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calcChain.xml" ContentType="application/vnd.openxmlformats-officedocument.spreadsheetml.calcChain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b15ab45d4b442c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eff4db29b0c4050bf6e59dd4d777bc2.psmdcp" Id="Re180bfe1336a40c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calcChain.xml><?xml version="1.0" encoding="utf-8"?>
<x:calcChain xmlns:x="http://schemas.openxmlformats.org/spreadsheetml/2006/main">
  <x:c r="K3" i="2"/>
  <x:c r="M3" i="2"/>
  <x:c r="N3" i="2"/>
  <x:c r="O3" i="2"/>
  <x:c r="K4" i="2"/>
  <x:c r="M4" i="2"/>
  <x:c r="N4" i="2"/>
  <x:c r="O4" i="2"/>
  <x:c r="K5" i="2"/>
  <x:c r="M5" i="2"/>
  <x:c r="N5" i="2"/>
  <x:c r="O5" i="2"/>
  <x:c r="K6" i="2"/>
  <x:c r="M6" i="2"/>
  <x:c r="N6" i="2"/>
  <x:c r="O6" i="2"/>
  <x:c r="K7" i="2"/>
  <x:c r="M7" i="2"/>
  <x:c r="N7" i="2"/>
  <x:c r="O7" i="2"/>
  <x:c r="K8" i="2"/>
  <x:c r="M8" i="2"/>
  <x:c r="N8" i="2"/>
  <x:c r="O8" i="2"/>
  <x:c r="K9" i="2"/>
  <x:c r="M9" i="2"/>
  <x:c r="N9" i="2"/>
  <x:c r="O9" i="2"/>
  <x:c r="K10" i="2"/>
  <x:c r="M10" i="2"/>
  <x:c r="N10" i="2"/>
  <x:c r="O10" i="2"/>
  <x:c r="K11" i="2"/>
  <x:c r="M11" i="2"/>
  <x:c r="N11" i="2"/>
  <x:c r="O11" i="2"/>
  <x:c r="K12" i="2"/>
  <x:c r="M12" i="2"/>
  <x:c r="N12" i="2"/>
  <x:c r="O12" i="2"/>
  <x:c r="K13" i="2"/>
  <x:c r="M13" i="2"/>
  <x:c r="N13" i="2"/>
  <x:c r="O13" i="2"/>
  <x:c r="K14" i="2"/>
  <x:c r="M14" i="2"/>
  <x:c r="N14" i="2"/>
  <x:c r="O14" i="2"/>
  <x:c r="K15" i="2"/>
  <x:c r="M15" i="2"/>
  <x:c r="N15" i="2"/>
  <x:c r="O15" i="2"/>
  <x:c r="K16" i="2"/>
  <x:c r="M16" i="2"/>
  <x:c r="N16" i="2"/>
  <x:c r="O16" i="2"/>
  <x:c r="K17" i="2"/>
  <x:c r="M17" i="2"/>
  <x:c r="N17" i="2"/>
  <x:c r="O17" i="2"/>
  <x:c r="K18" i="2"/>
  <x:c r="M18" i="2"/>
  <x:c r="N18" i="2"/>
  <x:c r="O18" i="2"/>
  <x:c r="K19" i="2"/>
  <x:c r="M19" i="2"/>
  <x:c r="N19" i="2"/>
  <x:c r="O19" i="2"/>
  <x:c r="K20" i="2"/>
  <x:c r="M20" i="2"/>
  <x:c r="N20" i="2"/>
  <x:c r="O20" i="2"/>
  <x:c r="K21" i="2"/>
  <x:c r="M21" i="2"/>
  <x:c r="N21" i="2"/>
  <x:c r="O21" i="2"/>
  <x:c r="K22" i="2"/>
  <x:c r="M22" i="2"/>
  <x:c r="N22" i="2"/>
  <x:c r="O22" i="2"/>
  <x:c r="K23" i="2"/>
  <x:c r="M23" i="2"/>
  <x:c r="N23" i="2"/>
  <x:c r="O23" i="2"/>
  <x:c r="K24" i="2"/>
  <x:c r="M24" i="2"/>
  <x:c r="N24" i="2"/>
  <x:c r="O24" i="2"/>
  <x:c r="K25" i="2"/>
  <x:c r="M25" i="2"/>
  <x:c r="N25" i="2"/>
  <x:c r="O25" i="2"/>
  <x:c r="K26" i="2"/>
  <x:c r="M26" i="2"/>
  <x:c r="N26" i="2"/>
  <x:c r="O26" i="2"/>
  <x:c r="K27" i="2"/>
  <x:c r="M27" i="2"/>
  <x:c r="N27" i="2"/>
  <x:c r="O27" i="2"/>
  <x:c r="K28" i="2"/>
  <x:c r="M28" i="2"/>
  <x:c r="N28" i="2"/>
  <x:c r="O28" i="2"/>
  <x:c r="K29" i="2"/>
  <x:c r="M29" i="2"/>
  <x:c r="N29" i="2"/>
  <x:c r="O29" i="2"/>
  <x:c r="K30" i="2"/>
  <x:c r="M30" i="2"/>
  <x:c r="N30" i="2"/>
  <x:c r="O30" i="2"/>
  <x:c r="K31" i="2"/>
  <x:c r="M31" i="2"/>
  <x:c r="N31" i="2"/>
  <x:c r="O31" i="2"/>
  <x:c r="K32" i="2"/>
  <x:c r="M32" i="2"/>
  <x:c r="N32" i="2"/>
  <x:c r="O32" i="2"/>
  <x:c r="K33" i="2"/>
  <x:c r="M33" i="2"/>
  <x:c r="N33" i="2"/>
  <x:c r="O33" i="2"/>
  <x:c r="K34" i="2"/>
  <x:c r="M34" i="2"/>
  <x:c r="N34" i="2"/>
  <x:c r="O34" i="2"/>
  <x:c r="K35" i="2"/>
  <x:c r="M35" i="2"/>
  <x:c r="N35" i="2"/>
  <x:c r="O35" i="2"/>
  <x:c r="K36" i="2"/>
  <x:c r="M36" i="2"/>
  <x:c r="N36" i="2"/>
  <x:c r="O36" i="2"/>
  <x:c r="K37" i="2"/>
  <x:c r="M37" i="2"/>
  <x:c r="N37" i="2"/>
  <x:c r="O37" i="2"/>
  <x:c r="K38" i="2"/>
  <x:c r="M38" i="2"/>
  <x:c r="N38" i="2"/>
  <x:c r="O38" i="2"/>
  <x:c r="K39" i="2"/>
  <x:c r="M39" i="2"/>
  <x:c r="N39" i="2"/>
  <x:c r="O39" i="2"/>
  <x:c r="K40" i="2"/>
  <x:c r="M40" i="2"/>
  <x:c r="N40" i="2"/>
  <x:c r="O40" i="2"/>
  <x:c r="K41" i="2"/>
  <x:c r="M41" i="2"/>
  <x:c r="N41" i="2"/>
  <x:c r="O41" i="2"/>
  <x:c r="K42" i="2"/>
  <x:c r="M42" i="2"/>
  <x:c r="N42" i="2"/>
  <x:c r="O42" i="2"/>
  <x:c r="K43" i="2"/>
  <x:c r="M43" i="2"/>
  <x:c r="N43" i="2"/>
  <x:c r="O43" i="2"/>
  <x:c r="K44" i="2"/>
  <x:c r="M44" i="2"/>
  <x:c r="N44" i="2"/>
  <x:c r="O44" i="2"/>
  <x:c r="K45" i="2"/>
  <x:c r="M45" i="2"/>
  <x:c r="N45" i="2"/>
  <x:c r="O45" i="2"/>
  <x:c r="K46" i="2"/>
  <x:c r="M46" i="2"/>
  <x:c r="N46" i="2"/>
  <x:c r="O46" i="2"/>
  <x:c r="K47" i="2"/>
  <x:c r="M47" i="2"/>
  <x:c r="N47" i="2"/>
  <x:c r="O47" i="2"/>
  <x:c r="K48" i="2"/>
  <x:c r="M48" i="2"/>
  <x:c r="N48" i="2"/>
  <x:c r="O48" i="2"/>
  <x:c r="K49" i="2"/>
  <x:c r="M49" i="2"/>
  <x:c r="N49" i="2"/>
  <x:c r="O49" i="2"/>
  <x:c r="K50" i="2"/>
  <x:c r="M50" i="2"/>
  <x:c r="N50" i="2"/>
  <x:c r="O50" i="2"/>
  <x:c r="K51" i="2"/>
  <x:c r="M51" i="2"/>
  <x:c r="N51" i="2"/>
  <x:c r="O51" i="2"/>
  <x:c r="K52" i="2"/>
  <x:c r="M52" i="2"/>
  <x:c r="N52" i="2"/>
  <x:c r="O52" i="2"/>
  <x:c r="K53" i="2"/>
  <x:c r="M53" i="2"/>
  <x:c r="N53" i="2"/>
  <x:c r="O53" i="2"/>
  <x:c r="K54" i="2"/>
  <x:c r="M54" i="2"/>
  <x:c r="N54" i="2"/>
  <x:c r="O54" i="2"/>
  <x:c r="K55" i="2"/>
  <x:c r="M55" i="2"/>
  <x:c r="N55" i="2"/>
  <x:c r="O55" i="2"/>
  <x:c r="K56" i="2"/>
  <x:c r="M56" i="2"/>
  <x:c r="N56" i="2"/>
  <x:c r="O56" i="2"/>
  <x:c r="K57" i="2"/>
  <x:c r="M57" i="2"/>
  <x:c r="N57" i="2"/>
  <x:c r="O57" i="2"/>
  <x:c r="K58" i="2"/>
  <x:c r="M58" i="2"/>
  <x:c r="N58" i="2"/>
  <x:c r="O58" i="2"/>
  <x:c r="K59" i="2"/>
  <x:c r="M59" i="2"/>
  <x:c r="N59" i="2"/>
  <x:c r="O59" i="2"/>
  <x:c r="K60" i="2"/>
  <x:c r="M60" i="2"/>
  <x:c r="N60" i="2"/>
  <x:c r="O60" i="2"/>
  <x:c r="K61" i="2"/>
  <x:c r="M61" i="2"/>
  <x:c r="N61" i="2"/>
  <x:c r="O61" i="2"/>
  <x:c r="K62" i="2"/>
  <x:c r="M62" i="2"/>
  <x:c r="N62" i="2"/>
  <x:c r="O62" i="2"/>
  <x:c r="K63" i="2"/>
  <x:c r="M63" i="2"/>
  <x:c r="N63" i="2"/>
  <x:c r="O63" i="2"/>
  <x:c r="K64" i="2"/>
  <x:c r="M64" i="2"/>
  <x:c r="N64" i="2"/>
  <x:c r="O64" i="2"/>
  <x:c r="K65" i="2"/>
  <x:c r="M65" i="2"/>
  <x:c r="N65" i="2"/>
  <x:c r="O65" i="2"/>
  <x:c r="K66" i="2"/>
  <x:c r="M66" i="2"/>
  <x:c r="N66" i="2"/>
  <x:c r="O66" i="2"/>
  <x:c r="K67" i="2"/>
  <x:c r="M67" i="2"/>
  <x:c r="N67" i="2"/>
  <x:c r="O67" i="2"/>
  <x:c r="K68" i="2"/>
  <x:c r="M68" i="2"/>
  <x:c r="N68" i="2"/>
  <x:c r="O68" i="2"/>
  <x:c r="K69" i="2"/>
  <x:c r="M69" i="2"/>
  <x:c r="N69" i="2"/>
  <x:c r="O69" i="2"/>
  <x:c r="K70" i="2"/>
  <x:c r="M70" i="2"/>
  <x:c r="N70" i="2"/>
  <x:c r="O70" i="2"/>
  <x:c r="K71" i="2"/>
  <x:c r="M71" i="2"/>
  <x:c r="N71" i="2"/>
  <x:c r="O71" i="2"/>
  <x:c r="K72" i="2"/>
  <x:c r="M72" i="2"/>
  <x:c r="N72" i="2"/>
  <x:c r="O72" i="2"/>
  <x:c r="K73" i="2"/>
  <x:c r="M73" i="2"/>
  <x:c r="N73" i="2"/>
  <x:c r="O73" i="2"/>
  <x:c r="K74" i="2"/>
  <x:c r="M74" i="2"/>
  <x:c r="N74" i="2"/>
  <x:c r="O74" i="2"/>
  <x:c r="K75" i="2"/>
  <x:c r="M75" i="2"/>
  <x:c r="N75" i="2"/>
  <x:c r="O75" i="2"/>
  <x:c r="K76" i="2"/>
  <x:c r="M76" i="2"/>
  <x:c r="N76" i="2"/>
  <x:c r="O76" i="2"/>
  <x:c r="K77" i="2"/>
  <x:c r="M77" i="2"/>
  <x:c r="N77" i="2"/>
  <x:c r="O77" i="2"/>
  <x:c r="K78" i="2"/>
  <x:c r="M78" i="2"/>
  <x:c r="N78" i="2"/>
  <x:c r="O78" i="2"/>
  <x:c r="K79" i="2"/>
  <x:c r="M79" i="2"/>
  <x:c r="N79" i="2"/>
  <x:c r="O79" i="2"/>
  <x:c r="K80" i="2"/>
  <x:c r="M80" i="2"/>
  <x:c r="N80" i="2"/>
  <x:c r="O80" i="2"/>
  <x:c r="K81" i="2"/>
  <x:c r="M81" i="2"/>
  <x:c r="N81" i="2"/>
  <x:c r="O81" i="2"/>
  <x:c r="K82" i="2"/>
  <x:c r="M82" i="2"/>
  <x:c r="N82" i="2"/>
  <x:c r="O82" i="2"/>
  <x:c r="K83" i="2"/>
  <x:c r="M83" i="2"/>
  <x:c r="N83" i="2"/>
  <x:c r="O83" i="2"/>
  <x:c r="K84" i="2"/>
  <x:c r="M84" i="2"/>
  <x:c r="N84" i="2"/>
  <x:c r="O84" i="2"/>
  <x:c r="K85" i="2"/>
  <x:c r="M85" i="2"/>
  <x:c r="N85" i="2"/>
  <x:c r="O85" i="2"/>
  <x:c r="K86" i="2"/>
  <x:c r="M86" i="2"/>
  <x:c r="N86" i="2"/>
  <x:c r="O86" i="2"/>
  <x:c r="K87" i="2"/>
  <x:c r="M87" i="2"/>
  <x:c r="N87" i="2"/>
  <x:c r="O87" i="2"/>
  <x:c r="K88" i="2"/>
  <x:c r="M88" i="2"/>
  <x:c r="N88" i="2"/>
  <x:c r="O88" i="2"/>
  <x:c r="K89" i="2"/>
  <x:c r="M89" i="2"/>
  <x:c r="N89" i="2"/>
  <x:c r="O89" i="2"/>
  <x:c r="K90" i="2"/>
  <x:c r="M90" i="2"/>
  <x:c r="N90" i="2"/>
  <x:c r="O90" i="2"/>
  <x:c r="K91" i="2"/>
  <x:c r="M91" i="2"/>
  <x:c r="N91" i="2"/>
  <x:c r="O91" i="2"/>
  <x:c r="K92" i="2"/>
  <x:c r="M92" i="2"/>
  <x:c r="N92" i="2"/>
  <x:c r="O92" i="2"/>
  <x:c r="K93" i="2"/>
  <x:c r="M93" i="2"/>
  <x:c r="N93" i="2"/>
  <x:c r="O93" i="2"/>
  <x:c r="K94" i="2"/>
  <x:c r="M94" i="2"/>
  <x:c r="N94" i="2"/>
  <x:c r="O94" i="2"/>
  <x:c r="K95" i="2"/>
  <x:c r="M95" i="2"/>
  <x:c r="N95" i="2"/>
  <x:c r="O95" i="2"/>
  <x:c r="K96" i="2"/>
  <x:c r="M96" i="2"/>
  <x:c r="N96" i="2"/>
  <x:c r="O96" i="2"/>
  <x:c r="K97" i="2"/>
  <x:c r="M97" i="2"/>
  <x:c r="N97" i="2"/>
  <x:c r="O97" i="2"/>
  <x:c r="K98" i="2"/>
  <x:c r="M98" i="2"/>
  <x:c r="N98" i="2"/>
  <x:c r="O98" i="2"/>
  <x:c r="K99" i="2"/>
  <x:c r="M99" i="2"/>
  <x:c r="N99" i="2"/>
  <x:c r="O99" i="2"/>
  <x:c r="K100" i="2"/>
  <x:c r="M100" i="2"/>
  <x:c r="N100" i="2"/>
  <x:c r="O100" i="2"/>
  <x:c r="K101" i="2"/>
  <x:c r="M101" i="2"/>
  <x:c r="N101" i="2"/>
  <x:c r="O101" i="2"/>
  <x:c r="K102" i="2"/>
  <x:c r="M102" i="2"/>
  <x:c r="N102" i="2"/>
  <x:c r="O102" i="2"/>
  <x:c r="K103" i="2"/>
  <x:c r="M103" i="2"/>
  <x:c r="N103" i="2"/>
  <x:c r="O103" i="2"/>
  <x:c r="K104" i="2"/>
  <x:c r="M104" i="2"/>
  <x:c r="N104" i="2"/>
  <x:c r="O104" i="2"/>
  <x:c r="K105" i="2"/>
  <x:c r="M105" i="2"/>
  <x:c r="N105" i="2"/>
  <x:c r="O105" i="2"/>
  <x:c r="K106" i="2"/>
  <x:c r="M106" i="2"/>
  <x:c r="N106" i="2"/>
  <x:c r="O106" i="2"/>
  <x:c r="K107" i="2"/>
  <x:c r="M107" i="2"/>
  <x:c r="N107" i="2"/>
  <x:c r="O107" i="2"/>
  <x:c r="K108" i="2"/>
  <x:c r="M108" i="2"/>
  <x:c r="N108" i="2"/>
  <x:c r="O108" i="2"/>
  <x:c r="K109" i="2"/>
  <x:c r="M109" i="2"/>
  <x:c r="N109" i="2"/>
  <x:c r="O109" i="2"/>
  <x:c r="K110" i="2"/>
  <x:c r="M110" i="2"/>
  <x:c r="N110" i="2"/>
  <x:c r="O110" i="2"/>
  <x:c r="K111" i="2"/>
  <x:c r="M111" i="2"/>
  <x:c r="N111" i="2"/>
  <x:c r="O111" i="2"/>
  <x:c r="K112" i="2"/>
  <x:c r="M112" i="2"/>
  <x:c r="N112" i="2"/>
  <x:c r="O112" i="2"/>
  <x:c r="K113" i="2"/>
  <x:c r="M113" i="2"/>
  <x:c r="N113" i="2"/>
  <x:c r="O113" i="2"/>
  <x:c r="K114" i="2"/>
  <x:c r="M114" i="2"/>
  <x:c r="N114" i="2"/>
  <x:c r="O114" i="2"/>
  <x:c r="K115" i="2"/>
  <x:c r="M115" i="2"/>
  <x:c r="N115" i="2"/>
  <x:c r="O115" i="2"/>
  <x:c r="K116" i="2"/>
  <x:c r="M116" i="2"/>
  <x:c r="N116" i="2"/>
  <x:c r="O116" i="2"/>
  <x:c r="K117" i="2"/>
  <x:c r="M117" i="2"/>
  <x:c r="N117" i="2"/>
  <x:c r="O117" i="2"/>
  <x:c r="K118" i="2"/>
  <x:c r="M118" i="2"/>
  <x:c r="N118" i="2"/>
  <x:c r="O118" i="2"/>
  <x:c r="K119" i="2"/>
  <x:c r="M119" i="2"/>
  <x:c r="N119" i="2"/>
  <x:c r="O119" i="2"/>
  <x:c r="K120" i="2"/>
  <x:c r="M120" i="2"/>
  <x:c r="N120" i="2"/>
  <x:c r="O120" i="2"/>
  <x:c r="K121" i="2"/>
  <x:c r="M121" i="2"/>
  <x:c r="N121" i="2"/>
  <x:c r="O121" i="2"/>
  <x:c r="K122" i="2"/>
  <x:c r="M122" i="2"/>
  <x:c r="N122" i="2"/>
  <x:c r="O122" i="2"/>
  <x:c r="K123" i="2"/>
  <x:c r="M123" i="2"/>
  <x:c r="N123" i="2"/>
  <x:c r="O123" i="2"/>
  <x:c r="K124" i="2"/>
  <x:c r="M124" i="2"/>
  <x:c r="N124" i="2"/>
  <x:c r="O124" i="2"/>
  <x:c r="K125" i="2"/>
  <x:c r="M125" i="2"/>
  <x:c r="N125" i="2"/>
  <x:c r="O125" i="2"/>
  <x:c r="K126" i="2"/>
  <x:c r="M126" i="2"/>
  <x:c r="N126" i="2"/>
  <x:c r="O126" i="2"/>
  <x:c r="K127" i="2"/>
  <x:c r="M127" i="2"/>
  <x:c r="N127" i="2"/>
  <x:c r="O127" i="2"/>
  <x:c r="K128" i="2"/>
  <x:c r="M128" i="2"/>
  <x:c r="N128" i="2"/>
  <x:c r="O128" i="2"/>
  <x:c r="K129" i="2"/>
  <x:c r="M129" i="2"/>
  <x:c r="N129" i="2"/>
  <x:c r="O129" i="2"/>
  <x:c r="K130" i="2"/>
  <x:c r="M130" i="2"/>
  <x:c r="N130" i="2"/>
  <x:c r="O130" i="2"/>
  <x:c r="K131" i="2"/>
  <x:c r="M131" i="2"/>
  <x:c r="N131" i="2"/>
  <x:c r="O131" i="2"/>
  <x:c r="K132" i="2"/>
  <x:c r="M132" i="2"/>
  <x:c r="N132" i="2"/>
  <x:c r="O132" i="2"/>
  <x:c r="K133" i="2"/>
  <x:c r="M133" i="2"/>
  <x:c r="N133" i="2"/>
  <x:c r="O133" i="2"/>
  <x:c r="K134" i="2"/>
  <x:c r="M134" i="2"/>
  <x:c r="N134" i="2"/>
  <x:c r="O134" i="2"/>
  <x:c r="K135" i="2"/>
  <x:c r="M135" i="2"/>
  <x:c r="N135" i="2"/>
  <x:c r="O135" i="2"/>
  <x:c r="K136" i="2"/>
  <x:c r="M136" i="2"/>
  <x:c r="N136" i="2"/>
  <x:c r="O136" i="2"/>
  <x:c r="K137" i="2"/>
  <x:c r="M137" i="2"/>
  <x:c r="N137" i="2"/>
  <x:c r="O137" i="2"/>
  <x:c r="K138" i="2"/>
  <x:c r="M138" i="2"/>
  <x:c r="N138" i="2"/>
  <x:c r="O138" i="2"/>
  <x:c r="K139" i="2"/>
  <x:c r="M139" i="2"/>
  <x:c r="N139" i="2"/>
  <x:c r="O139" i="2"/>
  <x:c r="K140" i="2"/>
  <x:c r="M140" i="2"/>
  <x:c r="N140" i="2"/>
  <x:c r="O140" i="2"/>
  <x:c r="K141" i="2"/>
  <x:c r="M141" i="2"/>
  <x:c r="N141" i="2"/>
  <x:c r="O141" i="2"/>
  <x:c r="K142" i="2"/>
  <x:c r="M142" i="2"/>
  <x:c r="N142" i="2"/>
  <x:c r="O142" i="2"/>
  <x:c r="K143" i="2"/>
  <x:c r="M143" i="2"/>
  <x:c r="N143" i="2"/>
  <x:c r="O143" i="2"/>
  <x:c r="K144" i="2"/>
  <x:c r="M144" i="2"/>
  <x:c r="N144" i="2"/>
  <x:c r="O144" i="2"/>
  <x:c r="K145" i="2"/>
  <x:c r="M145" i="2"/>
  <x:c r="N145" i="2"/>
  <x:c r="O145" i="2"/>
  <x:c r="K146" i="2"/>
  <x:c r="M146" i="2"/>
  <x:c r="N146" i="2"/>
  <x:c r="O146" i="2"/>
  <x:c r="K147" i="2"/>
  <x:c r="M147" i="2"/>
  <x:c r="N147" i="2"/>
  <x:c r="O147" i="2"/>
  <x:c r="K148" i="2"/>
  <x:c r="M148" i="2"/>
  <x:c r="N148" i="2"/>
  <x:c r="O148" i="2"/>
  <x:c r="K149" i="2"/>
  <x:c r="M149" i="2"/>
  <x:c r="N149" i="2"/>
  <x:c r="O149" i="2"/>
  <x:c r="K150" i="2"/>
  <x:c r="M150" i="2"/>
  <x:c r="N150" i="2"/>
  <x:c r="O150" i="2"/>
  <x:c r="K151" i="2"/>
  <x:c r="M151" i="2"/>
  <x:c r="N151" i="2"/>
  <x:c r="O151" i="2"/>
  <x:c r="K152" i="2"/>
  <x:c r="M152" i="2"/>
  <x:c r="N152" i="2"/>
  <x:c r="O152" i="2"/>
  <x:c r="K153" i="2"/>
  <x:c r="M153" i="2"/>
  <x:c r="N153" i="2"/>
  <x:c r="O153" i="2"/>
  <x:c r="K154" i="2"/>
  <x:c r="M154" i="2"/>
  <x:c r="N154" i="2"/>
  <x:c r="O154" i="2"/>
  <x:c r="K155" i="2"/>
  <x:c r="M155" i="2"/>
  <x:c r="N155" i="2"/>
  <x:c r="O155" i="2"/>
  <x:c r="K156" i="2"/>
  <x:c r="M156" i="2"/>
  <x:c r="N156" i="2"/>
  <x:c r="O156" i="2"/>
  <x:c r="K157" i="2"/>
  <x:c r="M157" i="2"/>
  <x:c r="N157" i="2"/>
  <x:c r="O157" i="2"/>
  <x:c r="K158" i="2"/>
  <x:c r="M158" i="2"/>
  <x:c r="N158" i="2"/>
  <x:c r="O158" i="2"/>
  <x:c r="K159" i="2"/>
  <x:c r="M159" i="2"/>
  <x:c r="N159" i="2"/>
  <x:c r="O159" i="2"/>
  <x:c r="K160" i="2"/>
  <x:c r="M160" i="2"/>
  <x:c r="N160" i="2"/>
  <x:c r="O160" i="2"/>
  <x:c r="K161" i="2"/>
  <x:c r="M161" i="2"/>
  <x:c r="N161" i="2"/>
  <x:c r="O161" i="2"/>
  <x:c r="K162" i="2"/>
  <x:c r="M162" i="2"/>
  <x:c r="N162" i="2"/>
  <x:c r="O162" i="2"/>
  <x:c r="K163" i="2"/>
  <x:c r="M163" i="2"/>
  <x:c r="N163" i="2"/>
  <x:c r="O163" i="2"/>
  <x:c r="K164" i="2"/>
  <x:c r="M164" i="2"/>
  <x:c r="N164" i="2"/>
  <x:c r="O164" i="2"/>
  <x:c r="K165" i="2"/>
  <x:c r="M165" i="2"/>
  <x:c r="N165" i="2"/>
  <x:c r="O165" i="2"/>
  <x:c r="K166" i="2"/>
  <x:c r="M166" i="2"/>
  <x:c r="N166" i="2"/>
  <x:c r="O166" i="2"/>
  <x:c r="K167" i="2"/>
  <x:c r="M167" i="2"/>
  <x:c r="N167" i="2"/>
  <x:c r="O167" i="2"/>
  <x:c r="K168" i="2"/>
  <x:c r="M168" i="2"/>
  <x:c r="N168" i="2"/>
  <x:c r="O168" i="2"/>
  <x:c r="K169" i="2"/>
  <x:c r="M169" i="2"/>
  <x:c r="N169" i="2"/>
  <x:c r="O169" i="2"/>
  <x:c r="K170" i="2"/>
  <x:c r="M170" i="2"/>
  <x:c r="N170" i="2"/>
  <x:c r="O170" i="2"/>
  <x:c r="K171" i="2"/>
  <x:c r="M171" i="2"/>
  <x:c r="N171" i="2"/>
  <x:c r="O171" i="2"/>
  <x:c r="K172" i="2"/>
  <x:c r="M172" i="2"/>
  <x:c r="N172" i="2"/>
  <x:c r="O172" i="2"/>
  <x:c r="K173" i="2"/>
  <x:c r="M173" i="2"/>
  <x:c r="N173" i="2"/>
  <x:c r="O173" i="2"/>
  <x:c r="K174" i="2"/>
  <x:c r="M174" i="2"/>
  <x:c r="N174" i="2"/>
  <x:c r="O174" i="2"/>
  <x:c r="K175" i="2"/>
  <x:c r="M175" i="2"/>
  <x:c r="N175" i="2"/>
  <x:c r="O175" i="2"/>
  <x:c r="K176" i="2"/>
  <x:c r="M176" i="2"/>
  <x:c r="N176" i="2"/>
  <x:c r="O176" i="2"/>
  <x:c r="K177" i="2"/>
  <x:c r="M177" i="2"/>
  <x:c r="N177" i="2"/>
  <x:c r="O177" i="2"/>
  <x:c r="K178" i="2"/>
  <x:c r="M178" i="2"/>
  <x:c r="N178" i="2"/>
  <x:c r="O178" i="2"/>
  <x:c r="K179" i="2"/>
  <x:c r="M179" i="2"/>
  <x:c r="N179" i="2"/>
  <x:c r="O179" i="2"/>
  <x:c r="K180" i="2"/>
  <x:c r="M180" i="2"/>
  <x:c r="N180" i="2"/>
  <x:c r="O180" i="2"/>
  <x:c r="K181" i="2"/>
  <x:c r="M181" i="2"/>
  <x:c r="N181" i="2"/>
  <x:c r="O181" i="2"/>
  <x:c r="K182" i="2"/>
  <x:c r="M182" i="2"/>
  <x:c r="N182" i="2"/>
  <x:c r="O182" i="2"/>
  <x:c r="K183" i="2"/>
  <x:c r="M183" i="2"/>
  <x:c r="N183" i="2"/>
  <x:c r="O183" i="2"/>
  <x:c r="K184" i="2"/>
  <x:c r="M184" i="2"/>
  <x:c r="N184" i="2"/>
  <x:c r="O184" i="2"/>
  <x:c r="K185" i="2"/>
  <x:c r="M185" i="2"/>
  <x:c r="N185" i="2"/>
  <x:c r="O185" i="2"/>
  <x:c r="K186" i="2"/>
  <x:c r="M186" i="2"/>
  <x:c r="N186" i="2"/>
  <x:c r="O186" i="2"/>
  <x:c r="K187" i="2"/>
  <x:c r="M187" i="2"/>
  <x:c r="N187" i="2"/>
  <x:c r="O187" i="2"/>
  <x:c r="K188" i="2"/>
  <x:c r="M188" i="2"/>
  <x:c r="N188" i="2"/>
  <x:c r="O188" i="2"/>
  <x:c r="K189" i="2"/>
  <x:c r="M189" i="2"/>
  <x:c r="N189" i="2"/>
  <x:c r="O189" i="2"/>
  <x:c r="K190" i="2"/>
  <x:c r="M190" i="2"/>
  <x:c r="N190" i="2"/>
  <x:c r="O190" i="2"/>
  <x:c r="K191" i="2"/>
  <x:c r="M191" i="2"/>
  <x:c r="N191" i="2"/>
  <x:c r="O191" i="2"/>
  <x:c r="K192" i="2"/>
  <x:c r="M192" i="2"/>
  <x:c r="N192" i="2"/>
  <x:c r="O192" i="2"/>
  <x:c r="K193" i="2"/>
  <x:c r="M193" i="2"/>
  <x:c r="N193" i="2"/>
  <x:c r="O193" i="2"/>
  <x:c r="K194" i="2"/>
  <x:c r="M194" i="2"/>
  <x:c r="N194" i="2"/>
  <x:c r="O194" i="2"/>
  <x:c r="K195" i="2"/>
  <x:c r="M195" i="2"/>
  <x:c r="N195" i="2"/>
  <x:c r="O195" i="2"/>
  <x:c r="K196" i="2"/>
  <x:c r="M196" i="2"/>
  <x:c r="N196" i="2"/>
  <x:c r="O196" i="2"/>
  <x:c r="K197" i="2"/>
  <x:c r="M197" i="2"/>
  <x:c r="N197" i="2"/>
  <x:c r="O197" i="2"/>
  <x:c r="K198" i="2"/>
  <x:c r="M198" i="2"/>
  <x:c r="N198" i="2"/>
  <x:c r="O198" i="2"/>
  <x:c r="K199" i="2"/>
  <x:c r="M199" i="2"/>
  <x:c r="N199" i="2"/>
  <x:c r="O199" i="2"/>
  <x:c r="K200" i="2"/>
  <x:c r="M200" i="2"/>
  <x:c r="N200" i="2"/>
  <x:c r="O200" i="2"/>
  <x:c r="K201" i="2"/>
  <x:c r="M201" i="2"/>
  <x:c r="N201" i="2"/>
  <x:c r="O201" i="2"/>
  <x:c r="K202" i="2"/>
  <x:c r="M202" i="2"/>
  <x:c r="N202" i="2"/>
  <x:c r="O202" i="2"/>
  <x:c r="K203" i="2"/>
  <x:c r="M203" i="2"/>
  <x:c r="N203" i="2"/>
  <x:c r="O203" i="2"/>
  <x:c r="K204" i="2"/>
  <x:c r="M204" i="2"/>
  <x:c r="N204" i="2"/>
  <x:c r="O204" i="2"/>
  <x:c r="K205" i="2"/>
  <x:c r="M205" i="2"/>
  <x:c r="N205" i="2"/>
  <x:c r="O205" i="2"/>
  <x:c r="K206" i="2"/>
  <x:c r="M206" i="2"/>
  <x:c r="N206" i="2"/>
  <x:c r="O206" i="2"/>
  <x:c r="K207" i="2"/>
  <x:c r="M207" i="2"/>
  <x:c r="N207" i="2"/>
  <x:c r="O207" i="2"/>
  <x:c r="K208" i="2"/>
  <x:c r="M208" i="2"/>
  <x:c r="N208" i="2"/>
  <x:c r="O208" i="2"/>
  <x:c r="K209" i="2"/>
  <x:c r="M209" i="2"/>
  <x:c r="N209" i="2"/>
  <x:c r="O209" i="2"/>
  <x:c r="K210" i="2"/>
  <x:c r="M210" i="2"/>
  <x:c r="N210" i="2"/>
  <x:c r="O210" i="2"/>
  <x:c r="K211" i="2"/>
  <x:c r="M211" i="2"/>
  <x:c r="N211" i="2"/>
  <x:c r="O211" i="2"/>
  <x:c r="K212" i="2"/>
  <x:c r="M212" i="2"/>
  <x:c r="N212" i="2"/>
  <x:c r="O212" i="2"/>
  <x:c r="K213" i="2"/>
  <x:c r="M213" i="2"/>
  <x:c r="N213" i="2"/>
  <x:c r="O213" i="2"/>
  <x:c r="K214" i="2"/>
  <x:c r="M214" i="2"/>
  <x:c r="N214" i="2"/>
  <x:c r="O214" i="2"/>
  <x:c r="K215" i="2"/>
  <x:c r="M215" i="2"/>
  <x:c r="N215" i="2"/>
  <x:c r="O215" i="2"/>
  <x:c r="K216" i="2"/>
  <x:c r="M216" i="2"/>
  <x:c r="N216" i="2"/>
  <x:c r="O216" i="2"/>
  <x:c r="K217" i="2"/>
  <x:c r="M217" i="2"/>
  <x:c r="N217" i="2"/>
  <x:c r="O217" i="2"/>
  <x:c r="K218" i="2"/>
  <x:c r="M218" i="2"/>
  <x:c r="N218" i="2"/>
  <x:c r="O218" i="2"/>
  <x:c r="K219" i="2"/>
  <x:c r="M219" i="2"/>
  <x:c r="N219" i="2"/>
  <x:c r="O219" i="2"/>
  <x:c r="K220" i="2"/>
  <x:c r="M220" i="2"/>
  <x:c r="N220" i="2"/>
  <x:c r="O220" i="2"/>
  <x:c r="K221" i="2"/>
  <x:c r="M221" i="2"/>
  <x:c r="N221" i="2"/>
  <x:c r="O221" i="2"/>
  <x:c r="K222" i="2"/>
  <x:c r="M222" i="2"/>
  <x:c r="N222" i="2"/>
  <x:c r="O222" i="2"/>
  <x:c r="K223" i="2"/>
  <x:c r="M223" i="2"/>
  <x:c r="N223" i="2"/>
  <x:c r="O223" i="2"/>
  <x:c r="K224" i="2"/>
  <x:c r="M224" i="2"/>
  <x:c r="N224" i="2"/>
  <x:c r="O224" i="2"/>
  <x:c r="K225" i="2"/>
  <x:c r="M225" i="2"/>
  <x:c r="N225" i="2"/>
  <x:c r="O225" i="2"/>
  <x:c r="K226" i="2"/>
  <x:c r="M226" i="2"/>
  <x:c r="N226" i="2"/>
  <x:c r="O226" i="2"/>
  <x:c r="K227" i="2"/>
  <x:c r="M227" i="2"/>
  <x:c r="N227" i="2"/>
  <x:c r="O227" i="2"/>
  <x:c r="K228" i="2"/>
  <x:c r="M228" i="2"/>
  <x:c r="N228" i="2"/>
  <x:c r="O228" i="2"/>
  <x:c r="K229" i="2"/>
  <x:c r="M229" i="2"/>
  <x:c r="N229" i="2"/>
  <x:c r="O229" i="2"/>
  <x:c r="K230" i="2"/>
  <x:c r="M230" i="2"/>
  <x:c r="N230" i="2"/>
  <x:c r="O230" i="2"/>
  <x:c r="K231" i="2"/>
  <x:c r="M231" i="2"/>
  <x:c r="N231" i="2"/>
  <x:c r="O231" i="2"/>
  <x:c r="K232" i="2"/>
  <x:c r="M232" i="2"/>
  <x:c r="N232" i="2"/>
  <x:c r="O232" i="2"/>
  <x:c r="K233" i="2"/>
  <x:c r="M233" i="2"/>
  <x:c r="N233" i="2"/>
  <x:c r="O233" i="2"/>
  <x:c r="K234" i="2"/>
  <x:c r="M234" i="2"/>
  <x:c r="N234" i="2"/>
  <x:c r="O234" i="2"/>
  <x:c r="K235" i="2"/>
  <x:c r="M235" i="2"/>
  <x:c r="N235" i="2"/>
  <x:c r="O235" i="2"/>
  <x:c r="K236" i="2"/>
  <x:c r="M236" i="2"/>
  <x:c r="N236" i="2"/>
  <x:c r="O236" i="2"/>
  <x:c r="K237" i="2"/>
  <x:c r="M237" i="2"/>
  <x:c r="N237" i="2"/>
  <x:c r="O237" i="2"/>
  <x:c r="K238" i="2"/>
  <x:c r="M238" i="2"/>
  <x:c r="N238" i="2"/>
  <x:c r="O238" i="2"/>
  <x:c r="K239" i="2"/>
  <x:c r="M239" i="2"/>
  <x:c r="N239" i="2"/>
  <x:c r="O239" i="2"/>
  <x:c r="K240" i="2"/>
  <x:c r="M240" i="2"/>
  <x:c r="N240" i="2"/>
  <x:c r="O240" i="2"/>
  <x:c r="K241" i="2"/>
  <x:c r="M241" i="2"/>
  <x:c r="N241" i="2"/>
  <x:c r="O241" i="2"/>
  <x:c r="K242" i="2"/>
  <x:c r="M242" i="2"/>
  <x:c r="N242" i="2"/>
  <x:c r="O242" i="2"/>
  <x:c r="K243" i="2"/>
  <x:c r="M243" i="2"/>
  <x:c r="N243" i="2"/>
  <x:c r="O243" i="2"/>
  <x:c r="K244" i="2"/>
  <x:c r="M244" i="2"/>
  <x:c r="N244" i="2"/>
  <x:c r="O244" i="2"/>
  <x:c r="K245" i="2"/>
  <x:c r="M245" i="2"/>
  <x:c r="N245" i="2"/>
  <x:c r="O245" i="2"/>
  <x:c r="K246" i="2"/>
  <x:c r="M246" i="2"/>
  <x:c r="N246" i="2"/>
  <x:c r="O246" i="2"/>
  <x:c r="K247" i="2"/>
  <x:c r="M247" i="2"/>
  <x:c r="N247" i="2"/>
  <x:c r="O247" i="2"/>
  <x:c r="K248" i="2"/>
  <x:c r="M248" i="2"/>
  <x:c r="N248" i="2"/>
  <x:c r="O248" i="2"/>
  <x:c r="K249" i="2"/>
  <x:c r="M249" i="2"/>
  <x:c r="N249" i="2"/>
  <x:c r="O249" i="2"/>
  <x:c r="K250" i="2"/>
  <x:c r="M250" i="2"/>
  <x:c r="N250" i="2"/>
  <x:c r="O250" i="2"/>
  <x:c r="K251" i="2"/>
  <x:c r="M251" i="2"/>
  <x:c r="N251" i="2"/>
  <x:c r="O251" i="2"/>
  <x:c r="K252" i="2"/>
  <x:c r="M252" i="2"/>
  <x:c r="N252" i="2"/>
  <x:c r="O252" i="2"/>
  <x:c r="K253" i="2"/>
  <x:c r="M253" i="2"/>
  <x:c r="N253" i="2"/>
  <x:c r="O253" i="2"/>
  <x:c r="K254" i="2"/>
  <x:c r="M254" i="2"/>
  <x:c r="N254" i="2"/>
  <x:c r="O254" i="2"/>
  <x:c r="K255" i="2"/>
  <x:c r="M255" i="2"/>
  <x:c r="N255" i="2"/>
  <x:c r="O255" i="2"/>
  <x:c r="K256" i="2"/>
  <x:c r="M256" i="2"/>
  <x:c r="N256" i="2"/>
  <x:c r="O256" i="2"/>
  <x:c r="K257" i="2"/>
  <x:c r="M257" i="2"/>
  <x:c r="N257" i="2"/>
  <x:c r="O257" i="2"/>
  <x:c r="K258" i="2"/>
  <x:c r="M258" i="2"/>
  <x:c r="N258" i="2"/>
  <x:c r="O258" i="2"/>
  <x:c r="K259" i="2"/>
  <x:c r="M259" i="2"/>
  <x:c r="N259" i="2"/>
  <x:c r="O259" i="2"/>
  <x:c r="K260" i="2"/>
  <x:c r="M260" i="2"/>
  <x:c r="N260" i="2"/>
  <x:c r="O260" i="2"/>
  <x:c r="K261" i="2"/>
  <x:c r="M261" i="2"/>
  <x:c r="N261" i="2"/>
  <x:c r="O261" i="2"/>
  <x:c r="K262" i="2"/>
  <x:c r="M262" i="2"/>
  <x:c r="N262" i="2"/>
  <x:c r="O262" i="2"/>
  <x:c r="K263" i="2"/>
  <x:c r="M263" i="2"/>
  <x:c r="N263" i="2"/>
  <x:c r="O263" i="2"/>
  <x:c r="K264" i="2"/>
  <x:c r="M264" i="2"/>
  <x:c r="N264" i="2"/>
  <x:c r="O264" i="2"/>
  <x:c r="K265" i="2"/>
  <x:c r="M265" i="2"/>
  <x:c r="N265" i="2"/>
  <x:c r="O265" i="2"/>
  <x:c r="K266" i="2"/>
  <x:c r="M266" i="2"/>
  <x:c r="N266" i="2"/>
  <x:c r="O266" i="2"/>
  <x:c r="K267" i="2"/>
  <x:c r="M267" i="2"/>
  <x:c r="N267" i="2"/>
  <x:c r="O267" i="2"/>
  <x:c r="K268" i="2"/>
  <x:c r="M268" i="2"/>
  <x:c r="N268" i="2"/>
  <x:c r="O268" i="2"/>
  <x:c r="K269" i="2"/>
  <x:c r="M269" i="2"/>
  <x:c r="N269" i="2"/>
  <x:c r="O269" i="2"/>
  <x:c r="K270" i="2"/>
  <x:c r="M270" i="2"/>
  <x:c r="N270" i="2"/>
  <x:c r="O270" i="2"/>
  <x:c r="K271" i="2"/>
  <x:c r="M271" i="2"/>
  <x:c r="N271" i="2"/>
  <x:c r="O271" i="2"/>
  <x:c r="K272" i="2"/>
  <x:c r="M272" i="2"/>
  <x:c r="N272" i="2"/>
  <x:c r="O272" i="2"/>
  <x:c r="K273" i="2"/>
  <x:c r="M273" i="2"/>
  <x:c r="N273" i="2"/>
  <x:c r="O273" i="2"/>
  <x:c r="K274" i="2"/>
  <x:c r="M274" i="2"/>
  <x:c r="N274" i="2"/>
  <x:c r="O274" i="2"/>
  <x:c r="K275" i="2"/>
  <x:c r="M275" i="2"/>
  <x:c r="N275" i="2"/>
  <x:c r="O275" i="2"/>
  <x:c r="K276" i="2"/>
  <x:c r="M276" i="2"/>
  <x:c r="N276" i="2"/>
  <x:c r="O276" i="2"/>
  <x:c r="K277" i="2"/>
  <x:c r="M277" i="2"/>
  <x:c r="N277" i="2"/>
  <x:c r="O277" i="2"/>
  <x:c r="K278" i="2"/>
  <x:c r="M278" i="2"/>
  <x:c r="N278" i="2"/>
  <x:c r="O278" i="2"/>
  <x:c r="K279" i="2"/>
  <x:c r="M279" i="2"/>
  <x:c r="N279" i="2"/>
  <x:c r="O279" i="2"/>
  <x:c r="K280" i="2"/>
  <x:c r="M280" i="2"/>
  <x:c r="N280" i="2"/>
  <x:c r="O280" i="2"/>
  <x:c r="K281" i="2"/>
  <x:c r="M281" i="2"/>
  <x:c r="N281" i="2"/>
  <x:c r="O281" i="2"/>
  <x:c r="K282" i="2"/>
  <x:c r="M282" i="2"/>
  <x:c r="N282" i="2"/>
  <x:c r="O282" i="2"/>
  <x:c r="K283" i="2"/>
  <x:c r="M283" i="2"/>
  <x:c r="N283" i="2"/>
  <x:c r="O283" i="2"/>
  <x:c r="K284" i="2"/>
  <x:c r="M284" i="2"/>
  <x:c r="N284" i="2"/>
  <x:c r="O284" i="2"/>
  <x:c r="K285" i="2"/>
  <x:c r="M285" i="2"/>
  <x:c r="N285" i="2"/>
  <x:c r="O285" i="2"/>
  <x:c r="K286" i="2"/>
  <x:c r="M286" i="2"/>
  <x:c r="N286" i="2"/>
  <x:c r="O286" i="2"/>
  <x:c r="K287" i="2"/>
  <x:c r="M287" i="2"/>
  <x:c r="N287" i="2"/>
  <x:c r="O287" i="2"/>
  <x:c r="K288" i="2"/>
  <x:c r="M288" i="2"/>
  <x:c r="N288" i="2"/>
  <x:c r="O288" i="2"/>
  <x:c r="K289" i="2"/>
  <x:c r="M289" i="2"/>
  <x:c r="N289" i="2"/>
  <x:c r="O289" i="2"/>
  <x:c r="K290" i="2"/>
  <x:c r="M290" i="2"/>
  <x:c r="N290" i="2"/>
  <x:c r="O290" i="2"/>
  <x:c r="K291" i="2"/>
  <x:c r="M291" i="2"/>
  <x:c r="N291" i="2"/>
  <x:c r="O291" i="2"/>
  <x:c r="K292" i="2"/>
  <x:c r="M292" i="2"/>
  <x:c r="N292" i="2"/>
  <x:c r="O292" i="2"/>
  <x:c r="K293" i="2"/>
  <x:c r="M293" i="2"/>
  <x:c r="N293" i="2"/>
  <x:c r="O293" i="2"/>
  <x:c r="K294" i="2"/>
  <x:c r="M294" i="2"/>
  <x:c r="N294" i="2"/>
  <x:c r="O294" i="2"/>
  <x:c r="K295" i="2"/>
  <x:c r="M295" i="2"/>
  <x:c r="N295" i="2"/>
  <x:c r="O295" i="2"/>
  <x:c r="K296" i="2"/>
  <x:c r="M296" i="2"/>
  <x:c r="N296" i="2"/>
  <x:c r="O296" i="2"/>
  <x:c r="K297" i="2"/>
  <x:c r="M297" i="2"/>
  <x:c r="N297" i="2"/>
  <x:c r="O297" i="2"/>
  <x:c r="K298" i="2"/>
  <x:c r="M298" i="2"/>
  <x:c r="N298" i="2"/>
  <x:c r="O298" i="2"/>
  <x:c r="K299" i="2"/>
  <x:c r="M299" i="2"/>
  <x:c r="N299" i="2"/>
  <x:c r="O299" i="2"/>
  <x:c r="K300" i="2"/>
  <x:c r="M300" i="2"/>
  <x:c r="N300" i="2"/>
  <x:c r="O300" i="2"/>
  <x:c r="K301" i="2"/>
  <x:c r="M301" i="2"/>
  <x:c r="N301" i="2"/>
  <x:c r="O301" i="2"/>
  <x:c r="K302" i="2"/>
  <x:c r="M302" i="2"/>
  <x:c r="N302" i="2"/>
  <x:c r="O302" i="2"/>
  <x:c r="K303" i="2"/>
  <x:c r="M303" i="2"/>
  <x:c r="N303" i="2"/>
  <x:c r="O303" i="2"/>
  <x:c r="K304" i="2"/>
  <x:c r="M304" i="2"/>
  <x:c r="N304" i="2"/>
  <x:c r="O304" i="2"/>
  <x:c r="K305" i="2"/>
  <x:c r="M305" i="2"/>
  <x:c r="N305" i="2"/>
  <x:c r="O305" i="2"/>
  <x:c r="K306" i="2"/>
  <x:c r="M306" i="2"/>
  <x:c r="N306" i="2"/>
  <x:c r="O306" i="2"/>
  <x:c r="K307" i="2"/>
  <x:c r="M307" i="2"/>
  <x:c r="N307" i="2"/>
  <x:c r="O307" i="2"/>
  <x:c r="K308" i="2"/>
  <x:c r="M308" i="2"/>
  <x:c r="N308" i="2"/>
  <x:c r="O308" i="2"/>
  <x:c r="K309" i="2"/>
  <x:c r="M309" i="2"/>
  <x:c r="N309" i="2"/>
  <x:c r="O309" i="2"/>
  <x:c r="K310" i="2"/>
  <x:c r="M310" i="2"/>
  <x:c r="N310" i="2"/>
  <x:c r="O310" i="2"/>
  <x:c r="K311" i="2"/>
  <x:c r="M311" i="2"/>
  <x:c r="N311" i="2"/>
  <x:c r="O311" i="2"/>
  <x:c r="K312" i="2"/>
  <x:c r="M312" i="2"/>
  <x:c r="N312" i="2"/>
  <x:c r="O312" i="2"/>
  <x:c r="K313" i="2"/>
  <x:c r="M313" i="2"/>
  <x:c r="N313" i="2"/>
  <x:c r="O313" i="2"/>
  <x:c r="K314" i="2"/>
  <x:c r="M314" i="2"/>
  <x:c r="N314" i="2"/>
  <x:c r="O314" i="2"/>
  <x:c r="K315" i="2"/>
  <x:c r="M315" i="2"/>
  <x:c r="N315" i="2"/>
  <x:c r="O315" i="2"/>
  <x:c r="K316" i="2"/>
  <x:c r="M316" i="2"/>
  <x:c r="N316" i="2"/>
  <x:c r="O316" i="2"/>
  <x:c r="K317" i="2"/>
  <x:c r="M317" i="2"/>
  <x:c r="N317" i="2"/>
  <x:c r="O317" i="2"/>
  <x:c r="K318" i="2"/>
  <x:c r="M318" i="2"/>
  <x:c r="N318" i="2"/>
  <x:c r="O318" i="2"/>
  <x:c r="K319" i="2"/>
  <x:c r="M319" i="2"/>
  <x:c r="N319" i="2"/>
  <x:c r="O319" i="2"/>
  <x:c r="K320" i="2"/>
  <x:c r="M320" i="2"/>
  <x:c r="N320" i="2"/>
  <x:c r="O320" i="2"/>
  <x:c r="K321" i="2"/>
  <x:c r="M321" i="2"/>
  <x:c r="N321" i="2"/>
  <x:c r="O321" i="2"/>
  <x:c r="K322" i="2"/>
  <x:c r="M322" i="2"/>
  <x:c r="N322" i="2"/>
  <x:c r="O322" i="2"/>
  <x:c r="K323" i="2"/>
  <x:c r="M323" i="2"/>
  <x:c r="N323" i="2"/>
  <x:c r="O323" i="2"/>
  <x:c r="K324" i="2"/>
  <x:c r="M324" i="2"/>
  <x:c r="N324" i="2"/>
  <x:c r="O324" i="2"/>
  <x:c r="K325" i="2"/>
  <x:c r="M325" i="2"/>
  <x:c r="N325" i="2"/>
  <x:c r="O325" i="2"/>
  <x:c r="K326" i="2"/>
  <x:c r="M326" i="2"/>
  <x:c r="N326" i="2"/>
  <x:c r="O326" i="2"/>
  <x:c r="K327" i="2"/>
  <x:c r="M327" i="2"/>
  <x:c r="N327" i="2"/>
  <x:c r="O327" i="2"/>
  <x:c r="K328" i="2"/>
  <x:c r="M328" i="2"/>
  <x:c r="N328" i="2"/>
  <x:c r="O328" i="2"/>
  <x:c r="K329" i="2"/>
  <x:c r="M329" i="2"/>
  <x:c r="N329" i="2"/>
  <x:c r="O329" i="2"/>
  <x:c r="K330" i="2"/>
  <x:c r="M330" i="2"/>
  <x:c r="N330" i="2"/>
  <x:c r="O330" i="2"/>
  <x:c r="K331" i="2"/>
  <x:c r="M331" i="2"/>
  <x:c r="N331" i="2"/>
  <x:c r="O331" i="2"/>
  <x:c r="K332" i="2"/>
  <x:c r="M332" i="2"/>
  <x:c r="N332" i="2"/>
  <x:c r="O332" i="2"/>
  <x:c r="K333" i="2"/>
  <x:c r="M333" i="2"/>
  <x:c r="N333" i="2"/>
  <x:c r="O333" i="2"/>
  <x:c r="K334" i="2"/>
  <x:c r="M334" i="2"/>
  <x:c r="N334" i="2"/>
  <x:c r="O334" i="2"/>
  <x:c r="K335" i="2"/>
  <x:c r="M335" i="2"/>
  <x:c r="N335" i="2"/>
  <x:c r="O335" i="2"/>
  <x:c r="K336" i="2"/>
  <x:c r="M336" i="2"/>
  <x:c r="N336" i="2"/>
  <x:c r="O336" i="2"/>
  <x:c r="K337" i="2"/>
  <x:c r="M337" i="2"/>
  <x:c r="N337" i="2"/>
  <x:c r="O337" i="2"/>
  <x:c r="K338" i="2"/>
  <x:c r="M338" i="2"/>
  <x:c r="N338" i="2"/>
  <x:c r="O338" i="2"/>
  <x:c r="K339" i="2"/>
  <x:c r="M339" i="2"/>
  <x:c r="N339" i="2"/>
  <x:c r="O339" i="2"/>
  <x:c r="K340" i="2"/>
  <x:c r="M340" i="2"/>
  <x:c r="N340" i="2"/>
  <x:c r="O340" i="2"/>
  <x:c r="K341" i="2"/>
  <x:c r="M341" i="2"/>
  <x:c r="N341" i="2"/>
  <x:c r="O341" i="2"/>
  <x:c r="K342" i="2"/>
  <x:c r="M342" i="2"/>
  <x:c r="N342" i="2"/>
  <x:c r="O342" i="2"/>
  <x:c r="K343" i="2"/>
  <x:c r="M343" i="2"/>
  <x:c r="N343" i="2"/>
  <x:c r="O343" i="2"/>
  <x:c r="K344" i="2"/>
  <x:c r="M344" i="2"/>
  <x:c r="N344" i="2"/>
  <x:c r="O344" i="2"/>
  <x:c r="K345" i="2"/>
  <x:c r="M345" i="2"/>
  <x:c r="N345" i="2"/>
  <x:c r="O345" i="2"/>
  <x:c r="K346" i="2"/>
  <x:c r="M346" i="2"/>
  <x:c r="N346" i="2"/>
  <x:c r="O346" i="2"/>
  <x:c r="K347" i="2"/>
  <x:c r="M347" i="2"/>
  <x:c r="N347" i="2"/>
  <x:c r="O347" i="2"/>
  <x:c r="K348" i="2"/>
  <x:c r="M348" i="2"/>
  <x:c r="N348" i="2"/>
  <x:c r="O348" i="2"/>
  <x:c r="K349" i="2"/>
  <x:c r="M349" i="2"/>
  <x:c r="N349" i="2"/>
  <x:c r="O349" i="2"/>
  <x:c r="K350" i="2"/>
  <x:c r="M350" i="2"/>
  <x:c r="N350" i="2"/>
  <x:c r="O350" i="2"/>
  <x:c r="K351" i="2"/>
  <x:c r="M351" i="2"/>
  <x:c r="N351" i="2"/>
  <x:c r="O351" i="2"/>
  <x:c r="K352" i="2"/>
  <x:c r="M352" i="2"/>
  <x:c r="N352" i="2"/>
  <x:c r="O352" i="2"/>
  <x:c r="K353" i="2"/>
  <x:c r="M353" i="2"/>
  <x:c r="N353" i="2"/>
  <x:c r="O353" i="2"/>
  <x:c r="K354" i="2"/>
  <x:c r="M354" i="2"/>
  <x:c r="N354" i="2"/>
  <x:c r="O354" i="2"/>
  <x:c r="K355" i="2"/>
  <x:c r="M355" i="2"/>
  <x:c r="N355" i="2"/>
  <x:c r="O355" i="2"/>
  <x:c r="K356" i="2"/>
  <x:c r="M356" i="2"/>
  <x:c r="N356" i="2"/>
  <x:c r="O356" i="2"/>
  <x:c r="K357" i="2"/>
  <x:c r="M357" i="2"/>
  <x:c r="N357" i="2"/>
  <x:c r="O357" i="2"/>
  <x:c r="K358" i="2"/>
  <x:c r="M358" i="2"/>
  <x:c r="N358" i="2"/>
  <x:c r="O358" i="2"/>
  <x:c r="K359" i="2"/>
  <x:c r="M359" i="2"/>
  <x:c r="N359" i="2"/>
  <x:c r="O359" i="2"/>
  <x:c r="K360" i="2"/>
  <x:c r="M360" i="2"/>
  <x:c r="N360" i="2"/>
  <x:c r="O360" i="2"/>
  <x:c r="K361" i="2"/>
  <x:c r="M361" i="2"/>
  <x:c r="N361" i="2"/>
  <x:c r="O361" i="2"/>
  <x:c r="K362" i="2"/>
  <x:c r="M362" i="2"/>
  <x:c r="N362" i="2"/>
  <x:c r="O362" i="2"/>
  <x:c r="K363" i="2"/>
  <x:c r="M363" i="2"/>
  <x:c r="N363" i="2"/>
  <x:c r="O363" i="2"/>
  <x:c r="K364" i="2"/>
  <x:c r="M364" i="2"/>
  <x:c r="N364" i="2"/>
  <x:c r="O364" i="2"/>
  <x:c r="K365" i="2"/>
  <x:c r="M365" i="2"/>
  <x:c r="N365" i="2"/>
  <x:c r="O365" i="2"/>
  <x:c r="K366" i="2"/>
  <x:c r="M366" i="2"/>
  <x:c r="N366" i="2"/>
  <x:c r="O366" i="2"/>
  <x:c r="K367" i="2"/>
  <x:c r="M367" i="2"/>
  <x:c r="N367" i="2"/>
  <x:c r="O367" i="2"/>
  <x:c r="K368" i="2"/>
  <x:c r="M368" i="2"/>
  <x:c r="N368" i="2"/>
  <x:c r="O368" i="2"/>
  <x:c r="K369" i="2"/>
  <x:c r="M369" i="2"/>
  <x:c r="N369" i="2"/>
  <x:c r="O369" i="2"/>
  <x:c r="K370" i="2"/>
  <x:c r="M370" i="2"/>
  <x:c r="N370" i="2"/>
  <x:c r="O370" i="2"/>
  <x:c r="K371" i="2"/>
  <x:c r="M371" i="2"/>
  <x:c r="N371" i="2"/>
  <x:c r="O371" i="2"/>
  <x:c r="K372" i="2"/>
  <x:c r="M372" i="2"/>
  <x:c r="N372" i="2"/>
  <x:c r="O372" i="2"/>
  <x:c r="K373" i="2"/>
  <x:c r="M373" i="2"/>
  <x:c r="N373" i="2"/>
  <x:c r="O373" i="2"/>
  <x:c r="K374" i="2"/>
  <x:c r="M374" i="2"/>
  <x:c r="N374" i="2"/>
  <x:c r="O374" i="2"/>
  <x:c r="K375" i="2"/>
  <x:c r="M375" i="2"/>
  <x:c r="N375" i="2"/>
  <x:c r="O375" i="2"/>
  <x:c r="K376" i="2"/>
  <x:c r="M376" i="2"/>
  <x:c r="N376" i="2"/>
  <x:c r="O376" i="2"/>
  <x:c r="K377" i="2"/>
  <x:c r="M377" i="2"/>
  <x:c r="N377" i="2"/>
  <x:c r="O377" i="2"/>
  <x:c r="K378" i="2"/>
  <x:c r="M378" i="2"/>
  <x:c r="N378" i="2"/>
  <x:c r="O378" i="2"/>
  <x:c r="K379" i="2"/>
  <x:c r="M379" i="2"/>
  <x:c r="N379" i="2"/>
  <x:c r="O379" i="2"/>
  <x:c r="K380" i="2"/>
  <x:c r="M380" i="2"/>
  <x:c r="N380" i="2"/>
  <x:c r="O380" i="2"/>
  <x:c r="K381" i="2"/>
  <x:c r="M381" i="2"/>
  <x:c r="N381" i="2"/>
  <x:c r="O381" i="2"/>
  <x:c r="K382" i="2"/>
  <x:c r="M382" i="2"/>
  <x:c r="N382" i="2"/>
  <x:c r="O382" i="2"/>
  <x:c r="K383" i="2"/>
  <x:c r="M383" i="2"/>
  <x:c r="N383" i="2"/>
  <x:c r="O383" i="2"/>
  <x:c r="K384" i="2"/>
  <x:c r="M384" i="2"/>
  <x:c r="N384" i="2"/>
  <x:c r="O384" i="2"/>
  <x:c r="K385" i="2"/>
  <x:c r="M385" i="2"/>
  <x:c r="N385" i="2"/>
  <x:c r="O385" i="2"/>
  <x:c r="K386" i="2"/>
  <x:c r="M386" i="2"/>
  <x:c r="N386" i="2"/>
  <x:c r="O386" i="2"/>
  <x:c r="K387" i="2"/>
  <x:c r="M387" i="2"/>
  <x:c r="N387" i="2"/>
  <x:c r="O387" i="2"/>
  <x:c r="K388" i="2"/>
  <x:c r="M388" i="2"/>
  <x:c r="N388" i="2"/>
  <x:c r="O388" i="2"/>
  <x:c r="K389" i="2"/>
  <x:c r="M389" i="2"/>
  <x:c r="N389" i="2"/>
  <x:c r="O389" i="2"/>
  <x:c r="K390" i="2"/>
  <x:c r="M390" i="2"/>
  <x:c r="N390" i="2"/>
  <x:c r="O390" i="2"/>
  <x:c r="K391" i="2"/>
  <x:c r="M391" i="2"/>
  <x:c r="N391" i="2"/>
  <x:c r="O391" i="2"/>
  <x:c r="K392" i="2"/>
  <x:c r="M392" i="2"/>
  <x:c r="N392" i="2"/>
  <x:c r="O392" i="2"/>
  <x:c r="K393" i="2"/>
  <x:c r="M393" i="2"/>
  <x:c r="N393" i="2"/>
  <x:c r="O393" i="2"/>
  <x:c r="K394" i="2"/>
  <x:c r="M394" i="2"/>
  <x:c r="N394" i="2"/>
  <x:c r="O394" i="2"/>
  <x:c r="K395" i="2"/>
  <x:c r="M395" i="2"/>
  <x:c r="N395" i="2"/>
  <x:c r="O395" i="2"/>
  <x:c r="K396" i="2"/>
  <x:c r="M396" i="2"/>
  <x:c r="N396" i="2"/>
  <x:c r="O396" i="2"/>
  <x:c r="K397" i="2"/>
  <x:c r="M397" i="2"/>
  <x:c r="N397" i="2"/>
  <x:c r="O397" i="2"/>
  <x:c r="K398" i="2"/>
  <x:c r="M398" i="2"/>
  <x:c r="N398" i="2"/>
  <x:c r="O398" i="2"/>
  <x:c r="K399" i="2"/>
  <x:c r="M399" i="2"/>
  <x:c r="N399" i="2"/>
  <x:c r="O399" i="2"/>
  <x:c r="K400" i="2"/>
  <x:c r="M400" i="2"/>
  <x:c r="N400" i="2"/>
  <x:c r="O400" i="2"/>
  <x:c r="K401" i="2"/>
  <x:c r="M401" i="2"/>
  <x:c r="N401" i="2"/>
  <x:c r="O401" i="2"/>
  <x:c r="K402" i="2"/>
  <x:c r="M402" i="2"/>
  <x:c r="N402" i="2"/>
  <x:c r="O402" i="2"/>
  <x:c r="K403" i="2"/>
  <x:c r="M403" i="2"/>
  <x:c r="N403" i="2"/>
  <x:c r="O403" i="2"/>
  <x:c r="K404" i="2"/>
  <x:c r="M404" i="2"/>
  <x:c r="N404" i="2"/>
  <x:c r="O404" i="2"/>
  <x:c r="K405" i="2"/>
  <x:c r="M405" i="2"/>
  <x:c r="N405" i="2"/>
  <x:c r="O405" i="2"/>
  <x:c r="K406" i="2"/>
  <x:c r="M406" i="2"/>
  <x:c r="N406" i="2"/>
  <x:c r="O406" i="2"/>
  <x:c r="K407" i="2"/>
  <x:c r="M407" i="2"/>
  <x:c r="N407" i="2"/>
  <x:c r="O407" i="2"/>
  <x:c r="K408" i="2"/>
  <x:c r="M408" i="2"/>
  <x:c r="N408" i="2"/>
  <x:c r="O408" i="2"/>
  <x:c r="K409" i="2"/>
  <x:c r="M409" i="2"/>
  <x:c r="N409" i="2"/>
  <x:c r="O409" i="2"/>
  <x:c r="K410" i="2"/>
  <x:c r="M410" i="2"/>
  <x:c r="N410" i="2"/>
  <x:c r="O410" i="2"/>
  <x:c r="K411" i="2"/>
  <x:c r="M411" i="2"/>
  <x:c r="N411" i="2"/>
  <x:c r="O411" i="2"/>
  <x:c r="K412" i="2"/>
  <x:c r="M412" i="2"/>
  <x:c r="N412" i="2"/>
  <x:c r="O412" i="2"/>
  <x:c r="K413" i="2"/>
  <x:c r="M413" i="2"/>
  <x:c r="N413" i="2"/>
  <x:c r="O413" i="2"/>
  <x:c r="K414" i="2"/>
  <x:c r="M414" i="2"/>
  <x:c r="N414" i="2"/>
  <x:c r="O414" i="2"/>
  <x:c r="K415" i="2"/>
  <x:c r="M415" i="2"/>
  <x:c r="N415" i="2"/>
  <x:c r="O415" i="2"/>
  <x:c r="K416" i="2"/>
  <x:c r="M416" i="2"/>
  <x:c r="N416" i="2"/>
  <x:c r="O416" i="2"/>
  <x:c r="K417" i="2"/>
  <x:c r="M417" i="2"/>
  <x:c r="N417" i="2"/>
  <x:c r="O417" i="2"/>
  <x:c r="K418" i="2"/>
  <x:c r="M418" i="2"/>
  <x:c r="N418" i="2"/>
  <x:c r="O418" i="2"/>
  <x:c r="K419" i="2"/>
  <x:c r="M419" i="2"/>
  <x:c r="N419" i="2"/>
  <x:c r="O419" i="2"/>
  <x:c r="K420" i="2"/>
  <x:c r="M420" i="2"/>
  <x:c r="N420" i="2"/>
  <x:c r="O420" i="2"/>
  <x:c r="K421" i="2"/>
  <x:c r="M421" i="2"/>
  <x:c r="N421" i="2"/>
  <x:c r="O421" i="2"/>
  <x:c r="K422" i="2"/>
  <x:c r="M422" i="2"/>
  <x:c r="N422" i="2"/>
  <x:c r="O422" i="2"/>
  <x:c r="K423" i="2"/>
  <x:c r="M423" i="2"/>
  <x:c r="N423" i="2"/>
  <x:c r="O423" i="2"/>
  <x:c r="K424" i="2"/>
  <x:c r="M424" i="2"/>
  <x:c r="N424" i="2"/>
  <x:c r="O424" i="2"/>
  <x:c r="K425" i="2"/>
  <x:c r="M425" i="2"/>
  <x:c r="N425" i="2"/>
  <x:c r="O425" i="2"/>
  <x:c r="K426" i="2"/>
  <x:c r="M426" i="2"/>
  <x:c r="N426" i="2"/>
  <x:c r="O426" i="2"/>
  <x:c r="K427" i="2"/>
  <x:c r="M427" i="2"/>
  <x:c r="N427" i="2"/>
  <x:c r="O427" i="2"/>
  <x:c r="K428" i="2"/>
  <x:c r="M428" i="2"/>
  <x:c r="N428" i="2"/>
  <x:c r="O428" i="2"/>
  <x:c r="K429" i="2"/>
  <x:c r="M429" i="2"/>
  <x:c r="N429" i="2"/>
  <x:c r="O429" i="2"/>
  <x:c r="K430" i="2"/>
  <x:c r="M430" i="2"/>
  <x:c r="N430" i="2"/>
  <x:c r="O430" i="2"/>
  <x:c r="K431" i="2"/>
  <x:c r="M431" i="2"/>
  <x:c r="N431" i="2"/>
  <x:c r="O431" i="2"/>
  <x:c r="K432" i="2"/>
  <x:c r="M432" i="2"/>
  <x:c r="N432" i="2"/>
  <x:c r="O432" i="2"/>
  <x:c r="K433" i="2"/>
  <x:c r="M433" i="2"/>
  <x:c r="N433" i="2"/>
  <x:c r="O433" i="2"/>
  <x:c r="K434" i="2"/>
  <x:c r="M434" i="2"/>
  <x:c r="N434" i="2"/>
  <x:c r="O434" i="2"/>
  <x:c r="K435" i="2"/>
  <x:c r="M435" i="2"/>
  <x:c r="N435" i="2"/>
  <x:c r="O435" i="2"/>
  <x:c r="K436" i="2"/>
  <x:c r="M436" i="2"/>
  <x:c r="N436" i="2"/>
  <x:c r="O436" i="2"/>
  <x:c r="K437" i="2"/>
  <x:c r="M437" i="2"/>
  <x:c r="N437" i="2"/>
  <x:c r="O437" i="2"/>
  <x:c r="K438" i="2"/>
  <x:c r="M438" i="2"/>
  <x:c r="N438" i="2"/>
  <x:c r="O438" i="2"/>
  <x:c r="K439" i="2"/>
  <x:c r="M439" i="2"/>
  <x:c r="N439" i="2"/>
  <x:c r="O439" i="2"/>
  <x:c r="K440" i="2"/>
  <x:c r="M440" i="2"/>
  <x:c r="N440" i="2"/>
  <x:c r="O440" i="2"/>
  <x:c r="K441" i="2"/>
  <x:c r="M441" i="2"/>
  <x:c r="N441" i="2"/>
  <x:c r="O441" i="2"/>
  <x:c r="K442" i="2"/>
  <x:c r="M442" i="2"/>
  <x:c r="N442" i="2"/>
  <x:c r="O442" i="2"/>
  <x:c r="K443" i="2"/>
  <x:c r="M443" i="2"/>
  <x:c r="N443" i="2"/>
  <x:c r="O443" i="2"/>
  <x:c r="K444" i="2"/>
  <x:c r="M444" i="2"/>
  <x:c r="N444" i="2"/>
  <x:c r="O444" i="2"/>
  <x:c r="K445" i="2"/>
  <x:c r="M445" i="2"/>
  <x:c r="N445" i="2"/>
  <x:c r="O445" i="2"/>
  <x:c r="K446" i="2"/>
  <x:c r="M446" i="2"/>
  <x:c r="N446" i="2"/>
  <x:c r="O446" i="2"/>
  <x:c r="K447" i="2"/>
  <x:c r="M447" i="2"/>
  <x:c r="N447" i="2"/>
  <x:c r="O447" i="2"/>
  <x:c r="K448" i="2"/>
  <x:c r="M448" i="2"/>
  <x:c r="N448" i="2"/>
  <x:c r="O448" i="2"/>
  <x:c r="K449" i="2"/>
  <x:c r="M449" i="2"/>
  <x:c r="N449" i="2"/>
  <x:c r="O449" i="2"/>
  <x:c r="K450" i="2"/>
  <x:c r="M450" i="2"/>
  <x:c r="N450" i="2"/>
  <x:c r="O450" i="2"/>
  <x:c r="K451" i="2"/>
  <x:c r="M451" i="2"/>
  <x:c r="N451" i="2"/>
  <x:c r="O451" i="2"/>
  <x:c r="K452" i="2"/>
  <x:c r="M452" i="2"/>
  <x:c r="N452" i="2"/>
  <x:c r="O452" i="2"/>
  <x:c r="K453" i="2"/>
  <x:c r="M453" i="2"/>
  <x:c r="N453" i="2"/>
  <x:c r="O453" i="2"/>
  <x:c r="K454" i="2"/>
  <x:c r="M454" i="2"/>
  <x:c r="N454" i="2"/>
  <x:c r="O454" i="2"/>
  <x:c r="K455" i="2"/>
  <x:c r="M455" i="2"/>
  <x:c r="N455" i="2"/>
  <x:c r="O455" i="2"/>
  <x:c r="K456" i="2"/>
  <x:c r="M456" i="2"/>
  <x:c r="N456" i="2"/>
  <x:c r="O456" i="2"/>
  <x:c r="K457" i="2"/>
  <x:c r="M457" i="2"/>
  <x:c r="N457" i="2"/>
  <x:c r="O457" i="2"/>
  <x:c r="K458" i="2"/>
  <x:c r="M458" i="2"/>
  <x:c r="N458" i="2"/>
  <x:c r="O458" i="2"/>
  <x:c r="K459" i="2"/>
  <x:c r="M459" i="2"/>
  <x:c r="N459" i="2"/>
  <x:c r="O459" i="2"/>
  <x:c r="K460" i="2"/>
  <x:c r="M460" i="2"/>
  <x:c r="N460" i="2"/>
  <x:c r="O460" i="2"/>
  <x:c r="K461" i="2"/>
  <x:c r="M461" i="2"/>
  <x:c r="N461" i="2"/>
  <x:c r="O461" i="2"/>
  <x:c r="K462" i="2"/>
  <x:c r="M462" i="2"/>
  <x:c r="N462" i="2"/>
  <x:c r="O462" i="2"/>
  <x:c r="K463" i="2"/>
  <x:c r="M463" i="2"/>
  <x:c r="N463" i="2"/>
  <x:c r="O463" i="2"/>
  <x:c r="K464" i="2"/>
  <x:c r="M464" i="2"/>
  <x:c r="N464" i="2"/>
  <x:c r="O464" i="2"/>
  <x:c r="K465" i="2"/>
  <x:c r="M465" i="2"/>
  <x:c r="N465" i="2"/>
  <x:c r="O465" i="2"/>
  <x:c r="K466" i="2"/>
  <x:c r="M466" i="2"/>
  <x:c r="N466" i="2"/>
  <x:c r="O466" i="2"/>
  <x:c r="K467" i="2"/>
  <x:c r="M467" i="2"/>
  <x:c r="N467" i="2"/>
  <x:c r="O467" i="2"/>
  <x:c r="K468" i="2"/>
  <x:c r="M468" i="2"/>
  <x:c r="N468" i="2"/>
  <x:c r="O468" i="2"/>
  <x:c r="K469" i="2"/>
  <x:c r="M469" i="2"/>
  <x:c r="N469" i="2"/>
  <x:c r="O469" i="2"/>
  <x:c r="K470" i="2"/>
  <x:c r="M470" i="2"/>
  <x:c r="N470" i="2"/>
  <x:c r="O470" i="2"/>
  <x:c r="K471" i="2"/>
  <x:c r="M471" i="2"/>
  <x:c r="N471" i="2"/>
  <x:c r="O471" i="2"/>
  <x:c r="K472" i="2"/>
  <x:c r="M472" i="2"/>
  <x:c r="N472" i="2"/>
  <x:c r="O472" i="2"/>
  <x:c r="K473" i="2"/>
  <x:c r="M473" i="2"/>
  <x:c r="N473" i="2"/>
  <x:c r="O473" i="2"/>
  <x:c r="K474" i="2"/>
  <x:c r="M474" i="2"/>
  <x:c r="N474" i="2"/>
  <x:c r="O474" i="2"/>
  <x:c r="K475" i="2"/>
  <x:c r="M475" i="2"/>
  <x:c r="N475" i="2"/>
  <x:c r="O475" i="2"/>
  <x:c r="K476" i="2"/>
  <x:c r="M476" i="2"/>
  <x:c r="N476" i="2"/>
  <x:c r="O476" i="2"/>
  <x:c r="K477" i="2"/>
  <x:c r="M477" i="2"/>
  <x:c r="N477" i="2"/>
  <x:c r="O477" i="2"/>
  <x:c r="K478" i="2"/>
  <x:c r="M478" i="2"/>
  <x:c r="N478" i="2"/>
  <x:c r="O478" i="2"/>
  <x:c r="K479" i="2"/>
  <x:c r="M479" i="2"/>
  <x:c r="N479" i="2"/>
  <x:c r="O479" i="2"/>
  <x:c r="K480" i="2"/>
  <x:c r="M480" i="2"/>
  <x:c r="N480" i="2"/>
  <x:c r="O480" i="2"/>
  <x:c r="K481" i="2"/>
  <x:c r="M481" i="2"/>
  <x:c r="N481" i="2"/>
  <x:c r="O481" i="2"/>
  <x:c r="K482" i="2"/>
  <x:c r="M482" i="2"/>
  <x:c r="N482" i="2"/>
  <x:c r="O482" i="2"/>
  <x:c r="K483" i="2"/>
  <x:c r="M483" i="2"/>
  <x:c r="N483" i="2"/>
  <x:c r="O483" i="2"/>
  <x:c r="K484" i="2"/>
  <x:c r="M484" i="2"/>
  <x:c r="N484" i="2"/>
  <x:c r="O484" i="2"/>
  <x:c r="K485" i="2"/>
  <x:c r="M485" i="2"/>
  <x:c r="N485" i="2"/>
  <x:c r="O485" i="2"/>
  <x:c r="K486" i="2"/>
  <x:c r="M486" i="2"/>
  <x:c r="N486" i="2"/>
  <x:c r="O486" i="2"/>
  <x:c r="K487" i="2"/>
  <x:c r="M487" i="2"/>
  <x:c r="N487" i="2"/>
  <x:c r="O487" i="2"/>
  <x:c r="K488" i="2"/>
  <x:c r="M488" i="2"/>
  <x:c r="N488" i="2"/>
  <x:c r="O488" i="2"/>
  <x:c r="K489" i="2"/>
  <x:c r="M489" i="2"/>
  <x:c r="N489" i="2"/>
  <x:c r="O489" i="2"/>
  <x:c r="K490" i="2"/>
  <x:c r="M490" i="2"/>
  <x:c r="N490" i="2"/>
  <x:c r="O490" i="2"/>
  <x:c r="K491" i="2"/>
  <x:c r="M491" i="2"/>
  <x:c r="N491" i="2"/>
  <x:c r="O491" i="2"/>
  <x:c r="K492" i="2"/>
  <x:c r="M492" i="2"/>
  <x:c r="N492" i="2"/>
  <x:c r="O492" i="2"/>
  <x:c r="K493" i="2"/>
  <x:c r="M493" i="2"/>
  <x:c r="N493" i="2"/>
  <x:c r="O493" i="2"/>
  <x:c r="K494" i="2"/>
  <x:c r="M494" i="2"/>
  <x:c r="N494" i="2"/>
  <x:c r="O494" i="2"/>
  <x:c r="K495" i="2"/>
  <x:c r="M495" i="2"/>
  <x:c r="N495" i="2"/>
  <x:c r="O495" i="2"/>
  <x:c r="K496" i="2"/>
  <x:c r="M496" i="2"/>
  <x:c r="N496" i="2"/>
  <x:c r="O496" i="2"/>
  <x:c r="K497" i="2"/>
  <x:c r="M497" i="2"/>
  <x:c r="N497" i="2"/>
  <x:c r="O497" i="2"/>
  <x:c r="K498" i="2"/>
  <x:c r="M498" i="2"/>
  <x:c r="N498" i="2"/>
  <x:c r="O498" i="2"/>
  <x:c r="K499" i="2"/>
  <x:c r="M499" i="2"/>
  <x:c r="N499" i="2"/>
  <x:c r="O499" i="2"/>
  <x:c r="K500" i="2"/>
  <x:c r="M500" i="2"/>
  <x:c r="N500" i="2"/>
  <x:c r="O500" i="2"/>
  <x:c r="K501" i="2"/>
  <x:c r="M501" i="2"/>
  <x:c r="N501" i="2"/>
  <x:c r="O501" i="2"/>
  <x:c r="K502" i="2"/>
  <x:c r="M502" i="2"/>
  <x:c r="N502" i="2"/>
  <x:c r="O502" i="2"/>
  <x:c r="K503" i="2"/>
  <x:c r="M503" i="2"/>
  <x:c r="N503" i="2"/>
  <x:c r="O503" i="2"/>
  <x:c r="K504" i="2"/>
  <x:c r="M504" i="2"/>
  <x:c r="N504" i="2"/>
  <x:c r="O504" i="2"/>
  <x:c r="K505" i="2"/>
  <x:c r="M505" i="2"/>
  <x:c r="N505" i="2"/>
  <x:c r="O505" i="2"/>
  <x:c r="K506" i="2"/>
  <x:c r="M506" i="2"/>
  <x:c r="N506" i="2"/>
  <x:c r="O506" i="2"/>
  <x:c r="K507" i="2"/>
  <x:c r="M507" i="2"/>
  <x:c r="N507" i="2"/>
  <x:c r="O507" i="2"/>
  <x:c r="K508" i="2"/>
  <x:c r="M508" i="2"/>
  <x:c r="N508" i="2"/>
  <x:c r="O508" i="2"/>
  <x:c r="K509" i="2"/>
  <x:c r="M509" i="2"/>
  <x:c r="N509" i="2"/>
  <x:c r="O509" i="2"/>
  <x:c r="K510" i="2"/>
  <x:c r="M510" i="2"/>
  <x:c r="N510" i="2"/>
  <x:c r="O510" i="2"/>
  <x:c r="K511" i="2"/>
  <x:c r="M511" i="2"/>
  <x:c r="N511" i="2"/>
  <x:c r="O511" i="2"/>
  <x:c r="K512" i="2"/>
  <x:c r="M512" i="2"/>
  <x:c r="N512" i="2"/>
  <x:c r="O512" i="2"/>
  <x:c r="K513" i="2"/>
  <x:c r="M513" i="2"/>
  <x:c r="N513" i="2"/>
  <x:c r="O513" i="2"/>
  <x:c r="K514" i="2"/>
  <x:c r="M514" i="2"/>
  <x:c r="N514" i="2"/>
  <x:c r="O514" i="2"/>
  <x:c r="K515" i="2"/>
  <x:c r="M515" i="2"/>
  <x:c r="N515" i="2"/>
  <x:c r="O515" i="2"/>
  <x:c r="K516" i="2"/>
  <x:c r="M516" i="2"/>
  <x:c r="N516" i="2"/>
  <x:c r="O516" i="2"/>
  <x:c r="K517" i="2"/>
  <x:c r="M517" i="2"/>
  <x:c r="N517" i="2"/>
  <x:c r="O517" i="2"/>
  <x:c r="K518" i="2"/>
  <x:c r="M518" i="2"/>
  <x:c r="N518" i="2"/>
  <x:c r="O518" i="2"/>
  <x:c r="K519" i="2"/>
  <x:c r="M519" i="2"/>
  <x:c r="N519" i="2"/>
  <x:c r="O519" i="2"/>
  <x:c r="K520" i="2"/>
  <x:c r="M520" i="2"/>
  <x:c r="N520" i="2"/>
  <x:c r="O520" i="2"/>
  <x:c r="K521" i="2"/>
  <x:c r="M521" i="2"/>
  <x:c r="N521" i="2"/>
  <x:c r="O521" i="2"/>
  <x:c r="K522" i="2"/>
  <x:c r="M522" i="2"/>
  <x:c r="N522" i="2"/>
  <x:c r="O522" i="2"/>
  <x:c r="K523" i="2"/>
  <x:c r="M523" i="2"/>
  <x:c r="N523" i="2"/>
  <x:c r="O523" i="2"/>
  <x:c r="K524" i="2"/>
  <x:c r="M524" i="2"/>
  <x:c r="N524" i="2"/>
  <x:c r="O524" i="2"/>
  <x:c r="K525" i="2"/>
  <x:c r="M525" i="2"/>
  <x:c r="N525" i="2"/>
  <x:c r="O525" i="2"/>
  <x:c r="K526" i="2"/>
  <x:c r="M526" i="2"/>
  <x:c r="N526" i="2"/>
  <x:c r="O526" i="2"/>
  <x:c r="K527" i="2"/>
  <x:c r="M527" i="2"/>
  <x:c r="N527" i="2"/>
  <x:c r="O527" i="2"/>
  <x:c r="K528" i="2"/>
  <x:c r="M528" i="2"/>
  <x:c r="N528" i="2"/>
  <x:c r="O528" i="2"/>
  <x:c r="K529" i="2"/>
  <x:c r="M529" i="2"/>
  <x:c r="N529" i="2"/>
  <x:c r="O529" i="2"/>
  <x:c r="K530" i="2"/>
  <x:c r="M530" i="2"/>
  <x:c r="N530" i="2"/>
  <x:c r="O530" i="2"/>
  <x:c r="K531" i="2"/>
  <x:c r="M531" i="2"/>
  <x:c r="N531" i="2"/>
  <x:c r="O531" i="2"/>
  <x:c r="K532" i="2"/>
  <x:c r="M532" i="2"/>
  <x:c r="N532" i="2"/>
  <x:c r="O532" i="2"/>
  <x:c r="K533" i="2"/>
  <x:c r="M533" i="2"/>
  <x:c r="N533" i="2"/>
  <x:c r="O533" i="2"/>
  <x:c r="K534" i="2"/>
  <x:c r="M534" i="2"/>
  <x:c r="N534" i="2"/>
  <x:c r="O534" i="2"/>
  <x:c r="K535" i="2"/>
  <x:c r="M535" i="2"/>
  <x:c r="N535" i="2"/>
  <x:c r="O535" i="2"/>
  <x:c r="K536" i="2"/>
  <x:c r="M536" i="2"/>
  <x:c r="N536" i="2"/>
  <x:c r="O536" i="2"/>
  <x:c r="K537" i="2"/>
  <x:c r="M537" i="2"/>
  <x:c r="N537" i="2"/>
  <x:c r="O537" i="2"/>
  <x:c r="K538" i="2"/>
  <x:c r="M538" i="2"/>
  <x:c r="N538" i="2"/>
  <x:c r="O538" i="2"/>
  <x:c r="K539" i="2"/>
  <x:c r="M539" i="2"/>
  <x:c r="N539" i="2"/>
  <x:c r="O539" i="2"/>
  <x:c r="K540" i="2"/>
  <x:c r="M540" i="2"/>
  <x:c r="N540" i="2"/>
  <x:c r="O540" i="2"/>
  <x:c r="K541" i="2"/>
  <x:c r="M541" i="2"/>
  <x:c r="N541" i="2"/>
  <x:c r="O541" i="2"/>
  <x:c r="K542" i="2"/>
  <x:c r="M542" i="2"/>
  <x:c r="N542" i="2"/>
  <x:c r="O542" i="2"/>
  <x:c r="K543" i="2"/>
  <x:c r="M543" i="2"/>
  <x:c r="N543" i="2"/>
  <x:c r="O543" i="2"/>
  <x:c r="K544" i="2"/>
  <x:c r="M544" i="2"/>
  <x:c r="N544" i="2"/>
  <x:c r="O544" i="2"/>
  <x:c r="K545" i="2"/>
  <x:c r="M545" i="2"/>
  <x:c r="N545" i="2"/>
  <x:c r="O545" i="2"/>
  <x:c r="K546" i="2"/>
  <x:c r="M546" i="2"/>
  <x:c r="N546" i="2"/>
  <x:c r="O546" i="2"/>
  <x:c r="K547" i="2"/>
  <x:c r="M547" i="2"/>
  <x:c r="N547" i="2"/>
  <x:c r="O547" i="2"/>
  <x:c r="K548" i="2"/>
  <x:c r="M548" i="2"/>
  <x:c r="N548" i="2"/>
  <x:c r="O548" i="2"/>
  <x:c r="K549" i="2"/>
  <x:c r="M549" i="2"/>
  <x:c r="N549" i="2"/>
  <x:c r="O549" i="2"/>
  <x:c r="K550" i="2"/>
  <x:c r="M550" i="2"/>
  <x:c r="N550" i="2"/>
  <x:c r="O550" i="2"/>
  <x:c r="K551" i="2"/>
  <x:c r="M551" i="2"/>
  <x:c r="N551" i="2"/>
  <x:c r="O551" i="2"/>
  <x:c r="K552" i="2"/>
  <x:c r="M552" i="2"/>
  <x:c r="N552" i="2"/>
  <x:c r="O552" i="2"/>
  <x:c r="K553" i="2"/>
  <x:c r="M553" i="2"/>
  <x:c r="N553" i="2"/>
  <x:c r="O553" i="2"/>
  <x:c r="K554" i="2"/>
  <x:c r="M554" i="2"/>
  <x:c r="N554" i="2"/>
  <x:c r="O554" i="2"/>
  <x:c r="K555" i="2"/>
  <x:c r="M555" i="2"/>
  <x:c r="N555" i="2"/>
  <x:c r="O555" i="2"/>
  <x:c r="K556" i="2"/>
  <x:c r="M556" i="2"/>
  <x:c r="N556" i="2"/>
  <x:c r="O556" i="2"/>
  <x:c r="K557" i="2"/>
  <x:c r="M557" i="2"/>
  <x:c r="N557" i="2"/>
  <x:c r="O557" i="2"/>
  <x:c r="K558" i="2"/>
  <x:c r="M558" i="2"/>
  <x:c r="N558" i="2"/>
  <x:c r="O558" i="2"/>
  <x:c r="K559" i="2"/>
  <x:c r="M559" i="2"/>
  <x:c r="N559" i="2"/>
  <x:c r="O559" i="2"/>
  <x:c r="K560" i="2"/>
  <x:c r="M560" i="2"/>
  <x:c r="N560" i="2"/>
  <x:c r="O560" i="2"/>
  <x:c r="K561" i="2"/>
  <x:c r="M561" i="2"/>
  <x:c r="N561" i="2"/>
  <x:c r="O561" i="2"/>
  <x:c r="K562" i="2"/>
  <x:c r="M562" i="2"/>
  <x:c r="N562" i="2"/>
  <x:c r="O562" i="2"/>
  <x:c r="K563" i="2"/>
  <x:c r="M563" i="2"/>
  <x:c r="N563" i="2"/>
  <x:c r="O563" i="2"/>
  <x:c r="K564" i="2"/>
  <x:c r="M564" i="2"/>
  <x:c r="N564" i="2"/>
  <x:c r="O564" i="2"/>
  <x:c r="K565" i="2"/>
  <x:c r="M565" i="2"/>
  <x:c r="N565" i="2"/>
  <x:c r="O565" i="2"/>
  <x:c r="K566" i="2"/>
  <x:c r="M566" i="2"/>
  <x:c r="N566" i="2"/>
  <x:c r="O566" i="2"/>
  <x:c r="K567" i="2"/>
  <x:c r="M567" i="2"/>
  <x:c r="N567" i="2"/>
  <x:c r="O567" i="2"/>
  <x:c r="K568" i="2"/>
  <x:c r="M568" i="2"/>
  <x:c r="N568" i="2"/>
  <x:c r="O568" i="2"/>
  <x:c r="K569" i="2"/>
  <x:c r="M569" i="2"/>
  <x:c r="N569" i="2"/>
  <x:c r="O569" i="2"/>
  <x:c r="K570" i="2"/>
  <x:c r="M570" i="2"/>
  <x:c r="N570" i="2"/>
  <x:c r="O570" i="2"/>
  <x:c r="K571" i="2"/>
  <x:c r="M571" i="2"/>
  <x:c r="N571" i="2"/>
  <x:c r="O571" i="2"/>
  <x:c r="K572" i="2"/>
  <x:c r="M572" i="2"/>
  <x:c r="N572" i="2"/>
  <x:c r="O572" i="2"/>
  <x:c r="K573" i="2"/>
  <x:c r="M573" i="2"/>
  <x:c r="N573" i="2"/>
  <x:c r="O573" i="2"/>
  <x:c r="K574" i="2"/>
  <x:c r="M574" i="2"/>
  <x:c r="N574" i="2"/>
  <x:c r="O574" i="2"/>
  <x:c r="K575" i="2"/>
  <x:c r="M575" i="2"/>
  <x:c r="N575" i="2"/>
  <x:c r="O575" i="2"/>
  <x:c r="K576" i="2"/>
  <x:c r="M576" i="2"/>
  <x:c r="N576" i="2"/>
  <x:c r="O576" i="2"/>
  <x:c r="K577" i="2"/>
  <x:c r="M577" i="2"/>
  <x:c r="N577" i="2"/>
  <x:c r="O577" i="2"/>
  <x:c r="K578" i="2"/>
  <x:c r="M578" i="2"/>
  <x:c r="N578" i="2"/>
  <x:c r="O578" i="2"/>
  <x:c r="K579" i="2"/>
  <x:c r="M579" i="2"/>
  <x:c r="N579" i="2"/>
  <x:c r="O579" i="2"/>
  <x:c r="K580" i="2"/>
  <x:c r="M580" i="2"/>
  <x:c r="N580" i="2"/>
  <x:c r="O580" i="2"/>
  <x:c r="K581" i="2"/>
  <x:c r="M581" i="2"/>
  <x:c r="N581" i="2"/>
  <x:c r="O581" i="2"/>
  <x:c r="K582" i="2"/>
  <x:c r="M582" i="2"/>
  <x:c r="N582" i="2"/>
  <x:c r="O582" i="2"/>
  <x:c r="K583" i="2"/>
  <x:c r="M583" i="2"/>
  <x:c r="N583" i="2"/>
  <x:c r="O583" i="2"/>
  <x:c r="K584" i="2"/>
  <x:c r="M584" i="2"/>
  <x:c r="N584" i="2"/>
  <x:c r="O584" i="2"/>
  <x:c r="K585" i="2"/>
  <x:c r="M585" i="2"/>
  <x:c r="N585" i="2"/>
  <x:c r="O585" i="2"/>
  <x:c r="K586" i="2"/>
  <x:c r="M586" i="2"/>
  <x:c r="N586" i="2"/>
  <x:c r="O586" i="2"/>
  <x:c r="K587" i="2"/>
  <x:c r="M587" i="2"/>
  <x:c r="N587" i="2"/>
  <x:c r="O587" i="2"/>
  <x:c r="K588" i="2"/>
  <x:c r="M588" i="2"/>
  <x:c r="N588" i="2"/>
  <x:c r="O588" i="2"/>
  <x:c r="K589" i="2"/>
  <x:c r="M589" i="2"/>
  <x:c r="N589" i="2"/>
  <x:c r="O589" i="2"/>
  <x:c r="K590" i="2"/>
  <x:c r="M590" i="2"/>
  <x:c r="N590" i="2"/>
  <x:c r="O590" i="2"/>
  <x:c r="K591" i="2"/>
  <x:c r="M591" i="2"/>
  <x:c r="N591" i="2"/>
  <x:c r="O591" i="2"/>
  <x:c r="K592" i="2"/>
  <x:c r="M592" i="2"/>
  <x:c r="N592" i="2"/>
  <x:c r="O592" i="2"/>
  <x:c r="K593" i="2"/>
  <x:c r="M593" i="2"/>
  <x:c r="N593" i="2"/>
  <x:c r="O593" i="2"/>
  <x:c r="K594" i="2"/>
  <x:c r="M594" i="2"/>
  <x:c r="N594" i="2"/>
  <x:c r="O594" i="2"/>
  <x:c r="K595" i="2"/>
  <x:c r="M595" i="2"/>
  <x:c r="N595" i="2"/>
  <x:c r="O595" i="2"/>
  <x:c r="K596" i="2"/>
  <x:c r="M596" i="2"/>
  <x:c r="N596" i="2"/>
  <x:c r="O596" i="2"/>
  <x:c r="K597" i="2"/>
  <x:c r="M597" i="2"/>
  <x:c r="N597" i="2"/>
  <x:c r="O597" i="2"/>
  <x:c r="K598" i="2"/>
  <x:c r="M598" i="2"/>
  <x:c r="N598" i="2"/>
  <x:c r="O598" i="2"/>
  <x:c r="K599" i="2"/>
  <x:c r="M599" i="2"/>
  <x:c r="N599" i="2"/>
  <x:c r="O599" i="2"/>
  <x:c r="K600" i="2"/>
  <x:c r="M600" i="2"/>
  <x:c r="N600" i="2"/>
  <x:c r="O600" i="2"/>
  <x:c r="K601" i="2"/>
  <x:c r="M601" i="2"/>
  <x:c r="N601" i="2"/>
  <x:c r="O601" i="2"/>
  <x:c r="K602" i="2"/>
  <x:c r="M602" i="2"/>
  <x:c r="N602" i="2"/>
  <x:c r="O602" i="2"/>
  <x:c r="K603" i="2"/>
  <x:c r="M603" i="2"/>
  <x:c r="N603" i="2"/>
  <x:c r="O603" i="2"/>
  <x:c r="K604" i="2"/>
  <x:c r="M604" i="2"/>
  <x:c r="N604" i="2"/>
  <x:c r="O604" i="2"/>
  <x:c r="K605" i="2"/>
  <x:c r="M605" i="2"/>
  <x:c r="N605" i="2"/>
  <x:c r="O605" i="2"/>
  <x:c r="K606" i="2"/>
  <x:c r="M606" i="2"/>
  <x:c r="N606" i="2"/>
  <x:c r="O606" i="2"/>
  <x:c r="K607" i="2"/>
  <x:c r="M607" i="2"/>
  <x:c r="N607" i="2"/>
  <x:c r="O607" i="2"/>
  <x:c r="K608" i="2"/>
  <x:c r="M608" i="2"/>
  <x:c r="N608" i="2"/>
  <x:c r="O608" i="2"/>
  <x:c r="K609" i="2"/>
  <x:c r="M609" i="2"/>
  <x:c r="N609" i="2"/>
  <x:c r="O609" i="2"/>
  <x:c r="K610" i="2"/>
  <x:c r="M610" i="2"/>
  <x:c r="N610" i="2"/>
  <x:c r="O610" i="2"/>
  <x:c r="K611" i="2"/>
  <x:c r="M611" i="2"/>
  <x:c r="N611" i="2"/>
  <x:c r="O611" i="2"/>
  <x:c r="K612" i="2"/>
  <x:c r="M612" i="2"/>
  <x:c r="N612" i="2"/>
  <x:c r="O612" i="2"/>
  <x:c r="K613" i="2"/>
  <x:c r="M613" i="2"/>
  <x:c r="N613" i="2"/>
  <x:c r="O613" i="2"/>
  <x:c r="K614" i="2"/>
  <x:c r="M614" i="2"/>
  <x:c r="N614" i="2"/>
  <x:c r="O614" i="2"/>
  <x:c r="K615" i="2"/>
  <x:c r="M615" i="2"/>
  <x:c r="N615" i="2"/>
  <x:c r="O615" i="2"/>
  <x:c r="K616" i="2"/>
  <x:c r="M616" i="2"/>
  <x:c r="N616" i="2"/>
  <x:c r="O616" i="2"/>
  <x:c r="K617" i="2"/>
  <x:c r="M617" i="2"/>
  <x:c r="N617" i="2"/>
  <x:c r="O617" i="2"/>
  <x:c r="K618" i="2"/>
  <x:c r="M618" i="2"/>
  <x:c r="N618" i="2"/>
  <x:c r="O618" i="2"/>
  <x:c r="K619" i="2"/>
  <x:c r="M619" i="2"/>
  <x:c r="N619" i="2"/>
  <x:c r="O619" i="2"/>
  <x:c r="K620" i="2"/>
  <x:c r="M620" i="2"/>
  <x:c r="N620" i="2"/>
  <x:c r="O620" i="2"/>
  <x:c r="K621" i="2"/>
  <x:c r="M621" i="2"/>
  <x:c r="N621" i="2"/>
  <x:c r="O621" i="2"/>
  <x:c r="K622" i="2"/>
  <x:c r="M622" i="2"/>
  <x:c r="N622" i="2"/>
  <x:c r="O622" i="2"/>
  <x:c r="K623" i="2"/>
  <x:c r="M623" i="2"/>
  <x:c r="N623" i="2"/>
  <x:c r="O623" i="2"/>
  <x:c r="K624" i="2"/>
  <x:c r="M624" i="2"/>
  <x:c r="N624" i="2"/>
  <x:c r="O624" i="2"/>
  <x:c r="K625" i="2"/>
  <x:c r="M625" i="2"/>
  <x:c r="N625" i="2"/>
  <x:c r="O625" i="2"/>
  <x:c r="K626" i="2"/>
  <x:c r="M626" i="2"/>
  <x:c r="N626" i="2"/>
  <x:c r="O626" i="2"/>
  <x:c r="K627" i="2"/>
  <x:c r="M627" i="2"/>
  <x:c r="N627" i="2"/>
  <x:c r="O627" i="2"/>
  <x:c r="K628" i="2"/>
  <x:c r="M628" i="2"/>
  <x:c r="N628" i="2"/>
  <x:c r="O628" i="2"/>
  <x:c r="K629" i="2"/>
  <x:c r="M629" i="2"/>
  <x:c r="N629" i="2"/>
  <x:c r="O629" i="2"/>
  <x:c r="K630" i="2"/>
  <x:c r="M630" i="2"/>
  <x:c r="N630" i="2"/>
  <x:c r="O630" i="2"/>
  <x:c r="K631" i="2"/>
  <x:c r="M631" i="2"/>
  <x:c r="N631" i="2"/>
  <x:c r="O631" i="2"/>
  <x:c r="K632" i="2"/>
  <x:c r="M632" i="2"/>
  <x:c r="N632" i="2"/>
  <x:c r="O632" i="2"/>
  <x:c r="K633" i="2"/>
  <x:c r="M633" i="2"/>
  <x:c r="N633" i="2"/>
  <x:c r="O633" i="2"/>
  <x:c r="K634" i="2"/>
  <x:c r="M634" i="2"/>
  <x:c r="N634" i="2"/>
  <x:c r="O634" i="2"/>
  <x:c r="K635" i="2"/>
  <x:c r="M635" i="2"/>
  <x:c r="N635" i="2"/>
  <x:c r="O635" i="2"/>
  <x:c r="K636" i="2"/>
  <x:c r="M636" i="2"/>
  <x:c r="N636" i="2"/>
  <x:c r="O636" i="2"/>
  <x:c r="K637" i="2"/>
  <x:c r="M637" i="2"/>
  <x:c r="N637" i="2"/>
  <x:c r="O637" i="2"/>
  <x:c r="K638" i="2"/>
  <x:c r="M638" i="2"/>
  <x:c r="N638" i="2"/>
  <x:c r="O638" i="2"/>
  <x:c r="K639" i="2"/>
  <x:c r="M639" i="2"/>
  <x:c r="N639" i="2"/>
  <x:c r="O639" i="2"/>
  <x:c r="K640" i="2"/>
  <x:c r="M640" i="2"/>
  <x:c r="N640" i="2"/>
  <x:c r="O640" i="2"/>
  <x:c r="K641" i="2"/>
  <x:c r="M641" i="2"/>
  <x:c r="N641" i="2"/>
  <x:c r="O641" i="2"/>
  <x:c r="K642" i="2"/>
  <x:c r="M642" i="2"/>
  <x:c r="N642" i="2"/>
  <x:c r="O642" i="2"/>
  <x:c r="K643" i="2"/>
  <x:c r="M643" i="2"/>
  <x:c r="N643" i="2"/>
  <x:c r="O643" i="2"/>
  <x:c r="K644" i="2"/>
  <x:c r="M644" i="2"/>
  <x:c r="N644" i="2"/>
  <x:c r="O644" i="2"/>
  <x:c r="K645" i="2"/>
  <x:c r="M645" i="2"/>
  <x:c r="N645" i="2"/>
  <x:c r="O645" i="2"/>
  <x:c r="K646" i="2"/>
  <x:c r="M646" i="2"/>
  <x:c r="N646" i="2"/>
  <x:c r="O646" i="2"/>
  <x:c r="K647" i="2"/>
  <x:c r="M647" i="2"/>
  <x:c r="N647" i="2"/>
  <x:c r="O647" i="2"/>
  <x:c r="K648" i="2"/>
  <x:c r="M648" i="2"/>
  <x:c r="N648" i="2"/>
  <x:c r="O648" i="2"/>
  <x:c r="K649" i="2"/>
  <x:c r="M649" i="2"/>
  <x:c r="N649" i="2"/>
  <x:c r="O649" i="2"/>
  <x:c r="K650" i="2"/>
  <x:c r="M650" i="2"/>
  <x:c r="N650" i="2"/>
  <x:c r="O650" i="2"/>
  <x:c r="K651" i="2"/>
  <x:c r="M651" i="2"/>
  <x:c r="N651" i="2"/>
  <x:c r="O651" i="2"/>
  <x:c r="K652" i="2"/>
  <x:c r="M652" i="2"/>
  <x:c r="N652" i="2"/>
  <x:c r="O652" i="2"/>
  <x:c r="K653" i="2"/>
  <x:c r="M653" i="2"/>
  <x:c r="N653" i="2"/>
  <x:c r="O653" i="2"/>
  <x:c r="K654" i="2"/>
  <x:c r="M654" i="2"/>
  <x:c r="N654" i="2"/>
  <x:c r="O654" i="2"/>
  <x:c r="K655" i="2"/>
  <x:c r="M655" i="2"/>
  <x:c r="N655" i="2"/>
  <x:c r="O655" i="2"/>
  <x:c r="K656" i="2"/>
  <x:c r="M656" i="2"/>
  <x:c r="N656" i="2"/>
  <x:c r="O656" i="2"/>
  <x:c r="K657" i="2"/>
  <x:c r="M657" i="2"/>
  <x:c r="N657" i="2"/>
  <x:c r="O657" i="2"/>
  <x:c r="K658" i="2"/>
  <x:c r="M658" i="2"/>
  <x:c r="N658" i="2"/>
  <x:c r="O658" i="2"/>
  <x:c r="K659" i="2"/>
  <x:c r="M659" i="2"/>
  <x:c r="N659" i="2"/>
  <x:c r="O659" i="2"/>
  <x:c r="K660" i="2"/>
  <x:c r="M660" i="2"/>
  <x:c r="N660" i="2"/>
  <x:c r="O660" i="2"/>
  <x:c r="K661" i="2"/>
  <x:c r="M661" i="2"/>
  <x:c r="N661" i="2"/>
  <x:c r="O661" i="2"/>
  <x:c r="K662" i="2"/>
  <x:c r="M662" i="2"/>
  <x:c r="N662" i="2"/>
  <x:c r="O662" i="2"/>
  <x:c r="K663" i="2"/>
  <x:c r="M663" i="2"/>
  <x:c r="N663" i="2"/>
  <x:c r="O663" i="2"/>
  <x:c r="K664" i="2"/>
  <x:c r="M664" i="2"/>
  <x:c r="N664" i="2"/>
  <x:c r="O664" i="2"/>
  <x:c r="K665" i="2"/>
  <x:c r="M665" i="2"/>
  <x:c r="N665" i="2"/>
  <x:c r="O665" i="2"/>
  <x:c r="K666" i="2"/>
  <x:c r="M666" i="2"/>
  <x:c r="N666" i="2"/>
  <x:c r="O666" i="2"/>
  <x:c r="K667" i="2"/>
  <x:c r="M667" i="2"/>
  <x:c r="N667" i="2"/>
  <x:c r="O667" i="2"/>
  <x:c r="K668" i="2"/>
  <x:c r="M668" i="2"/>
  <x:c r="N668" i="2"/>
  <x:c r="O668" i="2"/>
  <x:c r="K669" i="2"/>
  <x:c r="M669" i="2"/>
  <x:c r="N669" i="2"/>
  <x:c r="O669" i="2"/>
  <x:c r="K670" i="2"/>
  <x:c r="M670" i="2"/>
  <x:c r="N670" i="2"/>
  <x:c r="O670" i="2"/>
  <x:c r="K671" i="2"/>
  <x:c r="M671" i="2"/>
  <x:c r="N671" i="2"/>
  <x:c r="O671" i="2"/>
  <x:c r="K672" i="2"/>
  <x:c r="M672" i="2"/>
  <x:c r="N672" i="2"/>
  <x:c r="O672" i="2"/>
  <x:c r="K673" i="2"/>
  <x:c r="M673" i="2"/>
  <x:c r="N673" i="2"/>
  <x:c r="O673" i="2"/>
  <x:c r="K674" i="2"/>
  <x:c r="M674" i="2"/>
  <x:c r="N674" i="2"/>
  <x:c r="O674" i="2"/>
  <x:c r="K675" i="2"/>
  <x:c r="M675" i="2"/>
  <x:c r="N675" i="2"/>
  <x:c r="O675" i="2"/>
  <x:c r="K676" i="2"/>
  <x:c r="M676" i="2"/>
  <x:c r="N676" i="2"/>
  <x:c r="O676" i="2"/>
  <x:c r="K677" i="2"/>
  <x:c r="M677" i="2"/>
  <x:c r="N677" i="2"/>
  <x:c r="O677" i="2"/>
  <x:c r="K678" i="2"/>
  <x:c r="M678" i="2"/>
  <x:c r="N678" i="2"/>
  <x:c r="O678" i="2"/>
  <x:c r="K679" i="2"/>
  <x:c r="M679" i="2"/>
  <x:c r="N679" i="2"/>
  <x:c r="O679" i="2"/>
  <x:c r="K680" i="2"/>
  <x:c r="M680" i="2"/>
  <x:c r="N680" i="2"/>
  <x:c r="O680" i="2"/>
  <x:c r="K681" i="2"/>
  <x:c r="M681" i="2"/>
  <x:c r="N681" i="2"/>
  <x:c r="O681" i="2"/>
  <x:c r="K682" i="2"/>
  <x:c r="M682" i="2"/>
  <x:c r="N682" i="2"/>
  <x:c r="O682" i="2"/>
  <x:c r="K683" i="2"/>
  <x:c r="M683" i="2"/>
  <x:c r="N683" i="2"/>
  <x:c r="O683" i="2"/>
  <x:c r="K684" i="2"/>
  <x:c r="M684" i="2"/>
  <x:c r="N684" i="2"/>
  <x:c r="O684" i="2"/>
  <x:c r="K685" i="2"/>
  <x:c r="M685" i="2"/>
  <x:c r="N685" i="2"/>
  <x:c r="O685" i="2"/>
  <x:c r="K686" i="2"/>
  <x:c r="M686" i="2"/>
  <x:c r="N686" i="2"/>
  <x:c r="O686" i="2"/>
  <x:c r="K687" i="2"/>
  <x:c r="M687" i="2"/>
  <x:c r="N687" i="2"/>
  <x:c r="O687" i="2"/>
  <x:c r="K688" i="2"/>
  <x:c r="M688" i="2"/>
  <x:c r="N688" i="2"/>
  <x:c r="O688" i="2"/>
  <x:c r="K689" i="2"/>
  <x:c r="M689" i="2"/>
  <x:c r="N689" i="2"/>
  <x:c r="O689" i="2"/>
  <x:c r="K690" i="2"/>
  <x:c r="M690" i="2"/>
  <x:c r="N690" i="2"/>
  <x:c r="O690" i="2"/>
  <x:c r="K691" i="2"/>
  <x:c r="M691" i="2"/>
  <x:c r="N691" i="2"/>
  <x:c r="O691" i="2"/>
  <x:c r="K692" i="2"/>
  <x:c r="M692" i="2"/>
  <x:c r="N692" i="2"/>
  <x:c r="O692" i="2"/>
  <x:c r="K693" i="2"/>
  <x:c r="M693" i="2"/>
  <x:c r="N693" i="2"/>
  <x:c r="O693" i="2"/>
  <x:c r="K694" i="2"/>
  <x:c r="M694" i="2"/>
  <x:c r="N694" i="2"/>
  <x:c r="O694" i="2"/>
  <x:c r="K695" i="2"/>
  <x:c r="M695" i="2"/>
  <x:c r="N695" i="2"/>
  <x:c r="O695" i="2"/>
  <x:c r="K696" i="2"/>
  <x:c r="M696" i="2"/>
  <x:c r="N696" i="2"/>
  <x:c r="O696" i="2"/>
  <x:c r="K697" i="2"/>
  <x:c r="M697" i="2"/>
  <x:c r="N697" i="2"/>
  <x:c r="O697" i="2"/>
  <x:c r="K698" i="2"/>
  <x:c r="M698" i="2"/>
  <x:c r="N698" i="2"/>
  <x:c r="O698" i="2"/>
  <x:c r="K699" i="2"/>
  <x:c r="M699" i="2"/>
  <x:c r="N699" i="2"/>
  <x:c r="O699" i="2"/>
  <x:c r="K700" i="2"/>
  <x:c r="M700" i="2"/>
  <x:c r="N700" i="2"/>
  <x:c r="O700" i="2"/>
  <x:c r="K701" i="2"/>
  <x:c r="M701" i="2"/>
  <x:c r="N701" i="2"/>
  <x:c r="O701" i="2"/>
  <x:c r="K702" i="2"/>
  <x:c r="M702" i="2"/>
  <x:c r="N702" i="2"/>
  <x:c r="O702" i="2"/>
  <x:c r="K703" i="2"/>
  <x:c r="M703" i="2"/>
  <x:c r="N703" i="2"/>
  <x:c r="O703" i="2"/>
  <x:c r="K704" i="2"/>
  <x:c r="M704" i="2"/>
  <x:c r="N704" i="2"/>
  <x:c r="O704" i="2"/>
  <x:c r="K705" i="2"/>
  <x:c r="M705" i="2"/>
  <x:c r="N705" i="2"/>
  <x:c r="O705" i="2"/>
  <x:c r="K706" i="2"/>
  <x:c r="M706" i="2"/>
  <x:c r="N706" i="2"/>
  <x:c r="O706" i="2"/>
  <x:c r="K707" i="2"/>
  <x:c r="M707" i="2"/>
  <x:c r="N707" i="2"/>
  <x:c r="O707" i="2"/>
  <x:c r="K708" i="2"/>
  <x:c r="M708" i="2"/>
  <x:c r="N708" i="2"/>
  <x:c r="O708" i="2"/>
  <x:c r="K709" i="2"/>
  <x:c r="M709" i="2"/>
  <x:c r="N709" i="2"/>
  <x:c r="O709" i="2"/>
  <x:c r="K710" i="2"/>
  <x:c r="M710" i="2"/>
  <x:c r="N710" i="2"/>
  <x:c r="O710" i="2"/>
  <x:c r="K711" i="2"/>
  <x:c r="M711" i="2"/>
  <x:c r="N711" i="2"/>
  <x:c r="O711" i="2"/>
  <x:c r="K712" i="2"/>
  <x:c r="M712" i="2"/>
  <x:c r="N712" i="2"/>
  <x:c r="O712" i="2"/>
  <x:c r="K713" i="2"/>
  <x:c r="M713" i="2"/>
  <x:c r="N713" i="2"/>
  <x:c r="O713" i="2"/>
  <x:c r="K714" i="2"/>
  <x:c r="M714" i="2"/>
  <x:c r="N714" i="2"/>
  <x:c r="O714" i="2"/>
  <x:c r="K715" i="2"/>
  <x:c r="M715" i="2"/>
  <x:c r="N715" i="2"/>
  <x:c r="O715" i="2"/>
  <x:c r="K716" i="2"/>
  <x:c r="M716" i="2"/>
  <x:c r="N716" i="2"/>
  <x:c r="O716" i="2"/>
  <x:c r="K717" i="2"/>
  <x:c r="M717" i="2"/>
  <x:c r="N717" i="2"/>
  <x:c r="O717" i="2"/>
  <x:c r="K718" i="2"/>
  <x:c r="M718" i="2"/>
  <x:c r="N718" i="2"/>
  <x:c r="O718" i="2"/>
  <x:c r="K719" i="2"/>
  <x:c r="M719" i="2"/>
  <x:c r="N719" i="2"/>
  <x:c r="O719" i="2"/>
  <x:c r="K720" i="2"/>
  <x:c r="M720" i="2"/>
  <x:c r="N720" i="2"/>
  <x:c r="O720" i="2"/>
  <x:c r="K721" i="2"/>
  <x:c r="M721" i="2"/>
  <x:c r="N721" i="2"/>
  <x:c r="O721" i="2"/>
  <x:c r="K722" i="2"/>
  <x:c r="M722" i="2"/>
  <x:c r="N722" i="2"/>
  <x:c r="O722" i="2"/>
  <x:c r="K723" i="2"/>
  <x:c r="M723" i="2"/>
  <x:c r="N723" i="2"/>
  <x:c r="O723" i="2"/>
  <x:c r="K724" i="2"/>
  <x:c r="M724" i="2"/>
  <x:c r="N724" i="2"/>
  <x:c r="O724" i="2"/>
  <x:c r="K725" i="2"/>
  <x:c r="M725" i="2"/>
  <x:c r="N725" i="2"/>
  <x:c r="O725" i="2"/>
  <x:c r="K726" i="2"/>
  <x:c r="M726" i="2"/>
  <x:c r="N726" i="2"/>
  <x:c r="O726" i="2"/>
  <x:c r="K727" i="2"/>
  <x:c r="M727" i="2"/>
  <x:c r="N727" i="2"/>
  <x:c r="O727" i="2"/>
  <x:c r="K728" i="2"/>
  <x:c r="M728" i="2"/>
  <x:c r="N728" i="2"/>
  <x:c r="O728" i="2"/>
  <x:c r="K729" i="2"/>
  <x:c r="M729" i="2"/>
  <x:c r="N729" i="2"/>
  <x:c r="O729" i="2"/>
  <x:c r="K730" i="2"/>
  <x:c r="M730" i="2"/>
  <x:c r="N730" i="2"/>
  <x:c r="O730" i="2"/>
  <x:c r="K731" i="2"/>
  <x:c r="M731" i="2"/>
  <x:c r="N731" i="2"/>
  <x:c r="O731" i="2"/>
  <x:c r="K732" i="2"/>
  <x:c r="M732" i="2"/>
  <x:c r="N732" i="2"/>
  <x:c r="O732" i="2"/>
  <x:c r="K733" i="2"/>
  <x:c r="M733" i="2"/>
  <x:c r="N733" i="2"/>
  <x:c r="O733" i="2"/>
  <x:c r="K734" i="2"/>
  <x:c r="M734" i="2"/>
  <x:c r="N734" i="2"/>
  <x:c r="O734" i="2"/>
  <x:c r="K735" i="2"/>
  <x:c r="M735" i="2"/>
  <x:c r="N735" i="2"/>
  <x:c r="O735" i="2"/>
  <x:c r="K736" i="2"/>
  <x:c r="M736" i="2"/>
  <x:c r="N736" i="2"/>
  <x:c r="O736" i="2"/>
  <x:c r="K737" i="2"/>
  <x:c r="M737" i="2"/>
  <x:c r="N737" i="2"/>
  <x:c r="O737" i="2"/>
  <x:c r="K738" i="2"/>
  <x:c r="M738" i="2"/>
  <x:c r="N738" i="2"/>
  <x:c r="O738" i="2"/>
  <x:c r="K739" i="2"/>
  <x:c r="M739" i="2"/>
  <x:c r="N739" i="2"/>
  <x:c r="O739" i="2"/>
  <x:c r="K740" i="2"/>
  <x:c r="M740" i="2"/>
  <x:c r="N740" i="2"/>
  <x:c r="O740" i="2"/>
  <x:c r="K741" i="2"/>
  <x:c r="M741" i="2"/>
  <x:c r="N741" i="2"/>
  <x:c r="O741" i="2"/>
  <x:c r="K742" i="2"/>
  <x:c r="M742" i="2"/>
  <x:c r="N742" i="2"/>
  <x:c r="O742" i="2"/>
  <x:c r="K743" i="2"/>
  <x:c r="M743" i="2"/>
  <x:c r="N743" i="2"/>
  <x:c r="O743" i="2"/>
  <x:c r="K744" i="2"/>
  <x:c r="M744" i="2"/>
  <x:c r="N744" i="2"/>
  <x:c r="O744" i="2"/>
  <x:c r="K745" i="2"/>
  <x:c r="M745" i="2"/>
  <x:c r="N745" i="2"/>
  <x:c r="O745" i="2"/>
  <x:c r="K746" i="2"/>
  <x:c r="M746" i="2"/>
  <x:c r="N746" i="2"/>
  <x:c r="O746" i="2"/>
  <x:c r="K747" i="2"/>
  <x:c r="M747" i="2"/>
  <x:c r="N747" i="2"/>
  <x:c r="O747" i="2"/>
  <x:c r="K748" i="2"/>
  <x:c r="M748" i="2"/>
  <x:c r="N748" i="2"/>
  <x:c r="O748" i="2"/>
  <x:c r="K749" i="2"/>
  <x:c r="M749" i="2"/>
  <x:c r="N749" i="2"/>
  <x:c r="O749" i="2"/>
  <x:c r="K750" i="2"/>
  <x:c r="M750" i="2"/>
  <x:c r="N750" i="2"/>
  <x:c r="O750" i="2"/>
  <x:c r="K751" i="2"/>
  <x:c r="M751" i="2"/>
  <x:c r="N751" i="2"/>
  <x:c r="O751" i="2"/>
  <x:c r="K752" i="2"/>
  <x:c r="M752" i="2"/>
  <x:c r="N752" i="2"/>
  <x:c r="O752" i="2"/>
  <x:c r="K753" i="2"/>
  <x:c r="M753" i="2"/>
  <x:c r="N753" i="2"/>
  <x:c r="O753" i="2"/>
  <x:c r="K754" i="2"/>
  <x:c r="M754" i="2"/>
  <x:c r="N754" i="2"/>
  <x:c r="O754" i="2"/>
  <x:c r="K755" i="2"/>
  <x:c r="M755" i="2"/>
  <x:c r="N755" i="2"/>
  <x:c r="O755" i="2"/>
  <x:c r="K756" i="2"/>
  <x:c r="M756" i="2"/>
  <x:c r="N756" i="2"/>
  <x:c r="O756" i="2"/>
  <x:c r="K757" i="2"/>
  <x:c r="M757" i="2"/>
  <x:c r="N757" i="2"/>
  <x:c r="O757" i="2"/>
  <x:c r="K758" i="2"/>
  <x:c r="M758" i="2"/>
  <x:c r="N758" i="2"/>
  <x:c r="O758" i="2"/>
  <x:c r="K759" i="2"/>
  <x:c r="M759" i="2"/>
  <x:c r="N759" i="2"/>
  <x:c r="O759" i="2"/>
  <x:c r="K760" i="2"/>
  <x:c r="M760" i="2"/>
  <x:c r="N760" i="2"/>
  <x:c r="O760" i="2"/>
  <x:c r="K761" i="2"/>
  <x:c r="M761" i="2"/>
  <x:c r="N761" i="2"/>
  <x:c r="O761" i="2"/>
  <x:c r="K762" i="2"/>
  <x:c r="M762" i="2"/>
  <x:c r="N762" i="2"/>
  <x:c r="O762" i="2"/>
  <x:c r="K763" i="2"/>
  <x:c r="M763" i="2"/>
  <x:c r="N763" i="2"/>
  <x:c r="O763" i="2"/>
  <x:c r="K764" i="2"/>
  <x:c r="M764" i="2"/>
  <x:c r="N764" i="2"/>
  <x:c r="O764" i="2"/>
  <x:c r="K765" i="2"/>
  <x:c r="M765" i="2"/>
  <x:c r="N765" i="2"/>
  <x:c r="O765" i="2"/>
  <x:c r="K766" i="2"/>
  <x:c r="M766" i="2"/>
  <x:c r="N766" i="2"/>
  <x:c r="O766" i="2"/>
  <x:c r="K767" i="2"/>
  <x:c r="M767" i="2"/>
  <x:c r="N767" i="2"/>
  <x:c r="O767" i="2"/>
  <x:c r="K768" i="2"/>
  <x:c r="M768" i="2"/>
  <x:c r="N768" i="2"/>
  <x:c r="O768" i="2"/>
  <x:c r="K769" i="2"/>
  <x:c r="M769" i="2"/>
  <x:c r="N769" i="2"/>
  <x:c r="O769" i="2"/>
  <x:c r="K770" i="2"/>
  <x:c r="M770" i="2"/>
  <x:c r="N770" i="2"/>
  <x:c r="O770" i="2"/>
  <x:c r="K771" i="2"/>
  <x:c r="M771" i="2"/>
  <x:c r="N771" i="2"/>
  <x:c r="O771" i="2"/>
  <x:c r="K772" i="2"/>
  <x:c r="M772" i="2"/>
  <x:c r="N772" i="2"/>
  <x:c r="O772" i="2"/>
  <x:c r="K773" i="2"/>
  <x:c r="M773" i="2"/>
  <x:c r="N773" i="2"/>
  <x:c r="O773" i="2"/>
  <x:c r="K774" i="2"/>
  <x:c r="M774" i="2"/>
  <x:c r="N774" i="2"/>
  <x:c r="O774" i="2"/>
  <x:c r="K775" i="2"/>
  <x:c r="M775" i="2"/>
  <x:c r="N775" i="2"/>
  <x:c r="O775" i="2"/>
  <x:c r="K776" i="2"/>
  <x:c r="M776" i="2"/>
  <x:c r="N776" i="2"/>
  <x:c r="O776" i="2"/>
  <x:c r="K777" i="2"/>
  <x:c r="M777" i="2"/>
  <x:c r="N777" i="2"/>
  <x:c r="O777" i="2"/>
  <x:c r="K778" i="2"/>
  <x:c r="M778" i="2"/>
  <x:c r="N778" i="2"/>
  <x:c r="O778" i="2"/>
  <x:c r="K779" i="2"/>
  <x:c r="M779" i="2"/>
  <x:c r="N779" i="2"/>
  <x:c r="O779" i="2"/>
  <x:c r="K780" i="2"/>
  <x:c r="M780" i="2"/>
  <x:c r="N780" i="2"/>
  <x:c r="O780" i="2"/>
  <x:c r="K781" i="2"/>
  <x:c r="M781" i="2"/>
  <x:c r="N781" i="2"/>
  <x:c r="O781" i="2"/>
  <x:c r="K782" i="2"/>
  <x:c r="M782" i="2"/>
  <x:c r="N782" i="2"/>
  <x:c r="O782" i="2"/>
  <x:c r="K783" i="2"/>
  <x:c r="M783" i="2"/>
  <x:c r="N783" i="2"/>
  <x:c r="O783" i="2"/>
  <x:c r="K784" i="2"/>
  <x:c r="M784" i="2"/>
  <x:c r="N784" i="2"/>
  <x:c r="O784" i="2"/>
  <x:c r="K785" i="2"/>
  <x:c r="M785" i="2"/>
  <x:c r="N785" i="2"/>
  <x:c r="O785" i="2"/>
  <x:c r="K786" i="2"/>
  <x:c r="M786" i="2"/>
  <x:c r="N786" i="2"/>
  <x:c r="O786" i="2"/>
  <x:c r="K787" i="2"/>
  <x:c r="M787" i="2"/>
  <x:c r="N787" i="2"/>
  <x:c r="O787" i="2"/>
  <x:c r="K788" i="2"/>
  <x:c r="M788" i="2"/>
  <x:c r="N788" i="2"/>
  <x:c r="O788" i="2"/>
  <x:c r="K789" i="2"/>
  <x:c r="M789" i="2"/>
  <x:c r="N789" i="2"/>
  <x:c r="O789" i="2"/>
  <x:c r="K790" i="2"/>
  <x:c r="M790" i="2"/>
  <x:c r="N790" i="2"/>
  <x:c r="O790" i="2"/>
  <x:c r="K791" i="2"/>
  <x:c r="M791" i="2"/>
  <x:c r="N791" i="2"/>
  <x:c r="O791" i="2"/>
  <x:c r="K792" i="2"/>
  <x:c r="M792" i="2"/>
  <x:c r="N792" i="2"/>
  <x:c r="O792" i="2"/>
  <x:c r="K793" i="2"/>
  <x:c r="M793" i="2"/>
  <x:c r="N793" i="2"/>
  <x:c r="O793" i="2"/>
  <x:c r="K794" i="2"/>
  <x:c r="M794" i="2"/>
  <x:c r="N794" i="2"/>
  <x:c r="O794" i="2"/>
  <x:c r="K795" i="2"/>
  <x:c r="M795" i="2"/>
  <x:c r="N795" i="2"/>
  <x:c r="O795" i="2"/>
  <x:c r="K796" i="2"/>
  <x:c r="M796" i="2"/>
  <x:c r="N796" i="2"/>
  <x:c r="O796" i="2"/>
  <x:c r="K797" i="2"/>
  <x:c r="M797" i="2"/>
  <x:c r="N797" i="2"/>
  <x:c r="O797" i="2"/>
  <x:c r="K798" i="2"/>
  <x:c r="M798" i="2"/>
  <x:c r="N798" i="2"/>
  <x:c r="O798" i="2"/>
  <x:c r="K799" i="2"/>
  <x:c r="M799" i="2"/>
  <x:c r="N799" i="2"/>
  <x:c r="O799" i="2"/>
  <x:c r="K800" i="2"/>
  <x:c r="M800" i="2"/>
  <x:c r="N800" i="2"/>
  <x:c r="O800" i="2"/>
  <x:c r="K801" i="2"/>
  <x:c r="M801" i="2"/>
  <x:c r="N801" i="2"/>
  <x:c r="O801" i="2"/>
  <x:c r="K802" i="2"/>
  <x:c r="M802" i="2"/>
  <x:c r="N802" i="2"/>
  <x:c r="O802" i="2"/>
  <x:c r="K803" i="2"/>
  <x:c r="M803" i="2"/>
  <x:c r="N803" i="2"/>
  <x:c r="O803" i="2"/>
  <x:c r="K804" i="2"/>
  <x:c r="M804" i="2"/>
  <x:c r="N804" i="2"/>
  <x:c r="O804" i="2"/>
  <x:c r="K805" i="2"/>
  <x:c r="M805" i="2"/>
  <x:c r="N805" i="2"/>
  <x:c r="O805" i="2"/>
  <x:c r="K806" i="2"/>
  <x:c r="M806" i="2"/>
  <x:c r="N806" i="2"/>
  <x:c r="O806" i="2"/>
  <x:c r="K807" i="2"/>
  <x:c r="M807" i="2"/>
  <x:c r="N807" i="2"/>
  <x:c r="O807" i="2"/>
  <x:c r="K808" i="2"/>
  <x:c r="M808" i="2"/>
  <x:c r="N808" i="2"/>
  <x:c r="O808" i="2"/>
  <x:c r="K809" i="2"/>
  <x:c r="M809" i="2"/>
  <x:c r="N809" i="2"/>
  <x:c r="O809" i="2"/>
  <x:c r="K810" i="2"/>
  <x:c r="M810" i="2"/>
  <x:c r="N810" i="2"/>
  <x:c r="O810" i="2"/>
  <x:c r="K811" i="2"/>
  <x:c r="M811" i="2"/>
  <x:c r="N811" i="2"/>
  <x:c r="O811" i="2"/>
  <x:c r="K812" i="2"/>
  <x:c r="M812" i="2"/>
  <x:c r="N812" i="2"/>
  <x:c r="O812" i="2"/>
  <x:c r="K813" i="2"/>
  <x:c r="M813" i="2"/>
  <x:c r="N813" i="2"/>
  <x:c r="O813" i="2"/>
  <x:c r="K814" i="2"/>
  <x:c r="M814" i="2"/>
  <x:c r="N814" i="2"/>
  <x:c r="O814" i="2"/>
  <x:c r="K815" i="2"/>
  <x:c r="M815" i="2"/>
  <x:c r="N815" i="2"/>
  <x:c r="O815" i="2"/>
  <x:c r="K816" i="2"/>
  <x:c r="M816" i="2"/>
  <x:c r="N816" i="2"/>
  <x:c r="O816" i="2"/>
  <x:c r="K817" i="2"/>
  <x:c r="M817" i="2"/>
  <x:c r="N817" i="2"/>
  <x:c r="O817" i="2"/>
  <x:c r="K818" i="2"/>
  <x:c r="M818" i="2"/>
  <x:c r="N818" i="2"/>
  <x:c r="O818" i="2"/>
  <x:c r="K819" i="2"/>
  <x:c r="M819" i="2"/>
  <x:c r="N819" i="2"/>
  <x:c r="O819" i="2"/>
  <x:c r="K820" i="2"/>
  <x:c r="M820" i="2"/>
  <x:c r="N820" i="2"/>
  <x:c r="O820" i="2"/>
  <x:c r="K821" i="2"/>
  <x:c r="M821" i="2"/>
  <x:c r="N821" i="2"/>
  <x:c r="O821" i="2"/>
  <x:c r="K822" i="2"/>
  <x:c r="M822" i="2"/>
  <x:c r="N822" i="2"/>
  <x:c r="O822" i="2"/>
  <x:c r="K823" i="2"/>
  <x:c r="M823" i="2"/>
  <x:c r="N823" i="2"/>
  <x:c r="O823" i="2"/>
  <x:c r="K824" i="2"/>
  <x:c r="M824" i="2"/>
  <x:c r="N824" i="2"/>
  <x:c r="O824" i="2"/>
  <x:c r="K825" i="2"/>
  <x:c r="M825" i="2"/>
  <x:c r="N825" i="2"/>
  <x:c r="O825" i="2"/>
  <x:c r="K826" i="2"/>
  <x:c r="M826" i="2"/>
  <x:c r="N826" i="2"/>
  <x:c r="O826" i="2"/>
  <x:c r="K827" i="2"/>
  <x:c r="M827" i="2"/>
  <x:c r="N827" i="2"/>
  <x:c r="O827" i="2"/>
  <x:c r="K828" i="2"/>
  <x:c r="M828" i="2"/>
  <x:c r="N828" i="2"/>
  <x:c r="O828" i="2"/>
  <x:c r="K829" i="2"/>
  <x:c r="M829" i="2"/>
  <x:c r="N829" i="2"/>
  <x:c r="O829" i="2"/>
  <x:c r="K830" i="2"/>
  <x:c r="M830" i="2"/>
  <x:c r="N830" i="2"/>
  <x:c r="O830" i="2"/>
  <x:c r="K831" i="2"/>
  <x:c r="M831" i="2"/>
  <x:c r="N831" i="2"/>
  <x:c r="O831" i="2"/>
  <x:c r="K832" i="2"/>
  <x:c r="M832" i="2"/>
  <x:c r="N832" i="2"/>
  <x:c r="O832" i="2"/>
  <x:c r="K833" i="2"/>
  <x:c r="M833" i="2"/>
  <x:c r="N833" i="2"/>
  <x:c r="O833" i="2"/>
  <x:c r="K834" i="2"/>
  <x:c r="M834" i="2"/>
  <x:c r="N834" i="2"/>
  <x:c r="O834" i="2"/>
  <x:c r="K835" i="2"/>
  <x:c r="M835" i="2"/>
  <x:c r="N835" i="2"/>
  <x:c r="O835" i="2"/>
  <x:c r="K836" i="2"/>
  <x:c r="M836" i="2"/>
  <x:c r="N836" i="2"/>
  <x:c r="O836" i="2"/>
  <x:c r="K837" i="2"/>
  <x:c r="M837" i="2"/>
  <x:c r="N837" i="2"/>
  <x:c r="O837" i="2"/>
  <x:c r="K838" i="2"/>
  <x:c r="M838" i="2"/>
  <x:c r="N838" i="2"/>
  <x:c r="O838" i="2"/>
  <x:c r="K839" i="2"/>
  <x:c r="M839" i="2"/>
  <x:c r="N839" i="2"/>
  <x:c r="O839" i="2"/>
  <x:c r="K840" i="2"/>
  <x:c r="M840" i="2"/>
  <x:c r="N840" i="2"/>
  <x:c r="O840" i="2"/>
  <x:c r="K841" i="2"/>
  <x:c r="M841" i="2"/>
  <x:c r="N841" i="2"/>
  <x:c r="O841" i="2"/>
  <x:c r="K842" i="2"/>
  <x:c r="M842" i="2"/>
  <x:c r="N842" i="2"/>
  <x:c r="O842" i="2"/>
  <x:c r="K843" i="2"/>
  <x:c r="M843" i="2"/>
  <x:c r="N843" i="2"/>
  <x:c r="O843" i="2"/>
  <x:c r="K844" i="2"/>
  <x:c r="M844" i="2"/>
  <x:c r="N844" i="2"/>
  <x:c r="O844" i="2"/>
  <x:c r="K845" i="2"/>
  <x:c r="M845" i="2"/>
  <x:c r="N845" i="2"/>
  <x:c r="O845" i="2"/>
  <x:c r="K846" i="2"/>
  <x:c r="M846" i="2"/>
  <x:c r="N846" i="2"/>
  <x:c r="O846" i="2"/>
  <x:c r="K847" i="2"/>
  <x:c r="M847" i="2"/>
  <x:c r="N847" i="2"/>
  <x:c r="O847" i="2"/>
  <x:c r="K848" i="2"/>
  <x:c r="M848" i="2"/>
  <x:c r="N848" i="2"/>
  <x:c r="O848" i="2"/>
  <x:c r="K849" i="2"/>
  <x:c r="M849" i="2"/>
  <x:c r="N849" i="2"/>
  <x:c r="O849" i="2"/>
  <x:c r="K850" i="2"/>
  <x:c r="M850" i="2"/>
  <x:c r="N850" i="2"/>
  <x:c r="O850" i="2"/>
  <x:c r="K851" i="2"/>
  <x:c r="M851" i="2"/>
  <x:c r="N851" i="2"/>
  <x:c r="O851" i="2"/>
  <x:c r="K852" i="2"/>
  <x:c r="M852" i="2"/>
  <x:c r="N852" i="2"/>
  <x:c r="O852" i="2"/>
  <x:c r="K853" i="2"/>
  <x:c r="M853" i="2"/>
  <x:c r="N853" i="2"/>
  <x:c r="O853" i="2"/>
  <x:c r="K854" i="2"/>
  <x:c r="M854" i="2"/>
  <x:c r="N854" i="2"/>
  <x:c r="O854" i="2"/>
  <x:c r="K855" i="2"/>
  <x:c r="M855" i="2"/>
  <x:c r="N855" i="2"/>
  <x:c r="O855" i="2"/>
  <x:c r="K856" i="2"/>
  <x:c r="M856" i="2"/>
  <x:c r="N856" i="2"/>
  <x:c r="O856" i="2"/>
  <x:c r="K857" i="2"/>
  <x:c r="M857" i="2"/>
  <x:c r="N857" i="2"/>
  <x:c r="O857" i="2"/>
  <x:c r="K858" i="2"/>
  <x:c r="M858" i="2"/>
  <x:c r="N858" i="2"/>
  <x:c r="O858" i="2"/>
  <x:c r="K859" i="2"/>
  <x:c r="M859" i="2"/>
  <x:c r="N859" i="2"/>
  <x:c r="O859" i="2"/>
  <x:c r="K860" i="2"/>
  <x:c r="M860" i="2"/>
  <x:c r="N860" i="2"/>
  <x:c r="O860" i="2"/>
  <x:c r="K861" i="2"/>
  <x:c r="M861" i="2"/>
  <x:c r="N861" i="2"/>
  <x:c r="O861" i="2"/>
  <x:c r="K862" i="2"/>
  <x:c r="M862" i="2"/>
  <x:c r="N862" i="2"/>
  <x:c r="O862" i="2"/>
  <x:c r="K863" i="2"/>
  <x:c r="M863" i="2"/>
  <x:c r="N863" i="2"/>
  <x:c r="O863" i="2"/>
  <x:c r="K864" i="2"/>
  <x:c r="M864" i="2"/>
  <x:c r="N864" i="2"/>
  <x:c r="O864" i="2"/>
  <x:c r="K865" i="2"/>
  <x:c r="M865" i="2"/>
  <x:c r="N865" i="2"/>
  <x:c r="O865" i="2"/>
  <x:c r="K866" i="2"/>
  <x:c r="M866" i="2"/>
  <x:c r="N866" i="2"/>
  <x:c r="O866" i="2"/>
  <x:c r="K867" i="2"/>
  <x:c r="M867" i="2"/>
  <x:c r="N867" i="2"/>
  <x:c r="O867" i="2"/>
  <x:c r="K868" i="2"/>
  <x:c r="M868" i="2"/>
  <x:c r="N868" i="2"/>
  <x:c r="O868" i="2"/>
  <x:c r="K869" i="2"/>
  <x:c r="M869" i="2"/>
  <x:c r="N869" i="2"/>
  <x:c r="O869" i="2"/>
  <x:c r="K870" i="2"/>
  <x:c r="M870" i="2"/>
  <x:c r="N870" i="2"/>
  <x:c r="O870" i="2"/>
  <x:c r="K871" i="2"/>
  <x:c r="M871" i="2"/>
  <x:c r="N871" i="2"/>
  <x:c r="O871" i="2"/>
  <x:c r="K872" i="2"/>
  <x:c r="M872" i="2"/>
  <x:c r="N872" i="2"/>
  <x:c r="O872" i="2"/>
  <x:c r="K873" i="2"/>
  <x:c r="M873" i="2"/>
  <x:c r="N873" i="2"/>
  <x:c r="O873" i="2"/>
  <x:c r="K874" i="2"/>
  <x:c r="M874" i="2"/>
  <x:c r="N874" i="2"/>
  <x:c r="O874" i="2"/>
  <x:c r="K875" i="2"/>
  <x:c r="M875" i="2"/>
  <x:c r="N875" i="2"/>
  <x:c r="O875" i="2"/>
  <x:c r="K876" i="2"/>
  <x:c r="M876" i="2"/>
  <x:c r="N876" i="2"/>
  <x:c r="O876" i="2"/>
  <x:c r="K877" i="2"/>
  <x:c r="M877" i="2"/>
  <x:c r="N877" i="2"/>
  <x:c r="O877" i="2"/>
  <x:c r="K878" i="2"/>
  <x:c r="M878" i="2"/>
  <x:c r="N878" i="2"/>
  <x:c r="O878" i="2"/>
  <x:c r="K879" i="2"/>
  <x:c r="M879" i="2"/>
  <x:c r="N879" i="2"/>
  <x:c r="O879" i="2"/>
  <x:c r="K880" i="2"/>
  <x:c r="M880" i="2"/>
  <x:c r="N880" i="2"/>
  <x:c r="O880" i="2"/>
  <x:c r="K881" i="2"/>
  <x:c r="M881" i="2"/>
  <x:c r="N881" i="2"/>
  <x:c r="O881" i="2"/>
  <x:c r="K882" i="2"/>
  <x:c r="M882" i="2"/>
  <x:c r="N882" i="2"/>
  <x:c r="O882" i="2"/>
  <x:c r="K883" i="2"/>
  <x:c r="M883" i="2"/>
  <x:c r="N883" i="2"/>
  <x:c r="O883" i="2"/>
  <x:c r="K884" i="2"/>
  <x:c r="M884" i="2"/>
  <x:c r="N884" i="2"/>
  <x:c r="O884" i="2"/>
  <x:c r="K885" i="2"/>
  <x:c r="M885" i="2"/>
  <x:c r="N885" i="2"/>
  <x:c r="O885" i="2"/>
  <x:c r="K886" i="2"/>
  <x:c r="M886" i="2"/>
  <x:c r="N886" i="2"/>
  <x:c r="O886" i="2"/>
  <x:c r="K887" i="2"/>
  <x:c r="M887" i="2"/>
  <x:c r="N887" i="2"/>
  <x:c r="O887" i="2"/>
  <x:c r="K888" i="2"/>
  <x:c r="M888" i="2"/>
  <x:c r="N888" i="2"/>
  <x:c r="O888" i="2"/>
  <x:c r="K889" i="2"/>
  <x:c r="M889" i="2"/>
  <x:c r="N889" i="2"/>
  <x:c r="O889" i="2"/>
  <x:c r="K890" i="2"/>
  <x:c r="M890" i="2"/>
  <x:c r="N890" i="2"/>
  <x:c r="O890" i="2"/>
  <x:c r="K891" i="2"/>
  <x:c r="M891" i="2"/>
  <x:c r="N891" i="2"/>
  <x:c r="O891" i="2"/>
  <x:c r="K892" i="2"/>
  <x:c r="M892" i="2"/>
  <x:c r="N892" i="2"/>
  <x:c r="O892" i="2"/>
  <x:c r="K893" i="2"/>
  <x:c r="M893" i="2"/>
  <x:c r="N893" i="2"/>
  <x:c r="O893" i="2"/>
  <x:c r="K894" i="2"/>
  <x:c r="M894" i="2"/>
  <x:c r="N894" i="2"/>
  <x:c r="O894" i="2"/>
  <x:c r="K895" i="2"/>
  <x:c r="M895" i="2"/>
  <x:c r="N895" i="2"/>
  <x:c r="O895" i="2"/>
  <x:c r="K896" i="2"/>
  <x:c r="M896" i="2"/>
  <x:c r="N896" i="2"/>
  <x:c r="O896" i="2"/>
  <x:c r="K897" i="2"/>
  <x:c r="M897" i="2"/>
  <x:c r="N897" i="2"/>
  <x:c r="O897" i="2"/>
  <x:c r="K898" i="2"/>
  <x:c r="M898" i="2"/>
  <x:c r="N898" i="2"/>
  <x:c r="O898" i="2"/>
  <x:c r="K899" i="2"/>
  <x:c r="M899" i="2"/>
  <x:c r="N899" i="2"/>
  <x:c r="O899" i="2"/>
  <x:c r="K900" i="2"/>
  <x:c r="M900" i="2"/>
  <x:c r="N900" i="2"/>
  <x:c r="O900" i="2"/>
  <x:c r="K901" i="2"/>
  <x:c r="M901" i="2"/>
  <x:c r="N901" i="2"/>
  <x:c r="O901" i="2"/>
  <x:c r="K902" i="2"/>
  <x:c r="M902" i="2"/>
  <x:c r="N902" i="2"/>
  <x:c r="O902" i="2"/>
  <x:c r="K903" i="2"/>
  <x:c r="M903" i="2"/>
  <x:c r="N903" i="2"/>
  <x:c r="O903" i="2"/>
  <x:c r="K904" i="2"/>
  <x:c r="M904" i="2"/>
  <x:c r="N904" i="2"/>
  <x:c r="O904" i="2"/>
  <x:c r="K905" i="2"/>
  <x:c r="M905" i="2"/>
  <x:c r="N905" i="2"/>
  <x:c r="O905" i="2"/>
  <x:c r="K906" i="2"/>
  <x:c r="M906" i="2"/>
  <x:c r="N906" i="2"/>
  <x:c r="O906" i="2"/>
  <x:c r="K907" i="2"/>
  <x:c r="M907" i="2"/>
  <x:c r="N907" i="2"/>
  <x:c r="O907" i="2"/>
  <x:c r="K908" i="2"/>
  <x:c r="M908" i="2"/>
  <x:c r="N908" i="2"/>
  <x:c r="O908" i="2"/>
  <x:c r="K909" i="2"/>
  <x:c r="M909" i="2"/>
  <x:c r="N909" i="2"/>
  <x:c r="O909" i="2"/>
  <x:c r="K910" i="2"/>
  <x:c r="M910" i="2"/>
  <x:c r="N910" i="2"/>
  <x:c r="O910" i="2"/>
  <x:c r="K911" i="2"/>
  <x:c r="M911" i="2"/>
  <x:c r="N911" i="2"/>
  <x:c r="O911" i="2"/>
  <x:c r="K912" i="2"/>
  <x:c r="M912" i="2"/>
  <x:c r="N912" i="2"/>
  <x:c r="O912" i="2"/>
  <x:c r="K913" i="2"/>
  <x:c r="M913" i="2"/>
  <x:c r="N913" i="2"/>
  <x:c r="O913" i="2"/>
  <x:c r="K914" i="2"/>
  <x:c r="M914" i="2"/>
  <x:c r="N914" i="2"/>
  <x:c r="O914" i="2"/>
  <x:c r="K915" i="2"/>
  <x:c r="M915" i="2"/>
  <x:c r="N915" i="2"/>
  <x:c r="O915" i="2"/>
  <x:c r="K916" i="2"/>
  <x:c r="M916" i="2"/>
  <x:c r="N916" i="2"/>
  <x:c r="O916" i="2"/>
  <x:c r="K917" i="2"/>
  <x:c r="M917" i="2"/>
  <x:c r="N917" i="2"/>
  <x:c r="O917" i="2"/>
  <x:c r="K918" i="2"/>
  <x:c r="M918" i="2"/>
  <x:c r="N918" i="2"/>
  <x:c r="O918" i="2"/>
  <x:c r="K919" i="2"/>
  <x:c r="M919" i="2"/>
  <x:c r="N919" i="2"/>
  <x:c r="O919" i="2"/>
  <x:c r="K920" i="2"/>
  <x:c r="M920" i="2"/>
  <x:c r="N920" i="2"/>
  <x:c r="O920" i="2"/>
  <x:c r="K921" i="2"/>
  <x:c r="M921" i="2"/>
  <x:c r="N921" i="2"/>
  <x:c r="O921" i="2"/>
  <x:c r="K922" i="2"/>
  <x:c r="M922" i="2"/>
  <x:c r="N922" i="2"/>
  <x:c r="O922" i="2"/>
  <x:c r="K923" i="2"/>
  <x:c r="M923" i="2"/>
  <x:c r="N923" i="2"/>
  <x:c r="O923" i="2"/>
  <x:c r="K924" i="2"/>
  <x:c r="M924" i="2"/>
  <x:c r="N924" i="2"/>
  <x:c r="O924" i="2"/>
  <x:c r="K925" i="2"/>
  <x:c r="M925" i="2"/>
  <x:c r="N925" i="2"/>
  <x:c r="O925" i="2"/>
  <x:c r="K926" i="2"/>
  <x:c r="M926" i="2"/>
  <x:c r="N926" i="2"/>
  <x:c r="O926" i="2"/>
  <x:c r="K927" i="2"/>
  <x:c r="M927" i="2"/>
  <x:c r="N927" i="2"/>
  <x:c r="O927" i="2"/>
  <x:c r="K928" i="2"/>
  <x:c r="M928" i="2"/>
  <x:c r="N928" i="2"/>
  <x:c r="O928" i="2"/>
  <x:c r="K929" i="2"/>
  <x:c r="M929" i="2"/>
  <x:c r="N929" i="2"/>
  <x:c r="O929" i="2"/>
  <x:c r="K930" i="2"/>
  <x:c r="M930" i="2"/>
  <x:c r="N930" i="2"/>
  <x:c r="O930" i="2"/>
  <x:c r="K931" i="2"/>
  <x:c r="M931" i="2"/>
  <x:c r="N931" i="2"/>
  <x:c r="O931" i="2"/>
  <x:c r="K932" i="2"/>
  <x:c r="M932" i="2"/>
  <x:c r="N932" i="2"/>
  <x:c r="O932" i="2"/>
  <x:c r="K933" i="2"/>
  <x:c r="M933" i="2"/>
  <x:c r="N933" i="2"/>
  <x:c r="O933" i="2"/>
  <x:c r="K934" i="2"/>
  <x:c r="M934" i="2"/>
  <x:c r="N934" i="2"/>
  <x:c r="O934" i="2"/>
  <x:c r="K935" i="2"/>
  <x:c r="M935" i="2"/>
  <x:c r="N935" i="2"/>
  <x:c r="O935" i="2"/>
  <x:c r="K936" i="2"/>
  <x:c r="M936" i="2"/>
  <x:c r="N936" i="2"/>
  <x:c r="O936" i="2"/>
  <x:c r="K937" i="2"/>
  <x:c r="M937" i="2"/>
  <x:c r="N937" i="2"/>
  <x:c r="O937" i="2"/>
  <x:c r="K938" i="2"/>
  <x:c r="M938" i="2"/>
  <x:c r="N938" i="2"/>
  <x:c r="O938" i="2"/>
  <x:c r="K939" i="2"/>
  <x:c r="M939" i="2"/>
  <x:c r="N939" i="2"/>
  <x:c r="O939" i="2"/>
  <x:c r="K940" i="2"/>
  <x:c r="M940" i="2"/>
  <x:c r="N940" i="2"/>
  <x:c r="O940" i="2"/>
  <x:c r="K941" i="2"/>
  <x:c r="M941" i="2"/>
  <x:c r="N941" i="2"/>
  <x:c r="O941" i="2"/>
  <x:c r="K942" i="2"/>
  <x:c r="M942" i="2"/>
  <x:c r="N942" i="2"/>
  <x:c r="O942" i="2"/>
  <x:c r="K943" i="2"/>
  <x:c r="M943" i="2"/>
  <x:c r="N943" i="2"/>
  <x:c r="O943" i="2"/>
  <x:c r="K944" i="2"/>
  <x:c r="M944" i="2"/>
  <x:c r="N944" i="2"/>
  <x:c r="O944" i="2"/>
  <x:c r="K945" i="2"/>
  <x:c r="M945" i="2"/>
  <x:c r="N945" i="2"/>
  <x:c r="O945" i="2"/>
  <x:c r="K946" i="2"/>
  <x:c r="M946" i="2"/>
  <x:c r="N946" i="2"/>
  <x:c r="O946" i="2"/>
  <x:c r="K947" i="2"/>
  <x:c r="M947" i="2"/>
  <x:c r="N947" i="2"/>
  <x:c r="O947" i="2"/>
  <x:c r="K948" i="2"/>
  <x:c r="M948" i="2"/>
  <x:c r="N948" i="2"/>
  <x:c r="O948" i="2"/>
  <x:c r="K949" i="2"/>
  <x:c r="M949" i="2"/>
  <x:c r="N949" i="2"/>
  <x:c r="O949" i="2"/>
  <x:c r="K950" i="2"/>
  <x:c r="M950" i="2"/>
  <x:c r="N950" i="2"/>
  <x:c r="O950" i="2"/>
  <x:c r="K951" i="2"/>
  <x:c r="M951" i="2"/>
  <x:c r="N951" i="2"/>
  <x:c r="O951" i="2"/>
  <x:c r="K952" i="2"/>
  <x:c r="M952" i="2"/>
  <x:c r="N952" i="2"/>
  <x:c r="O952" i="2"/>
  <x:c r="K953" i="2"/>
  <x:c r="M953" i="2"/>
  <x:c r="N953" i="2"/>
  <x:c r="O953" i="2"/>
  <x:c r="K954" i="2"/>
  <x:c r="M954" i="2"/>
  <x:c r="N954" i="2"/>
  <x:c r="O954" i="2"/>
  <x:c r="K955" i="2"/>
  <x:c r="M955" i="2"/>
  <x:c r="N955" i="2"/>
  <x:c r="O955" i="2"/>
  <x:c r="K956" i="2"/>
  <x:c r="M956" i="2"/>
  <x:c r="N956" i="2"/>
  <x:c r="O956" i="2"/>
  <x:c r="K957" i="2"/>
  <x:c r="M957" i="2"/>
  <x:c r="N957" i="2"/>
  <x:c r="O957" i="2"/>
  <x:c r="K958" i="2"/>
  <x:c r="M958" i="2"/>
  <x:c r="N958" i="2"/>
  <x:c r="O958" i="2"/>
  <x:c r="K959" i="2"/>
  <x:c r="M959" i="2"/>
  <x:c r="N959" i="2"/>
  <x:c r="O959" i="2"/>
  <x:c r="K960" i="2"/>
  <x:c r="M960" i="2"/>
  <x:c r="N960" i="2"/>
  <x:c r="O960" i="2"/>
  <x:c r="K961" i="2"/>
  <x:c r="M961" i="2"/>
  <x:c r="N961" i="2"/>
  <x:c r="O961" i="2"/>
  <x:c r="K962" i="2"/>
  <x:c r="M962" i="2"/>
  <x:c r="N962" i="2"/>
  <x:c r="O962" i="2"/>
  <x:c r="K963" i="2"/>
  <x:c r="M963" i="2"/>
  <x:c r="N963" i="2"/>
  <x:c r="O963" i="2"/>
  <x:c r="K964" i="2"/>
  <x:c r="M964" i="2"/>
  <x:c r="N964" i="2"/>
  <x:c r="O964" i="2"/>
  <x:c r="K965" i="2"/>
  <x:c r="M965" i="2"/>
  <x:c r="N965" i="2"/>
  <x:c r="O965" i="2"/>
  <x:c r="K966" i="2"/>
  <x:c r="M966" i="2"/>
  <x:c r="N966" i="2"/>
  <x:c r="O966" i="2"/>
  <x:c r="K967" i="2"/>
  <x:c r="M967" i="2"/>
  <x:c r="N967" i="2"/>
  <x:c r="O967" i="2"/>
  <x:c r="K968" i="2"/>
  <x:c r="M968" i="2"/>
  <x:c r="N968" i="2"/>
  <x:c r="O968" i="2"/>
  <x:c r="K969" i="2"/>
  <x:c r="M969" i="2"/>
  <x:c r="N969" i="2"/>
  <x:c r="O969" i="2"/>
  <x:c r="K970" i="2"/>
  <x:c r="M970" i="2"/>
  <x:c r="N970" i="2"/>
  <x:c r="O970" i="2"/>
  <x:c r="K971" i="2"/>
  <x:c r="M971" i="2"/>
  <x:c r="N971" i="2"/>
  <x:c r="O971" i="2"/>
  <x:c r="K972" i="2"/>
  <x:c r="M972" i="2"/>
  <x:c r="N972" i="2"/>
  <x:c r="O972" i="2"/>
  <x:c r="K973" i="2"/>
  <x:c r="M973" i="2"/>
  <x:c r="N973" i="2"/>
  <x:c r="O973" i="2"/>
  <x:c r="K974" i="2"/>
  <x:c r="M974" i="2"/>
  <x:c r="N974" i="2"/>
  <x:c r="O974" i="2"/>
  <x:c r="K975" i="2"/>
  <x:c r="M975" i="2"/>
  <x:c r="N975" i="2"/>
  <x:c r="O975" i="2"/>
  <x:c r="K976" i="2"/>
  <x:c r="M976" i="2"/>
  <x:c r="N976" i="2"/>
  <x:c r="O976" i="2"/>
  <x:c r="K977" i="2"/>
  <x:c r="M977" i="2"/>
  <x:c r="N977" i="2"/>
  <x:c r="O977" i="2"/>
  <x:c r="K978" i="2"/>
  <x:c r="M978" i="2"/>
  <x:c r="N978" i="2"/>
  <x:c r="O978" i="2"/>
  <x:c r="K979" i="2"/>
  <x:c r="M979" i="2"/>
  <x:c r="N979" i="2"/>
  <x:c r="O979" i="2"/>
  <x:c r="K980" i="2"/>
  <x:c r="M980" i="2"/>
  <x:c r="N980" i="2"/>
  <x:c r="O980" i="2"/>
  <x:c r="K981" i="2"/>
  <x:c r="M981" i="2"/>
  <x:c r="N981" i="2"/>
  <x:c r="O981" i="2"/>
  <x:c r="K982" i="2"/>
  <x:c r="M982" i="2"/>
  <x:c r="N982" i="2"/>
  <x:c r="O982" i="2"/>
  <x:c r="K983" i="2"/>
  <x:c r="M983" i="2"/>
  <x:c r="N983" i="2"/>
  <x:c r="O983" i="2"/>
  <x:c r="K984" i="2"/>
  <x:c r="M984" i="2"/>
  <x:c r="N984" i="2"/>
  <x:c r="O984" i="2"/>
  <x:c r="K985" i="2"/>
  <x:c r="M985" i="2"/>
  <x:c r="N985" i="2"/>
  <x:c r="O985" i="2"/>
  <x:c r="K986" i="2"/>
  <x:c r="M986" i="2"/>
  <x:c r="N986" i="2"/>
  <x:c r="O986" i="2"/>
  <x:c r="K987" i="2"/>
  <x:c r="M987" i="2"/>
  <x:c r="N987" i="2"/>
  <x:c r="O987" i="2"/>
  <x:c r="K988" i="2"/>
  <x:c r="M988" i="2"/>
  <x:c r="N988" i="2"/>
  <x:c r="O988" i="2"/>
  <x:c r="K989" i="2"/>
  <x:c r="M989" i="2"/>
  <x:c r="N989" i="2"/>
  <x:c r="O989" i="2"/>
  <x:c r="K990" i="2"/>
  <x:c r="M990" i="2"/>
  <x:c r="N990" i="2"/>
  <x:c r="O990" i="2"/>
  <x:c r="K991" i="2"/>
  <x:c r="M991" i="2"/>
  <x:c r="N991" i="2"/>
  <x:c r="O991" i="2"/>
  <x:c r="K992" i="2"/>
  <x:c r="M992" i="2"/>
  <x:c r="N992" i="2"/>
  <x:c r="O992" i="2"/>
  <x:c r="K993" i="2"/>
  <x:c r="M993" i="2"/>
  <x:c r="N993" i="2"/>
  <x:c r="O993" i="2"/>
  <x:c r="K994" i="2"/>
  <x:c r="M994" i="2"/>
  <x:c r="N994" i="2"/>
  <x:c r="O994" i="2"/>
  <x:c r="K995" i="2"/>
  <x:c r="M995" i="2"/>
  <x:c r="N995" i="2"/>
  <x:c r="O995" i="2"/>
  <x:c r="K996" i="2"/>
  <x:c r="M996" i="2"/>
  <x:c r="N996" i="2"/>
  <x:c r="O996" i="2"/>
  <x:c r="K997" i="2"/>
  <x:c r="M997" i="2"/>
  <x:c r="N997" i="2"/>
  <x:c r="O997" i="2"/>
  <x:c r="K998" i="2"/>
  <x:c r="M998" i="2"/>
  <x:c r="N998" i="2"/>
  <x:c r="O998" i="2"/>
  <x:c r="K999" i="2"/>
  <x:c r="M999" i="2"/>
  <x:c r="N999" i="2"/>
  <x:c r="O999" i="2"/>
  <x:c r="K1000" i="2"/>
  <x:c r="M1000" i="2"/>
  <x:c r="N1000" i="2"/>
  <x:c r="O1000" i="2"/>
  <x:c r="K1001" i="2"/>
  <x:c r="M1001" i="2"/>
  <x:c r="N1001" i="2"/>
  <x:c r="O1001" i="2"/>
  <x:c r="K1002" i="2"/>
  <x:c r="M1002" i="2"/>
  <x:c r="N1002" i="2"/>
  <x:c r="O1002" i="2"/>
  <x:c r="K1003" i="2"/>
  <x:c r="M1003" i="2"/>
  <x:c r="N1003" i="2"/>
  <x:c r="O1003" i="2"/>
  <x:c r="K1004" i="2"/>
  <x:c r="M1004" i="2"/>
  <x:c r="N1004" i="2"/>
  <x:c r="O1004" i="2"/>
  <x:c r="K1005" i="2"/>
  <x:c r="M1005" i="2"/>
  <x:c r="N1005" i="2"/>
  <x:c r="O1005" i="2"/>
  <x:c r="K1006" i="2"/>
  <x:c r="M1006" i="2"/>
  <x:c r="N1006" i="2"/>
  <x:c r="O1006" i="2"/>
  <x:c r="K1007" i="2"/>
  <x:c r="M1007" i="2"/>
  <x:c r="N1007" i="2"/>
  <x:c r="O1007" i="2"/>
  <x:c r="K1008" i="2"/>
  <x:c r="M1008" i="2"/>
  <x:c r="N1008" i="2"/>
  <x:c r="O1008" i="2"/>
  <x:c r="K1009" i="2"/>
  <x:c r="M1009" i="2"/>
  <x:c r="N1009" i="2"/>
  <x:c r="O1009" i="2"/>
  <x:c r="K1010" i="2"/>
  <x:c r="M1010" i="2"/>
  <x:c r="N1010" i="2"/>
  <x:c r="O1010" i="2"/>
  <x:c r="K1011" i="2"/>
  <x:c r="M1011" i="2"/>
  <x:c r="N1011" i="2"/>
  <x:c r="O1011" i="2"/>
  <x:c r="K1012" i="2"/>
  <x:c r="M1012" i="2"/>
  <x:c r="N1012" i="2"/>
  <x:c r="O1012" i="2"/>
  <x:c r="K1013" i="2"/>
  <x:c r="M1013" i="2"/>
  <x:c r="N1013" i="2"/>
  <x:c r="O1013" i="2"/>
  <x:c r="K1014" i="2"/>
  <x:c r="M1014" i="2"/>
  <x:c r="N1014" i="2"/>
  <x:c r="O1014" i="2"/>
  <x:c r="K1015" i="2"/>
  <x:c r="M1015" i="2"/>
  <x:c r="N1015" i="2"/>
  <x:c r="O1015" i="2"/>
  <x:c r="K1016" i="2"/>
  <x:c r="M1016" i="2"/>
  <x:c r="N1016" i="2"/>
  <x:c r="O1016" i="2"/>
  <x:c r="K1017" i="2"/>
  <x:c r="M1017" i="2"/>
  <x:c r="N1017" i="2"/>
  <x:c r="O1017" i="2"/>
  <x:c r="K1018" i="2"/>
  <x:c r="M1018" i="2"/>
  <x:c r="N1018" i="2"/>
  <x:c r="O1018" i="2"/>
  <x:c r="K1019" i="2"/>
  <x:c r="M1019" i="2"/>
  <x:c r="N1019" i="2"/>
  <x:c r="O1019" i="2"/>
  <x:c r="K1020" i="2"/>
  <x:c r="M1020" i="2"/>
  <x:c r="N1020" i="2"/>
  <x:c r="O1020" i="2"/>
  <x:c r="K1021" i="2"/>
  <x:c r="M1021" i="2"/>
  <x:c r="N1021" i="2"/>
  <x:c r="O1021" i="2"/>
  <x:c r="K1022" i="2"/>
  <x:c r="M1022" i="2"/>
  <x:c r="N1022" i="2"/>
  <x:c r="O1022" i="2"/>
  <x:c r="K1023" i="2"/>
  <x:c r="M1023" i="2"/>
  <x:c r="N1023" i="2"/>
  <x:c r="O1023" i="2"/>
  <x:c r="K1024" i="2"/>
  <x:c r="M1024" i="2"/>
  <x:c r="N1024" i="2"/>
  <x:c r="O1024" i="2"/>
  <x:c r="K1025" i="2"/>
  <x:c r="M1025" i="2"/>
  <x:c r="N1025" i="2"/>
  <x:c r="O1025" i="2"/>
  <x:c r="K1026" i="2"/>
  <x:c r="M1026" i="2"/>
  <x:c r="N1026" i="2"/>
  <x:c r="O1026" i="2"/>
  <x:c r="K1027" i="2"/>
  <x:c r="M1027" i="2"/>
  <x:c r="N1027" i="2"/>
  <x:c r="O1027" i="2"/>
  <x:c r="K1028" i="2"/>
  <x:c r="M1028" i="2"/>
  <x:c r="N1028" i="2"/>
  <x:c r="O1028" i="2"/>
  <x:c r="K1029" i="2"/>
  <x:c r="M1029" i="2"/>
  <x:c r="N1029" i="2"/>
  <x:c r="O1029" i="2"/>
  <x:c r="K1030" i="2"/>
  <x:c r="M1030" i="2"/>
  <x:c r="N1030" i="2"/>
  <x:c r="O1030" i="2"/>
  <x:c r="K1031" i="2"/>
  <x:c r="M1031" i="2"/>
  <x:c r="N1031" i="2"/>
  <x:c r="O1031" i="2"/>
  <x:c r="K1032" i="2"/>
  <x:c r="M1032" i="2"/>
  <x:c r="N1032" i="2"/>
  <x:c r="O1032" i="2"/>
  <x:c r="K1033" i="2"/>
  <x:c r="M1033" i="2"/>
  <x:c r="N1033" i="2"/>
  <x:c r="O1033" i="2"/>
  <x:c r="K1034" i="2"/>
  <x:c r="M1034" i="2"/>
  <x:c r="N1034" i="2"/>
  <x:c r="O1034" i="2"/>
  <x:c r="K1035" i="2"/>
  <x:c r="M1035" i="2"/>
  <x:c r="N1035" i="2"/>
  <x:c r="O1035" i="2"/>
  <x:c r="K1036" i="2"/>
  <x:c r="M1036" i="2"/>
  <x:c r="N1036" i="2"/>
  <x:c r="O1036" i="2"/>
  <x:c r="K1037" i="2"/>
  <x:c r="M1037" i="2"/>
  <x:c r="N1037" i="2"/>
  <x:c r="O1037" i="2"/>
  <x:c r="K1038" i="2"/>
  <x:c r="M1038" i="2"/>
  <x:c r="N1038" i="2"/>
  <x:c r="O1038" i="2"/>
  <x:c r="K1039" i="2"/>
  <x:c r="M1039" i="2"/>
  <x:c r="N1039" i="2"/>
  <x:c r="O1039" i="2"/>
  <x:c r="K1040" i="2"/>
  <x:c r="M1040" i="2"/>
  <x:c r="N1040" i="2"/>
  <x:c r="O1040" i="2"/>
  <x:c r="K1041" i="2"/>
  <x:c r="M1041" i="2"/>
  <x:c r="N1041" i="2"/>
  <x:c r="O1041" i="2"/>
  <x:c r="K1042" i="2"/>
  <x:c r="M1042" i="2"/>
  <x:c r="N1042" i="2"/>
  <x:c r="O1042" i="2"/>
  <x:c r="K1043" i="2"/>
  <x:c r="M1043" i="2"/>
  <x:c r="N1043" i="2"/>
  <x:c r="O1043" i="2"/>
  <x:c r="K1044" i="2"/>
  <x:c r="M1044" i="2"/>
  <x:c r="N1044" i="2"/>
  <x:c r="O1044" i="2"/>
  <x:c r="K1045" i="2"/>
  <x:c r="M1045" i="2"/>
  <x:c r="N1045" i="2"/>
  <x:c r="O1045" i="2"/>
  <x:c r="K1046" i="2"/>
  <x:c r="M1046" i="2"/>
  <x:c r="N1046" i="2"/>
  <x:c r="O1046" i="2"/>
  <x:c r="K1047" i="2"/>
  <x:c r="M1047" i="2"/>
  <x:c r="N1047" i="2"/>
  <x:c r="O1047" i="2"/>
  <x:c r="K1048" i="2"/>
  <x:c r="M1048" i="2"/>
  <x:c r="N1048" i="2"/>
  <x:c r="O1048" i="2"/>
  <x:c r="K1049" i="2"/>
  <x:c r="M1049" i="2"/>
  <x:c r="N1049" i="2"/>
  <x:c r="O1049" i="2"/>
  <x:c r="K1050" i="2"/>
  <x:c r="M1050" i="2"/>
  <x:c r="N1050" i="2"/>
  <x:c r="O1050" i="2"/>
  <x:c r="K1051" i="2"/>
  <x:c r="M1051" i="2"/>
  <x:c r="N1051" i="2"/>
  <x:c r="O1051" i="2"/>
  <x:c r="K1052" i="2"/>
  <x:c r="M1052" i="2"/>
  <x:c r="N1052" i="2"/>
  <x:c r="O1052" i="2"/>
  <x:c r="K1053" i="2"/>
  <x:c r="M1053" i="2"/>
  <x:c r="N1053" i="2"/>
  <x:c r="O1053" i="2"/>
  <x:c r="K1054" i="2"/>
  <x:c r="M1054" i="2"/>
  <x:c r="N1054" i="2"/>
  <x:c r="O1054" i="2"/>
  <x:c r="K1055" i="2"/>
  <x:c r="M1055" i="2"/>
  <x:c r="N1055" i="2"/>
  <x:c r="O1055" i="2"/>
  <x:c r="K1056" i="2"/>
  <x:c r="M1056" i="2"/>
  <x:c r="N1056" i="2"/>
  <x:c r="O1056" i="2"/>
  <x:c r="K1057" i="2"/>
  <x:c r="M1057" i="2"/>
  <x:c r="N1057" i="2"/>
  <x:c r="O1057" i="2"/>
  <x:c r="K1058" i="2"/>
  <x:c r="M1058" i="2"/>
  <x:c r="N1058" i="2"/>
  <x:c r="O1058" i="2"/>
  <x:c r="K1059" i="2"/>
  <x:c r="M1059" i="2"/>
  <x:c r="N1059" i="2"/>
  <x:c r="O1059" i="2"/>
  <x:c r="K1060" i="2"/>
  <x:c r="M1060" i="2"/>
  <x:c r="N1060" i="2"/>
  <x:c r="O1060" i="2"/>
  <x:c r="K1061" i="2"/>
  <x:c r="M1061" i="2"/>
  <x:c r="N1061" i="2"/>
  <x:c r="O1061" i="2"/>
  <x:c r="K1062" i="2"/>
  <x:c r="M1062" i="2"/>
  <x:c r="N1062" i="2"/>
  <x:c r="O1062" i="2"/>
  <x:c r="K1063" i="2"/>
  <x:c r="M1063" i="2"/>
  <x:c r="N1063" i="2"/>
  <x:c r="O1063" i="2"/>
  <x:c r="K1064" i="2"/>
  <x:c r="M1064" i="2"/>
  <x:c r="N1064" i="2"/>
  <x:c r="O1064" i="2"/>
  <x:c r="K1065" i="2"/>
  <x:c r="M1065" i="2"/>
  <x:c r="N1065" i="2"/>
  <x:c r="O1065" i="2"/>
  <x:c r="K1066" i="2"/>
  <x:c r="M1066" i="2"/>
  <x:c r="N1066" i="2"/>
  <x:c r="O1066" i="2"/>
  <x:c r="K1067" i="2"/>
  <x:c r="M1067" i="2"/>
  <x:c r="N1067" i="2"/>
  <x:c r="O1067" i="2"/>
  <x:c r="K1068" i="2"/>
  <x:c r="M1068" i="2"/>
  <x:c r="N1068" i="2"/>
  <x:c r="O1068" i="2"/>
  <x:c r="K1069" i="2"/>
  <x:c r="M1069" i="2"/>
  <x:c r="N1069" i="2"/>
  <x:c r="O1069" i="2"/>
  <x:c r="K1070" i="2"/>
  <x:c r="M1070" i="2"/>
  <x:c r="N1070" i="2"/>
  <x:c r="O1070" i="2"/>
  <x:c r="K1071" i="2"/>
  <x:c r="M1071" i="2"/>
  <x:c r="N1071" i="2"/>
  <x:c r="O1071" i="2"/>
  <x:c r="K1072" i="2"/>
  <x:c r="M1072" i="2"/>
  <x:c r="N1072" i="2"/>
  <x:c r="O1072" i="2"/>
  <x:c r="K1073" i="2"/>
  <x:c r="M1073" i="2"/>
  <x:c r="N1073" i="2"/>
  <x:c r="O1073" i="2"/>
  <x:c r="K1074" i="2"/>
  <x:c r="M1074" i="2"/>
  <x:c r="N1074" i="2"/>
  <x:c r="O1074" i="2"/>
  <x:c r="K1075" i="2"/>
  <x:c r="M1075" i="2"/>
  <x:c r="N1075" i="2"/>
  <x:c r="O1075" i="2"/>
  <x:c r="K1076" i="2"/>
  <x:c r="M1076" i="2"/>
  <x:c r="N1076" i="2"/>
  <x:c r="O1076" i="2"/>
  <x:c r="K1077" i="2"/>
  <x:c r="M1077" i="2"/>
  <x:c r="N1077" i="2"/>
  <x:c r="O1077" i="2"/>
  <x:c r="K1078" i="2"/>
  <x:c r="M1078" i="2"/>
  <x:c r="N1078" i="2"/>
  <x:c r="O1078" i="2"/>
  <x:c r="K1079" i="2"/>
  <x:c r="M1079" i="2"/>
  <x:c r="N1079" i="2"/>
  <x:c r="O1079" i="2"/>
  <x:c r="K1080" i="2"/>
  <x:c r="M1080" i="2"/>
  <x:c r="N1080" i="2"/>
  <x:c r="O1080" i="2"/>
  <x:c r="K1081" i="2"/>
  <x:c r="M1081" i="2"/>
  <x:c r="N1081" i="2"/>
  <x:c r="O1081" i="2"/>
  <x:c r="K1082" i="2"/>
  <x:c r="M1082" i="2"/>
  <x:c r="N1082" i="2"/>
  <x:c r="O1082" i="2"/>
  <x:c r="K1083" i="2"/>
  <x:c r="M1083" i="2"/>
  <x:c r="N1083" i="2"/>
  <x:c r="O1083" i="2"/>
  <x:c r="K1084" i="2"/>
  <x:c r="M1084" i="2"/>
  <x:c r="N1084" i="2"/>
  <x:c r="O1084" i="2"/>
  <x:c r="K1085" i="2"/>
  <x:c r="M1085" i="2"/>
  <x:c r="N1085" i="2"/>
  <x:c r="O1085" i="2"/>
  <x:c r="K1086" i="2"/>
  <x:c r="M1086" i="2"/>
  <x:c r="N1086" i="2"/>
  <x:c r="O1086" i="2"/>
  <x:c r="K1087" i="2"/>
  <x:c r="M1087" i="2"/>
  <x:c r="N1087" i="2"/>
  <x:c r="O1087" i="2"/>
  <x:c r="K1088" i="2"/>
  <x:c r="M1088" i="2"/>
  <x:c r="N1088" i="2"/>
  <x:c r="O1088" i="2"/>
  <x:c r="K1089" i="2"/>
  <x:c r="M1089" i="2"/>
  <x:c r="N1089" i="2"/>
  <x:c r="O1089" i="2"/>
  <x:c r="K1090" i="2"/>
  <x:c r="M1090" i="2"/>
  <x:c r="N1090" i="2"/>
  <x:c r="O1090" i="2"/>
  <x:c r="K1091" i="2"/>
  <x:c r="M1091" i="2"/>
  <x:c r="N1091" i="2"/>
  <x:c r="O1091" i="2"/>
  <x:c r="K1092" i="2"/>
  <x:c r="M1092" i="2"/>
  <x:c r="N1092" i="2"/>
  <x:c r="O1092" i="2"/>
  <x:c r="K1093" i="2"/>
  <x:c r="M1093" i="2"/>
  <x:c r="N1093" i="2"/>
  <x:c r="O1093" i="2"/>
  <x:c r="K1094" i="2"/>
  <x:c r="M1094" i="2"/>
  <x:c r="N1094" i="2"/>
  <x:c r="O1094" i="2"/>
  <x:c r="K1095" i="2"/>
  <x:c r="M1095" i="2"/>
  <x:c r="N1095" i="2"/>
  <x:c r="O1095" i="2"/>
  <x:c r="K1096" i="2"/>
  <x:c r="M1096" i="2"/>
  <x:c r="N1096" i="2"/>
  <x:c r="O1096" i="2"/>
  <x:c r="K1097" i="2"/>
  <x:c r="M1097" i="2"/>
  <x:c r="N1097" i="2"/>
  <x:c r="O1097" i="2"/>
  <x:c r="K1098" i="2"/>
  <x:c r="M1098" i="2"/>
  <x:c r="N1098" i="2"/>
  <x:c r="O1098" i="2"/>
  <x:c r="K1099" i="2"/>
  <x:c r="M1099" i="2"/>
  <x:c r="N1099" i="2"/>
  <x:c r="O1099" i="2"/>
  <x:c r="K1100" i="2"/>
  <x:c r="M1100" i="2"/>
  <x:c r="N1100" i="2"/>
  <x:c r="O1100" i="2"/>
  <x:c r="K1101" i="2"/>
  <x:c r="M1101" i="2"/>
  <x:c r="N1101" i="2"/>
  <x:c r="O1101" i="2"/>
  <x:c r="K1102" i="2"/>
  <x:c r="M1102" i="2"/>
  <x:c r="N1102" i="2"/>
  <x:c r="O1102" i="2"/>
  <x:c r="K1103" i="2"/>
  <x:c r="M1103" i="2"/>
  <x:c r="N1103" i="2"/>
  <x:c r="O1103" i="2"/>
  <x:c r="K1104" i="2"/>
  <x:c r="M1104" i="2"/>
  <x:c r="N1104" i="2"/>
  <x:c r="O1104" i="2"/>
  <x:c r="K1105" i="2"/>
  <x:c r="M1105" i="2"/>
  <x:c r="N1105" i="2"/>
  <x:c r="O1105" i="2"/>
  <x:c r="K1106" i="2"/>
  <x:c r="M1106" i="2"/>
  <x:c r="N1106" i="2"/>
  <x:c r="O1106" i="2"/>
  <x:c r="K1107" i="2"/>
  <x:c r="M1107" i="2"/>
  <x:c r="N1107" i="2"/>
  <x:c r="O1107" i="2"/>
  <x:c r="K1108" i="2"/>
  <x:c r="M1108" i="2"/>
  <x:c r="N1108" i="2"/>
  <x:c r="O1108" i="2"/>
  <x:c r="K1109" i="2"/>
  <x:c r="M1109" i="2"/>
  <x:c r="N1109" i="2"/>
  <x:c r="O1109" i="2"/>
  <x:c r="K1110" i="2"/>
  <x:c r="M1110" i="2"/>
  <x:c r="N1110" i="2"/>
  <x:c r="O1110" i="2"/>
  <x:c r="K1111" i="2"/>
  <x:c r="M1111" i="2"/>
  <x:c r="N1111" i="2"/>
  <x:c r="O1111" i="2"/>
  <x:c r="K1112" i="2"/>
  <x:c r="M1112" i="2"/>
  <x:c r="N1112" i="2"/>
  <x:c r="O1112" i="2"/>
  <x:c r="K1113" i="2"/>
  <x:c r="M1113" i="2"/>
  <x:c r="N1113" i="2"/>
  <x:c r="O1113" i="2"/>
  <x:c r="K1114" i="2"/>
  <x:c r="M1114" i="2"/>
  <x:c r="N1114" i="2"/>
  <x:c r="O1114" i="2"/>
  <x:c r="K1115" i="2"/>
  <x:c r="M1115" i="2"/>
  <x:c r="N1115" i="2"/>
  <x:c r="O1115" i="2"/>
  <x:c r="K1116" i="2"/>
  <x:c r="M1116" i="2"/>
  <x:c r="N1116" i="2"/>
  <x:c r="O1116" i="2"/>
  <x:c r="K1117" i="2"/>
  <x:c r="M1117" i="2"/>
  <x:c r="N1117" i="2"/>
  <x:c r="O1117" i="2"/>
  <x:c r="K1118" i="2"/>
  <x:c r="M1118" i="2"/>
  <x:c r="N1118" i="2"/>
  <x:c r="O1118" i="2"/>
  <x:c r="K1119" i="2"/>
  <x:c r="M1119" i="2"/>
  <x:c r="N1119" i="2"/>
  <x:c r="O1119" i="2"/>
  <x:c r="K1120" i="2"/>
  <x:c r="M1120" i="2"/>
  <x:c r="N1120" i="2"/>
  <x:c r="O1120" i="2"/>
  <x:c r="K1121" i="2"/>
  <x:c r="M1121" i="2"/>
  <x:c r="N1121" i="2"/>
  <x:c r="O1121" i="2"/>
  <x:c r="K1122" i="2"/>
  <x:c r="M1122" i="2"/>
  <x:c r="N1122" i="2"/>
  <x:c r="O1122" i="2"/>
  <x:c r="K1123" i="2"/>
  <x:c r="M1123" i="2"/>
  <x:c r="N1123" i="2"/>
  <x:c r="O1123" i="2"/>
  <x:c r="K1124" i="2"/>
  <x:c r="M1124" i="2"/>
  <x:c r="N1124" i="2"/>
  <x:c r="O1124" i="2"/>
  <x:c r="K1125" i="2"/>
  <x:c r="M1125" i="2"/>
  <x:c r="N1125" i="2"/>
  <x:c r="O1125" i="2"/>
  <x:c r="K1126" i="2"/>
  <x:c r="M1126" i="2"/>
  <x:c r="N1126" i="2"/>
  <x:c r="O1126" i="2"/>
  <x:c r="K1127" i="2"/>
  <x:c r="M1127" i="2"/>
  <x:c r="N1127" i="2"/>
  <x:c r="O1127" i="2"/>
  <x:c r="K1128" i="2"/>
  <x:c r="M1128" i="2"/>
  <x:c r="N1128" i="2"/>
  <x:c r="O1128" i="2"/>
  <x:c r="K1129" i="2"/>
  <x:c r="M1129" i="2"/>
  <x:c r="N1129" i="2"/>
  <x:c r="O1129" i="2"/>
  <x:c r="K1130" i="2"/>
  <x:c r="M1130" i="2"/>
  <x:c r="N1130" i="2"/>
  <x:c r="O1130" i="2"/>
  <x:c r="K1131" i="2"/>
  <x:c r="M1131" i="2"/>
  <x:c r="N1131" i="2"/>
  <x:c r="O1131" i="2"/>
  <x:c r="K1132" i="2"/>
  <x:c r="M1132" i="2"/>
  <x:c r="N1132" i="2"/>
  <x:c r="O1132" i="2"/>
  <x:c r="K1133" i="2"/>
  <x:c r="M1133" i="2"/>
  <x:c r="N1133" i="2"/>
  <x:c r="O1133" i="2"/>
  <x:c r="K1134" i="2"/>
  <x:c r="M1134" i="2"/>
  <x:c r="N1134" i="2"/>
  <x:c r="O1134" i="2"/>
  <x:c r="K1135" i="2"/>
  <x:c r="M1135" i="2"/>
  <x:c r="N1135" i="2"/>
  <x:c r="O1135" i="2"/>
  <x:c r="K1136" i="2"/>
  <x:c r="M1136" i="2"/>
  <x:c r="N1136" i="2"/>
  <x:c r="O1136" i="2"/>
  <x:c r="K1137" i="2"/>
  <x:c r="M1137" i="2"/>
  <x:c r="N1137" i="2"/>
  <x:c r="O1137" i="2"/>
  <x:c r="K1138" i="2"/>
  <x:c r="M1138" i="2"/>
  <x:c r="N1138" i="2"/>
  <x:c r="O1138" i="2"/>
  <x:c r="K1139" i="2"/>
  <x:c r="M1139" i="2"/>
  <x:c r="N1139" i="2"/>
  <x:c r="O1139" i="2"/>
  <x:c r="K1140" i="2"/>
  <x:c r="M1140" i="2"/>
  <x:c r="N1140" i="2"/>
  <x:c r="O1140" i="2"/>
  <x:c r="K1141" i="2"/>
  <x:c r="M1141" i="2"/>
  <x:c r="N1141" i="2"/>
  <x:c r="O1141" i="2"/>
  <x:c r="K1142" i="2"/>
  <x:c r="M1142" i="2"/>
  <x:c r="N1142" i="2"/>
  <x:c r="O1142" i="2"/>
  <x:c r="K1143" i="2"/>
  <x:c r="M1143" i="2"/>
  <x:c r="N1143" i="2"/>
  <x:c r="O1143" i="2"/>
  <x:c r="K1144" i="2"/>
  <x:c r="M1144" i="2"/>
  <x:c r="N1144" i="2"/>
  <x:c r="O1144" i="2"/>
  <x:c r="K1145" i="2"/>
  <x:c r="M1145" i="2"/>
  <x:c r="N1145" i="2"/>
  <x:c r="O1145" i="2"/>
  <x:c r="K1146" i="2"/>
  <x:c r="M1146" i="2"/>
  <x:c r="N1146" i="2"/>
  <x:c r="O1146" i="2"/>
  <x:c r="K1147" i="2"/>
  <x:c r="M1147" i="2"/>
  <x:c r="N1147" i="2"/>
  <x:c r="O1147" i="2"/>
  <x:c r="K1148" i="2"/>
  <x:c r="M1148" i="2"/>
  <x:c r="N1148" i="2"/>
  <x:c r="O1148" i="2"/>
  <x:c r="K1149" i="2"/>
  <x:c r="M1149" i="2"/>
  <x:c r="N1149" i="2"/>
  <x:c r="O1149" i="2"/>
  <x:c r="K1150" i="2"/>
  <x:c r="M1150" i="2"/>
  <x:c r="N1150" i="2"/>
  <x:c r="O1150" i="2"/>
  <x:c r="K1151" i="2"/>
  <x:c r="M1151" i="2"/>
  <x:c r="N1151" i="2"/>
  <x:c r="O1151" i="2"/>
  <x:c r="K1152" i="2"/>
  <x:c r="M1152" i="2"/>
  <x:c r="N1152" i="2"/>
  <x:c r="O1152" i="2"/>
  <x:c r="K1153" i="2"/>
  <x:c r="M1153" i="2"/>
  <x:c r="N1153" i="2"/>
  <x:c r="O1153" i="2"/>
  <x:c r="K1154" i="2"/>
  <x:c r="M1154" i="2"/>
  <x:c r="N1154" i="2"/>
  <x:c r="O1154" i="2"/>
  <x:c r="K1155" i="2"/>
  <x:c r="M1155" i="2"/>
  <x:c r="N1155" i="2"/>
  <x:c r="O1155" i="2"/>
  <x:c r="K1156" i="2"/>
  <x:c r="M1156" i="2"/>
  <x:c r="N1156" i="2"/>
  <x:c r="O1156" i="2"/>
  <x:c r="K1157" i="2"/>
  <x:c r="M1157" i="2"/>
  <x:c r="N1157" i="2"/>
  <x:c r="O1157" i="2"/>
  <x:c r="K1158" i="2"/>
  <x:c r="M1158" i="2"/>
  <x:c r="N1158" i="2"/>
  <x:c r="O1158" i="2"/>
  <x:c r="K1159" i="2"/>
  <x:c r="M1159" i="2"/>
  <x:c r="N1159" i="2"/>
  <x:c r="O1159" i="2"/>
  <x:c r="K1160" i="2"/>
  <x:c r="M1160" i="2"/>
  <x:c r="N1160" i="2"/>
  <x:c r="O1160" i="2"/>
  <x:c r="K1161" i="2"/>
  <x:c r="M1161" i="2"/>
  <x:c r="N1161" i="2"/>
  <x:c r="O1161" i="2"/>
  <x:c r="K1162" i="2"/>
  <x:c r="M1162" i="2"/>
  <x:c r="N1162" i="2"/>
  <x:c r="O1162" i="2"/>
  <x:c r="K1163" i="2"/>
  <x:c r="M1163" i="2"/>
  <x:c r="N1163" i="2"/>
  <x:c r="O1163" i="2"/>
  <x:c r="K1164" i="2"/>
  <x:c r="M1164" i="2"/>
  <x:c r="N1164" i="2"/>
  <x:c r="O1164" i="2"/>
  <x:c r="K1165" i="2"/>
  <x:c r="M1165" i="2"/>
  <x:c r="N1165" i="2"/>
  <x:c r="O1165" i="2"/>
  <x:c r="K1166" i="2"/>
  <x:c r="M1166" i="2"/>
  <x:c r="N1166" i="2"/>
  <x:c r="O1166" i="2"/>
  <x:c r="K1167" i="2"/>
  <x:c r="M1167" i="2"/>
  <x:c r="N1167" i="2"/>
  <x:c r="O1167" i="2"/>
  <x:c r="K1168" i="2"/>
  <x:c r="M1168" i="2"/>
  <x:c r="N1168" i="2"/>
  <x:c r="O1168" i="2"/>
  <x:c r="K1169" i="2"/>
  <x:c r="M1169" i="2"/>
  <x:c r="N1169" i="2"/>
  <x:c r="O1169" i="2"/>
  <x:c r="K1170" i="2"/>
  <x:c r="M1170" i="2"/>
  <x:c r="N1170" i="2"/>
  <x:c r="O1170" i="2"/>
  <x:c r="K1171" i="2"/>
  <x:c r="M1171" i="2"/>
  <x:c r="N1171" i="2"/>
  <x:c r="O1171" i="2"/>
  <x:c r="K1172" i="2"/>
  <x:c r="M1172" i="2"/>
  <x:c r="N1172" i="2"/>
  <x:c r="O1172" i="2"/>
  <x:c r="K1173" i="2"/>
  <x:c r="M1173" i="2"/>
  <x:c r="N1173" i="2"/>
  <x:c r="O1173" i="2"/>
  <x:c r="K1174" i="2"/>
  <x:c r="M1174" i="2"/>
  <x:c r="N1174" i="2"/>
  <x:c r="O1174" i="2"/>
  <x:c r="K1175" i="2"/>
  <x:c r="M1175" i="2"/>
  <x:c r="N1175" i="2"/>
  <x:c r="O1175" i="2"/>
  <x:c r="K1176" i="2"/>
  <x:c r="M1176" i="2"/>
  <x:c r="N1176" i="2"/>
  <x:c r="O1176" i="2"/>
  <x:c r="K1177" i="2"/>
  <x:c r="M1177" i="2"/>
  <x:c r="N1177" i="2"/>
  <x:c r="O1177" i="2"/>
  <x:c r="K1178" i="2"/>
  <x:c r="M1178" i="2"/>
  <x:c r="N1178" i="2"/>
  <x:c r="O1178" i="2"/>
  <x:c r="K1179" i="2"/>
  <x:c r="M1179" i="2"/>
  <x:c r="N1179" i="2"/>
  <x:c r="O1179" i="2"/>
  <x:c r="K1180" i="2"/>
  <x:c r="M1180" i="2"/>
  <x:c r="N1180" i="2"/>
  <x:c r="O1180" i="2"/>
  <x:c r="K1181" i="2"/>
  <x:c r="M1181" i="2"/>
  <x:c r="N1181" i="2"/>
  <x:c r="O1181" i="2"/>
  <x:c r="K1182" i="2"/>
  <x:c r="M1182" i="2"/>
  <x:c r="N1182" i="2"/>
  <x:c r="O1182" i="2"/>
  <x:c r="K1183" i="2"/>
  <x:c r="M1183" i="2"/>
  <x:c r="N1183" i="2"/>
  <x:c r="O1183" i="2"/>
  <x:c r="K1184" i="2"/>
  <x:c r="M1184" i="2"/>
  <x:c r="N1184" i="2"/>
  <x:c r="O1184" i="2"/>
  <x:c r="K1185" i="2"/>
  <x:c r="M1185" i="2"/>
  <x:c r="N1185" i="2"/>
  <x:c r="O1185" i="2"/>
  <x:c r="K1186" i="2"/>
  <x:c r="M1186" i="2"/>
  <x:c r="N1186" i="2"/>
  <x:c r="O1186" i="2"/>
  <x:c r="K1187" i="2"/>
  <x:c r="M1187" i="2"/>
  <x:c r="N1187" i="2"/>
  <x:c r="O1187" i="2"/>
  <x:c r="K1188" i="2"/>
  <x:c r="M1188" i="2"/>
  <x:c r="N1188" i="2"/>
  <x:c r="O1188" i="2"/>
  <x:c r="K1189" i="2"/>
  <x:c r="M1189" i="2"/>
  <x:c r="N1189" i="2"/>
  <x:c r="O1189" i="2"/>
  <x:c r="K1190" i="2"/>
  <x:c r="M1190" i="2"/>
  <x:c r="N1190" i="2"/>
  <x:c r="O1190" i="2"/>
  <x:c r="K1191" i="2"/>
  <x:c r="M1191" i="2"/>
  <x:c r="N1191" i="2"/>
  <x:c r="O1191" i="2"/>
  <x:c r="K1192" i="2"/>
  <x:c r="M1192" i="2"/>
  <x:c r="N1192" i="2"/>
  <x:c r="O1192" i="2"/>
  <x:c r="K1193" i="2"/>
  <x:c r="M1193" i="2"/>
  <x:c r="N1193" i="2"/>
  <x:c r="O1193" i="2"/>
  <x:c r="K1194" i="2"/>
  <x:c r="M1194" i="2"/>
  <x:c r="N1194" i="2"/>
  <x:c r="O1194" i="2"/>
  <x:c r="K1195" i="2"/>
  <x:c r="M1195" i="2"/>
  <x:c r="N1195" i="2"/>
  <x:c r="O1195" i="2"/>
  <x:c r="K1196" i="2"/>
  <x:c r="M1196" i="2"/>
  <x:c r="N1196" i="2"/>
  <x:c r="O1196" i="2"/>
  <x:c r="K1197" i="2"/>
  <x:c r="M1197" i="2"/>
  <x:c r="N1197" i="2"/>
  <x:c r="O1197" i="2"/>
  <x:c r="K1198" i="2"/>
  <x:c r="M1198" i="2"/>
  <x:c r="N1198" i="2"/>
  <x:c r="O1198" i="2"/>
  <x:c r="K1199" i="2"/>
  <x:c r="M1199" i="2"/>
  <x:c r="N1199" i="2"/>
  <x:c r="O1199" i="2"/>
  <x:c r="K1200" i="2"/>
  <x:c r="M1200" i="2"/>
  <x:c r="N1200" i="2"/>
  <x:c r="O1200" i="2"/>
  <x:c r="K1201" i="2"/>
  <x:c r="M1201" i="2"/>
  <x:c r="N1201" i="2"/>
  <x:c r="O1201" i="2"/>
  <x:c r="K1202" i="2"/>
  <x:c r="M1202" i="2"/>
  <x:c r="N1202" i="2"/>
  <x:c r="O1202" i="2"/>
  <x:c r="K1203" i="2"/>
  <x:c r="M1203" i="2"/>
  <x:c r="N1203" i="2"/>
  <x:c r="O1203" i="2"/>
  <x:c r="K1204" i="2"/>
  <x:c r="M1204" i="2"/>
  <x:c r="N1204" i="2"/>
  <x:c r="O1204" i="2"/>
  <x:c r="K1205" i="2"/>
  <x:c r="M1205" i="2"/>
  <x:c r="N1205" i="2"/>
  <x:c r="O1205" i="2"/>
  <x:c r="K1206" i="2"/>
  <x:c r="M1206" i="2"/>
  <x:c r="N1206" i="2"/>
  <x:c r="O1206" i="2"/>
  <x:c r="K1207" i="2"/>
  <x:c r="M1207" i="2"/>
  <x:c r="N1207" i="2"/>
  <x:c r="O1207" i="2"/>
  <x:c r="K1208" i="2"/>
  <x:c r="M1208" i="2"/>
  <x:c r="N1208" i="2"/>
  <x:c r="O1208" i="2"/>
  <x:c r="K1209" i="2"/>
  <x:c r="M1209" i="2"/>
  <x:c r="N1209" i="2"/>
  <x:c r="O1209" i="2"/>
  <x:c r="K1210" i="2"/>
  <x:c r="M1210" i="2"/>
  <x:c r="N1210" i="2"/>
  <x:c r="O1210" i="2"/>
  <x:c r="K1211" i="2"/>
  <x:c r="M1211" i="2"/>
  <x:c r="N1211" i="2"/>
  <x:c r="O1211" i="2"/>
  <x:c r="K1212" i="2"/>
  <x:c r="M1212" i="2"/>
  <x:c r="N1212" i="2"/>
  <x:c r="O1212" i="2"/>
  <x:c r="K1213" i="2"/>
  <x:c r="M1213" i="2"/>
  <x:c r="N1213" i="2"/>
  <x:c r="O1213" i="2"/>
  <x:c r="K1214" i="2"/>
  <x:c r="M1214" i="2"/>
  <x:c r="N1214" i="2"/>
  <x:c r="O1214" i="2"/>
  <x:c r="K1215" i="2"/>
  <x:c r="M1215" i="2"/>
  <x:c r="N1215" i="2"/>
  <x:c r="O1215" i="2"/>
  <x:c r="K1216" i="2"/>
  <x:c r="M1216" i="2"/>
  <x:c r="N1216" i="2"/>
  <x:c r="O1216" i="2"/>
  <x:c r="K1217" i="2"/>
  <x:c r="M1217" i="2"/>
  <x:c r="N1217" i="2"/>
  <x:c r="O1217" i="2"/>
  <x:c r="K1218" i="2"/>
  <x:c r="M1218" i="2"/>
  <x:c r="N1218" i="2"/>
  <x:c r="O1218" i="2"/>
  <x:c r="K1219" i="2"/>
  <x:c r="M1219" i="2"/>
  <x:c r="N1219" i="2"/>
  <x:c r="O1219" i="2"/>
  <x:c r="K1220" i="2"/>
  <x:c r="M1220" i="2"/>
  <x:c r="N1220" i="2"/>
  <x:c r="O1220" i="2"/>
  <x:c r="K1221" i="2"/>
  <x:c r="M1221" i="2"/>
  <x:c r="N1221" i="2"/>
  <x:c r="O1221" i="2"/>
  <x:c r="K1222" i="2"/>
  <x:c r="M1222" i="2"/>
  <x:c r="N1222" i="2"/>
  <x:c r="O1222" i="2"/>
  <x:c r="K1223" i="2"/>
  <x:c r="M1223" i="2"/>
  <x:c r="N1223" i="2"/>
  <x:c r="O1223" i="2"/>
  <x:c r="K1224" i="2"/>
  <x:c r="M1224" i="2"/>
  <x:c r="N1224" i="2"/>
  <x:c r="O1224" i="2"/>
  <x:c r="K1225" i="2"/>
  <x:c r="M1225" i="2"/>
  <x:c r="N1225" i="2"/>
  <x:c r="O1225" i="2"/>
  <x:c r="K1226" i="2"/>
  <x:c r="M1226" i="2"/>
  <x:c r="N1226" i="2"/>
  <x:c r="O1226" i="2"/>
  <x:c r="K1227" i="2"/>
  <x:c r="M1227" i="2"/>
  <x:c r="N1227" i="2"/>
  <x:c r="O1227" i="2"/>
  <x:c r="K1228" i="2"/>
  <x:c r="M1228" i="2"/>
  <x:c r="N1228" i="2"/>
  <x:c r="O1228" i="2"/>
  <x:c r="K1229" i="2"/>
  <x:c r="M1229" i="2"/>
  <x:c r="N1229" i="2"/>
  <x:c r="O1229" i="2"/>
  <x:c r="K1230" i="2"/>
  <x:c r="M1230" i="2"/>
  <x:c r="N1230" i="2"/>
  <x:c r="O1230" i="2"/>
  <x:c r="K1231" i="2"/>
  <x:c r="M1231" i="2"/>
  <x:c r="N1231" i="2"/>
  <x:c r="O1231" i="2"/>
  <x:c r="K1232" i="2"/>
  <x:c r="M1232" i="2"/>
  <x:c r="N1232" i="2"/>
  <x:c r="O1232" i="2"/>
  <x:c r="K1233" i="2"/>
  <x:c r="M1233" i="2"/>
  <x:c r="N1233" i="2"/>
  <x:c r="O1233" i="2"/>
  <x:c r="K1234" i="2"/>
  <x:c r="M1234" i="2"/>
  <x:c r="N1234" i="2"/>
  <x:c r="O1234" i="2"/>
  <x:c r="K1235" i="2"/>
  <x:c r="M1235" i="2"/>
  <x:c r="N1235" i="2"/>
  <x:c r="O1235" i="2"/>
  <x:c r="K1236" i="2"/>
  <x:c r="M1236" i="2"/>
  <x:c r="N1236" i="2"/>
  <x:c r="O1236" i="2"/>
  <x:c r="K1237" i="2"/>
  <x:c r="M1237" i="2"/>
  <x:c r="N1237" i="2"/>
  <x:c r="O1237" i="2"/>
  <x:c r="K1238" i="2"/>
  <x:c r="M1238" i="2"/>
  <x:c r="N1238" i="2"/>
  <x:c r="O1238" i="2"/>
  <x:c r="K1239" i="2"/>
  <x:c r="M1239" i="2"/>
  <x:c r="N1239" i="2"/>
  <x:c r="O1239" i="2"/>
  <x:c r="K1240" i="2"/>
  <x:c r="M1240" i="2"/>
  <x:c r="N1240" i="2"/>
  <x:c r="O1240" i="2"/>
  <x:c r="K1241" i="2"/>
  <x:c r="M1241" i="2"/>
  <x:c r="N1241" i="2"/>
  <x:c r="O1241" i="2"/>
  <x:c r="K1242" i="2"/>
  <x:c r="M1242" i="2"/>
  <x:c r="N1242" i="2"/>
  <x:c r="O1242" i="2"/>
  <x:c r="K1243" i="2"/>
  <x:c r="M1243" i="2"/>
  <x:c r="N1243" i="2"/>
  <x:c r="O1243" i="2"/>
  <x:c r="K1244" i="2"/>
  <x:c r="M1244" i="2"/>
  <x:c r="N1244" i="2"/>
  <x:c r="O1244" i="2"/>
  <x:c r="K1245" i="2"/>
  <x:c r="M1245" i="2"/>
  <x:c r="N1245" i="2"/>
  <x:c r="O1245" i="2"/>
  <x:c r="K1246" i="2"/>
  <x:c r="M1246" i="2"/>
  <x:c r="N1246" i="2"/>
  <x:c r="O1246" i="2"/>
  <x:c r="K1247" i="2"/>
  <x:c r="M1247" i="2"/>
  <x:c r="N1247" i="2"/>
  <x:c r="O1247" i="2"/>
  <x:c r="K1248" i="2"/>
  <x:c r="M1248" i="2"/>
  <x:c r="N1248" i="2"/>
  <x:c r="O1248" i="2"/>
  <x:c r="K1249" i="2"/>
  <x:c r="M1249" i="2"/>
  <x:c r="N1249" i="2"/>
  <x:c r="O1249" i="2"/>
  <x:c r="K1250" i="2"/>
  <x:c r="M1250" i="2"/>
  <x:c r="N1250" i="2"/>
  <x:c r="O1250" i="2"/>
  <x:c r="K1251" i="2"/>
  <x:c r="M1251" i="2"/>
  <x:c r="N1251" i="2"/>
  <x:c r="O1251" i="2"/>
  <x:c r="K1252" i="2"/>
  <x:c r="M1252" i="2"/>
  <x:c r="N1252" i="2"/>
  <x:c r="O1252" i="2"/>
  <x:c r="K1253" i="2"/>
  <x:c r="M1253" i="2"/>
  <x:c r="N1253" i="2"/>
  <x:c r="O1253" i="2"/>
  <x:c r="K1254" i="2"/>
  <x:c r="M1254" i="2"/>
  <x:c r="N1254" i="2"/>
  <x:c r="O1254" i="2"/>
  <x:c r="K1255" i="2"/>
  <x:c r="M1255" i="2"/>
  <x:c r="N1255" i="2"/>
  <x:c r="O1255" i="2"/>
  <x:c r="K1256" i="2"/>
  <x:c r="M1256" i="2"/>
  <x:c r="N1256" i="2"/>
  <x:c r="O1256" i="2"/>
  <x:c r="K1257" i="2"/>
  <x:c r="M1257" i="2"/>
  <x:c r="N1257" i="2"/>
  <x:c r="O1257" i="2"/>
  <x:c r="K1258" i="2"/>
  <x:c r="M1258" i="2"/>
  <x:c r="N1258" i="2"/>
  <x:c r="O1258" i="2"/>
  <x:c r="K1259" i="2"/>
  <x:c r="M1259" i="2"/>
  <x:c r="N1259" i="2"/>
  <x:c r="O1259" i="2"/>
  <x:c r="K1260" i="2"/>
  <x:c r="M1260" i="2"/>
  <x:c r="N1260" i="2"/>
  <x:c r="O1260" i="2"/>
  <x:c r="K1261" i="2"/>
  <x:c r="M1261" i="2"/>
  <x:c r="N1261" i="2"/>
  <x:c r="O1261" i="2"/>
  <x:c r="K1262" i="2"/>
  <x:c r="M1262" i="2"/>
  <x:c r="N1262" i="2"/>
  <x:c r="O1262" i="2"/>
  <x:c r="K1263" i="2"/>
  <x:c r="M1263" i="2"/>
  <x:c r="N1263" i="2"/>
  <x:c r="O1263" i="2"/>
  <x:c r="K1264" i="2"/>
  <x:c r="M1264" i="2"/>
  <x:c r="N1264" i="2"/>
  <x:c r="O1264" i="2"/>
  <x:c r="K1265" i="2"/>
  <x:c r="M1265" i="2"/>
  <x:c r="N1265" i="2"/>
  <x:c r="O1265" i="2"/>
  <x:c r="K1266" i="2"/>
  <x:c r="M1266" i="2"/>
  <x:c r="N1266" i="2"/>
  <x:c r="O1266" i="2"/>
  <x:c r="K1267" i="2"/>
  <x:c r="M1267" i="2"/>
  <x:c r="N1267" i="2"/>
  <x:c r="O1267" i="2"/>
  <x:c r="K1268" i="2"/>
  <x:c r="M1268" i="2"/>
  <x:c r="N1268" i="2"/>
  <x:c r="O1268" i="2"/>
  <x:c r="K1269" i="2"/>
  <x:c r="M1269" i="2"/>
  <x:c r="N1269" i="2"/>
  <x:c r="O1269" i="2"/>
  <x:c r="K1270" i="2"/>
  <x:c r="M1270" i="2"/>
  <x:c r="N1270" i="2"/>
  <x:c r="O1270" i="2"/>
  <x:c r="K1271" i="2"/>
  <x:c r="M1271" i="2"/>
  <x:c r="N1271" i="2"/>
  <x:c r="O1271" i="2"/>
  <x:c r="K1272" i="2"/>
  <x:c r="M1272" i="2"/>
  <x:c r="N1272" i="2"/>
  <x:c r="O1272" i="2"/>
  <x:c r="K1273" i="2"/>
  <x:c r="M1273" i="2"/>
  <x:c r="N1273" i="2"/>
  <x:c r="O1273" i="2"/>
  <x:c r="K1274" i="2"/>
  <x:c r="M1274" i="2"/>
  <x:c r="N1274" i="2"/>
  <x:c r="O1274" i="2"/>
  <x:c r="K1275" i="2"/>
  <x:c r="M1275" i="2"/>
  <x:c r="N1275" i="2"/>
  <x:c r="O1275" i="2"/>
  <x:c r="K1276" i="2"/>
  <x:c r="M1276" i="2"/>
  <x:c r="N1276" i="2"/>
  <x:c r="O1276" i="2"/>
  <x:c r="K1277" i="2"/>
  <x:c r="M1277" i="2"/>
  <x:c r="N1277" i="2"/>
  <x:c r="O1277" i="2"/>
  <x:c r="K1278" i="2"/>
  <x:c r="M1278" i="2"/>
  <x:c r="N1278" i="2"/>
  <x:c r="O1278" i="2"/>
  <x:c r="K1279" i="2"/>
  <x:c r="M1279" i="2"/>
  <x:c r="N1279" i="2"/>
  <x:c r="O1279" i="2"/>
  <x:c r="K1280" i="2"/>
  <x:c r="M1280" i="2"/>
  <x:c r="N1280" i="2"/>
  <x:c r="O1280" i="2"/>
  <x:c r="K1281" i="2"/>
  <x:c r="M1281" i="2"/>
  <x:c r="N1281" i="2"/>
  <x:c r="O1281" i="2"/>
  <x:c r="K1282" i="2"/>
  <x:c r="M1282" i="2"/>
  <x:c r="N1282" i="2"/>
  <x:c r="O1282" i="2"/>
  <x:c r="K1283" i="2"/>
  <x:c r="M1283" i="2"/>
  <x:c r="N1283" i="2"/>
  <x:c r="O1283" i="2"/>
  <x:c r="K1284" i="2"/>
  <x:c r="M1284" i="2"/>
  <x:c r="N1284" i="2"/>
  <x:c r="O1284" i="2"/>
  <x:c r="K1285" i="2"/>
  <x:c r="M1285" i="2"/>
  <x:c r="N1285" i="2"/>
  <x:c r="O1285" i="2"/>
  <x:c r="K1286" i="2"/>
  <x:c r="M1286" i="2"/>
  <x:c r="N1286" i="2"/>
  <x:c r="O1286" i="2"/>
  <x:c r="K1287" i="2"/>
  <x:c r="M1287" i="2"/>
  <x:c r="N1287" i="2"/>
  <x:c r="O1287" i="2"/>
  <x:c r="K1288" i="2"/>
  <x:c r="M1288" i="2"/>
  <x:c r="N1288" i="2"/>
  <x:c r="O1288" i="2"/>
  <x:c r="K1289" i="2"/>
  <x:c r="M1289" i="2"/>
  <x:c r="N1289" i="2"/>
  <x:c r="O1289" i="2"/>
  <x:c r="K1290" i="2"/>
  <x:c r="M1290" i="2"/>
  <x:c r="N1290" i="2"/>
  <x:c r="O1290" i="2"/>
  <x:c r="K1291" i="2"/>
  <x:c r="M1291" i="2"/>
  <x:c r="N1291" i="2"/>
  <x:c r="O1291" i="2"/>
  <x:c r="K1292" i="2"/>
  <x:c r="M1292" i="2"/>
  <x:c r="N1292" i="2"/>
  <x:c r="O1292" i="2"/>
  <x:c r="K1293" i="2"/>
  <x:c r="M1293" i="2"/>
  <x:c r="N1293" i="2"/>
  <x:c r="O1293" i="2"/>
  <x:c r="K1294" i="2"/>
  <x:c r="M1294" i="2"/>
  <x:c r="N1294" i="2"/>
  <x:c r="O1294" i="2"/>
  <x:c r="K1295" i="2"/>
  <x:c r="M1295" i="2"/>
  <x:c r="N1295" i="2"/>
  <x:c r="O1295" i="2"/>
  <x:c r="K1296" i="2"/>
  <x:c r="M1296" i="2"/>
  <x:c r="N1296" i="2"/>
  <x:c r="O1296" i="2"/>
  <x:c r="K1297" i="2"/>
  <x:c r="M1297" i="2"/>
  <x:c r="N1297" i="2"/>
  <x:c r="O1297" i="2"/>
  <x:c r="K1298" i="2"/>
  <x:c r="M1298" i="2"/>
  <x:c r="N1298" i="2"/>
  <x:c r="O1298" i="2"/>
  <x:c r="K1299" i="2"/>
  <x:c r="M1299" i="2"/>
  <x:c r="N1299" i="2"/>
  <x:c r="O1299" i="2"/>
  <x:c r="K1300" i="2"/>
  <x:c r="M1300" i="2"/>
  <x:c r="N1300" i="2"/>
  <x:c r="O1300" i="2"/>
  <x:c r="K1301" i="2"/>
  <x:c r="M1301" i="2"/>
  <x:c r="N1301" i="2"/>
  <x:c r="O1301" i="2"/>
  <x:c r="K1302" i="2"/>
  <x:c r="M1302" i="2"/>
  <x:c r="N1302" i="2"/>
  <x:c r="O1302" i="2"/>
  <x:c r="K1303" i="2"/>
  <x:c r="M1303" i="2"/>
  <x:c r="N1303" i="2"/>
  <x:c r="O1303" i="2"/>
  <x:c r="K1304" i="2"/>
  <x:c r="M1304" i="2"/>
  <x:c r="N1304" i="2"/>
  <x:c r="O1304" i="2"/>
  <x:c r="K1305" i="2"/>
  <x:c r="M1305" i="2"/>
  <x:c r="N1305" i="2"/>
  <x:c r="O1305" i="2"/>
  <x:c r="K1306" i="2"/>
  <x:c r="M1306" i="2"/>
  <x:c r="N1306" i="2"/>
  <x:c r="O1306" i="2"/>
  <x:c r="K1307" i="2"/>
  <x:c r="M1307" i="2"/>
  <x:c r="N1307" i="2"/>
  <x:c r="O1307" i="2"/>
  <x:c r="K1308" i="2"/>
  <x:c r="M1308" i="2"/>
  <x:c r="N1308" i="2"/>
  <x:c r="O1308" i="2"/>
  <x:c r="K1309" i="2"/>
  <x:c r="M1309" i="2"/>
  <x:c r="N1309" i="2"/>
  <x:c r="O1309" i="2"/>
  <x:c r="K1310" i="2"/>
  <x:c r="M1310" i="2"/>
  <x:c r="N1310" i="2"/>
  <x:c r="O1310" i="2"/>
  <x:c r="K1311" i="2"/>
  <x:c r="M1311" i="2"/>
  <x:c r="N1311" i="2"/>
  <x:c r="O1311" i="2"/>
  <x:c r="K1312" i="2"/>
  <x:c r="M1312" i="2"/>
  <x:c r="N1312" i="2"/>
  <x:c r="O1312" i="2"/>
  <x:c r="K1313" i="2"/>
  <x:c r="M1313" i="2"/>
  <x:c r="N1313" i="2"/>
  <x:c r="O1313" i="2"/>
  <x:c r="K1314" i="2"/>
  <x:c r="M1314" i="2"/>
  <x:c r="N1314" i="2"/>
  <x:c r="O1314" i="2"/>
  <x:c r="K1315" i="2"/>
  <x:c r="M1315" i="2"/>
  <x:c r="N1315" i="2"/>
  <x:c r="O1315" i="2"/>
  <x:c r="K1316" i="2"/>
  <x:c r="M1316" i="2"/>
  <x:c r="N1316" i="2"/>
  <x:c r="O1316" i="2"/>
  <x:c r="K1317" i="2"/>
  <x:c r="M1317" i="2"/>
  <x:c r="N1317" i="2"/>
  <x:c r="O1317" i="2"/>
  <x:c r="K1318" i="2"/>
  <x:c r="M1318" i="2"/>
  <x:c r="N1318" i="2"/>
  <x:c r="O1318" i="2"/>
  <x:c r="K1319" i="2"/>
  <x:c r="M1319" i="2"/>
  <x:c r="N1319" i="2"/>
  <x:c r="O1319" i="2"/>
  <x:c r="K1320" i="2"/>
  <x:c r="M1320" i="2"/>
  <x:c r="N1320" i="2"/>
  <x:c r="O1320" i="2"/>
  <x:c r="K1321" i="2"/>
  <x:c r="M1321" i="2"/>
  <x:c r="N1321" i="2"/>
  <x:c r="O1321" i="2"/>
  <x:c r="K1322" i="2"/>
  <x:c r="M1322" i="2"/>
  <x:c r="N1322" i="2"/>
  <x:c r="O1322" i="2"/>
  <x:c r="K1323" i="2"/>
  <x:c r="M1323" i="2"/>
  <x:c r="N1323" i="2"/>
  <x:c r="O1323" i="2"/>
  <x:c r="K1324" i="2"/>
  <x:c r="M1324" i="2"/>
  <x:c r="N1324" i="2"/>
  <x:c r="O1324" i="2"/>
  <x:c r="K1325" i="2"/>
  <x:c r="M1325" i="2"/>
  <x:c r="N1325" i="2"/>
  <x:c r="O1325" i="2"/>
  <x:c r="K1326" i="2"/>
  <x:c r="M1326" i="2"/>
  <x:c r="N1326" i="2"/>
  <x:c r="O1326" i="2"/>
  <x:c r="K1327" i="2"/>
  <x:c r="M1327" i="2"/>
  <x:c r="N1327" i="2"/>
  <x:c r="O1327" i="2"/>
  <x:c r="K1328" i="2"/>
  <x:c r="M1328" i="2"/>
  <x:c r="N1328" i="2"/>
  <x:c r="O1328" i="2"/>
  <x:c r="K1329" i="2"/>
  <x:c r="M1329" i="2"/>
  <x:c r="N1329" i="2"/>
  <x:c r="O1329" i="2"/>
  <x:c r="K1330" i="2"/>
  <x:c r="M1330" i="2"/>
  <x:c r="N1330" i="2"/>
  <x:c r="O1330" i="2"/>
  <x:c r="K1331" i="2"/>
  <x:c r="M1331" i="2"/>
  <x:c r="N1331" i="2"/>
  <x:c r="O1331" i="2"/>
  <x:c r="K1332" i="2"/>
  <x:c r="M1332" i="2"/>
  <x:c r="N1332" i="2"/>
  <x:c r="O1332" i="2"/>
  <x:c r="K1333" i="2"/>
  <x:c r="M1333" i="2"/>
  <x:c r="N1333" i="2"/>
  <x:c r="O1333" i="2"/>
  <x:c r="K1334" i="2"/>
  <x:c r="M1334" i="2"/>
  <x:c r="N1334" i="2"/>
  <x:c r="O1334" i="2"/>
  <x:c r="K1335" i="2"/>
  <x:c r="M1335" i="2"/>
  <x:c r="N1335" i="2"/>
  <x:c r="O1335" i="2"/>
  <x:c r="K1336" i="2"/>
  <x:c r="M1336" i="2"/>
  <x:c r="N1336" i="2"/>
  <x:c r="O1336" i="2"/>
  <x:c r="K1337" i="2"/>
  <x:c r="M1337" i="2"/>
  <x:c r="N1337" i="2"/>
  <x:c r="O1337" i="2"/>
  <x:c r="K1338" i="2"/>
  <x:c r="M1338" i="2"/>
  <x:c r="N1338" i="2"/>
  <x:c r="O1338" i="2"/>
  <x:c r="K1339" i="2"/>
  <x:c r="M1339" i="2"/>
  <x:c r="N1339" i="2"/>
  <x:c r="O1339" i="2"/>
  <x:c r="K1340" i="2"/>
  <x:c r="M1340" i="2"/>
  <x:c r="N1340" i="2"/>
  <x:c r="O1340" i="2"/>
  <x:c r="K1341" i="2"/>
  <x:c r="M1341" i="2"/>
  <x:c r="N1341" i="2"/>
  <x:c r="O1341" i="2"/>
  <x:c r="K1342" i="2"/>
  <x:c r="M1342" i="2"/>
  <x:c r="N1342" i="2"/>
  <x:c r="O1342" i="2"/>
  <x:c r="K1343" i="2"/>
  <x:c r="M1343" i="2"/>
  <x:c r="N1343" i="2"/>
  <x:c r="O1343" i="2"/>
  <x:c r="K1344" i="2"/>
  <x:c r="M1344" i="2"/>
  <x:c r="N1344" i="2"/>
  <x:c r="O1344" i="2"/>
  <x:c r="K1345" i="2"/>
  <x:c r="M1345" i="2"/>
  <x:c r="N1345" i="2"/>
  <x:c r="O1345" i="2"/>
  <x:c r="K1346" i="2"/>
  <x:c r="M1346" i="2"/>
  <x:c r="N1346" i="2"/>
  <x:c r="O1346" i="2"/>
  <x:c r="K1347" i="2"/>
  <x:c r="M1347" i="2"/>
  <x:c r="N1347" i="2"/>
  <x:c r="O1347" i="2"/>
  <x:c r="K1348" i="2"/>
  <x:c r="M1348" i="2"/>
  <x:c r="N1348" i="2"/>
  <x:c r="O1348" i="2"/>
  <x:c r="K1349" i="2"/>
  <x:c r="M1349" i="2"/>
  <x:c r="N1349" i="2"/>
  <x:c r="O1349" i="2"/>
  <x:c r="K1350" i="2"/>
  <x:c r="M1350" i="2"/>
  <x:c r="N1350" i="2"/>
  <x:c r="O1350" i="2"/>
  <x:c r="K1351" i="2"/>
  <x:c r="M1351" i="2"/>
  <x:c r="N1351" i="2"/>
  <x:c r="O1351" i="2"/>
  <x:c r="K1352" i="2"/>
  <x:c r="M1352" i="2"/>
  <x:c r="N1352" i="2"/>
  <x:c r="O1352" i="2"/>
  <x:c r="K1353" i="2"/>
  <x:c r="M1353" i="2"/>
  <x:c r="N1353" i="2"/>
  <x:c r="O1353" i="2"/>
  <x:c r="K1354" i="2"/>
  <x:c r="M1354" i="2"/>
  <x:c r="N1354" i="2"/>
  <x:c r="O1354" i="2"/>
  <x:c r="K1355" i="2"/>
  <x:c r="M1355" i="2"/>
  <x:c r="N1355" i="2"/>
  <x:c r="O1355" i="2"/>
  <x:c r="K1356" i="2"/>
  <x:c r="M1356" i="2"/>
  <x:c r="N1356" i="2"/>
  <x:c r="O1356" i="2"/>
  <x:c r="K1357" i="2"/>
  <x:c r="M1357" i="2"/>
  <x:c r="N1357" i="2"/>
  <x:c r="O1357" i="2"/>
  <x:c r="K1358" i="2"/>
  <x:c r="M1358" i="2"/>
  <x:c r="N1358" i="2"/>
  <x:c r="O1358" i="2"/>
  <x:c r="K1359" i="2"/>
  <x:c r="M1359" i="2"/>
  <x:c r="N1359" i="2"/>
  <x:c r="O1359" i="2"/>
  <x:c r="K1360" i="2"/>
  <x:c r="M1360" i="2"/>
  <x:c r="N1360" i="2"/>
  <x:c r="O1360" i="2"/>
  <x:c r="K1361" i="2"/>
  <x:c r="M1361" i="2"/>
  <x:c r="N1361" i="2"/>
  <x:c r="O1361" i="2"/>
  <x:c r="K1362" i="2"/>
  <x:c r="M1362" i="2"/>
  <x:c r="N1362" i="2"/>
  <x:c r="O1362" i="2"/>
  <x:c r="K1363" i="2"/>
  <x:c r="M1363" i="2"/>
  <x:c r="N1363" i="2"/>
  <x:c r="O1363" i="2"/>
  <x:c r="K1364" i="2"/>
  <x:c r="M1364" i="2"/>
  <x:c r="N1364" i="2"/>
  <x:c r="O1364" i="2"/>
  <x:c r="K1365" i="2"/>
  <x:c r="M1365" i="2"/>
  <x:c r="N1365" i="2"/>
  <x:c r="O1365" i="2"/>
  <x:c r="K1366" i="2"/>
  <x:c r="M1366" i="2"/>
  <x:c r="N1366" i="2"/>
  <x:c r="O1366" i="2"/>
  <x:c r="K1367" i="2"/>
  <x:c r="M1367" i="2"/>
  <x:c r="N1367" i="2"/>
  <x:c r="O1367" i="2"/>
  <x:c r="K1368" i="2"/>
  <x:c r="M1368" i="2"/>
  <x:c r="N1368" i="2"/>
  <x:c r="O1368" i="2"/>
  <x:c r="K1369" i="2"/>
  <x:c r="M1369" i="2"/>
  <x:c r="N1369" i="2"/>
  <x:c r="O1369" i="2"/>
  <x:c r="K1370" i="2"/>
  <x:c r="M1370" i="2"/>
  <x:c r="N1370" i="2"/>
  <x:c r="O1370" i="2"/>
  <x:c r="K1371" i="2"/>
  <x:c r="M1371" i="2"/>
  <x:c r="N1371" i="2"/>
  <x:c r="O1371" i="2"/>
  <x:c r="K1372" i="2"/>
  <x:c r="M1372" i="2"/>
  <x:c r="N1372" i="2"/>
  <x:c r="O1372" i="2"/>
  <x:c r="K1373" i="2"/>
  <x:c r="M1373" i="2"/>
  <x:c r="N1373" i="2"/>
  <x:c r="O1373" i="2"/>
  <x:c r="K1374" i="2"/>
  <x:c r="M1374" i="2"/>
  <x:c r="N1374" i="2"/>
  <x:c r="O1374" i="2"/>
  <x:c r="K1375" i="2"/>
  <x:c r="M1375" i="2"/>
  <x:c r="N1375" i="2"/>
  <x:c r="O1375" i="2"/>
  <x:c r="K1376" i="2"/>
  <x:c r="M1376" i="2"/>
  <x:c r="N1376" i="2"/>
  <x:c r="O1376" i="2"/>
  <x:c r="K1377" i="2"/>
  <x:c r="M1377" i="2"/>
  <x:c r="N1377" i="2"/>
  <x:c r="O1377" i="2"/>
  <x:c r="K1378" i="2"/>
  <x:c r="M1378" i="2"/>
  <x:c r="N1378" i="2"/>
  <x:c r="O1378" i="2"/>
  <x:c r="K1379" i="2"/>
  <x:c r="M1379" i="2"/>
  <x:c r="N1379" i="2"/>
  <x:c r="O1379" i="2"/>
  <x:c r="K1380" i="2"/>
  <x:c r="M1380" i="2"/>
  <x:c r="N1380" i="2"/>
  <x:c r="O1380" i="2"/>
  <x:c r="K1381" i="2"/>
  <x:c r="M1381" i="2"/>
  <x:c r="N1381" i="2"/>
  <x:c r="O1381" i="2"/>
  <x:c r="K1382" i="2"/>
  <x:c r="M1382" i="2"/>
  <x:c r="N1382" i="2"/>
  <x:c r="O1382" i="2"/>
  <x:c r="K1383" i="2"/>
  <x:c r="M1383" i="2"/>
  <x:c r="N1383" i="2"/>
  <x:c r="O1383" i="2"/>
  <x:c r="K1384" i="2"/>
  <x:c r="M1384" i="2"/>
  <x:c r="N1384" i="2"/>
  <x:c r="O1384" i="2"/>
  <x:c r="K1385" i="2"/>
  <x:c r="M1385" i="2"/>
  <x:c r="N1385" i="2"/>
  <x:c r="O1385" i="2"/>
  <x:c r="K1386" i="2"/>
  <x:c r="M1386" i="2"/>
  <x:c r="N1386" i="2"/>
  <x:c r="O1386" i="2"/>
  <x:c r="K1387" i="2"/>
  <x:c r="M1387" i="2"/>
  <x:c r="N1387" i="2"/>
  <x:c r="O1387" i="2"/>
  <x:c r="K1388" i="2"/>
  <x:c r="M1388" i="2"/>
  <x:c r="N1388" i="2"/>
  <x:c r="O1388" i="2"/>
  <x:c r="K1389" i="2"/>
  <x:c r="M1389" i="2"/>
  <x:c r="N1389" i="2"/>
  <x:c r="O1389" i="2"/>
  <x:c r="K1390" i="2"/>
  <x:c r="M1390" i="2"/>
  <x:c r="N1390" i="2"/>
  <x:c r="O1390" i="2"/>
  <x:c r="K1391" i="2"/>
  <x:c r="M1391" i="2"/>
  <x:c r="N1391" i="2"/>
  <x:c r="O1391" i="2"/>
  <x:c r="K1392" i="2"/>
  <x:c r="M1392" i="2"/>
  <x:c r="N1392" i="2"/>
  <x:c r="O1392" i="2"/>
  <x:c r="K1393" i="2"/>
  <x:c r="M1393" i="2"/>
  <x:c r="N1393" i="2"/>
  <x:c r="O1393" i="2"/>
  <x:c r="K1394" i="2"/>
  <x:c r="M1394" i="2"/>
  <x:c r="N1394" i="2"/>
  <x:c r="O1394" i="2"/>
  <x:c r="K1395" i="2"/>
  <x:c r="M1395" i="2"/>
  <x:c r="N1395" i="2"/>
  <x:c r="O1395" i="2"/>
  <x:c r="K1396" i="2"/>
  <x:c r="M1396" i="2"/>
  <x:c r="N1396" i="2"/>
  <x:c r="O1396" i="2"/>
  <x:c r="K1397" i="2"/>
  <x:c r="M1397" i="2"/>
  <x:c r="N1397" i="2"/>
  <x:c r="O1397" i="2"/>
  <x:c r="K1398" i="2"/>
  <x:c r="M1398" i="2"/>
  <x:c r="N1398" i="2"/>
  <x:c r="O1398" i="2"/>
  <x:c r="K1399" i="2"/>
  <x:c r="M1399" i="2"/>
  <x:c r="N1399" i="2"/>
  <x:c r="O1399" i="2"/>
  <x:c r="K1400" i="2"/>
  <x:c r="M1400" i="2"/>
  <x:c r="N1400" i="2"/>
  <x:c r="O1400" i="2"/>
  <x:c r="K1401" i="2"/>
  <x:c r="M1401" i="2"/>
  <x:c r="N1401" i="2"/>
  <x:c r="O1401" i="2"/>
  <x:c r="K1402" i="2"/>
  <x:c r="M1402" i="2"/>
  <x:c r="N1402" i="2"/>
  <x:c r="O1402" i="2"/>
  <x:c r="K1403" i="2"/>
  <x:c r="M1403" i="2"/>
  <x:c r="N1403" i="2"/>
  <x:c r="O1403" i="2"/>
  <x:c r="K1404" i="2"/>
  <x:c r="M1404" i="2"/>
  <x:c r="N1404" i="2"/>
  <x:c r="O1404" i="2"/>
  <x:c r="K1405" i="2"/>
  <x:c r="M1405" i="2"/>
  <x:c r="N1405" i="2"/>
  <x:c r="O1405" i="2"/>
  <x:c r="K1406" i="2"/>
  <x:c r="M1406" i="2"/>
  <x:c r="N1406" i="2"/>
  <x:c r="O1406" i="2"/>
  <x:c r="K1407" i="2"/>
  <x:c r="M1407" i="2"/>
  <x:c r="N1407" i="2"/>
  <x:c r="O1407" i="2"/>
  <x:c r="K1408" i="2"/>
  <x:c r="M1408" i="2"/>
  <x:c r="N1408" i="2"/>
  <x:c r="O1408" i="2"/>
  <x:c r="K1409" i="2"/>
  <x:c r="M1409" i="2"/>
  <x:c r="N1409" i="2"/>
  <x:c r="O1409" i="2"/>
  <x:c r="K1410" i="2"/>
  <x:c r="M1410" i="2"/>
  <x:c r="N1410" i="2"/>
  <x:c r="O1410" i="2"/>
  <x:c r="K1411" i="2"/>
  <x:c r="M1411" i="2"/>
  <x:c r="N1411" i="2"/>
  <x:c r="O1411" i="2"/>
  <x:c r="K1412" i="2"/>
  <x:c r="M1412" i="2"/>
  <x:c r="N1412" i="2"/>
  <x:c r="O1412" i="2"/>
  <x:c r="K1413" i="2"/>
  <x:c r="M1413" i="2"/>
  <x:c r="N1413" i="2"/>
  <x:c r="O1413" i="2"/>
  <x:c r="K1414" i="2"/>
  <x:c r="M1414" i="2"/>
  <x:c r="N1414" i="2"/>
  <x:c r="O1414" i="2"/>
  <x:c r="K1415" i="2"/>
  <x:c r="M1415" i="2"/>
  <x:c r="N1415" i="2"/>
  <x:c r="O1415" i="2"/>
  <x:c r="K1416" i="2"/>
  <x:c r="M1416" i="2"/>
  <x:c r="N1416" i="2"/>
  <x:c r="O1416" i="2"/>
  <x:c r="K1417" i="2"/>
  <x:c r="M1417" i="2"/>
  <x:c r="N1417" i="2"/>
  <x:c r="O1417" i="2"/>
  <x:c r="K1418" i="2"/>
  <x:c r="M1418" i="2"/>
  <x:c r="N1418" i="2"/>
  <x:c r="O1418" i="2"/>
  <x:c r="K1419" i="2"/>
  <x:c r="M1419" i="2"/>
  <x:c r="N1419" i="2"/>
  <x:c r="O1419" i="2"/>
  <x:c r="K1420" i="2"/>
  <x:c r="M1420" i="2"/>
  <x:c r="N1420" i="2"/>
  <x:c r="O1420" i="2"/>
  <x:c r="K1421" i="2"/>
  <x:c r="M1421" i="2"/>
  <x:c r="N1421" i="2"/>
  <x:c r="O1421" i="2"/>
  <x:c r="K1422" i="2"/>
  <x:c r="M1422" i="2"/>
  <x:c r="N1422" i="2"/>
  <x:c r="O1422" i="2"/>
  <x:c r="K1423" i="2"/>
  <x:c r="M1423" i="2"/>
  <x:c r="N1423" i="2"/>
  <x:c r="O1423" i="2"/>
  <x:c r="K1424" i="2"/>
  <x:c r="M1424" i="2"/>
  <x:c r="N1424" i="2"/>
  <x:c r="O1424" i="2"/>
  <x:c r="K1425" i="2"/>
  <x:c r="M1425" i="2"/>
  <x:c r="N1425" i="2"/>
  <x:c r="O1425" i="2"/>
  <x:c r="K1426" i="2"/>
  <x:c r="M1426" i="2"/>
  <x:c r="N1426" i="2"/>
  <x:c r="O1426" i="2"/>
  <x:c r="K1427" i="2"/>
  <x:c r="M1427" i="2"/>
  <x:c r="N1427" i="2"/>
  <x:c r="O1427" i="2"/>
  <x:c r="K1428" i="2"/>
  <x:c r="M1428" i="2"/>
  <x:c r="N1428" i="2"/>
  <x:c r="O1428" i="2"/>
  <x:c r="K1429" i="2"/>
  <x:c r="M1429" i="2"/>
  <x:c r="N1429" i="2"/>
  <x:c r="O1429" i="2"/>
  <x:c r="K1430" i="2"/>
  <x:c r="M1430" i="2"/>
  <x:c r="N1430" i="2"/>
  <x:c r="O1430" i="2"/>
  <x:c r="K1431" i="2"/>
  <x:c r="M1431" i="2"/>
  <x:c r="N1431" i="2"/>
  <x:c r="O1431" i="2"/>
  <x:c r="K1432" i="2"/>
  <x:c r="M1432" i="2"/>
  <x:c r="N1432" i="2"/>
  <x:c r="O1432" i="2"/>
  <x:c r="K1433" i="2"/>
  <x:c r="M1433" i="2"/>
  <x:c r="N1433" i="2"/>
  <x:c r="O1433" i="2"/>
  <x:c r="K1434" i="2"/>
  <x:c r="M1434" i="2"/>
  <x:c r="N1434" i="2"/>
  <x:c r="O1434" i="2"/>
  <x:c r="K1435" i="2"/>
  <x:c r="M1435" i="2"/>
  <x:c r="N1435" i="2"/>
  <x:c r="O1435" i="2"/>
  <x:c r="K1436" i="2"/>
  <x:c r="M1436" i="2"/>
  <x:c r="N1436" i="2"/>
  <x:c r="O1436" i="2"/>
  <x:c r="K1437" i="2"/>
  <x:c r="M1437" i="2"/>
  <x:c r="N1437" i="2"/>
  <x:c r="O1437" i="2"/>
  <x:c r="K1438" i="2"/>
  <x:c r="M1438" i="2"/>
  <x:c r="N1438" i="2"/>
  <x:c r="O1438" i="2"/>
  <x:c r="K1439" i="2"/>
  <x:c r="M1439" i="2"/>
  <x:c r="N1439" i="2"/>
  <x:c r="O1439" i="2"/>
  <x:c r="K1440" i="2"/>
  <x:c r="M1440" i="2"/>
  <x:c r="N1440" i="2"/>
  <x:c r="O1440" i="2"/>
  <x:c r="K1441" i="2"/>
  <x:c r="M1441" i="2"/>
  <x:c r="N1441" i="2"/>
  <x:c r="O1441" i="2"/>
  <x:c r="K1442" i="2"/>
  <x:c r="M1442" i="2"/>
  <x:c r="N1442" i="2"/>
  <x:c r="O1442" i="2"/>
  <x:c r="K1443" i="2"/>
  <x:c r="M1443" i="2"/>
  <x:c r="N1443" i="2"/>
  <x:c r="O1443" i="2"/>
  <x:c r="K1444" i="2"/>
  <x:c r="M1444" i="2"/>
  <x:c r="N1444" i="2"/>
  <x:c r="O1444" i="2"/>
  <x:c r="K1445" i="2"/>
  <x:c r="M1445" i="2"/>
  <x:c r="N1445" i="2"/>
  <x:c r="O1445" i="2"/>
  <x:c r="K1446" i="2"/>
  <x:c r="M1446" i="2"/>
  <x:c r="N1446" i="2"/>
  <x:c r="O1446" i="2"/>
  <x:c r="K1447" i="2"/>
  <x:c r="M1447" i="2"/>
  <x:c r="N1447" i="2"/>
  <x:c r="O1447" i="2"/>
  <x:c r="K1448" i="2"/>
  <x:c r="M1448" i="2"/>
  <x:c r="N1448" i="2"/>
  <x:c r="O1448" i="2"/>
  <x:c r="K1449" i="2"/>
  <x:c r="M1449" i="2"/>
  <x:c r="N1449" i="2"/>
  <x:c r="O1449" i="2"/>
  <x:c r="K1450" i="2"/>
  <x:c r="M1450" i="2"/>
  <x:c r="N1450" i="2"/>
  <x:c r="O1450" i="2"/>
  <x:c r="K1451" i="2"/>
  <x:c r="M1451" i="2"/>
  <x:c r="N1451" i="2"/>
  <x:c r="O1451" i="2"/>
  <x:c r="K1452" i="2"/>
  <x:c r="M1452" i="2"/>
  <x:c r="N1452" i="2"/>
  <x:c r="O1452" i="2"/>
  <x:c r="K1453" i="2"/>
  <x:c r="M1453" i="2"/>
  <x:c r="N1453" i="2"/>
  <x:c r="O1453" i="2"/>
  <x:c r="K1454" i="2"/>
  <x:c r="M1454" i="2"/>
  <x:c r="N1454" i="2"/>
  <x:c r="O1454" i="2"/>
  <x:c r="K1455" i="2"/>
  <x:c r="M1455" i="2"/>
  <x:c r="N1455" i="2"/>
  <x:c r="O1455" i="2"/>
  <x:c r="K1456" i="2"/>
  <x:c r="M1456" i="2"/>
  <x:c r="N1456" i="2"/>
  <x:c r="O1456" i="2"/>
  <x:c r="K1457" i="2"/>
  <x:c r="M1457" i="2"/>
  <x:c r="N1457" i="2"/>
  <x:c r="O1457" i="2"/>
  <x:c r="K1458" i="2"/>
  <x:c r="M1458" i="2"/>
  <x:c r="N1458" i="2"/>
  <x:c r="O1458" i="2"/>
  <x:c r="K1459" i="2"/>
  <x:c r="M1459" i="2"/>
  <x:c r="N1459" i="2"/>
  <x:c r="O1459" i="2"/>
  <x:c r="K1460" i="2"/>
  <x:c r="M1460" i="2"/>
  <x:c r="N1460" i="2"/>
  <x:c r="O1460" i="2"/>
  <x:c r="K1461" i="2"/>
  <x:c r="M1461" i="2"/>
  <x:c r="N1461" i="2"/>
  <x:c r="O1461" i="2"/>
  <x:c r="K1462" i="2"/>
  <x:c r="M1462" i="2"/>
  <x:c r="N1462" i="2"/>
  <x:c r="O1462" i="2"/>
  <x:c r="K1463" i="2"/>
  <x:c r="M1463" i="2"/>
  <x:c r="N1463" i="2"/>
  <x:c r="O1463" i="2"/>
  <x:c r="K1464" i="2"/>
  <x:c r="M1464" i="2"/>
  <x:c r="N1464" i="2"/>
  <x:c r="O1464" i="2"/>
  <x:c r="K1465" i="2"/>
  <x:c r="M1465" i="2"/>
  <x:c r="N1465" i="2"/>
  <x:c r="O1465" i="2"/>
  <x:c r="K1466" i="2"/>
  <x:c r="M1466" i="2"/>
  <x:c r="N1466" i="2"/>
  <x:c r="O1466" i="2"/>
  <x:c r="K1467" i="2"/>
  <x:c r="M1467" i="2"/>
  <x:c r="N1467" i="2"/>
  <x:c r="O1467" i="2"/>
  <x:c r="K1468" i="2"/>
  <x:c r="M1468" i="2"/>
  <x:c r="N1468" i="2"/>
  <x:c r="O1468" i="2"/>
  <x:c r="K1469" i="2"/>
  <x:c r="M1469" i="2"/>
  <x:c r="N1469" i="2"/>
  <x:c r="O1469" i="2"/>
  <x:c r="K1470" i="2"/>
  <x:c r="M1470" i="2"/>
  <x:c r="N1470" i="2"/>
  <x:c r="O1470" i="2"/>
  <x:c r="K1471" i="2"/>
  <x:c r="M1471" i="2"/>
  <x:c r="N1471" i="2"/>
  <x:c r="O1471" i="2"/>
  <x:c r="K1472" i="2"/>
  <x:c r="M1472" i="2"/>
  <x:c r="N1472" i="2"/>
  <x:c r="O1472" i="2"/>
  <x:c r="K1473" i="2"/>
  <x:c r="M1473" i="2"/>
  <x:c r="N1473" i="2"/>
  <x:c r="O1473" i="2"/>
  <x:c r="K1474" i="2"/>
  <x:c r="M1474" i="2"/>
  <x:c r="N1474" i="2"/>
  <x:c r="O1474" i="2"/>
  <x:c r="K1475" i="2"/>
  <x:c r="M1475" i="2"/>
  <x:c r="N1475" i="2"/>
  <x:c r="O1475" i="2"/>
  <x:c r="K1476" i="2"/>
  <x:c r="M1476" i="2"/>
  <x:c r="N1476" i="2"/>
  <x:c r="O1476" i="2"/>
  <x:c r="K1477" i="2"/>
  <x:c r="M1477" i="2"/>
  <x:c r="N1477" i="2"/>
  <x:c r="O1477" i="2"/>
  <x:c r="K1478" i="2"/>
  <x:c r="M1478" i="2"/>
  <x:c r="N1478" i="2"/>
  <x:c r="O1478" i="2"/>
  <x:c r="K1479" i="2"/>
  <x:c r="M1479" i="2"/>
  <x:c r="N1479" i="2"/>
  <x:c r="O1479" i="2"/>
  <x:c r="K1480" i="2"/>
  <x:c r="M1480" i="2"/>
  <x:c r="N1480" i="2"/>
  <x:c r="O1480" i="2"/>
  <x:c r="K1481" i="2"/>
  <x:c r="M1481" i="2"/>
  <x:c r="N1481" i="2"/>
  <x:c r="O1481" i="2"/>
  <x:c r="K1482" i="2"/>
  <x:c r="M1482" i="2"/>
  <x:c r="N1482" i="2"/>
  <x:c r="O1482" i="2"/>
  <x:c r="K1483" i="2"/>
  <x:c r="M1483" i="2"/>
  <x:c r="N1483" i="2"/>
  <x:c r="O1483" i="2"/>
  <x:c r="K1484" i="2"/>
  <x:c r="M1484" i="2"/>
  <x:c r="N1484" i="2"/>
  <x:c r="O1484" i="2"/>
  <x:c r="K1485" i="2"/>
  <x:c r="M1485" i="2"/>
  <x:c r="N1485" i="2"/>
  <x:c r="O1485" i="2"/>
  <x:c r="K1486" i="2"/>
  <x:c r="M1486" i="2"/>
  <x:c r="N1486" i="2"/>
  <x:c r="O1486" i="2"/>
  <x:c r="K1487" i="2"/>
  <x:c r="M1487" i="2"/>
  <x:c r="N1487" i="2"/>
  <x:c r="O1487" i="2"/>
  <x:c r="K1488" i="2"/>
  <x:c r="M1488" i="2"/>
  <x:c r="N1488" i="2"/>
  <x:c r="O1488" i="2"/>
  <x:c r="K1489" i="2"/>
  <x:c r="M1489" i="2"/>
  <x:c r="N1489" i="2"/>
  <x:c r="O1489" i="2"/>
  <x:c r="K1490" i="2"/>
  <x:c r="M1490" i="2"/>
  <x:c r="N1490" i="2"/>
  <x:c r="O1490" i="2"/>
  <x:c r="K1491" i="2"/>
  <x:c r="M1491" i="2"/>
  <x:c r="N1491" i="2"/>
  <x:c r="O1491" i="2"/>
  <x:c r="K1492" i="2"/>
  <x:c r="M1492" i="2"/>
  <x:c r="N1492" i="2"/>
  <x:c r="O1492" i="2"/>
  <x:c r="K1493" i="2"/>
  <x:c r="M1493" i="2"/>
  <x:c r="N1493" i="2"/>
  <x:c r="O1493" i="2"/>
  <x:c r="K1494" i="2"/>
  <x:c r="M1494" i="2"/>
  <x:c r="N1494" i="2"/>
  <x:c r="O1494" i="2"/>
  <x:c r="K1495" i="2"/>
  <x:c r="M1495" i="2"/>
  <x:c r="N1495" i="2"/>
  <x:c r="O1495" i="2"/>
  <x:c r="K1496" i="2"/>
  <x:c r="M1496" i="2"/>
  <x:c r="N1496" i="2"/>
  <x:c r="O1496" i="2"/>
  <x:c r="K1497" i="2"/>
  <x:c r="M1497" i="2"/>
  <x:c r="N1497" i="2"/>
  <x:c r="O1497" i="2"/>
  <x:c r="K1498" i="2"/>
  <x:c r="M1498" i="2"/>
  <x:c r="N1498" i="2"/>
  <x:c r="O1498" i="2"/>
  <x:c r="K1499" i="2"/>
  <x:c r="M1499" i="2"/>
  <x:c r="N1499" i="2"/>
  <x:c r="O1499" i="2"/>
  <x:c r="K1500" i="2"/>
  <x:c r="M1500" i="2"/>
  <x:c r="N1500" i="2"/>
  <x:c r="O1500" i="2"/>
  <x:c r="K1501" i="2"/>
  <x:c r="M1501" i="2"/>
  <x:c r="N1501" i="2"/>
  <x:c r="O1501" i="2"/>
  <x:c r="K1502" i="2"/>
  <x:c r="M1502" i="2"/>
  <x:c r="N1502" i="2"/>
  <x:c r="O1502" i="2"/>
  <x:c r="K1503" i="2"/>
  <x:c r="M1503" i="2"/>
  <x:c r="N1503" i="2"/>
  <x:c r="O1503" i="2"/>
  <x:c r="K1504" i="2"/>
  <x:c r="M1504" i="2"/>
  <x:c r="N1504" i="2"/>
  <x:c r="O1504" i="2"/>
  <x:c r="K1505" i="2"/>
  <x:c r="M1505" i="2"/>
  <x:c r="N1505" i="2"/>
  <x:c r="O1505" i="2"/>
  <x:c r="K1506" i="2"/>
  <x:c r="M1506" i="2"/>
  <x:c r="N1506" i="2"/>
  <x:c r="O1506" i="2"/>
  <x:c r="K1507" i="2"/>
  <x:c r="M1507" i="2"/>
  <x:c r="N1507" i="2"/>
  <x:c r="O1507" i="2"/>
  <x:c r="K1508" i="2"/>
  <x:c r="M1508" i="2"/>
  <x:c r="N1508" i="2"/>
  <x:c r="O1508" i="2"/>
  <x:c r="K1509" i="2"/>
  <x:c r="M1509" i="2"/>
  <x:c r="N1509" i="2"/>
  <x:c r="O1509" i="2"/>
  <x:c r="K1510" i="2"/>
  <x:c r="M1510" i="2"/>
  <x:c r="N1510" i="2"/>
  <x:c r="O1510" i="2"/>
  <x:c r="K1511" i="2"/>
  <x:c r="M1511" i="2"/>
  <x:c r="N1511" i="2"/>
  <x:c r="O1511" i="2"/>
  <x:c r="K1512" i="2"/>
  <x:c r="M1512" i="2"/>
  <x:c r="N1512" i="2"/>
  <x:c r="O1512" i="2"/>
  <x:c r="K1513" i="2"/>
  <x:c r="M1513" i="2"/>
  <x:c r="N1513" i="2"/>
  <x:c r="O1513" i="2"/>
  <x:c r="K1514" i="2"/>
  <x:c r="M1514" i="2"/>
  <x:c r="N1514" i="2"/>
  <x:c r="O1514" i="2"/>
  <x:c r="K1515" i="2"/>
  <x:c r="M1515" i="2"/>
  <x:c r="N1515" i="2"/>
  <x:c r="O1515" i="2"/>
  <x:c r="K1516" i="2"/>
  <x:c r="M1516" i="2"/>
  <x:c r="N1516" i="2"/>
  <x:c r="O1516" i="2"/>
  <x:c r="K1517" i="2"/>
  <x:c r="M1517" i="2"/>
  <x:c r="N1517" i="2"/>
  <x:c r="O1517" i="2"/>
  <x:c r="K1518" i="2"/>
  <x:c r="M1518" i="2"/>
  <x:c r="N1518" i="2"/>
  <x:c r="O1518" i="2"/>
  <x:c r="K1519" i="2"/>
  <x:c r="M1519" i="2"/>
  <x:c r="N1519" i="2"/>
  <x:c r="O1519" i="2"/>
  <x:c r="K1520" i="2"/>
  <x:c r="M1520" i="2"/>
  <x:c r="N1520" i="2"/>
  <x:c r="O1520" i="2"/>
  <x:c r="K1521" i="2"/>
  <x:c r="M1521" i="2"/>
  <x:c r="N1521" i="2"/>
  <x:c r="O1521" i="2"/>
  <x:c r="K1522" i="2"/>
  <x:c r="M1522" i="2"/>
  <x:c r="N1522" i="2"/>
  <x:c r="O1522" i="2"/>
  <x:c r="K1523" i="2"/>
  <x:c r="M1523" i="2"/>
  <x:c r="N1523" i="2"/>
  <x:c r="O1523" i="2"/>
  <x:c r="K1524" i="2"/>
  <x:c r="M1524" i="2"/>
  <x:c r="N1524" i="2"/>
  <x:c r="O1524" i="2"/>
  <x:c r="K1525" i="2"/>
  <x:c r="M1525" i="2"/>
  <x:c r="N1525" i="2"/>
  <x:c r="O1525" i="2"/>
  <x:c r="K1526" i="2"/>
  <x:c r="M1526" i="2"/>
  <x:c r="N1526" i="2"/>
  <x:c r="O1526" i="2"/>
  <x:c r="K1527" i="2"/>
  <x:c r="M1527" i="2"/>
  <x:c r="N1527" i="2"/>
  <x:c r="O1527" i="2"/>
  <x:c r="K1528" i="2"/>
  <x:c r="M1528" i="2"/>
  <x:c r="N1528" i="2"/>
  <x:c r="O1528" i="2"/>
  <x:c r="K1529" i="2"/>
  <x:c r="M1529" i="2"/>
  <x:c r="N1529" i="2"/>
  <x:c r="O1529" i="2"/>
  <x:c r="K1530" i="2"/>
  <x:c r="M1530" i="2"/>
  <x:c r="N1530" i="2"/>
  <x:c r="O1530" i="2"/>
  <x:c r="K1531" i="2"/>
  <x:c r="M1531" i="2"/>
  <x:c r="N1531" i="2"/>
  <x:c r="O1531" i="2"/>
  <x:c r="K1532" i="2"/>
  <x:c r="M1532" i="2"/>
  <x:c r="N1532" i="2"/>
  <x:c r="O1532" i="2"/>
  <x:c r="K1533" i="2"/>
  <x:c r="M1533" i="2"/>
  <x:c r="N1533" i="2"/>
  <x:c r="O1533" i="2"/>
  <x:c r="K1534" i="2"/>
  <x:c r="M1534" i="2"/>
  <x:c r="N1534" i="2"/>
  <x:c r="O1534" i="2"/>
  <x:c r="K1535" i="2"/>
  <x:c r="M1535" i="2"/>
  <x:c r="N1535" i="2"/>
  <x:c r="O1535" i="2"/>
  <x:c r="K1536" i="2"/>
  <x:c r="M1536" i="2"/>
  <x:c r="N1536" i="2"/>
  <x:c r="O1536" i="2"/>
  <x:c r="K1537" i="2"/>
  <x:c r="M1537" i="2"/>
  <x:c r="N1537" i="2"/>
  <x:c r="O1537" i="2"/>
  <x:c r="K1538" i="2"/>
  <x:c r="M1538" i="2"/>
  <x:c r="N1538" i="2"/>
  <x:c r="O1538" i="2"/>
  <x:c r="K1539" i="2"/>
  <x:c r="M1539" i="2"/>
  <x:c r="N1539" i="2"/>
  <x:c r="O1539" i="2"/>
  <x:c r="K1540" i="2"/>
  <x:c r="M1540" i="2"/>
  <x:c r="N1540" i="2"/>
  <x:c r="O1540" i="2"/>
  <x:c r="K1541" i="2"/>
  <x:c r="M1541" i="2"/>
  <x:c r="N1541" i="2"/>
  <x:c r="O1541" i="2"/>
  <x:c r="K1542" i="2"/>
  <x:c r="M1542" i="2"/>
  <x:c r="N1542" i="2"/>
  <x:c r="O1542" i="2"/>
  <x:c r="K1543" i="2"/>
  <x:c r="M1543" i="2"/>
  <x:c r="N1543" i="2"/>
  <x:c r="O1543" i="2"/>
  <x:c r="K1544" i="2"/>
  <x:c r="M1544" i="2"/>
  <x:c r="N1544" i="2"/>
  <x:c r="O1544" i="2"/>
  <x:c r="K1545" i="2"/>
  <x:c r="M1545" i="2"/>
  <x:c r="N1545" i="2"/>
  <x:c r="O1545" i="2"/>
  <x:c r="K1546" i="2"/>
  <x:c r="M1546" i="2"/>
  <x:c r="N1546" i="2"/>
  <x:c r="O1546" i="2"/>
  <x:c r="K1547" i="2"/>
  <x:c r="M1547" i="2"/>
  <x:c r="N1547" i="2"/>
  <x:c r="O1547" i="2"/>
  <x:c r="K1548" i="2"/>
  <x:c r="M1548" i="2"/>
  <x:c r="N1548" i="2"/>
  <x:c r="O1548" i="2"/>
  <x:c r="K1549" i="2"/>
  <x:c r="M1549" i="2"/>
  <x:c r="N1549" i="2"/>
  <x:c r="O1549" i="2"/>
  <x:c r="K1550" i="2"/>
  <x:c r="M1550" i="2"/>
  <x:c r="N1550" i="2"/>
  <x:c r="O1550" i="2"/>
  <x:c r="K1551" i="2"/>
  <x:c r="M1551" i="2"/>
  <x:c r="N1551" i="2"/>
  <x:c r="O1551" i="2"/>
  <x:c r="K1552" i="2"/>
  <x:c r="M1552" i="2"/>
  <x:c r="N1552" i="2"/>
  <x:c r="O1552" i="2"/>
  <x:c r="K1553" i="2"/>
  <x:c r="M1553" i="2"/>
  <x:c r="N1553" i="2"/>
  <x:c r="O1553" i="2"/>
  <x:c r="K1554" i="2"/>
  <x:c r="M1554" i="2"/>
  <x:c r="N1554" i="2"/>
  <x:c r="O1554" i="2"/>
  <x:c r="K1555" i="2"/>
  <x:c r="M1555" i="2"/>
  <x:c r="N1555" i="2"/>
  <x:c r="O1555" i="2"/>
  <x:c r="K1556" i="2"/>
  <x:c r="M1556" i="2"/>
  <x:c r="N1556" i="2"/>
  <x:c r="O1556" i="2"/>
  <x:c r="K1557" i="2"/>
  <x:c r="M1557" i="2"/>
  <x:c r="N1557" i="2"/>
  <x:c r="O1557" i="2"/>
  <x:c r="K1558" i="2"/>
  <x:c r="M1558" i="2"/>
  <x:c r="N1558" i="2"/>
  <x:c r="O1558" i="2"/>
  <x:c r="K1559" i="2"/>
  <x:c r="M1559" i="2"/>
  <x:c r="N1559" i="2"/>
  <x:c r="O1559" i="2"/>
  <x:c r="K1560" i="2"/>
  <x:c r="M1560" i="2"/>
  <x:c r="N1560" i="2"/>
  <x:c r="O1560" i="2"/>
  <x:c r="K1561" i="2"/>
  <x:c r="M1561" i="2"/>
  <x:c r="N1561" i="2"/>
  <x:c r="O1561" i="2"/>
  <x:c r="K1562" i="2"/>
  <x:c r="M1562" i="2"/>
  <x:c r="N1562" i="2"/>
  <x:c r="O1562" i="2"/>
  <x:c r="K1563" i="2"/>
  <x:c r="M1563" i="2"/>
  <x:c r="N1563" i="2"/>
  <x:c r="O1563" i="2"/>
  <x:c r="K1564" i="2"/>
  <x:c r="M1564" i="2"/>
  <x:c r="N1564" i="2"/>
  <x:c r="O1564" i="2"/>
  <x:c r="K1565" i="2"/>
  <x:c r="M1565" i="2"/>
  <x:c r="N1565" i="2"/>
  <x:c r="O1565" i="2"/>
  <x:c r="K1566" i="2"/>
  <x:c r="M1566" i="2"/>
  <x:c r="N1566" i="2"/>
  <x:c r="O1566" i="2"/>
  <x:c r="K1567" i="2"/>
  <x:c r="M1567" i="2"/>
  <x:c r="N1567" i="2"/>
  <x:c r="O1567" i="2"/>
  <x:c r="K1568" i="2"/>
  <x:c r="M1568" i="2"/>
  <x:c r="N1568" i="2"/>
  <x:c r="O1568" i="2"/>
  <x:c r="K1569" i="2"/>
  <x:c r="M1569" i="2"/>
  <x:c r="N1569" i="2"/>
  <x:c r="O1569" i="2"/>
  <x:c r="K1570" i="2"/>
  <x:c r="M1570" i="2"/>
  <x:c r="N1570" i="2"/>
  <x:c r="O1570" i="2"/>
  <x:c r="K1571" i="2"/>
  <x:c r="M1571" i="2"/>
  <x:c r="N1571" i="2"/>
  <x:c r="O1571" i="2"/>
  <x:c r="K1572" i="2"/>
  <x:c r="M1572" i="2"/>
  <x:c r="N1572" i="2"/>
  <x:c r="O1572" i="2"/>
  <x:c r="K1573" i="2"/>
  <x:c r="M1573" i="2"/>
  <x:c r="N1573" i="2"/>
  <x:c r="O1573" i="2"/>
  <x:c r="K1574" i="2"/>
  <x:c r="M1574" i="2"/>
  <x:c r="N1574" i="2"/>
  <x:c r="O1574" i="2"/>
  <x:c r="K1575" i="2"/>
  <x:c r="M1575" i="2"/>
  <x:c r="N1575" i="2"/>
  <x:c r="O1575" i="2"/>
  <x:c r="K1576" i="2"/>
  <x:c r="M1576" i="2"/>
  <x:c r="N1576" i="2"/>
  <x:c r="O1576" i="2"/>
  <x:c r="K1577" i="2"/>
  <x:c r="M1577" i="2"/>
  <x:c r="N1577" i="2"/>
  <x:c r="O1577" i="2"/>
  <x:c r="K1578" i="2"/>
  <x:c r="M1578" i="2"/>
  <x:c r="N1578" i="2"/>
  <x:c r="O1578" i="2"/>
  <x:c r="K1579" i="2"/>
  <x:c r="M1579" i="2"/>
  <x:c r="N1579" i="2"/>
  <x:c r="O1579" i="2"/>
  <x:c r="K1580" i="2"/>
  <x:c r="M1580" i="2"/>
  <x:c r="N1580" i="2"/>
  <x:c r="O1580" i="2"/>
  <x:c r="K1581" i="2"/>
  <x:c r="M1581" i="2"/>
  <x:c r="N1581" i="2"/>
  <x:c r="O1581" i="2"/>
  <x:c r="K1582" i="2"/>
  <x:c r="M1582" i="2"/>
  <x:c r="N1582" i="2"/>
  <x:c r="O1582" i="2"/>
  <x:c r="K1583" i="2"/>
  <x:c r="M1583" i="2"/>
  <x:c r="N1583" i="2"/>
  <x:c r="O1583" i="2"/>
  <x:c r="K1584" i="2"/>
  <x:c r="M1584" i="2"/>
  <x:c r="N1584" i="2"/>
  <x:c r="O1584" i="2"/>
  <x:c r="K1585" i="2"/>
  <x:c r="M1585" i="2"/>
  <x:c r="N1585" i="2"/>
  <x:c r="O1585" i="2"/>
  <x:c r="K1586" i="2"/>
  <x:c r="M1586" i="2"/>
  <x:c r="N1586" i="2"/>
  <x:c r="O1586" i="2"/>
  <x:c r="K1587" i="2"/>
  <x:c r="M1587" i="2"/>
  <x:c r="N1587" i="2"/>
  <x:c r="O1587" i="2"/>
  <x:c r="K1588" i="2"/>
  <x:c r="M1588" i="2"/>
  <x:c r="N1588" i="2"/>
  <x:c r="O1588" i="2"/>
  <x:c r="K1589" i="2"/>
  <x:c r="M1589" i="2"/>
  <x:c r="N1589" i="2"/>
  <x:c r="O1589" i="2"/>
  <x:c r="K1590" i="2"/>
  <x:c r="M1590" i="2"/>
  <x:c r="N1590" i="2"/>
  <x:c r="O1590" i="2"/>
  <x:c r="K1591" i="2"/>
  <x:c r="M1591" i="2"/>
  <x:c r="N1591" i="2"/>
  <x:c r="O1591" i="2"/>
  <x:c r="K1592" i="2"/>
  <x:c r="M1592" i="2"/>
  <x:c r="N1592" i="2"/>
  <x:c r="O1592" i="2"/>
  <x:c r="K1593" i="2"/>
  <x:c r="M1593" i="2"/>
  <x:c r="N1593" i="2"/>
  <x:c r="O1593" i="2"/>
  <x:c r="K1594" i="2"/>
  <x:c r="M1594" i="2"/>
  <x:c r="N1594" i="2"/>
  <x:c r="O1594" i="2"/>
  <x:c r="K1595" i="2"/>
  <x:c r="M1595" i="2"/>
  <x:c r="N1595" i="2"/>
  <x:c r="O1595" i="2"/>
  <x:c r="K1596" i="2"/>
  <x:c r="M1596" i="2"/>
  <x:c r="N1596" i="2"/>
  <x:c r="O1596" i="2"/>
  <x:c r="K1597" i="2"/>
  <x:c r="M1597" i="2"/>
  <x:c r="N1597" i="2"/>
  <x:c r="O1597" i="2"/>
  <x:c r="K1598" i="2"/>
  <x:c r="M1598" i="2"/>
  <x:c r="N1598" i="2"/>
  <x:c r="O1598" i="2"/>
  <x:c r="K1599" i="2"/>
  <x:c r="M1599" i="2"/>
  <x:c r="N1599" i="2"/>
  <x:c r="O1599" i="2"/>
  <x:c r="K1600" i="2"/>
  <x:c r="M1600" i="2"/>
  <x:c r="N1600" i="2"/>
  <x:c r="O1600" i="2"/>
  <x:c r="K1601" i="2"/>
  <x:c r="M1601" i="2"/>
  <x:c r="N1601" i="2"/>
  <x:c r="O1601" i="2"/>
  <x:c r="K1602" i="2"/>
  <x:c r="M1602" i="2"/>
  <x:c r="N1602" i="2"/>
  <x:c r="O1602" i="2"/>
  <x:c r="K1603" i="2"/>
  <x:c r="M1603" i="2"/>
  <x:c r="N1603" i="2"/>
  <x:c r="O1603" i="2"/>
  <x:c r="K1604" i="2"/>
  <x:c r="M1604" i="2"/>
  <x:c r="N1604" i="2"/>
  <x:c r="O1604" i="2"/>
  <x:c r="K1605" i="2"/>
  <x:c r="M1605" i="2"/>
  <x:c r="N1605" i="2"/>
  <x:c r="O1605" i="2"/>
  <x:c r="K1606" i="2"/>
  <x:c r="M1606" i="2"/>
  <x:c r="N1606" i="2"/>
  <x:c r="O1606" i="2"/>
  <x:c r="K1607" i="2"/>
  <x:c r="M1607" i="2"/>
  <x:c r="N1607" i="2"/>
  <x:c r="O1607" i="2"/>
  <x:c r="K1608" i="2"/>
  <x:c r="M1608" i="2"/>
  <x:c r="N1608" i="2"/>
  <x:c r="O1608" i="2"/>
  <x:c r="K1609" i="2"/>
  <x:c r="M1609" i="2"/>
  <x:c r="N1609" i="2"/>
  <x:c r="O1609" i="2"/>
  <x:c r="K1610" i="2"/>
  <x:c r="M1610" i="2"/>
  <x:c r="N1610" i="2"/>
  <x:c r="O1610" i="2"/>
  <x:c r="K1611" i="2"/>
  <x:c r="M1611" i="2"/>
  <x:c r="N1611" i="2"/>
  <x:c r="O1611" i="2"/>
  <x:c r="K1612" i="2"/>
  <x:c r="M1612" i="2"/>
  <x:c r="N1612" i="2"/>
  <x:c r="O1612" i="2"/>
  <x:c r="K1613" i="2"/>
  <x:c r="M1613" i="2"/>
  <x:c r="N1613" i="2"/>
  <x:c r="O1613" i="2"/>
  <x:c r="K1614" i="2"/>
  <x:c r="M1614" i="2"/>
  <x:c r="N1614" i="2"/>
  <x:c r="O1614" i="2"/>
  <x:c r="K1615" i="2"/>
  <x:c r="M1615" i="2"/>
  <x:c r="N1615" i="2"/>
  <x:c r="O1615" i="2"/>
  <x:c r="K1616" i="2"/>
  <x:c r="M1616" i="2"/>
  <x:c r="N1616" i="2"/>
  <x:c r="O1616" i="2"/>
  <x:c r="K1617" i="2"/>
  <x:c r="M1617" i="2"/>
  <x:c r="N1617" i="2"/>
  <x:c r="O1617" i="2"/>
  <x:c r="K1618" i="2"/>
  <x:c r="M1618" i="2"/>
  <x:c r="N1618" i="2"/>
  <x:c r="O1618" i="2"/>
  <x:c r="K1619" i="2"/>
  <x:c r="M1619" i="2"/>
  <x:c r="N1619" i="2"/>
  <x:c r="O1619" i="2"/>
  <x:c r="K1620" i="2"/>
  <x:c r="M1620" i="2"/>
  <x:c r="N1620" i="2"/>
  <x:c r="O1620" i="2"/>
  <x:c r="K1621" i="2"/>
  <x:c r="M1621" i="2"/>
  <x:c r="N1621" i="2"/>
  <x:c r="O1621" i="2"/>
  <x:c r="K1622" i="2"/>
  <x:c r="M1622" i="2"/>
  <x:c r="N1622" i="2"/>
  <x:c r="O1622" i="2"/>
  <x:c r="K1623" i="2"/>
  <x:c r="M1623" i="2"/>
  <x:c r="N1623" i="2"/>
  <x:c r="O1623" i="2"/>
  <x:c r="K1624" i="2"/>
  <x:c r="M1624" i="2"/>
  <x:c r="N1624" i="2"/>
  <x:c r="O1624" i="2"/>
  <x:c r="K1625" i="2"/>
  <x:c r="M1625" i="2"/>
  <x:c r="N1625" i="2"/>
  <x:c r="O1625" i="2"/>
  <x:c r="K1626" i="2"/>
  <x:c r="M1626" i="2"/>
  <x:c r="N1626" i="2"/>
  <x:c r="O1626" i="2"/>
  <x:c r="K1627" i="2"/>
  <x:c r="M1627" i="2"/>
  <x:c r="N1627" i="2"/>
  <x:c r="O1627" i="2"/>
  <x:c r="K1628" i="2"/>
  <x:c r="M1628" i="2"/>
  <x:c r="N1628" i="2"/>
  <x:c r="O1628" i="2"/>
  <x:c r="K1629" i="2"/>
  <x:c r="M1629" i="2"/>
  <x:c r="N1629" i="2"/>
  <x:c r="O1629" i="2"/>
  <x:c r="K1630" i="2"/>
  <x:c r="M1630" i="2"/>
  <x:c r="N1630" i="2"/>
  <x:c r="O1630" i="2"/>
  <x:c r="K1631" i="2"/>
  <x:c r="M1631" i="2"/>
  <x:c r="N1631" i="2"/>
  <x:c r="O1631" i="2"/>
  <x:c r="K1632" i="2"/>
  <x:c r="M1632" i="2"/>
  <x:c r="N1632" i="2"/>
  <x:c r="O1632" i="2"/>
  <x:c r="K1633" i="2"/>
  <x:c r="M1633" i="2"/>
  <x:c r="N1633" i="2"/>
  <x:c r="O1633" i="2"/>
  <x:c r="K1634" i="2"/>
  <x:c r="M1634" i="2"/>
  <x:c r="N1634" i="2"/>
  <x:c r="O1634" i="2"/>
  <x:c r="K1635" i="2"/>
  <x:c r="M1635" i="2"/>
  <x:c r="N1635" i="2"/>
  <x:c r="O1635" i="2"/>
  <x:c r="K1636" i="2"/>
  <x:c r="M1636" i="2"/>
  <x:c r="N1636" i="2"/>
  <x:c r="O1636" i="2"/>
  <x:c r="K1637" i="2"/>
  <x:c r="M1637" i="2"/>
  <x:c r="N1637" i="2"/>
  <x:c r="O1637" i="2"/>
  <x:c r="K1638" i="2"/>
  <x:c r="M1638" i="2"/>
  <x:c r="N1638" i="2"/>
  <x:c r="O1638" i="2"/>
  <x:c r="K1639" i="2"/>
  <x:c r="M1639" i="2"/>
  <x:c r="N1639" i="2"/>
  <x:c r="O1639" i="2"/>
  <x:c r="K1640" i="2"/>
  <x:c r="M1640" i="2"/>
  <x:c r="N1640" i="2"/>
  <x:c r="O1640" i="2"/>
  <x:c r="K1641" i="2"/>
  <x:c r="M1641" i="2"/>
  <x:c r="N1641" i="2"/>
  <x:c r="O1641" i="2"/>
  <x:c r="K1642" i="2"/>
  <x:c r="M1642" i="2"/>
  <x:c r="N1642" i="2"/>
  <x:c r="O1642" i="2"/>
  <x:c r="K1643" i="2"/>
  <x:c r="M1643" i="2"/>
  <x:c r="N1643" i="2"/>
  <x:c r="O1643" i="2"/>
  <x:c r="K1644" i="2"/>
  <x:c r="M1644" i="2"/>
  <x:c r="N1644" i="2"/>
  <x:c r="O1644" i="2"/>
  <x:c r="K1645" i="2"/>
  <x:c r="M1645" i="2"/>
  <x:c r="N1645" i="2"/>
  <x:c r="O1645" i="2"/>
  <x:c r="K1646" i="2"/>
  <x:c r="M1646" i="2"/>
  <x:c r="N1646" i="2"/>
  <x:c r="O1646" i="2"/>
  <x:c r="K1647" i="2"/>
  <x:c r="M1647" i="2"/>
  <x:c r="N1647" i="2"/>
  <x:c r="O1647" i="2"/>
  <x:c r="K1648" i="2"/>
  <x:c r="M1648" i="2"/>
  <x:c r="N1648" i="2"/>
  <x:c r="O1648" i="2"/>
  <x:c r="K1649" i="2"/>
  <x:c r="M1649" i="2"/>
  <x:c r="N1649" i="2"/>
  <x:c r="O1649" i="2"/>
  <x:c r="K1650" i="2"/>
  <x:c r="M1650" i="2"/>
  <x:c r="N1650" i="2"/>
  <x:c r="O1650" i="2"/>
  <x:c r="K1651" i="2"/>
  <x:c r="M1651" i="2"/>
  <x:c r="N1651" i="2"/>
  <x:c r="O1651" i="2"/>
  <x:c r="K1652" i="2"/>
  <x:c r="M1652" i="2"/>
  <x:c r="N1652" i="2"/>
  <x:c r="O1652" i="2"/>
  <x:c r="K1653" i="2"/>
  <x:c r="M1653" i="2"/>
  <x:c r="N1653" i="2"/>
  <x:c r="O1653" i="2"/>
  <x:c r="K1654" i="2"/>
  <x:c r="M1654" i="2"/>
  <x:c r="N1654" i="2"/>
  <x:c r="O1654" i="2"/>
  <x:c r="K1655" i="2"/>
  <x:c r="M1655" i="2"/>
  <x:c r="N1655" i="2"/>
  <x:c r="O1655" i="2"/>
  <x:c r="K1656" i="2"/>
  <x:c r="M1656" i="2"/>
  <x:c r="N1656" i="2"/>
  <x:c r="O1656" i="2"/>
  <x:c r="K1657" i="2"/>
  <x:c r="M1657" i="2"/>
  <x:c r="N1657" i="2"/>
  <x:c r="O1657" i="2"/>
  <x:c r="K1658" i="2"/>
  <x:c r="M1658" i="2"/>
  <x:c r="N1658" i="2"/>
  <x:c r="O1658" i="2"/>
  <x:c r="K1659" i="2"/>
  <x:c r="M1659" i="2"/>
  <x:c r="N1659" i="2"/>
  <x:c r="O1659" i="2"/>
  <x:c r="K1660" i="2"/>
  <x:c r="M1660" i="2"/>
  <x:c r="N1660" i="2"/>
  <x:c r="O1660" i="2"/>
  <x:c r="K1661" i="2"/>
  <x:c r="M1661" i="2"/>
  <x:c r="N1661" i="2"/>
  <x:c r="O1661" i="2"/>
  <x:c r="K1662" i="2"/>
  <x:c r="M1662" i="2"/>
  <x:c r="N1662" i="2"/>
  <x:c r="O1662" i="2"/>
  <x:c r="K1663" i="2"/>
  <x:c r="M1663" i="2"/>
  <x:c r="N1663" i="2"/>
  <x:c r="O1663" i="2"/>
  <x:c r="K1664" i="2"/>
  <x:c r="M1664" i="2"/>
  <x:c r="N1664" i="2"/>
  <x:c r="O1664" i="2"/>
  <x:c r="K1665" i="2"/>
  <x:c r="M1665" i="2"/>
  <x:c r="N1665" i="2"/>
  <x:c r="O1665" i="2"/>
  <x:c r="K1666" i="2"/>
  <x:c r="M1666" i="2"/>
  <x:c r="N1666" i="2"/>
  <x:c r="O1666" i="2"/>
  <x:c r="K1667" i="2"/>
  <x:c r="M1667" i="2"/>
  <x:c r="N1667" i="2"/>
  <x:c r="O1667" i="2"/>
  <x:c r="K1668" i="2"/>
  <x:c r="M1668" i="2"/>
  <x:c r="N1668" i="2"/>
  <x:c r="O1668" i="2"/>
  <x:c r="K1669" i="2"/>
  <x:c r="M1669" i="2"/>
  <x:c r="N1669" i="2"/>
  <x:c r="O1669" i="2"/>
  <x:c r="K1670" i="2"/>
  <x:c r="M1670" i="2"/>
  <x:c r="N1670" i="2"/>
  <x:c r="O1670" i="2"/>
  <x:c r="K1671" i="2"/>
  <x:c r="M1671" i="2"/>
  <x:c r="N1671" i="2"/>
  <x:c r="O1671" i="2"/>
  <x:c r="K1672" i="2"/>
  <x:c r="M1672" i="2"/>
  <x:c r="N1672" i="2"/>
  <x:c r="O1672" i="2"/>
  <x:c r="K1673" i="2"/>
  <x:c r="M1673" i="2"/>
  <x:c r="N1673" i="2"/>
  <x:c r="O1673" i="2"/>
  <x:c r="K1674" i="2"/>
  <x:c r="M1674" i="2"/>
  <x:c r="N1674" i="2"/>
  <x:c r="O1674" i="2"/>
  <x:c r="K1675" i="2"/>
  <x:c r="M1675" i="2"/>
  <x:c r="N1675" i="2"/>
  <x:c r="O1675" i="2"/>
  <x:c r="K1676" i="2"/>
  <x:c r="M1676" i="2"/>
  <x:c r="N1676" i="2"/>
  <x:c r="O1676" i="2"/>
  <x:c r="K1677" i="2"/>
  <x:c r="M1677" i="2"/>
  <x:c r="N1677" i="2"/>
  <x:c r="O1677" i="2"/>
  <x:c r="K1678" i="2"/>
  <x:c r="M1678" i="2"/>
  <x:c r="N1678" i="2"/>
  <x:c r="O1678" i="2"/>
  <x:c r="K1679" i="2"/>
  <x:c r="M1679" i="2"/>
  <x:c r="N1679" i="2"/>
  <x:c r="O1679" i="2"/>
  <x:c r="K1680" i="2"/>
  <x:c r="M1680" i="2"/>
  <x:c r="N1680" i="2"/>
  <x:c r="O1680" i="2"/>
  <x:c r="K1681" i="2"/>
  <x:c r="M1681" i="2"/>
  <x:c r="N1681" i="2"/>
  <x:c r="O1681" i="2"/>
  <x:c r="K1682" i="2"/>
  <x:c r="M1682" i="2"/>
  <x:c r="N1682" i="2"/>
  <x:c r="O1682" i="2"/>
  <x:c r="K1683" i="2"/>
  <x:c r="M1683" i="2"/>
  <x:c r="N1683" i="2"/>
  <x:c r="O1683" i="2"/>
  <x:c r="K1684" i="2"/>
  <x:c r="M1684" i="2"/>
  <x:c r="N1684" i="2"/>
  <x:c r="O1684" i="2"/>
  <x:c r="K1685" i="2"/>
  <x:c r="M1685" i="2"/>
  <x:c r="N1685" i="2"/>
  <x:c r="O1685" i="2"/>
  <x:c r="K1686" i="2"/>
  <x:c r="M1686" i="2"/>
  <x:c r="N1686" i="2"/>
  <x:c r="O1686" i="2"/>
  <x:c r="K1687" i="2"/>
  <x:c r="M1687" i="2"/>
  <x:c r="N1687" i="2"/>
  <x:c r="O1687" i="2"/>
  <x:c r="K1688" i="2"/>
  <x:c r="M1688" i="2"/>
  <x:c r="N1688" i="2"/>
  <x:c r="O1688" i="2"/>
  <x:c r="K1689" i="2"/>
  <x:c r="M1689" i="2"/>
  <x:c r="N1689" i="2"/>
  <x:c r="O1689" i="2"/>
  <x:c r="K1690" i="2"/>
  <x:c r="M1690" i="2"/>
  <x:c r="N1690" i="2"/>
  <x:c r="O1690" i="2"/>
  <x:c r="K1691" i="2"/>
  <x:c r="M1691" i="2"/>
  <x:c r="N1691" i="2"/>
  <x:c r="O1691" i="2"/>
  <x:c r="K1692" i="2"/>
  <x:c r="M1692" i="2"/>
  <x:c r="N1692" i="2"/>
  <x:c r="O1692" i="2"/>
  <x:c r="K1693" i="2"/>
  <x:c r="M1693" i="2"/>
  <x:c r="N1693" i="2"/>
  <x:c r="O1693" i="2"/>
  <x:c r="K1694" i="2"/>
  <x:c r="M1694" i="2"/>
  <x:c r="N1694" i="2"/>
  <x:c r="O1694" i="2"/>
  <x:c r="K1695" i="2"/>
  <x:c r="M1695" i="2"/>
  <x:c r="N1695" i="2"/>
  <x:c r="O1695" i="2"/>
  <x:c r="K1696" i="2"/>
  <x:c r="M1696" i="2"/>
  <x:c r="N1696" i="2"/>
  <x:c r="O1696" i="2"/>
  <x:c r="K1697" i="2"/>
  <x:c r="M1697" i="2"/>
  <x:c r="N1697" i="2"/>
  <x:c r="O1697" i="2"/>
  <x:c r="K1698" i="2"/>
  <x:c r="M1698" i="2"/>
  <x:c r="N1698" i="2"/>
  <x:c r="O1698" i="2"/>
  <x:c r="K1699" i="2"/>
  <x:c r="M1699" i="2"/>
  <x:c r="N1699" i="2"/>
  <x:c r="O1699" i="2"/>
  <x:c r="K1700" i="2"/>
  <x:c r="M1700" i="2"/>
  <x:c r="N1700" i="2"/>
  <x:c r="O1700" i="2"/>
  <x:c r="K1701" i="2"/>
  <x:c r="M1701" i="2"/>
  <x:c r="N1701" i="2"/>
  <x:c r="O1701" i="2"/>
  <x:c r="K1702" i="2"/>
  <x:c r="M1702" i="2"/>
  <x:c r="N1702" i="2"/>
  <x:c r="O1702" i="2"/>
  <x:c r="K1703" i="2"/>
  <x:c r="M1703" i="2"/>
  <x:c r="N1703" i="2"/>
  <x:c r="O1703" i="2"/>
  <x:c r="K1704" i="2"/>
  <x:c r="M1704" i="2"/>
  <x:c r="N1704" i="2"/>
  <x:c r="O1704" i="2"/>
  <x:c r="K1705" i="2"/>
  <x:c r="M1705" i="2"/>
  <x:c r="N1705" i="2"/>
  <x:c r="O1705" i="2"/>
  <x:c r="K1706" i="2"/>
  <x:c r="M1706" i="2"/>
  <x:c r="N1706" i="2"/>
  <x:c r="O1706" i="2"/>
  <x:c r="K1707" i="2"/>
  <x:c r="M1707" i="2"/>
  <x:c r="N1707" i="2"/>
  <x:c r="O1707" i="2"/>
  <x:c r="K1708" i="2"/>
  <x:c r="M1708" i="2"/>
  <x:c r="N1708" i="2"/>
  <x:c r="O1708" i="2"/>
  <x:c r="K1709" i="2"/>
  <x:c r="M1709" i="2"/>
  <x:c r="N1709" i="2"/>
  <x:c r="O1709" i="2"/>
  <x:c r="K1710" i="2"/>
  <x:c r="M1710" i="2"/>
  <x:c r="N1710" i="2"/>
  <x:c r="O1710" i="2"/>
  <x:c r="K1711" i="2"/>
  <x:c r="M1711" i="2"/>
  <x:c r="N1711" i="2"/>
  <x:c r="O1711" i="2"/>
  <x:c r="K1712" i="2"/>
  <x:c r="M1712" i="2"/>
  <x:c r="N1712" i="2"/>
  <x:c r="O1712" i="2"/>
  <x:c r="K1713" i="2"/>
  <x:c r="M1713" i="2"/>
  <x:c r="N1713" i="2"/>
  <x:c r="O1713" i="2"/>
  <x:c r="K1714" i="2"/>
  <x:c r="M1714" i="2"/>
  <x:c r="N1714" i="2"/>
  <x:c r="O1714" i="2"/>
  <x:c r="K1715" i="2"/>
  <x:c r="M1715" i="2"/>
  <x:c r="N1715" i="2"/>
  <x:c r="O1715" i="2"/>
  <x:c r="K1716" i="2"/>
  <x:c r="M1716" i="2"/>
  <x:c r="N1716" i="2"/>
  <x:c r="O1716" i="2"/>
  <x:c r="K1717" i="2"/>
  <x:c r="M1717" i="2"/>
  <x:c r="N1717" i="2"/>
  <x:c r="O1717" i="2"/>
  <x:c r="K1718" i="2"/>
  <x:c r="M1718" i="2"/>
  <x:c r="N1718" i="2"/>
  <x:c r="O1718" i="2"/>
  <x:c r="K1719" i="2"/>
  <x:c r="M1719" i="2"/>
  <x:c r="N1719" i="2"/>
  <x:c r="O1719" i="2"/>
  <x:c r="K1720" i="2"/>
  <x:c r="M1720" i="2"/>
  <x:c r="N1720" i="2"/>
  <x:c r="O1720" i="2"/>
  <x:c r="K1721" i="2"/>
  <x:c r="M1721" i="2"/>
  <x:c r="N1721" i="2"/>
  <x:c r="O1721" i="2"/>
  <x:c r="K1722" i="2"/>
  <x:c r="M1722" i="2"/>
  <x:c r="N1722" i="2"/>
  <x:c r="O1722" i="2"/>
  <x:c r="K1723" i="2"/>
  <x:c r="M1723" i="2"/>
  <x:c r="N1723" i="2"/>
  <x:c r="O1723" i="2"/>
  <x:c r="K1724" i="2"/>
  <x:c r="M1724" i="2"/>
  <x:c r="N1724" i="2"/>
  <x:c r="O1724" i="2"/>
  <x:c r="K1725" i="2"/>
  <x:c r="M1725" i="2"/>
  <x:c r="N1725" i="2"/>
  <x:c r="O1725" i="2"/>
  <x:c r="K1726" i="2"/>
  <x:c r="M1726" i="2"/>
  <x:c r="N1726" i="2"/>
  <x:c r="O1726" i="2"/>
  <x:c r="K1727" i="2"/>
  <x:c r="M1727" i="2"/>
  <x:c r="N1727" i="2"/>
  <x:c r="O1727" i="2"/>
  <x:c r="K1728" i="2"/>
  <x:c r="M1728" i="2"/>
  <x:c r="N1728" i="2"/>
  <x:c r="O1728" i="2"/>
  <x:c r="K1729" i="2"/>
  <x:c r="M1729" i="2"/>
  <x:c r="N1729" i="2"/>
  <x:c r="O1729" i="2"/>
  <x:c r="K1730" i="2"/>
  <x:c r="M1730" i="2"/>
  <x:c r="N1730" i="2"/>
  <x:c r="O1730" i="2"/>
  <x:c r="K1731" i="2"/>
  <x:c r="M1731" i="2"/>
  <x:c r="N1731" i="2"/>
  <x:c r="O1731" i="2"/>
  <x:c r="K1732" i="2"/>
  <x:c r="M1732" i="2"/>
  <x:c r="N1732" i="2"/>
  <x:c r="O1732" i="2"/>
  <x:c r="K1733" i="2"/>
  <x:c r="M1733" i="2"/>
  <x:c r="N1733" i="2"/>
  <x:c r="O1733" i="2"/>
  <x:c r="K1734" i="2"/>
  <x:c r="M1734" i="2"/>
  <x:c r="N1734" i="2"/>
  <x:c r="O1734" i="2"/>
  <x:c r="K1735" i="2"/>
  <x:c r="M1735" i="2"/>
  <x:c r="N1735" i="2"/>
  <x:c r="O1735" i="2"/>
  <x:c r="K1736" i="2"/>
  <x:c r="M1736" i="2"/>
  <x:c r="N1736" i="2"/>
  <x:c r="O1736" i="2"/>
  <x:c r="K1737" i="2"/>
  <x:c r="M1737" i="2"/>
  <x:c r="N1737" i="2"/>
  <x:c r="O1737" i="2"/>
  <x:c r="K1738" i="2"/>
  <x:c r="M1738" i="2"/>
  <x:c r="N1738" i="2"/>
  <x:c r="O1738" i="2"/>
  <x:c r="K1739" i="2"/>
  <x:c r="M1739" i="2"/>
  <x:c r="N1739" i="2"/>
  <x:c r="O1739" i="2"/>
  <x:c r="K1740" i="2"/>
  <x:c r="M1740" i="2"/>
  <x:c r="N1740" i="2"/>
  <x:c r="O1740" i="2"/>
  <x:c r="K1741" i="2"/>
  <x:c r="M1741" i="2"/>
  <x:c r="N1741" i="2"/>
  <x:c r="O1741" i="2"/>
  <x:c r="K1742" i="2"/>
  <x:c r="M1742" i="2"/>
  <x:c r="N1742" i="2"/>
  <x:c r="O1742" i="2"/>
  <x:c r="K1743" i="2"/>
  <x:c r="M1743" i="2"/>
  <x:c r="N1743" i="2"/>
  <x:c r="O1743" i="2"/>
  <x:c r="K1744" i="2"/>
  <x:c r="M1744" i="2"/>
  <x:c r="N1744" i="2"/>
  <x:c r="O1744" i="2"/>
  <x:c r="K1745" i="2"/>
  <x:c r="M1745" i="2"/>
  <x:c r="N1745" i="2"/>
  <x:c r="O1745" i="2"/>
  <x:c r="K1746" i="2"/>
  <x:c r="M1746" i="2"/>
  <x:c r="N1746" i="2"/>
  <x:c r="O1746" i="2"/>
  <x:c r="K1747" i="2"/>
  <x:c r="M1747" i="2"/>
  <x:c r="N1747" i="2"/>
  <x:c r="O1747" i="2"/>
  <x:c r="K1748" i="2"/>
  <x:c r="M1748" i="2"/>
  <x:c r="N1748" i="2"/>
  <x:c r="O1748" i="2"/>
  <x:c r="K1749" i="2"/>
  <x:c r="M1749" i="2"/>
  <x:c r="N1749" i="2"/>
  <x:c r="O1749" i="2"/>
  <x:c r="K1750" i="2"/>
  <x:c r="M1750" i="2"/>
  <x:c r="N1750" i="2"/>
  <x:c r="O1750" i="2"/>
  <x:c r="K1751" i="2"/>
  <x:c r="M1751" i="2"/>
  <x:c r="N1751" i="2"/>
  <x:c r="O1751" i="2"/>
  <x:c r="K1752" i="2"/>
  <x:c r="M1752" i="2"/>
  <x:c r="N1752" i="2"/>
  <x:c r="O1752" i="2"/>
  <x:c r="K1753" i="2"/>
  <x:c r="M1753" i="2"/>
  <x:c r="N1753" i="2"/>
  <x:c r="O1753" i="2"/>
  <x:c r="K1754" i="2"/>
  <x:c r="M1754" i="2"/>
  <x:c r="N1754" i="2"/>
  <x:c r="O1754" i="2"/>
  <x:c r="K1755" i="2"/>
  <x:c r="M1755" i="2"/>
  <x:c r="N1755" i="2"/>
  <x:c r="O1755" i="2"/>
  <x:c r="K1756" i="2"/>
  <x:c r="M1756" i="2"/>
  <x:c r="N1756" i="2"/>
  <x:c r="O1756" i="2"/>
  <x:c r="K1757" i="2"/>
  <x:c r="M1757" i="2"/>
  <x:c r="N1757" i="2"/>
  <x:c r="O1757" i="2"/>
  <x:c r="K1758" i="2"/>
  <x:c r="M1758" i="2"/>
  <x:c r="N1758" i="2"/>
  <x:c r="O1758" i="2"/>
  <x:c r="K1759" i="2"/>
  <x:c r="M1759" i="2"/>
  <x:c r="N1759" i="2"/>
  <x:c r="O1759" i="2"/>
  <x:c r="K1760" i="2"/>
  <x:c r="M1760" i="2"/>
  <x:c r="N1760" i="2"/>
  <x:c r="O1760" i="2"/>
  <x:c r="K1761" i="2"/>
  <x:c r="M1761" i="2"/>
  <x:c r="N1761" i="2"/>
  <x:c r="O1761" i="2"/>
  <x:c r="K1762" i="2"/>
  <x:c r="M1762" i="2"/>
  <x:c r="N1762" i="2"/>
  <x:c r="O1762" i="2"/>
  <x:c r="K1763" i="2"/>
  <x:c r="M1763" i="2"/>
  <x:c r="N1763" i="2"/>
  <x:c r="O1763" i="2"/>
  <x:c r="K1764" i="2"/>
  <x:c r="M1764" i="2"/>
  <x:c r="N1764" i="2"/>
  <x:c r="O1764" i="2"/>
  <x:c r="K1765" i="2"/>
  <x:c r="M1765" i="2"/>
  <x:c r="N1765" i="2"/>
  <x:c r="O1765" i="2"/>
  <x:c r="K1766" i="2"/>
  <x:c r="M1766" i="2"/>
  <x:c r="N1766" i="2"/>
  <x:c r="O1766" i="2"/>
  <x:c r="K1767" i="2"/>
  <x:c r="M1767" i="2"/>
  <x:c r="N1767" i="2"/>
  <x:c r="O1767" i="2"/>
  <x:c r="K1768" i="2"/>
  <x:c r="M1768" i="2"/>
  <x:c r="N1768" i="2"/>
  <x:c r="O1768" i="2"/>
  <x:c r="K1769" i="2"/>
  <x:c r="M1769" i="2"/>
  <x:c r="N1769" i="2"/>
  <x:c r="O1769" i="2"/>
  <x:c r="K1770" i="2"/>
  <x:c r="M1770" i="2"/>
  <x:c r="N1770" i="2"/>
  <x:c r="O1770" i="2"/>
  <x:c r="K1771" i="2"/>
  <x:c r="M1771" i="2"/>
  <x:c r="N1771" i="2"/>
  <x:c r="O1771" i="2"/>
  <x:c r="K1772" i="2"/>
  <x:c r="M1772" i="2"/>
  <x:c r="N1772" i="2"/>
  <x:c r="O1772" i="2"/>
  <x:c r="K1773" i="2"/>
  <x:c r="M1773" i="2"/>
  <x:c r="N1773" i="2"/>
  <x:c r="O1773" i="2"/>
  <x:c r="K1774" i="2"/>
  <x:c r="M1774" i="2"/>
  <x:c r="N1774" i="2"/>
  <x:c r="O1774" i="2"/>
  <x:c r="K1775" i="2"/>
  <x:c r="M1775" i="2"/>
  <x:c r="N1775" i="2"/>
  <x:c r="O1775" i="2"/>
  <x:c r="K1776" i="2"/>
  <x:c r="M1776" i="2"/>
  <x:c r="N1776" i="2"/>
  <x:c r="O1776" i="2"/>
  <x:c r="K1777" i="2"/>
  <x:c r="M1777" i="2"/>
  <x:c r="N1777" i="2"/>
  <x:c r="O1777" i="2"/>
  <x:c r="K1778" i="2"/>
  <x:c r="M1778" i="2"/>
  <x:c r="N1778" i="2"/>
  <x:c r="O1778" i="2"/>
  <x:c r="K1779" i="2"/>
  <x:c r="M1779" i="2"/>
  <x:c r="N1779" i="2"/>
  <x:c r="O1779" i="2"/>
  <x:c r="K1780" i="2"/>
  <x:c r="M1780" i="2"/>
  <x:c r="N1780" i="2"/>
  <x:c r="O1780" i="2"/>
  <x:c r="K1781" i="2"/>
  <x:c r="M1781" i="2"/>
  <x:c r="N1781" i="2"/>
  <x:c r="O1781" i="2"/>
  <x:c r="K1782" i="2"/>
  <x:c r="M1782" i="2"/>
  <x:c r="N1782" i="2"/>
  <x:c r="O1782" i="2"/>
  <x:c r="K1783" i="2"/>
  <x:c r="M1783" i="2"/>
  <x:c r="N1783" i="2"/>
  <x:c r="O1783" i="2"/>
  <x:c r="K1784" i="2"/>
  <x:c r="M1784" i="2"/>
  <x:c r="N1784" i="2"/>
  <x:c r="O1784" i="2"/>
  <x:c r="K1785" i="2"/>
  <x:c r="M1785" i="2"/>
  <x:c r="N1785" i="2"/>
  <x:c r="O1785" i="2"/>
  <x:c r="K1786" i="2"/>
  <x:c r="M1786" i="2"/>
  <x:c r="N1786" i="2"/>
  <x:c r="O1786" i="2"/>
  <x:c r="K1787" i="2"/>
  <x:c r="M1787" i="2"/>
  <x:c r="N1787" i="2"/>
  <x:c r="O1787" i="2"/>
  <x:c r="K1788" i="2"/>
  <x:c r="M1788" i="2"/>
  <x:c r="N1788" i="2"/>
  <x:c r="O1788" i="2"/>
  <x:c r="K1789" i="2"/>
  <x:c r="M1789" i="2"/>
  <x:c r="N1789" i="2"/>
  <x:c r="O1789" i="2"/>
  <x:c r="K1790" i="2"/>
  <x:c r="M1790" i="2"/>
  <x:c r="N1790" i="2"/>
  <x:c r="O1790" i="2"/>
  <x:c r="K1791" i="2"/>
  <x:c r="M1791" i="2"/>
  <x:c r="N1791" i="2"/>
  <x:c r="O1791" i="2"/>
  <x:c r="K1792" i="2"/>
  <x:c r="M1792" i="2"/>
  <x:c r="N1792" i="2"/>
  <x:c r="O1792" i="2"/>
  <x:c r="K1793" i="2"/>
  <x:c r="M1793" i="2"/>
  <x:c r="N1793" i="2"/>
  <x:c r="O1793" i="2"/>
  <x:c r="K1794" i="2"/>
  <x:c r="M1794" i="2"/>
  <x:c r="N1794" i="2"/>
  <x:c r="O1794" i="2"/>
  <x:c r="K1795" i="2"/>
  <x:c r="M1795" i="2"/>
  <x:c r="N1795" i="2"/>
  <x:c r="O1795" i="2"/>
  <x:c r="K1796" i="2"/>
  <x:c r="M1796" i="2"/>
  <x:c r="N1796" i="2"/>
  <x:c r="O1796" i="2"/>
  <x:c r="K1797" i="2"/>
  <x:c r="M1797" i="2"/>
  <x:c r="N1797" i="2"/>
  <x:c r="O1797" i="2"/>
  <x:c r="K1798" i="2"/>
  <x:c r="M1798" i="2"/>
  <x:c r="N1798" i="2"/>
  <x:c r="O1798" i="2"/>
  <x:c r="K1799" i="2"/>
  <x:c r="M1799" i="2"/>
  <x:c r="N1799" i="2"/>
  <x:c r="O1799" i="2"/>
  <x:c r="K1800" i="2"/>
  <x:c r="M1800" i="2"/>
  <x:c r="N1800" i="2"/>
  <x:c r="O1800" i="2"/>
  <x:c r="K1801" i="2"/>
  <x:c r="M1801" i="2"/>
  <x:c r="N1801" i="2"/>
  <x:c r="O1801" i="2"/>
  <x:c r="K1802" i="2"/>
  <x:c r="M1802" i="2"/>
  <x:c r="N1802" i="2"/>
  <x:c r="O1802" i="2"/>
  <x:c r="K1803" i="2"/>
  <x:c r="M1803" i="2"/>
  <x:c r="N1803" i="2"/>
  <x:c r="O1803" i="2"/>
  <x:c r="K1804" i="2"/>
  <x:c r="M1804" i="2"/>
  <x:c r="N1804" i="2"/>
  <x:c r="O1804" i="2"/>
  <x:c r="K1805" i="2"/>
  <x:c r="M1805" i="2"/>
  <x:c r="N1805" i="2"/>
  <x:c r="O1805" i="2"/>
  <x:c r="K1806" i="2"/>
  <x:c r="M1806" i="2"/>
  <x:c r="N1806" i="2"/>
  <x:c r="O1806" i="2"/>
  <x:c r="K1807" i="2"/>
  <x:c r="M1807" i="2"/>
  <x:c r="N1807" i="2"/>
  <x:c r="O1807" i="2"/>
  <x:c r="K1808" i="2"/>
  <x:c r="M1808" i="2"/>
  <x:c r="N1808" i="2"/>
  <x:c r="O1808" i="2"/>
  <x:c r="K1809" i="2"/>
  <x:c r="M1809" i="2"/>
  <x:c r="N1809" i="2"/>
  <x:c r="O1809" i="2"/>
  <x:c r="K1810" i="2"/>
  <x:c r="M1810" i="2"/>
  <x:c r="N1810" i="2"/>
  <x:c r="O1810" i="2"/>
  <x:c r="K1811" i="2"/>
  <x:c r="M1811" i="2"/>
  <x:c r="N1811" i="2"/>
  <x:c r="O1811" i="2"/>
  <x:c r="K1812" i="2"/>
  <x:c r="M1812" i="2"/>
  <x:c r="N1812" i="2"/>
  <x:c r="O1812" i="2"/>
  <x:c r="K1813" i="2"/>
  <x:c r="M1813" i="2"/>
  <x:c r="N1813" i="2"/>
  <x:c r="O1813" i="2"/>
  <x:c r="K1814" i="2"/>
  <x:c r="M1814" i="2"/>
  <x:c r="N1814" i="2"/>
  <x:c r="O1814" i="2"/>
  <x:c r="K1815" i="2"/>
  <x:c r="M1815" i="2"/>
  <x:c r="N1815" i="2"/>
  <x:c r="O1815" i="2"/>
  <x:c r="K1816" i="2"/>
  <x:c r="M1816" i="2"/>
  <x:c r="N1816" i="2"/>
  <x:c r="O1816" i="2"/>
  <x:c r="K1817" i="2"/>
  <x:c r="M1817" i="2"/>
  <x:c r="N1817" i="2"/>
  <x:c r="O1817" i="2"/>
  <x:c r="K1818" i="2"/>
  <x:c r="M1818" i="2"/>
  <x:c r="N1818" i="2"/>
  <x:c r="O1818" i="2"/>
  <x:c r="K1819" i="2"/>
  <x:c r="M1819" i="2"/>
  <x:c r="N1819" i="2"/>
  <x:c r="O1819" i="2"/>
  <x:c r="K1820" i="2"/>
  <x:c r="M1820" i="2"/>
  <x:c r="N1820" i="2"/>
  <x:c r="O1820" i="2"/>
  <x:c r="K1821" i="2"/>
  <x:c r="M1821" i="2"/>
  <x:c r="N1821" i="2"/>
  <x:c r="O1821" i="2"/>
  <x:c r="K1822" i="2"/>
  <x:c r="M1822" i="2"/>
  <x:c r="N1822" i="2"/>
  <x:c r="O1822" i="2"/>
  <x:c r="K1823" i="2"/>
  <x:c r="M1823" i="2"/>
  <x:c r="N1823" i="2"/>
  <x:c r="O1823" i="2"/>
  <x:c r="K1824" i="2"/>
  <x:c r="M1824" i="2"/>
  <x:c r="N1824" i="2"/>
  <x:c r="O1824" i="2"/>
  <x:c r="K1825" i="2"/>
  <x:c r="M1825" i="2"/>
  <x:c r="N1825" i="2"/>
  <x:c r="O1825" i="2"/>
  <x:c r="K1826" i="2"/>
  <x:c r="M1826" i="2"/>
  <x:c r="N1826" i="2"/>
  <x:c r="O1826" i="2"/>
  <x:c r="K1827" i="2"/>
  <x:c r="M1827" i="2"/>
  <x:c r="N1827" i="2"/>
  <x:c r="O1827" i="2"/>
  <x:c r="K1828" i="2"/>
  <x:c r="M1828" i="2"/>
  <x:c r="N1828" i="2"/>
  <x:c r="O1828" i="2"/>
  <x:c r="K1829" i="2"/>
  <x:c r="M1829" i="2"/>
  <x:c r="N1829" i="2"/>
  <x:c r="O1829" i="2"/>
  <x:c r="K1830" i="2"/>
  <x:c r="M1830" i="2"/>
  <x:c r="N1830" i="2"/>
  <x:c r="O1830" i="2"/>
  <x:c r="K1831" i="2"/>
  <x:c r="M1831" i="2"/>
  <x:c r="N1831" i="2"/>
  <x:c r="O1831" i="2"/>
  <x:c r="K1832" i="2"/>
  <x:c r="M1832" i="2"/>
  <x:c r="N1832" i="2"/>
  <x:c r="O1832" i="2"/>
  <x:c r="K1833" i="2"/>
  <x:c r="M1833" i="2"/>
  <x:c r="N1833" i="2"/>
  <x:c r="O1833" i="2"/>
  <x:c r="K1834" i="2"/>
  <x:c r="M1834" i="2"/>
  <x:c r="N1834" i="2"/>
  <x:c r="O1834" i="2"/>
  <x:c r="K1835" i="2"/>
  <x:c r="M1835" i="2"/>
  <x:c r="N1835" i="2"/>
  <x:c r="O1835" i="2"/>
  <x:c r="K1836" i="2"/>
  <x:c r="M1836" i="2"/>
  <x:c r="N1836" i="2"/>
  <x:c r="O1836" i="2"/>
  <x:c r="K1837" i="2"/>
  <x:c r="M1837" i="2"/>
  <x:c r="N1837" i="2"/>
  <x:c r="O1837" i="2"/>
  <x:c r="K1838" i="2"/>
  <x:c r="M1838" i="2"/>
  <x:c r="N1838" i="2"/>
  <x:c r="O1838" i="2"/>
  <x:c r="K1839" i="2"/>
  <x:c r="M1839" i="2"/>
  <x:c r="N1839" i="2"/>
  <x:c r="O1839" i="2"/>
  <x:c r="K1840" i="2"/>
  <x:c r="M1840" i="2"/>
  <x:c r="N1840" i="2"/>
  <x:c r="O1840" i="2"/>
  <x:c r="K1841" i="2"/>
  <x:c r="M1841" i="2"/>
  <x:c r="N1841" i="2"/>
  <x:c r="O1841" i="2"/>
  <x:c r="K1842" i="2"/>
  <x:c r="M1842" i="2"/>
  <x:c r="N1842" i="2"/>
  <x:c r="O1842" i="2"/>
  <x:c r="K1843" i="2"/>
  <x:c r="M1843" i="2"/>
  <x:c r="N1843" i="2"/>
  <x:c r="O1843" i="2"/>
  <x:c r="K1844" i="2"/>
  <x:c r="M1844" i="2"/>
  <x:c r="N1844" i="2"/>
  <x:c r="O1844" i="2"/>
  <x:c r="K1845" i="2"/>
  <x:c r="M1845" i="2"/>
  <x:c r="N1845" i="2"/>
  <x:c r="O1845" i="2"/>
  <x:c r="K1846" i="2"/>
  <x:c r="M1846" i="2"/>
  <x:c r="N1846" i="2"/>
  <x:c r="O1846" i="2"/>
  <x:c r="K1847" i="2"/>
  <x:c r="M1847" i="2"/>
  <x:c r="N1847" i="2"/>
  <x:c r="O1847" i="2"/>
  <x:c r="K1848" i="2"/>
  <x:c r="M1848" i="2"/>
  <x:c r="N1848" i="2"/>
  <x:c r="O1848" i="2"/>
  <x:c r="K1849" i="2"/>
  <x:c r="M1849" i="2"/>
  <x:c r="N1849" i="2"/>
  <x:c r="O1849" i="2"/>
  <x:c r="K1850" i="2"/>
  <x:c r="M1850" i="2"/>
  <x:c r="N1850" i="2"/>
  <x:c r="O1850" i="2"/>
  <x:c r="K1851" i="2"/>
  <x:c r="M1851" i="2"/>
  <x:c r="N1851" i="2"/>
  <x:c r="O1851" i="2"/>
  <x:c r="K1852" i="2"/>
  <x:c r="M1852" i="2"/>
  <x:c r="N1852" i="2"/>
  <x:c r="O1852" i="2"/>
  <x:c r="K1853" i="2"/>
  <x:c r="M1853" i="2"/>
  <x:c r="N1853" i="2"/>
  <x:c r="O1853" i="2"/>
  <x:c r="K1854" i="2"/>
  <x:c r="M1854" i="2"/>
  <x:c r="N1854" i="2"/>
  <x:c r="O1854" i="2"/>
  <x:c r="K1855" i="2"/>
  <x:c r="M1855" i="2"/>
  <x:c r="N1855" i="2"/>
  <x:c r="O1855" i="2"/>
  <x:c r="K1856" i="2"/>
  <x:c r="M1856" i="2"/>
  <x:c r="N1856" i="2"/>
  <x:c r="O1856" i="2"/>
  <x:c r="K1857" i="2"/>
  <x:c r="M1857" i="2"/>
  <x:c r="N1857" i="2"/>
  <x:c r="O1857" i="2"/>
  <x:c r="K1858" i="2"/>
  <x:c r="M1858" i="2"/>
  <x:c r="N1858" i="2"/>
  <x:c r="O1858" i="2"/>
  <x:c r="K1859" i="2"/>
  <x:c r="M1859" i="2"/>
  <x:c r="N1859" i="2"/>
  <x:c r="O1859" i="2"/>
  <x:c r="K1860" i="2"/>
  <x:c r="M1860" i="2"/>
  <x:c r="N1860" i="2"/>
  <x:c r="O1860" i="2"/>
  <x:c r="K1861" i="2"/>
  <x:c r="M1861" i="2"/>
  <x:c r="N1861" i="2"/>
  <x:c r="O1861" i="2"/>
  <x:c r="K1862" i="2"/>
  <x:c r="M1862" i="2"/>
  <x:c r="N1862" i="2"/>
  <x:c r="O1862" i="2"/>
  <x:c r="K1863" i="2"/>
  <x:c r="M1863" i="2"/>
  <x:c r="N1863" i="2"/>
  <x:c r="O1863" i="2"/>
  <x:c r="K1864" i="2"/>
  <x:c r="M1864" i="2"/>
  <x:c r="N1864" i="2"/>
  <x:c r="O1864" i="2"/>
  <x:c r="K1865" i="2"/>
  <x:c r="M1865" i="2"/>
  <x:c r="N1865" i="2"/>
  <x:c r="O1865" i="2"/>
  <x:c r="K1866" i="2"/>
  <x:c r="M1866" i="2"/>
  <x:c r="N1866" i="2"/>
  <x:c r="O1866" i="2"/>
  <x:c r="K1867" i="2"/>
  <x:c r="M1867" i="2"/>
  <x:c r="N1867" i="2"/>
  <x:c r="O1867" i="2"/>
  <x:c r="K1868" i="2"/>
  <x:c r="M1868" i="2"/>
  <x:c r="N1868" i="2"/>
  <x:c r="O1868" i="2"/>
  <x:c r="K1869" i="2"/>
  <x:c r="M1869" i="2"/>
  <x:c r="N1869" i="2"/>
  <x:c r="O1869" i="2"/>
  <x:c r="K1870" i="2"/>
  <x:c r="M1870" i="2"/>
  <x:c r="N1870" i="2"/>
  <x:c r="O1870" i="2"/>
  <x:c r="K1871" i="2"/>
  <x:c r="M1871" i="2"/>
  <x:c r="N1871" i="2"/>
  <x:c r="O1871" i="2"/>
  <x:c r="K1872" i="2"/>
  <x:c r="M1872" i="2"/>
  <x:c r="N1872" i="2"/>
  <x:c r="O1872" i="2"/>
  <x:c r="K1873" i="2"/>
  <x:c r="M1873" i="2"/>
  <x:c r="N1873" i="2"/>
  <x:c r="O1873" i="2"/>
  <x:c r="K1874" i="2"/>
  <x:c r="M1874" i="2"/>
  <x:c r="N1874" i="2"/>
  <x:c r="O1874" i="2"/>
  <x:c r="K1875" i="2"/>
  <x:c r="M1875" i="2"/>
  <x:c r="N1875" i="2"/>
  <x:c r="O1875" i="2"/>
  <x:c r="K1876" i="2"/>
  <x:c r="M1876" i="2"/>
  <x:c r="N1876" i="2"/>
  <x:c r="O1876" i="2"/>
  <x:c r="K1877" i="2"/>
  <x:c r="M1877" i="2"/>
  <x:c r="N1877" i="2"/>
  <x:c r="O1877" i="2"/>
  <x:c r="K1878" i="2"/>
  <x:c r="M1878" i="2"/>
  <x:c r="N1878" i="2"/>
  <x:c r="O1878" i="2"/>
  <x:c r="K1879" i="2"/>
  <x:c r="M1879" i="2"/>
  <x:c r="N1879" i="2"/>
  <x:c r="O1879" i="2"/>
  <x:c r="K1880" i="2"/>
  <x:c r="M1880" i="2"/>
  <x:c r="N1880" i="2"/>
  <x:c r="O1880" i="2"/>
  <x:c r="K1881" i="2"/>
  <x:c r="M1881" i="2"/>
  <x:c r="N1881" i="2"/>
  <x:c r="O1881" i="2"/>
  <x:c r="K1882" i="2"/>
  <x:c r="M1882" i="2"/>
  <x:c r="N1882" i="2"/>
  <x:c r="O1882" i="2"/>
  <x:c r="K1883" i="2"/>
  <x:c r="M1883" i="2"/>
  <x:c r="N1883" i="2"/>
  <x:c r="O1883" i="2"/>
  <x:c r="K1884" i="2"/>
  <x:c r="M1884" i="2"/>
  <x:c r="N1884" i="2"/>
  <x:c r="O1884" i="2"/>
  <x:c r="K1885" i="2"/>
  <x:c r="M1885" i="2"/>
  <x:c r="N1885" i="2"/>
  <x:c r="O1885" i="2"/>
  <x:c r="K1886" i="2"/>
  <x:c r="M1886" i="2"/>
  <x:c r="N1886" i="2"/>
  <x:c r="O1886" i="2"/>
  <x:c r="K1887" i="2"/>
  <x:c r="M1887" i="2"/>
  <x:c r="N1887" i="2"/>
  <x:c r="O1887" i="2"/>
  <x:c r="K1888" i="2"/>
  <x:c r="M1888" i="2"/>
  <x:c r="N1888" i="2"/>
  <x:c r="O1888" i="2"/>
  <x:c r="K1889" i="2"/>
  <x:c r="M1889" i="2"/>
  <x:c r="N1889" i="2"/>
  <x:c r="O1889" i="2"/>
  <x:c r="K1890" i="2"/>
  <x:c r="M1890" i="2"/>
  <x:c r="N1890" i="2"/>
  <x:c r="O1890" i="2"/>
  <x:c r="K1891" i="2"/>
  <x:c r="M1891" i="2"/>
  <x:c r="N1891" i="2"/>
  <x:c r="O1891" i="2"/>
  <x:c r="K1892" i="2"/>
  <x:c r="M1892" i="2"/>
  <x:c r="N1892" i="2"/>
  <x:c r="O1892" i="2"/>
  <x:c r="K1893" i="2"/>
  <x:c r="M1893" i="2"/>
  <x:c r="N1893" i="2"/>
  <x:c r="O1893" i="2"/>
  <x:c r="K1894" i="2"/>
  <x:c r="M1894" i="2"/>
  <x:c r="N1894" i="2"/>
  <x:c r="O1894" i="2"/>
  <x:c r="K1895" i="2"/>
  <x:c r="M1895" i="2"/>
  <x:c r="N1895" i="2"/>
  <x:c r="O1895" i="2"/>
  <x:c r="K1896" i="2"/>
  <x:c r="M1896" i="2"/>
  <x:c r="N1896" i="2"/>
  <x:c r="O1896" i="2"/>
  <x:c r="K1897" i="2"/>
  <x:c r="M1897" i="2"/>
  <x:c r="N1897" i="2"/>
  <x:c r="O1897" i="2"/>
  <x:c r="K1898" i="2"/>
  <x:c r="M1898" i="2"/>
  <x:c r="N1898" i="2"/>
  <x:c r="O1898" i="2"/>
  <x:c r="K1899" i="2"/>
  <x:c r="M1899" i="2"/>
  <x:c r="N1899" i="2"/>
  <x:c r="O1899" i="2"/>
  <x:c r="K1900" i="2"/>
  <x:c r="M1900" i="2"/>
  <x:c r="N1900" i="2"/>
  <x:c r="O1900" i="2"/>
  <x:c r="K1901" i="2"/>
  <x:c r="M1901" i="2"/>
  <x:c r="N1901" i="2"/>
  <x:c r="O1901" i="2"/>
  <x:c r="K1902" i="2"/>
  <x:c r="M1902" i="2"/>
  <x:c r="N1902" i="2"/>
  <x:c r="O1902" i="2"/>
  <x:c r="K1903" i="2"/>
  <x:c r="M1903" i="2"/>
  <x:c r="N1903" i="2"/>
  <x:c r="O1903" i="2"/>
  <x:c r="K1904" i="2"/>
  <x:c r="M1904" i="2"/>
  <x:c r="N1904" i="2"/>
  <x:c r="O1904" i="2"/>
  <x:c r="K1905" i="2"/>
  <x:c r="M1905" i="2"/>
  <x:c r="N1905" i="2"/>
  <x:c r="O1905" i="2"/>
  <x:c r="K1906" i="2"/>
  <x:c r="M1906" i="2"/>
  <x:c r="N1906" i="2"/>
  <x:c r="O1906" i="2"/>
  <x:c r="K1907" i="2"/>
  <x:c r="M1907" i="2"/>
  <x:c r="N1907" i="2"/>
  <x:c r="O1907" i="2"/>
  <x:c r="K1908" i="2"/>
  <x:c r="M1908" i="2"/>
  <x:c r="N1908" i="2"/>
  <x:c r="O1908" i="2"/>
  <x:c r="K1909" i="2"/>
  <x:c r="M1909" i="2"/>
  <x:c r="N1909" i="2"/>
  <x:c r="O1909" i="2"/>
  <x:c r="K1910" i="2"/>
  <x:c r="M1910" i="2"/>
  <x:c r="N1910" i="2"/>
  <x:c r="O1910" i="2"/>
  <x:c r="K1911" i="2"/>
  <x:c r="M1911" i="2"/>
  <x:c r="N1911" i="2"/>
  <x:c r="O1911" i="2"/>
  <x:c r="K1912" i="2"/>
  <x:c r="M1912" i="2"/>
  <x:c r="N1912" i="2"/>
  <x:c r="O1912" i="2"/>
  <x:c r="K1913" i="2"/>
  <x:c r="M1913" i="2"/>
  <x:c r="N1913" i="2"/>
  <x:c r="O1913" i="2"/>
  <x:c r="K1914" i="2"/>
  <x:c r="M1914" i="2"/>
  <x:c r="N1914" i="2"/>
  <x:c r="O1914" i="2"/>
  <x:c r="K1915" i="2"/>
  <x:c r="M1915" i="2"/>
  <x:c r="N1915" i="2"/>
  <x:c r="O1915" i="2"/>
  <x:c r="K1916" i="2"/>
  <x:c r="M1916" i="2"/>
  <x:c r="N1916" i="2"/>
  <x:c r="O1916" i="2"/>
  <x:c r="K1917" i="2"/>
  <x:c r="M1917" i="2"/>
  <x:c r="N1917" i="2"/>
  <x:c r="O1917" i="2"/>
  <x:c r="K1918" i="2"/>
  <x:c r="M1918" i="2"/>
  <x:c r="N1918" i="2"/>
  <x:c r="O1918" i="2"/>
  <x:c r="K1919" i="2"/>
  <x:c r="M1919" i="2"/>
  <x:c r="N1919" i="2"/>
  <x:c r="O1919" i="2"/>
  <x:c r="K1920" i="2"/>
  <x:c r="M1920" i="2"/>
  <x:c r="N1920" i="2"/>
  <x:c r="O1920" i="2"/>
  <x:c r="K1921" i="2"/>
  <x:c r="M1921" i="2"/>
  <x:c r="N1921" i="2"/>
  <x:c r="O1921" i="2"/>
  <x:c r="K1922" i="2"/>
  <x:c r="M1922" i="2"/>
  <x:c r="N1922" i="2"/>
  <x:c r="O1922" i="2"/>
  <x:c r="K1923" i="2"/>
  <x:c r="M1923" i="2"/>
  <x:c r="N1923" i="2"/>
  <x:c r="O1923" i="2"/>
  <x:c r="K1924" i="2"/>
  <x:c r="M1924" i="2"/>
  <x:c r="N1924" i="2"/>
  <x:c r="O1924" i="2"/>
  <x:c r="K1925" i="2"/>
  <x:c r="M1925" i="2"/>
  <x:c r="N1925" i="2"/>
  <x:c r="O1925" i="2"/>
  <x:c r="K1926" i="2"/>
  <x:c r="M1926" i="2"/>
  <x:c r="N1926" i="2"/>
  <x:c r="O1926" i="2"/>
  <x:c r="K1927" i="2"/>
  <x:c r="M1927" i="2"/>
  <x:c r="N1927" i="2"/>
  <x:c r="O1927" i="2"/>
  <x:c r="K1928" i="2"/>
  <x:c r="M1928" i="2"/>
  <x:c r="N1928" i="2"/>
  <x:c r="O1928" i="2"/>
  <x:c r="K1929" i="2"/>
  <x:c r="M1929" i="2"/>
  <x:c r="N1929" i="2"/>
  <x:c r="O1929" i="2"/>
  <x:c r="K1930" i="2"/>
  <x:c r="M1930" i="2"/>
  <x:c r="N1930" i="2"/>
  <x:c r="O1930" i="2"/>
  <x:c r="K1931" i="2"/>
  <x:c r="M1931" i="2"/>
  <x:c r="N1931" i="2"/>
  <x:c r="O1931" i="2"/>
  <x:c r="K1932" i="2"/>
  <x:c r="M1932" i="2"/>
  <x:c r="N1932" i="2"/>
  <x:c r="O1932" i="2"/>
  <x:c r="K1933" i="2"/>
  <x:c r="M1933" i="2"/>
  <x:c r="N1933" i="2"/>
  <x:c r="O1933" i="2"/>
  <x:c r="K1934" i="2"/>
  <x:c r="M1934" i="2"/>
  <x:c r="N1934" i="2"/>
  <x:c r="O1934" i="2"/>
  <x:c r="K1935" i="2"/>
  <x:c r="M1935" i="2"/>
  <x:c r="N1935" i="2"/>
  <x:c r="O1935" i="2"/>
  <x:c r="K1936" i="2"/>
  <x:c r="M1936" i="2"/>
  <x:c r="N1936" i="2"/>
  <x:c r="O1936" i="2"/>
  <x:c r="K1937" i="2"/>
  <x:c r="M1937" i="2"/>
  <x:c r="N1937" i="2"/>
  <x:c r="O1937" i="2"/>
  <x:c r="K1938" i="2"/>
  <x:c r="M1938" i="2"/>
  <x:c r="N1938" i="2"/>
  <x:c r="O1938" i="2"/>
  <x:c r="K1939" i="2"/>
  <x:c r="M1939" i="2"/>
  <x:c r="N1939" i="2"/>
  <x:c r="O1939" i="2"/>
  <x:c r="K1940" i="2"/>
  <x:c r="M1940" i="2"/>
  <x:c r="N1940" i="2"/>
  <x:c r="O1940" i="2"/>
  <x:c r="K1941" i="2"/>
  <x:c r="M1941" i="2"/>
  <x:c r="N1941" i="2"/>
  <x:c r="O1941" i="2"/>
  <x:c r="K1942" i="2"/>
  <x:c r="M1942" i="2"/>
  <x:c r="N1942" i="2"/>
  <x:c r="O1942" i="2"/>
  <x:c r="K1943" i="2"/>
  <x:c r="M1943" i="2"/>
  <x:c r="N1943" i="2"/>
  <x:c r="O1943" i="2"/>
  <x:c r="K1944" i="2"/>
  <x:c r="M1944" i="2"/>
  <x:c r="N1944" i="2"/>
  <x:c r="O1944" i="2"/>
  <x:c r="K1945" i="2"/>
  <x:c r="M1945" i="2"/>
  <x:c r="N1945" i="2"/>
  <x:c r="O1945" i="2"/>
  <x:c r="K1946" i="2"/>
  <x:c r="M1946" i="2"/>
  <x:c r="N1946" i="2"/>
  <x:c r="O1946" i="2"/>
  <x:c r="K1947" i="2"/>
  <x:c r="M1947" i="2"/>
  <x:c r="N1947" i="2"/>
  <x:c r="O1947" i="2"/>
  <x:c r="K1948" i="2"/>
  <x:c r="M1948" i="2"/>
  <x:c r="N1948" i="2"/>
  <x:c r="O1948" i="2"/>
  <x:c r="K1949" i="2"/>
  <x:c r="M1949" i="2"/>
  <x:c r="N1949" i="2"/>
  <x:c r="O1949" i="2"/>
  <x:c r="K1950" i="2"/>
  <x:c r="M1950" i="2"/>
  <x:c r="N1950" i="2"/>
  <x:c r="O1950" i="2"/>
  <x:c r="K1951" i="2"/>
  <x:c r="M1951" i="2"/>
  <x:c r="N1951" i="2"/>
  <x:c r="O1951" i="2"/>
  <x:c r="K1952" i="2"/>
  <x:c r="M1952" i="2"/>
  <x:c r="N1952" i="2"/>
  <x:c r="O1952" i="2"/>
  <x:c r="K1953" i="2"/>
  <x:c r="M1953" i="2"/>
  <x:c r="N1953" i="2"/>
  <x:c r="O1953" i="2"/>
  <x:c r="K1954" i="2"/>
  <x:c r="M1954" i="2"/>
  <x:c r="N1954" i="2"/>
  <x:c r="O1954" i="2"/>
  <x:c r="K1955" i="2"/>
  <x:c r="M1955" i="2"/>
  <x:c r="N1955" i="2"/>
  <x:c r="O1955" i="2"/>
  <x:c r="K1956" i="2"/>
  <x:c r="M1956" i="2"/>
  <x:c r="N1956" i="2"/>
  <x:c r="O1956" i="2"/>
  <x:c r="K1957" i="2"/>
  <x:c r="M1957" i="2"/>
  <x:c r="N1957" i="2"/>
  <x:c r="O1957" i="2"/>
  <x:c r="K1958" i="2"/>
  <x:c r="M1958" i="2"/>
  <x:c r="N1958" i="2"/>
  <x:c r="O1958" i="2"/>
  <x:c r="K1959" i="2"/>
  <x:c r="M1959" i="2"/>
  <x:c r="N1959" i="2"/>
  <x:c r="O1959" i="2"/>
  <x:c r="K1960" i="2"/>
  <x:c r="M1960" i="2"/>
  <x:c r="N1960" i="2"/>
  <x:c r="O1960" i="2"/>
  <x:c r="K1961" i="2"/>
  <x:c r="M1961" i="2"/>
  <x:c r="N1961" i="2"/>
  <x:c r="O1961" i="2"/>
  <x:c r="K1962" i="2"/>
  <x:c r="M1962" i="2"/>
  <x:c r="N1962" i="2"/>
  <x:c r="O1962" i="2"/>
  <x:c r="K1963" i="2"/>
  <x:c r="M1963" i="2"/>
  <x:c r="N1963" i="2"/>
  <x:c r="O1963" i="2"/>
  <x:c r="K1964" i="2"/>
  <x:c r="M1964" i="2"/>
  <x:c r="N1964" i="2"/>
  <x:c r="O1964" i="2"/>
  <x:c r="K1965" i="2"/>
  <x:c r="M1965" i="2"/>
  <x:c r="N1965" i="2"/>
  <x:c r="O1965" i="2"/>
  <x:c r="K1966" i="2"/>
  <x:c r="M1966" i="2"/>
  <x:c r="N1966" i="2"/>
  <x:c r="O1966" i="2"/>
  <x:c r="K1967" i="2"/>
  <x:c r="M1967" i="2"/>
  <x:c r="N1967" i="2"/>
  <x:c r="O1967" i="2"/>
  <x:c r="K1968" i="2"/>
  <x:c r="M1968" i="2"/>
  <x:c r="N1968" i="2"/>
  <x:c r="O1968" i="2"/>
  <x:c r="K1969" i="2"/>
  <x:c r="M1969" i="2"/>
  <x:c r="N1969" i="2"/>
  <x:c r="O1969" i="2"/>
  <x:c r="K1970" i="2"/>
  <x:c r="M1970" i="2"/>
  <x:c r="N1970" i="2"/>
  <x:c r="O1970" i="2"/>
  <x:c r="K1971" i="2"/>
  <x:c r="M1971" i="2"/>
  <x:c r="N1971" i="2"/>
  <x:c r="O1971" i="2"/>
  <x:c r="K1972" i="2"/>
  <x:c r="M1972" i="2"/>
  <x:c r="N1972" i="2"/>
  <x:c r="O1972" i="2"/>
  <x:c r="K1973" i="2"/>
  <x:c r="M1973" i="2"/>
  <x:c r="N1973" i="2"/>
  <x:c r="O1973" i="2"/>
  <x:c r="K1974" i="2"/>
  <x:c r="M1974" i="2"/>
  <x:c r="N1974" i="2"/>
  <x:c r="O1974" i="2"/>
  <x:c r="K1975" i="2"/>
  <x:c r="M1975" i="2"/>
  <x:c r="N1975" i="2"/>
  <x:c r="O1975" i="2"/>
  <x:c r="K1976" i="2"/>
  <x:c r="M1976" i="2"/>
  <x:c r="N1976" i="2"/>
  <x:c r="O1976" i="2"/>
  <x:c r="K1977" i="2"/>
  <x:c r="M1977" i="2"/>
  <x:c r="N1977" i="2"/>
  <x:c r="O1977" i="2"/>
  <x:c r="K1978" i="2"/>
  <x:c r="M1978" i="2"/>
  <x:c r="N1978" i="2"/>
  <x:c r="O1978" i="2"/>
  <x:c r="K1979" i="2"/>
  <x:c r="M1979" i="2"/>
  <x:c r="N1979" i="2"/>
  <x:c r="O1979" i="2"/>
  <x:c r="K1980" i="2"/>
  <x:c r="M1980" i="2"/>
  <x:c r="N1980" i="2"/>
  <x:c r="O1980" i="2"/>
  <x:c r="K1981" i="2"/>
  <x:c r="M1981" i="2"/>
  <x:c r="N1981" i="2"/>
  <x:c r="O1981" i="2"/>
  <x:c r="K1982" i="2"/>
  <x:c r="M1982" i="2"/>
  <x:c r="N1982" i="2"/>
  <x:c r="O1982" i="2"/>
  <x:c r="K1983" i="2"/>
  <x:c r="M1983" i="2"/>
  <x:c r="N1983" i="2"/>
  <x:c r="O1983" i="2"/>
  <x:c r="K1984" i="2"/>
  <x:c r="M1984" i="2"/>
  <x:c r="N1984" i="2"/>
  <x:c r="O1984" i="2"/>
  <x:c r="K1985" i="2"/>
  <x:c r="M1985" i="2"/>
  <x:c r="N1985" i="2"/>
  <x:c r="O1985" i="2"/>
  <x:c r="K1986" i="2"/>
  <x:c r="M1986" i="2"/>
  <x:c r="N1986" i="2"/>
  <x:c r="O1986" i="2"/>
  <x:c r="K1987" i="2"/>
  <x:c r="M1987" i="2"/>
  <x:c r="N1987" i="2"/>
  <x:c r="O1987" i="2"/>
  <x:c r="K1988" i="2"/>
  <x:c r="M1988" i="2"/>
  <x:c r="N1988" i="2"/>
  <x:c r="O1988" i="2"/>
  <x:c r="K1989" i="2"/>
  <x:c r="M1989" i="2"/>
  <x:c r="N1989" i="2"/>
  <x:c r="O1989" i="2"/>
  <x:c r="K1990" i="2"/>
  <x:c r="M1990" i="2"/>
  <x:c r="N1990" i="2"/>
  <x:c r="O1990" i="2"/>
  <x:c r="K1991" i="2"/>
  <x:c r="M1991" i="2"/>
  <x:c r="N1991" i="2"/>
  <x:c r="O1991" i="2"/>
  <x:c r="K1992" i="2"/>
  <x:c r="M1992" i="2"/>
  <x:c r="N1992" i="2"/>
  <x:c r="O1992" i="2"/>
  <x:c r="K1993" i="2"/>
  <x:c r="M1993" i="2"/>
  <x:c r="N1993" i="2"/>
  <x:c r="O1993" i="2"/>
  <x:c r="K1994" i="2"/>
  <x:c r="M1994" i="2"/>
  <x:c r="N1994" i="2"/>
  <x:c r="O1994" i="2"/>
  <x:c r="K1995" i="2"/>
  <x:c r="M1995" i="2"/>
  <x:c r="N1995" i="2"/>
  <x:c r="O1995" i="2"/>
  <x:c r="K1996" i="2"/>
  <x:c r="M1996" i="2"/>
  <x:c r="N1996" i="2"/>
  <x:c r="O1996" i="2"/>
  <x:c r="K1997" i="2"/>
  <x:c r="M1997" i="2"/>
  <x:c r="N1997" i="2"/>
  <x:c r="O1997" i="2"/>
  <x:c r="K1998" i="2"/>
  <x:c r="M1998" i="2"/>
  <x:c r="N1998" i="2"/>
  <x:c r="O1998" i="2"/>
  <x:c r="K1999" i="2"/>
  <x:c r="M1999" i="2"/>
  <x:c r="N1999" i="2"/>
  <x:c r="O1999" i="2"/>
  <x:c r="K2000" i="2"/>
  <x:c r="M2000" i="2"/>
  <x:c r="N2000" i="2"/>
  <x:c r="O2000" i="2"/>
  <x:c r="K2001" i="2"/>
  <x:c r="M2001" i="2"/>
  <x:c r="N2001" i="2"/>
  <x:c r="O2001" i="2"/>
  <x:c r="K2002" i="2"/>
  <x:c r="M2002" i="2"/>
  <x:c r="N2002" i="2"/>
  <x:c r="O2002" i="2"/>
  <x:c r="K2003" i="2"/>
  <x:c r="M2003" i="2"/>
  <x:c r="N2003" i="2"/>
  <x:c r="O2003" i="2"/>
  <x:c r="K2004" i="2"/>
  <x:c r="M2004" i="2"/>
  <x:c r="N2004" i="2"/>
  <x:c r="O2004" i="2"/>
  <x:c r="K2005" i="2"/>
  <x:c r="M2005" i="2"/>
  <x:c r="N2005" i="2"/>
  <x:c r="O2005" i="2"/>
  <x:c r="K2006" i="2"/>
  <x:c r="M2006" i="2"/>
  <x:c r="N2006" i="2"/>
  <x:c r="O2006" i="2"/>
  <x:c r="K2007" i="2"/>
  <x:c r="M2007" i="2"/>
  <x:c r="N2007" i="2"/>
  <x:c r="O2007" i="2"/>
  <x:c r="K2008" i="2"/>
  <x:c r="M2008" i="2"/>
  <x:c r="N2008" i="2"/>
  <x:c r="O2008" i="2"/>
  <x:c r="K2009" i="2"/>
  <x:c r="M2009" i="2"/>
  <x:c r="N2009" i="2"/>
  <x:c r="O2009" i="2"/>
  <x:c r="K2010" i="2"/>
  <x:c r="M2010" i="2"/>
  <x:c r="N2010" i="2"/>
  <x:c r="O2010" i="2"/>
  <x:c r="K2011" i="2"/>
  <x:c r="M2011" i="2"/>
  <x:c r="N2011" i="2"/>
  <x:c r="O2011" i="2"/>
  <x:c r="K2012" i="2"/>
  <x:c r="M2012" i="2"/>
  <x:c r="N2012" i="2"/>
  <x:c r="O2012" i="2"/>
  <x:c r="K2013" i="2"/>
  <x:c r="M2013" i="2"/>
  <x:c r="N2013" i="2"/>
  <x:c r="O2013" i="2"/>
  <x:c r="K2014" i="2"/>
  <x:c r="M2014" i="2"/>
  <x:c r="N2014" i="2"/>
  <x:c r="O2014" i="2"/>
  <x:c r="K2015" i="2"/>
  <x:c r="M2015" i="2"/>
  <x:c r="N2015" i="2"/>
  <x:c r="O2015" i="2"/>
  <x:c r="K2016" i="2"/>
  <x:c r="M2016" i="2"/>
  <x:c r="N2016" i="2"/>
  <x:c r="O2016" i="2"/>
  <x:c r="K2017" i="2"/>
  <x:c r="M2017" i="2"/>
  <x:c r="N2017" i="2"/>
  <x:c r="O2017" i="2"/>
  <x:c r="K2018" i="2"/>
  <x:c r="M2018" i="2"/>
  <x:c r="N2018" i="2"/>
  <x:c r="O2018" i="2"/>
  <x:c r="K2019" i="2"/>
  <x:c r="M2019" i="2"/>
  <x:c r="N2019" i="2"/>
  <x:c r="O2019" i="2"/>
  <x:c r="K2020" i="2"/>
  <x:c r="M2020" i="2"/>
  <x:c r="N2020" i="2"/>
  <x:c r="O2020" i="2"/>
  <x:c r="K2021" i="2"/>
  <x:c r="M2021" i="2"/>
  <x:c r="N2021" i="2"/>
  <x:c r="O2021" i="2"/>
  <x:c r="K2022" i="2"/>
  <x:c r="M2022" i="2"/>
  <x:c r="N2022" i="2"/>
  <x:c r="O2022" i="2"/>
  <x:c r="K2023" i="2"/>
  <x:c r="M2023" i="2"/>
  <x:c r="N2023" i="2"/>
  <x:c r="O2023" i="2"/>
  <x:c r="K2024" i="2"/>
  <x:c r="M2024" i="2"/>
  <x:c r="N2024" i="2"/>
  <x:c r="O2024" i="2"/>
  <x:c r="K2025" i="2"/>
  <x:c r="M2025" i="2"/>
  <x:c r="N2025" i="2"/>
  <x:c r="O2025" i="2"/>
  <x:c r="K2026" i="2"/>
  <x:c r="M2026" i="2"/>
  <x:c r="N2026" i="2"/>
  <x:c r="O2026" i="2"/>
  <x:c r="K2027" i="2"/>
  <x:c r="M2027" i="2"/>
  <x:c r="N2027" i="2"/>
  <x:c r="O2027" i="2"/>
  <x:c r="K2028" i="2"/>
  <x:c r="M2028" i="2"/>
  <x:c r="N2028" i="2"/>
  <x:c r="O2028" i="2"/>
  <x:c r="K2029" i="2"/>
  <x:c r="M2029" i="2"/>
  <x:c r="N2029" i="2"/>
  <x:c r="O2029" i="2"/>
  <x:c r="K2030" i="2"/>
  <x:c r="M2030" i="2"/>
  <x:c r="N2030" i="2"/>
  <x:c r="O2030" i="2"/>
  <x:c r="K2031" i="2"/>
  <x:c r="M2031" i="2"/>
  <x:c r="N2031" i="2"/>
  <x:c r="O2031" i="2"/>
  <x:c r="K2032" i="2"/>
  <x:c r="M2032" i="2"/>
  <x:c r="N2032" i="2"/>
  <x:c r="O2032" i="2"/>
  <x:c r="K2033" i="2"/>
  <x:c r="M2033" i="2"/>
  <x:c r="N2033" i="2"/>
  <x:c r="O2033" i="2"/>
  <x:c r="K2034" i="2"/>
  <x:c r="M2034" i="2"/>
  <x:c r="N2034" i="2"/>
  <x:c r="O2034" i="2"/>
  <x:c r="K2035" i="2"/>
  <x:c r="M2035" i="2"/>
  <x:c r="N2035" i="2"/>
  <x:c r="O2035" i="2"/>
  <x:c r="K2036" i="2"/>
  <x:c r="M2036" i="2"/>
  <x:c r="N2036" i="2"/>
  <x:c r="O2036" i="2"/>
  <x:c r="K2037" i="2"/>
  <x:c r="M2037" i="2"/>
  <x:c r="N2037" i="2"/>
  <x:c r="O2037" i="2"/>
  <x:c r="K2038" i="2"/>
  <x:c r="M2038" i="2"/>
  <x:c r="N2038" i="2"/>
  <x:c r="O2038" i="2"/>
  <x:c r="K2039" i="2"/>
  <x:c r="M2039" i="2"/>
  <x:c r="N2039" i="2"/>
  <x:c r="O2039" i="2"/>
  <x:c r="K2040" i="2"/>
  <x:c r="M2040" i="2"/>
  <x:c r="N2040" i="2"/>
  <x:c r="O2040" i="2"/>
  <x:c r="K2041" i="2"/>
  <x:c r="M2041" i="2"/>
  <x:c r="N2041" i="2"/>
  <x:c r="O2041" i="2"/>
  <x:c r="K2042" i="2"/>
  <x:c r="M2042" i="2"/>
  <x:c r="N2042" i="2"/>
  <x:c r="O2042" i="2"/>
  <x:c r="K2043" i="2"/>
  <x:c r="M2043" i="2"/>
  <x:c r="N2043" i="2"/>
  <x:c r="O2043" i="2"/>
  <x:c r="K2044" i="2"/>
  <x:c r="M2044" i="2"/>
  <x:c r="N2044" i="2"/>
  <x:c r="O2044" i="2"/>
  <x:c r="K2045" i="2"/>
  <x:c r="M2045" i="2"/>
  <x:c r="N2045" i="2"/>
  <x:c r="O2045" i="2"/>
  <x:c r="K2046" i="2"/>
  <x:c r="M2046" i="2"/>
  <x:c r="N2046" i="2"/>
  <x:c r="O2046" i="2"/>
  <x:c r="K2047" i="2"/>
  <x:c r="M2047" i="2"/>
  <x:c r="N2047" i="2"/>
  <x:c r="O2047" i="2"/>
  <x:c r="K2048" i="2"/>
  <x:c r="M2048" i="2"/>
  <x:c r="N2048" i="2"/>
  <x:c r="O2048" i="2"/>
  <x:c r="K2049" i="2"/>
  <x:c r="M2049" i="2"/>
  <x:c r="N2049" i="2"/>
  <x:c r="O2049" i="2"/>
  <x:c r="K2050" i="2"/>
  <x:c r="M2050" i="2"/>
  <x:c r="N2050" i="2"/>
  <x:c r="O2050" i="2"/>
  <x:c r="K2051" i="2"/>
  <x:c r="M2051" i="2"/>
  <x:c r="N2051" i="2"/>
  <x:c r="O2051" i="2"/>
  <x:c r="K2052" i="2"/>
  <x:c r="M2052" i="2"/>
  <x:c r="N2052" i="2"/>
  <x:c r="O2052" i="2"/>
  <x:c r="K2053" i="2"/>
  <x:c r="M2053" i="2"/>
  <x:c r="N2053" i="2"/>
  <x:c r="O2053" i="2"/>
  <x:c r="K2054" i="2"/>
  <x:c r="M2054" i="2"/>
  <x:c r="N2054" i="2"/>
  <x:c r="O2054" i="2"/>
  <x:c r="K2055" i="2"/>
  <x:c r="M2055" i="2"/>
  <x:c r="N2055" i="2"/>
  <x:c r="O2055" i="2"/>
  <x:c r="K2056" i="2"/>
  <x:c r="M2056" i="2"/>
  <x:c r="N2056" i="2"/>
  <x:c r="O2056" i="2"/>
  <x:c r="K2057" i="2"/>
  <x:c r="M2057" i="2"/>
  <x:c r="N2057" i="2"/>
  <x:c r="O2057" i="2"/>
  <x:c r="K2058" i="2"/>
  <x:c r="M2058" i="2"/>
  <x:c r="N2058" i="2"/>
  <x:c r="O2058" i="2"/>
  <x:c r="K2059" i="2"/>
  <x:c r="M2059" i="2"/>
  <x:c r="N2059" i="2"/>
  <x:c r="O2059" i="2"/>
  <x:c r="K2060" i="2"/>
  <x:c r="M2060" i="2"/>
  <x:c r="N2060" i="2"/>
  <x:c r="O2060" i="2"/>
  <x:c r="K2061" i="2"/>
  <x:c r="M2061" i="2"/>
  <x:c r="N2061" i="2"/>
  <x:c r="O2061" i="2"/>
  <x:c r="K2062" i="2"/>
  <x:c r="M2062" i="2"/>
  <x:c r="N2062" i="2"/>
  <x:c r="O2062" i="2"/>
  <x:c r="K2063" i="2"/>
  <x:c r="M2063" i="2"/>
  <x:c r="N2063" i="2"/>
  <x:c r="O2063" i="2"/>
  <x:c r="K2064" i="2"/>
  <x:c r="M2064" i="2"/>
  <x:c r="N2064" i="2"/>
  <x:c r="O2064" i="2"/>
  <x:c r="K2065" i="2"/>
  <x:c r="M2065" i="2"/>
  <x:c r="N2065" i="2"/>
  <x:c r="O2065" i="2"/>
  <x:c r="K2066" i="2"/>
  <x:c r="M2066" i="2"/>
  <x:c r="N2066" i="2"/>
  <x:c r="O2066" i="2"/>
  <x:c r="K2067" i="2"/>
  <x:c r="M2067" i="2"/>
  <x:c r="N2067" i="2"/>
  <x:c r="O2067" i="2"/>
  <x:c r="K2068" i="2"/>
  <x:c r="M2068" i="2"/>
  <x:c r="N2068" i="2"/>
  <x:c r="O2068" i="2"/>
  <x:c r="K2069" i="2"/>
  <x:c r="M2069" i="2"/>
  <x:c r="N2069" i="2"/>
  <x:c r="O2069" i="2"/>
  <x:c r="K2070" i="2"/>
  <x:c r="M2070" i="2"/>
  <x:c r="N2070" i="2"/>
  <x:c r="O2070" i="2"/>
  <x:c r="K2071" i="2"/>
  <x:c r="M2071" i="2"/>
  <x:c r="N2071" i="2"/>
  <x:c r="O2071" i="2"/>
  <x:c r="K2072" i="2"/>
  <x:c r="M2072" i="2"/>
  <x:c r="N2072" i="2"/>
  <x:c r="O2072" i="2"/>
  <x:c r="K2073" i="2"/>
  <x:c r="M2073" i="2"/>
  <x:c r="N2073" i="2"/>
  <x:c r="O2073" i="2"/>
  <x:c r="K2074" i="2"/>
  <x:c r="M2074" i="2"/>
  <x:c r="N2074" i="2"/>
  <x:c r="O2074" i="2"/>
  <x:c r="K2075" i="2"/>
  <x:c r="M2075" i="2"/>
  <x:c r="N2075" i="2"/>
  <x:c r="O2075" i="2"/>
  <x:c r="K2076" i="2"/>
  <x:c r="M2076" i="2"/>
  <x:c r="N2076" i="2"/>
  <x:c r="O2076" i="2"/>
  <x:c r="K2077" i="2"/>
  <x:c r="M2077" i="2"/>
  <x:c r="N2077" i="2"/>
  <x:c r="O2077" i="2"/>
  <x:c r="K2078" i="2"/>
  <x:c r="M2078" i="2"/>
  <x:c r="N2078" i="2"/>
  <x:c r="O2078" i="2"/>
  <x:c r="K2079" i="2"/>
  <x:c r="M2079" i="2"/>
  <x:c r="N2079" i="2"/>
  <x:c r="O2079" i="2"/>
  <x:c r="K2080" i="2"/>
  <x:c r="M2080" i="2"/>
  <x:c r="N2080" i="2"/>
  <x:c r="O2080" i="2"/>
  <x:c r="K2081" i="2"/>
  <x:c r="M2081" i="2"/>
  <x:c r="N2081" i="2"/>
  <x:c r="O2081" i="2"/>
  <x:c r="K2082" i="2"/>
  <x:c r="M2082" i="2"/>
  <x:c r="N2082" i="2"/>
  <x:c r="O2082" i="2"/>
  <x:c r="K2083" i="2"/>
  <x:c r="M2083" i="2"/>
  <x:c r="N2083" i="2"/>
  <x:c r="O2083" i="2"/>
  <x:c r="K2084" i="2"/>
  <x:c r="M2084" i="2"/>
  <x:c r="N2084" i="2"/>
  <x:c r="O2084" i="2"/>
  <x:c r="K2085" i="2"/>
  <x:c r="M2085" i="2"/>
  <x:c r="N2085" i="2"/>
  <x:c r="O2085" i="2"/>
  <x:c r="K2086" i="2"/>
  <x:c r="M2086" i="2"/>
  <x:c r="N2086" i="2"/>
  <x:c r="O2086" i="2"/>
  <x:c r="K2087" i="2"/>
  <x:c r="M2087" i="2"/>
  <x:c r="N2087" i="2"/>
  <x:c r="O2087" i="2"/>
  <x:c r="K2088" i="2"/>
  <x:c r="M2088" i="2"/>
  <x:c r="N2088" i="2"/>
  <x:c r="O2088" i="2"/>
  <x:c r="K2089" i="2"/>
  <x:c r="M2089" i="2"/>
  <x:c r="N2089" i="2"/>
  <x:c r="O2089" i="2"/>
  <x:c r="K2090" i="2"/>
  <x:c r="M2090" i="2"/>
  <x:c r="N2090" i="2"/>
  <x:c r="O2090" i="2"/>
  <x:c r="K2091" i="2"/>
  <x:c r="M2091" i="2"/>
  <x:c r="N2091" i="2"/>
  <x:c r="O2091" i="2"/>
  <x:c r="K2092" i="2"/>
  <x:c r="M2092" i="2"/>
  <x:c r="N2092" i="2"/>
  <x:c r="O2092" i="2"/>
  <x:c r="K2093" i="2"/>
  <x:c r="M2093" i="2"/>
  <x:c r="N2093" i="2"/>
  <x:c r="O2093" i="2"/>
  <x:c r="K2094" i="2"/>
  <x:c r="M2094" i="2"/>
  <x:c r="N2094" i="2"/>
  <x:c r="O2094" i="2"/>
  <x:c r="K2095" i="2"/>
  <x:c r="M2095" i="2"/>
  <x:c r="N2095" i="2"/>
  <x:c r="O2095" i="2"/>
  <x:c r="K2096" i="2"/>
  <x:c r="M2096" i="2"/>
  <x:c r="N2096" i="2"/>
  <x:c r="O2096" i="2"/>
  <x:c r="K2097" i="2"/>
  <x:c r="M2097" i="2"/>
  <x:c r="N2097" i="2"/>
  <x:c r="O2097" i="2"/>
  <x:c r="K2098" i="2"/>
  <x:c r="M2098" i="2"/>
  <x:c r="N2098" i="2"/>
  <x:c r="O2098" i="2"/>
  <x:c r="K2099" i="2"/>
  <x:c r="M2099" i="2"/>
  <x:c r="N2099" i="2"/>
  <x:c r="O2099" i="2"/>
  <x:c r="K2100" i="2"/>
  <x:c r="M2100" i="2"/>
  <x:c r="N2100" i="2"/>
  <x:c r="O2100" i="2"/>
  <x:c r="K2101" i="2"/>
  <x:c r="M2101" i="2"/>
  <x:c r="N2101" i="2"/>
  <x:c r="O2101" i="2"/>
  <x:c r="K2102" i="2"/>
  <x:c r="M2102" i="2"/>
  <x:c r="N2102" i="2"/>
  <x:c r="O2102" i="2"/>
  <x:c r="K2103" i="2"/>
  <x:c r="M2103" i="2"/>
  <x:c r="N2103" i="2"/>
  <x:c r="O2103" i="2"/>
  <x:c r="K2104" i="2"/>
  <x:c r="M2104" i="2"/>
  <x:c r="N2104" i="2"/>
  <x:c r="O2104" i="2"/>
  <x:c r="K2105" i="2"/>
  <x:c r="M2105" i="2"/>
  <x:c r="N2105" i="2"/>
  <x:c r="O2105" i="2"/>
  <x:c r="K2106" i="2"/>
  <x:c r="M2106" i="2"/>
  <x:c r="N2106" i="2"/>
  <x:c r="O2106" i="2"/>
  <x:c r="K2107" i="2"/>
  <x:c r="M2107" i="2"/>
  <x:c r="N2107" i="2"/>
  <x:c r="O2107" i="2"/>
  <x:c r="K2108" i="2"/>
  <x:c r="M2108" i="2"/>
  <x:c r="N2108" i="2"/>
  <x:c r="O2108" i="2"/>
  <x:c r="K2109" i="2"/>
  <x:c r="M2109" i="2"/>
  <x:c r="N2109" i="2"/>
  <x:c r="O2109" i="2"/>
  <x:c r="K2110" i="2"/>
  <x:c r="M2110" i="2"/>
  <x:c r="N2110" i="2"/>
  <x:c r="O2110" i="2"/>
  <x:c r="K2111" i="2"/>
  <x:c r="M2111" i="2"/>
  <x:c r="N2111" i="2"/>
  <x:c r="O2111" i="2"/>
  <x:c r="K2112" i="2"/>
  <x:c r="M2112" i="2"/>
  <x:c r="N2112" i="2"/>
  <x:c r="O2112" i="2"/>
  <x:c r="K2113" i="2"/>
  <x:c r="M2113" i="2"/>
  <x:c r="N2113" i="2"/>
  <x:c r="O2113" i="2"/>
  <x:c r="K2114" i="2"/>
  <x:c r="M2114" i="2"/>
  <x:c r="N2114" i="2"/>
  <x:c r="O2114" i="2"/>
  <x:c r="K2115" i="2"/>
  <x:c r="M2115" i="2"/>
  <x:c r="N2115" i="2"/>
  <x:c r="O2115" i="2"/>
  <x:c r="K2116" i="2"/>
  <x:c r="M2116" i="2"/>
  <x:c r="N2116" i="2"/>
  <x:c r="O2116" i="2"/>
  <x:c r="K2117" i="2"/>
  <x:c r="M2117" i="2"/>
  <x:c r="N2117" i="2"/>
  <x:c r="O2117" i="2"/>
  <x:c r="K2118" i="2"/>
  <x:c r="M2118" i="2"/>
  <x:c r="N2118" i="2"/>
  <x:c r="O2118" i="2"/>
  <x:c r="K2119" i="2"/>
  <x:c r="M2119" i="2"/>
  <x:c r="N2119" i="2"/>
  <x:c r="O2119" i="2"/>
  <x:c r="K2120" i="2"/>
  <x:c r="M2120" i="2"/>
  <x:c r="N2120" i="2"/>
  <x:c r="O2120" i="2"/>
  <x:c r="K2121" i="2"/>
  <x:c r="M2121" i="2"/>
  <x:c r="N2121" i="2"/>
  <x:c r="O2121" i="2"/>
  <x:c r="K2122" i="2"/>
  <x:c r="M2122" i="2"/>
  <x:c r="N2122" i="2"/>
  <x:c r="O2122" i="2"/>
  <x:c r="K2123" i="2"/>
  <x:c r="M2123" i="2"/>
  <x:c r="N2123" i="2"/>
  <x:c r="O2123" i="2"/>
  <x:c r="K2124" i="2"/>
  <x:c r="M2124" i="2"/>
  <x:c r="N2124" i="2"/>
  <x:c r="O2124" i="2"/>
  <x:c r="K2125" i="2"/>
  <x:c r="M2125" i="2"/>
  <x:c r="N2125" i="2"/>
  <x:c r="O2125" i="2"/>
  <x:c r="K2126" i="2"/>
  <x:c r="M2126" i="2"/>
  <x:c r="N2126" i="2"/>
  <x:c r="O2126" i="2"/>
  <x:c r="K2127" i="2"/>
  <x:c r="M2127" i="2"/>
  <x:c r="N2127" i="2"/>
  <x:c r="O2127" i="2"/>
  <x:c r="K2128" i="2"/>
  <x:c r="M2128" i="2"/>
  <x:c r="N2128" i="2"/>
  <x:c r="O2128" i="2"/>
  <x:c r="K2129" i="2"/>
  <x:c r="M2129" i="2"/>
  <x:c r="N2129" i="2"/>
  <x:c r="O2129" i="2"/>
  <x:c r="K2130" i="2"/>
  <x:c r="M2130" i="2"/>
  <x:c r="N2130" i="2"/>
  <x:c r="O2130" i="2"/>
  <x:c r="K2131" i="2"/>
  <x:c r="M2131" i="2"/>
  <x:c r="N2131" i="2"/>
  <x:c r="O2131" i="2"/>
  <x:c r="K2132" i="2"/>
  <x:c r="M2132" i="2"/>
  <x:c r="N2132" i="2"/>
  <x:c r="O2132" i="2"/>
  <x:c r="K2133" i="2"/>
  <x:c r="M2133" i="2"/>
  <x:c r="N2133" i="2"/>
  <x:c r="O2133" i="2"/>
  <x:c r="K2134" i="2"/>
  <x:c r="M2134" i="2"/>
  <x:c r="N2134" i="2"/>
  <x:c r="O2134" i="2"/>
  <x:c r="K2135" i="2"/>
  <x:c r="M2135" i="2"/>
  <x:c r="N2135" i="2"/>
  <x:c r="O2135" i="2"/>
  <x:c r="K2136" i="2"/>
  <x:c r="M2136" i="2"/>
  <x:c r="N2136" i="2"/>
  <x:c r="O2136" i="2"/>
  <x:c r="K2137" i="2"/>
  <x:c r="M2137" i="2"/>
  <x:c r="N2137" i="2"/>
  <x:c r="O2137" i="2"/>
  <x:c r="K2138" i="2"/>
  <x:c r="M2138" i="2"/>
  <x:c r="N2138" i="2"/>
  <x:c r="O2138" i="2"/>
  <x:c r="K2139" i="2"/>
  <x:c r="M2139" i="2"/>
  <x:c r="N2139" i="2"/>
  <x:c r="O2139" i="2"/>
  <x:c r="K2140" i="2"/>
  <x:c r="M2140" i="2"/>
  <x:c r="N2140" i="2"/>
  <x:c r="O2140" i="2"/>
  <x:c r="K2141" i="2"/>
  <x:c r="M2141" i="2"/>
  <x:c r="N2141" i="2"/>
  <x:c r="O2141" i="2"/>
  <x:c r="K2142" i="2"/>
  <x:c r="M2142" i="2"/>
  <x:c r="N2142" i="2"/>
  <x:c r="O2142" i="2"/>
  <x:c r="K2143" i="2"/>
  <x:c r="M2143" i="2"/>
  <x:c r="N2143" i="2"/>
  <x:c r="O2143" i="2"/>
  <x:c r="K2144" i="2"/>
  <x:c r="M2144" i="2"/>
  <x:c r="N2144" i="2"/>
  <x:c r="O2144" i="2"/>
  <x:c r="K2145" i="2"/>
  <x:c r="M2145" i="2"/>
  <x:c r="N2145" i="2"/>
  <x:c r="O2145" i="2"/>
  <x:c r="K2146" i="2"/>
  <x:c r="M2146" i="2"/>
  <x:c r="N2146" i="2"/>
  <x:c r="O2146" i="2"/>
  <x:c r="K2147" i="2"/>
  <x:c r="M2147" i="2"/>
  <x:c r="N2147" i="2"/>
  <x:c r="O2147" i="2"/>
  <x:c r="K2148" i="2"/>
  <x:c r="M2148" i="2"/>
  <x:c r="N2148" i="2"/>
  <x:c r="O2148" i="2"/>
  <x:c r="K2149" i="2"/>
  <x:c r="M2149" i="2"/>
  <x:c r="N2149" i="2"/>
  <x:c r="O2149" i="2"/>
  <x:c r="K2150" i="2"/>
  <x:c r="M2150" i="2"/>
  <x:c r="N2150" i="2"/>
  <x:c r="O2150" i="2"/>
  <x:c r="K2151" i="2"/>
  <x:c r="M2151" i="2"/>
  <x:c r="N2151" i="2"/>
  <x:c r="O2151" i="2"/>
  <x:c r="K2152" i="2"/>
  <x:c r="M2152" i="2"/>
  <x:c r="N2152" i="2"/>
  <x:c r="O2152" i="2"/>
  <x:c r="K2153" i="2"/>
  <x:c r="M2153" i="2"/>
  <x:c r="N2153" i="2"/>
  <x:c r="O2153" i="2"/>
  <x:c r="K2154" i="2"/>
  <x:c r="M2154" i="2"/>
  <x:c r="N2154" i="2"/>
  <x:c r="O2154" i="2"/>
  <x:c r="K2155" i="2"/>
  <x:c r="M2155" i="2"/>
  <x:c r="N2155" i="2"/>
  <x:c r="O2155" i="2"/>
  <x:c r="K2156" i="2"/>
  <x:c r="M2156" i="2"/>
  <x:c r="N2156" i="2"/>
  <x:c r="O2156" i="2"/>
  <x:c r="K2157" i="2"/>
  <x:c r="M2157" i="2"/>
  <x:c r="N2157" i="2"/>
  <x:c r="O2157" i="2"/>
  <x:c r="K2158" i="2"/>
  <x:c r="M2158" i="2"/>
  <x:c r="N2158" i="2"/>
  <x:c r="O2158" i="2"/>
  <x:c r="K2159" i="2"/>
  <x:c r="M2159" i="2"/>
  <x:c r="N2159" i="2"/>
  <x:c r="O2159" i="2"/>
  <x:c r="K2160" i="2"/>
  <x:c r="M2160" i="2"/>
  <x:c r="N2160" i="2"/>
  <x:c r="O2160" i="2"/>
  <x:c r="K2161" i="2"/>
  <x:c r="M2161" i="2"/>
  <x:c r="N2161" i="2"/>
  <x:c r="O2161" i="2"/>
  <x:c r="K2162" i="2"/>
  <x:c r="M2162" i="2"/>
  <x:c r="N2162" i="2"/>
  <x:c r="O2162" i="2"/>
  <x:c r="K2163" i="2"/>
  <x:c r="M2163" i="2"/>
  <x:c r="N2163" i="2"/>
  <x:c r="O2163" i="2"/>
  <x:c r="K2164" i="2"/>
  <x:c r="M2164" i="2"/>
  <x:c r="N2164" i="2"/>
  <x:c r="O2164" i="2"/>
  <x:c r="K2165" i="2"/>
  <x:c r="M2165" i="2"/>
  <x:c r="N2165" i="2"/>
  <x:c r="O2165" i="2"/>
  <x:c r="K2166" i="2"/>
  <x:c r="M2166" i="2"/>
  <x:c r="N2166" i="2"/>
  <x:c r="O2166" i="2"/>
  <x:c r="K2167" i="2"/>
  <x:c r="M2167" i="2"/>
  <x:c r="N2167" i="2"/>
  <x:c r="O2167" i="2"/>
  <x:c r="K2168" i="2"/>
  <x:c r="M2168" i="2"/>
  <x:c r="N2168" i="2"/>
  <x:c r="O2168" i="2"/>
  <x:c r="K2169" i="2"/>
  <x:c r="M2169" i="2"/>
  <x:c r="N2169" i="2"/>
  <x:c r="O2169" i="2"/>
  <x:c r="K2170" i="2"/>
  <x:c r="M2170" i="2"/>
  <x:c r="N2170" i="2"/>
  <x:c r="O2170" i="2"/>
  <x:c r="K2171" i="2"/>
  <x:c r="M2171" i="2"/>
  <x:c r="N2171" i="2"/>
  <x:c r="O2171" i="2"/>
  <x:c r="K2172" i="2"/>
  <x:c r="M2172" i="2"/>
  <x:c r="N2172" i="2"/>
  <x:c r="O2172" i="2"/>
  <x:c r="K2173" i="2"/>
  <x:c r="M2173" i="2"/>
  <x:c r="N2173" i="2"/>
  <x:c r="O2173" i="2"/>
  <x:c r="K2174" i="2"/>
  <x:c r="M2174" i="2"/>
  <x:c r="N2174" i="2"/>
  <x:c r="O2174" i="2"/>
  <x:c r="K2175" i="2"/>
  <x:c r="M2175" i="2"/>
  <x:c r="N2175" i="2"/>
  <x:c r="O2175" i="2"/>
  <x:c r="K2176" i="2"/>
  <x:c r="M2176" i="2"/>
  <x:c r="N2176" i="2"/>
  <x:c r="O2176" i="2"/>
  <x:c r="K2177" i="2"/>
  <x:c r="M2177" i="2"/>
  <x:c r="N2177" i="2"/>
  <x:c r="O2177" i="2"/>
  <x:c r="K2178" i="2"/>
  <x:c r="M2178" i="2"/>
  <x:c r="N2178" i="2"/>
  <x:c r="O2178" i="2"/>
  <x:c r="K2179" i="2"/>
  <x:c r="M2179" i="2"/>
  <x:c r="N2179" i="2"/>
  <x:c r="O2179" i="2"/>
  <x:c r="K2180" i="2"/>
  <x:c r="M2180" i="2"/>
  <x:c r="N2180" i="2"/>
  <x:c r="O2180" i="2"/>
  <x:c r="K2181" i="2"/>
  <x:c r="M2181" i="2"/>
  <x:c r="N2181" i="2"/>
  <x:c r="O2181" i="2"/>
  <x:c r="K2182" i="2"/>
  <x:c r="M2182" i="2"/>
  <x:c r="N2182" i="2"/>
  <x:c r="O2182" i="2"/>
  <x:c r="K2183" i="2"/>
  <x:c r="M2183" i="2"/>
  <x:c r="N2183" i="2"/>
  <x:c r="O2183" i="2"/>
  <x:c r="K2184" i="2"/>
  <x:c r="M2184" i="2"/>
  <x:c r="N2184" i="2"/>
  <x:c r="O2184" i="2"/>
  <x:c r="K2185" i="2"/>
  <x:c r="M2185" i="2"/>
  <x:c r="N2185" i="2"/>
  <x:c r="O2185" i="2"/>
  <x:c r="K2186" i="2"/>
  <x:c r="M2186" i="2"/>
  <x:c r="N2186" i="2"/>
  <x:c r="O2186" i="2"/>
  <x:c r="K2187" i="2"/>
  <x:c r="M2187" i="2"/>
  <x:c r="N2187" i="2"/>
  <x:c r="O2187" i="2"/>
  <x:c r="K2188" i="2"/>
  <x:c r="M2188" i="2"/>
  <x:c r="N2188" i="2"/>
  <x:c r="O2188" i="2"/>
  <x:c r="K2189" i="2"/>
  <x:c r="M2189" i="2"/>
  <x:c r="N2189" i="2"/>
  <x:c r="O2189" i="2"/>
  <x:c r="K2190" i="2"/>
  <x:c r="M2190" i="2"/>
  <x:c r="N2190" i="2"/>
  <x:c r="O2190" i="2"/>
  <x:c r="K2191" i="2"/>
  <x:c r="M2191" i="2"/>
  <x:c r="N2191" i="2"/>
  <x:c r="O2191" i="2"/>
  <x:c r="K2192" i="2"/>
  <x:c r="M2192" i="2"/>
  <x:c r="N2192" i="2"/>
  <x:c r="O2192" i="2"/>
  <x:c r="K2193" i="2"/>
  <x:c r="M2193" i="2"/>
  <x:c r="N2193" i="2"/>
  <x:c r="O2193" i="2"/>
  <x:c r="K2194" i="2"/>
  <x:c r="M2194" i="2"/>
  <x:c r="N2194" i="2"/>
  <x:c r="O2194" i="2"/>
  <x:c r="K2195" i="2"/>
  <x:c r="M2195" i="2"/>
  <x:c r="N2195" i="2"/>
  <x:c r="O2195" i="2"/>
  <x:c r="K2196" i="2"/>
  <x:c r="M2196" i="2"/>
  <x:c r="N2196" i="2"/>
  <x:c r="O2196" i="2"/>
  <x:c r="K2197" i="2"/>
  <x:c r="M2197" i="2"/>
  <x:c r="N2197" i="2"/>
  <x:c r="O2197" i="2"/>
  <x:c r="K2198" i="2"/>
  <x:c r="M2198" i="2"/>
  <x:c r="N2198" i="2"/>
  <x:c r="O2198" i="2"/>
  <x:c r="K2199" i="2"/>
  <x:c r="M2199" i="2"/>
  <x:c r="N2199" i="2"/>
  <x:c r="O2199" i="2"/>
  <x:c r="K2200" i="2"/>
  <x:c r="M2200" i="2"/>
  <x:c r="N2200" i="2"/>
  <x:c r="O2200" i="2"/>
  <x:c r="K2201" i="2"/>
  <x:c r="M2201" i="2"/>
  <x:c r="N2201" i="2"/>
  <x:c r="O2201" i="2"/>
  <x:c r="K2202" i="2"/>
  <x:c r="M2202" i="2"/>
  <x:c r="N2202" i="2"/>
  <x:c r="O2202" i="2"/>
  <x:c r="K2203" i="2"/>
  <x:c r="M2203" i="2"/>
  <x:c r="N2203" i="2"/>
  <x:c r="O2203" i="2"/>
  <x:c r="K2204" i="2"/>
  <x:c r="M2204" i="2"/>
  <x:c r="N2204" i="2"/>
  <x:c r="O2204" i="2"/>
  <x:c r="K2205" i="2"/>
  <x:c r="M2205" i="2"/>
  <x:c r="N2205" i="2"/>
  <x:c r="O2205" i="2"/>
  <x:c r="K2206" i="2"/>
  <x:c r="M2206" i="2"/>
  <x:c r="N2206" i="2"/>
  <x:c r="O2206" i="2"/>
  <x:c r="K2207" i="2"/>
  <x:c r="M2207" i="2"/>
  <x:c r="N2207" i="2"/>
  <x:c r="O2207" i="2"/>
  <x:c r="K2208" i="2"/>
  <x:c r="M2208" i="2"/>
  <x:c r="N2208" i="2"/>
  <x:c r="O2208" i="2"/>
  <x:c r="K2209" i="2"/>
  <x:c r="M2209" i="2"/>
  <x:c r="N2209" i="2"/>
  <x:c r="O2209" i="2"/>
  <x:c r="K2210" i="2"/>
  <x:c r="M2210" i="2"/>
  <x:c r="N2210" i="2"/>
  <x:c r="O2210" i="2"/>
  <x:c r="K2211" i="2"/>
  <x:c r="M2211" i="2"/>
  <x:c r="N2211" i="2"/>
  <x:c r="O2211" i="2"/>
  <x:c r="K2212" i="2"/>
  <x:c r="M2212" i="2"/>
  <x:c r="N2212" i="2"/>
  <x:c r="O2212" i="2"/>
  <x:c r="K2213" i="2"/>
  <x:c r="M2213" i="2"/>
  <x:c r="N2213" i="2"/>
  <x:c r="O2213" i="2"/>
  <x:c r="K2214" i="2"/>
  <x:c r="M2214" i="2"/>
  <x:c r="N2214" i="2"/>
  <x:c r="O2214" i="2"/>
  <x:c r="K2215" i="2"/>
  <x:c r="M2215" i="2"/>
  <x:c r="N2215" i="2"/>
  <x:c r="O2215" i="2"/>
  <x:c r="K2216" i="2"/>
  <x:c r="M2216" i="2"/>
  <x:c r="N2216" i="2"/>
  <x:c r="O2216" i="2"/>
  <x:c r="K2217" i="2"/>
  <x:c r="M2217" i="2"/>
  <x:c r="N2217" i="2"/>
  <x:c r="O2217" i="2"/>
  <x:c r="K2218" i="2"/>
  <x:c r="M2218" i="2"/>
  <x:c r="N2218" i="2"/>
  <x:c r="O2218" i="2"/>
  <x:c r="K2219" i="2"/>
  <x:c r="M2219" i="2"/>
  <x:c r="N2219" i="2"/>
  <x:c r="O2219" i="2"/>
  <x:c r="K2220" i="2"/>
  <x:c r="M2220" i="2"/>
  <x:c r="N2220" i="2"/>
  <x:c r="O2220" i="2"/>
  <x:c r="K2221" i="2"/>
  <x:c r="M2221" i="2"/>
  <x:c r="N2221" i="2"/>
  <x:c r="O2221" i="2"/>
  <x:c r="K2222" i="2"/>
  <x:c r="M2222" i="2"/>
  <x:c r="N2222" i="2"/>
  <x:c r="O2222" i="2"/>
  <x:c r="K2223" i="2"/>
  <x:c r="M2223" i="2"/>
  <x:c r="N2223" i="2"/>
  <x:c r="O2223" i="2"/>
  <x:c r="K2224" i="2"/>
  <x:c r="M2224" i="2"/>
  <x:c r="N2224" i="2"/>
  <x:c r="O2224" i="2"/>
  <x:c r="K2225" i="2"/>
  <x:c r="M2225" i="2"/>
  <x:c r="N2225" i="2"/>
  <x:c r="O2225" i="2"/>
  <x:c r="K2226" i="2"/>
  <x:c r="M2226" i="2"/>
  <x:c r="N2226" i="2"/>
  <x:c r="O2226" i="2"/>
  <x:c r="K2227" i="2"/>
  <x:c r="M2227" i="2"/>
  <x:c r="N2227" i="2"/>
  <x:c r="O2227" i="2"/>
  <x:c r="K2228" i="2"/>
  <x:c r="M2228" i="2"/>
  <x:c r="N2228" i="2"/>
  <x:c r="O2228" i="2"/>
  <x:c r="K2229" i="2"/>
  <x:c r="M2229" i="2"/>
  <x:c r="N2229" i="2"/>
  <x:c r="O2229" i="2"/>
  <x:c r="K2230" i="2"/>
  <x:c r="M2230" i="2"/>
  <x:c r="N2230" i="2"/>
  <x:c r="O2230" i="2"/>
  <x:c r="K2231" i="2"/>
  <x:c r="M2231" i="2"/>
  <x:c r="N2231" i="2"/>
  <x:c r="O2231" i="2"/>
  <x:c r="K2232" i="2"/>
  <x:c r="M2232" i="2"/>
  <x:c r="N2232" i="2"/>
  <x:c r="O2232" i="2"/>
  <x:c r="K2233" i="2"/>
  <x:c r="M2233" i="2"/>
  <x:c r="N2233" i="2"/>
  <x:c r="O2233" i="2"/>
  <x:c r="K2234" i="2"/>
  <x:c r="M2234" i="2"/>
  <x:c r="N2234" i="2"/>
  <x:c r="O2234" i="2"/>
  <x:c r="K2235" i="2"/>
  <x:c r="M2235" i="2"/>
  <x:c r="N2235" i="2"/>
  <x:c r="O2235" i="2"/>
  <x:c r="K2236" i="2"/>
  <x:c r="M2236" i="2"/>
  <x:c r="N2236" i="2"/>
  <x:c r="O2236" i="2"/>
  <x:c r="K2237" i="2"/>
  <x:c r="M2237" i="2"/>
  <x:c r="N2237" i="2"/>
  <x:c r="O2237" i="2"/>
  <x:c r="K2238" i="2"/>
  <x:c r="M2238" i="2"/>
  <x:c r="N2238" i="2"/>
  <x:c r="O2238" i="2"/>
  <x:c r="K2239" i="2"/>
  <x:c r="M2239" i="2"/>
  <x:c r="N2239" i="2"/>
  <x:c r="O2239" i="2"/>
  <x:c r="K2240" i="2"/>
  <x:c r="M2240" i="2"/>
  <x:c r="N2240" i="2"/>
  <x:c r="O2240" i="2"/>
  <x:c r="K2241" i="2"/>
  <x:c r="M2241" i="2"/>
  <x:c r="N2241" i="2"/>
  <x:c r="O2241" i="2"/>
  <x:c r="K2242" i="2"/>
  <x:c r="M2242" i="2"/>
  <x:c r="N2242" i="2"/>
  <x:c r="O2242" i="2"/>
  <x:c r="K2243" i="2"/>
  <x:c r="M2243" i="2"/>
  <x:c r="N2243" i="2"/>
  <x:c r="O2243" i="2"/>
  <x:c r="K2244" i="2"/>
  <x:c r="M2244" i="2"/>
  <x:c r="N2244" i="2"/>
  <x:c r="O2244" i="2"/>
  <x:c r="K2245" i="2"/>
  <x:c r="M2245" i="2"/>
  <x:c r="N2245" i="2"/>
  <x:c r="O2245" i="2"/>
  <x:c r="K2246" i="2"/>
  <x:c r="M2246" i="2"/>
  <x:c r="N2246" i="2"/>
  <x:c r="O2246" i="2"/>
  <x:c r="K2247" i="2"/>
  <x:c r="M2247" i="2"/>
  <x:c r="N2247" i="2"/>
  <x:c r="O2247" i="2"/>
  <x:c r="K2248" i="2"/>
  <x:c r="M2248" i="2"/>
  <x:c r="N2248" i="2"/>
  <x:c r="O2248" i="2"/>
  <x:c r="K2249" i="2"/>
  <x:c r="M2249" i="2"/>
  <x:c r="N2249" i="2"/>
  <x:c r="O2249" i="2"/>
  <x:c r="K2250" i="2"/>
  <x:c r="M2250" i="2"/>
  <x:c r="N2250" i="2"/>
  <x:c r="O2250" i="2"/>
  <x:c r="K2251" i="2"/>
  <x:c r="M2251" i="2"/>
  <x:c r="N2251" i="2"/>
  <x:c r="O2251" i="2"/>
  <x:c r="K2252" i="2"/>
  <x:c r="M2252" i="2"/>
  <x:c r="N2252" i="2"/>
  <x:c r="O2252" i="2"/>
  <x:c r="K2253" i="2"/>
  <x:c r="M2253" i="2"/>
  <x:c r="N2253" i="2"/>
  <x:c r="O2253" i="2"/>
  <x:c r="K2254" i="2"/>
  <x:c r="M2254" i="2"/>
  <x:c r="N2254" i="2"/>
  <x:c r="O2254" i="2"/>
  <x:c r="K2255" i="2"/>
  <x:c r="M2255" i="2"/>
  <x:c r="N2255" i="2"/>
  <x:c r="O2255" i="2"/>
  <x:c r="K2256" i="2"/>
  <x:c r="M2256" i="2"/>
  <x:c r="N2256" i="2"/>
  <x:c r="O2256" i="2"/>
  <x:c r="K2257" i="2"/>
  <x:c r="M2257" i="2"/>
  <x:c r="N2257" i="2"/>
  <x:c r="O2257" i="2"/>
  <x:c r="K2258" i="2"/>
  <x:c r="M2258" i="2"/>
  <x:c r="N2258" i="2"/>
  <x:c r="O2258" i="2"/>
  <x:c r="K2259" i="2"/>
  <x:c r="M2259" i="2"/>
  <x:c r="N2259" i="2"/>
  <x:c r="O2259" i="2"/>
  <x:c r="K2260" i="2"/>
  <x:c r="M2260" i="2"/>
  <x:c r="N2260" i="2"/>
  <x:c r="O2260" i="2"/>
  <x:c r="K2261" i="2"/>
  <x:c r="M2261" i="2"/>
  <x:c r="N2261" i="2"/>
  <x:c r="O2261" i="2"/>
  <x:c r="K2262" i="2"/>
  <x:c r="M2262" i="2"/>
  <x:c r="N2262" i="2"/>
  <x:c r="O2262" i="2"/>
  <x:c r="K2263" i="2"/>
  <x:c r="M2263" i="2"/>
  <x:c r="N2263" i="2"/>
  <x:c r="O2263" i="2"/>
  <x:c r="K2264" i="2"/>
  <x:c r="M2264" i="2"/>
  <x:c r="N2264" i="2"/>
  <x:c r="O2264" i="2"/>
  <x:c r="K2265" i="2"/>
  <x:c r="M2265" i="2"/>
  <x:c r="N2265" i="2"/>
  <x:c r="O2265" i="2"/>
  <x:c r="K2266" i="2"/>
  <x:c r="M2266" i="2"/>
  <x:c r="N2266" i="2"/>
  <x:c r="O2266" i="2"/>
  <x:c r="K2267" i="2"/>
  <x:c r="M2267" i="2"/>
  <x:c r="N2267" i="2"/>
  <x:c r="O2267" i="2"/>
  <x:c r="K2268" i="2"/>
  <x:c r="M2268" i="2"/>
  <x:c r="N2268" i="2"/>
  <x:c r="O2268" i="2"/>
  <x:c r="K2269" i="2"/>
  <x:c r="M2269" i="2"/>
  <x:c r="N2269" i="2"/>
  <x:c r="O2269" i="2"/>
  <x:c r="K2270" i="2"/>
  <x:c r="M2270" i="2"/>
  <x:c r="N2270" i="2"/>
  <x:c r="O2270" i="2"/>
  <x:c r="K2271" i="2"/>
  <x:c r="M2271" i="2"/>
  <x:c r="N2271" i="2"/>
  <x:c r="O2271" i="2"/>
  <x:c r="K2272" i="2"/>
  <x:c r="M2272" i="2"/>
  <x:c r="N2272" i="2"/>
  <x:c r="O2272" i="2"/>
  <x:c r="K2273" i="2"/>
  <x:c r="M2273" i="2"/>
  <x:c r="N2273" i="2"/>
  <x:c r="O2273" i="2"/>
  <x:c r="K2274" i="2"/>
  <x:c r="M2274" i="2"/>
  <x:c r="N2274" i="2"/>
  <x:c r="O2274" i="2"/>
  <x:c r="K2275" i="2"/>
  <x:c r="M2275" i="2"/>
  <x:c r="N2275" i="2"/>
  <x:c r="O2275" i="2"/>
  <x:c r="K2276" i="2"/>
  <x:c r="M2276" i="2"/>
  <x:c r="N2276" i="2"/>
  <x:c r="O2276" i="2"/>
  <x:c r="K2277" i="2"/>
  <x:c r="M2277" i="2"/>
  <x:c r="N2277" i="2"/>
  <x:c r="O2277" i="2"/>
  <x:c r="K2278" i="2"/>
  <x:c r="M2278" i="2"/>
  <x:c r="N2278" i="2"/>
  <x:c r="O2278" i="2"/>
  <x:c r="K2279" i="2"/>
  <x:c r="M2279" i="2"/>
  <x:c r="N2279" i="2"/>
  <x:c r="O2279" i="2"/>
  <x:c r="K2280" i="2"/>
  <x:c r="M2280" i="2"/>
  <x:c r="N2280" i="2"/>
  <x:c r="O2280" i="2"/>
  <x:c r="K2281" i="2"/>
  <x:c r="M2281" i="2"/>
  <x:c r="N2281" i="2"/>
  <x:c r="O2281" i="2"/>
  <x:c r="K2282" i="2"/>
  <x:c r="M2282" i="2"/>
  <x:c r="N2282" i="2"/>
  <x:c r="O2282" i="2"/>
  <x:c r="K2283" i="2"/>
  <x:c r="M2283" i="2"/>
  <x:c r="N2283" i="2"/>
  <x:c r="O2283" i="2"/>
  <x:c r="K2284" i="2"/>
  <x:c r="M2284" i="2"/>
  <x:c r="N2284" i="2"/>
  <x:c r="O2284" i="2"/>
  <x:c r="K2285" i="2"/>
  <x:c r="M2285" i="2"/>
  <x:c r="N2285" i="2"/>
  <x:c r="O2285" i="2"/>
  <x:c r="K2286" i="2"/>
  <x:c r="M2286" i="2"/>
  <x:c r="N2286" i="2"/>
  <x:c r="O2286" i="2"/>
  <x:c r="K2287" i="2"/>
  <x:c r="M2287" i="2"/>
  <x:c r="N2287" i="2"/>
  <x:c r="O2287" i="2"/>
  <x:c r="K2288" i="2"/>
  <x:c r="M2288" i="2"/>
  <x:c r="N2288" i="2"/>
  <x:c r="O2288" i="2"/>
  <x:c r="K2289" i="2"/>
  <x:c r="M2289" i="2"/>
  <x:c r="N2289" i="2"/>
  <x:c r="O2289" i="2"/>
  <x:c r="K2290" i="2"/>
  <x:c r="M2290" i="2"/>
  <x:c r="N2290" i="2"/>
  <x:c r="O2290" i="2"/>
  <x:c r="K2291" i="2"/>
  <x:c r="M2291" i="2"/>
  <x:c r="N2291" i="2"/>
  <x:c r="O2291" i="2"/>
  <x:c r="K2292" i="2"/>
  <x:c r="M2292" i="2"/>
  <x:c r="N2292" i="2"/>
  <x:c r="O2292" i="2"/>
  <x:c r="K2293" i="2"/>
  <x:c r="M2293" i="2"/>
  <x:c r="N2293" i="2"/>
  <x:c r="O2293" i="2"/>
  <x:c r="K2294" i="2"/>
  <x:c r="M2294" i="2"/>
  <x:c r="N2294" i="2"/>
  <x:c r="O2294" i="2"/>
  <x:c r="K2295" i="2"/>
  <x:c r="M2295" i="2"/>
  <x:c r="N2295" i="2"/>
  <x:c r="O2295" i="2"/>
  <x:c r="K2296" i="2"/>
  <x:c r="M2296" i="2"/>
  <x:c r="N2296" i="2"/>
  <x:c r="O2296" i="2"/>
  <x:c r="K2297" i="2"/>
  <x:c r="M2297" i="2"/>
  <x:c r="N2297" i="2"/>
  <x:c r="O2297" i="2"/>
  <x:c r="K2298" i="2"/>
  <x:c r="M2298" i="2"/>
  <x:c r="N2298" i="2"/>
  <x:c r="O2298" i="2"/>
  <x:c r="K2299" i="2"/>
  <x:c r="M2299" i="2"/>
  <x:c r="N2299" i="2"/>
  <x:c r="O2299" i="2"/>
  <x:c r="K2300" i="2"/>
  <x:c r="M2300" i="2"/>
  <x:c r="N2300" i="2"/>
  <x:c r="O2300" i="2"/>
  <x:c r="K2301" i="2"/>
  <x:c r="M2301" i="2"/>
  <x:c r="N2301" i="2"/>
  <x:c r="O2301" i="2"/>
  <x:c r="K2302" i="2"/>
  <x:c r="M2302" i="2"/>
  <x:c r="N2302" i="2"/>
  <x:c r="O2302" i="2"/>
  <x:c r="K2303" i="2"/>
  <x:c r="M2303" i="2"/>
  <x:c r="N2303" i="2"/>
  <x:c r="O2303" i="2"/>
  <x:c r="K2304" i="2"/>
  <x:c r="M2304" i="2"/>
  <x:c r="N2304" i="2"/>
  <x:c r="O2304" i="2"/>
  <x:c r="K2305" i="2"/>
  <x:c r="M2305" i="2"/>
  <x:c r="N2305" i="2"/>
  <x:c r="O2305" i="2"/>
  <x:c r="K2306" i="2"/>
  <x:c r="M2306" i="2"/>
  <x:c r="N2306" i="2"/>
  <x:c r="O2306" i="2"/>
  <x:c r="K2307" i="2"/>
  <x:c r="M2307" i="2"/>
  <x:c r="N2307" i="2"/>
  <x:c r="O2307" i="2"/>
  <x:c r="K2308" i="2"/>
  <x:c r="M2308" i="2"/>
  <x:c r="N2308" i="2"/>
  <x:c r="O2308" i="2"/>
  <x:c r="K2309" i="2"/>
  <x:c r="M2309" i="2"/>
  <x:c r="N2309" i="2"/>
  <x:c r="O2309" i="2"/>
  <x:c r="K2310" i="2"/>
  <x:c r="M2310" i="2"/>
  <x:c r="N2310" i="2"/>
  <x:c r="O2310" i="2"/>
  <x:c r="K2311" i="2"/>
  <x:c r="M2311" i="2"/>
  <x:c r="N2311" i="2"/>
  <x:c r="O2311" i="2"/>
  <x:c r="K2312" i="2"/>
  <x:c r="M2312" i="2"/>
  <x:c r="N2312" i="2"/>
  <x:c r="O2312" i="2"/>
  <x:c r="K2313" i="2"/>
  <x:c r="M2313" i="2"/>
  <x:c r="N2313" i="2"/>
  <x:c r="O2313" i="2"/>
  <x:c r="K2314" i="2"/>
  <x:c r="M2314" i="2"/>
  <x:c r="N2314" i="2"/>
  <x:c r="O2314" i="2"/>
  <x:c r="K2315" i="2"/>
  <x:c r="M2315" i="2"/>
  <x:c r="N2315" i="2"/>
  <x:c r="O2315" i="2"/>
  <x:c r="K2316" i="2"/>
  <x:c r="M2316" i="2"/>
  <x:c r="N2316" i="2"/>
  <x:c r="O2316" i="2"/>
  <x:c r="K2317" i="2"/>
  <x:c r="M2317" i="2"/>
  <x:c r="N2317" i="2"/>
  <x:c r="O2317" i="2"/>
  <x:c r="K2318" i="2"/>
  <x:c r="M2318" i="2"/>
  <x:c r="N2318" i="2"/>
  <x:c r="O2318" i="2"/>
  <x:c r="K2319" i="2"/>
  <x:c r="M2319" i="2"/>
  <x:c r="N2319" i="2"/>
  <x:c r="O2319" i="2"/>
  <x:c r="K2320" i="2"/>
  <x:c r="M2320" i="2"/>
  <x:c r="N2320" i="2"/>
  <x:c r="O2320" i="2"/>
  <x:c r="K2321" i="2"/>
  <x:c r="M2321" i="2"/>
  <x:c r="N2321" i="2"/>
  <x:c r="O2321" i="2"/>
  <x:c r="K2322" i="2"/>
  <x:c r="M2322" i="2"/>
  <x:c r="N2322" i="2"/>
  <x:c r="O2322" i="2"/>
  <x:c r="K2323" i="2"/>
  <x:c r="M2323" i="2"/>
  <x:c r="N2323" i="2"/>
  <x:c r="O2323" i="2"/>
  <x:c r="K2324" i="2"/>
  <x:c r="M2324" i="2"/>
  <x:c r="N2324" i="2"/>
  <x:c r="O2324" i="2"/>
  <x:c r="K2325" i="2"/>
  <x:c r="M2325" i="2"/>
  <x:c r="N2325" i="2"/>
  <x:c r="O2325" i="2"/>
  <x:c r="K2326" i="2"/>
  <x:c r="M2326" i="2"/>
  <x:c r="N2326" i="2"/>
  <x:c r="O2326" i="2"/>
  <x:c r="K2327" i="2"/>
  <x:c r="M2327" i="2"/>
  <x:c r="N2327" i="2"/>
  <x:c r="O2327" i="2"/>
  <x:c r="K2328" i="2"/>
  <x:c r="M2328" i="2"/>
  <x:c r="N2328" i="2"/>
  <x:c r="O2328" i="2"/>
  <x:c r="K2329" i="2"/>
  <x:c r="M2329" i="2"/>
  <x:c r="N2329" i="2"/>
  <x:c r="O2329" i="2"/>
  <x:c r="K2330" i="2"/>
  <x:c r="M2330" i="2"/>
  <x:c r="N2330" i="2"/>
  <x:c r="O2330" i="2"/>
  <x:c r="K2331" i="2"/>
  <x:c r="M2331" i="2"/>
  <x:c r="N2331" i="2"/>
  <x:c r="O2331" i="2"/>
  <x:c r="K2332" i="2"/>
  <x:c r="M2332" i="2"/>
  <x:c r="N2332" i="2"/>
  <x:c r="O2332" i="2"/>
  <x:c r="K2333" i="2"/>
  <x:c r="M2333" i="2"/>
  <x:c r="N2333" i="2"/>
  <x:c r="O2333" i="2"/>
  <x:c r="K2334" i="2"/>
  <x:c r="M2334" i="2"/>
  <x:c r="N2334" i="2"/>
  <x:c r="O2334" i="2"/>
  <x:c r="K2335" i="2"/>
  <x:c r="M2335" i="2"/>
  <x:c r="N2335" i="2"/>
  <x:c r="O2335" i="2"/>
  <x:c r="K2336" i="2"/>
  <x:c r="M2336" i="2"/>
  <x:c r="N2336" i="2"/>
  <x:c r="O2336" i="2"/>
  <x:c r="K2337" i="2"/>
  <x:c r="M2337" i="2"/>
  <x:c r="N2337" i="2"/>
  <x:c r="O2337" i="2"/>
  <x:c r="K2338" i="2"/>
  <x:c r="M2338" i="2"/>
  <x:c r="N2338" i="2"/>
  <x:c r="O2338" i="2"/>
  <x:c r="K2339" i="2"/>
  <x:c r="M2339" i="2"/>
  <x:c r="N2339" i="2"/>
  <x:c r="O2339" i="2"/>
  <x:c r="K2340" i="2"/>
  <x:c r="M2340" i="2"/>
  <x:c r="N2340" i="2"/>
  <x:c r="O2340" i="2"/>
  <x:c r="K2341" i="2"/>
  <x:c r="M2341" i="2"/>
  <x:c r="N2341" i="2"/>
  <x:c r="O2341" i="2"/>
  <x:c r="K2342" i="2"/>
  <x:c r="M2342" i="2"/>
  <x:c r="N2342" i="2"/>
  <x:c r="O2342" i="2"/>
  <x:c r="K2343" i="2"/>
  <x:c r="M2343" i="2"/>
  <x:c r="N2343" i="2"/>
  <x:c r="O2343" i="2"/>
  <x:c r="K2344" i="2"/>
  <x:c r="M2344" i="2"/>
  <x:c r="N2344" i="2"/>
  <x:c r="O2344" i="2"/>
  <x:c r="K2345" i="2"/>
  <x:c r="M2345" i="2"/>
  <x:c r="N2345" i="2"/>
  <x:c r="O2345" i="2"/>
  <x:c r="K2346" i="2"/>
  <x:c r="M2346" i="2"/>
  <x:c r="N2346" i="2"/>
  <x:c r="O2346" i="2"/>
  <x:c r="K2347" i="2"/>
  <x:c r="M2347" i="2"/>
  <x:c r="N2347" i="2"/>
  <x:c r="O2347" i="2"/>
  <x:c r="K2348" i="2"/>
  <x:c r="M2348" i="2"/>
  <x:c r="N2348" i="2"/>
  <x:c r="O2348" i="2"/>
  <x:c r="K2349" i="2"/>
  <x:c r="M2349" i="2"/>
  <x:c r="N2349" i="2"/>
  <x:c r="O2349" i="2"/>
  <x:c r="K2350" i="2"/>
  <x:c r="M2350" i="2"/>
  <x:c r="N2350" i="2"/>
  <x:c r="O2350" i="2"/>
  <x:c r="K2351" i="2"/>
  <x:c r="M2351" i="2"/>
  <x:c r="N2351" i="2"/>
  <x:c r="O2351" i="2"/>
  <x:c r="K2352" i="2"/>
  <x:c r="M2352" i="2"/>
  <x:c r="N2352" i="2"/>
  <x:c r="O2352" i="2"/>
  <x:c r="K2353" i="2"/>
  <x:c r="M2353" i="2"/>
  <x:c r="N2353" i="2"/>
  <x:c r="O2353" i="2"/>
  <x:c r="K2354" i="2"/>
  <x:c r="M2354" i="2"/>
  <x:c r="N2354" i="2"/>
  <x:c r="O2354" i="2"/>
  <x:c r="K2355" i="2"/>
  <x:c r="M2355" i="2"/>
  <x:c r="N2355" i="2"/>
  <x:c r="O2355" i="2"/>
  <x:c r="K2356" i="2"/>
  <x:c r="M2356" i="2"/>
  <x:c r="N2356" i="2"/>
  <x:c r="O2356" i="2"/>
  <x:c r="K2357" i="2"/>
  <x:c r="M2357" i="2"/>
  <x:c r="N2357" i="2"/>
  <x:c r="O2357" i="2"/>
  <x:c r="K2358" i="2"/>
  <x:c r="M2358" i="2"/>
  <x:c r="N2358" i="2"/>
  <x:c r="O2358" i="2"/>
  <x:c r="K2359" i="2"/>
  <x:c r="M2359" i="2"/>
  <x:c r="N2359" i="2"/>
  <x:c r="O2359" i="2"/>
  <x:c r="K2360" i="2"/>
  <x:c r="M2360" i="2"/>
  <x:c r="N2360" i="2"/>
  <x:c r="O2360" i="2"/>
  <x:c r="K2361" i="2"/>
  <x:c r="M2361" i="2"/>
  <x:c r="N2361" i="2"/>
  <x:c r="O2361" i="2"/>
  <x:c r="K2362" i="2"/>
  <x:c r="M2362" i="2"/>
  <x:c r="N2362" i="2"/>
  <x:c r="O2362" i="2"/>
  <x:c r="K2363" i="2"/>
  <x:c r="M2363" i="2"/>
  <x:c r="N2363" i="2"/>
  <x:c r="O2363" i="2"/>
  <x:c r="K2364" i="2"/>
  <x:c r="M2364" i="2"/>
  <x:c r="N2364" i="2"/>
  <x:c r="O2364" i="2"/>
  <x:c r="K2365" i="2"/>
  <x:c r="M2365" i="2"/>
  <x:c r="N2365" i="2"/>
  <x:c r="O2365" i="2"/>
  <x:c r="K2366" i="2"/>
  <x:c r="M2366" i="2"/>
  <x:c r="N2366" i="2"/>
  <x:c r="O2366" i="2"/>
  <x:c r="K2367" i="2"/>
  <x:c r="M2367" i="2"/>
  <x:c r="N2367" i="2"/>
  <x:c r="O2367" i="2"/>
  <x:c r="K2368" i="2"/>
  <x:c r="M2368" i="2"/>
  <x:c r="N2368" i="2"/>
  <x:c r="O2368" i="2"/>
  <x:c r="K2369" i="2"/>
  <x:c r="M2369" i="2"/>
  <x:c r="N2369" i="2"/>
  <x:c r="O2369" i="2"/>
  <x:c r="K2370" i="2"/>
  <x:c r="M2370" i="2"/>
  <x:c r="N2370" i="2"/>
  <x:c r="O2370" i="2"/>
  <x:c r="K2371" i="2"/>
  <x:c r="M2371" i="2"/>
  <x:c r="N2371" i="2"/>
  <x:c r="O2371" i="2"/>
  <x:c r="K2372" i="2"/>
  <x:c r="M2372" i="2"/>
  <x:c r="N2372" i="2"/>
  <x:c r="O2372" i="2"/>
  <x:c r="K2373" i="2"/>
  <x:c r="M2373" i="2"/>
  <x:c r="N2373" i="2"/>
  <x:c r="O2373" i="2"/>
  <x:c r="K2374" i="2"/>
  <x:c r="M2374" i="2"/>
  <x:c r="N2374" i="2"/>
  <x:c r="O2374" i="2"/>
  <x:c r="K2375" i="2"/>
  <x:c r="M2375" i="2"/>
  <x:c r="N2375" i="2"/>
  <x:c r="O2375" i="2"/>
  <x:c r="K2376" i="2"/>
  <x:c r="M2376" i="2"/>
  <x:c r="N2376" i="2"/>
  <x:c r="O2376" i="2"/>
  <x:c r="K2377" i="2"/>
  <x:c r="M2377" i="2"/>
  <x:c r="N2377" i="2"/>
  <x:c r="O2377" i="2"/>
  <x:c r="K2378" i="2"/>
  <x:c r="M2378" i="2"/>
  <x:c r="N2378" i="2"/>
  <x:c r="O2378" i="2"/>
  <x:c r="K2379" i="2"/>
  <x:c r="M2379" i="2"/>
  <x:c r="N2379" i="2"/>
  <x:c r="O2379" i="2"/>
  <x:c r="K2380" i="2"/>
  <x:c r="M2380" i="2"/>
  <x:c r="N2380" i="2"/>
  <x:c r="O2380" i="2"/>
  <x:c r="K2381" i="2"/>
  <x:c r="M2381" i="2"/>
  <x:c r="N2381" i="2"/>
  <x:c r="O2381" i="2"/>
  <x:c r="K2382" i="2"/>
  <x:c r="M2382" i="2"/>
  <x:c r="N2382" i="2"/>
  <x:c r="O2382" i="2"/>
  <x:c r="K2383" i="2"/>
  <x:c r="M2383" i="2"/>
  <x:c r="N2383" i="2"/>
  <x:c r="O2383" i="2"/>
  <x:c r="K2384" i="2"/>
  <x:c r="M2384" i="2"/>
  <x:c r="N2384" i="2"/>
  <x:c r="O2384" i="2"/>
  <x:c r="K2385" i="2"/>
  <x:c r="M2385" i="2"/>
  <x:c r="N2385" i="2"/>
  <x:c r="O2385" i="2"/>
  <x:c r="K2386" i="2"/>
  <x:c r="M2386" i="2"/>
  <x:c r="N2386" i="2"/>
  <x:c r="O2386" i="2"/>
  <x:c r="K2387" i="2"/>
  <x:c r="M2387" i="2"/>
  <x:c r="N2387" i="2"/>
  <x:c r="O2387" i="2"/>
  <x:c r="K2388" i="2"/>
  <x:c r="M2388" i="2"/>
  <x:c r="N2388" i="2"/>
  <x:c r="O2388" i="2"/>
  <x:c r="K2389" i="2"/>
  <x:c r="M2389" i="2"/>
  <x:c r="N2389" i="2"/>
  <x:c r="O2389" i="2"/>
  <x:c r="K2390" i="2"/>
  <x:c r="M2390" i="2"/>
  <x:c r="N2390" i="2"/>
  <x:c r="O2390" i="2"/>
  <x:c r="K2391" i="2"/>
  <x:c r="M2391" i="2"/>
  <x:c r="N2391" i="2"/>
  <x:c r="O2391" i="2"/>
  <x:c r="K2392" i="2"/>
  <x:c r="M2392" i="2"/>
  <x:c r="N2392" i="2"/>
  <x:c r="O2392" i="2"/>
  <x:c r="K2393" i="2"/>
  <x:c r="M2393" i="2"/>
  <x:c r="N2393" i="2"/>
  <x:c r="O2393" i="2"/>
  <x:c r="K2394" i="2"/>
  <x:c r="M2394" i="2"/>
  <x:c r="N2394" i="2"/>
  <x:c r="O2394" i="2"/>
  <x:c r="K2395" i="2"/>
  <x:c r="M2395" i="2"/>
  <x:c r="N2395" i="2"/>
  <x:c r="O2395" i="2"/>
  <x:c r="K2396" i="2"/>
  <x:c r="M2396" i="2"/>
  <x:c r="N2396" i="2"/>
  <x:c r="O2396" i="2"/>
  <x:c r="K2397" i="2"/>
  <x:c r="M2397" i="2"/>
  <x:c r="N2397" i="2"/>
  <x:c r="O2397" i="2"/>
  <x:c r="K2398" i="2"/>
  <x:c r="M2398" i="2"/>
  <x:c r="N2398" i="2"/>
  <x:c r="O2398" i="2"/>
  <x:c r="K2399" i="2"/>
  <x:c r="M2399" i="2"/>
  <x:c r="N2399" i="2"/>
  <x:c r="O2399" i="2"/>
  <x:c r="K2400" i="2"/>
  <x:c r="M2400" i="2"/>
  <x:c r="N2400" i="2"/>
  <x:c r="O2400" i="2"/>
  <x:c r="K2401" i="2"/>
  <x:c r="M2401" i="2"/>
  <x:c r="N2401" i="2"/>
  <x:c r="O2401" i="2"/>
  <x:c r="K2402" i="2"/>
  <x:c r="M2402" i="2"/>
  <x:c r="N2402" i="2"/>
  <x:c r="O2402" i="2"/>
  <x:c r="K2403" i="2"/>
  <x:c r="M2403" i="2"/>
  <x:c r="N2403" i="2"/>
  <x:c r="O2403" i="2"/>
  <x:c r="K2404" i="2"/>
  <x:c r="M2404" i="2"/>
  <x:c r="N2404" i="2"/>
  <x:c r="O2404" i="2"/>
  <x:c r="K2405" i="2"/>
  <x:c r="M2405" i="2"/>
  <x:c r="N2405" i="2"/>
  <x:c r="O2405" i="2"/>
  <x:c r="K2406" i="2"/>
  <x:c r="M2406" i="2"/>
  <x:c r="N2406" i="2"/>
  <x:c r="O2406" i="2"/>
  <x:c r="K2407" i="2"/>
  <x:c r="M2407" i="2"/>
  <x:c r="N2407" i="2"/>
  <x:c r="O2407" i="2"/>
  <x:c r="K2408" i="2"/>
  <x:c r="M2408" i="2"/>
  <x:c r="N2408" i="2"/>
  <x:c r="O2408" i="2"/>
  <x:c r="K2409" i="2"/>
  <x:c r="M2409" i="2"/>
  <x:c r="N2409" i="2"/>
  <x:c r="O2409" i="2"/>
  <x:c r="K2410" i="2"/>
  <x:c r="M2410" i="2"/>
  <x:c r="N2410" i="2"/>
  <x:c r="O2410" i="2"/>
  <x:c r="K2411" i="2"/>
  <x:c r="M2411" i="2"/>
  <x:c r="N2411" i="2"/>
  <x:c r="O2411" i="2"/>
  <x:c r="K2412" i="2"/>
  <x:c r="M2412" i="2"/>
  <x:c r="N2412" i="2"/>
  <x:c r="O2412" i="2"/>
  <x:c r="K2413" i="2"/>
  <x:c r="M2413" i="2"/>
  <x:c r="N2413" i="2"/>
  <x:c r="O2413" i="2"/>
  <x:c r="K2414" i="2"/>
  <x:c r="M2414" i="2"/>
  <x:c r="N2414" i="2"/>
  <x:c r="O2414" i="2"/>
  <x:c r="K2415" i="2"/>
  <x:c r="M2415" i="2"/>
  <x:c r="N2415" i="2"/>
  <x:c r="O2415" i="2"/>
  <x:c r="K2416" i="2"/>
  <x:c r="M2416" i="2"/>
  <x:c r="N2416" i="2"/>
  <x:c r="O2416" i="2"/>
  <x:c r="K2417" i="2"/>
  <x:c r="M2417" i="2"/>
  <x:c r="N2417" i="2"/>
  <x:c r="O2417" i="2"/>
  <x:c r="K2418" i="2"/>
  <x:c r="M2418" i="2"/>
  <x:c r="N2418" i="2"/>
  <x:c r="O2418" i="2"/>
  <x:c r="K2419" i="2"/>
  <x:c r="M2419" i="2"/>
  <x:c r="N2419" i="2"/>
  <x:c r="O2419" i="2"/>
  <x:c r="K2420" i="2"/>
  <x:c r="M2420" i="2"/>
  <x:c r="N2420" i="2"/>
  <x:c r="O2420" i="2"/>
  <x:c r="K2421" i="2"/>
  <x:c r="M2421" i="2"/>
  <x:c r="N2421" i="2"/>
  <x:c r="O2421" i="2"/>
  <x:c r="K2422" i="2"/>
  <x:c r="M2422" i="2"/>
  <x:c r="N2422" i="2"/>
  <x:c r="O2422" i="2"/>
  <x:c r="K2423" i="2"/>
  <x:c r="M2423" i="2"/>
  <x:c r="N2423" i="2"/>
  <x:c r="O2423" i="2"/>
  <x:c r="K2424" i="2"/>
  <x:c r="M2424" i="2"/>
  <x:c r="N2424" i="2"/>
  <x:c r="O2424" i="2"/>
  <x:c r="K2425" i="2"/>
  <x:c r="M2425" i="2"/>
  <x:c r="N2425" i="2"/>
  <x:c r="O2425" i="2"/>
  <x:c r="K2426" i="2"/>
  <x:c r="M2426" i="2"/>
  <x:c r="N2426" i="2"/>
  <x:c r="O2426" i="2"/>
  <x:c r="K2427" i="2"/>
  <x:c r="M2427" i="2"/>
  <x:c r="N2427" i="2"/>
  <x:c r="O2427" i="2"/>
  <x:c r="K2428" i="2"/>
  <x:c r="M2428" i="2"/>
  <x:c r="N2428" i="2"/>
  <x:c r="O2428" i="2"/>
  <x:c r="K2429" i="2"/>
  <x:c r="M2429" i="2"/>
  <x:c r="N2429" i="2"/>
  <x:c r="O2429" i="2"/>
  <x:c r="K2430" i="2"/>
  <x:c r="M2430" i="2"/>
  <x:c r="N2430" i="2"/>
  <x:c r="O2430" i="2"/>
  <x:c r="K2431" i="2"/>
  <x:c r="M2431" i="2"/>
  <x:c r="N2431" i="2"/>
  <x:c r="O2431" i="2"/>
  <x:c r="K2432" i="2"/>
  <x:c r="M2432" i="2"/>
  <x:c r="N2432" i="2"/>
  <x:c r="O2432" i="2"/>
  <x:c r="K2433" i="2"/>
  <x:c r="M2433" i="2"/>
  <x:c r="N2433" i="2"/>
  <x:c r="O2433" i="2"/>
  <x:c r="K2434" i="2"/>
  <x:c r="M2434" i="2"/>
  <x:c r="N2434" i="2"/>
  <x:c r="O2434" i="2"/>
  <x:c r="K2435" i="2"/>
  <x:c r="M2435" i="2"/>
  <x:c r="N2435" i="2"/>
  <x:c r="O2435" i="2"/>
  <x:c r="K2436" i="2"/>
  <x:c r="M2436" i="2"/>
  <x:c r="N2436" i="2"/>
  <x:c r="O2436" i="2"/>
  <x:c r="K2437" i="2"/>
  <x:c r="M2437" i="2"/>
  <x:c r="N2437" i="2"/>
  <x:c r="O2437" i="2"/>
  <x:c r="K2438" i="2"/>
  <x:c r="M2438" i="2"/>
  <x:c r="N2438" i="2"/>
  <x:c r="O2438" i="2"/>
  <x:c r="K2439" i="2"/>
  <x:c r="M2439" i="2"/>
  <x:c r="N2439" i="2"/>
  <x:c r="O2439" i="2"/>
  <x:c r="K2440" i="2"/>
  <x:c r="M2440" i="2"/>
  <x:c r="N2440" i="2"/>
  <x:c r="O2440" i="2"/>
  <x:c r="K2441" i="2"/>
  <x:c r="M2441" i="2"/>
  <x:c r="N2441" i="2"/>
  <x:c r="O2441" i="2"/>
  <x:c r="K2442" i="2"/>
  <x:c r="M2442" i="2"/>
  <x:c r="N2442" i="2"/>
  <x:c r="O2442" i="2"/>
  <x:c r="K2443" i="2"/>
  <x:c r="M2443" i="2"/>
  <x:c r="N2443" i="2"/>
  <x:c r="O2443" i="2"/>
  <x:c r="K2444" i="2"/>
  <x:c r="M2444" i="2"/>
  <x:c r="N2444" i="2"/>
  <x:c r="O2444" i="2"/>
  <x:c r="K2445" i="2"/>
  <x:c r="M2445" i="2"/>
  <x:c r="N2445" i="2"/>
  <x:c r="O2445" i="2"/>
  <x:c r="K2446" i="2"/>
  <x:c r="M2446" i="2"/>
  <x:c r="N2446" i="2"/>
  <x:c r="O2446" i="2"/>
  <x:c r="K2447" i="2"/>
  <x:c r="M2447" i="2"/>
  <x:c r="N2447" i="2"/>
  <x:c r="O2447" i="2"/>
  <x:c r="K2448" i="2"/>
  <x:c r="M2448" i="2"/>
  <x:c r="N2448" i="2"/>
  <x:c r="O2448" i="2"/>
  <x:c r="K2449" i="2"/>
  <x:c r="M2449" i="2"/>
  <x:c r="N2449" i="2"/>
  <x:c r="O2449" i="2"/>
  <x:c r="K2450" i="2"/>
  <x:c r="M2450" i="2"/>
  <x:c r="N2450" i="2"/>
  <x:c r="O2450" i="2"/>
  <x:c r="K2451" i="2"/>
  <x:c r="M2451" i="2"/>
  <x:c r="N2451" i="2"/>
  <x:c r="O2451" i="2"/>
  <x:c r="K2452" i="2"/>
  <x:c r="M2452" i="2"/>
  <x:c r="N2452" i="2"/>
  <x:c r="O2452" i="2"/>
  <x:c r="K2453" i="2"/>
  <x:c r="M2453" i="2"/>
  <x:c r="N2453" i="2"/>
  <x:c r="O2453" i="2"/>
  <x:c r="K2454" i="2"/>
  <x:c r="M2454" i="2"/>
  <x:c r="N2454" i="2"/>
  <x:c r="O2454" i="2"/>
  <x:c r="K2455" i="2"/>
  <x:c r="M2455" i="2"/>
  <x:c r="N2455" i="2"/>
  <x:c r="O2455" i="2"/>
  <x:c r="K2456" i="2"/>
  <x:c r="M2456" i="2"/>
  <x:c r="N2456" i="2"/>
  <x:c r="O2456" i="2"/>
  <x:c r="K2457" i="2"/>
  <x:c r="M2457" i="2"/>
  <x:c r="N2457" i="2"/>
  <x:c r="O2457" i="2"/>
  <x:c r="K2458" i="2"/>
  <x:c r="M2458" i="2"/>
  <x:c r="N2458" i="2"/>
  <x:c r="O2458" i="2"/>
  <x:c r="K2459" i="2"/>
  <x:c r="M2459" i="2"/>
  <x:c r="N2459" i="2"/>
  <x:c r="O2459" i="2"/>
  <x:c r="K2460" i="2"/>
  <x:c r="M2460" i="2"/>
  <x:c r="N2460" i="2"/>
  <x:c r="O2460" i="2"/>
  <x:c r="K2461" i="2"/>
  <x:c r="M2461" i="2"/>
  <x:c r="N2461" i="2"/>
  <x:c r="O2461" i="2"/>
  <x:c r="K2462" i="2"/>
  <x:c r="M2462" i="2"/>
  <x:c r="N2462" i="2"/>
  <x:c r="O2462" i="2"/>
  <x:c r="K2463" i="2"/>
  <x:c r="M2463" i="2"/>
  <x:c r="N2463" i="2"/>
  <x:c r="O2463" i="2"/>
  <x:c r="K2464" i="2"/>
  <x:c r="M2464" i="2"/>
  <x:c r="N2464" i="2"/>
  <x:c r="O2464" i="2"/>
  <x:c r="K2465" i="2"/>
  <x:c r="M2465" i="2"/>
  <x:c r="N2465" i="2"/>
  <x:c r="O2465" i="2"/>
  <x:c r="K2466" i="2"/>
  <x:c r="M2466" i="2"/>
  <x:c r="N2466" i="2"/>
  <x:c r="O2466" i="2"/>
  <x:c r="K2467" i="2"/>
  <x:c r="M2467" i="2"/>
  <x:c r="N2467" i="2"/>
  <x:c r="O2467" i="2"/>
  <x:c r="K2468" i="2"/>
  <x:c r="M2468" i="2"/>
  <x:c r="N2468" i="2"/>
  <x:c r="O2468" i="2"/>
  <x:c r="K2469" i="2"/>
  <x:c r="M2469" i="2"/>
  <x:c r="N2469" i="2"/>
  <x:c r="O2469" i="2"/>
  <x:c r="K2470" i="2"/>
  <x:c r="M2470" i="2"/>
  <x:c r="N2470" i="2"/>
  <x:c r="O2470" i="2"/>
  <x:c r="K2471" i="2"/>
  <x:c r="M2471" i="2"/>
  <x:c r="N2471" i="2"/>
  <x:c r="O2471" i="2"/>
  <x:c r="K2472" i="2"/>
  <x:c r="M2472" i="2"/>
  <x:c r="N2472" i="2"/>
  <x:c r="O2472" i="2"/>
  <x:c r="K2473" i="2"/>
  <x:c r="M2473" i="2"/>
  <x:c r="N2473" i="2"/>
  <x:c r="O2473" i="2"/>
  <x:c r="K2474" i="2"/>
  <x:c r="M2474" i="2"/>
  <x:c r="N2474" i="2"/>
  <x:c r="O2474" i="2"/>
  <x:c r="K2475" i="2"/>
  <x:c r="M2475" i="2"/>
  <x:c r="N2475" i="2"/>
  <x:c r="O2475" i="2"/>
  <x:c r="K2476" i="2"/>
  <x:c r="M2476" i="2"/>
  <x:c r="N2476" i="2"/>
  <x:c r="O2476" i="2"/>
  <x:c r="K2477" i="2"/>
  <x:c r="M2477" i="2"/>
  <x:c r="N2477" i="2"/>
  <x:c r="O2477" i="2"/>
  <x:c r="K2478" i="2"/>
  <x:c r="M2478" i="2"/>
  <x:c r="N2478" i="2"/>
  <x:c r="O2478" i="2"/>
  <x:c r="K2479" i="2"/>
  <x:c r="M2479" i="2"/>
  <x:c r="N2479" i="2"/>
  <x:c r="O2479" i="2"/>
  <x:c r="K2480" i="2"/>
  <x:c r="M2480" i="2"/>
  <x:c r="N2480" i="2"/>
  <x:c r="O2480" i="2"/>
  <x:c r="K2481" i="2"/>
  <x:c r="M2481" i="2"/>
  <x:c r="N2481" i="2"/>
  <x:c r="O2481" i="2"/>
  <x:c r="K2482" i="2"/>
  <x:c r="M2482" i="2"/>
  <x:c r="N2482" i="2"/>
  <x:c r="O2482" i="2"/>
  <x:c r="K2483" i="2"/>
  <x:c r="M2483" i="2"/>
  <x:c r="N2483" i="2"/>
  <x:c r="O2483" i="2"/>
  <x:c r="K2484" i="2"/>
  <x:c r="M2484" i="2"/>
  <x:c r="N2484" i="2"/>
  <x:c r="O2484" i="2"/>
  <x:c r="K2485" i="2"/>
  <x:c r="M2485" i="2"/>
  <x:c r="N2485" i="2"/>
  <x:c r="O2485" i="2"/>
  <x:c r="K2486" i="2"/>
  <x:c r="M2486" i="2"/>
  <x:c r="N2486" i="2"/>
  <x:c r="O2486" i="2"/>
  <x:c r="K2487" i="2"/>
  <x:c r="M2487" i="2"/>
  <x:c r="N2487" i="2"/>
  <x:c r="O2487" i="2"/>
  <x:c r="K2488" i="2"/>
  <x:c r="M2488" i="2"/>
  <x:c r="N2488" i="2"/>
  <x:c r="O2488" i="2"/>
  <x:c r="K2489" i="2"/>
  <x:c r="M2489" i="2"/>
  <x:c r="N2489" i="2"/>
  <x:c r="O2489" i="2"/>
  <x:c r="K2490" i="2"/>
  <x:c r="M2490" i="2"/>
  <x:c r="N2490" i="2"/>
  <x:c r="O2490" i="2"/>
  <x:c r="K2491" i="2"/>
  <x:c r="M2491" i="2"/>
  <x:c r="N2491" i="2"/>
  <x:c r="O2491" i="2"/>
  <x:c r="K2492" i="2"/>
  <x:c r="M2492" i="2"/>
  <x:c r="N2492" i="2"/>
  <x:c r="O2492" i="2"/>
  <x:c r="K2493" i="2"/>
  <x:c r="M2493" i="2"/>
  <x:c r="N2493" i="2"/>
  <x:c r="O2493" i="2"/>
  <x:c r="K2494" i="2"/>
  <x:c r="M2494" i="2"/>
  <x:c r="N2494" i="2"/>
  <x:c r="O2494" i="2"/>
  <x:c r="K2495" i="2"/>
  <x:c r="M2495" i="2"/>
  <x:c r="N2495" i="2"/>
  <x:c r="O2495" i="2"/>
  <x:c r="K2496" i="2"/>
  <x:c r="M2496" i="2"/>
  <x:c r="N2496" i="2"/>
  <x:c r="O2496" i="2"/>
  <x:c r="K2497" i="2"/>
  <x:c r="M2497" i="2"/>
  <x:c r="N2497" i="2"/>
  <x:c r="O2497" i="2"/>
  <x:c r="K2498" i="2"/>
  <x:c r="M2498" i="2"/>
  <x:c r="N2498" i="2"/>
  <x:c r="O2498" i="2"/>
  <x:c r="K2499" i="2"/>
  <x:c r="M2499" i="2"/>
  <x:c r="N2499" i="2"/>
  <x:c r="O2499" i="2"/>
  <x:c r="K2500" i="2"/>
  <x:c r="M2500" i="2"/>
  <x:c r="N2500" i="2"/>
  <x:c r="O2500" i="2"/>
  <x:c r="K2501" i="2"/>
  <x:c r="M2501" i="2"/>
  <x:c r="N2501" i="2"/>
  <x:c r="O2501" i="2"/>
  <x:c r="K2502" i="2"/>
  <x:c r="M2502" i="2"/>
  <x:c r="N2502" i="2"/>
  <x:c r="O2502" i="2"/>
  <x:c r="K2503" i="2"/>
  <x:c r="M2503" i="2"/>
  <x:c r="N2503" i="2"/>
  <x:c r="O2503" i="2"/>
  <x:c r="K2504" i="2"/>
  <x:c r="M2504" i="2"/>
  <x:c r="N2504" i="2"/>
  <x:c r="O2504" i="2"/>
  <x:c r="K2505" i="2"/>
  <x:c r="M2505" i="2"/>
  <x:c r="N2505" i="2"/>
  <x:c r="O2505" i="2"/>
  <x:c r="K2506" i="2"/>
  <x:c r="M2506" i="2"/>
  <x:c r="N2506" i="2"/>
  <x:c r="O2506" i="2"/>
  <x:c r="K2507" i="2"/>
  <x:c r="M2507" i="2"/>
  <x:c r="N2507" i="2"/>
  <x:c r="O2507" i="2"/>
  <x:c r="K2508" i="2"/>
  <x:c r="M2508" i="2"/>
  <x:c r="N2508" i="2"/>
  <x:c r="O2508" i="2"/>
  <x:c r="K2509" i="2"/>
  <x:c r="M2509" i="2"/>
  <x:c r="N2509" i="2"/>
  <x:c r="O2509" i="2"/>
  <x:c r="K2510" i="2"/>
  <x:c r="M2510" i="2"/>
  <x:c r="N2510" i="2"/>
  <x:c r="O2510" i="2"/>
  <x:c r="K2511" i="2"/>
  <x:c r="M2511" i="2"/>
  <x:c r="N2511" i="2"/>
  <x:c r="O2511" i="2"/>
  <x:c r="K2512" i="2"/>
  <x:c r="M2512" i="2"/>
  <x:c r="N2512" i="2"/>
  <x:c r="O2512" i="2"/>
  <x:c r="K2513" i="2"/>
  <x:c r="M2513" i="2"/>
  <x:c r="N2513" i="2"/>
  <x:c r="O2513" i="2"/>
  <x:c r="K2514" i="2"/>
  <x:c r="M2514" i="2"/>
  <x:c r="N2514" i="2"/>
  <x:c r="O2514" i="2"/>
  <x:c r="K2515" i="2"/>
  <x:c r="M2515" i="2"/>
  <x:c r="N2515" i="2"/>
  <x:c r="O2515" i="2"/>
  <x:c r="K2516" i="2"/>
  <x:c r="M2516" i="2"/>
  <x:c r="N2516" i="2"/>
  <x:c r="O2516" i="2"/>
  <x:c r="K2517" i="2"/>
  <x:c r="M2517" i="2"/>
  <x:c r="N2517" i="2"/>
  <x:c r="O2517" i="2"/>
  <x:c r="K2518" i="2"/>
  <x:c r="M2518" i="2"/>
  <x:c r="N2518" i="2"/>
  <x:c r="O2518" i="2"/>
  <x:c r="K2519" i="2"/>
  <x:c r="M2519" i="2"/>
  <x:c r="N2519" i="2"/>
  <x:c r="O2519" i="2"/>
  <x:c r="K2520" i="2"/>
  <x:c r="M2520" i="2"/>
  <x:c r="N2520" i="2"/>
  <x:c r="O2520" i="2"/>
  <x:c r="K2521" i="2"/>
  <x:c r="M2521" i="2"/>
  <x:c r="N2521" i="2"/>
  <x:c r="O2521" i="2"/>
  <x:c r="K2522" i="2"/>
  <x:c r="M2522" i="2"/>
  <x:c r="N2522" i="2"/>
  <x:c r="O2522" i="2"/>
  <x:c r="K2523" i="2"/>
  <x:c r="M2523" i="2"/>
  <x:c r="N2523" i="2"/>
  <x:c r="O2523" i="2"/>
  <x:c r="K2524" i="2"/>
  <x:c r="M2524" i="2"/>
  <x:c r="N2524" i="2"/>
  <x:c r="O2524" i="2"/>
  <x:c r="K2525" i="2"/>
  <x:c r="M2525" i="2"/>
  <x:c r="N2525" i="2"/>
  <x:c r="O2525" i="2"/>
  <x:c r="K2526" i="2"/>
  <x:c r="M2526" i="2"/>
  <x:c r="N2526" i="2"/>
  <x:c r="O2526" i="2"/>
  <x:c r="K2527" i="2"/>
  <x:c r="M2527" i="2"/>
  <x:c r="N2527" i="2"/>
  <x:c r="O2527" i="2"/>
  <x:c r="K2528" i="2"/>
  <x:c r="M2528" i="2"/>
  <x:c r="N2528" i="2"/>
  <x:c r="O2528" i="2"/>
  <x:c r="K2529" i="2"/>
  <x:c r="M2529" i="2"/>
  <x:c r="N2529" i="2"/>
  <x:c r="O2529" i="2"/>
  <x:c r="K2530" i="2"/>
  <x:c r="M2530" i="2"/>
  <x:c r="N2530" i="2"/>
  <x:c r="O2530" i="2"/>
  <x:c r="K2531" i="2"/>
  <x:c r="M2531" i="2"/>
  <x:c r="N2531" i="2"/>
  <x:c r="O2531" i="2"/>
  <x:c r="K2532" i="2"/>
  <x:c r="M2532" i="2"/>
  <x:c r="N2532" i="2"/>
  <x:c r="O2532" i="2"/>
  <x:c r="K2533" i="2"/>
  <x:c r="M2533" i="2"/>
  <x:c r="N2533" i="2"/>
  <x:c r="O2533" i="2"/>
  <x:c r="K2534" i="2"/>
  <x:c r="M2534" i="2"/>
  <x:c r="N2534" i="2"/>
  <x:c r="O2534" i="2"/>
  <x:c r="K2535" i="2"/>
  <x:c r="M2535" i="2"/>
  <x:c r="N2535" i="2"/>
  <x:c r="O2535" i="2"/>
  <x:c r="K2536" i="2"/>
  <x:c r="M2536" i="2"/>
  <x:c r="N2536" i="2"/>
  <x:c r="O2536" i="2"/>
  <x:c r="K2537" i="2"/>
  <x:c r="M2537" i="2"/>
  <x:c r="N2537" i="2"/>
  <x:c r="O2537" i="2"/>
  <x:c r="K2538" i="2"/>
  <x:c r="M2538" i="2"/>
  <x:c r="N2538" i="2"/>
  <x:c r="O2538" i="2"/>
  <x:c r="K2539" i="2"/>
  <x:c r="M2539" i="2"/>
  <x:c r="N2539" i="2"/>
  <x:c r="O2539" i="2"/>
  <x:c r="K2540" i="2"/>
  <x:c r="M2540" i="2"/>
  <x:c r="N2540" i="2"/>
  <x:c r="O2540" i="2"/>
  <x:c r="K2541" i="2"/>
  <x:c r="M2541" i="2"/>
  <x:c r="N2541" i="2"/>
  <x:c r="O2541" i="2"/>
  <x:c r="K2542" i="2"/>
  <x:c r="M2542" i="2"/>
  <x:c r="N2542" i="2"/>
  <x:c r="O2542" i="2"/>
  <x:c r="K2543" i="2"/>
  <x:c r="M2543" i="2"/>
  <x:c r="N2543" i="2"/>
  <x:c r="O2543" i="2"/>
  <x:c r="K2544" i="2"/>
  <x:c r="M2544" i="2"/>
  <x:c r="N2544" i="2"/>
  <x:c r="O2544" i="2"/>
  <x:c r="K2545" i="2"/>
  <x:c r="M2545" i="2"/>
  <x:c r="N2545" i="2"/>
  <x:c r="O2545" i="2"/>
  <x:c r="K2546" i="2"/>
  <x:c r="M2546" i="2"/>
  <x:c r="N2546" i="2"/>
  <x:c r="O2546" i="2"/>
  <x:c r="K2547" i="2"/>
  <x:c r="M2547" i="2"/>
  <x:c r="N2547" i="2"/>
  <x:c r="O2547" i="2"/>
  <x:c r="K2548" i="2"/>
  <x:c r="M2548" i="2"/>
  <x:c r="N2548" i="2"/>
  <x:c r="O2548" i="2"/>
  <x:c r="K2549" i="2"/>
  <x:c r="M2549" i="2"/>
  <x:c r="N2549" i="2"/>
  <x:c r="O2549" i="2"/>
  <x:c r="K2550" i="2"/>
  <x:c r="M2550" i="2"/>
  <x:c r="N2550" i="2"/>
  <x:c r="O2550" i="2"/>
  <x:c r="K2551" i="2"/>
  <x:c r="M2551" i="2"/>
  <x:c r="N2551" i="2"/>
  <x:c r="O2551" i="2"/>
  <x:c r="K2552" i="2"/>
  <x:c r="M2552" i="2"/>
  <x:c r="N2552" i="2"/>
  <x:c r="O2552" i="2"/>
  <x:c r="K2553" i="2"/>
  <x:c r="M2553" i="2"/>
  <x:c r="N2553" i="2"/>
  <x:c r="O2553" i="2"/>
  <x:c r="K2554" i="2"/>
  <x:c r="M2554" i="2"/>
  <x:c r="N2554" i="2"/>
  <x:c r="O2554" i="2"/>
  <x:c r="K2555" i="2"/>
  <x:c r="M2555" i="2"/>
  <x:c r="N2555" i="2"/>
  <x:c r="O2555" i="2"/>
  <x:c r="K2556" i="2"/>
  <x:c r="M2556" i="2"/>
  <x:c r="N2556" i="2"/>
  <x:c r="O2556" i="2"/>
  <x:c r="K2557" i="2"/>
  <x:c r="M2557" i="2"/>
  <x:c r="N2557" i="2"/>
  <x:c r="O2557" i="2"/>
  <x:c r="K2558" i="2"/>
  <x:c r="M2558" i="2"/>
  <x:c r="N2558" i="2"/>
  <x:c r="O2558" i="2"/>
  <x:c r="K2559" i="2"/>
  <x:c r="M2559" i="2"/>
  <x:c r="N2559" i="2"/>
  <x:c r="O2559" i="2"/>
  <x:c r="K2560" i="2"/>
  <x:c r="M2560" i="2"/>
  <x:c r="N2560" i="2"/>
  <x:c r="O2560" i="2"/>
  <x:c r="K2561" i="2"/>
  <x:c r="M2561" i="2"/>
  <x:c r="N2561" i="2"/>
  <x:c r="O2561" i="2"/>
  <x:c r="K2562" i="2"/>
  <x:c r="M2562" i="2"/>
  <x:c r="N2562" i="2"/>
  <x:c r="O2562" i="2"/>
  <x:c r="K2563" i="2"/>
  <x:c r="M2563" i="2"/>
  <x:c r="N2563" i="2"/>
  <x:c r="O2563" i="2"/>
  <x:c r="K2564" i="2"/>
  <x:c r="M2564" i="2"/>
  <x:c r="N2564" i="2"/>
  <x:c r="O2564" i="2"/>
  <x:c r="K2565" i="2"/>
  <x:c r="M2565" i="2"/>
  <x:c r="N2565" i="2"/>
  <x:c r="O2565" i="2"/>
  <x:c r="K2566" i="2"/>
  <x:c r="M2566" i="2"/>
  <x:c r="N2566" i="2"/>
  <x:c r="O2566" i="2"/>
  <x:c r="K2567" i="2"/>
  <x:c r="M2567" i="2"/>
  <x:c r="N2567" i="2"/>
  <x:c r="O2567" i="2"/>
  <x:c r="K2568" i="2"/>
  <x:c r="M2568" i="2"/>
  <x:c r="N2568" i="2"/>
  <x:c r="O2568" i="2"/>
  <x:c r="K2569" i="2"/>
  <x:c r="M2569" i="2"/>
  <x:c r="N2569" i="2"/>
  <x:c r="O2569" i="2"/>
  <x:c r="K2570" i="2"/>
  <x:c r="M2570" i="2"/>
  <x:c r="N2570" i="2"/>
  <x:c r="O2570" i="2"/>
  <x:c r="K2571" i="2"/>
  <x:c r="M2571" i="2"/>
  <x:c r="N2571" i="2"/>
  <x:c r="O2571" i="2"/>
  <x:c r="K2572" i="2"/>
  <x:c r="M2572" i="2"/>
  <x:c r="N2572" i="2"/>
  <x:c r="O2572" i="2"/>
  <x:c r="K2573" i="2"/>
  <x:c r="M2573" i="2"/>
  <x:c r="N2573" i="2"/>
  <x:c r="O2573" i="2"/>
  <x:c r="K2574" i="2"/>
  <x:c r="M2574" i="2"/>
  <x:c r="N2574" i="2"/>
  <x:c r="O2574" i="2"/>
  <x:c r="K2575" i="2"/>
  <x:c r="M2575" i="2"/>
  <x:c r="N2575" i="2"/>
  <x:c r="O2575" i="2"/>
  <x:c r="K2576" i="2"/>
  <x:c r="M2576" i="2"/>
  <x:c r="N2576" i="2"/>
  <x:c r="O2576" i="2"/>
  <x:c r="K2577" i="2"/>
  <x:c r="M2577" i="2"/>
  <x:c r="N2577" i="2"/>
  <x:c r="O2577" i="2"/>
  <x:c r="K2578" i="2"/>
  <x:c r="M2578" i="2"/>
  <x:c r="N2578" i="2"/>
  <x:c r="O2578" i="2"/>
  <x:c r="K2579" i="2"/>
  <x:c r="M2579" i="2"/>
  <x:c r="N2579" i="2"/>
  <x:c r="O2579" i="2"/>
  <x:c r="K2580" i="2"/>
  <x:c r="M2580" i="2"/>
  <x:c r="N2580" i="2"/>
  <x:c r="O2580" i="2"/>
  <x:c r="K2581" i="2"/>
  <x:c r="M2581" i="2"/>
  <x:c r="N2581" i="2"/>
  <x:c r="O2581" i="2"/>
  <x:c r="K2582" i="2"/>
  <x:c r="M2582" i="2"/>
  <x:c r="N2582" i="2"/>
  <x:c r="O2582" i="2"/>
  <x:c r="K2583" i="2"/>
  <x:c r="M2583" i="2"/>
  <x:c r="N2583" i="2"/>
  <x:c r="O2583" i="2"/>
  <x:c r="K2584" i="2"/>
  <x:c r="M2584" i="2"/>
  <x:c r="N2584" i="2"/>
  <x:c r="O2584" i="2"/>
  <x:c r="K2585" i="2"/>
  <x:c r="M2585" i="2"/>
  <x:c r="N2585" i="2"/>
  <x:c r="O2585" i="2"/>
  <x:c r="K2586" i="2"/>
  <x:c r="M2586" i="2"/>
  <x:c r="N2586" i="2"/>
  <x:c r="O2586" i="2"/>
  <x:c r="K2587" i="2"/>
  <x:c r="M2587" i="2"/>
  <x:c r="N2587" i="2"/>
  <x:c r="O2587" i="2"/>
  <x:c r="K2588" i="2"/>
  <x:c r="M2588" i="2"/>
  <x:c r="N2588" i="2"/>
  <x:c r="O2588" i="2"/>
  <x:c r="K2589" i="2"/>
  <x:c r="M2589" i="2"/>
  <x:c r="N2589" i="2"/>
  <x:c r="O2589" i="2"/>
  <x:c r="K2590" i="2"/>
  <x:c r="M2590" i="2"/>
  <x:c r="N2590" i="2"/>
  <x:c r="O2590" i="2"/>
  <x:c r="K2591" i="2"/>
  <x:c r="M2591" i="2"/>
  <x:c r="N2591" i="2"/>
  <x:c r="O2591" i="2"/>
  <x:c r="K2592" i="2"/>
  <x:c r="M2592" i="2"/>
  <x:c r="N2592" i="2"/>
  <x:c r="O2592" i="2"/>
  <x:c r="K2593" i="2"/>
  <x:c r="M2593" i="2"/>
  <x:c r="N2593" i="2"/>
  <x:c r="O2593" i="2"/>
  <x:c r="K2594" i="2"/>
  <x:c r="M2594" i="2"/>
  <x:c r="N2594" i="2"/>
  <x:c r="O2594" i="2"/>
  <x:c r="K2595" i="2"/>
  <x:c r="M2595" i="2"/>
  <x:c r="N2595" i="2"/>
  <x:c r="O2595" i="2"/>
  <x:c r="K2596" i="2"/>
  <x:c r="M2596" i="2"/>
  <x:c r="N2596" i="2"/>
  <x:c r="O2596" i="2"/>
  <x:c r="K2597" i="2"/>
  <x:c r="M2597" i="2"/>
  <x:c r="N2597" i="2"/>
  <x:c r="O2597" i="2"/>
  <x:c r="K2598" i="2"/>
  <x:c r="M2598" i="2"/>
  <x:c r="N2598" i="2"/>
  <x:c r="O2598" i="2"/>
  <x:c r="K2599" i="2"/>
  <x:c r="M2599" i="2"/>
  <x:c r="N2599" i="2"/>
  <x:c r="O2599" i="2"/>
  <x:c r="K2600" i="2"/>
  <x:c r="M2600" i="2"/>
  <x:c r="N2600" i="2"/>
  <x:c r="O2600" i="2"/>
  <x:c r="K2601" i="2"/>
  <x:c r="M2601" i="2"/>
  <x:c r="N2601" i="2"/>
  <x:c r="O2601" i="2"/>
  <x:c r="K2602" i="2"/>
  <x:c r="M2602" i="2"/>
  <x:c r="N2602" i="2"/>
  <x:c r="O2602" i="2"/>
  <x:c r="K2603" i="2"/>
  <x:c r="M2603" i="2"/>
  <x:c r="N2603" i="2"/>
  <x:c r="O2603" i="2"/>
  <x:c r="K2604" i="2"/>
  <x:c r="M2604" i="2"/>
  <x:c r="N2604" i="2"/>
  <x:c r="O2604" i="2"/>
  <x:c r="K2605" i="2"/>
  <x:c r="M2605" i="2"/>
  <x:c r="N2605" i="2"/>
  <x:c r="O2605" i="2"/>
  <x:c r="K2606" i="2"/>
  <x:c r="M2606" i="2"/>
  <x:c r="N2606" i="2"/>
  <x:c r="O2606" i="2"/>
  <x:c r="K2607" i="2"/>
  <x:c r="M2607" i="2"/>
  <x:c r="N2607" i="2"/>
  <x:c r="O2607" i="2"/>
  <x:c r="K2608" i="2"/>
  <x:c r="M2608" i="2"/>
  <x:c r="N2608" i="2"/>
  <x:c r="O2608" i="2"/>
  <x:c r="K2609" i="2"/>
  <x:c r="M2609" i="2"/>
  <x:c r="N2609" i="2"/>
  <x:c r="O2609" i="2"/>
  <x:c r="K2610" i="2"/>
  <x:c r="M2610" i="2"/>
  <x:c r="N2610" i="2"/>
  <x:c r="O2610" i="2"/>
  <x:c r="K2611" i="2"/>
  <x:c r="M2611" i="2"/>
  <x:c r="N2611" i="2"/>
  <x:c r="O2611" i="2"/>
  <x:c r="K2612" i="2"/>
  <x:c r="M2612" i="2"/>
  <x:c r="N2612" i="2"/>
  <x:c r="O2612" i="2"/>
  <x:c r="K2613" i="2"/>
  <x:c r="M2613" i="2"/>
  <x:c r="N2613" i="2"/>
  <x:c r="O2613" i="2"/>
  <x:c r="K2614" i="2"/>
  <x:c r="M2614" i="2"/>
  <x:c r="N2614" i="2"/>
  <x:c r="O2614" i="2"/>
  <x:c r="K2615" i="2"/>
  <x:c r="M2615" i="2"/>
  <x:c r="N2615" i="2"/>
  <x:c r="O2615" i="2"/>
  <x:c r="K2616" i="2"/>
  <x:c r="M2616" i="2"/>
  <x:c r="N2616" i="2"/>
  <x:c r="O2616" i="2"/>
  <x:c r="K2617" i="2"/>
  <x:c r="M2617" i="2"/>
  <x:c r="N2617" i="2"/>
  <x:c r="O2617" i="2"/>
  <x:c r="K2618" i="2"/>
  <x:c r="M2618" i="2"/>
  <x:c r="N2618" i="2"/>
  <x:c r="O2618" i="2"/>
  <x:c r="K2619" i="2"/>
  <x:c r="M2619" i="2"/>
  <x:c r="N2619" i="2"/>
  <x:c r="O2619" i="2"/>
  <x:c r="K2620" i="2"/>
  <x:c r="M2620" i="2"/>
  <x:c r="N2620" i="2"/>
  <x:c r="O2620" i="2"/>
  <x:c r="K2621" i="2"/>
  <x:c r="M2621" i="2"/>
  <x:c r="N2621" i="2"/>
  <x:c r="O2621" i="2"/>
  <x:c r="K2622" i="2"/>
  <x:c r="M2622" i="2"/>
  <x:c r="N2622" i="2"/>
  <x:c r="O2622" i="2"/>
  <x:c r="K2623" i="2"/>
  <x:c r="M2623" i="2"/>
  <x:c r="N2623" i="2"/>
  <x:c r="O2623" i="2"/>
  <x:c r="K2624" i="2"/>
  <x:c r="M2624" i="2"/>
  <x:c r="N2624" i="2"/>
  <x:c r="O2624" i="2"/>
  <x:c r="K2625" i="2"/>
  <x:c r="M2625" i="2"/>
  <x:c r="N2625" i="2"/>
  <x:c r="O2625" i="2"/>
  <x:c r="K2626" i="2"/>
  <x:c r="M2626" i="2"/>
  <x:c r="N2626" i="2"/>
  <x:c r="O2626" i="2"/>
  <x:c r="K2627" i="2"/>
  <x:c r="M2627" i="2"/>
  <x:c r="N2627" i="2"/>
  <x:c r="O2627" i="2"/>
  <x:c r="K2628" i="2"/>
  <x:c r="M2628" i="2"/>
  <x:c r="N2628" i="2"/>
  <x:c r="O2628" i="2"/>
  <x:c r="K2629" i="2"/>
  <x:c r="M2629" i="2"/>
  <x:c r="N2629" i="2"/>
  <x:c r="O2629" i="2"/>
  <x:c r="K2630" i="2"/>
  <x:c r="M2630" i="2"/>
  <x:c r="N2630" i="2"/>
  <x:c r="O2630" i="2"/>
  <x:c r="K2631" i="2"/>
  <x:c r="M2631" i="2"/>
  <x:c r="N2631" i="2"/>
  <x:c r="O2631" i="2"/>
  <x:c r="K2632" i="2"/>
  <x:c r="M2632" i="2"/>
  <x:c r="N2632" i="2"/>
  <x:c r="O2632" i="2"/>
  <x:c r="K2633" i="2"/>
  <x:c r="M2633" i="2"/>
  <x:c r="N2633" i="2"/>
  <x:c r="O2633" i="2"/>
  <x:c r="K2634" i="2"/>
  <x:c r="M2634" i="2"/>
  <x:c r="N2634" i="2"/>
  <x:c r="O2634" i="2"/>
  <x:c r="K2635" i="2"/>
  <x:c r="M2635" i="2"/>
  <x:c r="N2635" i="2"/>
  <x:c r="O2635" i="2"/>
  <x:c r="K2636" i="2"/>
  <x:c r="M2636" i="2"/>
  <x:c r="N2636" i="2"/>
  <x:c r="O2636" i="2"/>
  <x:c r="K2637" i="2"/>
  <x:c r="M2637" i="2"/>
  <x:c r="N2637" i="2"/>
  <x:c r="O2637" i="2"/>
  <x:c r="K2638" i="2"/>
  <x:c r="M2638" i="2"/>
  <x:c r="N2638" i="2"/>
  <x:c r="O2638" i="2"/>
  <x:c r="K2639" i="2"/>
  <x:c r="M2639" i="2"/>
  <x:c r="N2639" i="2"/>
  <x:c r="O2639" i="2"/>
  <x:c r="K2640" i="2"/>
  <x:c r="M2640" i="2"/>
  <x:c r="N2640" i="2"/>
  <x:c r="O2640" i="2"/>
  <x:c r="K2641" i="2"/>
  <x:c r="M2641" i="2"/>
  <x:c r="N2641" i="2"/>
  <x:c r="O2641" i="2"/>
  <x:c r="K2642" i="2"/>
  <x:c r="M2642" i="2"/>
  <x:c r="N2642" i="2"/>
  <x:c r="O2642" i="2"/>
  <x:c r="K2643" i="2"/>
  <x:c r="M2643" i="2"/>
  <x:c r="N2643" i="2"/>
  <x:c r="O2643" i="2"/>
  <x:c r="K2644" i="2"/>
  <x:c r="M2644" i="2"/>
  <x:c r="N2644" i="2"/>
  <x:c r="O2644" i="2"/>
  <x:c r="K2645" i="2"/>
  <x:c r="M2645" i="2"/>
  <x:c r="N2645" i="2"/>
  <x:c r="O2645" i="2"/>
  <x:c r="K2646" i="2"/>
  <x:c r="M2646" i="2"/>
  <x:c r="N2646" i="2"/>
  <x:c r="O2646" i="2"/>
  <x:c r="K2647" i="2"/>
  <x:c r="M2647" i="2"/>
  <x:c r="N2647" i="2"/>
  <x:c r="O2647" i="2"/>
  <x:c r="K2648" i="2"/>
  <x:c r="M2648" i="2"/>
  <x:c r="N2648" i="2"/>
  <x:c r="O2648" i="2"/>
  <x:c r="K2649" i="2"/>
  <x:c r="M2649" i="2"/>
  <x:c r="N2649" i="2"/>
  <x:c r="O2649" i="2"/>
  <x:c r="K2650" i="2"/>
  <x:c r="M2650" i="2"/>
  <x:c r="N2650" i="2"/>
  <x:c r="O2650" i="2"/>
  <x:c r="K2651" i="2"/>
  <x:c r="M2651" i="2"/>
  <x:c r="N2651" i="2"/>
  <x:c r="O2651" i="2"/>
  <x:c r="K2652" i="2"/>
  <x:c r="M2652" i="2"/>
  <x:c r="N2652" i="2"/>
  <x:c r="O2652" i="2"/>
  <x:c r="K2653" i="2"/>
  <x:c r="M2653" i="2"/>
  <x:c r="N2653" i="2"/>
  <x:c r="O2653" i="2"/>
  <x:c r="K2654" i="2"/>
  <x:c r="M2654" i="2"/>
  <x:c r="N2654" i="2"/>
  <x:c r="O2654" i="2"/>
  <x:c r="K2655" i="2"/>
  <x:c r="M2655" i="2"/>
  <x:c r="N2655" i="2"/>
  <x:c r="O2655" i="2"/>
  <x:c r="K2656" i="2"/>
  <x:c r="M2656" i="2"/>
  <x:c r="N2656" i="2"/>
  <x:c r="O2656" i="2"/>
  <x:c r="K2657" i="2"/>
  <x:c r="M2657" i="2"/>
  <x:c r="N2657" i="2"/>
  <x:c r="O2657" i="2"/>
  <x:c r="K2658" i="2"/>
  <x:c r="M2658" i="2"/>
  <x:c r="N2658" i="2"/>
  <x:c r="O2658" i="2"/>
  <x:c r="K2659" i="2"/>
  <x:c r="M2659" i="2"/>
  <x:c r="N2659" i="2"/>
  <x:c r="O2659" i="2"/>
  <x:c r="K2660" i="2"/>
  <x:c r="M2660" i="2"/>
  <x:c r="N2660" i="2"/>
  <x:c r="O2660" i="2"/>
  <x:c r="K2661" i="2"/>
  <x:c r="M2661" i="2"/>
  <x:c r="N2661" i="2"/>
  <x:c r="O2661" i="2"/>
  <x:c r="K2662" i="2"/>
  <x:c r="M2662" i="2"/>
  <x:c r="N2662" i="2"/>
  <x:c r="O2662" i="2"/>
  <x:c r="K2663" i="2"/>
  <x:c r="M2663" i="2"/>
  <x:c r="N2663" i="2"/>
  <x:c r="O2663" i="2"/>
  <x:c r="K2664" i="2"/>
  <x:c r="M2664" i="2"/>
  <x:c r="N2664" i="2"/>
  <x:c r="O2664" i="2"/>
  <x:c r="K2665" i="2"/>
  <x:c r="M2665" i="2"/>
  <x:c r="N2665" i="2"/>
  <x:c r="O2665" i="2"/>
  <x:c r="K2666" i="2"/>
  <x:c r="M2666" i="2"/>
  <x:c r="N2666" i="2"/>
  <x:c r="O2666" i="2"/>
  <x:c r="K2667" i="2"/>
  <x:c r="M2667" i="2"/>
  <x:c r="N2667" i="2"/>
  <x:c r="O2667" i="2"/>
  <x:c r="K2668" i="2"/>
  <x:c r="M2668" i="2"/>
  <x:c r="N2668" i="2"/>
  <x:c r="O2668" i="2"/>
  <x:c r="K2669" i="2"/>
  <x:c r="M2669" i="2"/>
  <x:c r="N2669" i="2"/>
  <x:c r="O2669" i="2"/>
  <x:c r="K2670" i="2"/>
  <x:c r="M2670" i="2"/>
  <x:c r="N2670" i="2"/>
  <x:c r="O2670" i="2"/>
  <x:c r="K2671" i="2"/>
  <x:c r="M2671" i="2"/>
  <x:c r="N2671" i="2"/>
  <x:c r="O2671" i="2"/>
  <x:c r="K2672" i="2"/>
  <x:c r="M2672" i="2"/>
  <x:c r="N2672" i="2"/>
  <x:c r="O2672" i="2"/>
  <x:c r="K2673" i="2"/>
  <x:c r="M2673" i="2"/>
  <x:c r="N2673" i="2"/>
  <x:c r="O2673" i="2"/>
  <x:c r="K2674" i="2"/>
  <x:c r="M2674" i="2"/>
  <x:c r="N2674" i="2"/>
  <x:c r="O2674" i="2"/>
  <x:c r="K2675" i="2"/>
  <x:c r="M2675" i="2"/>
  <x:c r="N2675" i="2"/>
  <x:c r="O2675" i="2"/>
  <x:c r="K2676" i="2"/>
  <x:c r="M2676" i="2"/>
  <x:c r="N2676" i="2"/>
  <x:c r="O2676" i="2"/>
  <x:c r="K2677" i="2"/>
  <x:c r="M2677" i="2"/>
  <x:c r="N2677" i="2"/>
  <x:c r="O2677" i="2"/>
  <x:c r="K2678" i="2"/>
  <x:c r="M2678" i="2"/>
  <x:c r="N2678" i="2"/>
  <x:c r="O2678" i="2"/>
  <x:c r="K2679" i="2"/>
  <x:c r="M2679" i="2"/>
  <x:c r="N2679" i="2"/>
  <x:c r="O2679" i="2"/>
  <x:c r="K2680" i="2"/>
  <x:c r="M2680" i="2"/>
  <x:c r="N2680" i="2"/>
  <x:c r="O2680" i="2"/>
  <x:c r="K2681" i="2"/>
  <x:c r="M2681" i="2"/>
  <x:c r="N2681" i="2"/>
  <x:c r="O2681" i="2"/>
  <x:c r="K2682" i="2"/>
  <x:c r="M2682" i="2"/>
  <x:c r="N2682" i="2"/>
  <x:c r="O2682" i="2"/>
  <x:c r="K2683" i="2"/>
  <x:c r="M2683" i="2"/>
  <x:c r="N2683" i="2"/>
  <x:c r="O2683" i="2"/>
  <x:c r="K2684" i="2"/>
  <x:c r="M2684" i="2"/>
  <x:c r="N2684" i="2"/>
  <x:c r="O2684" i="2"/>
  <x:c r="K2685" i="2"/>
  <x:c r="M2685" i="2"/>
  <x:c r="N2685" i="2"/>
  <x:c r="O2685" i="2"/>
  <x:c r="K2686" i="2"/>
  <x:c r="M2686" i="2"/>
  <x:c r="N2686" i="2"/>
  <x:c r="O2686" i="2"/>
  <x:c r="K2687" i="2"/>
  <x:c r="M2687" i="2"/>
  <x:c r="N2687" i="2"/>
  <x:c r="O2687" i="2"/>
  <x:c r="K2688" i="2"/>
  <x:c r="M2688" i="2"/>
  <x:c r="N2688" i="2"/>
  <x:c r="O2688" i="2"/>
  <x:c r="K2689" i="2"/>
  <x:c r="M2689" i="2"/>
  <x:c r="N2689" i="2"/>
  <x:c r="O2689" i="2"/>
  <x:c r="K2690" i="2"/>
  <x:c r="M2690" i="2"/>
  <x:c r="N2690" i="2"/>
  <x:c r="O2690" i="2"/>
  <x:c r="K2691" i="2"/>
  <x:c r="M2691" i="2"/>
  <x:c r="N2691" i="2"/>
  <x:c r="O2691" i="2"/>
  <x:c r="K2692" i="2"/>
  <x:c r="M2692" i="2"/>
  <x:c r="N2692" i="2"/>
  <x:c r="O2692" i="2"/>
  <x:c r="K2693" i="2"/>
  <x:c r="M2693" i="2"/>
  <x:c r="N2693" i="2"/>
  <x:c r="O2693" i="2"/>
  <x:c r="K2694" i="2"/>
  <x:c r="M2694" i="2"/>
  <x:c r="N2694" i="2"/>
  <x:c r="O2694" i="2"/>
  <x:c r="K2695" i="2"/>
  <x:c r="M2695" i="2"/>
  <x:c r="N2695" i="2"/>
  <x:c r="O2695" i="2"/>
  <x:c r="K2696" i="2"/>
  <x:c r="M2696" i="2"/>
  <x:c r="N2696" i="2"/>
  <x:c r="O2696" i="2"/>
  <x:c r="K2697" i="2"/>
  <x:c r="M2697" i="2"/>
  <x:c r="N2697" i="2"/>
  <x:c r="O2697" i="2"/>
  <x:c r="K2698" i="2"/>
  <x:c r="M2698" i="2"/>
  <x:c r="N2698" i="2"/>
  <x:c r="O2698" i="2"/>
  <x:c r="K2699" i="2"/>
  <x:c r="M2699" i="2"/>
  <x:c r="N2699" i="2"/>
  <x:c r="O2699" i="2"/>
  <x:c r="K2700" i="2"/>
  <x:c r="M2700" i="2"/>
  <x:c r="N2700" i="2"/>
  <x:c r="O2700" i="2"/>
  <x:c r="K2701" i="2"/>
  <x:c r="M2701" i="2"/>
  <x:c r="N2701" i="2"/>
  <x:c r="O2701" i="2"/>
  <x:c r="K2702" i="2"/>
  <x:c r="M2702" i="2"/>
  <x:c r="N2702" i="2"/>
  <x:c r="O2702" i="2"/>
  <x:c r="K2703" i="2"/>
  <x:c r="M2703" i="2"/>
  <x:c r="N2703" i="2"/>
  <x:c r="O2703" i="2"/>
  <x:c r="K2704" i="2"/>
  <x:c r="M2704" i="2"/>
  <x:c r="N2704" i="2"/>
  <x:c r="O2704" i="2"/>
  <x:c r="K2705" i="2"/>
  <x:c r="M2705" i="2"/>
  <x:c r="N2705" i="2"/>
  <x:c r="O2705" i="2"/>
  <x:c r="K2706" i="2"/>
  <x:c r="M2706" i="2"/>
  <x:c r="N2706" i="2"/>
  <x:c r="O2706" i="2"/>
  <x:c r="K2707" i="2"/>
  <x:c r="M2707" i="2"/>
  <x:c r="N2707" i="2"/>
  <x:c r="O2707" i="2"/>
  <x:c r="K2708" i="2"/>
  <x:c r="M2708" i="2"/>
  <x:c r="N2708" i="2"/>
  <x:c r="O2708" i="2"/>
  <x:c r="K2709" i="2"/>
  <x:c r="M2709" i="2"/>
  <x:c r="N2709" i="2"/>
  <x:c r="O2709" i="2"/>
  <x:c r="K2710" i="2"/>
  <x:c r="M2710" i="2"/>
  <x:c r="N2710" i="2"/>
  <x:c r="O2710" i="2"/>
  <x:c r="K2711" i="2"/>
  <x:c r="M2711" i="2"/>
  <x:c r="N2711" i="2"/>
  <x:c r="O2711" i="2"/>
  <x:c r="K2712" i="2"/>
  <x:c r="M2712" i="2"/>
  <x:c r="N2712" i="2"/>
  <x:c r="O2712" i="2"/>
  <x:c r="K2713" i="2"/>
  <x:c r="M2713" i="2"/>
  <x:c r="N2713" i="2"/>
  <x:c r="O2713" i="2"/>
  <x:c r="K2714" i="2"/>
  <x:c r="M2714" i="2"/>
  <x:c r="N2714" i="2"/>
  <x:c r="O2714" i="2"/>
  <x:c r="K2715" i="2"/>
  <x:c r="M2715" i="2"/>
  <x:c r="N2715" i="2"/>
  <x:c r="O2715" i="2"/>
  <x:c r="K2716" i="2"/>
  <x:c r="M2716" i="2"/>
  <x:c r="N2716" i="2"/>
  <x:c r="O2716" i="2"/>
  <x:c r="K2717" i="2"/>
  <x:c r="M2717" i="2"/>
  <x:c r="N2717" i="2"/>
  <x:c r="O2717" i="2"/>
  <x:c r="K2718" i="2"/>
  <x:c r="M2718" i="2"/>
  <x:c r="N2718" i="2"/>
  <x:c r="O2718" i="2"/>
  <x:c r="K2719" i="2"/>
  <x:c r="M2719" i="2"/>
  <x:c r="N2719" i="2"/>
  <x:c r="O2719" i="2"/>
  <x:c r="K2720" i="2"/>
  <x:c r="M2720" i="2"/>
  <x:c r="N2720" i="2"/>
  <x:c r="O2720" i="2"/>
  <x:c r="K2721" i="2"/>
  <x:c r="M2721" i="2"/>
  <x:c r="N2721" i="2"/>
  <x:c r="O2721" i="2"/>
  <x:c r="K2722" i="2"/>
  <x:c r="M2722" i="2"/>
  <x:c r="N2722" i="2"/>
  <x:c r="O2722" i="2"/>
  <x:c r="K2723" i="2"/>
  <x:c r="M2723" i="2"/>
  <x:c r="N2723" i="2"/>
  <x:c r="O2723" i="2"/>
  <x:c r="K2724" i="2"/>
  <x:c r="M2724" i="2"/>
  <x:c r="N2724" i="2"/>
  <x:c r="O2724" i="2"/>
  <x:c r="K2725" i="2"/>
  <x:c r="M2725" i="2"/>
  <x:c r="N2725" i="2"/>
  <x:c r="O2725" i="2"/>
  <x:c r="K2726" i="2"/>
  <x:c r="M2726" i="2"/>
  <x:c r="N2726" i="2"/>
  <x:c r="O2726" i="2"/>
  <x:c r="K2727" i="2"/>
  <x:c r="M2727" i="2"/>
  <x:c r="N2727" i="2"/>
  <x:c r="O2727" i="2"/>
  <x:c r="K2728" i="2"/>
  <x:c r="M2728" i="2"/>
  <x:c r="N2728" i="2"/>
  <x:c r="O2728" i="2"/>
  <x:c r="K2729" i="2"/>
  <x:c r="M2729" i="2"/>
  <x:c r="N2729" i="2"/>
  <x:c r="O2729" i="2"/>
  <x:c r="K2730" i="2"/>
  <x:c r="M2730" i="2"/>
  <x:c r="N2730" i="2"/>
  <x:c r="O2730" i="2"/>
  <x:c r="K2731" i="2"/>
  <x:c r="M2731" i="2"/>
  <x:c r="N2731" i="2"/>
  <x:c r="O2731" i="2"/>
  <x:c r="K2732" i="2"/>
  <x:c r="M2732" i="2"/>
  <x:c r="N2732" i="2"/>
  <x:c r="O2732" i="2"/>
  <x:c r="K2733" i="2"/>
  <x:c r="M2733" i="2"/>
  <x:c r="N2733" i="2"/>
  <x:c r="O2733" i="2"/>
  <x:c r="K2734" i="2"/>
  <x:c r="M2734" i="2"/>
  <x:c r="N2734" i="2"/>
  <x:c r="O2734" i="2"/>
  <x:c r="K2735" i="2"/>
  <x:c r="M2735" i="2"/>
  <x:c r="N2735" i="2"/>
  <x:c r="O2735" i="2"/>
  <x:c r="K2736" i="2"/>
  <x:c r="M2736" i="2"/>
  <x:c r="N2736" i="2"/>
  <x:c r="O2736" i="2"/>
  <x:c r="K2737" i="2"/>
  <x:c r="M2737" i="2"/>
  <x:c r="N2737" i="2"/>
  <x:c r="O2737" i="2"/>
  <x:c r="K2738" i="2"/>
  <x:c r="M2738" i="2"/>
  <x:c r="N2738" i="2"/>
  <x:c r="O2738" i="2"/>
  <x:c r="K2739" i="2"/>
  <x:c r="M2739" i="2"/>
  <x:c r="N2739" i="2"/>
  <x:c r="O2739" i="2"/>
  <x:c r="K2740" i="2"/>
  <x:c r="M2740" i="2"/>
  <x:c r="N2740" i="2"/>
  <x:c r="O2740" i="2"/>
  <x:c r="K2741" i="2"/>
  <x:c r="M2741" i="2"/>
  <x:c r="N2741" i="2"/>
  <x:c r="O2741" i="2"/>
  <x:c r="K2742" i="2"/>
  <x:c r="M2742" i="2"/>
  <x:c r="N2742" i="2"/>
  <x:c r="O2742" i="2"/>
  <x:c r="K2743" i="2"/>
  <x:c r="M2743" i="2"/>
  <x:c r="N2743" i="2"/>
  <x:c r="O2743" i="2"/>
  <x:c r="K2744" i="2"/>
  <x:c r="M2744" i="2"/>
  <x:c r="N2744" i="2"/>
  <x:c r="O2744" i="2"/>
  <x:c r="K2745" i="2"/>
  <x:c r="M2745" i="2"/>
  <x:c r="N2745" i="2"/>
  <x:c r="O2745" i="2"/>
  <x:c r="K2746" i="2"/>
  <x:c r="M2746" i="2"/>
  <x:c r="N2746" i="2"/>
  <x:c r="O2746" i="2"/>
  <x:c r="K2747" i="2"/>
  <x:c r="M2747" i="2"/>
  <x:c r="N2747" i="2"/>
  <x:c r="O2747" i="2"/>
  <x:c r="K2748" i="2"/>
  <x:c r="M2748" i="2"/>
  <x:c r="N2748" i="2"/>
  <x:c r="O2748" i="2"/>
  <x:c r="K2749" i="2"/>
  <x:c r="M2749" i="2"/>
  <x:c r="N2749" i="2"/>
  <x:c r="O2749" i="2"/>
  <x:c r="K2750" i="2"/>
  <x:c r="M2750" i="2"/>
  <x:c r="N2750" i="2"/>
  <x:c r="O2750" i="2"/>
  <x:c r="K2751" i="2"/>
  <x:c r="M2751" i="2"/>
  <x:c r="N2751" i="2"/>
  <x:c r="O2751" i="2"/>
  <x:c r="K2752" i="2"/>
  <x:c r="M2752" i="2"/>
  <x:c r="N2752" i="2"/>
  <x:c r="O2752" i="2"/>
  <x:c r="K2753" i="2"/>
  <x:c r="M2753" i="2"/>
  <x:c r="N2753" i="2"/>
  <x:c r="O2753" i="2"/>
  <x:c r="K2754" i="2"/>
  <x:c r="M2754" i="2"/>
  <x:c r="N2754" i="2"/>
  <x:c r="O2754" i="2"/>
  <x:c r="K2755" i="2"/>
  <x:c r="M2755" i="2"/>
  <x:c r="N2755" i="2"/>
  <x:c r="O2755" i="2"/>
  <x:c r="K2756" i="2"/>
  <x:c r="M2756" i="2"/>
  <x:c r="N2756" i="2"/>
  <x:c r="O2756" i="2"/>
  <x:c r="K2757" i="2"/>
  <x:c r="M2757" i="2"/>
  <x:c r="N2757" i="2"/>
  <x:c r="O2757" i="2"/>
  <x:c r="K2758" i="2"/>
  <x:c r="M2758" i="2"/>
  <x:c r="N2758" i="2"/>
  <x:c r="O2758" i="2"/>
  <x:c r="K2759" i="2"/>
  <x:c r="M2759" i="2"/>
  <x:c r="N2759" i="2"/>
  <x:c r="O2759" i="2"/>
  <x:c r="K2760" i="2"/>
  <x:c r="M2760" i="2"/>
  <x:c r="N2760" i="2"/>
  <x:c r="O2760" i="2"/>
  <x:c r="K2761" i="2"/>
  <x:c r="M2761" i="2"/>
  <x:c r="N2761" i="2"/>
  <x:c r="O2761" i="2"/>
  <x:c r="K2762" i="2"/>
  <x:c r="M2762" i="2"/>
  <x:c r="N2762" i="2"/>
  <x:c r="O2762" i="2"/>
  <x:c r="K2763" i="2"/>
  <x:c r="M2763" i="2"/>
  <x:c r="N2763" i="2"/>
  <x:c r="O2763" i="2"/>
  <x:c r="K2764" i="2"/>
  <x:c r="M2764" i="2"/>
  <x:c r="N2764" i="2"/>
  <x:c r="O2764" i="2"/>
  <x:c r="K2765" i="2"/>
  <x:c r="M2765" i="2"/>
  <x:c r="N2765" i="2"/>
  <x:c r="O2765" i="2"/>
  <x:c r="K2766" i="2"/>
  <x:c r="M2766" i="2"/>
  <x:c r="N2766" i="2"/>
  <x:c r="O2766" i="2"/>
  <x:c r="K2767" i="2"/>
  <x:c r="M2767" i="2"/>
  <x:c r="N2767" i="2"/>
  <x:c r="O2767" i="2"/>
  <x:c r="K2768" i="2"/>
  <x:c r="M2768" i="2"/>
  <x:c r="N2768" i="2"/>
  <x:c r="O2768" i="2"/>
  <x:c r="K2769" i="2"/>
  <x:c r="M2769" i="2"/>
  <x:c r="N2769" i="2"/>
  <x:c r="O2769" i="2"/>
  <x:c r="K2770" i="2"/>
  <x:c r="M2770" i="2"/>
  <x:c r="N2770" i="2"/>
  <x:c r="O2770" i="2"/>
  <x:c r="K2771" i="2"/>
  <x:c r="M2771" i="2"/>
  <x:c r="N2771" i="2"/>
  <x:c r="O2771" i="2"/>
  <x:c r="K2772" i="2"/>
  <x:c r="M2772" i="2"/>
  <x:c r="N2772" i="2"/>
  <x:c r="O2772" i="2"/>
  <x:c r="K2773" i="2"/>
  <x:c r="M2773" i="2"/>
  <x:c r="N2773" i="2"/>
  <x:c r="O2773" i="2"/>
  <x:c r="K2774" i="2"/>
  <x:c r="M2774" i="2"/>
  <x:c r="N2774" i="2"/>
  <x:c r="O2774" i="2"/>
  <x:c r="K2775" i="2"/>
  <x:c r="M2775" i="2"/>
  <x:c r="N2775" i="2"/>
  <x:c r="O2775" i="2"/>
  <x:c r="K2776" i="2"/>
  <x:c r="M2776" i="2"/>
  <x:c r="N2776" i="2"/>
  <x:c r="O2776" i="2"/>
  <x:c r="K2777" i="2"/>
  <x:c r="M2777" i="2"/>
  <x:c r="N2777" i="2"/>
  <x:c r="O2777" i="2"/>
  <x:c r="K2778" i="2"/>
  <x:c r="M2778" i="2"/>
  <x:c r="N2778" i="2"/>
  <x:c r="O2778" i="2"/>
  <x:c r="K2779" i="2"/>
  <x:c r="M2779" i="2"/>
  <x:c r="N2779" i="2"/>
  <x:c r="O2779" i="2"/>
  <x:c r="K2780" i="2"/>
  <x:c r="M2780" i="2"/>
  <x:c r="N2780" i="2"/>
  <x:c r="O2780" i="2"/>
  <x:c r="K2781" i="2"/>
  <x:c r="M2781" i="2"/>
  <x:c r="N2781" i="2"/>
  <x:c r="O2781" i="2"/>
  <x:c r="K2782" i="2"/>
  <x:c r="M2782" i="2"/>
  <x:c r="N2782" i="2"/>
  <x:c r="O2782" i="2"/>
  <x:c r="K2783" i="2"/>
  <x:c r="M2783" i="2"/>
  <x:c r="N2783" i="2"/>
  <x:c r="O2783" i="2"/>
  <x:c r="K2784" i="2"/>
  <x:c r="M2784" i="2"/>
  <x:c r="N2784" i="2"/>
  <x:c r="O2784" i="2"/>
  <x:c r="K2785" i="2"/>
  <x:c r="M2785" i="2"/>
  <x:c r="N2785" i="2"/>
  <x:c r="O2785" i="2"/>
  <x:c r="K2786" i="2"/>
  <x:c r="M2786" i="2"/>
  <x:c r="N2786" i="2"/>
  <x:c r="O2786" i="2"/>
  <x:c r="K2787" i="2"/>
  <x:c r="M2787" i="2"/>
  <x:c r="N2787" i="2"/>
  <x:c r="O2787" i="2"/>
  <x:c r="K2788" i="2"/>
  <x:c r="M2788" i="2"/>
  <x:c r="N2788" i="2"/>
  <x:c r="O2788" i="2"/>
  <x:c r="K2789" i="2"/>
  <x:c r="M2789" i="2"/>
  <x:c r="N2789" i="2"/>
  <x:c r="O2789" i="2"/>
  <x:c r="K2790" i="2"/>
  <x:c r="M2790" i="2"/>
  <x:c r="N2790" i="2"/>
  <x:c r="O2790" i="2"/>
  <x:c r="K2791" i="2"/>
  <x:c r="M2791" i="2"/>
  <x:c r="N2791" i="2"/>
  <x:c r="O2791" i="2"/>
  <x:c r="K2792" i="2"/>
  <x:c r="M2792" i="2"/>
  <x:c r="N2792" i="2"/>
  <x:c r="O2792" i="2"/>
  <x:c r="K2793" i="2"/>
  <x:c r="M2793" i="2"/>
  <x:c r="N2793" i="2"/>
  <x:c r="O2793" i="2"/>
  <x:c r="K2794" i="2"/>
  <x:c r="M2794" i="2"/>
  <x:c r="N2794" i="2"/>
  <x:c r="O2794" i="2"/>
  <x:c r="K2795" i="2"/>
  <x:c r="M2795" i="2"/>
  <x:c r="N2795" i="2"/>
  <x:c r="O2795" i="2"/>
  <x:c r="K2796" i="2"/>
  <x:c r="M2796" i="2"/>
  <x:c r="N2796" i="2"/>
  <x:c r="O2796" i="2"/>
  <x:c r="K2797" i="2"/>
  <x:c r="M2797" i="2"/>
  <x:c r="N2797" i="2"/>
  <x:c r="O2797" i="2"/>
  <x:c r="K2798" i="2"/>
  <x:c r="M2798" i="2"/>
  <x:c r="N2798" i="2"/>
  <x:c r="O2798" i="2"/>
  <x:c r="K2799" i="2"/>
  <x:c r="M2799" i="2"/>
  <x:c r="N2799" i="2"/>
  <x:c r="O2799" i="2"/>
  <x:c r="K2800" i="2"/>
  <x:c r="M2800" i="2"/>
  <x:c r="N2800" i="2"/>
  <x:c r="O2800" i="2"/>
  <x:c r="K2801" i="2"/>
  <x:c r="M2801" i="2"/>
  <x:c r="N2801" i="2"/>
  <x:c r="O2801" i="2"/>
  <x:c r="K2802" i="2"/>
  <x:c r="M2802" i="2"/>
  <x:c r="N2802" i="2"/>
  <x:c r="O2802" i="2"/>
  <x:c r="K2803" i="2"/>
  <x:c r="M2803" i="2"/>
  <x:c r="N2803" i="2"/>
  <x:c r="O2803" i="2"/>
  <x:c r="K2804" i="2"/>
  <x:c r="M2804" i="2"/>
  <x:c r="N2804" i="2"/>
  <x:c r="O2804" i="2"/>
  <x:c r="K2805" i="2"/>
  <x:c r="M2805" i="2"/>
  <x:c r="N2805" i="2"/>
  <x:c r="O2805" i="2"/>
  <x:c r="K2806" i="2"/>
  <x:c r="M2806" i="2"/>
  <x:c r="N2806" i="2"/>
  <x:c r="O2806" i="2"/>
  <x:c r="K2807" i="2"/>
  <x:c r="M2807" i="2"/>
  <x:c r="N2807" i="2"/>
  <x:c r="O2807" i="2"/>
  <x:c r="K2808" i="2"/>
  <x:c r="M2808" i="2"/>
  <x:c r="N2808" i="2"/>
  <x:c r="O2808" i="2"/>
  <x:c r="K2809" i="2"/>
  <x:c r="M2809" i="2"/>
  <x:c r="N2809" i="2"/>
  <x:c r="O2809" i="2"/>
  <x:c r="K2810" i="2"/>
  <x:c r="M2810" i="2"/>
  <x:c r="N2810" i="2"/>
  <x:c r="O2810" i="2"/>
  <x:c r="K2811" i="2"/>
  <x:c r="M2811" i="2"/>
  <x:c r="N2811" i="2"/>
  <x:c r="O2811" i="2"/>
  <x:c r="K2812" i="2"/>
  <x:c r="M2812" i="2"/>
  <x:c r="N2812" i="2"/>
  <x:c r="O2812" i="2"/>
  <x:c r="K2813" i="2"/>
  <x:c r="M2813" i="2"/>
  <x:c r="N2813" i="2"/>
  <x:c r="O2813" i="2"/>
  <x:c r="K2814" i="2"/>
  <x:c r="M2814" i="2"/>
  <x:c r="N2814" i="2"/>
  <x:c r="O2814" i="2"/>
  <x:c r="K2815" i="2"/>
  <x:c r="M2815" i="2"/>
  <x:c r="N2815" i="2"/>
  <x:c r="O2815" i="2"/>
  <x:c r="K2816" i="2"/>
  <x:c r="M2816" i="2"/>
  <x:c r="N2816" i="2"/>
  <x:c r="O2816" i="2"/>
  <x:c r="K2817" i="2"/>
  <x:c r="M2817" i="2"/>
  <x:c r="N2817" i="2"/>
  <x:c r="O2817" i="2"/>
  <x:c r="K2818" i="2"/>
  <x:c r="M2818" i="2"/>
  <x:c r="N2818" i="2"/>
  <x:c r="O2818" i="2"/>
  <x:c r="K2819" i="2"/>
  <x:c r="M2819" i="2"/>
  <x:c r="N2819" i="2"/>
  <x:c r="O2819" i="2"/>
  <x:c r="K2820" i="2"/>
  <x:c r="M2820" i="2"/>
  <x:c r="N2820" i="2"/>
  <x:c r="O2820" i="2"/>
  <x:c r="K2821" i="2"/>
  <x:c r="M2821" i="2"/>
  <x:c r="N2821" i="2"/>
  <x:c r="O2821" i="2"/>
  <x:c r="K2822" i="2"/>
  <x:c r="M2822" i="2"/>
  <x:c r="N2822" i="2"/>
  <x:c r="O2822" i="2"/>
  <x:c r="K2823" i="2"/>
  <x:c r="M2823" i="2"/>
  <x:c r="N2823" i="2"/>
  <x:c r="O2823" i="2"/>
  <x:c r="K2824" i="2"/>
  <x:c r="M2824" i="2"/>
  <x:c r="N2824" i="2"/>
  <x:c r="O2824" i="2"/>
  <x:c r="K2825" i="2"/>
  <x:c r="M2825" i="2"/>
  <x:c r="N2825" i="2"/>
  <x:c r="O2825" i="2"/>
  <x:c r="K2826" i="2"/>
  <x:c r="M2826" i="2"/>
  <x:c r="N2826" i="2"/>
  <x:c r="O2826" i="2"/>
  <x:c r="K2827" i="2"/>
  <x:c r="M2827" i="2"/>
  <x:c r="N2827" i="2"/>
  <x:c r="O2827" i="2"/>
  <x:c r="K2828" i="2"/>
  <x:c r="M2828" i="2"/>
  <x:c r="N2828" i="2"/>
  <x:c r="O2828" i="2"/>
  <x:c r="K2829" i="2"/>
  <x:c r="M2829" i="2"/>
  <x:c r="N2829" i="2"/>
  <x:c r="O2829" i="2"/>
  <x:c r="K2830" i="2"/>
  <x:c r="M2830" i="2"/>
  <x:c r="N2830" i="2"/>
  <x:c r="O2830" i="2"/>
  <x:c r="K2831" i="2"/>
  <x:c r="M2831" i="2"/>
  <x:c r="N2831" i="2"/>
  <x:c r="O2831" i="2"/>
  <x:c r="K2832" i="2"/>
  <x:c r="M2832" i="2"/>
  <x:c r="N2832" i="2"/>
  <x:c r="O2832" i="2"/>
  <x:c r="K2833" i="2"/>
  <x:c r="M2833" i="2"/>
  <x:c r="N2833" i="2"/>
  <x:c r="O2833" i="2"/>
  <x:c r="K2834" i="2"/>
  <x:c r="M2834" i="2"/>
  <x:c r="N2834" i="2"/>
  <x:c r="O2834" i="2"/>
  <x:c r="K2835" i="2"/>
  <x:c r="M2835" i="2"/>
  <x:c r="N2835" i="2"/>
  <x:c r="O2835" i="2"/>
  <x:c r="K2836" i="2"/>
  <x:c r="M2836" i="2"/>
  <x:c r="N2836" i="2"/>
  <x:c r="O2836" i="2"/>
  <x:c r="K2837" i="2"/>
  <x:c r="M2837" i="2"/>
  <x:c r="N2837" i="2"/>
  <x:c r="O2837" i="2"/>
  <x:c r="K2838" i="2"/>
  <x:c r="M2838" i="2"/>
  <x:c r="N2838" i="2"/>
  <x:c r="O2838" i="2"/>
  <x:c r="K2839" i="2"/>
  <x:c r="M2839" i="2"/>
  <x:c r="N2839" i="2"/>
  <x:c r="O2839" i="2"/>
  <x:c r="K2840" i="2"/>
  <x:c r="M2840" i="2"/>
  <x:c r="N2840" i="2"/>
  <x:c r="O2840" i="2"/>
  <x:c r="K2841" i="2"/>
  <x:c r="M2841" i="2"/>
  <x:c r="N2841" i="2"/>
  <x:c r="O2841" i="2"/>
  <x:c r="K2842" i="2"/>
  <x:c r="M2842" i="2"/>
  <x:c r="N2842" i="2"/>
  <x:c r="O2842" i="2"/>
  <x:c r="K2843" i="2"/>
  <x:c r="M2843" i="2"/>
  <x:c r="N2843" i="2"/>
  <x:c r="O2843" i="2"/>
  <x:c r="K2844" i="2"/>
  <x:c r="M2844" i="2"/>
  <x:c r="N2844" i="2"/>
  <x:c r="O2844" i="2"/>
  <x:c r="K2845" i="2"/>
  <x:c r="M2845" i="2"/>
  <x:c r="N2845" i="2"/>
  <x:c r="O2845" i="2"/>
  <x:c r="K2846" i="2"/>
  <x:c r="M2846" i="2"/>
  <x:c r="N2846" i="2"/>
  <x:c r="O2846" i="2"/>
  <x:c r="K2847" i="2"/>
  <x:c r="M2847" i="2"/>
  <x:c r="N2847" i="2"/>
  <x:c r="O2847" i="2"/>
  <x:c r="K2848" i="2"/>
  <x:c r="M2848" i="2"/>
  <x:c r="N2848" i="2"/>
  <x:c r="O2848" i="2"/>
  <x:c r="K2849" i="2"/>
  <x:c r="M2849" i="2"/>
  <x:c r="N2849" i="2"/>
  <x:c r="O2849" i="2"/>
  <x:c r="K2850" i="2"/>
  <x:c r="M2850" i="2"/>
  <x:c r="N2850" i="2"/>
  <x:c r="O2850" i="2"/>
  <x:c r="K2851" i="2"/>
  <x:c r="M2851" i="2"/>
  <x:c r="N2851" i="2"/>
  <x:c r="O2851" i="2"/>
  <x:c r="K2852" i="2"/>
  <x:c r="M2852" i="2"/>
  <x:c r="N2852" i="2"/>
  <x:c r="O2852" i="2"/>
  <x:c r="K2853" i="2"/>
  <x:c r="M2853" i="2"/>
  <x:c r="N2853" i="2"/>
  <x:c r="O2853" i="2"/>
  <x:c r="K2854" i="2"/>
  <x:c r="M2854" i="2"/>
  <x:c r="N2854" i="2"/>
  <x:c r="O2854" i="2"/>
  <x:c r="K2855" i="2"/>
  <x:c r="M2855" i="2"/>
  <x:c r="N2855" i="2"/>
  <x:c r="O2855" i="2"/>
  <x:c r="K2856" i="2"/>
  <x:c r="M2856" i="2"/>
  <x:c r="N2856" i="2"/>
  <x:c r="O2856" i="2"/>
  <x:c r="K2857" i="2"/>
  <x:c r="M2857" i="2"/>
  <x:c r="N2857" i="2"/>
  <x:c r="O2857" i="2"/>
  <x:c r="K2858" i="2"/>
  <x:c r="M2858" i="2"/>
  <x:c r="N2858" i="2"/>
  <x:c r="O2858" i="2"/>
  <x:c r="K2859" i="2"/>
  <x:c r="M2859" i="2"/>
  <x:c r="N2859" i="2"/>
  <x:c r="O2859" i="2"/>
  <x:c r="K2860" i="2"/>
  <x:c r="M2860" i="2"/>
  <x:c r="N2860" i="2"/>
  <x:c r="O2860" i="2"/>
  <x:c r="K2861" i="2"/>
  <x:c r="M2861" i="2"/>
  <x:c r="N2861" i="2"/>
  <x:c r="O2861" i="2"/>
  <x:c r="K2862" i="2"/>
  <x:c r="M2862" i="2"/>
  <x:c r="N2862" i="2"/>
  <x:c r="O2862" i="2"/>
  <x:c r="K2863" i="2"/>
  <x:c r="M2863" i="2"/>
  <x:c r="N2863" i="2"/>
  <x:c r="O2863" i="2"/>
  <x:c r="K2864" i="2"/>
  <x:c r="M2864" i="2"/>
  <x:c r="N2864" i="2"/>
  <x:c r="O2864" i="2"/>
  <x:c r="K2865" i="2"/>
  <x:c r="M2865" i="2"/>
  <x:c r="N2865" i="2"/>
  <x:c r="O2865" i="2"/>
  <x:c r="K2866" i="2"/>
  <x:c r="M2866" i="2"/>
  <x:c r="N2866" i="2"/>
  <x:c r="O2866" i="2"/>
  <x:c r="K2867" i="2"/>
  <x:c r="M2867" i="2"/>
  <x:c r="N2867" i="2"/>
  <x:c r="O2867" i="2"/>
  <x:c r="K2868" i="2"/>
  <x:c r="M2868" i="2"/>
  <x:c r="N2868" i="2"/>
  <x:c r="O2868" i="2"/>
  <x:c r="K2869" i="2"/>
  <x:c r="M2869" i="2"/>
  <x:c r="N2869" i="2"/>
  <x:c r="O2869" i="2"/>
  <x:c r="K2870" i="2"/>
  <x:c r="M2870" i="2"/>
  <x:c r="N2870" i="2"/>
  <x:c r="O2870" i="2"/>
  <x:c r="K2871" i="2"/>
  <x:c r="M2871" i="2"/>
  <x:c r="N2871" i="2"/>
  <x:c r="O2871" i="2"/>
  <x:c r="K2872" i="2"/>
  <x:c r="M2872" i="2"/>
  <x:c r="N2872" i="2"/>
  <x:c r="O2872" i="2"/>
  <x:c r="K2873" i="2"/>
  <x:c r="M2873" i="2"/>
  <x:c r="N2873" i="2"/>
  <x:c r="O2873" i="2"/>
  <x:c r="K2874" i="2"/>
  <x:c r="M2874" i="2"/>
  <x:c r="N2874" i="2"/>
  <x:c r="O2874" i="2"/>
  <x:c r="K2875" i="2"/>
  <x:c r="M2875" i="2"/>
  <x:c r="N2875" i="2"/>
  <x:c r="O2875" i="2"/>
  <x:c r="K2876" i="2"/>
  <x:c r="M2876" i="2"/>
  <x:c r="N2876" i="2"/>
  <x:c r="O2876" i="2"/>
  <x:c r="K2877" i="2"/>
  <x:c r="M2877" i="2"/>
  <x:c r="N2877" i="2"/>
  <x:c r="O2877" i="2"/>
  <x:c r="K2878" i="2"/>
  <x:c r="M2878" i="2"/>
  <x:c r="N2878" i="2"/>
  <x:c r="O2878" i="2"/>
  <x:c r="K2879" i="2"/>
  <x:c r="M2879" i="2"/>
  <x:c r="N2879" i="2"/>
  <x:c r="O2879" i="2"/>
  <x:c r="K2880" i="2"/>
  <x:c r="M2880" i="2"/>
  <x:c r="N2880" i="2"/>
  <x:c r="O2880" i="2"/>
  <x:c r="K2881" i="2"/>
  <x:c r="M2881" i="2"/>
  <x:c r="N2881" i="2"/>
  <x:c r="O2881" i="2"/>
  <x:c r="K2882" i="2"/>
  <x:c r="M2882" i="2"/>
  <x:c r="N2882" i="2"/>
  <x:c r="O2882" i="2"/>
  <x:c r="K2883" i="2"/>
  <x:c r="M2883" i="2"/>
  <x:c r="N2883" i="2"/>
  <x:c r="O2883" i="2"/>
  <x:c r="K2884" i="2"/>
  <x:c r="M2884" i="2"/>
  <x:c r="N2884" i="2"/>
  <x:c r="O2884" i="2"/>
  <x:c r="K2885" i="2"/>
  <x:c r="M2885" i="2"/>
  <x:c r="N2885" i="2"/>
  <x:c r="O2885" i="2"/>
  <x:c r="K2886" i="2"/>
  <x:c r="M2886" i="2"/>
  <x:c r="N2886" i="2"/>
  <x:c r="O2886" i="2"/>
  <x:c r="K2887" i="2"/>
  <x:c r="M2887" i="2"/>
  <x:c r="N2887" i="2"/>
  <x:c r="O2887" i="2"/>
  <x:c r="K2888" i="2"/>
  <x:c r="M2888" i="2"/>
  <x:c r="N2888" i="2"/>
  <x:c r="O2888" i="2"/>
  <x:c r="K2889" i="2"/>
  <x:c r="M2889" i="2"/>
  <x:c r="N2889" i="2"/>
  <x:c r="O2889" i="2"/>
  <x:c r="K2890" i="2"/>
  <x:c r="M2890" i="2"/>
  <x:c r="N2890" i="2"/>
  <x:c r="O2890" i="2"/>
  <x:c r="K2891" i="2"/>
  <x:c r="M2891" i="2"/>
  <x:c r="N2891" i="2"/>
  <x:c r="O2891" i="2"/>
  <x:c r="K2892" i="2"/>
  <x:c r="M2892" i="2"/>
  <x:c r="N2892" i="2"/>
  <x:c r="O2892" i="2"/>
  <x:c r="K2893" i="2"/>
  <x:c r="M2893" i="2"/>
  <x:c r="N2893" i="2"/>
  <x:c r="O2893" i="2"/>
  <x:c r="K2894" i="2"/>
  <x:c r="M2894" i="2"/>
  <x:c r="N2894" i="2"/>
  <x:c r="O2894" i="2"/>
  <x:c r="K2895" i="2"/>
  <x:c r="M2895" i="2"/>
  <x:c r="N2895" i="2"/>
  <x:c r="O2895" i="2"/>
  <x:c r="K2896" i="2"/>
  <x:c r="M2896" i="2"/>
  <x:c r="N2896" i="2"/>
  <x:c r="O2896" i="2"/>
  <x:c r="K2897" i="2"/>
  <x:c r="M2897" i="2"/>
  <x:c r="N2897" i="2"/>
  <x:c r="O2897" i="2"/>
  <x:c r="K2898" i="2"/>
  <x:c r="M2898" i="2"/>
  <x:c r="N2898" i="2"/>
  <x:c r="O2898" i="2"/>
  <x:c r="K2899" i="2"/>
  <x:c r="M2899" i="2"/>
  <x:c r="N2899" i="2"/>
  <x:c r="O2899" i="2"/>
  <x:c r="K2900" i="2"/>
  <x:c r="M2900" i="2"/>
  <x:c r="N2900" i="2"/>
  <x:c r="O2900" i="2"/>
  <x:c r="K2901" i="2"/>
  <x:c r="M2901" i="2"/>
  <x:c r="N2901" i="2"/>
  <x:c r="O2901" i="2"/>
  <x:c r="K2902" i="2"/>
  <x:c r="M2902" i="2"/>
  <x:c r="N2902" i="2"/>
  <x:c r="O2902" i="2"/>
  <x:c r="K2903" i="2"/>
  <x:c r="M2903" i="2"/>
  <x:c r="N2903" i="2"/>
  <x:c r="O2903" i="2"/>
  <x:c r="K2904" i="2"/>
  <x:c r="M2904" i="2"/>
  <x:c r="N2904" i="2"/>
  <x:c r="O2904" i="2"/>
  <x:c r="K2905" i="2"/>
  <x:c r="M2905" i="2"/>
  <x:c r="N2905" i="2"/>
  <x:c r="O2905" i="2"/>
  <x:c r="K2906" i="2"/>
  <x:c r="M2906" i="2"/>
  <x:c r="N2906" i="2"/>
  <x:c r="O2906" i="2"/>
  <x:c r="K2907" i="2"/>
  <x:c r="M2907" i="2"/>
  <x:c r="N2907" i="2"/>
  <x:c r="O2907" i="2"/>
  <x:c r="K2908" i="2"/>
  <x:c r="M2908" i="2"/>
  <x:c r="N2908" i="2"/>
  <x:c r="O2908" i="2"/>
  <x:c r="K2909" i="2"/>
  <x:c r="M2909" i="2"/>
  <x:c r="N2909" i="2"/>
  <x:c r="O2909" i="2"/>
  <x:c r="K2910" i="2"/>
  <x:c r="M2910" i="2"/>
  <x:c r="N2910" i="2"/>
  <x:c r="O2910" i="2"/>
  <x:c r="K2911" i="2"/>
  <x:c r="M2911" i="2"/>
  <x:c r="N2911" i="2"/>
  <x:c r="O2911" i="2"/>
  <x:c r="K2912" i="2"/>
  <x:c r="M2912" i="2"/>
  <x:c r="N2912" i="2"/>
  <x:c r="O2912" i="2"/>
  <x:c r="K2913" i="2"/>
  <x:c r="M2913" i="2"/>
  <x:c r="N2913" i="2"/>
  <x:c r="O2913" i="2"/>
  <x:c r="K2914" i="2"/>
  <x:c r="M2914" i="2"/>
  <x:c r="N2914" i="2"/>
  <x:c r="O2914" i="2"/>
  <x:c r="K2915" i="2"/>
  <x:c r="M2915" i="2"/>
  <x:c r="N2915" i="2"/>
  <x:c r="O2915" i="2"/>
  <x:c r="K2916" i="2"/>
  <x:c r="M2916" i="2"/>
  <x:c r="N2916" i="2"/>
  <x:c r="O2916" i="2"/>
  <x:c r="K2917" i="2"/>
  <x:c r="M2917" i="2"/>
  <x:c r="N2917" i="2"/>
  <x:c r="O2917" i="2"/>
  <x:c r="K2918" i="2"/>
  <x:c r="M2918" i="2"/>
  <x:c r="N2918" i="2"/>
  <x:c r="O2918" i="2"/>
  <x:c r="K2919" i="2"/>
  <x:c r="M2919" i="2"/>
  <x:c r="N2919" i="2"/>
  <x:c r="O2919" i="2"/>
  <x:c r="K2920" i="2"/>
  <x:c r="M2920" i="2"/>
  <x:c r="N2920" i="2"/>
  <x:c r="O2920" i="2"/>
  <x:c r="K2921" i="2"/>
  <x:c r="M2921" i="2"/>
  <x:c r="N2921" i="2"/>
  <x:c r="O2921" i="2"/>
  <x:c r="K2922" i="2"/>
  <x:c r="M2922" i="2"/>
  <x:c r="N2922" i="2"/>
  <x:c r="O2922" i="2"/>
  <x:c r="K2923" i="2"/>
  <x:c r="M2923" i="2"/>
  <x:c r="N2923" i="2"/>
  <x:c r="O2923" i="2"/>
  <x:c r="K2924" i="2"/>
  <x:c r="M2924" i="2"/>
  <x:c r="N2924" i="2"/>
  <x:c r="O2924" i="2"/>
  <x:c r="K2925" i="2"/>
  <x:c r="M2925" i="2"/>
  <x:c r="N2925" i="2"/>
  <x:c r="O2925" i="2"/>
  <x:c r="K2926" i="2"/>
  <x:c r="M2926" i="2"/>
  <x:c r="N2926" i="2"/>
  <x:c r="O2926" i="2"/>
  <x:c r="K2927" i="2"/>
  <x:c r="M2927" i="2"/>
  <x:c r="N2927" i="2"/>
  <x:c r="O2927" i="2"/>
  <x:c r="K2928" i="2"/>
  <x:c r="M2928" i="2"/>
  <x:c r="N2928" i="2"/>
  <x:c r="O2928" i="2"/>
  <x:c r="K2929" i="2"/>
  <x:c r="M2929" i="2"/>
  <x:c r="N2929" i="2"/>
  <x:c r="O2929" i="2"/>
  <x:c r="K2930" i="2"/>
  <x:c r="M2930" i="2"/>
  <x:c r="N2930" i="2"/>
  <x:c r="O2930" i="2"/>
  <x:c r="K2931" i="2"/>
  <x:c r="M2931" i="2"/>
  <x:c r="N2931" i="2"/>
  <x:c r="O2931" i="2"/>
  <x:c r="K2932" i="2"/>
  <x:c r="M2932" i="2"/>
  <x:c r="N2932" i="2"/>
  <x:c r="O2932" i="2"/>
  <x:c r="K2933" i="2"/>
  <x:c r="M2933" i="2"/>
  <x:c r="N2933" i="2"/>
  <x:c r="O2933" i="2"/>
  <x:c r="K2934" i="2"/>
  <x:c r="M2934" i="2"/>
  <x:c r="N2934" i="2"/>
  <x:c r="O2934" i="2"/>
  <x:c r="K2935" i="2"/>
  <x:c r="M2935" i="2"/>
  <x:c r="N2935" i="2"/>
  <x:c r="O2935" i="2"/>
  <x:c r="K2936" i="2"/>
  <x:c r="M2936" i="2"/>
  <x:c r="N2936" i="2"/>
  <x:c r="O2936" i="2"/>
  <x:c r="K2937" i="2"/>
  <x:c r="M2937" i="2"/>
  <x:c r="N2937" i="2"/>
  <x:c r="O2937" i="2"/>
  <x:c r="K2938" i="2"/>
  <x:c r="M2938" i="2"/>
  <x:c r="N2938" i="2"/>
  <x:c r="O2938" i="2"/>
  <x:c r="K2939" i="2"/>
  <x:c r="M2939" i="2"/>
  <x:c r="N2939" i="2"/>
  <x:c r="O2939" i="2"/>
  <x:c r="K2940" i="2"/>
  <x:c r="M2940" i="2"/>
  <x:c r="N2940" i="2"/>
  <x:c r="O2940" i="2"/>
  <x:c r="K2941" i="2"/>
  <x:c r="M2941" i="2"/>
  <x:c r="N2941" i="2"/>
  <x:c r="O2941" i="2"/>
  <x:c r="K2942" i="2"/>
  <x:c r="M2942" i="2"/>
  <x:c r="N2942" i="2"/>
  <x:c r="O2942" i="2"/>
  <x:c r="K2943" i="2"/>
  <x:c r="M2943" i="2"/>
  <x:c r="N2943" i="2"/>
  <x:c r="O2943" i="2"/>
  <x:c r="K2944" i="2"/>
  <x:c r="M2944" i="2"/>
  <x:c r="N2944" i="2"/>
  <x:c r="O2944" i="2"/>
  <x:c r="K2945" i="2"/>
  <x:c r="M2945" i="2"/>
  <x:c r="N2945" i="2"/>
  <x:c r="O2945" i="2"/>
  <x:c r="K2946" i="2"/>
  <x:c r="M2946" i="2"/>
  <x:c r="N2946" i="2"/>
  <x:c r="O2946" i="2"/>
  <x:c r="K2947" i="2"/>
  <x:c r="M2947" i="2"/>
  <x:c r="N2947" i="2"/>
  <x:c r="O2947" i="2"/>
  <x:c r="K2948" i="2"/>
  <x:c r="M2948" i="2"/>
  <x:c r="N2948" i="2"/>
  <x:c r="O2948" i="2"/>
  <x:c r="K2949" i="2"/>
  <x:c r="M2949" i="2"/>
  <x:c r="N2949" i="2"/>
  <x:c r="O2949" i="2"/>
  <x:c r="K2950" i="2"/>
  <x:c r="M2950" i="2"/>
  <x:c r="N2950" i="2"/>
  <x:c r="O2950" i="2"/>
  <x:c r="K2951" i="2"/>
  <x:c r="M2951" i="2"/>
  <x:c r="N2951" i="2"/>
  <x:c r="O2951" i="2"/>
  <x:c r="K2952" i="2"/>
  <x:c r="M2952" i="2"/>
  <x:c r="N2952" i="2"/>
  <x:c r="O2952" i="2"/>
  <x:c r="K2953" i="2"/>
  <x:c r="M2953" i="2"/>
  <x:c r="N2953" i="2"/>
  <x:c r="O2953" i="2"/>
  <x:c r="K2954" i="2"/>
  <x:c r="M2954" i="2"/>
  <x:c r="N2954" i="2"/>
  <x:c r="O2954" i="2"/>
  <x:c r="K2955" i="2"/>
  <x:c r="M2955" i="2"/>
  <x:c r="N2955" i="2"/>
  <x:c r="O2955" i="2"/>
  <x:c r="K2956" i="2"/>
  <x:c r="M2956" i="2"/>
  <x:c r="N2956" i="2"/>
  <x:c r="O2956" i="2"/>
  <x:c r="K2957" i="2"/>
  <x:c r="M2957" i="2"/>
  <x:c r="N2957" i="2"/>
  <x:c r="O2957" i="2"/>
  <x:c r="K2958" i="2"/>
  <x:c r="M2958" i="2"/>
  <x:c r="N2958" i="2"/>
  <x:c r="O2958" i="2"/>
  <x:c r="K2959" i="2"/>
  <x:c r="M2959" i="2"/>
  <x:c r="N2959" i="2"/>
  <x:c r="O2959" i="2"/>
  <x:c r="K2960" i="2"/>
  <x:c r="M2960" i="2"/>
  <x:c r="N2960" i="2"/>
  <x:c r="O2960" i="2"/>
  <x:c r="K2961" i="2"/>
  <x:c r="M2961" i="2"/>
  <x:c r="N2961" i="2"/>
  <x:c r="O2961" i="2"/>
  <x:c r="K2962" i="2"/>
  <x:c r="M2962" i="2"/>
  <x:c r="N2962" i="2"/>
  <x:c r="O2962" i="2"/>
  <x:c r="K2963" i="2"/>
  <x:c r="M2963" i="2"/>
  <x:c r="N2963" i="2"/>
  <x:c r="O2963" i="2"/>
  <x:c r="K2964" i="2"/>
  <x:c r="M2964" i="2"/>
  <x:c r="N2964" i="2"/>
  <x:c r="O2964" i="2"/>
  <x:c r="K2965" i="2"/>
  <x:c r="M2965" i="2"/>
  <x:c r="N2965" i="2"/>
  <x:c r="O2965" i="2"/>
  <x:c r="K2966" i="2"/>
  <x:c r="M2966" i="2"/>
  <x:c r="N2966" i="2"/>
  <x:c r="O2966" i="2"/>
  <x:c r="K2967" i="2"/>
  <x:c r="M2967" i="2"/>
  <x:c r="N2967" i="2"/>
  <x:c r="O2967" i="2"/>
  <x:c r="K2968" i="2"/>
  <x:c r="M2968" i="2"/>
  <x:c r="N2968" i="2"/>
  <x:c r="O2968" i="2"/>
  <x:c r="K2969" i="2"/>
  <x:c r="M2969" i="2"/>
  <x:c r="N2969" i="2"/>
  <x:c r="O2969" i="2"/>
  <x:c r="K2970" i="2"/>
  <x:c r="M2970" i="2"/>
  <x:c r="N2970" i="2"/>
  <x:c r="O2970" i="2"/>
  <x:c r="K2971" i="2"/>
  <x:c r="M2971" i="2"/>
  <x:c r="N2971" i="2"/>
  <x:c r="O2971" i="2"/>
  <x:c r="K2972" i="2"/>
  <x:c r="M2972" i="2"/>
  <x:c r="N2972" i="2"/>
  <x:c r="O2972" i="2"/>
  <x:c r="K2973" i="2"/>
  <x:c r="M2973" i="2"/>
  <x:c r="N2973" i="2"/>
  <x:c r="O2973" i="2"/>
  <x:c r="K2974" i="2"/>
  <x:c r="M2974" i="2"/>
  <x:c r="N2974" i="2"/>
  <x:c r="O2974" i="2"/>
  <x:c r="K2975" i="2"/>
  <x:c r="M2975" i="2"/>
  <x:c r="N2975" i="2"/>
  <x:c r="O2975" i="2"/>
  <x:c r="K2976" i="2"/>
  <x:c r="M2976" i="2"/>
  <x:c r="N2976" i="2"/>
  <x:c r="O2976" i="2"/>
  <x:c r="K2977" i="2"/>
  <x:c r="M2977" i="2"/>
  <x:c r="N2977" i="2"/>
  <x:c r="O2977" i="2"/>
  <x:c r="K2978" i="2"/>
  <x:c r="M2978" i="2"/>
  <x:c r="N2978" i="2"/>
  <x:c r="O2978" i="2"/>
  <x:c r="K2979" i="2"/>
  <x:c r="M2979" i="2"/>
  <x:c r="N2979" i="2"/>
  <x:c r="O2979" i="2"/>
  <x:c r="K2980" i="2"/>
  <x:c r="M2980" i="2"/>
  <x:c r="N2980" i="2"/>
  <x:c r="O2980" i="2"/>
  <x:c r="K2981" i="2"/>
  <x:c r="M2981" i="2"/>
  <x:c r="N2981" i="2"/>
  <x:c r="O2981" i="2"/>
  <x:c r="K2982" i="2"/>
  <x:c r="M2982" i="2"/>
  <x:c r="N2982" i="2"/>
  <x:c r="O2982" i="2"/>
  <x:c r="K2983" i="2"/>
  <x:c r="M2983" i="2"/>
  <x:c r="N2983" i="2"/>
  <x:c r="O2983" i="2"/>
  <x:c r="K2984" i="2"/>
  <x:c r="M2984" i="2"/>
  <x:c r="N2984" i="2"/>
  <x:c r="O2984" i="2"/>
  <x:c r="K2985" i="2"/>
  <x:c r="M2985" i="2"/>
  <x:c r="N2985" i="2"/>
  <x:c r="O2985" i="2"/>
  <x:c r="K2986" i="2"/>
  <x:c r="M2986" i="2"/>
  <x:c r="N2986" i="2"/>
  <x:c r="O2986" i="2"/>
  <x:c r="K2987" i="2"/>
  <x:c r="M2987" i="2"/>
  <x:c r="N2987" i="2"/>
  <x:c r="O2987" i="2"/>
  <x:c r="K2988" i="2"/>
  <x:c r="M2988" i="2"/>
  <x:c r="N2988" i="2"/>
  <x:c r="O2988" i="2"/>
  <x:c r="K2989" i="2"/>
  <x:c r="M2989" i="2"/>
  <x:c r="N2989" i="2"/>
  <x:c r="O2989" i="2"/>
  <x:c r="K2990" i="2"/>
  <x:c r="M2990" i="2"/>
  <x:c r="N2990" i="2"/>
  <x:c r="O2990" i="2"/>
  <x:c r="K2991" i="2"/>
  <x:c r="M2991" i="2"/>
  <x:c r="N2991" i="2"/>
  <x:c r="O2991" i="2"/>
  <x:c r="K2992" i="2"/>
  <x:c r="M2992" i="2"/>
  <x:c r="N2992" i="2"/>
  <x:c r="O2992" i="2"/>
  <x:c r="K2993" i="2"/>
  <x:c r="M2993" i="2"/>
  <x:c r="N2993" i="2"/>
  <x:c r="O2993" i="2"/>
  <x:c r="K2994" i="2"/>
  <x:c r="M2994" i="2"/>
  <x:c r="N2994" i="2"/>
  <x:c r="O2994" i="2"/>
  <x:c r="K2995" i="2"/>
  <x:c r="M2995" i="2"/>
  <x:c r="N2995" i="2"/>
  <x:c r="O2995" i="2"/>
  <x:c r="K2996" i="2"/>
  <x:c r="M2996" i="2"/>
  <x:c r="N2996" i="2"/>
  <x:c r="O2996" i="2"/>
  <x:c r="K2997" i="2"/>
  <x:c r="M2997" i="2"/>
  <x:c r="N2997" i="2"/>
  <x:c r="O2997" i="2"/>
  <x:c r="K2998" i="2"/>
  <x:c r="M2998" i="2"/>
  <x:c r="N2998" i="2"/>
  <x:c r="O2998" i="2"/>
  <x:c r="K2999" i="2"/>
  <x:c r="M2999" i="2"/>
  <x:c r="N2999" i="2"/>
  <x:c r="O2999" i="2"/>
  <x:c r="K3000" i="2"/>
  <x:c r="M3000" i="2"/>
  <x:c r="N3000" i="2"/>
  <x:c r="O3000" i="2"/>
  <x:c r="K3001" i="2"/>
  <x:c r="M3001" i="2"/>
  <x:c r="N3001" i="2"/>
  <x:c r="O3001" i="2"/>
  <x:c r="K3002" i="2"/>
  <x:c r="M3002" i="2"/>
  <x:c r="N3002" i="2"/>
  <x:c r="O3002" i="2"/>
  <x:c r="K3003" i="2"/>
  <x:c r="M3003" i="2"/>
  <x:c r="N3003" i="2"/>
  <x:c r="O3003" i="2"/>
  <x:c r="K3004" i="2"/>
  <x:c r="M3004" i="2"/>
  <x:c r="N3004" i="2"/>
  <x:c r="O3004" i="2"/>
  <x:c r="K3005" i="2"/>
  <x:c r="M3005" i="2"/>
  <x:c r="N3005" i="2"/>
  <x:c r="O3005" i="2"/>
  <x:c r="K3006" i="2"/>
  <x:c r="M3006" i="2"/>
  <x:c r="N3006" i="2"/>
  <x:c r="O3006" i="2"/>
  <x:c r="K3007" i="2"/>
  <x:c r="M3007" i="2"/>
  <x:c r="N3007" i="2"/>
  <x:c r="O3007" i="2"/>
  <x:c r="K3008" i="2"/>
  <x:c r="M3008" i="2"/>
  <x:c r="N3008" i="2"/>
  <x:c r="O3008" i="2"/>
  <x:c r="K3009" i="2"/>
  <x:c r="M3009" i="2"/>
  <x:c r="N3009" i="2"/>
  <x:c r="O3009" i="2"/>
  <x:c r="K3010" i="2"/>
  <x:c r="M3010" i="2"/>
  <x:c r="N3010" i="2"/>
  <x:c r="O3010" i="2"/>
  <x:c r="K3011" i="2"/>
  <x:c r="M3011" i="2"/>
  <x:c r="N3011" i="2"/>
  <x:c r="O3011" i="2"/>
  <x:c r="K3012" i="2"/>
  <x:c r="M3012" i="2"/>
  <x:c r="N3012" i="2"/>
  <x:c r="O3012" i="2"/>
  <x:c r="K3013" i="2"/>
  <x:c r="M3013" i="2"/>
  <x:c r="N3013" i="2"/>
  <x:c r="O3013" i="2"/>
  <x:c r="K3014" i="2"/>
  <x:c r="M3014" i="2"/>
  <x:c r="N3014" i="2"/>
  <x:c r="O3014" i="2"/>
  <x:c r="K3015" i="2"/>
  <x:c r="M3015" i="2"/>
  <x:c r="N3015" i="2"/>
  <x:c r="O3015" i="2"/>
  <x:c r="K3016" i="2"/>
  <x:c r="M3016" i="2"/>
  <x:c r="N3016" i="2"/>
  <x:c r="O3016" i="2"/>
  <x:c r="K3017" i="2"/>
  <x:c r="M3017" i="2"/>
  <x:c r="N3017" i="2"/>
  <x:c r="O3017" i="2"/>
  <x:c r="K3018" i="2"/>
  <x:c r="M3018" i="2"/>
  <x:c r="N3018" i="2"/>
  <x:c r="O3018" i="2"/>
  <x:c r="K3019" i="2"/>
  <x:c r="M3019" i="2"/>
  <x:c r="N3019" i="2"/>
  <x:c r="O3019" i="2"/>
  <x:c r="K3020" i="2"/>
  <x:c r="M3020" i="2"/>
  <x:c r="N3020" i="2"/>
  <x:c r="O3020" i="2"/>
  <x:c r="K3021" i="2"/>
  <x:c r="M3021" i="2"/>
  <x:c r="N3021" i="2"/>
  <x:c r="O3021" i="2"/>
  <x:c r="K3022" i="2"/>
  <x:c r="M3022" i="2"/>
  <x:c r="N3022" i="2"/>
  <x:c r="O3022" i="2"/>
  <x:c r="K3023" i="2"/>
  <x:c r="M3023" i="2"/>
  <x:c r="N3023" i="2"/>
  <x:c r="O3023" i="2"/>
  <x:c r="K3024" i="2"/>
  <x:c r="M3024" i="2"/>
  <x:c r="N3024" i="2"/>
  <x:c r="O3024" i="2"/>
  <x:c r="K3025" i="2"/>
  <x:c r="M3025" i="2"/>
  <x:c r="N3025" i="2"/>
  <x:c r="O3025" i="2"/>
  <x:c r="K3026" i="2"/>
  <x:c r="M3026" i="2"/>
  <x:c r="N3026" i="2"/>
  <x:c r="O3026" i="2"/>
  <x:c r="K3027" i="2"/>
  <x:c r="M3027" i="2"/>
  <x:c r="N3027" i="2"/>
  <x:c r="O3027" i="2"/>
  <x:c r="K3028" i="2"/>
  <x:c r="M3028" i="2"/>
  <x:c r="N3028" i="2"/>
  <x:c r="O3028" i="2"/>
  <x:c r="K3029" i="2"/>
  <x:c r="M3029" i="2"/>
  <x:c r="N3029" i="2"/>
  <x:c r="O3029" i="2"/>
  <x:c r="K3030" i="2"/>
  <x:c r="M3030" i="2"/>
  <x:c r="N3030" i="2"/>
  <x:c r="O3030" i="2"/>
  <x:c r="K3031" i="2"/>
  <x:c r="M3031" i="2"/>
  <x:c r="N3031" i="2"/>
  <x:c r="O3031" i="2"/>
  <x:c r="K3032" i="2"/>
  <x:c r="M3032" i="2"/>
  <x:c r="N3032" i="2"/>
  <x:c r="O3032" i="2"/>
  <x:c r="K3033" i="2"/>
  <x:c r="M3033" i="2"/>
  <x:c r="N3033" i="2"/>
  <x:c r="O3033" i="2"/>
  <x:c r="K3034" i="2"/>
  <x:c r="M3034" i="2"/>
  <x:c r="N3034" i="2"/>
  <x:c r="O3034" i="2"/>
  <x:c r="K3035" i="2"/>
  <x:c r="M3035" i="2"/>
  <x:c r="N3035" i="2"/>
  <x:c r="O3035" i="2"/>
  <x:c r="K3036" i="2"/>
  <x:c r="M3036" i="2"/>
  <x:c r="N3036" i="2"/>
  <x:c r="O3036" i="2"/>
  <x:c r="K3037" i="2"/>
  <x:c r="M3037" i="2"/>
  <x:c r="N3037" i="2"/>
  <x:c r="O3037" i="2"/>
  <x:c r="K3038" i="2"/>
  <x:c r="M3038" i="2"/>
  <x:c r="N3038" i="2"/>
  <x:c r="O3038" i="2"/>
  <x:c r="K3039" i="2"/>
  <x:c r="M3039" i="2"/>
  <x:c r="N3039" i="2"/>
  <x:c r="O3039" i="2"/>
  <x:c r="K3040" i="2"/>
  <x:c r="M3040" i="2"/>
  <x:c r="N3040" i="2"/>
  <x:c r="O3040" i="2"/>
  <x:c r="K3041" i="2"/>
  <x:c r="M3041" i="2"/>
  <x:c r="N3041" i="2"/>
  <x:c r="O3041" i="2"/>
  <x:c r="K3042" i="2"/>
  <x:c r="M3042" i="2"/>
  <x:c r="N3042" i="2"/>
  <x:c r="O3042" i="2"/>
  <x:c r="K3043" i="2"/>
  <x:c r="M3043" i="2"/>
  <x:c r="N3043" i="2"/>
  <x:c r="O3043" i="2"/>
  <x:c r="K3044" i="2"/>
  <x:c r="M3044" i="2"/>
  <x:c r="N3044" i="2"/>
  <x:c r="O3044" i="2"/>
  <x:c r="K3045" i="2"/>
  <x:c r="M3045" i="2"/>
  <x:c r="N3045" i="2"/>
  <x:c r="O3045" i="2"/>
  <x:c r="K3046" i="2"/>
  <x:c r="M3046" i="2"/>
  <x:c r="N3046" i="2"/>
  <x:c r="O3046" i="2"/>
  <x:c r="K3047" i="2"/>
  <x:c r="M3047" i="2"/>
  <x:c r="N3047" i="2"/>
  <x:c r="O3047" i="2"/>
  <x:c r="K3048" i="2"/>
  <x:c r="M3048" i="2"/>
  <x:c r="N3048" i="2"/>
  <x:c r="O3048" i="2"/>
  <x:c r="K3049" i="2"/>
  <x:c r="M3049" i="2"/>
  <x:c r="N3049" i="2"/>
  <x:c r="O3049" i="2"/>
  <x:c r="K3050" i="2"/>
  <x:c r="M3050" i="2"/>
  <x:c r="N3050" i="2"/>
  <x:c r="O3050" i="2"/>
  <x:c r="K3051" i="2"/>
  <x:c r="M3051" i="2"/>
  <x:c r="N3051" i="2"/>
  <x:c r="O3051" i="2"/>
  <x:c r="K3052" i="2"/>
  <x:c r="M3052" i="2"/>
  <x:c r="N3052" i="2"/>
  <x:c r="O3052" i="2"/>
  <x:c r="K3053" i="2"/>
  <x:c r="M3053" i="2"/>
  <x:c r="N3053" i="2"/>
  <x:c r="O3053" i="2"/>
  <x:c r="K3054" i="2"/>
  <x:c r="M3054" i="2"/>
  <x:c r="N3054" i="2"/>
  <x:c r="O3054" i="2"/>
  <x:c r="K3055" i="2"/>
  <x:c r="M3055" i="2"/>
  <x:c r="N3055" i="2"/>
  <x:c r="O3055" i="2"/>
  <x:c r="K3056" i="2"/>
  <x:c r="M3056" i="2"/>
  <x:c r="N3056" i="2"/>
  <x:c r="O3056" i="2"/>
  <x:c r="K3057" i="2"/>
  <x:c r="M3057" i="2"/>
  <x:c r="N3057" i="2"/>
  <x:c r="O3057" i="2"/>
  <x:c r="K3058" i="2"/>
  <x:c r="M3058" i="2"/>
  <x:c r="N3058" i="2"/>
  <x:c r="O3058" i="2"/>
  <x:c r="K3059" i="2"/>
  <x:c r="M3059" i="2"/>
  <x:c r="N3059" i="2"/>
  <x:c r="O3059" i="2"/>
  <x:c r="K3060" i="2"/>
  <x:c r="M3060" i="2"/>
  <x:c r="N3060" i="2"/>
  <x:c r="O3060" i="2"/>
  <x:c r="K3061" i="2"/>
  <x:c r="M3061" i="2"/>
  <x:c r="N3061" i="2"/>
  <x:c r="O3061" i="2"/>
  <x:c r="K3062" i="2"/>
  <x:c r="M3062" i="2"/>
  <x:c r="N3062" i="2"/>
  <x:c r="O3062" i="2"/>
  <x:c r="K3063" i="2"/>
  <x:c r="M3063" i="2"/>
  <x:c r="N3063" i="2"/>
  <x:c r="O3063" i="2"/>
  <x:c r="K3064" i="2"/>
  <x:c r="M3064" i="2"/>
  <x:c r="N3064" i="2"/>
  <x:c r="O3064" i="2"/>
  <x:c r="K3065" i="2"/>
  <x:c r="M3065" i="2"/>
  <x:c r="N3065" i="2"/>
  <x:c r="O3065" i="2"/>
  <x:c r="K3066" i="2"/>
  <x:c r="M3066" i="2"/>
  <x:c r="N3066" i="2"/>
  <x:c r="O3066" i="2"/>
  <x:c r="K3067" i="2"/>
  <x:c r="M3067" i="2"/>
  <x:c r="N3067" i="2"/>
  <x:c r="O3067" i="2"/>
  <x:c r="K3068" i="2"/>
  <x:c r="M3068" i="2"/>
  <x:c r="N3068" i="2"/>
  <x:c r="O3068" i="2"/>
  <x:c r="K3069" i="2"/>
  <x:c r="M3069" i="2"/>
  <x:c r="N3069" i="2"/>
  <x:c r="O3069" i="2"/>
  <x:c r="K3070" i="2"/>
  <x:c r="M3070" i="2"/>
  <x:c r="N3070" i="2"/>
  <x:c r="O3070" i="2"/>
  <x:c r="K3071" i="2"/>
  <x:c r="M3071" i="2"/>
  <x:c r="N3071" i="2"/>
  <x:c r="O3071" i="2"/>
  <x:c r="K3072" i="2"/>
  <x:c r="M3072" i="2"/>
  <x:c r="N3072" i="2"/>
  <x:c r="O3072" i="2"/>
  <x:c r="K3073" i="2"/>
  <x:c r="M3073" i="2"/>
  <x:c r="N3073" i="2"/>
  <x:c r="O3073" i="2"/>
  <x:c r="K3074" i="2"/>
  <x:c r="M3074" i="2"/>
  <x:c r="N3074" i="2"/>
  <x:c r="O3074" i="2"/>
  <x:c r="K3075" i="2"/>
  <x:c r="M3075" i="2"/>
  <x:c r="N3075" i="2"/>
  <x:c r="O3075" i="2"/>
  <x:c r="K3076" i="2"/>
  <x:c r="M3076" i="2"/>
  <x:c r="N3076" i="2"/>
  <x:c r="O3076" i="2"/>
  <x:c r="K3077" i="2"/>
  <x:c r="M3077" i="2"/>
  <x:c r="N3077" i="2"/>
  <x:c r="O3077" i="2"/>
  <x:c r="K3078" i="2"/>
  <x:c r="M3078" i="2"/>
  <x:c r="N3078" i="2"/>
  <x:c r="O3078" i="2"/>
  <x:c r="K3079" i="2"/>
  <x:c r="M3079" i="2"/>
  <x:c r="N3079" i="2"/>
  <x:c r="O3079" i="2"/>
  <x:c r="K3080" i="2"/>
  <x:c r="M3080" i="2"/>
  <x:c r="N3080" i="2"/>
  <x:c r="O3080" i="2"/>
  <x:c r="K3081" i="2"/>
  <x:c r="M3081" i="2"/>
  <x:c r="N3081" i="2"/>
  <x:c r="O3081" i="2"/>
  <x:c r="K3082" i="2"/>
  <x:c r="M3082" i="2"/>
  <x:c r="N3082" i="2"/>
  <x:c r="O3082" i="2"/>
  <x:c r="K3083" i="2"/>
  <x:c r="M3083" i="2"/>
  <x:c r="N3083" i="2"/>
  <x:c r="O3083" i="2"/>
  <x:c r="K3084" i="2"/>
  <x:c r="M3084" i="2"/>
  <x:c r="N3084" i="2"/>
  <x:c r="O3084" i="2"/>
  <x:c r="K3085" i="2"/>
  <x:c r="M3085" i="2"/>
  <x:c r="N3085" i="2"/>
  <x:c r="O3085" i="2"/>
  <x:c r="K3086" i="2"/>
  <x:c r="M3086" i="2"/>
  <x:c r="N3086" i="2"/>
  <x:c r="O3086" i="2"/>
  <x:c r="K3087" i="2"/>
  <x:c r="M3087" i="2"/>
  <x:c r="N3087" i="2"/>
  <x:c r="O3087" i="2"/>
  <x:c r="K3088" i="2"/>
  <x:c r="M3088" i="2"/>
  <x:c r="N3088" i="2"/>
  <x:c r="O3088" i="2"/>
  <x:c r="K3089" i="2"/>
  <x:c r="M3089" i="2"/>
  <x:c r="N3089" i="2"/>
  <x:c r="O3089" i="2"/>
  <x:c r="K3090" i="2"/>
  <x:c r="M3090" i="2"/>
  <x:c r="N3090" i="2"/>
  <x:c r="O3090" i="2"/>
  <x:c r="K3091" i="2"/>
  <x:c r="M3091" i="2"/>
  <x:c r="N3091" i="2"/>
  <x:c r="O3091" i="2"/>
  <x:c r="K3092" i="2"/>
  <x:c r="M3092" i="2"/>
  <x:c r="N3092" i="2"/>
  <x:c r="O3092" i="2"/>
  <x:c r="K3093" i="2"/>
  <x:c r="M3093" i="2"/>
  <x:c r="N3093" i="2"/>
  <x:c r="O3093" i="2"/>
  <x:c r="K3094" i="2"/>
  <x:c r="M3094" i="2"/>
  <x:c r="N3094" i="2"/>
  <x:c r="O3094" i="2"/>
  <x:c r="K3095" i="2"/>
  <x:c r="M3095" i="2"/>
  <x:c r="N3095" i="2"/>
  <x:c r="O3095" i="2"/>
  <x:c r="K3096" i="2"/>
  <x:c r="M3096" i="2"/>
  <x:c r="N3096" i="2"/>
  <x:c r="O3096" i="2"/>
  <x:c r="K3097" i="2"/>
  <x:c r="M3097" i="2"/>
  <x:c r="N3097" i="2"/>
  <x:c r="O3097" i="2"/>
  <x:c r="K3098" i="2"/>
  <x:c r="M3098" i="2"/>
  <x:c r="N3098" i="2"/>
  <x:c r="O3098" i="2"/>
  <x:c r="K3099" i="2"/>
  <x:c r="M3099" i="2"/>
  <x:c r="N3099" i="2"/>
  <x:c r="O3099" i="2"/>
  <x:c r="K3100" i="2"/>
  <x:c r="M3100" i="2"/>
  <x:c r="N3100" i="2"/>
  <x:c r="O3100" i="2"/>
  <x:c r="K3101" i="2"/>
  <x:c r="M3101" i="2"/>
  <x:c r="N3101" i="2"/>
  <x:c r="O3101" i="2"/>
  <x:c r="K3102" i="2"/>
  <x:c r="M3102" i="2"/>
  <x:c r="N3102" i="2"/>
  <x:c r="O3102" i="2"/>
  <x:c r="K3103" i="2"/>
  <x:c r="M3103" i="2"/>
  <x:c r="N3103" i="2"/>
  <x:c r="O3103" i="2"/>
  <x:c r="K3104" i="2"/>
  <x:c r="M3104" i="2"/>
  <x:c r="N3104" i="2"/>
  <x:c r="O3104" i="2"/>
  <x:c r="K3105" i="2"/>
  <x:c r="M3105" i="2"/>
  <x:c r="N3105" i="2"/>
  <x:c r="O3105" i="2"/>
  <x:c r="K3106" i="2"/>
  <x:c r="M3106" i="2"/>
  <x:c r="N3106" i="2"/>
  <x:c r="O3106" i="2"/>
  <x:c r="K3107" i="2"/>
  <x:c r="M3107" i="2"/>
  <x:c r="N3107" i="2"/>
  <x:c r="O3107" i="2"/>
  <x:c r="K3108" i="2"/>
  <x:c r="M3108" i="2"/>
  <x:c r="N3108" i="2"/>
  <x:c r="O3108" i="2"/>
  <x:c r="K3109" i="2"/>
  <x:c r="M3109" i="2"/>
  <x:c r="N3109" i="2"/>
  <x:c r="O3109" i="2"/>
  <x:c r="K3110" i="2"/>
  <x:c r="M3110" i="2"/>
  <x:c r="N3110" i="2"/>
  <x:c r="O3110" i="2"/>
  <x:c r="K3111" i="2"/>
  <x:c r="M3111" i="2"/>
  <x:c r="N3111" i="2"/>
  <x:c r="O3111" i="2"/>
  <x:c r="K3112" i="2"/>
  <x:c r="M3112" i="2"/>
  <x:c r="N3112" i="2"/>
  <x:c r="O3112" i="2"/>
  <x:c r="K3113" i="2"/>
  <x:c r="M3113" i="2"/>
  <x:c r="N3113" i="2"/>
  <x:c r="O3113" i="2"/>
  <x:c r="K3114" i="2"/>
  <x:c r="M3114" i="2"/>
  <x:c r="N3114" i="2"/>
  <x:c r="O3114" i="2"/>
  <x:c r="K3115" i="2"/>
  <x:c r="M3115" i="2"/>
  <x:c r="N3115" i="2"/>
  <x:c r="O3115" i="2"/>
  <x:c r="K3116" i="2"/>
  <x:c r="M3116" i="2"/>
  <x:c r="N3116" i="2"/>
  <x:c r="O3116" i="2"/>
  <x:c r="K3117" i="2"/>
  <x:c r="M3117" i="2"/>
  <x:c r="N3117" i="2"/>
  <x:c r="O3117" i="2"/>
  <x:c r="K3118" i="2"/>
  <x:c r="M3118" i="2"/>
  <x:c r="N3118" i="2"/>
  <x:c r="O3118" i="2"/>
  <x:c r="K3119" i="2"/>
  <x:c r="M3119" i="2"/>
  <x:c r="N3119" i="2"/>
  <x:c r="O3119" i="2"/>
  <x:c r="K3120" i="2"/>
  <x:c r="M3120" i="2"/>
  <x:c r="N3120" i="2"/>
  <x:c r="O3120" i="2"/>
  <x:c r="K3121" i="2"/>
  <x:c r="M3121" i="2"/>
  <x:c r="N3121" i="2"/>
  <x:c r="O3121" i="2"/>
  <x:c r="K3122" i="2"/>
  <x:c r="M3122" i="2"/>
  <x:c r="N3122" i="2"/>
  <x:c r="O3122" i="2"/>
  <x:c r="K3123" i="2"/>
  <x:c r="M3123" i="2"/>
  <x:c r="N3123" i="2"/>
  <x:c r="O3123" i="2"/>
  <x:c r="K3124" i="2"/>
  <x:c r="M3124" i="2"/>
  <x:c r="N3124" i="2"/>
  <x:c r="O3124" i="2"/>
  <x:c r="K3125" i="2"/>
  <x:c r="M3125" i="2"/>
  <x:c r="N3125" i="2"/>
  <x:c r="O3125" i="2"/>
  <x:c r="K3126" i="2"/>
  <x:c r="M3126" i="2"/>
  <x:c r="N3126" i="2"/>
  <x:c r="O3126" i="2"/>
  <x:c r="K3127" i="2"/>
  <x:c r="M3127" i="2"/>
  <x:c r="N3127" i="2"/>
  <x:c r="O3127" i="2"/>
  <x:c r="K3128" i="2"/>
  <x:c r="M3128" i="2"/>
  <x:c r="N3128" i="2"/>
  <x:c r="O3128" i="2"/>
  <x:c r="K3129" i="2"/>
  <x:c r="M3129" i="2"/>
  <x:c r="N3129" i="2"/>
  <x:c r="O3129" i="2"/>
  <x:c r="K3130" i="2"/>
  <x:c r="M3130" i="2"/>
  <x:c r="N3130" i="2"/>
  <x:c r="O3130" i="2"/>
  <x:c r="K3131" i="2"/>
  <x:c r="M3131" i="2"/>
  <x:c r="N3131" i="2"/>
  <x:c r="O3131" i="2"/>
  <x:c r="K3132" i="2"/>
  <x:c r="M3132" i="2"/>
  <x:c r="N3132" i="2"/>
  <x:c r="O3132" i="2"/>
  <x:c r="K3133" i="2"/>
  <x:c r="M3133" i="2"/>
  <x:c r="N3133" i="2"/>
  <x:c r="O3133" i="2"/>
  <x:c r="K3134" i="2"/>
  <x:c r="M3134" i="2"/>
  <x:c r="N3134" i="2"/>
  <x:c r="O3134" i="2"/>
  <x:c r="K3135" i="2"/>
  <x:c r="M3135" i="2"/>
  <x:c r="N3135" i="2"/>
  <x:c r="O3135" i="2"/>
  <x:c r="K3136" i="2"/>
  <x:c r="M3136" i="2"/>
  <x:c r="N3136" i="2"/>
  <x:c r="O3136" i="2"/>
  <x:c r="K3137" i="2"/>
  <x:c r="M3137" i="2"/>
  <x:c r="N3137" i="2"/>
  <x:c r="O3137" i="2"/>
  <x:c r="K3138" i="2"/>
  <x:c r="M3138" i="2"/>
  <x:c r="N3138" i="2"/>
  <x:c r="O3138" i="2"/>
  <x:c r="K3139" i="2"/>
  <x:c r="M3139" i="2"/>
  <x:c r="N3139" i="2"/>
  <x:c r="O3139" i="2"/>
  <x:c r="K3140" i="2"/>
  <x:c r="M3140" i="2"/>
  <x:c r="N3140" i="2"/>
  <x:c r="O3140" i="2"/>
  <x:c r="K3141" i="2"/>
  <x:c r="M3141" i="2"/>
  <x:c r="N3141" i="2"/>
  <x:c r="O3141" i="2"/>
  <x:c r="K3142" i="2"/>
  <x:c r="M3142" i="2"/>
  <x:c r="N3142" i="2"/>
  <x:c r="O3142" i="2"/>
  <x:c r="K3143" i="2"/>
  <x:c r="M3143" i="2"/>
  <x:c r="N3143" i="2"/>
  <x:c r="O3143" i="2"/>
  <x:c r="K3144" i="2"/>
  <x:c r="M3144" i="2"/>
  <x:c r="N3144" i="2"/>
  <x:c r="O3144" i="2"/>
  <x:c r="K3145" i="2"/>
  <x:c r="M3145" i="2"/>
  <x:c r="N3145" i="2"/>
  <x:c r="O3145" i="2"/>
  <x:c r="K3146" i="2"/>
  <x:c r="M3146" i="2"/>
  <x:c r="N3146" i="2"/>
  <x:c r="O3146" i="2"/>
  <x:c r="K3147" i="2"/>
  <x:c r="M3147" i="2"/>
  <x:c r="N3147" i="2"/>
  <x:c r="O3147" i="2"/>
  <x:c r="K3148" i="2"/>
  <x:c r="M3148" i="2"/>
  <x:c r="N3148" i="2"/>
  <x:c r="O3148" i="2"/>
  <x:c r="K3149" i="2"/>
  <x:c r="M3149" i="2"/>
  <x:c r="N3149" i="2"/>
  <x:c r="O3149" i="2"/>
  <x:c r="K3150" i="2"/>
  <x:c r="M3150" i="2"/>
  <x:c r="N3150" i="2"/>
  <x:c r="O3150" i="2"/>
  <x:c r="K3151" i="2"/>
  <x:c r="M3151" i="2"/>
  <x:c r="N3151" i="2"/>
  <x:c r="O3151" i="2"/>
  <x:c r="K3152" i="2"/>
  <x:c r="M3152" i="2"/>
  <x:c r="N3152" i="2"/>
  <x:c r="O3152" i="2"/>
  <x:c r="K3153" i="2"/>
  <x:c r="M3153" i="2"/>
  <x:c r="N3153" i="2"/>
  <x:c r="O3153" i="2"/>
  <x:c r="K3154" i="2"/>
  <x:c r="M3154" i="2"/>
  <x:c r="N3154" i="2"/>
  <x:c r="O3154" i="2"/>
  <x:c r="K3155" i="2"/>
  <x:c r="M3155" i="2"/>
  <x:c r="N3155" i="2"/>
  <x:c r="O3155" i="2"/>
  <x:c r="K3156" i="2"/>
  <x:c r="M3156" i="2"/>
  <x:c r="N3156" i="2"/>
  <x:c r="O3156" i="2"/>
  <x:c r="K3157" i="2"/>
  <x:c r="M3157" i="2"/>
  <x:c r="N3157" i="2"/>
  <x:c r="O3157" i="2"/>
  <x:c r="K3158" i="2"/>
  <x:c r="M3158" i="2"/>
  <x:c r="N3158" i="2"/>
  <x:c r="O3158" i="2"/>
  <x:c r="K3159" i="2"/>
  <x:c r="M3159" i="2"/>
  <x:c r="N3159" i="2"/>
  <x:c r="O3159" i="2"/>
  <x:c r="K3160" i="2"/>
  <x:c r="M3160" i="2"/>
  <x:c r="N3160" i="2"/>
  <x:c r="O3160" i="2"/>
  <x:c r="K3161" i="2"/>
  <x:c r="M3161" i="2"/>
  <x:c r="N3161" i="2"/>
  <x:c r="O3161" i="2"/>
  <x:c r="K3162" i="2"/>
  <x:c r="M3162" i="2"/>
  <x:c r="N3162" i="2"/>
  <x:c r="O3162" i="2"/>
  <x:c r="K3163" i="2"/>
  <x:c r="M3163" i="2"/>
  <x:c r="N3163" i="2"/>
  <x:c r="O3163" i="2"/>
  <x:c r="K3164" i="2"/>
  <x:c r="M3164" i="2"/>
  <x:c r="N3164" i="2"/>
  <x:c r="O3164" i="2"/>
  <x:c r="K3165" i="2"/>
  <x:c r="M3165" i="2"/>
  <x:c r="N3165" i="2"/>
  <x:c r="O3165" i="2"/>
  <x:c r="K3166" i="2"/>
  <x:c r="M3166" i="2"/>
  <x:c r="N3166" i="2"/>
  <x:c r="O3166" i="2"/>
  <x:c r="K3167" i="2"/>
  <x:c r="M3167" i="2"/>
  <x:c r="N3167" i="2"/>
  <x:c r="O3167" i="2"/>
  <x:c r="K3168" i="2"/>
  <x:c r="M3168" i="2"/>
  <x:c r="N3168" i="2"/>
  <x:c r="O3168" i="2"/>
  <x:c r="K3169" i="2"/>
  <x:c r="M3169" i="2"/>
  <x:c r="N3169" i="2"/>
  <x:c r="O3169" i="2"/>
  <x:c r="K3170" i="2"/>
  <x:c r="M3170" i="2"/>
  <x:c r="N3170" i="2"/>
  <x:c r="O3170" i="2"/>
  <x:c r="K3171" i="2"/>
  <x:c r="M3171" i="2"/>
  <x:c r="N3171" i="2"/>
  <x:c r="O3171" i="2"/>
  <x:c r="K3172" i="2"/>
  <x:c r="M3172" i="2"/>
  <x:c r="N3172" i="2"/>
  <x:c r="O3172" i="2"/>
  <x:c r="K3173" i="2"/>
  <x:c r="M3173" i="2"/>
  <x:c r="N3173" i="2"/>
  <x:c r="O3173" i="2"/>
  <x:c r="K3174" i="2"/>
  <x:c r="M3174" i="2"/>
  <x:c r="N3174" i="2"/>
  <x:c r="O3174" i="2"/>
  <x:c r="K3175" i="2"/>
  <x:c r="M3175" i="2"/>
  <x:c r="N3175" i="2"/>
  <x:c r="O3175" i="2"/>
  <x:c r="K3176" i="2"/>
  <x:c r="M3176" i="2"/>
  <x:c r="N3176" i="2"/>
  <x:c r="O3176" i="2"/>
  <x:c r="K3177" i="2"/>
  <x:c r="M3177" i="2"/>
  <x:c r="N3177" i="2"/>
  <x:c r="O3177" i="2"/>
  <x:c r="K3178" i="2"/>
  <x:c r="M3178" i="2"/>
  <x:c r="N3178" i="2"/>
  <x:c r="O3178" i="2"/>
  <x:c r="K3179" i="2"/>
  <x:c r="M3179" i="2"/>
  <x:c r="N3179" i="2"/>
  <x:c r="O3179" i="2"/>
  <x:c r="K3180" i="2"/>
  <x:c r="M3180" i="2"/>
  <x:c r="N3180" i="2"/>
  <x:c r="O3180" i="2"/>
  <x:c r="K3181" i="2"/>
  <x:c r="M3181" i="2"/>
  <x:c r="N3181" i="2"/>
  <x:c r="O3181" i="2"/>
  <x:c r="K3182" i="2"/>
  <x:c r="M3182" i="2"/>
  <x:c r="N3182" i="2"/>
  <x:c r="O3182" i="2"/>
  <x:c r="K3183" i="2"/>
  <x:c r="M3183" i="2"/>
  <x:c r="N3183" i="2"/>
  <x:c r="O3183" i="2"/>
  <x:c r="K3184" i="2"/>
  <x:c r="M3184" i="2"/>
  <x:c r="N3184" i="2"/>
  <x:c r="O3184" i="2"/>
  <x:c r="K3185" i="2"/>
  <x:c r="M3185" i="2"/>
  <x:c r="N3185" i="2"/>
  <x:c r="O3185" i="2"/>
  <x:c r="K3186" i="2"/>
  <x:c r="M3186" i="2"/>
  <x:c r="N3186" i="2"/>
  <x:c r="O3186" i="2"/>
  <x:c r="K3187" i="2"/>
  <x:c r="M3187" i="2"/>
  <x:c r="N3187" i="2"/>
  <x:c r="O3187" i="2"/>
  <x:c r="K3188" i="2"/>
  <x:c r="M3188" i="2"/>
  <x:c r="N3188" i="2"/>
  <x:c r="O3188" i="2"/>
  <x:c r="K3189" i="2"/>
  <x:c r="M3189" i="2"/>
  <x:c r="N3189" i="2"/>
  <x:c r="O3189" i="2"/>
  <x:c r="K3190" i="2"/>
  <x:c r="M3190" i="2"/>
  <x:c r="N3190" i="2"/>
  <x:c r="O3190" i="2"/>
  <x:c r="K3191" i="2"/>
  <x:c r="M3191" i="2"/>
  <x:c r="N3191" i="2"/>
  <x:c r="O3191" i="2"/>
  <x:c r="K3192" i="2"/>
  <x:c r="M3192" i="2"/>
  <x:c r="N3192" i="2"/>
  <x:c r="O3192" i="2"/>
  <x:c r="K3193" i="2"/>
  <x:c r="M3193" i="2"/>
  <x:c r="N3193" i="2"/>
  <x:c r="O3193" i="2"/>
  <x:c r="K3194" i="2"/>
  <x:c r="M3194" i="2"/>
  <x:c r="N3194" i="2"/>
  <x:c r="O3194" i="2"/>
  <x:c r="K3195" i="2"/>
  <x:c r="M3195" i="2"/>
  <x:c r="N3195" i="2"/>
  <x:c r="O3195" i="2"/>
  <x:c r="K3196" i="2"/>
  <x:c r="M3196" i="2"/>
  <x:c r="N3196" i="2"/>
  <x:c r="O3196" i="2"/>
  <x:c r="K3197" i="2"/>
  <x:c r="M3197" i="2"/>
  <x:c r="N3197" i="2"/>
  <x:c r="O3197" i="2"/>
  <x:c r="K3198" i="2"/>
  <x:c r="M3198" i="2"/>
  <x:c r="N3198" i="2"/>
  <x:c r="O3198" i="2"/>
  <x:c r="K3199" i="2"/>
  <x:c r="M3199" i="2"/>
  <x:c r="N3199" i="2"/>
  <x:c r="O3199" i="2"/>
  <x:c r="K3200" i="2"/>
  <x:c r="M3200" i="2"/>
  <x:c r="N3200" i="2"/>
  <x:c r="O3200" i="2"/>
  <x:c r="K3201" i="2"/>
  <x:c r="M3201" i="2"/>
  <x:c r="N3201" i="2"/>
  <x:c r="O3201" i="2"/>
  <x:c r="K3202" i="2"/>
  <x:c r="M3202" i="2"/>
  <x:c r="N3202" i="2"/>
  <x:c r="O3202" i="2"/>
  <x:c r="K3203" i="2"/>
  <x:c r="M3203" i="2"/>
  <x:c r="N3203" i="2"/>
  <x:c r="O3203" i="2"/>
  <x:c r="K3204" i="2"/>
  <x:c r="M3204" i="2"/>
  <x:c r="N3204" i="2"/>
  <x:c r="O3204" i="2"/>
  <x:c r="K3205" i="2"/>
  <x:c r="M3205" i="2"/>
  <x:c r="N3205" i="2"/>
  <x:c r="O3205" i="2"/>
  <x:c r="K3206" i="2"/>
  <x:c r="M3206" i="2"/>
  <x:c r="N3206" i="2"/>
  <x:c r="O3206" i="2"/>
  <x:c r="K3207" i="2"/>
  <x:c r="M3207" i="2"/>
  <x:c r="N3207" i="2"/>
  <x:c r="O3207" i="2"/>
  <x:c r="K3208" i="2"/>
  <x:c r="M3208" i="2"/>
  <x:c r="N3208" i="2"/>
  <x:c r="O3208" i="2"/>
  <x:c r="K3209" i="2"/>
  <x:c r="M3209" i="2"/>
  <x:c r="N3209" i="2"/>
  <x:c r="O3209" i="2"/>
  <x:c r="K3210" i="2"/>
  <x:c r="M3210" i="2"/>
  <x:c r="N3210" i="2"/>
  <x:c r="O3210" i="2"/>
  <x:c r="K3211" i="2"/>
  <x:c r="M3211" i="2"/>
  <x:c r="N3211" i="2"/>
  <x:c r="O3211" i="2"/>
  <x:c r="K3212" i="2"/>
  <x:c r="M3212" i="2"/>
  <x:c r="N3212" i="2"/>
  <x:c r="O3212" i="2"/>
  <x:c r="K3213" i="2"/>
  <x:c r="M3213" i="2"/>
  <x:c r="N3213" i="2"/>
  <x:c r="O3213" i="2"/>
  <x:c r="K3214" i="2"/>
  <x:c r="M3214" i="2"/>
  <x:c r="N3214" i="2"/>
  <x:c r="O3214" i="2"/>
  <x:c r="K3215" i="2"/>
  <x:c r="M3215" i="2"/>
  <x:c r="N3215" i="2"/>
  <x:c r="O3215" i="2"/>
  <x:c r="K3216" i="2"/>
  <x:c r="M3216" i="2"/>
  <x:c r="N3216" i="2"/>
  <x:c r="O3216" i="2"/>
  <x:c r="K3217" i="2"/>
  <x:c r="M3217" i="2"/>
  <x:c r="N3217" i="2"/>
  <x:c r="O3217" i="2"/>
  <x:c r="K3218" i="2"/>
  <x:c r="M3218" i="2"/>
  <x:c r="N3218" i="2"/>
  <x:c r="O3218" i="2"/>
  <x:c r="K3219" i="2"/>
  <x:c r="M3219" i="2"/>
  <x:c r="N3219" i="2"/>
  <x:c r="O3219" i="2"/>
  <x:c r="K3220" i="2"/>
  <x:c r="M3220" i="2"/>
  <x:c r="N3220" i="2"/>
  <x:c r="O3220" i="2"/>
  <x:c r="K3221" i="2"/>
  <x:c r="M3221" i="2"/>
  <x:c r="N3221" i="2"/>
  <x:c r="O3221" i="2"/>
  <x:c r="K3222" i="2"/>
  <x:c r="M3222" i="2"/>
  <x:c r="N3222" i="2"/>
  <x:c r="O3222" i="2"/>
  <x:c r="K3223" i="2"/>
  <x:c r="M3223" i="2"/>
  <x:c r="N3223" i="2"/>
  <x:c r="O3223" i="2"/>
  <x:c r="K3224" i="2"/>
  <x:c r="M3224" i="2"/>
  <x:c r="N3224" i="2"/>
  <x:c r="O3224" i="2"/>
  <x:c r="K3225" i="2"/>
  <x:c r="M3225" i="2"/>
  <x:c r="N3225" i="2"/>
  <x:c r="O3225" i="2"/>
  <x:c r="K3226" i="2"/>
  <x:c r="M3226" i="2"/>
  <x:c r="N3226" i="2"/>
  <x:c r="O3226" i="2"/>
  <x:c r="K3227" i="2"/>
  <x:c r="M3227" i="2"/>
  <x:c r="N3227" i="2"/>
  <x:c r="O3227" i="2"/>
  <x:c r="K3228" i="2"/>
  <x:c r="M3228" i="2"/>
  <x:c r="N3228" i="2"/>
  <x:c r="O3228" i="2"/>
  <x:c r="K3229" i="2"/>
  <x:c r="M3229" i="2"/>
  <x:c r="N3229" i="2"/>
  <x:c r="O3229" i="2"/>
  <x:c r="K3230" i="2"/>
  <x:c r="M3230" i="2"/>
  <x:c r="N3230" i="2"/>
  <x:c r="O3230" i="2"/>
  <x:c r="K3231" i="2"/>
  <x:c r="M3231" i="2"/>
  <x:c r="N3231" i="2"/>
  <x:c r="O3231" i="2"/>
  <x:c r="K3232" i="2"/>
  <x:c r="M3232" i="2"/>
  <x:c r="N3232" i="2"/>
  <x:c r="O3232" i="2"/>
  <x:c r="K3233" i="2"/>
  <x:c r="M3233" i="2"/>
  <x:c r="N3233" i="2"/>
  <x:c r="O3233" i="2"/>
  <x:c r="K3234" i="2"/>
  <x:c r="M3234" i="2"/>
  <x:c r="N3234" i="2"/>
  <x:c r="O3234" i="2"/>
  <x:c r="K3235" i="2"/>
  <x:c r="M3235" i="2"/>
  <x:c r="N3235" i="2"/>
  <x:c r="O3235" i="2"/>
  <x:c r="K3236" i="2"/>
  <x:c r="M3236" i="2"/>
  <x:c r="N3236" i="2"/>
  <x:c r="O3236" i="2"/>
  <x:c r="K3237" i="2"/>
  <x:c r="M3237" i="2"/>
  <x:c r="N3237" i="2"/>
  <x:c r="O3237" i="2"/>
  <x:c r="K3238" i="2"/>
  <x:c r="M3238" i="2"/>
  <x:c r="N3238" i="2"/>
  <x:c r="O3238" i="2"/>
  <x:c r="K3239" i="2"/>
  <x:c r="M3239" i="2"/>
  <x:c r="N3239" i="2"/>
  <x:c r="O3239" i="2"/>
  <x:c r="K3240" i="2"/>
  <x:c r="M3240" i="2"/>
  <x:c r="N3240" i="2"/>
  <x:c r="O3240" i="2"/>
  <x:c r="K3241" i="2"/>
  <x:c r="M3241" i="2"/>
  <x:c r="N3241" i="2"/>
  <x:c r="O3241" i="2"/>
  <x:c r="K3242" i="2"/>
  <x:c r="M3242" i="2"/>
  <x:c r="N3242" i="2"/>
  <x:c r="O3242" i="2"/>
  <x:c r="K3243" i="2"/>
  <x:c r="M3243" i="2"/>
  <x:c r="N3243" i="2"/>
  <x:c r="O3243" i="2"/>
  <x:c r="K3244" i="2"/>
  <x:c r="M3244" i="2"/>
  <x:c r="N3244" i="2"/>
  <x:c r="O3244" i="2"/>
  <x:c r="K3245" i="2"/>
  <x:c r="M3245" i="2"/>
  <x:c r="N3245" i="2"/>
  <x:c r="O3245" i="2"/>
  <x:c r="K3246" i="2"/>
  <x:c r="M3246" i="2"/>
  <x:c r="N3246" i="2"/>
  <x:c r="O3246" i="2"/>
  <x:c r="K3247" i="2"/>
  <x:c r="M3247" i="2"/>
  <x:c r="N3247" i="2"/>
  <x:c r="O3247" i="2"/>
  <x:c r="K3248" i="2"/>
  <x:c r="M3248" i="2"/>
  <x:c r="N3248" i="2"/>
  <x:c r="O3248" i="2"/>
  <x:c r="K3249" i="2"/>
  <x:c r="M3249" i="2"/>
  <x:c r="N3249" i="2"/>
  <x:c r="O3249" i="2"/>
  <x:c r="K3250" i="2"/>
  <x:c r="M3250" i="2"/>
  <x:c r="N3250" i="2"/>
  <x:c r="O3250" i="2"/>
  <x:c r="K3251" i="2"/>
  <x:c r="M3251" i="2"/>
  <x:c r="N3251" i="2"/>
  <x:c r="O3251" i="2"/>
  <x:c r="K3252" i="2"/>
  <x:c r="M3252" i="2"/>
  <x:c r="N3252" i="2"/>
  <x:c r="O3252" i="2"/>
  <x:c r="K3253" i="2"/>
  <x:c r="M3253" i="2"/>
  <x:c r="N3253" i="2"/>
  <x:c r="O3253" i="2"/>
  <x:c r="K3254" i="2"/>
  <x:c r="M3254" i="2"/>
  <x:c r="N3254" i="2"/>
  <x:c r="O3254" i="2"/>
  <x:c r="K3255" i="2"/>
  <x:c r="M3255" i="2"/>
  <x:c r="N3255" i="2"/>
  <x:c r="O3255" i="2"/>
  <x:c r="K3256" i="2"/>
  <x:c r="M3256" i="2"/>
  <x:c r="N3256" i="2"/>
  <x:c r="O3256" i="2"/>
  <x:c r="K3257" i="2"/>
  <x:c r="M3257" i="2"/>
  <x:c r="N3257" i="2"/>
  <x:c r="O3257" i="2"/>
  <x:c r="K3258" i="2"/>
  <x:c r="M3258" i="2"/>
  <x:c r="N3258" i="2"/>
  <x:c r="O3258" i="2"/>
  <x:c r="K3259" i="2"/>
  <x:c r="M3259" i="2"/>
  <x:c r="N3259" i="2"/>
  <x:c r="O3259" i="2"/>
  <x:c r="K3260" i="2"/>
  <x:c r="M3260" i="2"/>
  <x:c r="N3260" i="2"/>
  <x:c r="O3260" i="2"/>
  <x:c r="K3261" i="2"/>
  <x:c r="M3261" i="2"/>
  <x:c r="N3261" i="2"/>
  <x:c r="O3261" i="2"/>
  <x:c r="K3262" i="2"/>
  <x:c r="M3262" i="2"/>
  <x:c r="N3262" i="2"/>
  <x:c r="O3262" i="2"/>
  <x:c r="K3263" i="2"/>
  <x:c r="M3263" i="2"/>
  <x:c r="N3263" i="2"/>
  <x:c r="O3263" i="2"/>
  <x:c r="K3264" i="2"/>
  <x:c r="M3264" i="2"/>
  <x:c r="N3264" i="2"/>
  <x:c r="O3264" i="2"/>
  <x:c r="K3265" i="2"/>
  <x:c r="M3265" i="2"/>
  <x:c r="N3265" i="2"/>
  <x:c r="O3265" i="2"/>
  <x:c r="K3266" i="2"/>
  <x:c r="M3266" i="2"/>
  <x:c r="N3266" i="2"/>
  <x:c r="O3266" i="2"/>
  <x:c r="K3267" i="2"/>
  <x:c r="M3267" i="2"/>
  <x:c r="N3267" i="2"/>
  <x:c r="O3267" i="2"/>
  <x:c r="K3268" i="2"/>
  <x:c r="M3268" i="2"/>
  <x:c r="N3268" i="2"/>
  <x:c r="O3268" i="2"/>
  <x:c r="K3269" i="2"/>
  <x:c r="M3269" i="2"/>
  <x:c r="N3269" i="2"/>
  <x:c r="O3269" i="2"/>
  <x:c r="K3270" i="2"/>
  <x:c r="M3270" i="2"/>
  <x:c r="N3270" i="2"/>
  <x:c r="O3270" i="2"/>
  <x:c r="K3271" i="2"/>
  <x:c r="M3271" i="2"/>
  <x:c r="N3271" i="2"/>
  <x:c r="O3271" i="2"/>
  <x:c r="K3272" i="2"/>
  <x:c r="M3272" i="2"/>
  <x:c r="N3272" i="2"/>
  <x:c r="O3272" i="2"/>
  <x:c r="K3273" i="2"/>
  <x:c r="M3273" i="2"/>
  <x:c r="N3273" i="2"/>
  <x:c r="O3273" i="2"/>
  <x:c r="K3274" i="2"/>
  <x:c r="M3274" i="2"/>
  <x:c r="N3274" i="2"/>
  <x:c r="O3274" i="2"/>
  <x:c r="K3275" i="2"/>
  <x:c r="M3275" i="2"/>
  <x:c r="N3275" i="2"/>
  <x:c r="O3275" i="2"/>
  <x:c r="K3276" i="2"/>
  <x:c r="M3276" i="2"/>
  <x:c r="N3276" i="2"/>
  <x:c r="O3276" i="2"/>
  <x:c r="K3277" i="2"/>
  <x:c r="M3277" i="2"/>
  <x:c r="N3277" i="2"/>
  <x:c r="O3277" i="2"/>
  <x:c r="K3278" i="2"/>
  <x:c r="M3278" i="2"/>
  <x:c r="N3278" i="2"/>
  <x:c r="O3278" i="2"/>
  <x:c r="K3279" i="2"/>
  <x:c r="M3279" i="2"/>
  <x:c r="N3279" i="2"/>
  <x:c r="O3279" i="2"/>
  <x:c r="K3280" i="2"/>
  <x:c r="M3280" i="2"/>
  <x:c r="N3280" i="2"/>
  <x:c r="O3280" i="2"/>
  <x:c r="K3281" i="2"/>
  <x:c r="M3281" i="2"/>
  <x:c r="N3281" i="2"/>
  <x:c r="O3281" i="2"/>
  <x:c r="K3282" i="2"/>
  <x:c r="M3282" i="2"/>
  <x:c r="N3282" i="2"/>
  <x:c r="O3282" i="2"/>
  <x:c r="K3283" i="2"/>
  <x:c r="M3283" i="2"/>
  <x:c r="N3283" i="2"/>
  <x:c r="O3283" i="2"/>
  <x:c r="K3284" i="2"/>
  <x:c r="M3284" i="2"/>
  <x:c r="N3284" i="2"/>
  <x:c r="O3284" i="2"/>
  <x:c r="K3285" i="2"/>
  <x:c r="M3285" i="2"/>
  <x:c r="N3285" i="2"/>
  <x:c r="O3285" i="2"/>
  <x:c r="K3286" i="2"/>
  <x:c r="M3286" i="2"/>
  <x:c r="N3286" i="2"/>
  <x:c r="O3286" i="2"/>
  <x:c r="K3287" i="2"/>
  <x:c r="M3287" i="2"/>
  <x:c r="N3287" i="2"/>
  <x:c r="O3287" i="2"/>
  <x:c r="K3288" i="2"/>
  <x:c r="M3288" i="2"/>
  <x:c r="N3288" i="2"/>
  <x:c r="O3288" i="2"/>
  <x:c r="K3289" i="2"/>
  <x:c r="M3289" i="2"/>
  <x:c r="N3289" i="2"/>
  <x:c r="O3289" i="2"/>
  <x:c r="K3290" i="2"/>
  <x:c r="M3290" i="2"/>
  <x:c r="N3290" i="2"/>
  <x:c r="O3290" i="2"/>
  <x:c r="K3291" i="2"/>
  <x:c r="M3291" i="2"/>
  <x:c r="N3291" i="2"/>
  <x:c r="O3291" i="2"/>
  <x:c r="K3292" i="2"/>
  <x:c r="M3292" i="2"/>
  <x:c r="N3292" i="2"/>
  <x:c r="O3292" i="2"/>
  <x:c r="K3293" i="2"/>
  <x:c r="M3293" i="2"/>
  <x:c r="N3293" i="2"/>
  <x:c r="O3293" i="2"/>
  <x:c r="K3294" i="2"/>
  <x:c r="M3294" i="2"/>
  <x:c r="N3294" i="2"/>
  <x:c r="O3294" i="2"/>
  <x:c r="K3295" i="2"/>
  <x:c r="M3295" i="2"/>
  <x:c r="N3295" i="2"/>
  <x:c r="O3295" i="2"/>
  <x:c r="K3296" i="2"/>
  <x:c r="M3296" i="2"/>
  <x:c r="N3296" i="2"/>
  <x:c r="O3296" i="2"/>
  <x:c r="K3297" i="2"/>
  <x:c r="M3297" i="2"/>
  <x:c r="N3297" i="2"/>
  <x:c r="O3297" i="2"/>
  <x:c r="K3298" i="2"/>
  <x:c r="M3298" i="2"/>
  <x:c r="N3298" i="2"/>
  <x:c r="O3298" i="2"/>
  <x:c r="K3299" i="2"/>
  <x:c r="M3299" i="2"/>
  <x:c r="N3299" i="2"/>
  <x:c r="O3299" i="2"/>
  <x:c r="K3300" i="2"/>
  <x:c r="M3300" i="2"/>
  <x:c r="N3300" i="2"/>
  <x:c r="O3300" i="2"/>
  <x:c r="K3301" i="2"/>
  <x:c r="M3301" i="2"/>
  <x:c r="N3301" i="2"/>
  <x:c r="O3301" i="2"/>
  <x:c r="K3302" i="2"/>
  <x:c r="M3302" i="2"/>
  <x:c r="N3302" i="2"/>
  <x:c r="O3302" i="2"/>
  <x:c r="K3303" i="2"/>
  <x:c r="M3303" i="2"/>
  <x:c r="N3303" i="2"/>
  <x:c r="O3303" i="2"/>
  <x:c r="K3304" i="2"/>
  <x:c r="M3304" i="2"/>
  <x:c r="N3304" i="2"/>
  <x:c r="O3304" i="2"/>
  <x:c r="K3305" i="2"/>
  <x:c r="M3305" i="2"/>
  <x:c r="N3305" i="2"/>
  <x:c r="O3305" i="2"/>
  <x:c r="K3306" i="2"/>
  <x:c r="M3306" i="2"/>
  <x:c r="N3306" i="2"/>
  <x:c r="O3306" i="2"/>
  <x:c r="K3307" i="2"/>
  <x:c r="M3307" i="2"/>
  <x:c r="N3307" i="2"/>
  <x:c r="O3307" i="2"/>
  <x:c r="K3308" i="2"/>
  <x:c r="M3308" i="2"/>
  <x:c r="N3308" i="2"/>
  <x:c r="O3308" i="2"/>
  <x:c r="K3309" i="2"/>
  <x:c r="M3309" i="2"/>
  <x:c r="N3309" i="2"/>
  <x:c r="O3309" i="2"/>
  <x:c r="K3310" i="2"/>
  <x:c r="M3310" i="2"/>
  <x:c r="N3310" i="2"/>
  <x:c r="O3310" i="2"/>
  <x:c r="K3311" i="2"/>
  <x:c r="M3311" i="2"/>
  <x:c r="N3311" i="2"/>
  <x:c r="O3311" i="2"/>
  <x:c r="K3312" i="2"/>
  <x:c r="M3312" i="2"/>
  <x:c r="N3312" i="2"/>
  <x:c r="O3312" i="2"/>
  <x:c r="K3313" i="2"/>
  <x:c r="M3313" i="2"/>
  <x:c r="N3313" i="2"/>
  <x:c r="O3313" i="2"/>
  <x:c r="K3314" i="2"/>
  <x:c r="M3314" i="2"/>
  <x:c r="N3314" i="2"/>
  <x:c r="O3314" i="2"/>
  <x:c r="K3315" i="2"/>
  <x:c r="M3315" i="2"/>
  <x:c r="N3315" i="2"/>
  <x:c r="O3315" i="2"/>
  <x:c r="K3316" i="2"/>
  <x:c r="M3316" i="2"/>
  <x:c r="N3316" i="2"/>
  <x:c r="O3316" i="2"/>
  <x:c r="K3317" i="2"/>
  <x:c r="M3317" i="2"/>
  <x:c r="N3317" i="2"/>
  <x:c r="O3317" i="2"/>
  <x:c r="K3318" i="2"/>
  <x:c r="M3318" i="2"/>
  <x:c r="N3318" i="2"/>
  <x:c r="O3318" i="2"/>
  <x:c r="K3319" i="2"/>
  <x:c r="M3319" i="2"/>
  <x:c r="N3319" i="2"/>
  <x:c r="O3319" i="2"/>
  <x:c r="K3320" i="2"/>
  <x:c r="M3320" i="2"/>
  <x:c r="N3320" i="2"/>
  <x:c r="O3320" i="2"/>
  <x:c r="K3321" i="2"/>
  <x:c r="M3321" i="2"/>
  <x:c r="N3321" i="2"/>
  <x:c r="O3321" i="2"/>
  <x:c r="K3322" i="2"/>
  <x:c r="M3322" i="2"/>
  <x:c r="N3322" i="2"/>
  <x:c r="O3322" i="2"/>
  <x:c r="K3323" i="2"/>
  <x:c r="M3323" i="2"/>
  <x:c r="N3323" i="2"/>
  <x:c r="O3323" i="2"/>
  <x:c r="K3324" i="2"/>
  <x:c r="M3324" i="2"/>
  <x:c r="N3324" i="2"/>
  <x:c r="O3324" i="2"/>
  <x:c r="K3325" i="2"/>
  <x:c r="M3325" i="2"/>
  <x:c r="N3325" i="2"/>
  <x:c r="O3325" i="2"/>
  <x:c r="K3326" i="2"/>
  <x:c r="M3326" i="2"/>
  <x:c r="N3326" i="2"/>
  <x:c r="O3326" i="2"/>
  <x:c r="K3327" i="2"/>
  <x:c r="M3327" i="2"/>
  <x:c r="N3327" i="2"/>
  <x:c r="O3327" i="2"/>
  <x:c r="K3328" i="2"/>
  <x:c r="M3328" i="2"/>
  <x:c r="N3328" i="2"/>
  <x:c r="O3328" i="2"/>
  <x:c r="K3329" i="2"/>
  <x:c r="M3329" i="2"/>
  <x:c r="N3329" i="2"/>
  <x:c r="O3329" i="2"/>
  <x:c r="K3330" i="2"/>
  <x:c r="M3330" i="2"/>
  <x:c r="N3330" i="2"/>
  <x:c r="O3330" i="2"/>
  <x:c r="K3331" i="2"/>
  <x:c r="M3331" i="2"/>
  <x:c r="N3331" i="2"/>
  <x:c r="O3331" i="2"/>
  <x:c r="K3332" i="2"/>
  <x:c r="M3332" i="2"/>
  <x:c r="N3332" i="2"/>
  <x:c r="O3332" i="2"/>
  <x:c r="K3333" i="2"/>
  <x:c r="M3333" i="2"/>
  <x:c r="N3333" i="2"/>
  <x:c r="O3333" i="2"/>
  <x:c r="K3334" i="2"/>
  <x:c r="M3334" i="2"/>
  <x:c r="N3334" i="2"/>
  <x:c r="O3334" i="2"/>
  <x:c r="K3335" i="2"/>
  <x:c r="M3335" i="2"/>
  <x:c r="N3335" i="2"/>
  <x:c r="O3335" i="2"/>
  <x:c r="K3336" i="2"/>
  <x:c r="M3336" i="2"/>
  <x:c r="N3336" i="2"/>
  <x:c r="O3336" i="2"/>
  <x:c r="K3337" i="2"/>
  <x:c r="M3337" i="2"/>
  <x:c r="N3337" i="2"/>
  <x:c r="O3337" i="2"/>
  <x:c r="K3338" i="2"/>
  <x:c r="M3338" i="2"/>
  <x:c r="N3338" i="2"/>
  <x:c r="O3338" i="2"/>
  <x:c r="K3339" i="2"/>
  <x:c r="M3339" i="2"/>
  <x:c r="N3339" i="2"/>
  <x:c r="O3339" i="2"/>
  <x:c r="K3340" i="2"/>
  <x:c r="M3340" i="2"/>
  <x:c r="N3340" i="2"/>
  <x:c r="O3340" i="2"/>
  <x:c r="K3341" i="2"/>
  <x:c r="M3341" i="2"/>
  <x:c r="N3341" i="2"/>
  <x:c r="O3341" i="2"/>
  <x:c r="K3342" i="2"/>
  <x:c r="M3342" i="2"/>
  <x:c r="N3342" i="2"/>
  <x:c r="O3342" i="2"/>
  <x:c r="K3343" i="2"/>
  <x:c r="M3343" i="2"/>
  <x:c r="N3343" i="2"/>
  <x:c r="O3343" i="2"/>
  <x:c r="K3344" i="2"/>
  <x:c r="M3344" i="2"/>
  <x:c r="N3344" i="2"/>
  <x:c r="O3344" i="2"/>
  <x:c r="K3345" i="2"/>
  <x:c r="M3345" i="2"/>
  <x:c r="N3345" i="2"/>
  <x:c r="O3345" i="2"/>
  <x:c r="K3346" i="2"/>
  <x:c r="M3346" i="2"/>
  <x:c r="N3346" i="2"/>
  <x:c r="O3346" i="2"/>
  <x:c r="K3347" i="2"/>
  <x:c r="M3347" i="2"/>
  <x:c r="N3347" i="2"/>
  <x:c r="O3347" i="2"/>
  <x:c r="K3348" i="2"/>
  <x:c r="M3348" i="2"/>
  <x:c r="N3348" i="2"/>
  <x:c r="O3348" i="2"/>
  <x:c r="K3349" i="2"/>
  <x:c r="M3349" i="2"/>
  <x:c r="N3349" i="2"/>
  <x:c r="O3349" i="2"/>
  <x:c r="K3350" i="2"/>
  <x:c r="M3350" i="2"/>
  <x:c r="N3350" i="2"/>
  <x:c r="O3350" i="2"/>
  <x:c r="K3351" i="2"/>
  <x:c r="M3351" i="2"/>
  <x:c r="N3351" i="2"/>
  <x:c r="O3351" i="2"/>
  <x:c r="K3352" i="2"/>
  <x:c r="M3352" i="2"/>
  <x:c r="N3352" i="2"/>
  <x:c r="O3352" i="2"/>
  <x:c r="K3353" i="2"/>
  <x:c r="M3353" i="2"/>
  <x:c r="N3353" i="2"/>
  <x:c r="O3353" i="2"/>
  <x:c r="K3354" i="2"/>
  <x:c r="M3354" i="2"/>
  <x:c r="N3354" i="2"/>
  <x:c r="O3354" i="2"/>
  <x:c r="K3355" i="2"/>
  <x:c r="M3355" i="2"/>
  <x:c r="N3355" i="2"/>
  <x:c r="O3355" i="2"/>
  <x:c r="K3356" i="2"/>
  <x:c r="M3356" i="2"/>
  <x:c r="N3356" i="2"/>
  <x:c r="O3356" i="2"/>
  <x:c r="K3357" i="2"/>
  <x:c r="M3357" i="2"/>
  <x:c r="N3357" i="2"/>
  <x:c r="O3357" i="2"/>
  <x:c r="K3358" i="2"/>
  <x:c r="M3358" i="2"/>
  <x:c r="N3358" i="2"/>
  <x:c r="O3358" i="2"/>
  <x:c r="K3359" i="2"/>
  <x:c r="M3359" i="2"/>
  <x:c r="N3359" i="2"/>
  <x:c r="O3359" i="2"/>
  <x:c r="K3360" i="2"/>
  <x:c r="M3360" i="2"/>
  <x:c r="N3360" i="2"/>
  <x:c r="O3360" i="2"/>
  <x:c r="K3361" i="2"/>
  <x:c r="M3361" i="2"/>
  <x:c r="N3361" i="2"/>
  <x:c r="O3361" i="2"/>
  <x:c r="K3362" i="2"/>
  <x:c r="M3362" i="2"/>
  <x:c r="N3362" i="2"/>
  <x:c r="O3362" i="2"/>
  <x:c r="K3363" i="2"/>
  <x:c r="M3363" i="2"/>
  <x:c r="N3363" i="2"/>
  <x:c r="O3363" i="2"/>
  <x:c r="K3364" i="2"/>
  <x:c r="M3364" i="2"/>
  <x:c r="N3364" i="2"/>
  <x:c r="O3364" i="2"/>
  <x:c r="K3365" i="2"/>
  <x:c r="M3365" i="2"/>
  <x:c r="N3365" i="2"/>
  <x:c r="O3365" i="2"/>
  <x:c r="K3366" i="2"/>
  <x:c r="M3366" i="2"/>
  <x:c r="N3366" i="2"/>
  <x:c r="O3366" i="2"/>
  <x:c r="K3367" i="2"/>
  <x:c r="M3367" i="2"/>
  <x:c r="N3367" i="2"/>
  <x:c r="O3367" i="2"/>
  <x:c r="K3368" i="2"/>
  <x:c r="M3368" i="2"/>
  <x:c r="N3368" i="2"/>
  <x:c r="O3368" i="2"/>
  <x:c r="K3369" i="2"/>
  <x:c r="M3369" i="2"/>
  <x:c r="N3369" i="2"/>
  <x:c r="O3369" i="2"/>
  <x:c r="K3370" i="2"/>
  <x:c r="M3370" i="2"/>
  <x:c r="N3370" i="2"/>
  <x:c r="O3370" i="2"/>
  <x:c r="K3371" i="2"/>
  <x:c r="M3371" i="2"/>
  <x:c r="N3371" i="2"/>
  <x:c r="O3371" i="2"/>
  <x:c r="K3372" i="2"/>
  <x:c r="M3372" i="2"/>
  <x:c r="N3372" i="2"/>
  <x:c r="O3372" i="2"/>
  <x:c r="K3373" i="2"/>
  <x:c r="M3373" i="2"/>
  <x:c r="N3373" i="2"/>
  <x:c r="O3373" i="2"/>
  <x:c r="K3374" i="2"/>
  <x:c r="M3374" i="2"/>
  <x:c r="N3374" i="2"/>
  <x:c r="O3374" i="2"/>
  <x:c r="K3375" i="2"/>
  <x:c r="M3375" i="2"/>
  <x:c r="N3375" i="2"/>
  <x:c r="O3375" i="2"/>
  <x:c r="K3376" i="2"/>
  <x:c r="M3376" i="2"/>
  <x:c r="N3376" i="2"/>
  <x:c r="O3376" i="2"/>
  <x:c r="K3377" i="2"/>
  <x:c r="M3377" i="2"/>
  <x:c r="N3377" i="2"/>
  <x:c r="O3377" i="2"/>
  <x:c r="K3378" i="2"/>
  <x:c r="M3378" i="2"/>
  <x:c r="N3378" i="2"/>
  <x:c r="O3378" i="2"/>
  <x:c r="K3379" i="2"/>
  <x:c r="M3379" i="2"/>
  <x:c r="N3379" i="2"/>
  <x:c r="O3379" i="2"/>
  <x:c r="K3380" i="2"/>
  <x:c r="M3380" i="2"/>
  <x:c r="N3380" i="2"/>
  <x:c r="O3380" i="2"/>
  <x:c r="K3381" i="2"/>
  <x:c r="M3381" i="2"/>
  <x:c r="N3381" i="2"/>
  <x:c r="O3381" i="2"/>
  <x:c r="K3382" i="2"/>
  <x:c r="M3382" i="2"/>
  <x:c r="N3382" i="2"/>
  <x:c r="O3382" i="2"/>
  <x:c r="K3383" i="2"/>
  <x:c r="M3383" i="2"/>
  <x:c r="N3383" i="2"/>
  <x:c r="O3383" i="2"/>
  <x:c r="K3384" i="2"/>
  <x:c r="M3384" i="2"/>
  <x:c r="N3384" i="2"/>
  <x:c r="O3384" i="2"/>
  <x:c r="K3385" i="2"/>
  <x:c r="M3385" i="2"/>
  <x:c r="N3385" i="2"/>
  <x:c r="O3385" i="2"/>
  <x:c r="K3386" i="2"/>
  <x:c r="M3386" i="2"/>
  <x:c r="N3386" i="2"/>
  <x:c r="O3386" i="2"/>
  <x:c r="K3387" i="2"/>
  <x:c r="M3387" i="2"/>
  <x:c r="N3387" i="2"/>
  <x:c r="O3387" i="2"/>
  <x:c r="K3388" i="2"/>
  <x:c r="M3388" i="2"/>
  <x:c r="N3388" i="2"/>
  <x:c r="O3388" i="2"/>
  <x:c r="K3389" i="2"/>
  <x:c r="M3389" i="2"/>
  <x:c r="N3389" i="2"/>
  <x:c r="O3389" i="2"/>
  <x:c r="K3390" i="2"/>
  <x:c r="M3390" i="2"/>
  <x:c r="N3390" i="2"/>
  <x:c r="O3390" i="2"/>
  <x:c r="K3391" i="2"/>
  <x:c r="M3391" i="2"/>
  <x:c r="N3391" i="2"/>
  <x:c r="O3391" i="2"/>
  <x:c r="K3392" i="2"/>
  <x:c r="M3392" i="2"/>
  <x:c r="N3392" i="2"/>
  <x:c r="O3392" i="2"/>
  <x:c r="K3393" i="2"/>
  <x:c r="M3393" i="2"/>
  <x:c r="N3393" i="2"/>
  <x:c r="O3393" i="2"/>
  <x:c r="K3394" i="2"/>
  <x:c r="M3394" i="2"/>
  <x:c r="N3394" i="2"/>
  <x:c r="O3394" i="2"/>
  <x:c r="K3395" i="2"/>
  <x:c r="M3395" i="2"/>
  <x:c r="N3395" i="2"/>
  <x:c r="O3395" i="2"/>
  <x:c r="K3396" i="2"/>
  <x:c r="M3396" i="2"/>
  <x:c r="N3396" i="2"/>
  <x:c r="O3396" i="2"/>
  <x:c r="K3397" i="2"/>
  <x:c r="M3397" i="2"/>
  <x:c r="N3397" i="2"/>
  <x:c r="O3397" i="2"/>
  <x:c r="K3398" i="2"/>
  <x:c r="M3398" i="2"/>
  <x:c r="N3398" i="2"/>
  <x:c r="O3398" i="2"/>
  <x:c r="K3399" i="2"/>
  <x:c r="M3399" i="2"/>
  <x:c r="N3399" i="2"/>
  <x:c r="O3399" i="2"/>
  <x:c r="K3400" i="2"/>
  <x:c r="M3400" i="2"/>
  <x:c r="N3400" i="2"/>
  <x:c r="O3400" i="2"/>
  <x:c r="K3401" i="2"/>
  <x:c r="M3401" i="2"/>
  <x:c r="N3401" i="2"/>
  <x:c r="O3401" i="2"/>
  <x:c r="K3402" i="2"/>
  <x:c r="M3402" i="2"/>
  <x:c r="N3402" i="2"/>
  <x:c r="O3402" i="2"/>
  <x:c r="K3403" i="2"/>
  <x:c r="M3403" i="2"/>
  <x:c r="N3403" i="2"/>
  <x:c r="O3403" i="2"/>
  <x:c r="K3404" i="2"/>
  <x:c r="M3404" i="2"/>
  <x:c r="N3404" i="2"/>
  <x:c r="O3404" i="2"/>
  <x:c r="K3405" i="2"/>
  <x:c r="M3405" i="2"/>
  <x:c r="N3405" i="2"/>
  <x:c r="O3405" i="2"/>
  <x:c r="K3406" i="2"/>
  <x:c r="M3406" i="2"/>
  <x:c r="N3406" i="2"/>
  <x:c r="O3406" i="2"/>
  <x:c r="K3407" i="2"/>
  <x:c r="M3407" i="2"/>
  <x:c r="N3407" i="2"/>
  <x:c r="O3407" i="2"/>
  <x:c r="K3408" i="2"/>
  <x:c r="M3408" i="2"/>
  <x:c r="N3408" i="2"/>
  <x:c r="O3408" i="2"/>
  <x:c r="K3409" i="2"/>
  <x:c r="M3409" i="2"/>
  <x:c r="N3409" i="2"/>
  <x:c r="O3409" i="2"/>
  <x:c r="K3410" i="2"/>
  <x:c r="M3410" i="2"/>
  <x:c r="N3410" i="2"/>
  <x:c r="O3410" i="2"/>
  <x:c r="K3411" i="2"/>
  <x:c r="M3411" i="2"/>
  <x:c r="N3411" i="2"/>
  <x:c r="O3411" i="2"/>
  <x:c r="K3412" i="2"/>
  <x:c r="M3412" i="2"/>
  <x:c r="N3412" i="2"/>
  <x:c r="O3412" i="2"/>
  <x:c r="K3413" i="2"/>
  <x:c r="M3413" i="2"/>
  <x:c r="N3413" i="2"/>
  <x:c r="O3413" i="2"/>
  <x:c r="K3414" i="2"/>
  <x:c r="M3414" i="2"/>
  <x:c r="N3414" i="2"/>
  <x:c r="O3414" i="2"/>
  <x:c r="K3415" i="2"/>
  <x:c r="M3415" i="2"/>
  <x:c r="N3415" i="2"/>
  <x:c r="O3415" i="2"/>
  <x:c r="K3416" i="2"/>
  <x:c r="M3416" i="2"/>
  <x:c r="N3416" i="2"/>
  <x:c r="O3416" i="2"/>
  <x:c r="K3417" i="2"/>
  <x:c r="M3417" i="2"/>
  <x:c r="N3417" i="2"/>
  <x:c r="O3417" i="2"/>
  <x:c r="K3418" i="2"/>
  <x:c r="M3418" i="2"/>
  <x:c r="N3418" i="2"/>
  <x:c r="O3418" i="2"/>
  <x:c r="K3419" i="2"/>
  <x:c r="M3419" i="2"/>
  <x:c r="N3419" i="2"/>
  <x:c r="O3419" i="2"/>
  <x:c r="K3420" i="2"/>
  <x:c r="M3420" i="2"/>
  <x:c r="N3420" i="2"/>
  <x:c r="O3420" i="2"/>
  <x:c r="K3421" i="2"/>
  <x:c r="M3421" i="2"/>
  <x:c r="N3421" i="2"/>
  <x:c r="O3421" i="2"/>
  <x:c r="K3422" i="2"/>
  <x:c r="M3422" i="2"/>
  <x:c r="N3422" i="2"/>
  <x:c r="O3422" i="2"/>
  <x:c r="K3423" i="2"/>
  <x:c r="M3423" i="2"/>
  <x:c r="N3423" i="2"/>
  <x:c r="O3423" i="2"/>
  <x:c r="K3424" i="2"/>
  <x:c r="M3424" i="2"/>
  <x:c r="N3424" i="2"/>
  <x:c r="O3424" i="2"/>
  <x:c r="K3425" i="2"/>
  <x:c r="M3425" i="2"/>
  <x:c r="N3425" i="2"/>
  <x:c r="O3425" i="2"/>
  <x:c r="K3426" i="2"/>
  <x:c r="M3426" i="2"/>
  <x:c r="N3426" i="2"/>
  <x:c r="O3426" i="2"/>
  <x:c r="K3427" i="2"/>
  <x:c r="M3427" i="2"/>
  <x:c r="N3427" i="2"/>
  <x:c r="O3427" i="2"/>
  <x:c r="K3428" i="2"/>
  <x:c r="M3428" i="2"/>
  <x:c r="N3428" i="2"/>
  <x:c r="O3428" i="2"/>
  <x:c r="K3429" i="2"/>
  <x:c r="M3429" i="2"/>
  <x:c r="N3429" i="2"/>
  <x:c r="O3429" i="2"/>
  <x:c r="K3430" i="2"/>
  <x:c r="M3430" i="2"/>
  <x:c r="N3430" i="2"/>
  <x:c r="O3430" i="2"/>
  <x:c r="K3431" i="2"/>
  <x:c r="M3431" i="2"/>
  <x:c r="N3431" i="2"/>
  <x:c r="O3431" i="2"/>
  <x:c r="K3432" i="2"/>
  <x:c r="M3432" i="2"/>
  <x:c r="N3432" i="2"/>
  <x:c r="O3432" i="2"/>
  <x:c r="K3433" i="2"/>
  <x:c r="M3433" i="2"/>
  <x:c r="N3433" i="2"/>
  <x:c r="O3433" i="2"/>
  <x:c r="K3434" i="2"/>
  <x:c r="M3434" i="2"/>
  <x:c r="N3434" i="2"/>
  <x:c r="O3434" i="2"/>
  <x:c r="K3435" i="2"/>
  <x:c r="M3435" i="2"/>
  <x:c r="N3435" i="2"/>
  <x:c r="O3435" i="2"/>
  <x:c r="K3436" i="2"/>
  <x:c r="M3436" i="2"/>
  <x:c r="N3436" i="2"/>
  <x:c r="O3436" i="2"/>
  <x:c r="K3437" i="2"/>
  <x:c r="M3437" i="2"/>
  <x:c r="N3437" i="2"/>
  <x:c r="O3437" i="2"/>
  <x:c r="K3438" i="2"/>
  <x:c r="M3438" i="2"/>
  <x:c r="N3438" i="2"/>
  <x:c r="O3438" i="2"/>
  <x:c r="K3439" i="2"/>
  <x:c r="M3439" i="2"/>
  <x:c r="N3439" i="2"/>
  <x:c r="O3439" i="2"/>
  <x:c r="K3440" i="2"/>
  <x:c r="M3440" i="2"/>
  <x:c r="N3440" i="2"/>
  <x:c r="O3440" i="2"/>
  <x:c r="K3441" i="2"/>
  <x:c r="M3441" i="2"/>
  <x:c r="N3441" i="2"/>
  <x:c r="O3441" i="2"/>
  <x:c r="K3442" i="2"/>
  <x:c r="M3442" i="2"/>
  <x:c r="N3442" i="2"/>
  <x:c r="O3442" i="2"/>
  <x:c r="K3443" i="2"/>
  <x:c r="M3443" i="2"/>
  <x:c r="N3443" i="2"/>
  <x:c r="O3443" i="2"/>
  <x:c r="K3444" i="2"/>
  <x:c r="M3444" i="2"/>
  <x:c r="N3444" i="2"/>
  <x:c r="O3444" i="2"/>
  <x:c r="K3445" i="2"/>
  <x:c r="M3445" i="2"/>
  <x:c r="N3445" i="2"/>
  <x:c r="O3445" i="2"/>
  <x:c r="K3446" i="2"/>
  <x:c r="M3446" i="2"/>
  <x:c r="N3446" i="2"/>
  <x:c r="O3446" i="2"/>
  <x:c r="K3447" i="2"/>
  <x:c r="M3447" i="2"/>
  <x:c r="N3447" i="2"/>
  <x:c r="O3447" i="2"/>
  <x:c r="K3448" i="2"/>
  <x:c r="M3448" i="2"/>
  <x:c r="N3448" i="2"/>
  <x:c r="O3448" i="2"/>
  <x:c r="K3449" i="2"/>
  <x:c r="M3449" i="2"/>
  <x:c r="N3449" i="2"/>
  <x:c r="O3449" i="2"/>
  <x:c r="K3450" i="2"/>
  <x:c r="M3450" i="2"/>
  <x:c r="N3450" i="2"/>
  <x:c r="O3450" i="2"/>
  <x:c r="K3451" i="2"/>
  <x:c r="M3451" i="2"/>
  <x:c r="N3451" i="2"/>
  <x:c r="O3451" i="2"/>
  <x:c r="K3452" i="2"/>
  <x:c r="M3452" i="2"/>
  <x:c r="N3452" i="2"/>
  <x:c r="O3452" i="2"/>
  <x:c r="K3453" i="2"/>
  <x:c r="M3453" i="2"/>
  <x:c r="N3453" i="2"/>
  <x:c r="O3453" i="2"/>
  <x:c r="K3454" i="2"/>
  <x:c r="M3454" i="2"/>
  <x:c r="N3454" i="2"/>
  <x:c r="O3454" i="2"/>
  <x:c r="K3455" i="2"/>
  <x:c r="M3455" i="2"/>
  <x:c r="N3455" i="2"/>
  <x:c r="O3455" i="2"/>
  <x:c r="K3456" i="2"/>
  <x:c r="M3456" i="2"/>
  <x:c r="N3456" i="2"/>
  <x:c r="O3456" i="2"/>
  <x:c r="K3457" i="2"/>
  <x:c r="M3457" i="2"/>
  <x:c r="N3457" i="2"/>
  <x:c r="O3457" i="2"/>
  <x:c r="K3458" i="2"/>
  <x:c r="M3458" i="2"/>
  <x:c r="N3458" i="2"/>
  <x:c r="O3458" i="2"/>
  <x:c r="K3459" i="2"/>
  <x:c r="M3459" i="2"/>
  <x:c r="N3459" i="2"/>
  <x:c r="O3459" i="2"/>
  <x:c r="K3460" i="2"/>
  <x:c r="M3460" i="2"/>
  <x:c r="N3460" i="2"/>
  <x:c r="O3460" i="2"/>
  <x:c r="K3461" i="2"/>
  <x:c r="M3461" i="2"/>
  <x:c r="N3461" i="2"/>
  <x:c r="O3461" i="2"/>
  <x:c r="K3462" i="2"/>
  <x:c r="M3462" i="2"/>
  <x:c r="N3462" i="2"/>
  <x:c r="O3462" i="2"/>
  <x:c r="K3463" i="2"/>
  <x:c r="M3463" i="2"/>
  <x:c r="N3463" i="2"/>
  <x:c r="O3463" i="2"/>
  <x:c r="K3464" i="2"/>
  <x:c r="M3464" i="2"/>
  <x:c r="N3464" i="2"/>
  <x:c r="O3464" i="2"/>
  <x:c r="K3465" i="2"/>
  <x:c r="M3465" i="2"/>
  <x:c r="N3465" i="2"/>
  <x:c r="O3465" i="2"/>
  <x:c r="K3466" i="2"/>
  <x:c r="M3466" i="2"/>
  <x:c r="N3466" i="2"/>
  <x:c r="O3466" i="2"/>
  <x:c r="K3467" i="2"/>
  <x:c r="M3467" i="2"/>
  <x:c r="N3467" i="2"/>
  <x:c r="O3467" i="2"/>
  <x:c r="K3468" i="2"/>
  <x:c r="M3468" i="2"/>
  <x:c r="N3468" i="2"/>
  <x:c r="O3468" i="2"/>
  <x:c r="K3469" i="2"/>
  <x:c r="M3469" i="2"/>
  <x:c r="N3469" i="2"/>
  <x:c r="O3469" i="2"/>
  <x:c r="K3470" i="2"/>
  <x:c r="M3470" i="2"/>
  <x:c r="N3470" i="2"/>
  <x:c r="O3470" i="2"/>
  <x:c r="K3471" i="2"/>
  <x:c r="M3471" i="2"/>
  <x:c r="N3471" i="2"/>
  <x:c r="O3471" i="2"/>
  <x:c r="K3472" i="2"/>
  <x:c r="M3472" i="2"/>
  <x:c r="N3472" i="2"/>
  <x:c r="O3472" i="2"/>
  <x:c r="K3473" i="2"/>
  <x:c r="M3473" i="2"/>
  <x:c r="N3473" i="2"/>
  <x:c r="O3473" i="2"/>
  <x:c r="K3474" i="2"/>
  <x:c r="M3474" i="2"/>
  <x:c r="N3474" i="2"/>
  <x:c r="O3474" i="2"/>
  <x:c r="K3475" i="2"/>
  <x:c r="M3475" i="2"/>
  <x:c r="N3475" i="2"/>
  <x:c r="O3475" i="2"/>
  <x:c r="K3476" i="2"/>
  <x:c r="M3476" i="2"/>
  <x:c r="N3476" i="2"/>
  <x:c r="O3476" i="2"/>
  <x:c r="K3477" i="2"/>
  <x:c r="M3477" i="2"/>
  <x:c r="N3477" i="2"/>
  <x:c r="O3477" i="2"/>
  <x:c r="K3478" i="2"/>
  <x:c r="M3478" i="2"/>
  <x:c r="N3478" i="2"/>
  <x:c r="O3478" i="2"/>
  <x:c r="K3479" i="2"/>
  <x:c r="M3479" i="2"/>
  <x:c r="N3479" i="2"/>
  <x:c r="O3479" i="2"/>
  <x:c r="K3480" i="2"/>
  <x:c r="M3480" i="2"/>
  <x:c r="N3480" i="2"/>
  <x:c r="O3480" i="2"/>
  <x:c r="K3481" i="2"/>
  <x:c r="M3481" i="2"/>
  <x:c r="N3481" i="2"/>
  <x:c r="O3481" i="2"/>
  <x:c r="K3482" i="2"/>
  <x:c r="M3482" i="2"/>
  <x:c r="N3482" i="2"/>
  <x:c r="O3482" i="2"/>
  <x:c r="K3483" i="2"/>
  <x:c r="M3483" i="2"/>
  <x:c r="N3483" i="2"/>
  <x:c r="O3483" i="2"/>
  <x:c r="K3484" i="2"/>
  <x:c r="M3484" i="2"/>
  <x:c r="N3484" i="2"/>
  <x:c r="O3484" i="2"/>
  <x:c r="K3485" i="2"/>
  <x:c r="M3485" i="2"/>
  <x:c r="N3485" i="2"/>
  <x:c r="O3485" i="2"/>
  <x:c r="K3486" i="2"/>
  <x:c r="M3486" i="2"/>
  <x:c r="N3486" i="2"/>
  <x:c r="O3486" i="2"/>
  <x:c r="K3487" i="2"/>
  <x:c r="M3487" i="2"/>
  <x:c r="N3487" i="2"/>
  <x:c r="O3487" i="2"/>
  <x:c r="K3488" i="2"/>
  <x:c r="M3488" i="2"/>
  <x:c r="N3488" i="2"/>
  <x:c r="O3488" i="2"/>
  <x:c r="K3489" i="2"/>
  <x:c r="M3489" i="2"/>
  <x:c r="N3489" i="2"/>
  <x:c r="O3489" i="2"/>
  <x:c r="K3490" i="2"/>
  <x:c r="M3490" i="2"/>
  <x:c r="N3490" i="2"/>
  <x:c r="O3490" i="2"/>
  <x:c r="K3491" i="2"/>
  <x:c r="M3491" i="2"/>
  <x:c r="N3491" i="2"/>
  <x:c r="O3491" i="2"/>
  <x:c r="K3492" i="2"/>
  <x:c r="M3492" i="2"/>
  <x:c r="N3492" i="2"/>
  <x:c r="O3492" i="2"/>
  <x:c r="K3493" i="2"/>
  <x:c r="M3493" i="2"/>
  <x:c r="N3493" i="2"/>
  <x:c r="O3493" i="2"/>
  <x:c r="K3494" i="2"/>
  <x:c r="M3494" i="2"/>
  <x:c r="N3494" i="2"/>
  <x:c r="O3494" i="2"/>
  <x:c r="K3495" i="2"/>
  <x:c r="M3495" i="2"/>
  <x:c r="N3495" i="2"/>
  <x:c r="O3495" i="2"/>
  <x:c r="K3496" i="2"/>
  <x:c r="M3496" i="2"/>
  <x:c r="N3496" i="2"/>
  <x:c r="O3496" i="2"/>
  <x:c r="K3497" i="2"/>
  <x:c r="M3497" i="2"/>
  <x:c r="N3497" i="2"/>
  <x:c r="O3497" i="2"/>
  <x:c r="K3498" i="2"/>
  <x:c r="M3498" i="2"/>
  <x:c r="N3498" i="2"/>
  <x:c r="O3498" i="2"/>
  <x:c r="K3499" i="2"/>
  <x:c r="M3499" i="2"/>
  <x:c r="N3499" i="2"/>
  <x:c r="O3499" i="2"/>
  <x:c r="K3500" i="2"/>
  <x:c r="M3500" i="2"/>
  <x:c r="N3500" i="2"/>
  <x:c r="O3500" i="2"/>
  <x:c r="K3501" i="2"/>
  <x:c r="M3501" i="2"/>
  <x:c r="N3501" i="2"/>
  <x:c r="O3501" i="2"/>
  <x:c r="K3502" i="2"/>
  <x:c r="M3502" i="2"/>
  <x:c r="N3502" i="2"/>
  <x:c r="O3502" i="2"/>
  <x:c r="K3503" i="2"/>
  <x:c r="M3503" i="2"/>
  <x:c r="N3503" i="2"/>
  <x:c r="O3503" i="2"/>
  <x:c r="K3504" i="2"/>
  <x:c r="M3504" i="2"/>
  <x:c r="N3504" i="2"/>
  <x:c r="O3504" i="2"/>
  <x:c r="K3505" i="2"/>
  <x:c r="M3505" i="2"/>
  <x:c r="N3505" i="2"/>
  <x:c r="O3505" i="2"/>
  <x:c r="K3506" i="2"/>
  <x:c r="M3506" i="2"/>
  <x:c r="N3506" i="2"/>
  <x:c r="O3506" i="2"/>
  <x:c r="K3507" i="2"/>
  <x:c r="M3507" i="2"/>
  <x:c r="N3507" i="2"/>
  <x:c r="O3507" i="2"/>
  <x:c r="K3508" i="2"/>
  <x:c r="M3508" i="2"/>
  <x:c r="N3508" i="2"/>
  <x:c r="O3508" i="2"/>
  <x:c r="K3509" i="2"/>
  <x:c r="M3509" i="2"/>
  <x:c r="N3509" i="2"/>
  <x:c r="O3509" i="2"/>
  <x:c r="K3510" i="2"/>
  <x:c r="M3510" i="2"/>
  <x:c r="N3510" i="2"/>
  <x:c r="O3510" i="2"/>
  <x:c r="K3511" i="2"/>
  <x:c r="M3511" i="2"/>
  <x:c r="N3511" i="2"/>
  <x:c r="O3511" i="2"/>
  <x:c r="K3512" i="2"/>
  <x:c r="M3512" i="2"/>
  <x:c r="N3512" i="2"/>
  <x:c r="O3512" i="2"/>
  <x:c r="K3513" i="2"/>
  <x:c r="M3513" i="2"/>
  <x:c r="N3513" i="2"/>
  <x:c r="O3513" i="2"/>
  <x:c r="K3514" i="2"/>
  <x:c r="M3514" i="2"/>
  <x:c r="N3514" i="2"/>
  <x:c r="O3514" i="2"/>
  <x:c r="K3515" i="2"/>
  <x:c r="M3515" i="2"/>
  <x:c r="N3515" i="2"/>
  <x:c r="O3515" i="2"/>
  <x:c r="K3516" i="2"/>
  <x:c r="M3516" i="2"/>
  <x:c r="N3516" i="2"/>
  <x:c r="O3516" i="2"/>
  <x:c r="K3517" i="2"/>
  <x:c r="M3517" i="2"/>
  <x:c r="N3517" i="2"/>
  <x:c r="O3517" i="2"/>
  <x:c r="K3518" i="2"/>
  <x:c r="M3518" i="2"/>
  <x:c r="N3518" i="2"/>
  <x:c r="O3518" i="2"/>
  <x:c r="K3519" i="2"/>
  <x:c r="M3519" i="2"/>
  <x:c r="N3519" i="2"/>
  <x:c r="O3519" i="2"/>
  <x:c r="K3520" i="2"/>
  <x:c r="M3520" i="2"/>
  <x:c r="N3520" i="2"/>
  <x:c r="O3520" i="2"/>
  <x:c r="K3521" i="2"/>
  <x:c r="M3521" i="2"/>
  <x:c r="N3521" i="2"/>
  <x:c r="O3521" i="2"/>
  <x:c r="K3522" i="2"/>
  <x:c r="M3522" i="2"/>
  <x:c r="N3522" i="2"/>
  <x:c r="O3522" i="2"/>
  <x:c r="K3523" i="2"/>
  <x:c r="M3523" i="2"/>
  <x:c r="N3523" i="2"/>
  <x:c r="O3523" i="2"/>
  <x:c r="K3524" i="2"/>
  <x:c r="M3524" i="2"/>
  <x:c r="N3524" i="2"/>
  <x:c r="O3524" i="2"/>
  <x:c r="K3525" i="2"/>
  <x:c r="M3525" i="2"/>
  <x:c r="N3525" i="2"/>
  <x:c r="O3525" i="2"/>
  <x:c r="K3526" i="2"/>
  <x:c r="M3526" i="2"/>
  <x:c r="N3526" i="2"/>
  <x:c r="O3526" i="2"/>
  <x:c r="K3527" i="2"/>
  <x:c r="M3527" i="2"/>
  <x:c r="N3527" i="2"/>
  <x:c r="O3527" i="2"/>
  <x:c r="K3528" i="2"/>
  <x:c r="M3528" i="2"/>
  <x:c r="N3528" i="2"/>
  <x:c r="O3528" i="2"/>
  <x:c r="K3529" i="2"/>
  <x:c r="M3529" i="2"/>
  <x:c r="N3529" i="2"/>
  <x:c r="O3529" i="2"/>
  <x:c r="K3530" i="2"/>
  <x:c r="M3530" i="2"/>
  <x:c r="N3530" i="2"/>
  <x:c r="O3530" i="2"/>
  <x:c r="K3531" i="2"/>
  <x:c r="M3531" i="2"/>
  <x:c r="N3531" i="2"/>
  <x:c r="O3531" i="2"/>
  <x:c r="K3532" i="2"/>
  <x:c r="M3532" i="2"/>
  <x:c r="N3532" i="2"/>
  <x:c r="O3532" i="2"/>
  <x:c r="K3533" i="2"/>
  <x:c r="M3533" i="2"/>
  <x:c r="N3533" i="2"/>
  <x:c r="O3533" i="2"/>
  <x:c r="K3534" i="2"/>
  <x:c r="M3534" i="2"/>
  <x:c r="N3534" i="2"/>
  <x:c r="O3534" i="2"/>
  <x:c r="K3535" i="2"/>
  <x:c r="M3535" i="2"/>
  <x:c r="N3535" i="2"/>
  <x:c r="O3535" i="2"/>
  <x:c r="K3536" i="2"/>
  <x:c r="M3536" i="2"/>
  <x:c r="N3536" i="2"/>
  <x:c r="O3536" i="2"/>
  <x:c r="K3537" i="2"/>
  <x:c r="M3537" i="2"/>
  <x:c r="N3537" i="2"/>
  <x:c r="O3537" i="2"/>
  <x:c r="K3538" i="2"/>
  <x:c r="M3538" i="2"/>
  <x:c r="N3538" i="2"/>
  <x:c r="O3538" i="2"/>
  <x:c r="K3539" i="2"/>
  <x:c r="M3539" i="2"/>
  <x:c r="N3539" i="2"/>
  <x:c r="O3539" i="2"/>
  <x:c r="K3540" i="2"/>
  <x:c r="M3540" i="2"/>
  <x:c r="N3540" i="2"/>
  <x:c r="O3540" i="2"/>
  <x:c r="K3541" i="2"/>
  <x:c r="M3541" i="2"/>
  <x:c r="N3541" i="2"/>
  <x:c r="O3541" i="2"/>
  <x:c r="K3542" i="2"/>
  <x:c r="M3542" i="2"/>
  <x:c r="N3542" i="2"/>
  <x:c r="O3542" i="2"/>
  <x:c r="K3543" i="2"/>
  <x:c r="M3543" i="2"/>
  <x:c r="N3543" i="2"/>
  <x:c r="O3543" i="2"/>
  <x:c r="K3544" i="2"/>
  <x:c r="M3544" i="2"/>
  <x:c r="N3544" i="2"/>
  <x:c r="O3544" i="2"/>
  <x:c r="K3545" i="2"/>
  <x:c r="M3545" i="2"/>
  <x:c r="N3545" i="2"/>
  <x:c r="O3545" i="2"/>
  <x:c r="K3546" i="2"/>
  <x:c r="M3546" i="2"/>
  <x:c r="N3546" i="2"/>
  <x:c r="O3546" i="2"/>
  <x:c r="K3547" i="2"/>
  <x:c r="M3547" i="2"/>
  <x:c r="N3547" i="2"/>
  <x:c r="O3547" i="2"/>
  <x:c r="K3548" i="2"/>
  <x:c r="M3548" i="2"/>
  <x:c r="N3548" i="2"/>
  <x:c r="O3548" i="2"/>
  <x:c r="K3549" i="2"/>
  <x:c r="M3549" i="2"/>
  <x:c r="N3549" i="2"/>
  <x:c r="O3549" i="2"/>
  <x:c r="K3550" i="2"/>
  <x:c r="M3550" i="2"/>
  <x:c r="N3550" i="2"/>
  <x:c r="O3550" i="2"/>
  <x:c r="K3551" i="2"/>
  <x:c r="M3551" i="2"/>
  <x:c r="N3551" i="2"/>
  <x:c r="O3551" i="2"/>
  <x:c r="K3552" i="2"/>
  <x:c r="M3552" i="2"/>
  <x:c r="N3552" i="2"/>
  <x:c r="O3552" i="2"/>
  <x:c r="K3553" i="2"/>
  <x:c r="M3553" i="2"/>
  <x:c r="N3553" i="2"/>
  <x:c r="O3553" i="2"/>
  <x:c r="K3554" i="2"/>
  <x:c r="M3554" i="2"/>
  <x:c r="N3554" i="2"/>
  <x:c r="O3554" i="2"/>
  <x:c r="K3555" i="2"/>
  <x:c r="M3555" i="2"/>
  <x:c r="N3555" i="2"/>
  <x:c r="O3555" i="2"/>
  <x:c r="K3556" i="2"/>
  <x:c r="M3556" i="2"/>
  <x:c r="N3556" i="2"/>
  <x:c r="O3556" i="2"/>
  <x:c r="K3557" i="2"/>
  <x:c r="M3557" i="2"/>
  <x:c r="N3557" i="2"/>
  <x:c r="O3557" i="2"/>
  <x:c r="K3558" i="2"/>
  <x:c r="M3558" i="2"/>
  <x:c r="N3558" i="2"/>
  <x:c r="O3558" i="2"/>
  <x:c r="K3559" i="2"/>
  <x:c r="M3559" i="2"/>
  <x:c r="N3559" i="2"/>
  <x:c r="O3559" i="2"/>
  <x:c r="K3560" i="2"/>
  <x:c r="M3560" i="2"/>
  <x:c r="N3560" i="2"/>
  <x:c r="O3560" i="2"/>
  <x:c r="K3561" i="2"/>
  <x:c r="M3561" i="2"/>
  <x:c r="N3561" i="2"/>
  <x:c r="O3561" i="2"/>
  <x:c r="K3562" i="2"/>
  <x:c r="M3562" i="2"/>
  <x:c r="N3562" i="2"/>
  <x:c r="O3562" i="2"/>
  <x:c r="K3563" i="2"/>
  <x:c r="M3563" i="2"/>
  <x:c r="N3563" i="2"/>
  <x:c r="O3563" i="2"/>
  <x:c r="K3564" i="2"/>
  <x:c r="M3564" i="2"/>
  <x:c r="N3564" i="2"/>
  <x:c r="O3564" i="2"/>
  <x:c r="K3565" i="2"/>
  <x:c r="M3565" i="2"/>
  <x:c r="N3565" i="2"/>
  <x:c r="O3565" i="2"/>
  <x:c r="K3566" i="2"/>
  <x:c r="M3566" i="2"/>
  <x:c r="N3566" i="2"/>
  <x:c r="O3566" i="2"/>
  <x:c r="K3567" i="2"/>
  <x:c r="M3567" i="2"/>
  <x:c r="N3567" i="2"/>
  <x:c r="O3567" i="2"/>
  <x:c r="K3568" i="2"/>
  <x:c r="M3568" i="2"/>
  <x:c r="N3568" i="2"/>
  <x:c r="O3568" i="2"/>
  <x:c r="K3569" i="2"/>
  <x:c r="M3569" i="2"/>
  <x:c r="N3569" i="2"/>
  <x:c r="O3569" i="2"/>
  <x:c r="K3570" i="2"/>
  <x:c r="M3570" i="2"/>
  <x:c r="N3570" i="2"/>
  <x:c r="O3570" i="2"/>
  <x:c r="K3571" i="2"/>
  <x:c r="M3571" i="2"/>
  <x:c r="N3571" i="2"/>
  <x:c r="O3571" i="2"/>
  <x:c r="K3572" i="2"/>
  <x:c r="M3572" i="2"/>
  <x:c r="N3572" i="2"/>
  <x:c r="O3572" i="2"/>
  <x:c r="K3573" i="2"/>
  <x:c r="M3573" i="2"/>
  <x:c r="N3573" i="2"/>
  <x:c r="O3573" i="2"/>
  <x:c r="K3574" i="2"/>
  <x:c r="M3574" i="2"/>
  <x:c r="N3574" i="2"/>
  <x:c r="O3574" i="2"/>
  <x:c r="K3575" i="2"/>
  <x:c r="M3575" i="2"/>
  <x:c r="N3575" i="2"/>
  <x:c r="O3575" i="2"/>
  <x:c r="K3576" i="2"/>
  <x:c r="M3576" i="2"/>
  <x:c r="N3576" i="2"/>
  <x:c r="O3576" i="2"/>
  <x:c r="K3577" i="2"/>
  <x:c r="M3577" i="2"/>
  <x:c r="N3577" i="2"/>
  <x:c r="O3577" i="2"/>
  <x:c r="K3578" i="2"/>
  <x:c r="M3578" i="2"/>
  <x:c r="N3578" i="2"/>
  <x:c r="O3578" i="2"/>
  <x:c r="K3579" i="2"/>
  <x:c r="M3579" i="2"/>
  <x:c r="N3579" i="2"/>
  <x:c r="O3579" i="2"/>
  <x:c r="K3580" i="2"/>
  <x:c r="M3580" i="2"/>
  <x:c r="N3580" i="2"/>
  <x:c r="O3580" i="2"/>
  <x:c r="K3581" i="2"/>
  <x:c r="M3581" i="2"/>
  <x:c r="N3581" i="2"/>
  <x:c r="O3581" i="2"/>
  <x:c r="K3582" i="2"/>
  <x:c r="M3582" i="2"/>
  <x:c r="N3582" i="2"/>
  <x:c r="O3582" i="2"/>
  <x:c r="K3583" i="2"/>
  <x:c r="M3583" i="2"/>
  <x:c r="N3583" i="2"/>
  <x:c r="O3583" i="2"/>
  <x:c r="K3584" i="2"/>
  <x:c r="M3584" i="2"/>
  <x:c r="N3584" i="2"/>
  <x:c r="O3584" i="2"/>
  <x:c r="K3585" i="2"/>
  <x:c r="M3585" i="2"/>
  <x:c r="N3585" i="2"/>
  <x:c r="O3585" i="2"/>
  <x:c r="K3586" i="2"/>
  <x:c r="M3586" i="2"/>
  <x:c r="N3586" i="2"/>
  <x:c r="O3586" i="2"/>
  <x:c r="K3587" i="2"/>
  <x:c r="M3587" i="2"/>
  <x:c r="N3587" i="2"/>
  <x:c r="O3587" i="2"/>
  <x:c r="K3588" i="2"/>
  <x:c r="M3588" i="2"/>
  <x:c r="N3588" i="2"/>
  <x:c r="O3588" i="2"/>
  <x:c r="K3589" i="2"/>
  <x:c r="M3589" i="2"/>
  <x:c r="N3589" i="2"/>
  <x:c r="O3589" i="2"/>
  <x:c r="K3590" i="2"/>
  <x:c r="M3590" i="2"/>
  <x:c r="N3590" i="2"/>
  <x:c r="O3590" i="2"/>
  <x:c r="K3591" i="2"/>
  <x:c r="M3591" i="2"/>
  <x:c r="N3591" i="2"/>
  <x:c r="O3591" i="2"/>
  <x:c r="K3592" i="2"/>
  <x:c r="M3592" i="2"/>
  <x:c r="N3592" i="2"/>
  <x:c r="O3592" i="2"/>
  <x:c r="K3593" i="2"/>
  <x:c r="M3593" i="2"/>
  <x:c r="N3593" i="2"/>
  <x:c r="O3593" i="2"/>
  <x:c r="K3594" i="2"/>
  <x:c r="M3594" i="2"/>
  <x:c r="N3594" i="2"/>
  <x:c r="O3594" i="2"/>
  <x:c r="K3595" i="2"/>
  <x:c r="M3595" i="2"/>
  <x:c r="N3595" i="2"/>
  <x:c r="O3595" i="2"/>
  <x:c r="K3596" i="2"/>
  <x:c r="M3596" i="2"/>
  <x:c r="N3596" i="2"/>
  <x:c r="O3596" i="2"/>
  <x:c r="K3597" i="2"/>
  <x:c r="M3597" i="2"/>
  <x:c r="N3597" i="2"/>
  <x:c r="O3597" i="2"/>
  <x:c r="K3598" i="2"/>
  <x:c r="M3598" i="2"/>
  <x:c r="N3598" i="2"/>
  <x:c r="O3598" i="2"/>
  <x:c r="K3599" i="2"/>
  <x:c r="M3599" i="2"/>
  <x:c r="N3599" i="2"/>
  <x:c r="O3599" i="2"/>
  <x:c r="K3600" i="2"/>
  <x:c r="M3600" i="2"/>
  <x:c r="N3600" i="2"/>
  <x:c r="O3600" i="2"/>
  <x:c r="K3601" i="2"/>
  <x:c r="M3601" i="2"/>
  <x:c r="N3601" i="2"/>
  <x:c r="O3601" i="2"/>
  <x:c r="K3602" i="2"/>
  <x:c r="M3602" i="2"/>
  <x:c r="N3602" i="2"/>
  <x:c r="O3602" i="2"/>
  <x:c r="K3603" i="2"/>
  <x:c r="M3603" i="2"/>
  <x:c r="N3603" i="2"/>
  <x:c r="O3603" i="2"/>
  <x:c r="K3604" i="2"/>
  <x:c r="M3604" i="2"/>
  <x:c r="N3604" i="2"/>
  <x:c r="O3604" i="2"/>
  <x:c r="K3605" i="2"/>
  <x:c r="M3605" i="2"/>
  <x:c r="N3605" i="2"/>
  <x:c r="O3605" i="2"/>
  <x:c r="K3606" i="2"/>
  <x:c r="M3606" i="2"/>
  <x:c r="N3606" i="2"/>
  <x:c r="O3606" i="2"/>
  <x:c r="K3607" i="2"/>
  <x:c r="M3607" i="2"/>
  <x:c r="N3607" i="2"/>
  <x:c r="O3607" i="2"/>
  <x:c r="K3608" i="2"/>
  <x:c r="M3608" i="2"/>
  <x:c r="N3608" i="2"/>
  <x:c r="O3608" i="2"/>
  <x:c r="K3609" i="2"/>
  <x:c r="M3609" i="2"/>
  <x:c r="N3609" i="2"/>
  <x:c r="O3609" i="2"/>
  <x:c r="K3610" i="2"/>
  <x:c r="M3610" i="2"/>
  <x:c r="N3610" i="2"/>
  <x:c r="O3610" i="2"/>
  <x:c r="K3611" i="2"/>
  <x:c r="M3611" i="2"/>
  <x:c r="N3611" i="2"/>
  <x:c r="O3611" i="2"/>
  <x:c r="K3612" i="2"/>
  <x:c r="M3612" i="2"/>
  <x:c r="N3612" i="2"/>
  <x:c r="O3612" i="2"/>
  <x:c r="K3613" i="2"/>
  <x:c r="M3613" i="2"/>
  <x:c r="N3613" i="2"/>
  <x:c r="O3613" i="2"/>
  <x:c r="K3614" i="2"/>
  <x:c r="M3614" i="2"/>
  <x:c r="N3614" i="2"/>
  <x:c r="O3614" i="2"/>
  <x:c r="K3615" i="2"/>
  <x:c r="M3615" i="2"/>
  <x:c r="N3615" i="2"/>
  <x:c r="O3615" i="2"/>
  <x:c r="K3616" i="2"/>
  <x:c r="M3616" i="2"/>
  <x:c r="N3616" i="2"/>
  <x:c r="O3616" i="2"/>
  <x:c r="K3617" i="2"/>
  <x:c r="M3617" i="2"/>
  <x:c r="N3617" i="2"/>
  <x:c r="O3617" i="2"/>
  <x:c r="K3618" i="2"/>
  <x:c r="M3618" i="2"/>
  <x:c r="N3618" i="2"/>
  <x:c r="O3618" i="2"/>
  <x:c r="K3619" i="2"/>
  <x:c r="M3619" i="2"/>
  <x:c r="N3619" i="2"/>
  <x:c r="O3619" i="2"/>
  <x:c r="K3620" i="2"/>
  <x:c r="M3620" i="2"/>
  <x:c r="N3620" i="2"/>
  <x:c r="O3620" i="2"/>
  <x:c r="K3621" i="2"/>
  <x:c r="M3621" i="2"/>
  <x:c r="N3621" i="2"/>
  <x:c r="O3621" i="2"/>
  <x:c r="K3622" i="2"/>
  <x:c r="M3622" i="2"/>
  <x:c r="N3622" i="2"/>
  <x:c r="O3622" i="2"/>
  <x:c r="K3623" i="2"/>
  <x:c r="M3623" i="2"/>
  <x:c r="N3623" i="2"/>
  <x:c r="O3623" i="2"/>
  <x:c r="K3624" i="2"/>
  <x:c r="M3624" i="2"/>
  <x:c r="N3624" i="2"/>
  <x:c r="O3624" i="2"/>
  <x:c r="K3625" i="2"/>
  <x:c r="M3625" i="2"/>
  <x:c r="N3625" i="2"/>
  <x:c r="O3625" i="2"/>
  <x:c r="K3626" i="2"/>
  <x:c r="M3626" i="2"/>
  <x:c r="N3626" i="2"/>
  <x:c r="O3626" i="2"/>
  <x:c r="K3627" i="2"/>
  <x:c r="M3627" i="2"/>
  <x:c r="N3627" i="2"/>
  <x:c r="O3627" i="2"/>
  <x:c r="K3628" i="2"/>
  <x:c r="M3628" i="2"/>
  <x:c r="N3628" i="2"/>
  <x:c r="O3628" i="2"/>
  <x:c r="K3629" i="2"/>
  <x:c r="M3629" i="2"/>
  <x:c r="N3629" i="2"/>
  <x:c r="O3629" i="2"/>
  <x:c r="K3630" i="2"/>
  <x:c r="M3630" i="2"/>
  <x:c r="N3630" i="2"/>
  <x:c r="O3630" i="2"/>
  <x:c r="K3631" i="2"/>
  <x:c r="M3631" i="2"/>
  <x:c r="N3631" i="2"/>
  <x:c r="O3631" i="2"/>
  <x:c r="K3632" i="2"/>
  <x:c r="M3632" i="2"/>
  <x:c r="N3632" i="2"/>
  <x:c r="O3632" i="2"/>
  <x:c r="K3633" i="2"/>
  <x:c r="M3633" i="2"/>
  <x:c r="N3633" i="2"/>
  <x:c r="O3633" i="2"/>
  <x:c r="K3634" i="2"/>
  <x:c r="M3634" i="2"/>
  <x:c r="N3634" i="2"/>
  <x:c r="O3634" i="2"/>
  <x:c r="K3635" i="2"/>
  <x:c r="M3635" i="2"/>
  <x:c r="N3635" i="2"/>
  <x:c r="O3635" i="2"/>
  <x:c r="K3636" i="2"/>
  <x:c r="M3636" i="2"/>
  <x:c r="N3636" i="2"/>
  <x:c r="O3636" i="2"/>
  <x:c r="K3637" i="2"/>
  <x:c r="M3637" i="2"/>
  <x:c r="N3637" i="2"/>
  <x:c r="O3637" i="2"/>
  <x:c r="K3638" i="2"/>
  <x:c r="M3638" i="2"/>
  <x:c r="N3638" i="2"/>
  <x:c r="O3638" i="2"/>
  <x:c r="K3639" i="2"/>
  <x:c r="M3639" i="2"/>
  <x:c r="N3639" i="2"/>
  <x:c r="O3639" i="2"/>
  <x:c r="K3640" i="2"/>
  <x:c r="M3640" i="2"/>
  <x:c r="N3640" i="2"/>
  <x:c r="O3640" i="2"/>
  <x:c r="K3641" i="2"/>
  <x:c r="M3641" i="2"/>
  <x:c r="N3641" i="2"/>
  <x:c r="O3641" i="2"/>
  <x:c r="K3642" i="2"/>
  <x:c r="M3642" i="2"/>
  <x:c r="N3642" i="2"/>
  <x:c r="O3642" i="2"/>
  <x:c r="K3643" i="2"/>
  <x:c r="M3643" i="2"/>
  <x:c r="N3643" i="2"/>
  <x:c r="O3643" i="2"/>
  <x:c r="K3644" i="2"/>
  <x:c r="M3644" i="2"/>
  <x:c r="N3644" i="2"/>
  <x:c r="O3644" i="2"/>
  <x:c r="K3645" i="2"/>
  <x:c r="M3645" i="2"/>
  <x:c r="N3645" i="2"/>
  <x:c r="O3645" i="2"/>
  <x:c r="K3646" i="2"/>
  <x:c r="M3646" i="2"/>
  <x:c r="N3646" i="2"/>
  <x:c r="O3646" i="2"/>
  <x:c r="K3647" i="2"/>
  <x:c r="M3647" i="2"/>
  <x:c r="N3647" i="2"/>
  <x:c r="O3647" i="2"/>
  <x:c r="K3648" i="2"/>
  <x:c r="M3648" i="2"/>
  <x:c r="N3648" i="2"/>
  <x:c r="O3648" i="2"/>
  <x:c r="K3649" i="2"/>
  <x:c r="M3649" i="2"/>
  <x:c r="N3649" i="2"/>
  <x:c r="O3649" i="2"/>
  <x:c r="K3650" i="2"/>
  <x:c r="M3650" i="2"/>
  <x:c r="N3650" i="2"/>
  <x:c r="O3650" i="2"/>
  <x:c r="K3651" i="2"/>
  <x:c r="M3651" i="2"/>
  <x:c r="N3651" i="2"/>
  <x:c r="O3651" i="2"/>
  <x:c r="K3652" i="2"/>
  <x:c r="M3652" i="2"/>
  <x:c r="N3652" i="2"/>
  <x:c r="O3652" i="2"/>
  <x:c r="K3653" i="2"/>
  <x:c r="M3653" i="2"/>
  <x:c r="N3653" i="2"/>
  <x:c r="O3653" i="2"/>
  <x:c r="K3654" i="2"/>
  <x:c r="M3654" i="2"/>
  <x:c r="N3654" i="2"/>
  <x:c r="O3654" i="2"/>
  <x:c r="K3655" i="2"/>
  <x:c r="M3655" i="2"/>
  <x:c r="N3655" i="2"/>
  <x:c r="O3655" i="2"/>
  <x:c r="K3656" i="2"/>
  <x:c r="M3656" i="2"/>
  <x:c r="N3656" i="2"/>
  <x:c r="O3656" i="2"/>
  <x:c r="K3657" i="2"/>
  <x:c r="M3657" i="2"/>
  <x:c r="N3657" i="2"/>
  <x:c r="O3657" i="2"/>
  <x:c r="K3658" i="2"/>
  <x:c r="M3658" i="2"/>
  <x:c r="N3658" i="2"/>
  <x:c r="O3658" i="2"/>
  <x:c r="K3659" i="2"/>
  <x:c r="M3659" i="2"/>
  <x:c r="N3659" i="2"/>
  <x:c r="O3659" i="2"/>
  <x:c r="K3660" i="2"/>
  <x:c r="M3660" i="2"/>
  <x:c r="N3660" i="2"/>
  <x:c r="O3660" i="2"/>
  <x:c r="K3661" i="2"/>
  <x:c r="M3661" i="2"/>
  <x:c r="N3661" i="2"/>
  <x:c r="O3661" i="2"/>
  <x:c r="K3662" i="2"/>
  <x:c r="M3662" i="2"/>
  <x:c r="N3662" i="2"/>
  <x:c r="O3662" i="2"/>
  <x:c r="K3663" i="2"/>
  <x:c r="M3663" i="2"/>
  <x:c r="N3663" i="2"/>
  <x:c r="O3663" i="2"/>
  <x:c r="K3664" i="2"/>
  <x:c r="M3664" i="2"/>
  <x:c r="N3664" i="2"/>
  <x:c r="O3664" i="2"/>
  <x:c r="K3665" i="2"/>
  <x:c r="M3665" i="2"/>
  <x:c r="N3665" i="2"/>
  <x:c r="O3665" i="2"/>
  <x:c r="K3666" i="2"/>
  <x:c r="M3666" i="2"/>
  <x:c r="N3666" i="2"/>
  <x:c r="O3666" i="2"/>
  <x:c r="K3667" i="2"/>
  <x:c r="M3667" i="2"/>
  <x:c r="N3667" i="2"/>
  <x:c r="O3667" i="2"/>
  <x:c r="K3668" i="2"/>
  <x:c r="M3668" i="2"/>
  <x:c r="N3668" i="2"/>
  <x:c r="O3668" i="2"/>
  <x:c r="K3669" i="2"/>
  <x:c r="M3669" i="2"/>
  <x:c r="N3669" i="2"/>
  <x:c r="O3669" i="2"/>
  <x:c r="K3670" i="2"/>
  <x:c r="M3670" i="2"/>
  <x:c r="N3670" i="2"/>
  <x:c r="O3670" i="2"/>
  <x:c r="K3671" i="2"/>
  <x:c r="M3671" i="2"/>
  <x:c r="N3671" i="2"/>
  <x:c r="O3671" i="2"/>
  <x:c r="K3672" i="2"/>
  <x:c r="M3672" i="2"/>
  <x:c r="N3672" i="2"/>
  <x:c r="O3672" i="2"/>
  <x:c r="K3673" i="2"/>
  <x:c r="M3673" i="2"/>
  <x:c r="N3673" i="2"/>
  <x:c r="O3673" i="2"/>
  <x:c r="K3674" i="2"/>
  <x:c r="M3674" i="2"/>
  <x:c r="N3674" i="2"/>
  <x:c r="O3674" i="2"/>
  <x:c r="K3675" i="2"/>
  <x:c r="M3675" i="2"/>
  <x:c r="N3675" i="2"/>
  <x:c r="O3675" i="2"/>
  <x:c r="K3676" i="2"/>
  <x:c r="M3676" i="2"/>
  <x:c r="N3676" i="2"/>
  <x:c r="O3676" i="2"/>
  <x:c r="K3677" i="2"/>
  <x:c r="M3677" i="2"/>
  <x:c r="N3677" i="2"/>
  <x:c r="O3677" i="2"/>
  <x:c r="K3678" i="2"/>
  <x:c r="M3678" i="2"/>
  <x:c r="N3678" i="2"/>
  <x:c r="O3678" i="2"/>
  <x:c r="K3679" i="2"/>
  <x:c r="M3679" i="2"/>
  <x:c r="N3679" i="2"/>
  <x:c r="O3679" i="2"/>
  <x:c r="K3680" i="2"/>
  <x:c r="M3680" i="2"/>
  <x:c r="N3680" i="2"/>
  <x:c r="O3680" i="2"/>
  <x:c r="K3681" i="2"/>
  <x:c r="M3681" i="2"/>
  <x:c r="N3681" i="2"/>
  <x:c r="O3681" i="2"/>
  <x:c r="K3682" i="2"/>
  <x:c r="M3682" i="2"/>
  <x:c r="N3682" i="2"/>
  <x:c r="O3682" i="2"/>
  <x:c r="K3683" i="2"/>
  <x:c r="M3683" i="2"/>
  <x:c r="N3683" i="2"/>
  <x:c r="O3683" i="2"/>
  <x:c r="K3684" i="2"/>
  <x:c r="M3684" i="2"/>
  <x:c r="N3684" i="2"/>
  <x:c r="O3684" i="2"/>
  <x:c r="K3685" i="2"/>
  <x:c r="M3685" i="2"/>
  <x:c r="N3685" i="2"/>
  <x:c r="O3685" i="2"/>
  <x:c r="K3686" i="2"/>
  <x:c r="M3686" i="2"/>
  <x:c r="N3686" i="2"/>
  <x:c r="O3686" i="2"/>
  <x:c r="K3687" i="2"/>
  <x:c r="M3687" i="2"/>
  <x:c r="N3687" i="2"/>
  <x:c r="O3687" i="2"/>
  <x:c r="K3688" i="2"/>
  <x:c r="M3688" i="2"/>
  <x:c r="N3688" i="2"/>
  <x:c r="O3688" i="2"/>
  <x:c r="K3689" i="2"/>
  <x:c r="M3689" i="2"/>
  <x:c r="N3689" i="2"/>
  <x:c r="O3689" i="2"/>
  <x:c r="K3690" i="2"/>
  <x:c r="M3690" i="2"/>
  <x:c r="N3690" i="2"/>
  <x:c r="O3690" i="2"/>
  <x:c r="K3691" i="2"/>
  <x:c r="M3691" i="2"/>
  <x:c r="N3691" i="2"/>
  <x:c r="O3691" i="2"/>
  <x:c r="K3692" i="2"/>
  <x:c r="M3692" i="2"/>
  <x:c r="N3692" i="2"/>
  <x:c r="O3692" i="2"/>
  <x:c r="K3693" i="2"/>
  <x:c r="M3693" i="2"/>
  <x:c r="N3693" i="2"/>
  <x:c r="O3693" i="2"/>
  <x:c r="K3694" i="2"/>
  <x:c r="M3694" i="2"/>
  <x:c r="N3694" i="2"/>
  <x:c r="O3694" i="2"/>
  <x:c r="K3695" i="2"/>
  <x:c r="M3695" i="2"/>
  <x:c r="N3695" i="2"/>
  <x:c r="O3695" i="2"/>
  <x:c r="K3696" i="2"/>
  <x:c r="M3696" i="2"/>
  <x:c r="N3696" i="2"/>
  <x:c r="O3696" i="2"/>
  <x:c r="K3697" i="2"/>
  <x:c r="M3697" i="2"/>
  <x:c r="N3697" i="2"/>
  <x:c r="O3697" i="2"/>
  <x:c r="K3698" i="2"/>
  <x:c r="M3698" i="2"/>
  <x:c r="N3698" i="2"/>
  <x:c r="O3698" i="2"/>
  <x:c r="K3699" i="2"/>
  <x:c r="M3699" i="2"/>
  <x:c r="N3699" i="2"/>
  <x:c r="O3699" i="2"/>
  <x:c r="K3700" i="2"/>
  <x:c r="M3700" i="2"/>
  <x:c r="N3700" i="2"/>
  <x:c r="O3700" i="2"/>
  <x:c r="K3701" i="2"/>
  <x:c r="M3701" i="2"/>
  <x:c r="N3701" i="2"/>
  <x:c r="O3701" i="2"/>
  <x:c r="K3702" i="2"/>
  <x:c r="M3702" i="2"/>
  <x:c r="N3702" i="2"/>
  <x:c r="O3702" i="2"/>
  <x:c r="K3703" i="2"/>
  <x:c r="M3703" i="2"/>
  <x:c r="N3703" i="2"/>
  <x:c r="O3703" i="2"/>
  <x:c r="K3704" i="2"/>
  <x:c r="M3704" i="2"/>
  <x:c r="N3704" i="2"/>
  <x:c r="O3704" i="2"/>
  <x:c r="K3705" i="2"/>
  <x:c r="M3705" i="2"/>
  <x:c r="N3705" i="2"/>
  <x:c r="O3705" i="2"/>
  <x:c r="K3706" i="2"/>
  <x:c r="M3706" i="2"/>
  <x:c r="N3706" i="2"/>
  <x:c r="O3706" i="2"/>
  <x:c r="K3707" i="2"/>
  <x:c r="M3707" i="2"/>
  <x:c r="N3707" i="2"/>
  <x:c r="O3707" i="2"/>
  <x:c r="K3708" i="2"/>
  <x:c r="M3708" i="2"/>
  <x:c r="N3708" i="2"/>
  <x:c r="O3708" i="2"/>
  <x:c r="K3709" i="2"/>
  <x:c r="M3709" i="2"/>
  <x:c r="N3709" i="2"/>
  <x:c r="O3709" i="2"/>
  <x:c r="K3710" i="2"/>
  <x:c r="M3710" i="2"/>
  <x:c r="N3710" i="2"/>
  <x:c r="O3710" i="2"/>
  <x:c r="K3711" i="2"/>
  <x:c r="M3711" i="2"/>
  <x:c r="N3711" i="2"/>
  <x:c r="O3711" i="2"/>
  <x:c r="K3712" i="2"/>
  <x:c r="M3712" i="2"/>
  <x:c r="N3712" i="2"/>
  <x:c r="O3712" i="2"/>
  <x:c r="K3713" i="2"/>
  <x:c r="M3713" i="2"/>
  <x:c r="N3713" i="2"/>
  <x:c r="O3713" i="2"/>
  <x:c r="K3714" i="2"/>
  <x:c r="M3714" i="2"/>
  <x:c r="N3714" i="2"/>
  <x:c r="O3714" i="2"/>
  <x:c r="K3715" i="2"/>
  <x:c r="M3715" i="2"/>
  <x:c r="N3715" i="2"/>
  <x:c r="O3715" i="2"/>
  <x:c r="K3716" i="2"/>
  <x:c r="M3716" i="2"/>
  <x:c r="N3716" i="2"/>
  <x:c r="O3716" i="2"/>
  <x:c r="K3717" i="2"/>
  <x:c r="M3717" i="2"/>
  <x:c r="N3717" i="2"/>
  <x:c r="O3717" i="2"/>
  <x:c r="K3718" i="2"/>
  <x:c r="M3718" i="2"/>
  <x:c r="N3718" i="2"/>
  <x:c r="O3718" i="2"/>
  <x:c r="K3719" i="2"/>
  <x:c r="M3719" i="2"/>
  <x:c r="N3719" i="2"/>
  <x:c r="O3719" i="2"/>
  <x:c r="K3720" i="2"/>
  <x:c r="M3720" i="2"/>
  <x:c r="N3720" i="2"/>
  <x:c r="O3720" i="2"/>
  <x:c r="K3721" i="2"/>
  <x:c r="M3721" i="2"/>
  <x:c r="N3721" i="2"/>
  <x:c r="O3721" i="2"/>
  <x:c r="K3722" i="2"/>
  <x:c r="M3722" i="2"/>
  <x:c r="N3722" i="2"/>
  <x:c r="O3722" i="2"/>
  <x:c r="K3723" i="2"/>
  <x:c r="M3723" i="2"/>
  <x:c r="N3723" i="2"/>
  <x:c r="O3723" i="2"/>
  <x:c r="K3724" i="2"/>
  <x:c r="M3724" i="2"/>
  <x:c r="N3724" i="2"/>
  <x:c r="O3724" i="2"/>
  <x:c r="K3725" i="2"/>
  <x:c r="M3725" i="2"/>
  <x:c r="N3725" i="2"/>
  <x:c r="O3725" i="2"/>
  <x:c r="K3726" i="2"/>
  <x:c r="M3726" i="2"/>
  <x:c r="N3726" i="2"/>
  <x:c r="O3726" i="2"/>
  <x:c r="K3727" i="2"/>
  <x:c r="M3727" i="2"/>
  <x:c r="N3727" i="2"/>
  <x:c r="O3727" i="2"/>
  <x:c r="K3728" i="2"/>
  <x:c r="M3728" i="2"/>
  <x:c r="N3728" i="2"/>
  <x:c r="O3728" i="2"/>
  <x:c r="K3729" i="2"/>
  <x:c r="M3729" i="2"/>
  <x:c r="N3729" i="2"/>
  <x:c r="O3729" i="2"/>
  <x:c r="K3730" i="2"/>
  <x:c r="M3730" i="2"/>
  <x:c r="N3730" i="2"/>
  <x:c r="O3730" i="2"/>
  <x:c r="K3731" i="2"/>
  <x:c r="M3731" i="2"/>
  <x:c r="N3731" i="2"/>
  <x:c r="O3731" i="2"/>
  <x:c r="K3732" i="2"/>
  <x:c r="M3732" i="2"/>
  <x:c r="N3732" i="2"/>
  <x:c r="O3732" i="2"/>
  <x:c r="K3733" i="2"/>
  <x:c r="M3733" i="2"/>
  <x:c r="N3733" i="2"/>
  <x:c r="O3733" i="2"/>
  <x:c r="K3734" i="2"/>
  <x:c r="M3734" i="2"/>
  <x:c r="N3734" i="2"/>
  <x:c r="O3734" i="2"/>
  <x:c r="K3735" i="2"/>
  <x:c r="M3735" i="2"/>
  <x:c r="N3735" i="2"/>
  <x:c r="O3735" i="2"/>
  <x:c r="K3736" i="2"/>
  <x:c r="M3736" i="2"/>
  <x:c r="N3736" i="2"/>
  <x:c r="O3736" i="2"/>
  <x:c r="K3737" i="2"/>
  <x:c r="M3737" i="2"/>
  <x:c r="N3737" i="2"/>
  <x:c r="O3737" i="2"/>
  <x:c r="K3738" i="2"/>
  <x:c r="M3738" i="2"/>
  <x:c r="N3738" i="2"/>
  <x:c r="O3738" i="2"/>
  <x:c r="K3739" i="2"/>
  <x:c r="M3739" i="2"/>
  <x:c r="N3739" i="2"/>
  <x:c r="O3739" i="2"/>
  <x:c r="K3740" i="2"/>
  <x:c r="M3740" i="2"/>
  <x:c r="N3740" i="2"/>
  <x:c r="O3740" i="2"/>
  <x:c r="K3741" i="2"/>
  <x:c r="M3741" i="2"/>
  <x:c r="N3741" i="2"/>
  <x:c r="O3741" i="2"/>
  <x:c r="K3742" i="2"/>
  <x:c r="M3742" i="2"/>
  <x:c r="N3742" i="2"/>
  <x:c r="O3742" i="2"/>
  <x:c r="K3743" i="2"/>
  <x:c r="M3743" i="2"/>
  <x:c r="N3743" i="2"/>
  <x:c r="O3743" i="2"/>
  <x:c r="K3744" i="2"/>
  <x:c r="M3744" i="2"/>
  <x:c r="N3744" i="2"/>
  <x:c r="O3744" i="2"/>
  <x:c r="K3745" i="2"/>
  <x:c r="M3745" i="2"/>
  <x:c r="N3745" i="2"/>
  <x:c r="O3745" i="2"/>
  <x:c r="K3746" i="2"/>
  <x:c r="M3746" i="2"/>
  <x:c r="N3746" i="2"/>
  <x:c r="O3746" i="2"/>
  <x:c r="K3747" i="2"/>
  <x:c r="M3747" i="2"/>
  <x:c r="N3747" i="2"/>
  <x:c r="O3747" i="2"/>
  <x:c r="K3748" i="2"/>
  <x:c r="M3748" i="2"/>
  <x:c r="N3748" i="2"/>
  <x:c r="O3748" i="2"/>
  <x:c r="K3749" i="2"/>
  <x:c r="M3749" i="2"/>
  <x:c r="N3749" i="2"/>
  <x:c r="O3749" i="2"/>
  <x:c r="K3750" i="2"/>
  <x:c r="M3750" i="2"/>
  <x:c r="N3750" i="2"/>
  <x:c r="O3750" i="2"/>
  <x:c r="K3751" i="2"/>
  <x:c r="M3751" i="2"/>
  <x:c r="N3751" i="2"/>
  <x:c r="O3751" i="2"/>
  <x:c r="K3752" i="2"/>
  <x:c r="M3752" i="2"/>
  <x:c r="N3752" i="2"/>
  <x:c r="O3752" i="2"/>
  <x:c r="K3753" i="2"/>
  <x:c r="M3753" i="2"/>
  <x:c r="N3753" i="2"/>
  <x:c r="O3753" i="2"/>
  <x:c r="K3754" i="2"/>
  <x:c r="M3754" i="2"/>
  <x:c r="N3754" i="2"/>
  <x:c r="O3754" i="2"/>
  <x:c r="K3755" i="2"/>
  <x:c r="M3755" i="2"/>
  <x:c r="N3755" i="2"/>
  <x:c r="O3755" i="2"/>
  <x:c r="K3756" i="2"/>
  <x:c r="M3756" i="2"/>
  <x:c r="N3756" i="2"/>
  <x:c r="O3756" i="2"/>
  <x:c r="K3757" i="2"/>
  <x:c r="M3757" i="2"/>
  <x:c r="N3757" i="2"/>
  <x:c r="O3757" i="2"/>
  <x:c r="K3758" i="2"/>
  <x:c r="M3758" i="2"/>
  <x:c r="N3758" i="2"/>
  <x:c r="O3758" i="2"/>
  <x:c r="K3759" i="2"/>
  <x:c r="M3759" i="2"/>
  <x:c r="N3759" i="2"/>
  <x:c r="O3759" i="2"/>
  <x:c r="K3760" i="2"/>
  <x:c r="M3760" i="2"/>
  <x:c r="N3760" i="2"/>
  <x:c r="O3760" i="2"/>
  <x:c r="K3761" i="2"/>
  <x:c r="M3761" i="2"/>
  <x:c r="N3761" i="2"/>
  <x:c r="O3761" i="2"/>
  <x:c r="K3762" i="2"/>
  <x:c r="M3762" i="2"/>
  <x:c r="N3762" i="2"/>
  <x:c r="O3762" i="2"/>
  <x:c r="K3763" i="2"/>
  <x:c r="M3763" i="2"/>
  <x:c r="N3763" i="2"/>
  <x:c r="O3763" i="2"/>
  <x:c r="K3764" i="2"/>
  <x:c r="M3764" i="2"/>
  <x:c r="N3764" i="2"/>
  <x:c r="O3764" i="2"/>
  <x:c r="K3765" i="2"/>
  <x:c r="M3765" i="2"/>
  <x:c r="N3765" i="2"/>
  <x:c r="O3765" i="2"/>
  <x:c r="K3766" i="2"/>
  <x:c r="M3766" i="2"/>
  <x:c r="N3766" i="2"/>
  <x:c r="O3766" i="2"/>
  <x:c r="K3767" i="2"/>
  <x:c r="M3767" i="2"/>
  <x:c r="N3767" i="2"/>
  <x:c r="O3767" i="2"/>
  <x:c r="K3768" i="2"/>
  <x:c r="M3768" i="2"/>
  <x:c r="N3768" i="2"/>
  <x:c r="O3768" i="2"/>
  <x:c r="K3769" i="2"/>
  <x:c r="M3769" i="2"/>
  <x:c r="N3769" i="2"/>
  <x:c r="O3769" i="2"/>
  <x:c r="K3770" i="2"/>
  <x:c r="M3770" i="2"/>
  <x:c r="N3770" i="2"/>
  <x:c r="O3770" i="2"/>
  <x:c r="K3771" i="2"/>
  <x:c r="M3771" i="2"/>
  <x:c r="N3771" i="2"/>
  <x:c r="O3771" i="2"/>
  <x:c r="K3772" i="2"/>
  <x:c r="M3772" i="2"/>
  <x:c r="N3772" i="2"/>
  <x:c r="O3772" i="2"/>
  <x:c r="K3773" i="2"/>
  <x:c r="M3773" i="2"/>
  <x:c r="N3773" i="2"/>
  <x:c r="O3773" i="2"/>
  <x:c r="K3774" i="2"/>
  <x:c r="M3774" i="2"/>
  <x:c r="N3774" i="2"/>
  <x:c r="O3774" i="2"/>
  <x:c r="K3775" i="2"/>
  <x:c r="M3775" i="2"/>
  <x:c r="N3775" i="2"/>
  <x:c r="O3775" i="2"/>
  <x:c r="K3776" i="2"/>
  <x:c r="M3776" i="2"/>
  <x:c r="N3776" i="2"/>
  <x:c r="O3776" i="2"/>
  <x:c r="K3777" i="2"/>
  <x:c r="M3777" i="2"/>
  <x:c r="N3777" i="2"/>
  <x:c r="O3777" i="2"/>
  <x:c r="K3778" i="2"/>
  <x:c r="M3778" i="2"/>
  <x:c r="N3778" i="2"/>
  <x:c r="O3778" i="2"/>
  <x:c r="K3779" i="2"/>
  <x:c r="M3779" i="2"/>
  <x:c r="N3779" i="2"/>
  <x:c r="O3779" i="2"/>
  <x:c r="K3780" i="2"/>
  <x:c r="M3780" i="2"/>
  <x:c r="N3780" i="2"/>
  <x:c r="O3780" i="2"/>
  <x:c r="K3781" i="2"/>
  <x:c r="M3781" i="2"/>
  <x:c r="N3781" i="2"/>
  <x:c r="O3781" i="2"/>
  <x:c r="K3782" i="2"/>
  <x:c r="M3782" i="2"/>
  <x:c r="N3782" i="2"/>
  <x:c r="O3782" i="2"/>
  <x:c r="K3783" i="2"/>
  <x:c r="M3783" i="2"/>
  <x:c r="N3783" i="2"/>
  <x:c r="O3783" i="2"/>
  <x:c r="K3784" i="2"/>
  <x:c r="M3784" i="2"/>
  <x:c r="N3784" i="2"/>
  <x:c r="O3784" i="2"/>
  <x:c r="K3785" i="2"/>
  <x:c r="M3785" i="2"/>
  <x:c r="N3785" i="2"/>
  <x:c r="O3785" i="2"/>
  <x:c r="K3786" i="2"/>
  <x:c r="M3786" i="2"/>
  <x:c r="N3786" i="2"/>
  <x:c r="O3786" i="2"/>
  <x:c r="K3787" i="2"/>
  <x:c r="M3787" i="2"/>
  <x:c r="N3787" i="2"/>
  <x:c r="O3787" i="2"/>
  <x:c r="K3788" i="2"/>
  <x:c r="M3788" i="2"/>
  <x:c r="N3788" i="2"/>
  <x:c r="O3788" i="2"/>
  <x:c r="K3789" i="2"/>
  <x:c r="M3789" i="2"/>
  <x:c r="N3789" i="2"/>
  <x:c r="O3789" i="2"/>
  <x:c r="K3790" i="2"/>
  <x:c r="M3790" i="2"/>
  <x:c r="N3790" i="2"/>
  <x:c r="O3790" i="2"/>
  <x:c r="K3791" i="2"/>
  <x:c r="M3791" i="2"/>
  <x:c r="N3791" i="2"/>
  <x:c r="O3791" i="2"/>
  <x:c r="K3792" i="2"/>
  <x:c r="M3792" i="2"/>
  <x:c r="N3792" i="2"/>
  <x:c r="O3792" i="2"/>
  <x:c r="K3793" i="2"/>
  <x:c r="M3793" i="2"/>
  <x:c r="N3793" i="2"/>
  <x:c r="O3793" i="2"/>
  <x:c r="K3794" i="2"/>
  <x:c r="M3794" i="2"/>
  <x:c r="N3794" i="2"/>
  <x:c r="O3794" i="2"/>
  <x:c r="K3795" i="2"/>
  <x:c r="M3795" i="2"/>
  <x:c r="N3795" i="2"/>
  <x:c r="O3795" i="2"/>
  <x:c r="K3796" i="2"/>
  <x:c r="M3796" i="2"/>
  <x:c r="N3796" i="2"/>
  <x:c r="O3796" i="2"/>
  <x:c r="K3797" i="2"/>
  <x:c r="M3797" i="2"/>
  <x:c r="N3797" i="2"/>
  <x:c r="O3797" i="2"/>
  <x:c r="K3798" i="2"/>
  <x:c r="M3798" i="2"/>
  <x:c r="N3798" i="2"/>
  <x:c r="O3798" i="2"/>
  <x:c r="K3799" i="2"/>
  <x:c r="M3799" i="2"/>
  <x:c r="N3799" i="2"/>
  <x:c r="O3799" i="2"/>
  <x:c r="K3800" i="2"/>
  <x:c r="M3800" i="2"/>
  <x:c r="N3800" i="2"/>
  <x:c r="O3800" i="2"/>
  <x:c r="K3801" i="2"/>
  <x:c r="M3801" i="2"/>
  <x:c r="N3801" i="2"/>
  <x:c r="O3801" i="2"/>
  <x:c r="K3802" i="2"/>
  <x:c r="M3802" i="2"/>
  <x:c r="N3802" i="2"/>
  <x:c r="O3802" i="2"/>
  <x:c r="K3803" i="2"/>
  <x:c r="M3803" i="2"/>
  <x:c r="N3803" i="2"/>
  <x:c r="O3803" i="2"/>
  <x:c r="K3804" i="2"/>
  <x:c r="M3804" i="2"/>
  <x:c r="N3804" i="2"/>
  <x:c r="O3804" i="2"/>
  <x:c r="K3805" i="2"/>
  <x:c r="M3805" i="2"/>
  <x:c r="N3805" i="2"/>
  <x:c r="O3805" i="2"/>
  <x:c r="K3806" i="2"/>
  <x:c r="M3806" i="2"/>
  <x:c r="N3806" i="2"/>
  <x:c r="O3806" i="2"/>
  <x:c r="K3807" i="2"/>
  <x:c r="M3807" i="2"/>
  <x:c r="N3807" i="2"/>
  <x:c r="O3807" i="2"/>
  <x:c r="K3808" i="2"/>
  <x:c r="M3808" i="2"/>
  <x:c r="N3808" i="2"/>
  <x:c r="O3808" i="2"/>
  <x:c r="K3809" i="2"/>
  <x:c r="M3809" i="2"/>
  <x:c r="N3809" i="2"/>
  <x:c r="O3809" i="2"/>
  <x:c r="K3810" i="2"/>
  <x:c r="M3810" i="2"/>
  <x:c r="N3810" i="2"/>
  <x:c r="O3810" i="2"/>
  <x:c r="K3811" i="2"/>
  <x:c r="M3811" i="2"/>
  <x:c r="N3811" i="2"/>
  <x:c r="O3811" i="2"/>
  <x:c r="K3812" i="2"/>
  <x:c r="M3812" i="2"/>
  <x:c r="N3812" i="2"/>
  <x:c r="O3812" i="2"/>
  <x:c r="K3813" i="2"/>
  <x:c r="M3813" i="2"/>
  <x:c r="N3813" i="2"/>
  <x:c r="O3813" i="2"/>
  <x:c r="K3814" i="2"/>
  <x:c r="M3814" i="2"/>
  <x:c r="N3814" i="2"/>
  <x:c r="O3814" i="2"/>
  <x:c r="K3815" i="2"/>
  <x:c r="M3815" i="2"/>
  <x:c r="N3815" i="2"/>
  <x:c r="O3815" i="2"/>
  <x:c r="K3816" i="2"/>
  <x:c r="M3816" i="2"/>
  <x:c r="N3816" i="2"/>
  <x:c r="O3816" i="2"/>
  <x:c r="K3817" i="2"/>
  <x:c r="M3817" i="2"/>
  <x:c r="N3817" i="2"/>
  <x:c r="O3817" i="2"/>
  <x:c r="K3818" i="2"/>
  <x:c r="M3818" i="2"/>
  <x:c r="N3818" i="2"/>
  <x:c r="O3818" i="2"/>
  <x:c r="K3819" i="2"/>
  <x:c r="M3819" i="2"/>
  <x:c r="N3819" i="2"/>
  <x:c r="O3819" i="2"/>
  <x:c r="K3820" i="2"/>
  <x:c r="M3820" i="2"/>
  <x:c r="N3820" i="2"/>
  <x:c r="O3820" i="2"/>
  <x:c r="K3821" i="2"/>
  <x:c r="M3821" i="2"/>
  <x:c r="N3821" i="2"/>
  <x:c r="O3821" i="2"/>
  <x:c r="K3822" i="2"/>
  <x:c r="M3822" i="2"/>
  <x:c r="N3822" i="2"/>
  <x:c r="O3822" i="2"/>
  <x:c r="K3823" i="2"/>
  <x:c r="M3823" i="2"/>
  <x:c r="N3823" i="2"/>
  <x:c r="O3823" i="2"/>
  <x:c r="K3824" i="2"/>
  <x:c r="M3824" i="2"/>
  <x:c r="N3824" i="2"/>
  <x:c r="O3824" i="2"/>
  <x:c r="K3825" i="2"/>
  <x:c r="M3825" i="2"/>
  <x:c r="N3825" i="2"/>
  <x:c r="O3825" i="2"/>
  <x:c r="K3826" i="2"/>
  <x:c r="M3826" i="2"/>
  <x:c r="N3826" i="2"/>
  <x:c r="O3826" i="2"/>
  <x:c r="K3827" i="2"/>
  <x:c r="M3827" i="2"/>
  <x:c r="N3827" i="2"/>
  <x:c r="O3827" i="2"/>
  <x:c r="K3828" i="2"/>
  <x:c r="M3828" i="2"/>
  <x:c r="N3828" i="2"/>
  <x:c r="O3828" i="2"/>
  <x:c r="K3829" i="2"/>
  <x:c r="M3829" i="2"/>
  <x:c r="N3829" i="2"/>
  <x:c r="O3829" i="2"/>
  <x:c r="K3830" i="2"/>
  <x:c r="M3830" i="2"/>
  <x:c r="N3830" i="2"/>
  <x:c r="O3830" i="2"/>
  <x:c r="K3831" i="2"/>
  <x:c r="M3831" i="2"/>
  <x:c r="N3831" i="2"/>
  <x:c r="O3831" i="2"/>
  <x:c r="K3832" i="2"/>
  <x:c r="M3832" i="2"/>
  <x:c r="N3832" i="2"/>
  <x:c r="O3832" i="2"/>
  <x:c r="K3833" i="2"/>
  <x:c r="M3833" i="2"/>
  <x:c r="N3833" i="2"/>
  <x:c r="O3833" i="2"/>
  <x:c r="K3834" i="2"/>
  <x:c r="M3834" i="2"/>
  <x:c r="N3834" i="2"/>
  <x:c r="O3834" i="2"/>
  <x:c r="K3835" i="2"/>
  <x:c r="M3835" i="2"/>
  <x:c r="N3835" i="2"/>
  <x:c r="O3835" i="2"/>
  <x:c r="K3836" i="2"/>
  <x:c r="M3836" i="2"/>
  <x:c r="N3836" i="2"/>
  <x:c r="O3836" i="2"/>
  <x:c r="K3837" i="2"/>
  <x:c r="M3837" i="2"/>
  <x:c r="N3837" i="2"/>
  <x:c r="O3837" i="2"/>
  <x:c r="K3838" i="2"/>
  <x:c r="M3838" i="2"/>
  <x:c r="N3838" i="2"/>
  <x:c r="O3838" i="2"/>
  <x:c r="K3839" i="2"/>
  <x:c r="M3839" i="2"/>
  <x:c r="N3839" i="2"/>
  <x:c r="O3839" i="2"/>
  <x:c r="K3840" i="2"/>
  <x:c r="M3840" i="2"/>
  <x:c r="N3840" i="2"/>
  <x:c r="O3840" i="2"/>
  <x:c r="K3841" i="2"/>
  <x:c r="M3841" i="2"/>
  <x:c r="N3841" i="2"/>
  <x:c r="O3841" i="2"/>
  <x:c r="K3842" i="2"/>
  <x:c r="M3842" i="2"/>
  <x:c r="N3842" i="2"/>
  <x:c r="O3842" i="2"/>
  <x:c r="K3843" i="2"/>
  <x:c r="M3843" i="2"/>
  <x:c r="N3843" i="2"/>
  <x:c r="O3843" i="2"/>
  <x:c r="K3844" i="2"/>
  <x:c r="M3844" i="2"/>
  <x:c r="N3844" i="2"/>
  <x:c r="O3844" i="2"/>
  <x:c r="K3845" i="2"/>
  <x:c r="M3845" i="2"/>
  <x:c r="N3845" i="2"/>
  <x:c r="O3845" i="2"/>
  <x:c r="K3846" i="2"/>
  <x:c r="M3846" i="2"/>
  <x:c r="N3846" i="2"/>
  <x:c r="O3846" i="2"/>
  <x:c r="K3847" i="2"/>
  <x:c r="M3847" i="2"/>
  <x:c r="N3847" i="2"/>
  <x:c r="O3847" i="2"/>
  <x:c r="K3848" i="2"/>
  <x:c r="M3848" i="2"/>
  <x:c r="N3848" i="2"/>
  <x:c r="O3848" i="2"/>
  <x:c r="K3849" i="2"/>
  <x:c r="M3849" i="2"/>
  <x:c r="N3849" i="2"/>
  <x:c r="O3849" i="2"/>
  <x:c r="K3850" i="2"/>
  <x:c r="M3850" i="2"/>
  <x:c r="N3850" i="2"/>
  <x:c r="O3850" i="2"/>
  <x:c r="K3851" i="2"/>
  <x:c r="M3851" i="2"/>
  <x:c r="N3851" i="2"/>
  <x:c r="O3851" i="2"/>
  <x:c r="K3852" i="2"/>
  <x:c r="M3852" i="2"/>
  <x:c r="N3852" i="2"/>
  <x:c r="O3852" i="2"/>
  <x:c r="K3853" i="2"/>
  <x:c r="M3853" i="2"/>
  <x:c r="N3853" i="2"/>
  <x:c r="O3853" i="2"/>
  <x:c r="K3854" i="2"/>
  <x:c r="M3854" i="2"/>
  <x:c r="N3854" i="2"/>
  <x:c r="O3854" i="2"/>
  <x:c r="K3855" i="2"/>
  <x:c r="M3855" i="2"/>
  <x:c r="N3855" i="2"/>
  <x:c r="O3855" i="2"/>
  <x:c r="K3856" i="2"/>
  <x:c r="M3856" i="2"/>
  <x:c r="N3856" i="2"/>
  <x:c r="O3856" i="2"/>
  <x:c r="K3857" i="2"/>
  <x:c r="M3857" i="2"/>
  <x:c r="N3857" i="2"/>
  <x:c r="O3857" i="2"/>
  <x:c r="K3858" i="2"/>
  <x:c r="M3858" i="2"/>
  <x:c r="N3858" i="2"/>
  <x:c r="O3858" i="2"/>
  <x:c r="K3859" i="2"/>
  <x:c r="M3859" i="2"/>
  <x:c r="N3859" i="2"/>
  <x:c r="O3859" i="2"/>
  <x:c r="K3860" i="2"/>
  <x:c r="M3860" i="2"/>
  <x:c r="N3860" i="2"/>
  <x:c r="O3860" i="2"/>
  <x:c r="K3861" i="2"/>
  <x:c r="M3861" i="2"/>
  <x:c r="N3861" i="2"/>
  <x:c r="O3861" i="2"/>
  <x:c r="K3862" i="2"/>
  <x:c r="M3862" i="2"/>
  <x:c r="N3862" i="2"/>
  <x:c r="O3862" i="2"/>
  <x:c r="K3863" i="2"/>
  <x:c r="M3863" i="2"/>
  <x:c r="N3863" i="2"/>
  <x:c r="O3863" i="2"/>
  <x:c r="K3864" i="2"/>
  <x:c r="M3864" i="2"/>
  <x:c r="N3864" i="2"/>
  <x:c r="O3864" i="2"/>
  <x:c r="K3865" i="2"/>
  <x:c r="M3865" i="2"/>
  <x:c r="N3865" i="2"/>
  <x:c r="O3865" i="2"/>
  <x:c r="K3866" i="2"/>
  <x:c r="M3866" i="2"/>
  <x:c r="N3866" i="2"/>
  <x:c r="O3866" i="2"/>
  <x:c r="K3867" i="2"/>
  <x:c r="M3867" i="2"/>
  <x:c r="N3867" i="2"/>
  <x:c r="O3867" i="2"/>
  <x:c r="K3868" i="2"/>
  <x:c r="M3868" i="2"/>
  <x:c r="N3868" i="2"/>
  <x:c r="O3868" i="2"/>
  <x:c r="K3869" i="2"/>
  <x:c r="M3869" i="2"/>
  <x:c r="N3869" i="2"/>
  <x:c r="O3869" i="2"/>
  <x:c r="K3870" i="2"/>
  <x:c r="M3870" i="2"/>
  <x:c r="N3870" i="2"/>
  <x:c r="O3870" i="2"/>
  <x:c r="K3871" i="2"/>
  <x:c r="M3871" i="2"/>
  <x:c r="N3871" i="2"/>
  <x:c r="O3871" i="2"/>
  <x:c r="K3872" i="2"/>
  <x:c r="M3872" i="2"/>
  <x:c r="N3872" i="2"/>
  <x:c r="O3872" i="2"/>
  <x:c r="K3873" i="2"/>
  <x:c r="M3873" i="2"/>
  <x:c r="N3873" i="2"/>
  <x:c r="O3873" i="2"/>
  <x:c r="K3874" i="2"/>
  <x:c r="M3874" i="2"/>
  <x:c r="N3874" i="2"/>
  <x:c r="O3874" i="2"/>
  <x:c r="K3875" i="2"/>
  <x:c r="M3875" i="2"/>
  <x:c r="N3875" i="2"/>
  <x:c r="O3875" i="2"/>
  <x:c r="K3876" i="2"/>
  <x:c r="M3876" i="2"/>
  <x:c r="N3876" i="2"/>
  <x:c r="O3876" i="2"/>
  <x:c r="K3877" i="2"/>
  <x:c r="M3877" i="2"/>
  <x:c r="N3877" i="2"/>
  <x:c r="O3877" i="2"/>
  <x:c r="K3878" i="2"/>
  <x:c r="M3878" i="2"/>
  <x:c r="N3878" i="2"/>
  <x:c r="O3878" i="2"/>
  <x:c r="K3879" i="2"/>
  <x:c r="M3879" i="2"/>
  <x:c r="N3879" i="2"/>
  <x:c r="O3879" i="2"/>
  <x:c r="K3880" i="2"/>
  <x:c r="M3880" i="2"/>
  <x:c r="N3880" i="2"/>
  <x:c r="O3880" i="2"/>
  <x:c r="K3881" i="2"/>
  <x:c r="M3881" i="2"/>
  <x:c r="N3881" i="2"/>
  <x:c r="O3881" i="2"/>
  <x:c r="K3882" i="2"/>
  <x:c r="M3882" i="2"/>
  <x:c r="N3882" i="2"/>
  <x:c r="O3882" i="2"/>
  <x:c r="K3883" i="2"/>
  <x:c r="M3883" i="2"/>
  <x:c r="N3883" i="2"/>
  <x:c r="O3883" i="2"/>
  <x:c r="K3884" i="2"/>
  <x:c r="M3884" i="2"/>
  <x:c r="N3884" i="2"/>
  <x:c r="O3884" i="2"/>
  <x:c r="K3885" i="2"/>
  <x:c r="M3885" i="2"/>
  <x:c r="N3885" i="2"/>
  <x:c r="O3885" i="2"/>
  <x:c r="K3886" i="2"/>
  <x:c r="M3886" i="2"/>
  <x:c r="N3886" i="2"/>
  <x:c r="O3886" i="2"/>
  <x:c r="K3887" i="2"/>
  <x:c r="M3887" i="2"/>
  <x:c r="N3887" i="2"/>
  <x:c r="O3887" i="2"/>
  <x:c r="K3888" i="2"/>
  <x:c r="M3888" i="2"/>
  <x:c r="N3888" i="2"/>
  <x:c r="O3888" i="2"/>
  <x:c r="K3889" i="2"/>
  <x:c r="M3889" i="2"/>
  <x:c r="N3889" i="2"/>
  <x:c r="O3889" i="2"/>
  <x:c r="K3890" i="2"/>
  <x:c r="M3890" i="2"/>
  <x:c r="N3890" i="2"/>
  <x:c r="O3890" i="2"/>
  <x:c r="K3891" i="2"/>
  <x:c r="M3891" i="2"/>
  <x:c r="N3891" i="2"/>
  <x:c r="O3891" i="2"/>
  <x:c r="K3892" i="2"/>
  <x:c r="M3892" i="2"/>
  <x:c r="N3892" i="2"/>
  <x:c r="O3892" i="2"/>
  <x:c r="K3893" i="2"/>
  <x:c r="M3893" i="2"/>
  <x:c r="N3893" i="2"/>
  <x:c r="O3893" i="2"/>
  <x:c r="K3894" i="2"/>
  <x:c r="M3894" i="2"/>
  <x:c r="N3894" i="2"/>
  <x:c r="O3894" i="2"/>
  <x:c r="K3895" i="2"/>
  <x:c r="M3895" i="2"/>
  <x:c r="N3895" i="2"/>
  <x:c r="O3895" i="2"/>
  <x:c r="K3896" i="2"/>
  <x:c r="M3896" i="2"/>
  <x:c r="N3896" i="2"/>
  <x:c r="O3896" i="2"/>
  <x:c r="K3897" i="2"/>
  <x:c r="M3897" i="2"/>
  <x:c r="N3897" i="2"/>
  <x:c r="O3897" i="2"/>
  <x:c r="K3898" i="2"/>
  <x:c r="M3898" i="2"/>
  <x:c r="N3898" i="2"/>
  <x:c r="O3898" i="2"/>
  <x:c r="K3899" i="2"/>
  <x:c r="M3899" i="2"/>
  <x:c r="N3899" i="2"/>
  <x:c r="O3899" i="2"/>
  <x:c r="K3900" i="2"/>
  <x:c r="M3900" i="2"/>
  <x:c r="N3900" i="2"/>
  <x:c r="O3900" i="2"/>
  <x:c r="K3901" i="2"/>
  <x:c r="M3901" i="2"/>
  <x:c r="N3901" i="2"/>
  <x:c r="O3901" i="2"/>
  <x:c r="K3902" i="2"/>
  <x:c r="M3902" i="2"/>
  <x:c r="N3902" i="2"/>
  <x:c r="O3902" i="2"/>
  <x:c r="K3903" i="2"/>
  <x:c r="M3903" i="2"/>
  <x:c r="N3903" i="2"/>
  <x:c r="O3903" i="2"/>
  <x:c r="K3904" i="2"/>
  <x:c r="M3904" i="2"/>
  <x:c r="N3904" i="2"/>
  <x:c r="O3904" i="2"/>
  <x:c r="K3905" i="2"/>
  <x:c r="M3905" i="2"/>
  <x:c r="N3905" i="2"/>
  <x:c r="O3905" i="2"/>
  <x:c r="K3906" i="2"/>
  <x:c r="M3906" i="2"/>
  <x:c r="N3906" i="2"/>
  <x:c r="O3906" i="2"/>
  <x:c r="K3907" i="2"/>
  <x:c r="M3907" i="2"/>
  <x:c r="N3907" i="2"/>
  <x:c r="O3907" i="2"/>
  <x:c r="K3908" i="2"/>
  <x:c r="M3908" i="2"/>
  <x:c r="N3908" i="2"/>
  <x:c r="O3908" i="2"/>
  <x:c r="K3909" i="2"/>
  <x:c r="M3909" i="2"/>
  <x:c r="N3909" i="2"/>
  <x:c r="O3909" i="2"/>
  <x:c r="K3910" i="2"/>
  <x:c r="M3910" i="2"/>
  <x:c r="N3910" i="2"/>
  <x:c r="O3910" i="2"/>
  <x:c r="K3911" i="2"/>
  <x:c r="M3911" i="2"/>
  <x:c r="N3911" i="2"/>
  <x:c r="O3911" i="2"/>
  <x:c r="K3912" i="2"/>
  <x:c r="M3912" i="2"/>
  <x:c r="N3912" i="2"/>
  <x:c r="O3912" i="2"/>
  <x:c r="K3913" i="2"/>
  <x:c r="M3913" i="2"/>
  <x:c r="N3913" i="2"/>
  <x:c r="O3913" i="2"/>
  <x:c r="K3914" i="2"/>
  <x:c r="M3914" i="2"/>
  <x:c r="N3914" i="2"/>
  <x:c r="O3914" i="2"/>
  <x:c r="K3915" i="2"/>
  <x:c r="M3915" i="2"/>
  <x:c r="N3915" i="2"/>
  <x:c r="O3915" i="2"/>
  <x:c r="K3916" i="2"/>
  <x:c r="M3916" i="2"/>
  <x:c r="N3916" i="2"/>
  <x:c r="O3916" i="2"/>
  <x:c r="K3917" i="2"/>
  <x:c r="M3917" i="2"/>
  <x:c r="N3917" i="2"/>
  <x:c r="O3917" i="2"/>
  <x:c r="K3918" i="2"/>
  <x:c r="M3918" i="2"/>
  <x:c r="N3918" i="2"/>
  <x:c r="O3918" i="2"/>
  <x:c r="K3919" i="2"/>
  <x:c r="M3919" i="2"/>
  <x:c r="N3919" i="2"/>
  <x:c r="O3919" i="2"/>
  <x:c r="K3920" i="2"/>
  <x:c r="M3920" i="2"/>
  <x:c r="N3920" i="2"/>
  <x:c r="O3920" i="2"/>
  <x:c r="K3921" i="2"/>
  <x:c r="M3921" i="2"/>
  <x:c r="N3921" i="2"/>
  <x:c r="O3921" i="2"/>
  <x:c r="K3922" i="2"/>
  <x:c r="M3922" i="2"/>
  <x:c r="N3922" i="2"/>
  <x:c r="O3922" i="2"/>
  <x:c r="K3923" i="2"/>
  <x:c r="M3923" i="2"/>
  <x:c r="N3923" i="2"/>
  <x:c r="O3923" i="2"/>
  <x:c r="K3924" i="2"/>
  <x:c r="M3924" i="2"/>
  <x:c r="N3924" i="2"/>
  <x:c r="O3924" i="2"/>
  <x:c r="K3925" i="2"/>
  <x:c r="M3925" i="2"/>
  <x:c r="N3925" i="2"/>
  <x:c r="O3925" i="2"/>
  <x:c r="K3926" i="2"/>
  <x:c r="M3926" i="2"/>
  <x:c r="N3926" i="2"/>
  <x:c r="O3926" i="2"/>
  <x:c r="K3927" i="2"/>
  <x:c r="M3927" i="2"/>
  <x:c r="N3927" i="2"/>
  <x:c r="O3927" i="2"/>
  <x:c r="K3928" i="2"/>
  <x:c r="M3928" i="2"/>
  <x:c r="N3928" i="2"/>
  <x:c r="O3928" i="2"/>
  <x:c r="K3929" i="2"/>
  <x:c r="M3929" i="2"/>
  <x:c r="N3929" i="2"/>
  <x:c r="O3929" i="2"/>
  <x:c r="K3930" i="2"/>
  <x:c r="M3930" i="2"/>
  <x:c r="N3930" i="2"/>
  <x:c r="O3930" i="2"/>
  <x:c r="K3931" i="2"/>
  <x:c r="M3931" i="2"/>
  <x:c r="N3931" i="2"/>
  <x:c r="O3931" i="2"/>
  <x:c r="K3932" i="2"/>
  <x:c r="M3932" i="2"/>
  <x:c r="N3932" i="2"/>
  <x:c r="O3932" i="2"/>
  <x:c r="K3933" i="2"/>
  <x:c r="M3933" i="2"/>
  <x:c r="N3933" i="2"/>
  <x:c r="O3933" i="2"/>
  <x:c r="K3934" i="2"/>
  <x:c r="M3934" i="2"/>
  <x:c r="N3934" i="2"/>
  <x:c r="O3934" i="2"/>
  <x:c r="K3935" i="2"/>
  <x:c r="M3935" i="2"/>
  <x:c r="N3935" i="2"/>
  <x:c r="O3935" i="2"/>
  <x:c r="K3936" i="2"/>
  <x:c r="M3936" i="2"/>
  <x:c r="N3936" i="2"/>
  <x:c r="O3936" i="2"/>
  <x:c r="K3937" i="2"/>
  <x:c r="M3937" i="2"/>
  <x:c r="N3937" i="2"/>
  <x:c r="O3937" i="2"/>
  <x:c r="K3938" i="2"/>
  <x:c r="M3938" i="2"/>
  <x:c r="N3938" i="2"/>
  <x:c r="O3938" i="2"/>
  <x:c r="K3939" i="2"/>
  <x:c r="M3939" i="2"/>
  <x:c r="N3939" i="2"/>
  <x:c r="O3939" i="2"/>
  <x:c r="K3940" i="2"/>
  <x:c r="M3940" i="2"/>
  <x:c r="N3940" i="2"/>
  <x:c r="O3940" i="2"/>
  <x:c r="K3941" i="2"/>
  <x:c r="M3941" i="2"/>
  <x:c r="N3941" i="2"/>
  <x:c r="O3941" i="2"/>
  <x:c r="K3942" i="2"/>
  <x:c r="M3942" i="2"/>
  <x:c r="N3942" i="2"/>
  <x:c r="O3942" i="2"/>
  <x:c r="K3943" i="2"/>
  <x:c r="M3943" i="2"/>
  <x:c r="N3943" i="2"/>
  <x:c r="O3943" i="2"/>
  <x:c r="K3944" i="2"/>
  <x:c r="M3944" i="2"/>
  <x:c r="N3944" i="2"/>
  <x:c r="O3944" i="2"/>
  <x:c r="K3945" i="2"/>
  <x:c r="M3945" i="2"/>
  <x:c r="N3945" i="2"/>
  <x:c r="O3945" i="2"/>
  <x:c r="K3946" i="2"/>
  <x:c r="M3946" i="2"/>
  <x:c r="N3946" i="2"/>
  <x:c r="O3946" i="2"/>
  <x:c r="K3947" i="2"/>
  <x:c r="M3947" i="2"/>
  <x:c r="N3947" i="2"/>
  <x:c r="O3947" i="2"/>
  <x:c r="K3948" i="2"/>
  <x:c r="M3948" i="2"/>
  <x:c r="N3948" i="2"/>
  <x:c r="O3948" i="2"/>
  <x:c r="K3949" i="2"/>
  <x:c r="M3949" i="2"/>
  <x:c r="N3949" i="2"/>
  <x:c r="O3949" i="2"/>
  <x:c r="K3950" i="2"/>
  <x:c r="M3950" i="2"/>
  <x:c r="N3950" i="2"/>
  <x:c r="O3950" i="2"/>
  <x:c r="K3951" i="2"/>
  <x:c r="M3951" i="2"/>
  <x:c r="N3951" i="2"/>
  <x:c r="O3951" i="2"/>
  <x:c r="K3952" i="2"/>
  <x:c r="M3952" i="2"/>
  <x:c r="N3952" i="2"/>
  <x:c r="O3952" i="2"/>
  <x:c r="K3953" i="2"/>
  <x:c r="M3953" i="2"/>
  <x:c r="N3953" i="2"/>
  <x:c r="O3953" i="2"/>
  <x:c r="K3954" i="2"/>
  <x:c r="M3954" i="2"/>
  <x:c r="N3954" i="2"/>
  <x:c r="O3954" i="2"/>
  <x:c r="K3955" i="2"/>
  <x:c r="M3955" i="2"/>
  <x:c r="N3955" i="2"/>
  <x:c r="O3955" i="2"/>
  <x:c r="K3956" i="2"/>
  <x:c r="M3956" i="2"/>
  <x:c r="N3956" i="2"/>
  <x:c r="O3956" i="2"/>
  <x:c r="K3957" i="2"/>
  <x:c r="M3957" i="2"/>
  <x:c r="N3957" i="2"/>
  <x:c r="O3957" i="2"/>
  <x:c r="K3958" i="2"/>
  <x:c r="M3958" i="2"/>
  <x:c r="N3958" i="2"/>
  <x:c r="O3958" i="2"/>
  <x:c r="K3959" i="2"/>
  <x:c r="M3959" i="2"/>
  <x:c r="N3959" i="2"/>
  <x:c r="O3959" i="2"/>
  <x:c r="K3960" i="2"/>
  <x:c r="M3960" i="2"/>
  <x:c r="N3960" i="2"/>
  <x:c r="O3960" i="2"/>
  <x:c r="K3961" i="2"/>
  <x:c r="M3961" i="2"/>
  <x:c r="N3961" i="2"/>
  <x:c r="O3961" i="2"/>
  <x:c r="K3962" i="2"/>
  <x:c r="M3962" i="2"/>
  <x:c r="N3962" i="2"/>
  <x:c r="O3962" i="2"/>
  <x:c r="K3963" i="2"/>
  <x:c r="M3963" i="2"/>
  <x:c r="N3963" i="2"/>
  <x:c r="O3963" i="2"/>
  <x:c r="K3964" i="2"/>
  <x:c r="M3964" i="2"/>
  <x:c r="N3964" i="2"/>
  <x:c r="O3964" i="2"/>
  <x:c r="K3965" i="2"/>
  <x:c r="M3965" i="2"/>
  <x:c r="N3965" i="2"/>
  <x:c r="O3965" i="2"/>
  <x:c r="K3966" i="2"/>
  <x:c r="M3966" i="2"/>
  <x:c r="N3966" i="2"/>
  <x:c r="O3966" i="2"/>
  <x:c r="K3967" i="2"/>
  <x:c r="M3967" i="2"/>
  <x:c r="N3967" i="2"/>
  <x:c r="O3967" i="2"/>
  <x:c r="K3968" i="2"/>
  <x:c r="M3968" i="2"/>
  <x:c r="N3968" i="2"/>
  <x:c r="O3968" i="2"/>
  <x:c r="K3969" i="2"/>
  <x:c r="M3969" i="2"/>
  <x:c r="N3969" i="2"/>
  <x:c r="O3969" i="2"/>
  <x:c r="K3970" i="2"/>
  <x:c r="M3970" i="2"/>
  <x:c r="N3970" i="2"/>
  <x:c r="O3970" i="2"/>
  <x:c r="K3971" i="2"/>
  <x:c r="M3971" i="2"/>
  <x:c r="N3971" i="2"/>
  <x:c r="O3971" i="2"/>
  <x:c r="K3972" i="2"/>
  <x:c r="M3972" i="2"/>
  <x:c r="N3972" i="2"/>
  <x:c r="O3972" i="2"/>
  <x:c r="K3973" i="2"/>
  <x:c r="M3973" i="2"/>
  <x:c r="N3973" i="2"/>
  <x:c r="O3973" i="2"/>
  <x:c r="K3974" i="2"/>
  <x:c r="M3974" i="2"/>
  <x:c r="N3974" i="2"/>
  <x:c r="O3974" i="2"/>
  <x:c r="K3975" i="2"/>
  <x:c r="M3975" i="2"/>
  <x:c r="N3975" i="2"/>
  <x:c r="O3975" i="2"/>
  <x:c r="K3976" i="2"/>
  <x:c r="M3976" i="2"/>
  <x:c r="N3976" i="2"/>
  <x:c r="O3976" i="2"/>
  <x:c r="K3977" i="2"/>
  <x:c r="M3977" i="2"/>
  <x:c r="N3977" i="2"/>
  <x:c r="O3977" i="2"/>
  <x:c r="K3978" i="2"/>
  <x:c r="M3978" i="2"/>
  <x:c r="N3978" i="2"/>
  <x:c r="O3978" i="2"/>
  <x:c r="K3979" i="2"/>
  <x:c r="M3979" i="2"/>
  <x:c r="N3979" i="2"/>
  <x:c r="O3979" i="2"/>
  <x:c r="K3980" i="2"/>
  <x:c r="M3980" i="2"/>
  <x:c r="N3980" i="2"/>
  <x:c r="O3980" i="2"/>
  <x:c r="K3981" i="2"/>
  <x:c r="M3981" i="2"/>
  <x:c r="N3981" i="2"/>
  <x:c r="O3981" i="2"/>
  <x:c r="K3982" i="2"/>
  <x:c r="M3982" i="2"/>
  <x:c r="N3982" i="2"/>
  <x:c r="O3982" i="2"/>
  <x:c r="K3983" i="2"/>
  <x:c r="M3983" i="2"/>
  <x:c r="N3983" i="2"/>
  <x:c r="O3983" i="2"/>
  <x:c r="K3984" i="2"/>
  <x:c r="M3984" i="2"/>
  <x:c r="N3984" i="2"/>
  <x:c r="O3984" i="2"/>
  <x:c r="K3985" i="2"/>
  <x:c r="M3985" i="2"/>
  <x:c r="N3985" i="2"/>
  <x:c r="O3985" i="2"/>
  <x:c r="K3986" i="2"/>
  <x:c r="M3986" i="2"/>
  <x:c r="N3986" i="2"/>
  <x:c r="O3986" i="2"/>
  <x:c r="K3987" i="2"/>
  <x:c r="M3987" i="2"/>
  <x:c r="N3987" i="2"/>
  <x:c r="O3987" i="2"/>
  <x:c r="K3988" i="2"/>
  <x:c r="M3988" i="2"/>
  <x:c r="N3988" i="2"/>
  <x:c r="O3988" i="2"/>
  <x:c r="K3989" i="2"/>
  <x:c r="M3989" i="2"/>
  <x:c r="N3989" i="2"/>
  <x:c r="O3989" i="2"/>
  <x:c r="K3990" i="2"/>
  <x:c r="M3990" i="2"/>
  <x:c r="N3990" i="2"/>
  <x:c r="O3990" i="2"/>
  <x:c r="K3991" i="2"/>
  <x:c r="M3991" i="2"/>
  <x:c r="N3991" i="2"/>
  <x:c r="O3991" i="2"/>
  <x:c r="K3992" i="2"/>
  <x:c r="M3992" i="2"/>
  <x:c r="N3992" i="2"/>
  <x:c r="O3992" i="2"/>
  <x:c r="K3993" i="2"/>
  <x:c r="M3993" i="2"/>
  <x:c r="N3993" i="2"/>
  <x:c r="O3993" i="2"/>
  <x:c r="K3994" i="2"/>
  <x:c r="M3994" i="2"/>
  <x:c r="N3994" i="2"/>
  <x:c r="O3994" i="2"/>
  <x:c r="K3995" i="2"/>
  <x:c r="M3995" i="2"/>
  <x:c r="N3995" i="2"/>
  <x:c r="O3995" i="2"/>
  <x:c r="K3996" i="2"/>
  <x:c r="M3996" i="2"/>
  <x:c r="N3996" i="2"/>
  <x:c r="O3996" i="2"/>
  <x:c r="K3997" i="2"/>
  <x:c r="M3997" i="2"/>
  <x:c r="N3997" i="2"/>
  <x:c r="O3997" i="2"/>
  <x:c r="K3998" i="2"/>
  <x:c r="M3998" i="2"/>
  <x:c r="N3998" i="2"/>
  <x:c r="O3998" i="2"/>
  <x:c r="K3999" i="2"/>
  <x:c r="M3999" i="2"/>
  <x:c r="N3999" i="2"/>
  <x:c r="O3999" i="2"/>
  <x:c r="K4000" i="2"/>
  <x:c r="M4000" i="2"/>
  <x:c r="N4000" i="2"/>
  <x:c r="O4000" i="2"/>
  <x:c r="K4001" i="2"/>
  <x:c r="M4001" i="2"/>
  <x:c r="N4001" i="2"/>
  <x:c r="O4001" i="2"/>
  <x:c r="K4002" i="2"/>
  <x:c r="M4002" i="2"/>
  <x:c r="N4002" i="2"/>
  <x:c r="O4002" i="2"/>
  <x:c r="K4003" i="2"/>
  <x:c r="M4003" i="2"/>
  <x:c r="N4003" i="2"/>
  <x:c r="O4003" i="2"/>
  <x:c r="K4004" i="2"/>
  <x:c r="M4004" i="2"/>
  <x:c r="N4004" i="2"/>
  <x:c r="O4004" i="2"/>
  <x:c r="K4005" i="2"/>
  <x:c r="M4005" i="2"/>
  <x:c r="N4005" i="2"/>
  <x:c r="O4005" i="2"/>
  <x:c r="K4006" i="2"/>
  <x:c r="M4006" i="2"/>
  <x:c r="N4006" i="2"/>
  <x:c r="O4006" i="2"/>
  <x:c r="K4007" i="2"/>
  <x:c r="M4007" i="2"/>
  <x:c r="N4007" i="2"/>
  <x:c r="O4007" i="2"/>
  <x:c r="K4008" i="2"/>
  <x:c r="M4008" i="2"/>
  <x:c r="N4008" i="2"/>
  <x:c r="O4008" i="2"/>
  <x:c r="K4009" i="2"/>
  <x:c r="M4009" i="2"/>
  <x:c r="N4009" i="2"/>
  <x:c r="O4009" i="2"/>
  <x:c r="K4010" i="2"/>
  <x:c r="M4010" i="2"/>
  <x:c r="N4010" i="2"/>
  <x:c r="O4010" i="2"/>
  <x:c r="K4011" i="2"/>
  <x:c r="M4011" i="2"/>
  <x:c r="N4011" i="2"/>
  <x:c r="O4011" i="2"/>
  <x:c r="K4012" i="2"/>
  <x:c r="M4012" i="2"/>
  <x:c r="N4012" i="2"/>
  <x:c r="O4012" i="2"/>
  <x:c r="K4013" i="2"/>
  <x:c r="M4013" i="2"/>
  <x:c r="N4013" i="2"/>
  <x:c r="O4013" i="2"/>
  <x:c r="K4014" i="2"/>
  <x:c r="M4014" i="2"/>
  <x:c r="N4014" i="2"/>
  <x:c r="O4014" i="2"/>
  <x:c r="K4015" i="2"/>
  <x:c r="M4015" i="2"/>
  <x:c r="N4015" i="2"/>
  <x:c r="O4015" i="2"/>
  <x:c r="K4016" i="2"/>
  <x:c r="M4016" i="2"/>
  <x:c r="N4016" i="2"/>
  <x:c r="O4016" i="2"/>
  <x:c r="K4017" i="2"/>
  <x:c r="M4017" i="2"/>
  <x:c r="N4017" i="2"/>
  <x:c r="O4017" i="2"/>
  <x:c r="K4018" i="2"/>
  <x:c r="M4018" i="2"/>
  <x:c r="N4018" i="2"/>
  <x:c r="O4018" i="2"/>
  <x:c r="K4019" i="2"/>
  <x:c r="M4019" i="2"/>
  <x:c r="N4019" i="2"/>
  <x:c r="O4019" i="2"/>
  <x:c r="K4020" i="2"/>
  <x:c r="M4020" i="2"/>
  <x:c r="N4020" i="2"/>
  <x:c r="O4020" i="2"/>
  <x:c r="K4021" i="2"/>
  <x:c r="M4021" i="2"/>
  <x:c r="N4021" i="2"/>
  <x:c r="O4021" i="2"/>
  <x:c r="K4022" i="2"/>
  <x:c r="M4022" i="2"/>
  <x:c r="N4022" i="2"/>
  <x:c r="O4022" i="2"/>
  <x:c r="K4023" i="2"/>
  <x:c r="M4023" i="2"/>
  <x:c r="N4023" i="2"/>
  <x:c r="O4023" i="2"/>
  <x:c r="K4024" i="2"/>
  <x:c r="M4024" i="2"/>
  <x:c r="N4024" i="2"/>
  <x:c r="O4024" i="2"/>
  <x:c r="K4025" i="2"/>
  <x:c r="M4025" i="2"/>
  <x:c r="N4025" i="2"/>
  <x:c r="O4025" i="2"/>
  <x:c r="K4026" i="2"/>
  <x:c r="M4026" i="2"/>
  <x:c r="N4026" i="2"/>
  <x:c r="O4026" i="2"/>
  <x:c r="K4027" i="2"/>
  <x:c r="M4027" i="2"/>
  <x:c r="N4027" i="2"/>
  <x:c r="O4027" i="2"/>
  <x:c r="K4028" i="2"/>
  <x:c r="M4028" i="2"/>
  <x:c r="N4028" i="2"/>
  <x:c r="O4028" i="2"/>
  <x:c r="K4029" i="2"/>
  <x:c r="M4029" i="2"/>
  <x:c r="N4029" i="2"/>
  <x:c r="O4029" i="2"/>
  <x:c r="K4030" i="2"/>
  <x:c r="M4030" i="2"/>
  <x:c r="N4030" i="2"/>
  <x:c r="O4030" i="2"/>
  <x:c r="K4031" i="2"/>
  <x:c r="M4031" i="2"/>
  <x:c r="N4031" i="2"/>
  <x:c r="O4031" i="2"/>
  <x:c r="K4032" i="2"/>
  <x:c r="M4032" i="2"/>
  <x:c r="N4032" i="2"/>
  <x:c r="O4032" i="2"/>
  <x:c r="K4033" i="2"/>
  <x:c r="M4033" i="2"/>
  <x:c r="N4033" i="2"/>
  <x:c r="O4033" i="2"/>
  <x:c r="K4034" i="2"/>
  <x:c r="M4034" i="2"/>
  <x:c r="N4034" i="2"/>
  <x:c r="O4034" i="2"/>
  <x:c r="K4035" i="2"/>
  <x:c r="M4035" i="2"/>
  <x:c r="N4035" i="2"/>
  <x:c r="O4035" i="2"/>
  <x:c r="K4036" i="2"/>
  <x:c r="M4036" i="2"/>
  <x:c r="N4036" i="2"/>
  <x:c r="O4036" i="2"/>
  <x:c r="K4037" i="2"/>
  <x:c r="M4037" i="2"/>
  <x:c r="N4037" i="2"/>
  <x:c r="O4037" i="2"/>
  <x:c r="K4038" i="2"/>
  <x:c r="M4038" i="2"/>
  <x:c r="N4038" i="2"/>
  <x:c r="O4038" i="2"/>
  <x:c r="K4039" i="2"/>
  <x:c r="M4039" i="2"/>
  <x:c r="N4039" i="2"/>
  <x:c r="O4039" i="2"/>
  <x:c r="K4040" i="2"/>
  <x:c r="M4040" i="2"/>
  <x:c r="N4040" i="2"/>
  <x:c r="O4040" i="2"/>
  <x:c r="K4041" i="2"/>
  <x:c r="M4041" i="2"/>
  <x:c r="N4041" i="2"/>
  <x:c r="O4041" i="2"/>
  <x:c r="K4042" i="2"/>
  <x:c r="M4042" i="2"/>
  <x:c r="N4042" i="2"/>
  <x:c r="O4042" i="2"/>
  <x:c r="K4043" i="2"/>
  <x:c r="M4043" i="2"/>
  <x:c r="N4043" i="2"/>
  <x:c r="O4043" i="2"/>
  <x:c r="K4044" i="2"/>
  <x:c r="M4044" i="2"/>
  <x:c r="N4044" i="2"/>
  <x:c r="O4044" i="2"/>
  <x:c r="K4045" i="2"/>
  <x:c r="M4045" i="2"/>
  <x:c r="N4045" i="2"/>
  <x:c r="O4045" i="2"/>
  <x:c r="K4046" i="2"/>
  <x:c r="M4046" i="2"/>
  <x:c r="N4046" i="2"/>
  <x:c r="O4046" i="2"/>
  <x:c r="K4047" i="2"/>
  <x:c r="M4047" i="2"/>
  <x:c r="N4047" i="2"/>
  <x:c r="O4047" i="2"/>
  <x:c r="K4048" i="2"/>
  <x:c r="M4048" i="2"/>
  <x:c r="N4048" i="2"/>
  <x:c r="O4048" i="2"/>
  <x:c r="K4049" i="2"/>
  <x:c r="M4049" i="2"/>
  <x:c r="N4049" i="2"/>
  <x:c r="O4049" i="2"/>
  <x:c r="K4050" i="2"/>
  <x:c r="M4050" i="2"/>
  <x:c r="N4050" i="2"/>
  <x:c r="O4050" i="2"/>
  <x:c r="K4051" i="2"/>
  <x:c r="M4051" i="2"/>
  <x:c r="N4051" i="2"/>
  <x:c r="O4051" i="2"/>
  <x:c r="K4052" i="2"/>
  <x:c r="M4052" i="2"/>
  <x:c r="N4052" i="2"/>
  <x:c r="O4052" i="2"/>
  <x:c r="K4053" i="2"/>
  <x:c r="M4053" i="2"/>
  <x:c r="N4053" i="2"/>
  <x:c r="O4053" i="2"/>
  <x:c r="K4054" i="2"/>
  <x:c r="M4054" i="2"/>
  <x:c r="N4054" i="2"/>
  <x:c r="O4054" i="2"/>
  <x:c r="K4055" i="2"/>
  <x:c r="M4055" i="2"/>
  <x:c r="N4055" i="2"/>
  <x:c r="O4055" i="2"/>
  <x:c r="K4056" i="2"/>
  <x:c r="M4056" i="2"/>
  <x:c r="N4056" i="2"/>
  <x:c r="O4056" i="2"/>
  <x:c r="K4057" i="2"/>
  <x:c r="M4057" i="2"/>
  <x:c r="N4057" i="2"/>
  <x:c r="O4057" i="2"/>
  <x:c r="K4058" i="2"/>
  <x:c r="M4058" i="2"/>
  <x:c r="N4058" i="2"/>
  <x:c r="O4058" i="2"/>
  <x:c r="K4059" i="2"/>
  <x:c r="M4059" i="2"/>
  <x:c r="N4059" i="2"/>
  <x:c r="O4059" i="2"/>
  <x:c r="K4060" i="2"/>
  <x:c r="M4060" i="2"/>
  <x:c r="N4060" i="2"/>
  <x:c r="O4060" i="2"/>
  <x:c r="K4061" i="2"/>
  <x:c r="M4061" i="2"/>
  <x:c r="N4061" i="2"/>
  <x:c r="O4061" i="2"/>
  <x:c r="K4062" i="2"/>
  <x:c r="M4062" i="2"/>
  <x:c r="N4062" i="2"/>
  <x:c r="O4062" i="2"/>
  <x:c r="K4063" i="2"/>
  <x:c r="M4063" i="2"/>
  <x:c r="N4063" i="2"/>
  <x:c r="O4063" i="2"/>
  <x:c r="K4064" i="2"/>
  <x:c r="M4064" i="2"/>
  <x:c r="N4064" i="2"/>
  <x:c r="O4064" i="2"/>
  <x:c r="K4065" i="2"/>
  <x:c r="M4065" i="2"/>
  <x:c r="N4065" i="2"/>
  <x:c r="O4065" i="2"/>
  <x:c r="K4066" i="2"/>
  <x:c r="M4066" i="2"/>
  <x:c r="N4066" i="2"/>
  <x:c r="O4066" i="2"/>
  <x:c r="K4067" i="2"/>
  <x:c r="M4067" i="2"/>
  <x:c r="N4067" i="2"/>
  <x:c r="O4067" i="2"/>
  <x:c r="K4068" i="2"/>
  <x:c r="M4068" i="2"/>
  <x:c r="N4068" i="2"/>
  <x:c r="O4068" i="2"/>
  <x:c r="K4069" i="2"/>
  <x:c r="M4069" i="2"/>
  <x:c r="N4069" i="2"/>
  <x:c r="O4069" i="2"/>
  <x:c r="K4070" i="2"/>
  <x:c r="M4070" i="2"/>
  <x:c r="N4070" i="2"/>
  <x:c r="O4070" i="2"/>
  <x:c r="K4071" i="2"/>
  <x:c r="M4071" i="2"/>
  <x:c r="N4071" i="2"/>
  <x:c r="O4071" i="2"/>
  <x:c r="K4072" i="2"/>
  <x:c r="M4072" i="2"/>
  <x:c r="N4072" i="2"/>
  <x:c r="O4072" i="2"/>
  <x:c r="K4073" i="2"/>
  <x:c r="M4073" i="2"/>
  <x:c r="N4073" i="2"/>
  <x:c r="O4073" i="2"/>
  <x:c r="K4074" i="2"/>
  <x:c r="M4074" i="2"/>
  <x:c r="N4074" i="2"/>
  <x:c r="O4074" i="2"/>
  <x:c r="K4075" i="2"/>
  <x:c r="M4075" i="2"/>
  <x:c r="N4075" i="2"/>
  <x:c r="O4075" i="2"/>
  <x:c r="K4076" i="2"/>
  <x:c r="M4076" i="2"/>
  <x:c r="N4076" i="2"/>
  <x:c r="O4076" i="2"/>
  <x:c r="K4077" i="2"/>
  <x:c r="M4077" i="2"/>
  <x:c r="N4077" i="2"/>
  <x:c r="O4077" i="2"/>
  <x:c r="K4078" i="2"/>
  <x:c r="M4078" i="2"/>
  <x:c r="N4078" i="2"/>
  <x:c r="O4078" i="2"/>
  <x:c r="K4079" i="2"/>
  <x:c r="M4079" i="2"/>
  <x:c r="N4079" i="2"/>
  <x:c r="O4079" i="2"/>
  <x:c r="K4080" i="2"/>
  <x:c r="M4080" i="2"/>
  <x:c r="N4080" i="2"/>
  <x:c r="O4080" i="2"/>
  <x:c r="K4081" i="2"/>
  <x:c r="M4081" i="2"/>
  <x:c r="N4081" i="2"/>
  <x:c r="O4081" i="2"/>
  <x:c r="K4082" i="2"/>
  <x:c r="M4082" i="2"/>
  <x:c r="N4082" i="2"/>
  <x:c r="O4082" i="2"/>
  <x:c r="K4083" i="2"/>
  <x:c r="M4083" i="2"/>
  <x:c r="N4083" i="2"/>
  <x:c r="O4083" i="2"/>
  <x:c r="K4084" i="2"/>
  <x:c r="M4084" i="2"/>
  <x:c r="N4084" i="2"/>
  <x:c r="O4084" i="2"/>
  <x:c r="K4085" i="2"/>
  <x:c r="M4085" i="2"/>
  <x:c r="N4085" i="2"/>
  <x:c r="O4085" i="2"/>
  <x:c r="K4086" i="2"/>
  <x:c r="M4086" i="2"/>
  <x:c r="N4086" i="2"/>
  <x:c r="O4086" i="2"/>
  <x:c r="K4087" i="2"/>
  <x:c r="M4087" i="2"/>
  <x:c r="N4087" i="2"/>
  <x:c r="O4087" i="2"/>
  <x:c r="K4088" i="2"/>
  <x:c r="M4088" i="2"/>
  <x:c r="N4088" i="2"/>
  <x:c r="O4088" i="2"/>
  <x:c r="K4089" i="2"/>
  <x:c r="M4089" i="2"/>
  <x:c r="N4089" i="2"/>
  <x:c r="O4089" i="2"/>
  <x:c r="K4090" i="2"/>
  <x:c r="M4090" i="2"/>
  <x:c r="N4090" i="2"/>
  <x:c r="O4090" i="2"/>
  <x:c r="K4091" i="2"/>
  <x:c r="M4091" i="2"/>
  <x:c r="N4091" i="2"/>
  <x:c r="O4091" i="2"/>
  <x:c r="K4092" i="2"/>
  <x:c r="M4092" i="2"/>
  <x:c r="N4092" i="2"/>
  <x:c r="O4092" i="2"/>
  <x:c r="K4093" i="2"/>
  <x:c r="M4093" i="2"/>
  <x:c r="N4093" i="2"/>
  <x:c r="O4093" i="2"/>
  <x:c r="K4094" i="2"/>
  <x:c r="M4094" i="2"/>
  <x:c r="N4094" i="2"/>
  <x:c r="O4094" i="2"/>
  <x:c r="K4095" i="2"/>
  <x:c r="M4095" i="2"/>
  <x:c r="N4095" i="2"/>
  <x:c r="O4095" i="2"/>
  <x:c r="K4096" i="2"/>
  <x:c r="M4096" i="2"/>
  <x:c r="N4096" i="2"/>
  <x:c r="O4096" i="2"/>
  <x:c r="K4097" i="2"/>
  <x:c r="M4097" i="2"/>
  <x:c r="N4097" i="2"/>
  <x:c r="O4097" i="2"/>
  <x:c r="K4098" i="2"/>
  <x:c r="M4098" i="2"/>
  <x:c r="N4098" i="2"/>
  <x:c r="O4098" i="2"/>
  <x:c r="K4099" i="2"/>
  <x:c r="M4099" i="2"/>
  <x:c r="N4099" i="2"/>
  <x:c r="O4099" i="2"/>
  <x:c r="K4100" i="2"/>
  <x:c r="M4100" i="2"/>
  <x:c r="N4100" i="2"/>
  <x:c r="O4100" i="2"/>
  <x:c r="K4101" i="2"/>
  <x:c r="M4101" i="2"/>
  <x:c r="N4101" i="2"/>
  <x:c r="O4101" i="2"/>
  <x:c r="K4102" i="2"/>
  <x:c r="M4102" i="2"/>
  <x:c r="N4102" i="2"/>
  <x:c r="O4102" i="2"/>
  <x:c r="K4103" i="2"/>
  <x:c r="M4103" i="2"/>
  <x:c r="N4103" i="2"/>
  <x:c r="O4103" i="2"/>
  <x:c r="K4104" i="2"/>
  <x:c r="M4104" i="2"/>
  <x:c r="N4104" i="2"/>
  <x:c r="O4104" i="2"/>
  <x:c r="K4105" i="2"/>
  <x:c r="M4105" i="2"/>
  <x:c r="N4105" i="2"/>
  <x:c r="O4105" i="2"/>
  <x:c r="K4106" i="2"/>
  <x:c r="M4106" i="2"/>
  <x:c r="N4106" i="2"/>
  <x:c r="O4106" i="2"/>
  <x:c r="K4107" i="2"/>
  <x:c r="M4107" i="2"/>
  <x:c r="N4107" i="2"/>
  <x:c r="O4107" i="2"/>
  <x:c r="K4108" i="2"/>
  <x:c r="M4108" i="2"/>
  <x:c r="N4108" i="2"/>
  <x:c r="O4108" i="2"/>
  <x:c r="K4109" i="2"/>
  <x:c r="M4109" i="2"/>
  <x:c r="N4109" i="2"/>
  <x:c r="O4109" i="2"/>
  <x:c r="K4110" i="2"/>
  <x:c r="M4110" i="2"/>
  <x:c r="N4110" i="2"/>
  <x:c r="O4110" i="2"/>
  <x:c r="K4111" i="2"/>
  <x:c r="M4111" i="2"/>
  <x:c r="N4111" i="2"/>
  <x:c r="O4111" i="2"/>
  <x:c r="K4112" i="2"/>
  <x:c r="M4112" i="2"/>
  <x:c r="N4112" i="2"/>
  <x:c r="O4112" i="2"/>
  <x:c r="K4113" i="2"/>
  <x:c r="M4113" i="2"/>
  <x:c r="N4113" i="2"/>
  <x:c r="O4113" i="2"/>
  <x:c r="K4114" i="2"/>
  <x:c r="M4114" i="2"/>
  <x:c r="N4114" i="2"/>
  <x:c r="O4114" i="2"/>
  <x:c r="K4115" i="2"/>
  <x:c r="M4115" i="2"/>
  <x:c r="N4115" i="2"/>
  <x:c r="O4115" i="2"/>
  <x:c r="K4116" i="2"/>
  <x:c r="M4116" i="2"/>
  <x:c r="N4116" i="2"/>
  <x:c r="O4116" i="2"/>
  <x:c r="K4117" i="2"/>
  <x:c r="M4117" i="2"/>
  <x:c r="N4117" i="2"/>
  <x:c r="O4117" i="2"/>
  <x:c r="K4118" i="2"/>
  <x:c r="M4118" i="2"/>
  <x:c r="N4118" i="2"/>
  <x:c r="O4118" i="2"/>
  <x:c r="K4119" i="2"/>
  <x:c r="M4119" i="2"/>
  <x:c r="N4119" i="2"/>
  <x:c r="O4119" i="2"/>
  <x:c r="K4120" i="2"/>
  <x:c r="M4120" i="2"/>
  <x:c r="N4120" i="2"/>
  <x:c r="O4120" i="2"/>
  <x:c r="K4121" i="2"/>
  <x:c r="M4121" i="2"/>
  <x:c r="N4121" i="2"/>
  <x:c r="O4121" i="2"/>
  <x:c r="K4122" i="2"/>
  <x:c r="M4122" i="2"/>
  <x:c r="N4122" i="2"/>
  <x:c r="O4122" i="2"/>
  <x:c r="K4123" i="2"/>
  <x:c r="M4123" i="2"/>
  <x:c r="N4123" i="2"/>
  <x:c r="O4123" i="2"/>
  <x:c r="K4124" i="2"/>
  <x:c r="M4124" i="2"/>
  <x:c r="N4124" i="2"/>
  <x:c r="O4124" i="2"/>
  <x:c r="K4125" i="2"/>
  <x:c r="M4125" i="2"/>
  <x:c r="N4125" i="2"/>
  <x:c r="O4125" i="2"/>
  <x:c r="K4126" i="2"/>
  <x:c r="M4126" i="2"/>
  <x:c r="N4126" i="2"/>
  <x:c r="O4126" i="2"/>
  <x:c r="K4127" i="2"/>
  <x:c r="M4127" i="2"/>
  <x:c r="N4127" i="2"/>
  <x:c r="O4127" i="2"/>
  <x:c r="K4128" i="2"/>
  <x:c r="M4128" i="2"/>
  <x:c r="N4128" i="2"/>
  <x:c r="O4128" i="2"/>
  <x:c r="K4129" i="2"/>
  <x:c r="M4129" i="2"/>
  <x:c r="N4129" i="2"/>
  <x:c r="O4129" i="2"/>
  <x:c r="K4130" i="2"/>
  <x:c r="M4130" i="2"/>
  <x:c r="N4130" i="2"/>
  <x:c r="O4130" i="2"/>
  <x:c r="K4131" i="2"/>
  <x:c r="M4131" i="2"/>
  <x:c r="N4131" i="2"/>
  <x:c r="O4131" i="2"/>
  <x:c r="K4132" i="2"/>
  <x:c r="M4132" i="2"/>
  <x:c r="N4132" i="2"/>
  <x:c r="O4132" i="2"/>
  <x:c r="K4133" i="2"/>
  <x:c r="M4133" i="2"/>
  <x:c r="N4133" i="2"/>
  <x:c r="O4133" i="2"/>
  <x:c r="K4134" i="2"/>
  <x:c r="M4134" i="2"/>
  <x:c r="N4134" i="2"/>
  <x:c r="O4134" i="2"/>
  <x:c r="K4135" i="2"/>
  <x:c r="M4135" i="2"/>
  <x:c r="N4135" i="2"/>
  <x:c r="O4135" i="2"/>
  <x:c r="K4136" i="2"/>
  <x:c r="M4136" i="2"/>
  <x:c r="N4136" i="2"/>
  <x:c r="O4136" i="2"/>
  <x:c r="K4137" i="2"/>
  <x:c r="M4137" i="2"/>
  <x:c r="N4137" i="2"/>
  <x:c r="O4137" i="2"/>
  <x:c r="K4138" i="2"/>
  <x:c r="M4138" i="2"/>
  <x:c r="N4138" i="2"/>
  <x:c r="O4138" i="2"/>
  <x:c r="K4139" i="2"/>
  <x:c r="M4139" i="2"/>
  <x:c r="N4139" i="2"/>
  <x:c r="O4139" i="2"/>
  <x:c r="K4140" i="2"/>
  <x:c r="M4140" i="2"/>
  <x:c r="N4140" i="2"/>
  <x:c r="O4140" i="2"/>
  <x:c r="K4141" i="2"/>
  <x:c r="M4141" i="2"/>
  <x:c r="N4141" i="2"/>
  <x:c r="O4141" i="2"/>
  <x:c r="K4142" i="2"/>
  <x:c r="M4142" i="2"/>
  <x:c r="N4142" i="2"/>
  <x:c r="O4142" i="2"/>
  <x:c r="K4143" i="2"/>
  <x:c r="M4143" i="2"/>
  <x:c r="N4143" i="2"/>
  <x:c r="O4143" i="2"/>
  <x:c r="K4144" i="2"/>
  <x:c r="M4144" i="2"/>
  <x:c r="N4144" i="2"/>
  <x:c r="O4144" i="2"/>
  <x:c r="K4145" i="2"/>
  <x:c r="M4145" i="2"/>
  <x:c r="N4145" i="2"/>
  <x:c r="O4145" i="2"/>
  <x:c r="K4146" i="2"/>
  <x:c r="M4146" i="2"/>
  <x:c r="N4146" i="2"/>
  <x:c r="O4146" i="2"/>
  <x:c r="K4147" i="2"/>
  <x:c r="M4147" i="2"/>
  <x:c r="N4147" i="2"/>
  <x:c r="O4147" i="2"/>
  <x:c r="K4148" i="2"/>
  <x:c r="M4148" i="2"/>
  <x:c r="N4148" i="2"/>
  <x:c r="O4148" i="2"/>
  <x:c r="K4149" i="2"/>
  <x:c r="M4149" i="2"/>
  <x:c r="N4149" i="2"/>
  <x:c r="O4149" i="2"/>
  <x:c r="K4150" i="2"/>
  <x:c r="M4150" i="2"/>
  <x:c r="N4150" i="2"/>
  <x:c r="O4150" i="2"/>
  <x:c r="K4151" i="2"/>
  <x:c r="M4151" i="2"/>
  <x:c r="N4151" i="2"/>
  <x:c r="O4151" i="2"/>
  <x:c r="K4152" i="2"/>
  <x:c r="M4152" i="2"/>
  <x:c r="N4152" i="2"/>
  <x:c r="O4152" i="2"/>
  <x:c r="K4153" i="2"/>
  <x:c r="M4153" i="2"/>
  <x:c r="N4153" i="2"/>
  <x:c r="O4153" i="2"/>
  <x:c r="K4154" i="2"/>
  <x:c r="M4154" i="2"/>
  <x:c r="N4154" i="2"/>
  <x:c r="O4154" i="2"/>
  <x:c r="K4155" i="2"/>
  <x:c r="M4155" i="2"/>
  <x:c r="N4155" i="2"/>
  <x:c r="O4155" i="2"/>
  <x:c r="K4156" i="2"/>
  <x:c r="M4156" i="2"/>
  <x:c r="N4156" i="2"/>
  <x:c r="O4156" i="2"/>
  <x:c r="K4157" i="2"/>
  <x:c r="M4157" i="2"/>
  <x:c r="N4157" i="2"/>
  <x:c r="O4157" i="2"/>
  <x:c r="K4158" i="2"/>
  <x:c r="M4158" i="2"/>
  <x:c r="N4158" i="2"/>
  <x:c r="O4158" i="2"/>
  <x:c r="K4159" i="2"/>
  <x:c r="M4159" i="2"/>
  <x:c r="N4159" i="2"/>
  <x:c r="O4159" i="2"/>
  <x:c r="K4160" i="2"/>
  <x:c r="M4160" i="2"/>
  <x:c r="N4160" i="2"/>
  <x:c r="O4160" i="2"/>
  <x:c r="K4161" i="2"/>
  <x:c r="M4161" i="2"/>
  <x:c r="N4161" i="2"/>
  <x:c r="O4161" i="2"/>
  <x:c r="K4162" i="2"/>
  <x:c r="M4162" i="2"/>
  <x:c r="N4162" i="2"/>
  <x:c r="O4162" i="2"/>
  <x:c r="K4163" i="2"/>
  <x:c r="M4163" i="2"/>
  <x:c r="N4163" i="2"/>
  <x:c r="O4163" i="2"/>
  <x:c r="K4164" i="2"/>
  <x:c r="M4164" i="2"/>
  <x:c r="N4164" i="2"/>
  <x:c r="O4164" i="2"/>
  <x:c r="K4165" i="2"/>
  <x:c r="M4165" i="2"/>
  <x:c r="N4165" i="2"/>
  <x:c r="O4165" i="2"/>
  <x:c r="K4166" i="2"/>
  <x:c r="M4166" i="2"/>
  <x:c r="N4166" i="2"/>
  <x:c r="O4166" i="2"/>
  <x:c r="K4167" i="2"/>
  <x:c r="M4167" i="2"/>
  <x:c r="N4167" i="2"/>
  <x:c r="O4167" i="2"/>
  <x:c r="K4168" i="2"/>
  <x:c r="M4168" i="2"/>
  <x:c r="N4168" i="2"/>
  <x:c r="O4168" i="2"/>
  <x:c r="K4169" i="2"/>
  <x:c r="M4169" i="2"/>
  <x:c r="N4169" i="2"/>
  <x:c r="O4169" i="2"/>
  <x:c r="K4170" i="2"/>
  <x:c r="M4170" i="2"/>
  <x:c r="N4170" i="2"/>
  <x:c r="O4170" i="2"/>
  <x:c r="K4171" i="2"/>
  <x:c r="M4171" i="2"/>
  <x:c r="N4171" i="2"/>
  <x:c r="O4171" i="2"/>
  <x:c r="K4172" i="2"/>
  <x:c r="M4172" i="2"/>
  <x:c r="N4172" i="2"/>
  <x:c r="O4172" i="2"/>
  <x:c r="K4173" i="2"/>
  <x:c r="M4173" i="2"/>
  <x:c r="N4173" i="2"/>
  <x:c r="O4173" i="2"/>
  <x:c r="K4174" i="2"/>
  <x:c r="M4174" i="2"/>
  <x:c r="N4174" i="2"/>
  <x:c r="O4174" i="2"/>
  <x:c r="K4175" i="2"/>
  <x:c r="M4175" i="2"/>
  <x:c r="N4175" i="2"/>
  <x:c r="O4175" i="2"/>
  <x:c r="K4176" i="2"/>
  <x:c r="M4176" i="2"/>
  <x:c r="N4176" i="2"/>
  <x:c r="O4176" i="2"/>
  <x:c r="K4177" i="2"/>
  <x:c r="M4177" i="2"/>
  <x:c r="N4177" i="2"/>
  <x:c r="O4177" i="2"/>
  <x:c r="K4178" i="2"/>
  <x:c r="M4178" i="2"/>
  <x:c r="N4178" i="2"/>
  <x:c r="O4178" i="2"/>
  <x:c r="K4179" i="2"/>
  <x:c r="M4179" i="2"/>
  <x:c r="N4179" i="2"/>
  <x:c r="O4179" i="2"/>
  <x:c r="K4180" i="2"/>
  <x:c r="M4180" i="2"/>
  <x:c r="N4180" i="2"/>
  <x:c r="O4180" i="2"/>
  <x:c r="K4181" i="2"/>
  <x:c r="M4181" i="2"/>
  <x:c r="N4181" i="2"/>
  <x:c r="O4181" i="2"/>
  <x:c r="K4182" i="2"/>
  <x:c r="M4182" i="2"/>
  <x:c r="N4182" i="2"/>
  <x:c r="O4182" i="2"/>
  <x:c r="K4183" i="2"/>
  <x:c r="M4183" i="2"/>
  <x:c r="N4183" i="2"/>
  <x:c r="O4183" i="2"/>
  <x:c r="K4184" i="2"/>
  <x:c r="M4184" i="2"/>
  <x:c r="N4184" i="2"/>
  <x:c r="O4184" i="2"/>
  <x:c r="K4185" i="2"/>
  <x:c r="M4185" i="2"/>
  <x:c r="N4185" i="2"/>
  <x:c r="O4185" i="2"/>
  <x:c r="K4186" i="2"/>
  <x:c r="M4186" i="2"/>
  <x:c r="N4186" i="2"/>
  <x:c r="O4186" i="2"/>
  <x:c r="K4187" i="2"/>
  <x:c r="M4187" i="2"/>
  <x:c r="N4187" i="2"/>
  <x:c r="O4187" i="2"/>
  <x:c r="K4188" i="2"/>
  <x:c r="M4188" i="2"/>
  <x:c r="N4188" i="2"/>
  <x:c r="O4188" i="2"/>
  <x:c r="K4189" i="2"/>
  <x:c r="M4189" i="2"/>
  <x:c r="N4189" i="2"/>
  <x:c r="O4189" i="2"/>
  <x:c r="K4190" i="2"/>
  <x:c r="M4190" i="2"/>
  <x:c r="N4190" i="2"/>
  <x:c r="O4190" i="2"/>
  <x:c r="K4191" i="2"/>
  <x:c r="M4191" i="2"/>
  <x:c r="N4191" i="2"/>
  <x:c r="O4191" i="2"/>
  <x:c r="K4192" i="2"/>
  <x:c r="M4192" i="2"/>
  <x:c r="N4192" i="2"/>
  <x:c r="O4192" i="2"/>
  <x:c r="K4193" i="2"/>
  <x:c r="M4193" i="2"/>
  <x:c r="N4193" i="2"/>
  <x:c r="O4193" i="2"/>
  <x:c r="K4194" i="2"/>
  <x:c r="M4194" i="2"/>
  <x:c r="N4194" i="2"/>
  <x:c r="O4194" i="2"/>
  <x:c r="K4195" i="2"/>
  <x:c r="M4195" i="2"/>
  <x:c r="N4195" i="2"/>
  <x:c r="O4195" i="2"/>
  <x:c r="K4196" i="2"/>
  <x:c r="M4196" i="2"/>
  <x:c r="N4196" i="2"/>
  <x:c r="O4196" i="2"/>
  <x:c r="K4197" i="2"/>
  <x:c r="M4197" i="2"/>
  <x:c r="N4197" i="2"/>
  <x:c r="O4197" i="2"/>
  <x:c r="K4198" i="2"/>
  <x:c r="M4198" i="2"/>
  <x:c r="N4198" i="2"/>
  <x:c r="O4198" i="2"/>
  <x:c r="K4199" i="2"/>
  <x:c r="M4199" i="2"/>
  <x:c r="N4199" i="2"/>
  <x:c r="O4199" i="2"/>
  <x:c r="K4200" i="2"/>
  <x:c r="M4200" i="2"/>
  <x:c r="N4200" i="2"/>
  <x:c r="O4200" i="2"/>
  <x:c r="K4201" i="2"/>
  <x:c r="M4201" i="2"/>
  <x:c r="N4201" i="2"/>
  <x:c r="O4201" i="2"/>
  <x:c r="K4202" i="2"/>
  <x:c r="M4202" i="2"/>
  <x:c r="N4202" i="2"/>
  <x:c r="O4202" i="2"/>
  <x:c r="K4203" i="2"/>
  <x:c r="M4203" i="2"/>
  <x:c r="N4203" i="2"/>
  <x:c r="O4203" i="2"/>
  <x:c r="K4204" i="2"/>
  <x:c r="M4204" i="2"/>
  <x:c r="N4204" i="2"/>
  <x:c r="O4204" i="2"/>
  <x:c r="K4205" i="2"/>
  <x:c r="M4205" i="2"/>
  <x:c r="N4205" i="2"/>
  <x:c r="O4205" i="2"/>
  <x:c r="K4206" i="2"/>
  <x:c r="M4206" i="2"/>
  <x:c r="N4206" i="2"/>
  <x:c r="O4206" i="2"/>
  <x:c r="K4207" i="2"/>
  <x:c r="M4207" i="2"/>
  <x:c r="N4207" i="2"/>
  <x:c r="O4207" i="2"/>
  <x:c r="K4208" i="2"/>
  <x:c r="M4208" i="2"/>
  <x:c r="N4208" i="2"/>
  <x:c r="O4208" i="2"/>
  <x:c r="K4209" i="2"/>
  <x:c r="M4209" i="2"/>
  <x:c r="N4209" i="2"/>
  <x:c r="O4209" i="2"/>
  <x:c r="K4210" i="2"/>
  <x:c r="M4210" i="2"/>
  <x:c r="N4210" i="2"/>
  <x:c r="O4210" i="2"/>
  <x:c r="K4211" i="2"/>
  <x:c r="M4211" i="2"/>
  <x:c r="N4211" i="2"/>
  <x:c r="O4211" i="2"/>
  <x:c r="K4212" i="2"/>
  <x:c r="M4212" i="2"/>
  <x:c r="N4212" i="2"/>
  <x:c r="O4212" i="2"/>
  <x:c r="K4213" i="2"/>
  <x:c r="M4213" i="2"/>
  <x:c r="N4213" i="2"/>
  <x:c r="O4213" i="2"/>
  <x:c r="K4214" i="2"/>
  <x:c r="M4214" i="2"/>
  <x:c r="N4214" i="2"/>
  <x:c r="O4214" i="2"/>
  <x:c r="K4215" i="2"/>
  <x:c r="M4215" i="2"/>
  <x:c r="N4215" i="2"/>
  <x:c r="O4215" i="2"/>
  <x:c r="K4216" i="2"/>
  <x:c r="M4216" i="2"/>
  <x:c r="N4216" i="2"/>
  <x:c r="O4216" i="2"/>
  <x:c r="K4217" i="2"/>
  <x:c r="M4217" i="2"/>
  <x:c r="N4217" i="2"/>
  <x:c r="O4217" i="2"/>
  <x:c r="K4218" i="2"/>
  <x:c r="M4218" i="2"/>
  <x:c r="N4218" i="2"/>
  <x:c r="O4218" i="2"/>
  <x:c r="K4219" i="2"/>
  <x:c r="M4219" i="2"/>
  <x:c r="N4219" i="2"/>
  <x:c r="O4219" i="2"/>
  <x:c r="K4220" i="2"/>
  <x:c r="M4220" i="2"/>
  <x:c r="N4220" i="2"/>
  <x:c r="O4220" i="2"/>
  <x:c r="K4221" i="2"/>
  <x:c r="M4221" i="2"/>
  <x:c r="N4221" i="2"/>
  <x:c r="O4221" i="2"/>
  <x:c r="K4222" i="2"/>
  <x:c r="M4222" i="2"/>
  <x:c r="N4222" i="2"/>
  <x:c r="O4222" i="2"/>
  <x:c r="K4223" i="2"/>
  <x:c r="M4223" i="2"/>
  <x:c r="N4223" i="2"/>
  <x:c r="O4223" i="2"/>
  <x:c r="K4224" i="2"/>
  <x:c r="M4224" i="2"/>
  <x:c r="N4224" i="2"/>
  <x:c r="O4224" i="2"/>
  <x:c r="K4225" i="2"/>
  <x:c r="M4225" i="2"/>
  <x:c r="N4225" i="2"/>
  <x:c r="O4225" i="2"/>
  <x:c r="K4226" i="2"/>
  <x:c r="M4226" i="2"/>
  <x:c r="N4226" i="2"/>
  <x:c r="O4226" i="2"/>
  <x:c r="K4227" i="2"/>
  <x:c r="M4227" i="2"/>
  <x:c r="N4227" i="2"/>
  <x:c r="O4227" i="2"/>
  <x:c r="K4228" i="2"/>
  <x:c r="M4228" i="2"/>
  <x:c r="N4228" i="2"/>
  <x:c r="O4228" i="2"/>
  <x:c r="K4229" i="2"/>
  <x:c r="M4229" i="2"/>
  <x:c r="N4229" i="2"/>
  <x:c r="O4229" i="2"/>
  <x:c r="K4230" i="2"/>
  <x:c r="M4230" i="2"/>
  <x:c r="N4230" i="2"/>
  <x:c r="O4230" i="2"/>
  <x:c r="K4231" i="2"/>
  <x:c r="M4231" i="2"/>
  <x:c r="N4231" i="2"/>
  <x:c r="O4231" i="2"/>
  <x:c r="K4232" i="2"/>
  <x:c r="M4232" i="2"/>
  <x:c r="N4232" i="2"/>
  <x:c r="O4232" i="2"/>
  <x:c r="K4233" i="2"/>
  <x:c r="M4233" i="2"/>
  <x:c r="N4233" i="2"/>
  <x:c r="O4233" i="2"/>
  <x:c r="K4234" i="2"/>
  <x:c r="M4234" i="2"/>
  <x:c r="N4234" i="2"/>
  <x:c r="O4234" i="2"/>
  <x:c r="K4235" i="2"/>
  <x:c r="M4235" i="2"/>
  <x:c r="N4235" i="2"/>
  <x:c r="O4235" i="2"/>
  <x:c r="K4236" i="2"/>
  <x:c r="M4236" i="2"/>
  <x:c r="N4236" i="2"/>
  <x:c r="O4236" i="2"/>
  <x:c r="K4237" i="2"/>
  <x:c r="M4237" i="2"/>
  <x:c r="N4237" i="2"/>
  <x:c r="O4237" i="2"/>
  <x:c r="K4238" i="2"/>
  <x:c r="M4238" i="2"/>
  <x:c r="N4238" i="2"/>
  <x:c r="O4238" i="2"/>
  <x:c r="K4239" i="2"/>
  <x:c r="M4239" i="2"/>
  <x:c r="N4239" i="2"/>
  <x:c r="O4239" i="2"/>
  <x:c r="K4240" i="2"/>
  <x:c r="M4240" i="2"/>
  <x:c r="N4240" i="2"/>
  <x:c r="O4240" i="2"/>
  <x:c r="K4241" i="2"/>
  <x:c r="M4241" i="2"/>
  <x:c r="N4241" i="2"/>
  <x:c r="O4241" i="2"/>
  <x:c r="K4242" i="2"/>
  <x:c r="M4242" i="2"/>
  <x:c r="N4242" i="2"/>
  <x:c r="O4242" i="2"/>
  <x:c r="K4243" i="2"/>
  <x:c r="M4243" i="2"/>
  <x:c r="N4243" i="2"/>
  <x:c r="O4243" i="2"/>
  <x:c r="K4244" i="2"/>
  <x:c r="M4244" i="2"/>
  <x:c r="N4244" i="2"/>
  <x:c r="O4244" i="2"/>
  <x:c r="K4245" i="2"/>
  <x:c r="M4245" i="2"/>
  <x:c r="N4245" i="2"/>
  <x:c r="O4245" i="2"/>
  <x:c r="K4246" i="2"/>
  <x:c r="M4246" i="2"/>
  <x:c r="N4246" i="2"/>
  <x:c r="O4246" i="2"/>
  <x:c r="K4247" i="2"/>
  <x:c r="M4247" i="2"/>
  <x:c r="N4247" i="2"/>
  <x:c r="O4247" i="2"/>
  <x:c r="K4248" i="2"/>
  <x:c r="M4248" i="2"/>
  <x:c r="N4248" i="2"/>
  <x:c r="O4248" i="2"/>
  <x:c r="K4249" i="2"/>
  <x:c r="M4249" i="2"/>
  <x:c r="N4249" i="2"/>
  <x:c r="O4249" i="2"/>
  <x:c r="K4250" i="2"/>
  <x:c r="M4250" i="2"/>
  <x:c r="N4250" i="2"/>
  <x:c r="O4250" i="2"/>
  <x:c r="K4251" i="2"/>
  <x:c r="M4251" i="2"/>
  <x:c r="N4251" i="2"/>
  <x:c r="O4251" i="2"/>
  <x:c r="K4252" i="2"/>
  <x:c r="M4252" i="2"/>
  <x:c r="N4252" i="2"/>
  <x:c r="O4252" i="2"/>
  <x:c r="K4253" i="2"/>
  <x:c r="M4253" i="2"/>
  <x:c r="N4253" i="2"/>
  <x:c r="O4253" i="2"/>
  <x:c r="K4254" i="2"/>
  <x:c r="M4254" i="2"/>
  <x:c r="N4254" i="2"/>
  <x:c r="O4254" i="2"/>
  <x:c r="K4255" i="2"/>
  <x:c r="M4255" i="2"/>
  <x:c r="N4255" i="2"/>
  <x:c r="O4255" i="2"/>
  <x:c r="K4256" i="2"/>
  <x:c r="M4256" i="2"/>
  <x:c r="N4256" i="2"/>
  <x:c r="O4256" i="2"/>
  <x:c r="K4257" i="2"/>
  <x:c r="M4257" i="2"/>
  <x:c r="N4257" i="2"/>
  <x:c r="O4257" i="2"/>
  <x:c r="K4258" i="2"/>
  <x:c r="M4258" i="2"/>
  <x:c r="N4258" i="2"/>
  <x:c r="O4258" i="2"/>
  <x:c r="K4259" i="2"/>
  <x:c r="M4259" i="2"/>
  <x:c r="N4259" i="2"/>
  <x:c r="O4259" i="2"/>
  <x:c r="K4260" i="2"/>
  <x:c r="M4260" i="2"/>
  <x:c r="N4260" i="2"/>
  <x:c r="O4260" i="2"/>
  <x:c r="K4261" i="2"/>
  <x:c r="M4261" i="2"/>
  <x:c r="N4261" i="2"/>
  <x:c r="O4261" i="2"/>
  <x:c r="K4262" i="2"/>
  <x:c r="M4262" i="2"/>
  <x:c r="N4262" i="2"/>
  <x:c r="O4262" i="2"/>
  <x:c r="K4263" i="2"/>
  <x:c r="M4263" i="2"/>
  <x:c r="N4263" i="2"/>
  <x:c r="O4263" i="2"/>
  <x:c r="K4264" i="2"/>
  <x:c r="M4264" i="2"/>
  <x:c r="N4264" i="2"/>
  <x:c r="O4264" i="2"/>
  <x:c r="K4265" i="2"/>
  <x:c r="M4265" i="2"/>
  <x:c r="N4265" i="2"/>
  <x:c r="O4265" i="2"/>
  <x:c r="K4266" i="2"/>
  <x:c r="M4266" i="2"/>
  <x:c r="N4266" i="2"/>
  <x:c r="O4266" i="2"/>
  <x:c r="K4267" i="2"/>
  <x:c r="M4267" i="2"/>
  <x:c r="N4267" i="2"/>
  <x:c r="O4267" i="2"/>
  <x:c r="K4268" i="2"/>
  <x:c r="M4268" i="2"/>
  <x:c r="N4268" i="2"/>
  <x:c r="O4268" i="2"/>
  <x:c r="K4269" i="2"/>
  <x:c r="M4269" i="2"/>
  <x:c r="N4269" i="2"/>
  <x:c r="O4269" i="2"/>
  <x:c r="K4270" i="2"/>
  <x:c r="M4270" i="2"/>
  <x:c r="N4270" i="2"/>
  <x:c r="O4270" i="2"/>
  <x:c r="K4271" i="2"/>
  <x:c r="M4271" i="2"/>
  <x:c r="N4271" i="2"/>
  <x:c r="O4271" i="2"/>
  <x:c r="K4272" i="2"/>
  <x:c r="M4272" i="2"/>
  <x:c r="N4272" i="2"/>
  <x:c r="O4272" i="2"/>
  <x:c r="K4273" i="2"/>
  <x:c r="M4273" i="2"/>
  <x:c r="N4273" i="2"/>
  <x:c r="O4273" i="2"/>
  <x:c r="K4274" i="2"/>
  <x:c r="M4274" i="2"/>
  <x:c r="N4274" i="2"/>
  <x:c r="O4274" i="2"/>
  <x:c r="K4275" i="2"/>
  <x:c r="M4275" i="2"/>
  <x:c r="N4275" i="2"/>
  <x:c r="O4275" i="2"/>
  <x:c r="K4276" i="2"/>
  <x:c r="M4276" i="2"/>
  <x:c r="N4276" i="2"/>
  <x:c r="O4276" i="2"/>
  <x:c r="K4277" i="2"/>
  <x:c r="M4277" i="2"/>
  <x:c r="N4277" i="2"/>
  <x:c r="O4277" i="2"/>
  <x:c r="K4278" i="2"/>
  <x:c r="M4278" i="2"/>
  <x:c r="N4278" i="2"/>
  <x:c r="O4278" i="2"/>
  <x:c r="K4279" i="2"/>
  <x:c r="M4279" i="2"/>
  <x:c r="N4279" i="2"/>
  <x:c r="O4279" i="2"/>
  <x:c r="K4280" i="2"/>
  <x:c r="M4280" i="2"/>
  <x:c r="N4280" i="2"/>
  <x:c r="O4280" i="2"/>
  <x:c r="K4281" i="2"/>
  <x:c r="M4281" i="2"/>
  <x:c r="N4281" i="2"/>
  <x:c r="O4281" i="2"/>
  <x:c r="K4282" i="2"/>
  <x:c r="M4282" i="2"/>
  <x:c r="N4282" i="2"/>
  <x:c r="O4282" i="2"/>
  <x:c r="K4283" i="2"/>
  <x:c r="M4283" i="2"/>
  <x:c r="N4283" i="2"/>
  <x:c r="O4283" i="2"/>
  <x:c r="K4284" i="2"/>
  <x:c r="M4284" i="2"/>
  <x:c r="N4284" i="2"/>
  <x:c r="O4284" i="2"/>
  <x:c r="K4285" i="2"/>
  <x:c r="M4285" i="2"/>
  <x:c r="N4285" i="2"/>
  <x:c r="O4285" i="2"/>
  <x:c r="K4286" i="2"/>
  <x:c r="M4286" i="2"/>
  <x:c r="N4286" i="2"/>
  <x:c r="O4286" i="2"/>
  <x:c r="K4287" i="2"/>
  <x:c r="M4287" i="2"/>
  <x:c r="N4287" i="2"/>
  <x:c r="O4287" i="2"/>
  <x:c r="K4288" i="2"/>
  <x:c r="M4288" i="2"/>
  <x:c r="N4288" i="2"/>
  <x:c r="O4288" i="2"/>
  <x:c r="K4289" i="2"/>
  <x:c r="M4289" i="2"/>
  <x:c r="N4289" i="2"/>
  <x:c r="O4289" i="2"/>
  <x:c r="K4290" i="2"/>
  <x:c r="M4290" i="2"/>
  <x:c r="N4290" i="2"/>
  <x:c r="O4290" i="2"/>
  <x:c r="K4291" i="2"/>
  <x:c r="M4291" i="2"/>
  <x:c r="N4291" i="2"/>
  <x:c r="O4291" i="2"/>
  <x:c r="K4292" i="2"/>
  <x:c r="M4292" i="2"/>
  <x:c r="N4292" i="2"/>
  <x:c r="O4292" i="2"/>
  <x:c r="K4293" i="2"/>
  <x:c r="M4293" i="2"/>
  <x:c r="N4293" i="2"/>
  <x:c r="O4293" i="2"/>
  <x:c r="K4294" i="2"/>
  <x:c r="M4294" i="2"/>
  <x:c r="N4294" i="2"/>
  <x:c r="O4294" i="2"/>
  <x:c r="K4295" i="2"/>
  <x:c r="M4295" i="2"/>
  <x:c r="N4295" i="2"/>
  <x:c r="O4295" i="2"/>
  <x:c r="K4296" i="2"/>
  <x:c r="M4296" i="2"/>
  <x:c r="N4296" i="2"/>
  <x:c r="O4296" i="2"/>
  <x:c r="K4297" i="2"/>
  <x:c r="M4297" i="2"/>
  <x:c r="N4297" i="2"/>
  <x:c r="O4297" i="2"/>
  <x:c r="K4298" i="2"/>
  <x:c r="M4298" i="2"/>
  <x:c r="N4298" i="2"/>
  <x:c r="O4298" i="2"/>
  <x:c r="K4299" i="2"/>
  <x:c r="M4299" i="2"/>
  <x:c r="N4299" i="2"/>
  <x:c r="O4299" i="2"/>
  <x:c r="K4300" i="2"/>
  <x:c r="M4300" i="2"/>
  <x:c r="N4300" i="2"/>
  <x:c r="O4300" i="2"/>
  <x:c r="K4301" i="2"/>
  <x:c r="M4301" i="2"/>
  <x:c r="N4301" i="2"/>
  <x:c r="O4301" i="2"/>
  <x:c r="K4302" i="2"/>
  <x:c r="M4302" i="2"/>
  <x:c r="N4302" i="2"/>
  <x:c r="O4302" i="2"/>
  <x:c r="K4303" i="2"/>
  <x:c r="M4303" i="2"/>
  <x:c r="N4303" i="2"/>
  <x:c r="O4303" i="2"/>
  <x:c r="K4304" i="2"/>
  <x:c r="M4304" i="2"/>
  <x:c r="N4304" i="2"/>
  <x:c r="O4304" i="2"/>
  <x:c r="K4305" i="2"/>
  <x:c r="M4305" i="2"/>
  <x:c r="N4305" i="2"/>
  <x:c r="O4305" i="2"/>
  <x:c r="K4306" i="2"/>
  <x:c r="M4306" i="2"/>
  <x:c r="N4306" i="2"/>
  <x:c r="O4306" i="2"/>
  <x:c r="K4307" i="2"/>
  <x:c r="M4307" i="2"/>
  <x:c r="N4307" i="2"/>
  <x:c r="O4307" i="2"/>
  <x:c r="K4308" i="2"/>
  <x:c r="M4308" i="2"/>
  <x:c r="N4308" i="2"/>
  <x:c r="O4308" i="2"/>
  <x:c r="K4309" i="2"/>
  <x:c r="M4309" i="2"/>
  <x:c r="N4309" i="2"/>
  <x:c r="O4309" i="2"/>
  <x:c r="K4310" i="2"/>
  <x:c r="M4310" i="2"/>
  <x:c r="N4310" i="2"/>
  <x:c r="O4310" i="2"/>
  <x:c r="K4311" i="2"/>
  <x:c r="M4311" i="2"/>
  <x:c r="N4311" i="2"/>
  <x:c r="O4311" i="2"/>
  <x:c r="K4312" i="2"/>
  <x:c r="M4312" i="2"/>
  <x:c r="N4312" i="2"/>
  <x:c r="O4312" i="2"/>
  <x:c r="K4313" i="2"/>
  <x:c r="M4313" i="2"/>
  <x:c r="N4313" i="2"/>
  <x:c r="O4313" i="2"/>
  <x:c r="K4314" i="2"/>
  <x:c r="M4314" i="2"/>
  <x:c r="N4314" i="2"/>
  <x:c r="O4314" i="2"/>
  <x:c r="K4315" i="2"/>
  <x:c r="M4315" i="2"/>
  <x:c r="N4315" i="2"/>
  <x:c r="O4315" i="2"/>
  <x:c r="K4316" i="2"/>
  <x:c r="M4316" i="2"/>
  <x:c r="N4316" i="2"/>
  <x:c r="O4316" i="2"/>
  <x:c r="K4317" i="2"/>
  <x:c r="M4317" i="2"/>
  <x:c r="N4317" i="2"/>
  <x:c r="O4317" i="2"/>
  <x:c r="K4318" i="2"/>
  <x:c r="M4318" i="2"/>
  <x:c r="N4318" i="2"/>
  <x:c r="O4318" i="2"/>
  <x:c r="K4319" i="2"/>
  <x:c r="M4319" i="2"/>
  <x:c r="N4319" i="2"/>
  <x:c r="O4319" i="2"/>
  <x:c r="K4320" i="2"/>
  <x:c r="M4320" i="2"/>
  <x:c r="N4320" i="2"/>
  <x:c r="O4320" i="2"/>
  <x:c r="K4321" i="2"/>
  <x:c r="M4321" i="2"/>
  <x:c r="N4321" i="2"/>
  <x:c r="O4321" i="2"/>
  <x:c r="K4322" i="2"/>
  <x:c r="M4322" i="2"/>
  <x:c r="N4322" i="2"/>
  <x:c r="O4322" i="2"/>
  <x:c r="K4323" i="2"/>
  <x:c r="M4323" i="2"/>
  <x:c r="N4323" i="2"/>
  <x:c r="O4323" i="2"/>
  <x:c r="K4324" i="2"/>
  <x:c r="M4324" i="2"/>
  <x:c r="N4324" i="2"/>
  <x:c r="O4324" i="2"/>
  <x:c r="K4325" i="2"/>
  <x:c r="M4325" i="2"/>
  <x:c r="N4325" i="2"/>
  <x:c r="O4325" i="2"/>
  <x:c r="K4326" i="2"/>
  <x:c r="M4326" i="2"/>
  <x:c r="N4326" i="2"/>
  <x:c r="O4326" i="2"/>
  <x:c r="K4327" i="2"/>
  <x:c r="M4327" i="2"/>
  <x:c r="N4327" i="2"/>
  <x:c r="O4327" i="2"/>
  <x:c r="K4328" i="2"/>
  <x:c r="M4328" i="2"/>
  <x:c r="N4328" i="2"/>
  <x:c r="O4328" i="2"/>
  <x:c r="K4329" i="2"/>
  <x:c r="M4329" i="2"/>
  <x:c r="N4329" i="2"/>
  <x:c r="O4329" i="2"/>
  <x:c r="K4330" i="2"/>
  <x:c r="M4330" i="2"/>
  <x:c r="N4330" i="2"/>
  <x:c r="O4330" i="2"/>
  <x:c r="K4331" i="2"/>
  <x:c r="M4331" i="2"/>
  <x:c r="N4331" i="2"/>
  <x:c r="O4331" i="2"/>
  <x:c r="K4332" i="2"/>
  <x:c r="M4332" i="2"/>
  <x:c r="N4332" i="2"/>
  <x:c r="O4332" i="2"/>
  <x:c r="K4333" i="2"/>
  <x:c r="M4333" i="2"/>
  <x:c r="N4333" i="2"/>
  <x:c r="O4333" i="2"/>
  <x:c r="K4334" i="2"/>
  <x:c r="M4334" i="2"/>
  <x:c r="N4334" i="2"/>
  <x:c r="O4334" i="2"/>
  <x:c r="K4335" i="2"/>
  <x:c r="M4335" i="2"/>
  <x:c r="N4335" i="2"/>
  <x:c r="O4335" i="2"/>
  <x:c r="K4336" i="2"/>
  <x:c r="M4336" i="2"/>
  <x:c r="N4336" i="2"/>
  <x:c r="O4336" i="2"/>
  <x:c r="K4337" i="2"/>
  <x:c r="M4337" i="2"/>
  <x:c r="N4337" i="2"/>
  <x:c r="O4337" i="2"/>
  <x:c r="K4338" i="2"/>
  <x:c r="M4338" i="2"/>
  <x:c r="N4338" i="2"/>
  <x:c r="O4338" i="2"/>
  <x:c r="K4339" i="2"/>
  <x:c r="M4339" i="2"/>
  <x:c r="N4339" i="2"/>
  <x:c r="O4339" i="2"/>
  <x:c r="K4340" i="2"/>
  <x:c r="M4340" i="2"/>
  <x:c r="N4340" i="2"/>
  <x:c r="O4340" i="2"/>
  <x:c r="K4341" i="2"/>
  <x:c r="M4341" i="2"/>
  <x:c r="N4341" i="2"/>
  <x:c r="O4341" i="2"/>
  <x:c r="K4342" i="2"/>
  <x:c r="M4342" i="2"/>
  <x:c r="N4342" i="2"/>
  <x:c r="O4342" i="2"/>
  <x:c r="K4343" i="2"/>
  <x:c r="M4343" i="2"/>
  <x:c r="N4343" i="2"/>
  <x:c r="O4343" i="2"/>
  <x:c r="K4344" i="2"/>
  <x:c r="M4344" i="2"/>
  <x:c r="N4344" i="2"/>
  <x:c r="O4344" i="2"/>
  <x:c r="K4345" i="2"/>
  <x:c r="M4345" i="2"/>
  <x:c r="N4345" i="2"/>
  <x:c r="O4345" i="2"/>
  <x:c r="K4346" i="2"/>
  <x:c r="M4346" i="2"/>
  <x:c r="N4346" i="2"/>
  <x:c r="O4346" i="2"/>
  <x:c r="K4347" i="2"/>
  <x:c r="M4347" i="2"/>
  <x:c r="N4347" i="2"/>
  <x:c r="O4347" i="2"/>
  <x:c r="K4348" i="2"/>
  <x:c r="M4348" i="2"/>
  <x:c r="N4348" i="2"/>
  <x:c r="O4348" i="2"/>
  <x:c r="K4349" i="2"/>
  <x:c r="M4349" i="2"/>
  <x:c r="N4349" i="2"/>
  <x:c r="O4349" i="2"/>
  <x:c r="K4350" i="2"/>
  <x:c r="M4350" i="2"/>
  <x:c r="N4350" i="2"/>
  <x:c r="O4350" i="2"/>
  <x:c r="K4351" i="2"/>
  <x:c r="M4351" i="2"/>
  <x:c r="N4351" i="2"/>
  <x:c r="O4351" i="2"/>
  <x:c r="K4352" i="2"/>
  <x:c r="M4352" i="2"/>
  <x:c r="N4352" i="2"/>
  <x:c r="O4352" i="2"/>
  <x:c r="K4353" i="2"/>
  <x:c r="M4353" i="2"/>
  <x:c r="N4353" i="2"/>
  <x:c r="O4353" i="2"/>
  <x:c r="K4354" i="2"/>
  <x:c r="M4354" i="2"/>
  <x:c r="N4354" i="2"/>
  <x:c r="O4354" i="2"/>
  <x:c r="K4355" i="2"/>
  <x:c r="M4355" i="2"/>
  <x:c r="N4355" i="2"/>
  <x:c r="O4355" i="2"/>
  <x:c r="K4356" i="2"/>
  <x:c r="M4356" i="2"/>
  <x:c r="N4356" i="2"/>
  <x:c r="O4356" i="2"/>
  <x:c r="K4357" i="2"/>
  <x:c r="M4357" i="2"/>
  <x:c r="N4357" i="2"/>
  <x:c r="O4357" i="2"/>
  <x:c r="K4358" i="2"/>
  <x:c r="M4358" i="2"/>
  <x:c r="N4358" i="2"/>
  <x:c r="O4358" i="2"/>
  <x:c r="K4359" i="2"/>
  <x:c r="M4359" i="2"/>
  <x:c r="N4359" i="2"/>
  <x:c r="O4359" i="2"/>
  <x:c r="K4360" i="2"/>
  <x:c r="M4360" i="2"/>
  <x:c r="N4360" i="2"/>
  <x:c r="O4360" i="2"/>
  <x:c r="K4361" i="2"/>
  <x:c r="M4361" i="2"/>
  <x:c r="N4361" i="2"/>
  <x:c r="O4361" i="2"/>
  <x:c r="K4362" i="2"/>
  <x:c r="M4362" i="2"/>
  <x:c r="N4362" i="2"/>
  <x:c r="O4362" i="2"/>
  <x:c r="K4363" i="2"/>
  <x:c r="M4363" i="2"/>
  <x:c r="N4363" i="2"/>
  <x:c r="O4363" i="2"/>
  <x:c r="K4364" i="2"/>
  <x:c r="M4364" i="2"/>
  <x:c r="N4364" i="2"/>
  <x:c r="O4364" i="2"/>
  <x:c r="K4365" i="2"/>
  <x:c r="M4365" i="2"/>
  <x:c r="N4365" i="2"/>
  <x:c r="O4365" i="2"/>
  <x:c r="K4366" i="2"/>
  <x:c r="M4366" i="2"/>
  <x:c r="N4366" i="2"/>
  <x:c r="O4366" i="2"/>
  <x:c r="K4367" i="2"/>
  <x:c r="M4367" i="2"/>
  <x:c r="N4367" i="2"/>
  <x:c r="O4367" i="2"/>
  <x:c r="K4368" i="2"/>
  <x:c r="M4368" i="2"/>
  <x:c r="N4368" i="2"/>
  <x:c r="O4368" i="2"/>
  <x:c r="K4369" i="2"/>
  <x:c r="M4369" i="2"/>
  <x:c r="N4369" i="2"/>
  <x:c r="O4369" i="2"/>
  <x:c r="K4370" i="2"/>
  <x:c r="M4370" i="2"/>
  <x:c r="N4370" i="2"/>
  <x:c r="O4370" i="2"/>
  <x:c r="K4371" i="2"/>
  <x:c r="M4371" i="2"/>
  <x:c r="N4371" i="2"/>
  <x:c r="O4371" i="2"/>
  <x:c r="K4372" i="2"/>
  <x:c r="M4372" i="2"/>
  <x:c r="N4372" i="2"/>
  <x:c r="O4372" i="2"/>
  <x:c r="K4373" i="2"/>
  <x:c r="M4373" i="2"/>
  <x:c r="N4373" i="2"/>
  <x:c r="O4373" i="2"/>
  <x:c r="K4374" i="2"/>
  <x:c r="M4374" i="2"/>
  <x:c r="N4374" i="2"/>
  <x:c r="O4374" i="2"/>
  <x:c r="K4375" i="2"/>
  <x:c r="M4375" i="2"/>
  <x:c r="N4375" i="2"/>
  <x:c r="O4375" i="2"/>
  <x:c r="K4376" i="2"/>
  <x:c r="M4376" i="2"/>
  <x:c r="N4376" i="2"/>
  <x:c r="O4376" i="2"/>
  <x:c r="K4377" i="2"/>
  <x:c r="M4377" i="2"/>
  <x:c r="N4377" i="2"/>
  <x:c r="O4377" i="2"/>
  <x:c r="K4378" i="2"/>
  <x:c r="M4378" i="2"/>
  <x:c r="N4378" i="2"/>
  <x:c r="O4378" i="2"/>
  <x:c r="K4379" i="2"/>
  <x:c r="M4379" i="2"/>
  <x:c r="N4379" i="2"/>
  <x:c r="O4379" i="2"/>
  <x:c r="K4380" i="2"/>
  <x:c r="M4380" i="2"/>
  <x:c r="N4380" i="2"/>
  <x:c r="O4380" i="2"/>
  <x:c r="K4381" i="2"/>
  <x:c r="M4381" i="2"/>
  <x:c r="N4381" i="2"/>
  <x:c r="O4381" i="2"/>
  <x:c r="K4382" i="2"/>
  <x:c r="M4382" i="2"/>
  <x:c r="N4382" i="2"/>
  <x:c r="O4382" i="2"/>
  <x:c r="K4383" i="2"/>
  <x:c r="M4383" i="2"/>
  <x:c r="N4383" i="2"/>
  <x:c r="O4383" i="2"/>
  <x:c r="K4384" i="2"/>
  <x:c r="M4384" i="2"/>
  <x:c r="N4384" i="2"/>
  <x:c r="O4384" i="2"/>
  <x:c r="K4385" i="2"/>
  <x:c r="M4385" i="2"/>
  <x:c r="N4385" i="2"/>
  <x:c r="O4385" i="2"/>
  <x:c r="K4386" i="2"/>
  <x:c r="M4386" i="2"/>
  <x:c r="N4386" i="2"/>
  <x:c r="O4386" i="2"/>
  <x:c r="K4387" i="2"/>
  <x:c r="M4387" i="2"/>
  <x:c r="N4387" i="2"/>
  <x:c r="O4387" i="2"/>
  <x:c r="K4388" i="2"/>
  <x:c r="M4388" i="2"/>
  <x:c r="N4388" i="2"/>
  <x:c r="O4388" i="2"/>
  <x:c r="K4389" i="2"/>
  <x:c r="M4389" i="2"/>
  <x:c r="N4389" i="2"/>
  <x:c r="O4389" i="2"/>
  <x:c r="K4390" i="2"/>
  <x:c r="M4390" i="2"/>
  <x:c r="N4390" i="2"/>
  <x:c r="O4390" i="2"/>
  <x:c r="K4391" i="2"/>
  <x:c r="M4391" i="2"/>
  <x:c r="N4391" i="2"/>
  <x:c r="O4391" i="2"/>
  <x:c r="K4392" i="2"/>
  <x:c r="M4392" i="2"/>
  <x:c r="N4392" i="2"/>
  <x:c r="O4392" i="2"/>
  <x:c r="K4393" i="2"/>
  <x:c r="M4393" i="2"/>
  <x:c r="N4393" i="2"/>
  <x:c r="O4393" i="2"/>
  <x:c r="K4394" i="2"/>
  <x:c r="M4394" i="2"/>
  <x:c r="N4394" i="2"/>
  <x:c r="O4394" i="2"/>
  <x:c r="K4395" i="2"/>
  <x:c r="M4395" i="2"/>
  <x:c r="N4395" i="2"/>
  <x:c r="O4395" i="2"/>
  <x:c r="K4396" i="2"/>
  <x:c r="M4396" i="2"/>
  <x:c r="N4396" i="2"/>
  <x:c r="O4396" i="2"/>
  <x:c r="K4397" i="2"/>
  <x:c r="M4397" i="2"/>
  <x:c r="N4397" i="2"/>
  <x:c r="O4397" i="2"/>
  <x:c r="K4398" i="2"/>
  <x:c r="M4398" i="2"/>
  <x:c r="N4398" i="2"/>
  <x:c r="O4398" i="2"/>
  <x:c r="K4399" i="2"/>
  <x:c r="M4399" i="2"/>
  <x:c r="N4399" i="2"/>
  <x:c r="O4399" i="2"/>
  <x:c r="K4400" i="2"/>
  <x:c r="M4400" i="2"/>
  <x:c r="N4400" i="2"/>
  <x:c r="O4400" i="2"/>
  <x:c r="K4401" i="2"/>
  <x:c r="M4401" i="2"/>
  <x:c r="N4401" i="2"/>
  <x:c r="O4401" i="2"/>
  <x:c r="K4402" i="2"/>
  <x:c r="M4402" i="2"/>
  <x:c r="N4402" i="2"/>
  <x:c r="O4402" i="2"/>
  <x:c r="K4403" i="2"/>
  <x:c r="M4403" i="2"/>
  <x:c r="N4403" i="2"/>
  <x:c r="O4403" i="2"/>
  <x:c r="K4404" i="2"/>
  <x:c r="M4404" i="2"/>
  <x:c r="N4404" i="2"/>
  <x:c r="O4404" i="2"/>
  <x:c r="K4405" i="2"/>
  <x:c r="M4405" i="2"/>
  <x:c r="N4405" i="2"/>
  <x:c r="O4405" i="2"/>
  <x:c r="K4406" i="2"/>
  <x:c r="M4406" i="2"/>
  <x:c r="N4406" i="2"/>
  <x:c r="O4406" i="2"/>
  <x:c r="K4407" i="2"/>
  <x:c r="M4407" i="2"/>
  <x:c r="N4407" i="2"/>
  <x:c r="O4407" i="2"/>
  <x:c r="K4408" i="2"/>
  <x:c r="M4408" i="2"/>
  <x:c r="N4408" i="2"/>
  <x:c r="O4408" i="2"/>
  <x:c r="K4409" i="2"/>
  <x:c r="M4409" i="2"/>
  <x:c r="N4409" i="2"/>
  <x:c r="O4409" i="2"/>
  <x:c r="K4410" i="2"/>
  <x:c r="M4410" i="2"/>
  <x:c r="N4410" i="2"/>
  <x:c r="O4410" i="2"/>
  <x:c r="K4411" i="2"/>
  <x:c r="M4411" i="2"/>
  <x:c r="N4411" i="2"/>
  <x:c r="O4411" i="2"/>
  <x:c r="K4412" i="2"/>
  <x:c r="M4412" i="2"/>
  <x:c r="N4412" i="2"/>
  <x:c r="O4412" i="2"/>
  <x:c r="K4413" i="2"/>
  <x:c r="M4413" i="2"/>
  <x:c r="N4413" i="2"/>
  <x:c r="O4413" i="2"/>
  <x:c r="K4414" i="2"/>
  <x:c r="M4414" i="2"/>
  <x:c r="N4414" i="2"/>
  <x:c r="O4414" i="2"/>
  <x:c r="K4415" i="2"/>
  <x:c r="M4415" i="2"/>
  <x:c r="N4415" i="2"/>
  <x:c r="O4415" i="2"/>
  <x:c r="K4416" i="2"/>
  <x:c r="M4416" i="2"/>
  <x:c r="N4416" i="2"/>
  <x:c r="O4416" i="2"/>
  <x:c r="K4417" i="2"/>
  <x:c r="M4417" i="2"/>
  <x:c r="N4417" i="2"/>
  <x:c r="O4417" i="2"/>
  <x:c r="K4418" i="2"/>
  <x:c r="M4418" i="2"/>
  <x:c r="N4418" i="2"/>
  <x:c r="O4418" i="2"/>
  <x:c r="K4419" i="2"/>
  <x:c r="M4419" i="2"/>
  <x:c r="N4419" i="2"/>
  <x:c r="O4419" i="2"/>
  <x:c r="K4420" i="2"/>
  <x:c r="M4420" i="2"/>
  <x:c r="N4420" i="2"/>
  <x:c r="O4420" i="2"/>
  <x:c r="K4421" i="2"/>
  <x:c r="M4421" i="2"/>
  <x:c r="N4421" i="2"/>
  <x:c r="O4421" i="2"/>
  <x:c r="K4422" i="2"/>
  <x:c r="M4422" i="2"/>
  <x:c r="N4422" i="2"/>
  <x:c r="O4422" i="2"/>
  <x:c r="K4423" i="2"/>
  <x:c r="M4423" i="2"/>
  <x:c r="N4423" i="2"/>
  <x:c r="O4423" i="2"/>
  <x:c r="K4424" i="2"/>
  <x:c r="M4424" i="2"/>
  <x:c r="N4424" i="2"/>
  <x:c r="O4424" i="2"/>
  <x:c r="K4425" i="2"/>
  <x:c r="M4425" i="2"/>
  <x:c r="N4425" i="2"/>
  <x:c r="O4425" i="2"/>
  <x:c r="K4426" i="2"/>
  <x:c r="M4426" i="2"/>
  <x:c r="N4426" i="2"/>
  <x:c r="O4426" i="2"/>
  <x:c r="K4427" i="2"/>
  <x:c r="M4427" i="2"/>
  <x:c r="N4427" i="2"/>
  <x:c r="O4427" i="2"/>
  <x:c r="K4428" i="2"/>
  <x:c r="M4428" i="2"/>
  <x:c r="N4428" i="2"/>
  <x:c r="O4428" i="2"/>
  <x:c r="K4429" i="2"/>
  <x:c r="M4429" i="2"/>
  <x:c r="N4429" i="2"/>
  <x:c r="O4429" i="2"/>
  <x:c r="K4430" i="2"/>
  <x:c r="M4430" i="2"/>
  <x:c r="N4430" i="2"/>
  <x:c r="O4430" i="2"/>
  <x:c r="K4431" i="2"/>
  <x:c r="M4431" i="2"/>
  <x:c r="N4431" i="2"/>
  <x:c r="O4431" i="2"/>
  <x:c r="K4432" i="2"/>
  <x:c r="M4432" i="2"/>
  <x:c r="N4432" i="2"/>
  <x:c r="O4432" i="2"/>
  <x:c r="K4433" i="2"/>
  <x:c r="M4433" i="2"/>
  <x:c r="N4433" i="2"/>
  <x:c r="O4433" i="2"/>
  <x:c r="K4434" i="2"/>
  <x:c r="M4434" i="2"/>
  <x:c r="N4434" i="2"/>
  <x:c r="O4434" i="2"/>
  <x:c r="K4435" i="2"/>
  <x:c r="M4435" i="2"/>
  <x:c r="N4435" i="2"/>
  <x:c r="O4435" i="2"/>
  <x:c r="K4436" i="2"/>
  <x:c r="M4436" i="2"/>
  <x:c r="N4436" i="2"/>
  <x:c r="O4436" i="2"/>
  <x:c r="K4437" i="2"/>
  <x:c r="M4437" i="2"/>
  <x:c r="N4437" i="2"/>
  <x:c r="O4437" i="2"/>
  <x:c r="K4438" i="2"/>
  <x:c r="M4438" i="2"/>
  <x:c r="N4438" i="2"/>
  <x:c r="O4438" i="2"/>
  <x:c r="K4439" i="2"/>
  <x:c r="M4439" i="2"/>
  <x:c r="N4439" i="2"/>
  <x:c r="O4439" i="2"/>
  <x:c r="K4440" i="2"/>
  <x:c r="M4440" i="2"/>
  <x:c r="N4440" i="2"/>
  <x:c r="O4440" i="2"/>
  <x:c r="K4441" i="2"/>
  <x:c r="M4441" i="2"/>
  <x:c r="N4441" i="2"/>
  <x:c r="O4441" i="2"/>
  <x:c r="K4442" i="2"/>
  <x:c r="M4442" i="2"/>
  <x:c r="N4442" i="2"/>
  <x:c r="O4442" i="2"/>
  <x:c r="K4443" i="2"/>
  <x:c r="M4443" i="2"/>
  <x:c r="N4443" i="2"/>
  <x:c r="O4443" i="2"/>
  <x:c r="K4444" i="2"/>
  <x:c r="M4444" i="2"/>
  <x:c r="N4444" i="2"/>
  <x:c r="O4444" i="2"/>
  <x:c r="K4445" i="2"/>
  <x:c r="M4445" i="2"/>
  <x:c r="N4445" i="2"/>
  <x:c r="O4445" i="2"/>
  <x:c r="K4446" i="2"/>
  <x:c r="M4446" i="2"/>
  <x:c r="N4446" i="2"/>
  <x:c r="O4446" i="2"/>
  <x:c r="K4447" i="2"/>
  <x:c r="M4447" i="2"/>
  <x:c r="N4447" i="2"/>
  <x:c r="O4447" i="2"/>
  <x:c r="K4448" i="2"/>
  <x:c r="M4448" i="2"/>
  <x:c r="N4448" i="2"/>
  <x:c r="O4448" i="2"/>
  <x:c r="K4449" i="2"/>
  <x:c r="M4449" i="2"/>
  <x:c r="N4449" i="2"/>
  <x:c r="O4449" i="2"/>
  <x:c r="K4450" i="2"/>
  <x:c r="M4450" i="2"/>
  <x:c r="N4450" i="2"/>
  <x:c r="O4450" i="2"/>
  <x:c r="K4451" i="2"/>
  <x:c r="M4451" i="2"/>
  <x:c r="N4451" i="2"/>
  <x:c r="O4451" i="2"/>
  <x:c r="K4452" i="2"/>
  <x:c r="M4452" i="2"/>
  <x:c r="N4452" i="2"/>
  <x:c r="O4452" i="2"/>
  <x:c r="K4453" i="2"/>
  <x:c r="M4453" i="2"/>
  <x:c r="N4453" i="2"/>
  <x:c r="O4453" i="2"/>
  <x:c r="K4454" i="2"/>
  <x:c r="M4454" i="2"/>
  <x:c r="N4454" i="2"/>
  <x:c r="O4454" i="2"/>
  <x:c r="K4455" i="2"/>
  <x:c r="M4455" i="2"/>
  <x:c r="N4455" i="2"/>
  <x:c r="O4455" i="2"/>
  <x:c r="K4456" i="2"/>
  <x:c r="M4456" i="2"/>
  <x:c r="N4456" i="2"/>
  <x:c r="O4456" i="2"/>
  <x:c r="K4457" i="2"/>
  <x:c r="M4457" i="2"/>
  <x:c r="N4457" i="2"/>
  <x:c r="O4457" i="2"/>
  <x:c r="K4458" i="2"/>
  <x:c r="M4458" i="2"/>
  <x:c r="N4458" i="2"/>
  <x:c r="O4458" i="2"/>
  <x:c r="K4459" i="2"/>
  <x:c r="M4459" i="2"/>
  <x:c r="N4459" i="2"/>
  <x:c r="O4459" i="2"/>
  <x:c r="K4460" i="2"/>
  <x:c r="M4460" i="2"/>
  <x:c r="N4460" i="2"/>
  <x:c r="O4460" i="2"/>
  <x:c r="K4461" i="2"/>
  <x:c r="M4461" i="2"/>
  <x:c r="N4461" i="2"/>
  <x:c r="O4461" i="2"/>
  <x:c r="K4462" i="2"/>
  <x:c r="M4462" i="2"/>
  <x:c r="N4462" i="2"/>
  <x:c r="O4462" i="2"/>
  <x:c r="K4463" i="2"/>
  <x:c r="M4463" i="2"/>
  <x:c r="N4463" i="2"/>
  <x:c r="O4463" i="2"/>
  <x:c r="K4464" i="2"/>
  <x:c r="M4464" i="2"/>
  <x:c r="N4464" i="2"/>
  <x:c r="O4464" i="2"/>
  <x:c r="K4465" i="2"/>
  <x:c r="M4465" i="2"/>
  <x:c r="N4465" i="2"/>
  <x:c r="O4465" i="2"/>
  <x:c r="K4466" i="2"/>
  <x:c r="M4466" i="2"/>
  <x:c r="N4466" i="2"/>
  <x:c r="O4466" i="2"/>
  <x:c r="K4467" i="2"/>
  <x:c r="M4467" i="2"/>
  <x:c r="N4467" i="2"/>
  <x:c r="O4467" i="2"/>
  <x:c r="K4468" i="2"/>
  <x:c r="M4468" i="2"/>
  <x:c r="N4468" i="2"/>
  <x:c r="O4468" i="2"/>
  <x:c r="K4469" i="2"/>
  <x:c r="M4469" i="2"/>
  <x:c r="N4469" i="2"/>
  <x:c r="O4469" i="2"/>
  <x:c r="K4470" i="2"/>
  <x:c r="M4470" i="2"/>
  <x:c r="N4470" i="2"/>
  <x:c r="O4470" i="2"/>
  <x:c r="K4471" i="2"/>
  <x:c r="M4471" i="2"/>
  <x:c r="N4471" i="2"/>
  <x:c r="O4471" i="2"/>
  <x:c r="K4472" i="2"/>
  <x:c r="M4472" i="2"/>
  <x:c r="N4472" i="2"/>
  <x:c r="O4472" i="2"/>
  <x:c r="K4473" i="2"/>
  <x:c r="M4473" i="2"/>
  <x:c r="N4473" i="2"/>
  <x:c r="O4473" i="2"/>
  <x:c r="K4474" i="2"/>
  <x:c r="M4474" i="2"/>
  <x:c r="N4474" i="2"/>
  <x:c r="O4474" i="2"/>
  <x:c r="K4475" i="2"/>
  <x:c r="M4475" i="2"/>
  <x:c r="N4475" i="2"/>
  <x:c r="O4475" i="2"/>
  <x:c r="K4476" i="2"/>
  <x:c r="M4476" i="2"/>
  <x:c r="N4476" i="2"/>
  <x:c r="O4476" i="2"/>
  <x:c r="K4477" i="2"/>
  <x:c r="M4477" i="2"/>
  <x:c r="N4477" i="2"/>
  <x:c r="O4477" i="2"/>
  <x:c r="K4478" i="2"/>
  <x:c r="M4478" i="2"/>
  <x:c r="N4478" i="2"/>
  <x:c r="O4478" i="2"/>
  <x:c r="K4479" i="2"/>
  <x:c r="M4479" i="2"/>
  <x:c r="N4479" i="2"/>
  <x:c r="O4479" i="2"/>
  <x:c r="K4480" i="2"/>
  <x:c r="M4480" i="2"/>
  <x:c r="N4480" i="2"/>
  <x:c r="O4480" i="2"/>
  <x:c r="K4481" i="2"/>
  <x:c r="M4481" i="2"/>
  <x:c r="N4481" i="2"/>
  <x:c r="O4481" i="2"/>
  <x:c r="K4482" i="2"/>
  <x:c r="M4482" i="2"/>
  <x:c r="N4482" i="2"/>
  <x:c r="O4482" i="2"/>
  <x:c r="K4483" i="2"/>
  <x:c r="M4483" i="2"/>
  <x:c r="N4483" i="2"/>
  <x:c r="O4483" i="2"/>
  <x:c r="K4484" i="2"/>
  <x:c r="M4484" i="2"/>
  <x:c r="N4484" i="2"/>
  <x:c r="O4484" i="2"/>
  <x:c r="K4485" i="2"/>
  <x:c r="M4485" i="2"/>
  <x:c r="N4485" i="2"/>
  <x:c r="O4485" i="2"/>
  <x:c r="K4486" i="2"/>
  <x:c r="M4486" i="2"/>
  <x:c r="N4486" i="2"/>
  <x:c r="O4486" i="2"/>
  <x:c r="K4487" i="2"/>
  <x:c r="M4487" i="2"/>
  <x:c r="N4487" i="2"/>
  <x:c r="O4487" i="2"/>
  <x:c r="K4488" i="2"/>
  <x:c r="M4488" i="2"/>
  <x:c r="N4488" i="2"/>
  <x:c r="O4488" i="2"/>
  <x:c r="K4489" i="2"/>
  <x:c r="M4489" i="2"/>
  <x:c r="N4489" i="2"/>
  <x:c r="O4489" i="2"/>
  <x:c r="K4490" i="2"/>
  <x:c r="M4490" i="2"/>
  <x:c r="N4490" i="2"/>
  <x:c r="O4490" i="2"/>
  <x:c r="K4491" i="2"/>
  <x:c r="M4491" i="2"/>
  <x:c r="N4491" i="2"/>
  <x:c r="O4491" i="2"/>
  <x:c r="K4492" i="2"/>
  <x:c r="M4492" i="2"/>
  <x:c r="N4492" i="2"/>
  <x:c r="O4492" i="2"/>
  <x:c r="K4493" i="2"/>
  <x:c r="M4493" i="2"/>
  <x:c r="N4493" i="2"/>
  <x:c r="O4493" i="2"/>
  <x:c r="K4494" i="2"/>
  <x:c r="M4494" i="2"/>
  <x:c r="N4494" i="2"/>
  <x:c r="O4494" i="2"/>
  <x:c r="K4495" i="2"/>
  <x:c r="M4495" i="2"/>
  <x:c r="N4495" i="2"/>
  <x:c r="O4495" i="2"/>
  <x:c r="K4496" i="2"/>
  <x:c r="M4496" i="2"/>
  <x:c r="N4496" i="2"/>
  <x:c r="O4496" i="2"/>
  <x:c r="K4497" i="2"/>
  <x:c r="M4497" i="2"/>
  <x:c r="N4497" i="2"/>
  <x:c r="O4497" i="2"/>
  <x:c r="K4498" i="2"/>
  <x:c r="M4498" i="2"/>
  <x:c r="N4498" i="2"/>
  <x:c r="O4498" i="2"/>
  <x:c r="K4499" i="2"/>
  <x:c r="M4499" i="2"/>
  <x:c r="N4499" i="2"/>
  <x:c r="O4499" i="2"/>
  <x:c r="K4500" i="2"/>
  <x:c r="M4500" i="2"/>
  <x:c r="N4500" i="2"/>
  <x:c r="O4500" i="2"/>
  <x:c r="K4501" i="2"/>
  <x:c r="M4501" i="2"/>
  <x:c r="N4501" i="2"/>
  <x:c r="O4501" i="2"/>
  <x:c r="K4502" i="2"/>
  <x:c r="M4502" i="2"/>
  <x:c r="N4502" i="2"/>
  <x:c r="O4502" i="2"/>
  <x:c r="K4503" i="2"/>
  <x:c r="M4503" i="2"/>
  <x:c r="N4503" i="2"/>
  <x:c r="O4503" i="2"/>
  <x:c r="K4504" i="2"/>
  <x:c r="M4504" i="2"/>
  <x:c r="N4504" i="2"/>
  <x:c r="O4504" i="2"/>
  <x:c r="K4505" i="2"/>
  <x:c r="M4505" i="2"/>
  <x:c r="N4505" i="2"/>
  <x:c r="O4505" i="2"/>
  <x:c r="K4506" i="2"/>
  <x:c r="M4506" i="2"/>
  <x:c r="N4506" i="2"/>
  <x:c r="O4506" i="2"/>
  <x:c r="K4507" i="2"/>
  <x:c r="M4507" i="2"/>
  <x:c r="N4507" i="2"/>
  <x:c r="O4507" i="2"/>
  <x:c r="K4508" i="2"/>
  <x:c r="M4508" i="2"/>
  <x:c r="N4508" i="2"/>
  <x:c r="O4508" i="2"/>
  <x:c r="K4509" i="2"/>
  <x:c r="M4509" i="2"/>
  <x:c r="N4509" i="2"/>
  <x:c r="O4509" i="2"/>
  <x:c r="K4510" i="2"/>
  <x:c r="M4510" i="2"/>
  <x:c r="N4510" i="2"/>
  <x:c r="O4510" i="2"/>
  <x:c r="K4511" i="2"/>
  <x:c r="M4511" i="2"/>
  <x:c r="N4511" i="2"/>
  <x:c r="O4511" i="2"/>
  <x:c r="K4512" i="2"/>
  <x:c r="M4512" i="2"/>
  <x:c r="N4512" i="2"/>
  <x:c r="O4512" i="2"/>
  <x:c r="K4513" i="2"/>
  <x:c r="M4513" i="2"/>
  <x:c r="N4513" i="2"/>
  <x:c r="O4513" i="2"/>
  <x:c r="K4514" i="2"/>
  <x:c r="M4514" i="2"/>
  <x:c r="N4514" i="2"/>
  <x:c r="O4514" i="2"/>
  <x:c r="K4515" i="2"/>
  <x:c r="M4515" i="2"/>
  <x:c r="N4515" i="2"/>
  <x:c r="O4515" i="2"/>
  <x:c r="K4516" i="2"/>
  <x:c r="M4516" i="2"/>
  <x:c r="N4516" i="2"/>
  <x:c r="O4516" i="2"/>
  <x:c r="K4517" i="2"/>
  <x:c r="M4517" i="2"/>
  <x:c r="N4517" i="2"/>
  <x:c r="O4517" i="2"/>
  <x:c r="K4518" i="2"/>
  <x:c r="M4518" i="2"/>
  <x:c r="N4518" i="2"/>
  <x:c r="O4518" i="2"/>
  <x:c r="K4519" i="2"/>
  <x:c r="M4519" i="2"/>
  <x:c r="N4519" i="2"/>
  <x:c r="O4519" i="2"/>
  <x:c r="K4520" i="2"/>
  <x:c r="M4520" i="2"/>
  <x:c r="N4520" i="2"/>
  <x:c r="O4520" i="2"/>
  <x:c r="K4521" i="2"/>
  <x:c r="M4521" i="2"/>
  <x:c r="N4521" i="2"/>
  <x:c r="O4521" i="2"/>
  <x:c r="K4522" i="2"/>
  <x:c r="M4522" i="2"/>
  <x:c r="N4522" i="2"/>
  <x:c r="O4522" i="2"/>
  <x:c r="K4523" i="2"/>
  <x:c r="M4523" i="2"/>
  <x:c r="N4523" i="2"/>
  <x:c r="O4523" i="2"/>
  <x:c r="K4524" i="2"/>
  <x:c r="M4524" i="2"/>
  <x:c r="N4524" i="2"/>
  <x:c r="O4524" i="2"/>
  <x:c r="K4525" i="2"/>
  <x:c r="M4525" i="2"/>
  <x:c r="N4525" i="2"/>
  <x:c r="O4525" i="2"/>
  <x:c r="K4526" i="2"/>
  <x:c r="M4526" i="2"/>
  <x:c r="N4526" i="2"/>
  <x:c r="O4526" i="2"/>
  <x:c r="K4527" i="2"/>
  <x:c r="M4527" i="2"/>
  <x:c r="N4527" i="2"/>
  <x:c r="O4527" i="2"/>
  <x:c r="K4528" i="2"/>
  <x:c r="M4528" i="2"/>
  <x:c r="N4528" i="2"/>
  <x:c r="O4528" i="2"/>
  <x:c r="K4529" i="2"/>
  <x:c r="M4529" i="2"/>
  <x:c r="N4529" i="2"/>
  <x:c r="O4529" i="2"/>
  <x:c r="K4530" i="2"/>
  <x:c r="M4530" i="2"/>
  <x:c r="N4530" i="2"/>
  <x:c r="O4530" i="2"/>
  <x:c r="K4531" i="2"/>
  <x:c r="M4531" i="2"/>
  <x:c r="N4531" i="2"/>
  <x:c r="O4531" i="2"/>
  <x:c r="K4532" i="2"/>
  <x:c r="M4532" i="2"/>
  <x:c r="N4532" i="2"/>
  <x:c r="O4532" i="2"/>
  <x:c r="K4533" i="2"/>
  <x:c r="M4533" i="2"/>
  <x:c r="N4533" i="2"/>
  <x:c r="O4533" i="2"/>
  <x:c r="K4534" i="2"/>
  <x:c r="M4534" i="2"/>
  <x:c r="N4534" i="2"/>
  <x:c r="O4534" i="2"/>
  <x:c r="K4535" i="2"/>
  <x:c r="M4535" i="2"/>
  <x:c r="N4535" i="2"/>
  <x:c r="O4535" i="2"/>
  <x:c r="K4536" i="2"/>
  <x:c r="M4536" i="2"/>
  <x:c r="N4536" i="2"/>
  <x:c r="O4536" i="2"/>
  <x:c r="K4537" i="2"/>
  <x:c r="M4537" i="2"/>
  <x:c r="N4537" i="2"/>
  <x:c r="O4537" i="2"/>
  <x:c r="K4538" i="2"/>
  <x:c r="M4538" i="2"/>
  <x:c r="N4538" i="2"/>
  <x:c r="O4538" i="2"/>
  <x:c r="K4539" i="2"/>
  <x:c r="M4539" i="2"/>
  <x:c r="N4539" i="2"/>
  <x:c r="O4539" i="2"/>
  <x:c r="K4540" i="2"/>
  <x:c r="M4540" i="2"/>
  <x:c r="N4540" i="2"/>
  <x:c r="O4540" i="2"/>
  <x:c r="K4541" i="2"/>
  <x:c r="M4541" i="2"/>
  <x:c r="N4541" i="2"/>
  <x:c r="O4541" i="2"/>
  <x:c r="K4542" i="2"/>
  <x:c r="M4542" i="2"/>
  <x:c r="N4542" i="2"/>
  <x:c r="O4542" i="2"/>
  <x:c r="K4543" i="2"/>
  <x:c r="M4543" i="2"/>
  <x:c r="N4543" i="2"/>
  <x:c r="O4543" i="2"/>
  <x:c r="K4544" i="2"/>
  <x:c r="M4544" i="2"/>
  <x:c r="N4544" i="2"/>
  <x:c r="O4544" i="2"/>
  <x:c r="K4545" i="2"/>
  <x:c r="M4545" i="2"/>
  <x:c r="N4545" i="2"/>
  <x:c r="O4545" i="2"/>
  <x:c r="K4546" i="2"/>
  <x:c r="M4546" i="2"/>
  <x:c r="N4546" i="2"/>
  <x:c r="O4546" i="2"/>
  <x:c r="K4547" i="2"/>
  <x:c r="M4547" i="2"/>
  <x:c r="N4547" i="2"/>
  <x:c r="O4547" i="2"/>
  <x:c r="K4548" i="2"/>
  <x:c r="M4548" i="2"/>
  <x:c r="N4548" i="2"/>
  <x:c r="O4548" i="2"/>
  <x:c r="K4549" i="2"/>
  <x:c r="M4549" i="2"/>
  <x:c r="N4549" i="2"/>
  <x:c r="O4549" i="2"/>
  <x:c r="K4550" i="2"/>
  <x:c r="M4550" i="2"/>
  <x:c r="N4550" i="2"/>
  <x:c r="O4550" i="2"/>
  <x:c r="K4551" i="2"/>
  <x:c r="M4551" i="2"/>
  <x:c r="N4551" i="2"/>
  <x:c r="O4551" i="2"/>
  <x:c r="K4552" i="2"/>
  <x:c r="M4552" i="2"/>
  <x:c r="N4552" i="2"/>
  <x:c r="O4552" i="2"/>
  <x:c r="K4553" i="2"/>
  <x:c r="M4553" i="2"/>
  <x:c r="N4553" i="2"/>
  <x:c r="O4553" i="2"/>
  <x:c r="K4554" i="2"/>
  <x:c r="M4554" i="2"/>
  <x:c r="N4554" i="2"/>
  <x:c r="O4554" i="2"/>
  <x:c r="K4555" i="2"/>
  <x:c r="M4555" i="2"/>
  <x:c r="N4555" i="2"/>
  <x:c r="O4555" i="2"/>
  <x:c r="K4556" i="2"/>
  <x:c r="M4556" i="2"/>
  <x:c r="N4556" i="2"/>
  <x:c r="O4556" i="2"/>
  <x:c r="K4557" i="2"/>
  <x:c r="M4557" i="2"/>
  <x:c r="N4557" i="2"/>
  <x:c r="O4557" i="2"/>
  <x:c r="K4558" i="2"/>
  <x:c r="M4558" i="2"/>
  <x:c r="N4558" i="2"/>
  <x:c r="O4558" i="2"/>
  <x:c r="K4559" i="2"/>
  <x:c r="M4559" i="2"/>
  <x:c r="N4559" i="2"/>
  <x:c r="O4559" i="2"/>
  <x:c r="K4560" i="2"/>
  <x:c r="M4560" i="2"/>
  <x:c r="N4560" i="2"/>
  <x:c r="O4560" i="2"/>
  <x:c r="K4561" i="2"/>
  <x:c r="M4561" i="2"/>
  <x:c r="N4561" i="2"/>
  <x:c r="O4561" i="2"/>
  <x:c r="K4562" i="2"/>
  <x:c r="M4562" i="2"/>
  <x:c r="N4562" i="2"/>
  <x:c r="O4562" i="2"/>
  <x:c r="K4563" i="2"/>
  <x:c r="M4563" i="2"/>
  <x:c r="N4563" i="2"/>
  <x:c r="O4563" i="2"/>
  <x:c r="K4564" i="2"/>
  <x:c r="M4564" i="2"/>
  <x:c r="N4564" i="2"/>
  <x:c r="O4564" i="2"/>
  <x:c r="K4565" i="2"/>
  <x:c r="M4565" i="2"/>
  <x:c r="N4565" i="2"/>
  <x:c r="O4565" i="2"/>
  <x:c r="K4566" i="2"/>
  <x:c r="M4566" i="2"/>
  <x:c r="N4566" i="2"/>
  <x:c r="O4566" i="2"/>
  <x:c r="K4567" i="2"/>
  <x:c r="M4567" i="2"/>
  <x:c r="N4567" i="2"/>
  <x:c r="O4567" i="2"/>
  <x:c r="K4568" i="2"/>
  <x:c r="M4568" i="2"/>
  <x:c r="N4568" i="2"/>
  <x:c r="O4568" i="2"/>
  <x:c r="K4569" i="2"/>
  <x:c r="M4569" i="2"/>
  <x:c r="N4569" i="2"/>
  <x:c r="O4569" i="2"/>
  <x:c r="K4570" i="2"/>
  <x:c r="M4570" i="2"/>
  <x:c r="N4570" i="2"/>
  <x:c r="O4570" i="2"/>
  <x:c r="K4571" i="2"/>
  <x:c r="M4571" i="2"/>
  <x:c r="N4571" i="2"/>
  <x:c r="O4571" i="2"/>
  <x:c r="K4572" i="2"/>
  <x:c r="M4572" i="2"/>
  <x:c r="N4572" i="2"/>
  <x:c r="O4572" i="2"/>
  <x:c r="K4573" i="2"/>
  <x:c r="M4573" i="2"/>
  <x:c r="N4573" i="2"/>
  <x:c r="O4573" i="2"/>
  <x:c r="K4574" i="2"/>
  <x:c r="M4574" i="2"/>
  <x:c r="N4574" i="2"/>
  <x:c r="O4574" i="2"/>
  <x:c r="K4575" i="2"/>
  <x:c r="M4575" i="2"/>
  <x:c r="N4575" i="2"/>
  <x:c r="O4575" i="2"/>
  <x:c r="K4576" i="2"/>
  <x:c r="M4576" i="2"/>
  <x:c r="N4576" i="2"/>
  <x:c r="O4576" i="2"/>
  <x:c r="K4577" i="2"/>
  <x:c r="M4577" i="2"/>
  <x:c r="N4577" i="2"/>
  <x:c r="O4577" i="2"/>
  <x:c r="K4578" i="2"/>
  <x:c r="M4578" i="2"/>
  <x:c r="N4578" i="2"/>
  <x:c r="O4578" i="2"/>
  <x:c r="K4579" i="2"/>
  <x:c r="M4579" i="2"/>
  <x:c r="N4579" i="2"/>
  <x:c r="O4579" i="2"/>
  <x:c r="K4580" i="2"/>
  <x:c r="M4580" i="2"/>
  <x:c r="N4580" i="2"/>
  <x:c r="O4580" i="2"/>
  <x:c r="K4581" i="2"/>
  <x:c r="M4581" i="2"/>
  <x:c r="N4581" i="2"/>
  <x:c r="O4581" i="2"/>
  <x:c r="K4582" i="2"/>
  <x:c r="M4582" i="2"/>
  <x:c r="N4582" i="2"/>
  <x:c r="O4582" i="2"/>
  <x:c r="K4583" i="2"/>
  <x:c r="M4583" i="2"/>
  <x:c r="N4583" i="2"/>
  <x:c r="O4583" i="2"/>
  <x:c r="K4584" i="2"/>
  <x:c r="M4584" i="2"/>
  <x:c r="N4584" i="2"/>
  <x:c r="O4584" i="2"/>
  <x:c r="K4585" i="2"/>
  <x:c r="M4585" i="2"/>
  <x:c r="N4585" i="2"/>
  <x:c r="O4585" i="2"/>
  <x:c r="K4586" i="2"/>
  <x:c r="M4586" i="2"/>
  <x:c r="N4586" i="2"/>
  <x:c r="O4586" i="2"/>
  <x:c r="K4587" i="2"/>
  <x:c r="M4587" i="2"/>
  <x:c r="N4587" i="2"/>
  <x:c r="O4587" i="2"/>
  <x:c r="K4588" i="2"/>
  <x:c r="M4588" i="2"/>
  <x:c r="N4588" i="2"/>
  <x:c r="O4588" i="2"/>
  <x:c r="K4589" i="2"/>
  <x:c r="M4589" i="2"/>
  <x:c r="N4589" i="2"/>
  <x:c r="O4589" i="2"/>
  <x:c r="K4590" i="2"/>
  <x:c r="M4590" i="2"/>
  <x:c r="N4590" i="2"/>
  <x:c r="O4590" i="2"/>
  <x:c r="K4591" i="2"/>
  <x:c r="M4591" i="2"/>
  <x:c r="N4591" i="2"/>
  <x:c r="O4591" i="2"/>
  <x:c r="K4592" i="2"/>
  <x:c r="M4592" i="2"/>
  <x:c r="N4592" i="2"/>
  <x:c r="O4592" i="2"/>
  <x:c r="K4593" i="2"/>
  <x:c r="M4593" i="2"/>
  <x:c r="N4593" i="2"/>
  <x:c r="O4593" i="2"/>
  <x:c r="K4594" i="2"/>
  <x:c r="M4594" i="2"/>
  <x:c r="N4594" i="2"/>
  <x:c r="O4594" i="2"/>
  <x:c r="K4595" i="2"/>
  <x:c r="M4595" i="2"/>
  <x:c r="N4595" i="2"/>
  <x:c r="O4595" i="2"/>
  <x:c r="K4596" i="2"/>
  <x:c r="M4596" i="2"/>
  <x:c r="N4596" i="2"/>
  <x:c r="O4596" i="2"/>
  <x:c r="K4597" i="2"/>
  <x:c r="M4597" i="2"/>
  <x:c r="N4597" i="2"/>
  <x:c r="O4597" i="2"/>
  <x:c r="K4598" i="2"/>
  <x:c r="M4598" i="2"/>
  <x:c r="N4598" i="2"/>
  <x:c r="O4598" i="2"/>
  <x:c r="K4599" i="2"/>
  <x:c r="M4599" i="2"/>
  <x:c r="N4599" i="2"/>
  <x:c r="O4599" i="2"/>
  <x:c r="K4600" i="2"/>
  <x:c r="M4600" i="2"/>
  <x:c r="N4600" i="2"/>
  <x:c r="O4600" i="2"/>
  <x:c r="K4601" i="2"/>
  <x:c r="M4601" i="2"/>
  <x:c r="N4601" i="2"/>
  <x:c r="O4601" i="2"/>
  <x:c r="K4602" i="2"/>
  <x:c r="M4602" i="2"/>
  <x:c r="N4602" i="2"/>
  <x:c r="O4602" i="2"/>
  <x:c r="K4603" i="2"/>
  <x:c r="M4603" i="2"/>
  <x:c r="N4603" i="2"/>
  <x:c r="O4603" i="2"/>
  <x:c r="K4604" i="2"/>
  <x:c r="M4604" i="2"/>
  <x:c r="N4604" i="2"/>
  <x:c r="O4604" i="2"/>
  <x:c r="K4605" i="2"/>
  <x:c r="M4605" i="2"/>
  <x:c r="N4605" i="2"/>
  <x:c r="O4605" i="2"/>
  <x:c r="K4606" i="2"/>
  <x:c r="M4606" i="2"/>
  <x:c r="N4606" i="2"/>
  <x:c r="O4606" i="2"/>
  <x:c r="K4607" i="2"/>
  <x:c r="M4607" i="2"/>
  <x:c r="N4607" i="2"/>
  <x:c r="O4607" i="2"/>
  <x:c r="K4608" i="2"/>
  <x:c r="M4608" i="2"/>
  <x:c r="N4608" i="2"/>
  <x:c r="O4608" i="2"/>
  <x:c r="K4609" i="2"/>
  <x:c r="M4609" i="2"/>
  <x:c r="N4609" i="2"/>
  <x:c r="O4609" i="2"/>
  <x:c r="K4610" i="2"/>
  <x:c r="M4610" i="2"/>
  <x:c r="N4610" i="2"/>
  <x:c r="O4610" i="2"/>
  <x:c r="K4611" i="2"/>
  <x:c r="M4611" i="2"/>
  <x:c r="N4611" i="2"/>
  <x:c r="O4611" i="2"/>
  <x:c r="K4612" i="2"/>
  <x:c r="M4612" i="2"/>
  <x:c r="N4612" i="2"/>
  <x:c r="O4612" i="2"/>
  <x:c r="K4613" i="2"/>
  <x:c r="M4613" i="2"/>
  <x:c r="N4613" i="2"/>
  <x:c r="O4613" i="2"/>
  <x:c r="K4614" i="2"/>
  <x:c r="M4614" i="2"/>
  <x:c r="N4614" i="2"/>
  <x:c r="O4614" i="2"/>
  <x:c r="K4615" i="2"/>
  <x:c r="M4615" i="2"/>
  <x:c r="N4615" i="2"/>
  <x:c r="O4615" i="2"/>
  <x:c r="K4616" i="2"/>
  <x:c r="M4616" i="2"/>
  <x:c r="N4616" i="2"/>
  <x:c r="O4616" i="2"/>
  <x:c r="K4617" i="2"/>
  <x:c r="M4617" i="2"/>
  <x:c r="N4617" i="2"/>
  <x:c r="O4617" i="2"/>
  <x:c r="K4618" i="2"/>
  <x:c r="M4618" i="2"/>
  <x:c r="N4618" i="2"/>
  <x:c r="O4618" i="2"/>
  <x:c r="K4619" i="2"/>
  <x:c r="M4619" i="2"/>
  <x:c r="N4619" i="2"/>
  <x:c r="O4619" i="2"/>
  <x:c r="K4620" i="2"/>
  <x:c r="M4620" i="2"/>
  <x:c r="N4620" i="2"/>
  <x:c r="O4620" i="2"/>
  <x:c r="K4621" i="2"/>
  <x:c r="M4621" i="2"/>
  <x:c r="N4621" i="2"/>
  <x:c r="O4621" i="2"/>
  <x:c r="K4622" i="2"/>
  <x:c r="M4622" i="2"/>
  <x:c r="N4622" i="2"/>
  <x:c r="O4622" i="2"/>
  <x:c r="K4623" i="2"/>
  <x:c r="M4623" i="2"/>
  <x:c r="N4623" i="2"/>
  <x:c r="O4623" i="2"/>
  <x:c r="K4624" i="2"/>
  <x:c r="M4624" i="2"/>
  <x:c r="N4624" i="2"/>
  <x:c r="O4624" i="2"/>
  <x:c r="K4625" i="2"/>
  <x:c r="M4625" i="2"/>
  <x:c r="N4625" i="2"/>
  <x:c r="O4625" i="2"/>
  <x:c r="K4626" i="2"/>
  <x:c r="M4626" i="2"/>
  <x:c r="N4626" i="2"/>
  <x:c r="O4626" i="2"/>
  <x:c r="K4627" i="2"/>
  <x:c r="M4627" i="2"/>
  <x:c r="N4627" i="2"/>
  <x:c r="O4627" i="2"/>
  <x:c r="K4628" i="2"/>
  <x:c r="M4628" i="2"/>
  <x:c r="N4628" i="2"/>
  <x:c r="O4628" i="2"/>
  <x:c r="K4629" i="2"/>
  <x:c r="M4629" i="2"/>
  <x:c r="N4629" i="2"/>
  <x:c r="O4629" i="2"/>
  <x:c r="K4630" i="2"/>
  <x:c r="M4630" i="2"/>
  <x:c r="N4630" i="2"/>
  <x:c r="O4630" i="2"/>
  <x:c r="K4631" i="2"/>
  <x:c r="M4631" i="2"/>
  <x:c r="N4631" i="2"/>
  <x:c r="O4631" i="2"/>
  <x:c r="K4632" i="2"/>
  <x:c r="M4632" i="2"/>
  <x:c r="N4632" i="2"/>
  <x:c r="O4632" i="2"/>
  <x:c r="K4633" i="2"/>
  <x:c r="M4633" i="2"/>
  <x:c r="N4633" i="2"/>
  <x:c r="O4633" i="2"/>
  <x:c r="K4634" i="2"/>
  <x:c r="M4634" i="2"/>
  <x:c r="N4634" i="2"/>
  <x:c r="O4634" i="2"/>
  <x:c r="K4635" i="2"/>
  <x:c r="M4635" i="2"/>
  <x:c r="N4635" i="2"/>
  <x:c r="O4635" i="2"/>
  <x:c r="K4636" i="2"/>
  <x:c r="M4636" i="2"/>
  <x:c r="N4636" i="2"/>
  <x:c r="O4636" i="2"/>
  <x:c r="K4637" i="2"/>
  <x:c r="M4637" i="2"/>
  <x:c r="N4637" i="2"/>
  <x:c r="O4637" i="2"/>
  <x:c r="K4638" i="2"/>
  <x:c r="M4638" i="2"/>
  <x:c r="N4638" i="2"/>
  <x:c r="O4638" i="2"/>
  <x:c r="K4639" i="2"/>
  <x:c r="M4639" i="2"/>
  <x:c r="N4639" i="2"/>
  <x:c r="O4639" i="2"/>
  <x:c r="K4640" i="2"/>
  <x:c r="M4640" i="2"/>
  <x:c r="N4640" i="2"/>
  <x:c r="O4640" i="2"/>
  <x:c r="K4641" i="2"/>
  <x:c r="M4641" i="2"/>
  <x:c r="N4641" i="2"/>
  <x:c r="O4641" i="2"/>
  <x:c r="K4642" i="2"/>
  <x:c r="M4642" i="2"/>
  <x:c r="N4642" i="2"/>
  <x:c r="O4642" i="2"/>
  <x:c r="K4643" i="2"/>
  <x:c r="M4643" i="2"/>
  <x:c r="N4643" i="2"/>
  <x:c r="O4643" i="2"/>
  <x:c r="K4644" i="2"/>
  <x:c r="M4644" i="2"/>
  <x:c r="N4644" i="2"/>
  <x:c r="O4644" i="2"/>
  <x:c r="K4645" i="2"/>
  <x:c r="M4645" i="2"/>
  <x:c r="N4645" i="2"/>
  <x:c r="O4645" i="2"/>
  <x:c r="K4646" i="2"/>
  <x:c r="M4646" i="2"/>
  <x:c r="N4646" i="2"/>
  <x:c r="O4646" i="2"/>
  <x:c r="K4647" i="2"/>
  <x:c r="M4647" i="2"/>
  <x:c r="N4647" i="2"/>
  <x:c r="O4647" i="2"/>
  <x:c r="K4648" i="2"/>
  <x:c r="M4648" i="2"/>
  <x:c r="N4648" i="2"/>
  <x:c r="O4648" i="2"/>
  <x:c r="K4649" i="2"/>
  <x:c r="M4649" i="2"/>
  <x:c r="N4649" i="2"/>
  <x:c r="O4649" i="2"/>
  <x:c r="K4650" i="2"/>
  <x:c r="M4650" i="2"/>
  <x:c r="N4650" i="2"/>
  <x:c r="O4650" i="2"/>
  <x:c r="K4651" i="2"/>
  <x:c r="M4651" i="2"/>
  <x:c r="N4651" i="2"/>
  <x:c r="O4651" i="2"/>
  <x:c r="K4652" i="2"/>
  <x:c r="M4652" i="2"/>
  <x:c r="N4652" i="2"/>
  <x:c r="O4652" i="2"/>
  <x:c r="K4653" i="2"/>
  <x:c r="M4653" i="2"/>
  <x:c r="N4653" i="2"/>
  <x:c r="O4653" i="2"/>
  <x:c r="K4654" i="2"/>
  <x:c r="M4654" i="2"/>
  <x:c r="N4654" i="2"/>
  <x:c r="O4654" i="2"/>
  <x:c r="K4655" i="2"/>
  <x:c r="M4655" i="2"/>
  <x:c r="N4655" i="2"/>
  <x:c r="O4655" i="2"/>
  <x:c r="K4656" i="2"/>
  <x:c r="M4656" i="2"/>
  <x:c r="N4656" i="2"/>
  <x:c r="O4656" i="2"/>
  <x:c r="K4657" i="2"/>
  <x:c r="M4657" i="2"/>
  <x:c r="N4657" i="2"/>
  <x:c r="O4657" i="2"/>
  <x:c r="K4658" i="2"/>
  <x:c r="M4658" i="2"/>
  <x:c r="N4658" i="2"/>
  <x:c r="O4658" i="2"/>
  <x:c r="K4659" i="2"/>
  <x:c r="M4659" i="2"/>
  <x:c r="N4659" i="2"/>
  <x:c r="O4659" i="2"/>
  <x:c r="K4660" i="2"/>
  <x:c r="M4660" i="2"/>
  <x:c r="N4660" i="2"/>
  <x:c r="O4660" i="2"/>
  <x:c r="K4661" i="2"/>
  <x:c r="M4661" i="2"/>
  <x:c r="N4661" i="2"/>
  <x:c r="O4661" i="2"/>
  <x:c r="K4662" i="2"/>
  <x:c r="M4662" i="2"/>
  <x:c r="N4662" i="2"/>
  <x:c r="O4662" i="2"/>
  <x:c r="K4663" i="2"/>
  <x:c r="M4663" i="2"/>
  <x:c r="N4663" i="2"/>
  <x:c r="O4663" i="2"/>
  <x:c r="K4664" i="2"/>
  <x:c r="M4664" i="2"/>
  <x:c r="N4664" i="2"/>
  <x:c r="O4664" i="2"/>
  <x:c r="K4665" i="2"/>
  <x:c r="M4665" i="2"/>
  <x:c r="N4665" i="2"/>
  <x:c r="O4665" i="2"/>
  <x:c r="K4666" i="2"/>
  <x:c r="M4666" i="2"/>
  <x:c r="N4666" i="2"/>
  <x:c r="O4666" i="2"/>
  <x:c r="K4667" i="2"/>
  <x:c r="M4667" i="2"/>
  <x:c r="N4667" i="2"/>
  <x:c r="O4667" i="2"/>
  <x:c r="K4668" i="2"/>
  <x:c r="M4668" i="2"/>
  <x:c r="N4668" i="2"/>
  <x:c r="O4668" i="2"/>
  <x:c r="K4669" i="2"/>
  <x:c r="M4669" i="2"/>
  <x:c r="N4669" i="2"/>
  <x:c r="O4669" i="2"/>
  <x:c r="K4670" i="2"/>
  <x:c r="M4670" i="2"/>
  <x:c r="N4670" i="2"/>
  <x:c r="O4670" i="2"/>
  <x:c r="K4671" i="2"/>
  <x:c r="M4671" i="2"/>
  <x:c r="N4671" i="2"/>
  <x:c r="O4671" i="2"/>
  <x:c r="K4672" i="2"/>
  <x:c r="M4672" i="2"/>
  <x:c r="N4672" i="2"/>
  <x:c r="O4672" i="2"/>
  <x:c r="K4673" i="2"/>
  <x:c r="M4673" i="2"/>
  <x:c r="N4673" i="2"/>
  <x:c r="O4673" i="2"/>
  <x:c r="K4674" i="2"/>
  <x:c r="M4674" i="2"/>
  <x:c r="N4674" i="2"/>
  <x:c r="O4674" i="2"/>
  <x:c r="K4675" i="2"/>
  <x:c r="M4675" i="2"/>
  <x:c r="N4675" i="2"/>
  <x:c r="O4675" i="2"/>
  <x:c r="K4676" i="2"/>
  <x:c r="M4676" i="2"/>
  <x:c r="N4676" i="2"/>
  <x:c r="O4676" i="2"/>
  <x:c r="K4677" i="2"/>
  <x:c r="M4677" i="2"/>
  <x:c r="N4677" i="2"/>
  <x:c r="O4677" i="2"/>
  <x:c r="K4678" i="2"/>
  <x:c r="M4678" i="2"/>
  <x:c r="N4678" i="2"/>
  <x:c r="O4678" i="2"/>
  <x:c r="K4679" i="2"/>
  <x:c r="M4679" i="2"/>
  <x:c r="N4679" i="2"/>
  <x:c r="O4679" i="2"/>
  <x:c r="K4680" i="2"/>
  <x:c r="M4680" i="2"/>
  <x:c r="N4680" i="2"/>
  <x:c r="O4680" i="2"/>
  <x:c r="K4681" i="2"/>
  <x:c r="M4681" i="2"/>
  <x:c r="N4681" i="2"/>
  <x:c r="O4681" i="2"/>
  <x:c r="K4682" i="2"/>
  <x:c r="M4682" i="2"/>
  <x:c r="N4682" i="2"/>
  <x:c r="O4682" i="2"/>
  <x:c r="K4683" i="2"/>
  <x:c r="M4683" i="2"/>
  <x:c r="N4683" i="2"/>
  <x:c r="O4683" i="2"/>
  <x:c r="K4684" i="2"/>
  <x:c r="M4684" i="2"/>
  <x:c r="N4684" i="2"/>
  <x:c r="O4684" i="2"/>
  <x:c r="K4685" i="2"/>
  <x:c r="M4685" i="2"/>
  <x:c r="N4685" i="2"/>
  <x:c r="O4685" i="2"/>
  <x:c r="K4686" i="2"/>
  <x:c r="M4686" i="2"/>
  <x:c r="N4686" i="2"/>
  <x:c r="O4686" i="2"/>
  <x:c r="K4687" i="2"/>
  <x:c r="M4687" i="2"/>
  <x:c r="N4687" i="2"/>
  <x:c r="O4687" i="2"/>
  <x:c r="K4688" i="2"/>
  <x:c r="M4688" i="2"/>
  <x:c r="N4688" i="2"/>
  <x:c r="O4688" i="2"/>
  <x:c r="K4689" i="2"/>
  <x:c r="M4689" i="2"/>
  <x:c r="N4689" i="2"/>
  <x:c r="O4689" i="2"/>
  <x:c r="K4690" i="2"/>
  <x:c r="M4690" i="2"/>
  <x:c r="N4690" i="2"/>
  <x:c r="O4690" i="2"/>
  <x:c r="K4691" i="2"/>
  <x:c r="M4691" i="2"/>
  <x:c r="N4691" i="2"/>
  <x:c r="O4691" i="2"/>
  <x:c r="K4692" i="2"/>
  <x:c r="M4692" i="2"/>
  <x:c r="N4692" i="2"/>
  <x:c r="O4692" i="2"/>
  <x:c r="K4693" i="2"/>
  <x:c r="M4693" i="2"/>
  <x:c r="N4693" i="2"/>
  <x:c r="O4693" i="2"/>
  <x:c r="K4694" i="2"/>
  <x:c r="M4694" i="2"/>
  <x:c r="N4694" i="2"/>
  <x:c r="O4694" i="2"/>
  <x:c r="K4695" i="2"/>
  <x:c r="M4695" i="2"/>
  <x:c r="N4695" i="2"/>
  <x:c r="O4695" i="2"/>
  <x:c r="K4696" i="2"/>
  <x:c r="M4696" i="2"/>
  <x:c r="N4696" i="2"/>
  <x:c r="O4696" i="2"/>
  <x:c r="K4697" i="2"/>
  <x:c r="M4697" i="2"/>
  <x:c r="N4697" i="2"/>
  <x:c r="O4697" i="2"/>
  <x:c r="K4698" i="2"/>
  <x:c r="M4698" i="2"/>
  <x:c r="N4698" i="2"/>
  <x:c r="O4698" i="2"/>
  <x:c r="K4699" i="2"/>
  <x:c r="M4699" i="2"/>
  <x:c r="N4699" i="2"/>
  <x:c r="O4699" i="2"/>
  <x:c r="K4700" i="2"/>
  <x:c r="M4700" i="2"/>
  <x:c r="N4700" i="2"/>
  <x:c r="O4700" i="2"/>
  <x:c r="K4701" i="2"/>
  <x:c r="M4701" i="2"/>
  <x:c r="N4701" i="2"/>
  <x:c r="O4701" i="2"/>
  <x:c r="K4702" i="2"/>
  <x:c r="M4702" i="2"/>
  <x:c r="N4702" i="2"/>
  <x:c r="O4702" i="2"/>
  <x:c r="K4703" i="2"/>
  <x:c r="M4703" i="2"/>
  <x:c r="N4703" i="2"/>
  <x:c r="O4703" i="2"/>
  <x:c r="K4704" i="2"/>
  <x:c r="M4704" i="2"/>
  <x:c r="N4704" i="2"/>
  <x:c r="O4704" i="2"/>
  <x:c r="K4705" i="2"/>
  <x:c r="M4705" i="2"/>
  <x:c r="N4705" i="2"/>
  <x:c r="O4705" i="2"/>
  <x:c r="K4706" i="2"/>
  <x:c r="M4706" i="2"/>
  <x:c r="N4706" i="2"/>
  <x:c r="O4706" i="2"/>
  <x:c r="K4707" i="2"/>
  <x:c r="M4707" i="2"/>
  <x:c r="N4707" i="2"/>
  <x:c r="O4707" i="2"/>
  <x:c r="K4708" i="2"/>
  <x:c r="M4708" i="2"/>
  <x:c r="N4708" i="2"/>
  <x:c r="O4708" i="2"/>
  <x:c r="K4709" i="2"/>
  <x:c r="M4709" i="2"/>
  <x:c r="N4709" i="2"/>
  <x:c r="O4709" i="2"/>
  <x:c r="K4710" i="2"/>
  <x:c r="M4710" i="2"/>
  <x:c r="N4710" i="2"/>
  <x:c r="O4710" i="2"/>
  <x:c r="K4711" i="2"/>
  <x:c r="M4711" i="2"/>
  <x:c r="N4711" i="2"/>
  <x:c r="O4711" i="2"/>
  <x:c r="K4712" i="2"/>
  <x:c r="M4712" i="2"/>
  <x:c r="N4712" i="2"/>
  <x:c r="O4712" i="2"/>
  <x:c r="K4713" i="2"/>
  <x:c r="M4713" i="2"/>
  <x:c r="N4713" i="2"/>
  <x:c r="O4713" i="2"/>
  <x:c r="K4714" i="2"/>
  <x:c r="M4714" i="2"/>
  <x:c r="N4714" i="2"/>
  <x:c r="O4714" i="2"/>
  <x:c r="K4715" i="2"/>
  <x:c r="M4715" i="2"/>
  <x:c r="N4715" i="2"/>
  <x:c r="O4715" i="2"/>
  <x:c r="K4716" i="2"/>
  <x:c r="M4716" i="2"/>
  <x:c r="N4716" i="2"/>
  <x:c r="O4716" i="2"/>
  <x:c r="K4717" i="2"/>
  <x:c r="M4717" i="2"/>
  <x:c r="N4717" i="2"/>
  <x:c r="O4717" i="2"/>
  <x:c r="K4718" i="2"/>
  <x:c r="M4718" i="2"/>
  <x:c r="N4718" i="2"/>
  <x:c r="O4718" i="2"/>
  <x:c r="K4719" i="2"/>
  <x:c r="M4719" i="2"/>
  <x:c r="N4719" i="2"/>
  <x:c r="O4719" i="2"/>
  <x:c r="K4720" i="2"/>
  <x:c r="M4720" i="2"/>
  <x:c r="N4720" i="2"/>
  <x:c r="O4720" i="2"/>
  <x:c r="K4721" i="2"/>
  <x:c r="M4721" i="2"/>
  <x:c r="N4721" i="2"/>
  <x:c r="O4721" i="2"/>
  <x:c r="K4722" i="2"/>
  <x:c r="M4722" i="2"/>
  <x:c r="N4722" i="2"/>
  <x:c r="O4722" i="2"/>
  <x:c r="K4723" i="2"/>
  <x:c r="M4723" i="2"/>
  <x:c r="N4723" i="2"/>
  <x:c r="O4723" i="2"/>
  <x:c r="K4724" i="2"/>
  <x:c r="M4724" i="2"/>
  <x:c r="N4724" i="2"/>
  <x:c r="O4724" i="2"/>
  <x:c r="K4725" i="2"/>
  <x:c r="M4725" i="2"/>
  <x:c r="N4725" i="2"/>
  <x:c r="O4725" i="2"/>
  <x:c r="K4726" i="2"/>
  <x:c r="M4726" i="2"/>
  <x:c r="N4726" i="2"/>
  <x:c r="O4726" i="2"/>
  <x:c r="K4727" i="2"/>
  <x:c r="M4727" i="2"/>
  <x:c r="N4727" i="2"/>
  <x:c r="O4727" i="2"/>
  <x:c r="K4728" i="2"/>
  <x:c r="M4728" i="2"/>
  <x:c r="N4728" i="2"/>
  <x:c r="O4728" i="2"/>
  <x:c r="K4729" i="2"/>
  <x:c r="M4729" i="2"/>
  <x:c r="N4729" i="2"/>
  <x:c r="O4729" i="2"/>
  <x:c r="K4730" i="2"/>
  <x:c r="M4730" i="2"/>
  <x:c r="N4730" i="2"/>
  <x:c r="O4730" i="2"/>
  <x:c r="K4731" i="2"/>
  <x:c r="M4731" i="2"/>
  <x:c r="N4731" i="2"/>
  <x:c r="O4731" i="2"/>
  <x:c r="K4732" i="2"/>
  <x:c r="M4732" i="2"/>
  <x:c r="N4732" i="2"/>
  <x:c r="O4732" i="2"/>
  <x:c r="K4733" i="2"/>
  <x:c r="M4733" i="2"/>
  <x:c r="N4733" i="2"/>
  <x:c r="O4733" i="2"/>
  <x:c r="K4734" i="2"/>
  <x:c r="M4734" i="2"/>
  <x:c r="N4734" i="2"/>
  <x:c r="O4734" i="2"/>
  <x:c r="K4735" i="2"/>
  <x:c r="M4735" i="2"/>
  <x:c r="N4735" i="2"/>
  <x:c r="O4735" i="2"/>
  <x:c r="K4736" i="2"/>
  <x:c r="M4736" i="2"/>
  <x:c r="N4736" i="2"/>
  <x:c r="O4736" i="2"/>
  <x:c r="K4737" i="2"/>
  <x:c r="M4737" i="2"/>
  <x:c r="N4737" i="2"/>
  <x:c r="O4737" i="2"/>
  <x:c r="K4738" i="2"/>
  <x:c r="M4738" i="2"/>
  <x:c r="N4738" i="2"/>
  <x:c r="O4738" i="2"/>
  <x:c r="K4739" i="2"/>
  <x:c r="M4739" i="2"/>
  <x:c r="N4739" i="2"/>
  <x:c r="O4739" i="2"/>
  <x:c r="K4740" i="2"/>
  <x:c r="M4740" i="2"/>
  <x:c r="N4740" i="2"/>
  <x:c r="O4740" i="2"/>
  <x:c r="K4741" i="2"/>
  <x:c r="M4741" i="2"/>
  <x:c r="N4741" i="2"/>
  <x:c r="O4741" i="2"/>
  <x:c r="K4742" i="2"/>
  <x:c r="M4742" i="2"/>
  <x:c r="N4742" i="2"/>
  <x:c r="O4742" i="2"/>
  <x:c r="K4743" i="2"/>
  <x:c r="M4743" i="2"/>
  <x:c r="N4743" i="2"/>
  <x:c r="O4743" i="2"/>
  <x:c r="K4744" i="2"/>
  <x:c r="M4744" i="2"/>
  <x:c r="N4744" i="2"/>
  <x:c r="O4744" i="2"/>
  <x:c r="K4745" i="2"/>
  <x:c r="M4745" i="2"/>
  <x:c r="N4745" i="2"/>
  <x:c r="O4745" i="2"/>
  <x:c r="K4746" i="2"/>
  <x:c r="M4746" i="2"/>
  <x:c r="N4746" i="2"/>
  <x:c r="O4746" i="2"/>
  <x:c r="K4747" i="2"/>
  <x:c r="M4747" i="2"/>
  <x:c r="N4747" i="2"/>
  <x:c r="O4747" i="2"/>
  <x:c r="K4748" i="2"/>
  <x:c r="M4748" i="2"/>
  <x:c r="N4748" i="2"/>
  <x:c r="O4748" i="2"/>
  <x:c r="K4749" i="2"/>
  <x:c r="M4749" i="2"/>
  <x:c r="N4749" i="2"/>
  <x:c r="O4749" i="2"/>
  <x:c r="K4750" i="2"/>
  <x:c r="M4750" i="2"/>
  <x:c r="N4750" i="2"/>
  <x:c r="O4750" i="2"/>
  <x:c r="K4751" i="2"/>
  <x:c r="M4751" i="2"/>
  <x:c r="N4751" i="2"/>
  <x:c r="O4751" i="2"/>
  <x:c r="K4752" i="2"/>
  <x:c r="M4752" i="2"/>
  <x:c r="N4752" i="2"/>
  <x:c r="O4752" i="2"/>
  <x:c r="K4753" i="2"/>
  <x:c r="M4753" i="2"/>
  <x:c r="N4753" i="2"/>
  <x:c r="O4753" i="2"/>
  <x:c r="K4754" i="2"/>
  <x:c r="M4754" i="2"/>
  <x:c r="N4754" i="2"/>
  <x:c r="O4754" i="2"/>
  <x:c r="K4755" i="2"/>
  <x:c r="M4755" i="2"/>
  <x:c r="N4755" i="2"/>
  <x:c r="O4755" i="2"/>
  <x:c r="K4756" i="2"/>
  <x:c r="M4756" i="2"/>
  <x:c r="N4756" i="2"/>
  <x:c r="O4756" i="2"/>
  <x:c r="K4757" i="2"/>
  <x:c r="M4757" i="2"/>
  <x:c r="N4757" i="2"/>
  <x:c r="O4757" i="2"/>
  <x:c r="K4758" i="2"/>
  <x:c r="M4758" i="2"/>
  <x:c r="N4758" i="2"/>
  <x:c r="O4758" i="2"/>
  <x:c r="K4759" i="2"/>
  <x:c r="M4759" i="2"/>
  <x:c r="N4759" i="2"/>
  <x:c r="O4759" i="2"/>
  <x:c r="K4760" i="2"/>
  <x:c r="M4760" i="2"/>
  <x:c r="N4760" i="2"/>
  <x:c r="O4760" i="2"/>
  <x:c r="K4761" i="2"/>
  <x:c r="M4761" i="2"/>
  <x:c r="N4761" i="2"/>
  <x:c r="O4761" i="2"/>
  <x:c r="K4762" i="2"/>
  <x:c r="M4762" i="2"/>
  <x:c r="N4762" i="2"/>
  <x:c r="O4762" i="2"/>
  <x:c r="K4763" i="2"/>
  <x:c r="M4763" i="2"/>
  <x:c r="N4763" i="2"/>
  <x:c r="O4763" i="2"/>
  <x:c r="K4764" i="2"/>
  <x:c r="M4764" i="2"/>
  <x:c r="N4764" i="2"/>
  <x:c r="O4764" i="2"/>
  <x:c r="K4765" i="2"/>
  <x:c r="M4765" i="2"/>
  <x:c r="N4765" i="2"/>
  <x:c r="O4765" i="2"/>
  <x:c r="K4766" i="2"/>
  <x:c r="M4766" i="2"/>
  <x:c r="N4766" i="2"/>
  <x:c r="O4766" i="2"/>
  <x:c r="K4767" i="2"/>
  <x:c r="M4767" i="2"/>
  <x:c r="N4767" i="2"/>
  <x:c r="O4767" i="2"/>
  <x:c r="K4768" i="2"/>
  <x:c r="M4768" i="2"/>
  <x:c r="N4768" i="2"/>
  <x:c r="O4768" i="2"/>
  <x:c r="K4769" i="2"/>
  <x:c r="M4769" i="2"/>
  <x:c r="N4769" i="2"/>
  <x:c r="O4769" i="2"/>
  <x:c r="K4770" i="2"/>
  <x:c r="M4770" i="2"/>
  <x:c r="N4770" i="2"/>
  <x:c r="O4770" i="2"/>
  <x:c r="K4771" i="2"/>
  <x:c r="M4771" i="2"/>
  <x:c r="N4771" i="2"/>
  <x:c r="O4771" i="2"/>
  <x:c r="K4772" i="2"/>
  <x:c r="M4772" i="2"/>
  <x:c r="N4772" i="2"/>
  <x:c r="O4772" i="2"/>
  <x:c r="K4773" i="2"/>
  <x:c r="M4773" i="2"/>
  <x:c r="N4773" i="2"/>
  <x:c r="O4773" i="2"/>
  <x:c r="K4774" i="2"/>
  <x:c r="M4774" i="2"/>
  <x:c r="N4774" i="2"/>
  <x:c r="O4774" i="2"/>
  <x:c r="K4775" i="2"/>
  <x:c r="M4775" i="2"/>
  <x:c r="N4775" i="2"/>
  <x:c r="O4775" i="2"/>
  <x:c r="K4776" i="2"/>
  <x:c r="M4776" i="2"/>
  <x:c r="N4776" i="2"/>
  <x:c r="O4776" i="2"/>
  <x:c r="K4777" i="2"/>
  <x:c r="M4777" i="2"/>
  <x:c r="N4777" i="2"/>
  <x:c r="O4777" i="2"/>
  <x:c r="K4778" i="2"/>
  <x:c r="M4778" i="2"/>
  <x:c r="N4778" i="2"/>
  <x:c r="O4778" i="2"/>
  <x:c r="K4779" i="2"/>
  <x:c r="M4779" i="2"/>
  <x:c r="N4779" i="2"/>
  <x:c r="O4779" i="2"/>
  <x:c r="K4780" i="2"/>
  <x:c r="M4780" i="2"/>
  <x:c r="N4780" i="2"/>
  <x:c r="O4780" i="2"/>
  <x:c r="K4781" i="2"/>
  <x:c r="M4781" i="2"/>
  <x:c r="N4781" i="2"/>
  <x:c r="O4781" i="2"/>
  <x:c r="K4782" i="2"/>
  <x:c r="M4782" i="2"/>
  <x:c r="N4782" i="2"/>
  <x:c r="O4782" i="2"/>
  <x:c r="K4783" i="2"/>
  <x:c r="M4783" i="2"/>
  <x:c r="N4783" i="2"/>
  <x:c r="O4783" i="2"/>
  <x:c r="K4784" i="2"/>
  <x:c r="M4784" i="2"/>
  <x:c r="N4784" i="2"/>
  <x:c r="O4784" i="2"/>
  <x:c r="K4785" i="2"/>
  <x:c r="M4785" i="2"/>
  <x:c r="N4785" i="2"/>
  <x:c r="O4785" i="2"/>
  <x:c r="K4786" i="2"/>
  <x:c r="M4786" i="2"/>
  <x:c r="N4786" i="2"/>
  <x:c r="O4786" i="2"/>
  <x:c r="K4787" i="2"/>
  <x:c r="M4787" i="2"/>
  <x:c r="N4787" i="2"/>
  <x:c r="O4787" i="2"/>
  <x:c r="K4788" i="2"/>
  <x:c r="M4788" i="2"/>
  <x:c r="N4788" i="2"/>
  <x:c r="O4788" i="2"/>
  <x:c r="K4789" i="2"/>
  <x:c r="M4789" i="2"/>
  <x:c r="N4789" i="2"/>
  <x:c r="O4789" i="2"/>
  <x:c r="K4790" i="2"/>
  <x:c r="M4790" i="2"/>
  <x:c r="N4790" i="2"/>
  <x:c r="O4790" i="2"/>
  <x:c r="K4791" i="2"/>
  <x:c r="M4791" i="2"/>
  <x:c r="N4791" i="2"/>
  <x:c r="O4791" i="2"/>
  <x:c r="K4792" i="2"/>
  <x:c r="M4792" i="2"/>
  <x:c r="N4792" i="2"/>
  <x:c r="O4792" i="2"/>
  <x:c r="K4793" i="2"/>
  <x:c r="M4793" i="2"/>
  <x:c r="N4793" i="2"/>
  <x:c r="O4793" i="2"/>
  <x:c r="K4794" i="2"/>
  <x:c r="M4794" i="2"/>
  <x:c r="N4794" i="2"/>
  <x:c r="O4794" i="2"/>
  <x:c r="K4795" i="2"/>
  <x:c r="M4795" i="2"/>
  <x:c r="N4795" i="2"/>
  <x:c r="O4795" i="2"/>
  <x:c r="K4796" i="2"/>
  <x:c r="M4796" i="2"/>
  <x:c r="N4796" i="2"/>
  <x:c r="O4796" i="2"/>
  <x:c r="K4797" i="2"/>
  <x:c r="M4797" i="2"/>
  <x:c r="N4797" i="2"/>
  <x:c r="O4797" i="2"/>
  <x:c r="K4798" i="2"/>
  <x:c r="M4798" i="2"/>
  <x:c r="N4798" i="2"/>
  <x:c r="O4798" i="2"/>
  <x:c r="K4799" i="2"/>
  <x:c r="M4799" i="2"/>
  <x:c r="N4799" i="2"/>
  <x:c r="O4799" i="2"/>
  <x:c r="K4800" i="2"/>
  <x:c r="M4800" i="2"/>
  <x:c r="N4800" i="2"/>
  <x:c r="O4800" i="2"/>
  <x:c r="K4801" i="2"/>
  <x:c r="M4801" i="2"/>
  <x:c r="N4801" i="2"/>
  <x:c r="O4801" i="2"/>
  <x:c r="K4802" i="2"/>
  <x:c r="M4802" i="2"/>
  <x:c r="N4802" i="2"/>
  <x:c r="O4802" i="2"/>
  <x:c r="K4803" i="2"/>
  <x:c r="M4803" i="2"/>
  <x:c r="N4803" i="2"/>
  <x:c r="O4803" i="2"/>
  <x:c r="K4804" i="2"/>
  <x:c r="M4804" i="2"/>
  <x:c r="N4804" i="2"/>
  <x:c r="O4804" i="2"/>
  <x:c r="K4805" i="2"/>
  <x:c r="M4805" i="2"/>
  <x:c r="N4805" i="2"/>
  <x:c r="O4805" i="2"/>
  <x:c r="K4806" i="2"/>
  <x:c r="M4806" i="2"/>
  <x:c r="N4806" i="2"/>
  <x:c r="O4806" i="2"/>
  <x:c r="K4807" i="2"/>
  <x:c r="M4807" i="2"/>
  <x:c r="N4807" i="2"/>
  <x:c r="O4807" i="2"/>
  <x:c r="K4808" i="2"/>
  <x:c r="M4808" i="2"/>
  <x:c r="N4808" i="2"/>
  <x:c r="O4808" i="2"/>
  <x:c r="K4809" i="2"/>
  <x:c r="M4809" i="2"/>
  <x:c r="N4809" i="2"/>
  <x:c r="O4809" i="2"/>
  <x:c r="K4810" i="2"/>
  <x:c r="M4810" i="2"/>
  <x:c r="N4810" i="2"/>
  <x:c r="O4810" i="2"/>
  <x:c r="K4811" i="2"/>
  <x:c r="M4811" i="2"/>
  <x:c r="N4811" i="2"/>
  <x:c r="O4811" i="2"/>
  <x:c r="K4812" i="2"/>
  <x:c r="M4812" i="2"/>
  <x:c r="N4812" i="2"/>
  <x:c r="O4812" i="2"/>
  <x:c r="K4813" i="2"/>
  <x:c r="M4813" i="2"/>
  <x:c r="N4813" i="2"/>
  <x:c r="O4813" i="2"/>
  <x:c r="K4814" i="2"/>
  <x:c r="M4814" i="2"/>
  <x:c r="N4814" i="2"/>
  <x:c r="O4814" i="2"/>
  <x:c r="K4815" i="2"/>
  <x:c r="M4815" i="2"/>
  <x:c r="N4815" i="2"/>
  <x:c r="O4815" i="2"/>
  <x:c r="K4816" i="2"/>
  <x:c r="M4816" i="2"/>
  <x:c r="N4816" i="2"/>
  <x:c r="O4816" i="2"/>
  <x:c r="K4817" i="2"/>
  <x:c r="M4817" i="2"/>
  <x:c r="N4817" i="2"/>
  <x:c r="O4817" i="2"/>
  <x:c r="K4818" i="2"/>
  <x:c r="M4818" i="2"/>
  <x:c r="N4818" i="2"/>
  <x:c r="O4818" i="2"/>
  <x:c r="K4819" i="2"/>
  <x:c r="M4819" i="2"/>
  <x:c r="N4819" i="2"/>
  <x:c r="O4819" i="2"/>
  <x:c r="K4820" i="2"/>
  <x:c r="M4820" i="2"/>
  <x:c r="N4820" i="2"/>
  <x:c r="O4820" i="2"/>
  <x:c r="K4821" i="2"/>
  <x:c r="M4821" i="2"/>
  <x:c r="N4821" i="2"/>
  <x:c r="O4821" i="2"/>
  <x:c r="K4822" i="2"/>
  <x:c r="M4822" i="2"/>
  <x:c r="N4822" i="2"/>
  <x:c r="O4822" i="2"/>
  <x:c r="K4823" i="2"/>
  <x:c r="M4823" i="2"/>
  <x:c r="N4823" i="2"/>
  <x:c r="O4823" i="2"/>
  <x:c r="K4824" i="2"/>
  <x:c r="M4824" i="2"/>
  <x:c r="N4824" i="2"/>
  <x:c r="O4824" i="2"/>
  <x:c r="K4825" i="2"/>
  <x:c r="M4825" i="2"/>
  <x:c r="N4825" i="2"/>
  <x:c r="O4825" i="2"/>
  <x:c r="K4826" i="2"/>
  <x:c r="M4826" i="2"/>
  <x:c r="N4826" i="2"/>
  <x:c r="O4826" i="2"/>
  <x:c r="K4827" i="2"/>
  <x:c r="M4827" i="2"/>
  <x:c r="N4827" i="2"/>
  <x:c r="O4827" i="2"/>
  <x:c r="K4828" i="2"/>
  <x:c r="M4828" i="2"/>
  <x:c r="N4828" i="2"/>
  <x:c r="O4828" i="2"/>
  <x:c r="K4829" i="2"/>
  <x:c r="M4829" i="2"/>
  <x:c r="N4829" i="2"/>
  <x:c r="O4829" i="2"/>
  <x:c r="K4830" i="2"/>
  <x:c r="M4830" i="2"/>
  <x:c r="N4830" i="2"/>
  <x:c r="O4830" i="2"/>
  <x:c r="K4831" i="2"/>
  <x:c r="M4831" i="2"/>
  <x:c r="N4831" i="2"/>
  <x:c r="O4831" i="2"/>
  <x:c r="K4832" i="2"/>
  <x:c r="M4832" i="2"/>
  <x:c r="N4832" i="2"/>
  <x:c r="O4832" i="2"/>
  <x:c r="K4833" i="2"/>
  <x:c r="M4833" i="2"/>
  <x:c r="N4833" i="2"/>
  <x:c r="O4833" i="2"/>
  <x:c r="K4834" i="2"/>
  <x:c r="M4834" i="2"/>
  <x:c r="N4834" i="2"/>
  <x:c r="O4834" i="2"/>
  <x:c r="K4835" i="2"/>
  <x:c r="M4835" i="2"/>
  <x:c r="N4835" i="2"/>
  <x:c r="O4835" i="2"/>
  <x:c r="K4836" i="2"/>
  <x:c r="M4836" i="2"/>
  <x:c r="N4836" i="2"/>
  <x:c r="O4836" i="2"/>
  <x:c r="K4837" i="2"/>
  <x:c r="M4837" i="2"/>
  <x:c r="N4837" i="2"/>
  <x:c r="O4837" i="2"/>
  <x:c r="K4838" i="2"/>
  <x:c r="M4838" i="2"/>
  <x:c r="N4838" i="2"/>
  <x:c r="O4838" i="2"/>
  <x:c r="K4839" i="2"/>
  <x:c r="M4839" i="2"/>
  <x:c r="N4839" i="2"/>
  <x:c r="O4839" i="2"/>
  <x:c r="K4840" i="2"/>
  <x:c r="M4840" i="2"/>
  <x:c r="N4840" i="2"/>
  <x:c r="O4840" i="2"/>
  <x:c r="K4841" i="2"/>
  <x:c r="M4841" i="2"/>
  <x:c r="N4841" i="2"/>
  <x:c r="O4841" i="2"/>
  <x:c r="K4842" i="2"/>
  <x:c r="M4842" i="2"/>
  <x:c r="N4842" i="2"/>
  <x:c r="O4842" i="2"/>
  <x:c r="K4843" i="2"/>
  <x:c r="M4843" i="2"/>
  <x:c r="N4843" i="2"/>
  <x:c r="O4843" i="2"/>
  <x:c r="K4844" i="2"/>
  <x:c r="M4844" i="2"/>
  <x:c r="N4844" i="2"/>
  <x:c r="O4844" i="2"/>
  <x:c r="K4845" i="2"/>
  <x:c r="M4845" i="2"/>
  <x:c r="N4845" i="2"/>
  <x:c r="O4845" i="2"/>
  <x:c r="K4846" i="2"/>
  <x:c r="M4846" i="2"/>
  <x:c r="N4846" i="2"/>
  <x:c r="O4846" i="2"/>
  <x:c r="K4847" i="2"/>
  <x:c r="M4847" i="2"/>
  <x:c r="N4847" i="2"/>
  <x:c r="O4847" i="2"/>
  <x:c r="K4848" i="2"/>
  <x:c r="M4848" i="2"/>
  <x:c r="N4848" i="2"/>
  <x:c r="O4848" i="2"/>
  <x:c r="K4849" i="2"/>
  <x:c r="M4849" i="2"/>
  <x:c r="N4849" i="2"/>
  <x:c r="O4849" i="2"/>
  <x:c r="K4850" i="2"/>
  <x:c r="M4850" i="2"/>
  <x:c r="N4850" i="2"/>
  <x:c r="O4850" i="2"/>
  <x:c r="K4851" i="2"/>
  <x:c r="M4851" i="2"/>
  <x:c r="N4851" i="2"/>
  <x:c r="O4851" i="2"/>
  <x:c r="K4852" i="2"/>
  <x:c r="M4852" i="2"/>
  <x:c r="N4852" i="2"/>
  <x:c r="O4852" i="2"/>
  <x:c r="K4853" i="2"/>
  <x:c r="M4853" i="2"/>
  <x:c r="N4853" i="2"/>
  <x:c r="O4853" i="2"/>
  <x:c r="K4854" i="2"/>
  <x:c r="M4854" i="2"/>
  <x:c r="N4854" i="2"/>
  <x:c r="O4854" i="2"/>
  <x:c r="K4855" i="2"/>
  <x:c r="M4855" i="2"/>
  <x:c r="N4855" i="2"/>
  <x:c r="O4855" i="2"/>
  <x:c r="K4856" i="2"/>
  <x:c r="M4856" i="2"/>
  <x:c r="N4856" i="2"/>
  <x:c r="O4856" i="2"/>
  <x:c r="K4857" i="2"/>
  <x:c r="M4857" i="2"/>
  <x:c r="N4857" i="2"/>
  <x:c r="O4857" i="2"/>
  <x:c r="K4858" i="2"/>
  <x:c r="M4858" i="2"/>
  <x:c r="N4858" i="2"/>
  <x:c r="O4858" i="2"/>
  <x:c r="K4859" i="2"/>
  <x:c r="M4859" i="2"/>
  <x:c r="N4859" i="2"/>
  <x:c r="O4859" i="2"/>
  <x:c r="K4860" i="2"/>
  <x:c r="M4860" i="2"/>
  <x:c r="N4860" i="2"/>
  <x:c r="O4860" i="2"/>
  <x:c r="K4861" i="2"/>
  <x:c r="M4861" i="2"/>
  <x:c r="N4861" i="2"/>
  <x:c r="O4861" i="2"/>
  <x:c r="K4862" i="2"/>
  <x:c r="M4862" i="2"/>
  <x:c r="N4862" i="2"/>
  <x:c r="O4862" i="2"/>
  <x:c r="K4863" i="2"/>
  <x:c r="M4863" i="2"/>
  <x:c r="N4863" i="2"/>
  <x:c r="O4863" i="2"/>
  <x:c r="K4864" i="2"/>
  <x:c r="M4864" i="2"/>
  <x:c r="N4864" i="2"/>
  <x:c r="O4864" i="2"/>
  <x:c r="K4865" i="2"/>
  <x:c r="M4865" i="2"/>
  <x:c r="N4865" i="2"/>
  <x:c r="O4865" i="2"/>
  <x:c r="K4866" i="2"/>
  <x:c r="M4866" i="2"/>
  <x:c r="N4866" i="2"/>
  <x:c r="O4866" i="2"/>
  <x:c r="K4867" i="2"/>
  <x:c r="M4867" i="2"/>
  <x:c r="N4867" i="2"/>
  <x:c r="O4867" i="2"/>
  <x:c r="K4868" i="2"/>
  <x:c r="M4868" i="2"/>
  <x:c r="N4868" i="2"/>
  <x:c r="O4868" i="2"/>
  <x:c r="K4869" i="2"/>
  <x:c r="M4869" i="2"/>
  <x:c r="N4869" i="2"/>
  <x:c r="O4869" i="2"/>
  <x:c r="K4870" i="2"/>
  <x:c r="M4870" i="2"/>
  <x:c r="N4870" i="2"/>
  <x:c r="O4870" i="2"/>
  <x:c r="K4871" i="2"/>
  <x:c r="M4871" i="2"/>
  <x:c r="N4871" i="2"/>
  <x:c r="O4871" i="2"/>
  <x:c r="K4872" i="2"/>
  <x:c r="M4872" i="2"/>
  <x:c r="N4872" i="2"/>
  <x:c r="O4872" i="2"/>
  <x:c r="K4873" i="2"/>
  <x:c r="M4873" i="2"/>
  <x:c r="N4873" i="2"/>
  <x:c r="O4873" i="2"/>
  <x:c r="K4874" i="2"/>
  <x:c r="M4874" i="2"/>
  <x:c r="N4874" i="2"/>
  <x:c r="O4874" i="2"/>
  <x:c r="K4875" i="2"/>
  <x:c r="M4875" i="2"/>
  <x:c r="N4875" i="2"/>
  <x:c r="O4875" i="2"/>
  <x:c r="K4876" i="2"/>
  <x:c r="M4876" i="2"/>
  <x:c r="N4876" i="2"/>
  <x:c r="O4876" i="2"/>
  <x:c r="K4877" i="2"/>
  <x:c r="M4877" i="2"/>
  <x:c r="N4877" i="2"/>
  <x:c r="O4877" i="2"/>
  <x:c r="K4878" i="2"/>
  <x:c r="M4878" i="2"/>
  <x:c r="N4878" i="2"/>
  <x:c r="O4878" i="2"/>
  <x:c r="K4879" i="2"/>
  <x:c r="M4879" i="2"/>
  <x:c r="N4879" i="2"/>
  <x:c r="O4879" i="2"/>
  <x:c r="K4880" i="2"/>
  <x:c r="M4880" i="2"/>
  <x:c r="N4880" i="2"/>
  <x:c r="O4880" i="2"/>
  <x:c r="K4881" i="2"/>
  <x:c r="M4881" i="2"/>
  <x:c r="N4881" i="2"/>
  <x:c r="O4881" i="2"/>
  <x:c r="K4882" i="2"/>
  <x:c r="M4882" i="2"/>
  <x:c r="N4882" i="2"/>
  <x:c r="O4882" i="2"/>
  <x:c r="K4883" i="2"/>
  <x:c r="M4883" i="2"/>
  <x:c r="N4883" i="2"/>
  <x:c r="O4883" i="2"/>
  <x:c r="K4884" i="2"/>
  <x:c r="M4884" i="2"/>
  <x:c r="N4884" i="2"/>
  <x:c r="O4884" i="2"/>
  <x:c r="K4885" i="2"/>
  <x:c r="M4885" i="2"/>
  <x:c r="N4885" i="2"/>
  <x:c r="O4885" i="2"/>
  <x:c r="K4886" i="2"/>
  <x:c r="M4886" i="2"/>
  <x:c r="N4886" i="2"/>
  <x:c r="O4886" i="2"/>
  <x:c r="K4887" i="2"/>
  <x:c r="M4887" i="2"/>
  <x:c r="N4887" i="2"/>
  <x:c r="O4887" i="2"/>
  <x:c r="K4888" i="2"/>
  <x:c r="M4888" i="2"/>
  <x:c r="N4888" i="2"/>
  <x:c r="O4888" i="2"/>
  <x:c r="K4889" i="2"/>
  <x:c r="M4889" i="2"/>
  <x:c r="N4889" i="2"/>
  <x:c r="O4889" i="2"/>
  <x:c r="K4890" i="2"/>
  <x:c r="M4890" i="2"/>
  <x:c r="N4890" i="2"/>
  <x:c r="O4890" i="2"/>
  <x:c r="K4891" i="2"/>
  <x:c r="M4891" i="2"/>
  <x:c r="N4891" i="2"/>
  <x:c r="O4891" i="2"/>
  <x:c r="K4892" i="2"/>
  <x:c r="M4892" i="2"/>
  <x:c r="N4892" i="2"/>
  <x:c r="O4892" i="2"/>
  <x:c r="K4893" i="2"/>
  <x:c r="M4893" i="2"/>
  <x:c r="N4893" i="2"/>
  <x:c r="O4893" i="2"/>
  <x:c r="K4894" i="2"/>
  <x:c r="M4894" i="2"/>
  <x:c r="N4894" i="2"/>
  <x:c r="O4894" i="2"/>
  <x:c r="K4895" i="2"/>
  <x:c r="M4895" i="2"/>
  <x:c r="N4895" i="2"/>
  <x:c r="O4895" i="2"/>
  <x:c r="K4896" i="2"/>
  <x:c r="M4896" i="2"/>
  <x:c r="N4896" i="2"/>
  <x:c r="O4896" i="2"/>
  <x:c r="K4897" i="2"/>
  <x:c r="M4897" i="2"/>
  <x:c r="N4897" i="2"/>
  <x:c r="O4897" i="2"/>
  <x:c r="K4898" i="2"/>
  <x:c r="M4898" i="2"/>
  <x:c r="N4898" i="2"/>
  <x:c r="O4898" i="2"/>
  <x:c r="K4899" i="2"/>
  <x:c r="M4899" i="2"/>
  <x:c r="N4899" i="2"/>
  <x:c r="O4899" i="2"/>
  <x:c r="K4900" i="2"/>
  <x:c r="M4900" i="2"/>
  <x:c r="N4900" i="2"/>
  <x:c r="O4900" i="2"/>
  <x:c r="K4901" i="2"/>
  <x:c r="M4901" i="2"/>
  <x:c r="N4901" i="2"/>
  <x:c r="O4901" i="2"/>
  <x:c r="K4902" i="2"/>
  <x:c r="M4902" i="2"/>
  <x:c r="N4902" i="2"/>
  <x:c r="O4902" i="2"/>
  <x:c r="K4903" i="2"/>
  <x:c r="M4903" i="2"/>
  <x:c r="N4903" i="2"/>
  <x:c r="O4903" i="2"/>
  <x:c r="K4904" i="2"/>
  <x:c r="M4904" i="2"/>
  <x:c r="N4904" i="2"/>
  <x:c r="O4904" i="2"/>
  <x:c r="K4905" i="2"/>
  <x:c r="M4905" i="2"/>
  <x:c r="N4905" i="2"/>
  <x:c r="O4905" i="2"/>
  <x:c r="K4906" i="2"/>
  <x:c r="M4906" i="2"/>
  <x:c r="N4906" i="2"/>
  <x:c r="O4906" i="2"/>
  <x:c r="K4907" i="2"/>
  <x:c r="M4907" i="2"/>
  <x:c r="N4907" i="2"/>
  <x:c r="O4907" i="2"/>
  <x:c r="K4908" i="2"/>
  <x:c r="M4908" i="2"/>
  <x:c r="N4908" i="2"/>
  <x:c r="O4908" i="2"/>
  <x:c r="K4909" i="2"/>
  <x:c r="M4909" i="2"/>
  <x:c r="N4909" i="2"/>
  <x:c r="O4909" i="2"/>
  <x:c r="K4910" i="2"/>
  <x:c r="M4910" i="2"/>
  <x:c r="N4910" i="2"/>
  <x:c r="O4910" i="2"/>
  <x:c r="K4911" i="2"/>
  <x:c r="M4911" i="2"/>
  <x:c r="N4911" i="2"/>
  <x:c r="O4911" i="2"/>
  <x:c r="K4912" i="2"/>
  <x:c r="M4912" i="2"/>
  <x:c r="N4912" i="2"/>
  <x:c r="O4912" i="2"/>
  <x:c r="K4913" i="2"/>
  <x:c r="M4913" i="2"/>
  <x:c r="N4913" i="2"/>
  <x:c r="O4913" i="2"/>
  <x:c r="K4914" i="2"/>
  <x:c r="M4914" i="2"/>
  <x:c r="N4914" i="2"/>
  <x:c r="O4914" i="2"/>
  <x:c r="K4915" i="2"/>
  <x:c r="M4915" i="2"/>
  <x:c r="N4915" i="2"/>
  <x:c r="O4915" i="2"/>
  <x:c r="K4916" i="2"/>
  <x:c r="M4916" i="2"/>
  <x:c r="N4916" i="2"/>
  <x:c r="O4916" i="2"/>
  <x:c r="K4917" i="2"/>
  <x:c r="M4917" i="2"/>
  <x:c r="N4917" i="2"/>
  <x:c r="O4917" i="2"/>
  <x:c r="K4918" i="2"/>
  <x:c r="M4918" i="2"/>
  <x:c r="N4918" i="2"/>
  <x:c r="O4918" i="2"/>
  <x:c r="K4919" i="2"/>
  <x:c r="M4919" i="2"/>
  <x:c r="N4919" i="2"/>
  <x:c r="O4919" i="2"/>
  <x:c r="K4920" i="2"/>
  <x:c r="M4920" i="2"/>
  <x:c r="N4920" i="2"/>
  <x:c r="O4920" i="2"/>
  <x:c r="K4921" i="2"/>
  <x:c r="M4921" i="2"/>
  <x:c r="N4921" i="2"/>
  <x:c r="O4921" i="2"/>
  <x:c r="K4922" i="2"/>
  <x:c r="M4922" i="2"/>
  <x:c r="N4922" i="2"/>
  <x:c r="O4922" i="2"/>
  <x:c r="K4923" i="2"/>
  <x:c r="M4923" i="2"/>
  <x:c r="N4923" i="2"/>
  <x:c r="O4923" i="2"/>
  <x:c r="K4924" i="2"/>
  <x:c r="M4924" i="2"/>
  <x:c r="N4924" i="2"/>
  <x:c r="O4924" i="2"/>
  <x:c r="K4925" i="2"/>
  <x:c r="M4925" i="2"/>
  <x:c r="N4925" i="2"/>
  <x:c r="O4925" i="2"/>
  <x:c r="K4926" i="2"/>
  <x:c r="M4926" i="2"/>
  <x:c r="N4926" i="2"/>
  <x:c r="O4926" i="2"/>
  <x:c r="K4927" i="2"/>
  <x:c r="M4927" i="2"/>
  <x:c r="N4927" i="2"/>
  <x:c r="O4927" i="2"/>
  <x:c r="K4928" i="2"/>
  <x:c r="M4928" i="2"/>
  <x:c r="N4928" i="2"/>
  <x:c r="O4928" i="2"/>
  <x:c r="K4929" i="2"/>
  <x:c r="M4929" i="2"/>
  <x:c r="N4929" i="2"/>
  <x:c r="O4929" i="2"/>
  <x:c r="K4930" i="2"/>
  <x:c r="M4930" i="2"/>
  <x:c r="N4930" i="2"/>
  <x:c r="O4930" i="2"/>
  <x:c r="K4931" i="2"/>
  <x:c r="M4931" i="2"/>
  <x:c r="N4931" i="2"/>
  <x:c r="O4931" i="2"/>
  <x:c r="K4932" i="2"/>
  <x:c r="M4932" i="2"/>
  <x:c r="N4932" i="2"/>
  <x:c r="O4932" i="2"/>
  <x:c r="K4933" i="2"/>
  <x:c r="M4933" i="2"/>
  <x:c r="N4933" i="2"/>
  <x:c r="O4933" i="2"/>
  <x:c r="K4934" i="2"/>
  <x:c r="M4934" i="2"/>
  <x:c r="N4934" i="2"/>
  <x:c r="O4934" i="2"/>
  <x:c r="K4935" i="2"/>
  <x:c r="M4935" i="2"/>
  <x:c r="N4935" i="2"/>
  <x:c r="O4935" i="2"/>
  <x:c r="K4936" i="2"/>
  <x:c r="M4936" i="2"/>
  <x:c r="N4936" i="2"/>
  <x:c r="O4936" i="2"/>
  <x:c r="K4937" i="2"/>
  <x:c r="M4937" i="2"/>
  <x:c r="N4937" i="2"/>
  <x:c r="O4937" i="2"/>
  <x:c r="K4938" i="2"/>
  <x:c r="M4938" i="2"/>
  <x:c r="N4938" i="2"/>
  <x:c r="O4938" i="2"/>
  <x:c r="K4939" i="2"/>
  <x:c r="M4939" i="2"/>
  <x:c r="N4939" i="2"/>
  <x:c r="O4939" i="2"/>
  <x:c r="K4940" i="2"/>
  <x:c r="M4940" i="2"/>
  <x:c r="N4940" i="2"/>
  <x:c r="O4940" i="2"/>
  <x:c r="K4941" i="2"/>
  <x:c r="M4941" i="2"/>
  <x:c r="N4941" i="2"/>
  <x:c r="O4941" i="2"/>
  <x:c r="K4942" i="2"/>
  <x:c r="M4942" i="2"/>
  <x:c r="N4942" i="2"/>
  <x:c r="O4942" i="2"/>
  <x:c r="K4943" i="2"/>
  <x:c r="M4943" i="2"/>
  <x:c r="N4943" i="2"/>
  <x:c r="O4943" i="2"/>
  <x:c r="K4944" i="2"/>
  <x:c r="M4944" i="2"/>
  <x:c r="N4944" i="2"/>
  <x:c r="O4944" i="2"/>
  <x:c r="K4945" i="2"/>
  <x:c r="M4945" i="2"/>
  <x:c r="N4945" i="2"/>
  <x:c r="O4945" i="2"/>
  <x:c r="K4946" i="2"/>
  <x:c r="M4946" i="2"/>
  <x:c r="N4946" i="2"/>
  <x:c r="O4946" i="2"/>
  <x:c r="K4947" i="2"/>
  <x:c r="M4947" i="2"/>
  <x:c r="N4947" i="2"/>
  <x:c r="O4947" i="2"/>
  <x:c r="K4948" i="2"/>
  <x:c r="M4948" i="2"/>
  <x:c r="N4948" i="2"/>
  <x:c r="O4948" i="2"/>
  <x:c r="K4949" i="2"/>
  <x:c r="M4949" i="2"/>
  <x:c r="N4949" i="2"/>
  <x:c r="O4949" i="2"/>
  <x:c r="K4950" i="2"/>
  <x:c r="M4950" i="2"/>
  <x:c r="N4950" i="2"/>
  <x:c r="O4950" i="2"/>
  <x:c r="K4951" i="2"/>
  <x:c r="M4951" i="2"/>
  <x:c r="N4951" i="2"/>
  <x:c r="O4951" i="2"/>
  <x:c r="K4952" i="2"/>
  <x:c r="M4952" i="2"/>
  <x:c r="N4952" i="2"/>
  <x:c r="O4952" i="2"/>
  <x:c r="K4953" i="2"/>
  <x:c r="M4953" i="2"/>
  <x:c r="N4953" i="2"/>
  <x:c r="O4953" i="2"/>
  <x:c r="K4954" i="2"/>
  <x:c r="M4954" i="2"/>
  <x:c r="N4954" i="2"/>
  <x:c r="O4954" i="2"/>
  <x:c r="K4955" i="2"/>
  <x:c r="M4955" i="2"/>
  <x:c r="N4955" i="2"/>
  <x:c r="O4955" i="2"/>
  <x:c r="K4956" i="2"/>
  <x:c r="M4956" i="2"/>
  <x:c r="N4956" i="2"/>
  <x:c r="O4956" i="2"/>
  <x:c r="K4957" i="2"/>
  <x:c r="M4957" i="2"/>
  <x:c r="N4957" i="2"/>
  <x:c r="O4957" i="2"/>
  <x:c r="K4958" i="2"/>
  <x:c r="M4958" i="2"/>
  <x:c r="N4958" i="2"/>
  <x:c r="O4958" i="2"/>
  <x:c r="K4959" i="2"/>
  <x:c r="M4959" i="2"/>
  <x:c r="N4959" i="2"/>
  <x:c r="O4959" i="2"/>
  <x:c r="K4960" i="2"/>
  <x:c r="M4960" i="2"/>
  <x:c r="N4960" i="2"/>
  <x:c r="O4960" i="2"/>
  <x:c r="K4961" i="2"/>
  <x:c r="M4961" i="2"/>
  <x:c r="N4961" i="2"/>
  <x:c r="O4961" i="2"/>
  <x:c r="K4962" i="2"/>
  <x:c r="M4962" i="2"/>
  <x:c r="N4962" i="2"/>
  <x:c r="O4962" i="2"/>
  <x:c r="K4963" i="2"/>
  <x:c r="M4963" i="2"/>
  <x:c r="N4963" i="2"/>
  <x:c r="O4963" i="2"/>
  <x:c r="K4964" i="2"/>
  <x:c r="M4964" i="2"/>
  <x:c r="N4964" i="2"/>
  <x:c r="O4964" i="2"/>
  <x:c r="K4965" i="2"/>
  <x:c r="M4965" i="2"/>
  <x:c r="N4965" i="2"/>
  <x:c r="O4965" i="2"/>
  <x:c r="K4966" i="2"/>
  <x:c r="M4966" i="2"/>
  <x:c r="N4966" i="2"/>
  <x:c r="O4966" i="2"/>
  <x:c r="K4967" i="2"/>
  <x:c r="M4967" i="2"/>
  <x:c r="N4967" i="2"/>
  <x:c r="O4967" i="2"/>
  <x:c r="K4968" i="2"/>
  <x:c r="M4968" i="2"/>
  <x:c r="N4968" i="2"/>
  <x:c r="O4968" i="2"/>
  <x:c r="K4969" i="2"/>
  <x:c r="M4969" i="2"/>
  <x:c r="N4969" i="2"/>
  <x:c r="O4969" i="2"/>
  <x:c r="K4970" i="2"/>
  <x:c r="M4970" i="2"/>
  <x:c r="N4970" i="2"/>
  <x:c r="O4970" i="2"/>
  <x:c r="K4971" i="2"/>
  <x:c r="M4971" i="2"/>
  <x:c r="N4971" i="2"/>
  <x:c r="O4971" i="2"/>
  <x:c r="K4972" i="2"/>
  <x:c r="M4972" i="2"/>
  <x:c r="N4972" i="2"/>
  <x:c r="O4972" i="2"/>
  <x:c r="K4973" i="2"/>
  <x:c r="M4973" i="2"/>
  <x:c r="N4973" i="2"/>
  <x:c r="O4973" i="2"/>
  <x:c r="K4974" i="2"/>
  <x:c r="M4974" i="2"/>
  <x:c r="N4974" i="2"/>
  <x:c r="O4974" i="2"/>
  <x:c r="K4975" i="2"/>
  <x:c r="M4975" i="2"/>
  <x:c r="N4975" i="2"/>
  <x:c r="O4975" i="2"/>
  <x:c r="K4976" i="2"/>
  <x:c r="M4976" i="2"/>
  <x:c r="N4976" i="2"/>
  <x:c r="O4976" i="2"/>
  <x:c r="K4977" i="2"/>
  <x:c r="M4977" i="2"/>
  <x:c r="N4977" i="2"/>
  <x:c r="O4977" i="2"/>
  <x:c r="K4978" i="2"/>
  <x:c r="M4978" i="2"/>
  <x:c r="N4978" i="2"/>
  <x:c r="O4978" i="2"/>
  <x:c r="K4979" i="2"/>
  <x:c r="M4979" i="2"/>
  <x:c r="N4979" i="2"/>
  <x:c r="O4979" i="2"/>
  <x:c r="K4980" i="2"/>
  <x:c r="M4980" i="2"/>
  <x:c r="N4980" i="2"/>
  <x:c r="O4980" i="2"/>
  <x:c r="K4981" i="2"/>
  <x:c r="M4981" i="2"/>
  <x:c r="N4981" i="2"/>
  <x:c r="O4981" i="2"/>
  <x:c r="K4982" i="2"/>
  <x:c r="M4982" i="2"/>
  <x:c r="N4982" i="2"/>
  <x:c r="O4982" i="2"/>
  <x:c r="K4983" i="2"/>
  <x:c r="M4983" i="2"/>
  <x:c r="N4983" i="2"/>
  <x:c r="O4983" i="2"/>
  <x:c r="K4984" i="2"/>
  <x:c r="M4984" i="2"/>
  <x:c r="N4984" i="2"/>
  <x:c r="O4984" i="2"/>
  <x:c r="K4985" i="2"/>
  <x:c r="M4985" i="2"/>
  <x:c r="N4985" i="2"/>
  <x:c r="O4985" i="2"/>
  <x:c r="K4986" i="2"/>
  <x:c r="M4986" i="2"/>
  <x:c r="N4986" i="2"/>
  <x:c r="O4986" i="2"/>
  <x:c r="K4987" i="2"/>
  <x:c r="M4987" i="2"/>
  <x:c r="N4987" i="2"/>
  <x:c r="O4987" i="2"/>
  <x:c r="K4988" i="2"/>
  <x:c r="M4988" i="2"/>
  <x:c r="N4988" i="2"/>
  <x:c r="O4988" i="2"/>
  <x:c r="K4989" i="2"/>
  <x:c r="M4989" i="2"/>
  <x:c r="N4989" i="2"/>
  <x:c r="O4989" i="2"/>
  <x:c r="K4990" i="2"/>
  <x:c r="M4990" i="2"/>
  <x:c r="N4990" i="2"/>
  <x:c r="O4990" i="2"/>
  <x:c r="K4991" i="2"/>
  <x:c r="M4991" i="2"/>
  <x:c r="N4991" i="2"/>
  <x:c r="O4991" i="2"/>
  <x:c r="K4992" i="2"/>
  <x:c r="M4992" i="2"/>
  <x:c r="N4992" i="2"/>
  <x:c r="O4992" i="2"/>
  <x:c r="K4993" i="2"/>
  <x:c r="M4993" i="2"/>
  <x:c r="N4993" i="2"/>
  <x:c r="O4993" i="2"/>
  <x:c r="K4994" i="2"/>
  <x:c r="M4994" i="2"/>
  <x:c r="N4994" i="2"/>
  <x:c r="O4994" i="2"/>
  <x:c r="K4995" i="2"/>
  <x:c r="M4995" i="2"/>
  <x:c r="N4995" i="2"/>
  <x:c r="O4995" i="2"/>
  <x:c r="K4996" i="2"/>
  <x:c r="M4996" i="2"/>
  <x:c r="N4996" i="2"/>
  <x:c r="O4996" i="2"/>
  <x:c r="K4997" i="2"/>
  <x:c r="M4997" i="2"/>
  <x:c r="N4997" i="2"/>
  <x:c r="O4997" i="2"/>
  <x:c r="K4998" i="2"/>
  <x:c r="M4998" i="2"/>
  <x:c r="N4998" i="2"/>
  <x:c r="O4998" i="2"/>
  <x:c r="K4999" i="2"/>
  <x:c r="M4999" i="2"/>
  <x:c r="N4999" i="2"/>
  <x:c r="O4999" i="2"/>
  <x:c r="K5000" i="2"/>
  <x:c r="M5000" i="2"/>
  <x:c r="N5000" i="2"/>
  <x:c r="O5000" i="2"/>
  <x:c r="K5001" i="2"/>
  <x:c r="M5001" i="2"/>
  <x:c r="N5001" i="2"/>
  <x:c r="O5001" i="2"/>
  <x:c r="K5002" i="2"/>
  <x:c r="M5002" i="2"/>
  <x:c r="N5002" i="2"/>
  <x:c r="O5002" i="2"/>
  <x:c r="K5003" i="2"/>
  <x:c r="M5003" i="2"/>
  <x:c r="N5003" i="2"/>
  <x:c r="O5003" i="2"/>
  <x:c r="K5004" i="2"/>
  <x:c r="M5004" i="2"/>
  <x:c r="N5004" i="2"/>
  <x:c r="O5004" i="2"/>
  <x:c r="K5005" i="2"/>
  <x:c r="M5005" i="2"/>
  <x:c r="N5005" i="2"/>
  <x:c r="O5005" i="2"/>
  <x:c r="K5006" i="2"/>
  <x:c r="M5006" i="2"/>
  <x:c r="N5006" i="2"/>
  <x:c r="O5006" i="2"/>
  <x:c r="K5007" i="2"/>
  <x:c r="M5007" i="2"/>
  <x:c r="N5007" i="2"/>
  <x:c r="O5007" i="2"/>
  <x:c r="K5008" i="2"/>
  <x:c r="M5008" i="2"/>
  <x:c r="N5008" i="2"/>
  <x:c r="O5008" i="2"/>
  <x:c r="K5009" i="2"/>
  <x:c r="M5009" i="2"/>
  <x:c r="N5009" i="2"/>
  <x:c r="O5009" i="2"/>
  <x:c r="K5010" i="2"/>
  <x:c r="M5010" i="2"/>
  <x:c r="N5010" i="2"/>
  <x:c r="O5010" i="2"/>
  <x:c r="K5011" i="2"/>
  <x:c r="M5011" i="2"/>
  <x:c r="N5011" i="2"/>
  <x:c r="O5011" i="2"/>
  <x:c r="K5012" i="2"/>
  <x:c r="M5012" i="2"/>
  <x:c r="N5012" i="2"/>
  <x:c r="O5012" i="2"/>
  <x:c r="K5013" i="2"/>
  <x:c r="M5013" i="2"/>
  <x:c r="N5013" i="2"/>
  <x:c r="O5013" i="2"/>
  <x:c r="K5014" i="2"/>
  <x:c r="M5014" i="2"/>
  <x:c r="N5014" i="2"/>
  <x:c r="O5014" i="2"/>
  <x:c r="K5015" i="2"/>
  <x:c r="M5015" i="2"/>
  <x:c r="N5015" i="2"/>
  <x:c r="O5015" i="2"/>
  <x:c r="K5016" i="2"/>
  <x:c r="M5016" i="2"/>
  <x:c r="N5016" i="2"/>
  <x:c r="O5016" i="2"/>
  <x:c r="K5017" i="2"/>
  <x:c r="M5017" i="2"/>
  <x:c r="N5017" i="2"/>
  <x:c r="O5017" i="2"/>
  <x:c r="K5018" i="2"/>
  <x:c r="M5018" i="2"/>
  <x:c r="N5018" i="2"/>
  <x:c r="O5018" i="2"/>
  <x:c r="K5019" i="2"/>
  <x:c r="M5019" i="2"/>
  <x:c r="N5019" i="2"/>
  <x:c r="O5019" i="2"/>
  <x:c r="K5020" i="2"/>
  <x:c r="M5020" i="2"/>
  <x:c r="N5020" i="2"/>
  <x:c r="O5020" i="2"/>
  <x:c r="K5021" i="2"/>
  <x:c r="M5021" i="2"/>
  <x:c r="N5021" i="2"/>
  <x:c r="O5021" i="2"/>
  <x:c r="K5022" i="2"/>
  <x:c r="M5022" i="2"/>
  <x:c r="N5022" i="2"/>
  <x:c r="O5022" i="2"/>
  <x:c r="K5023" i="2"/>
  <x:c r="M5023" i="2"/>
  <x:c r="N5023" i="2"/>
  <x:c r="O5023" i="2"/>
  <x:c r="K5024" i="2"/>
  <x:c r="M5024" i="2"/>
  <x:c r="N5024" i="2"/>
  <x:c r="O5024" i="2"/>
  <x:c r="K5025" i="2"/>
  <x:c r="M5025" i="2"/>
  <x:c r="N5025" i="2"/>
  <x:c r="O5025" i="2"/>
  <x:c r="K5026" i="2"/>
  <x:c r="M5026" i="2"/>
  <x:c r="N5026" i="2"/>
  <x:c r="O5026" i="2"/>
  <x:c r="K5027" i="2"/>
  <x:c r="M5027" i="2"/>
  <x:c r="N5027" i="2"/>
  <x:c r="O5027" i="2"/>
  <x:c r="K5028" i="2"/>
  <x:c r="M5028" i="2"/>
  <x:c r="N5028" i="2"/>
  <x:c r="O5028" i="2"/>
  <x:c r="K5029" i="2"/>
  <x:c r="M5029" i="2"/>
  <x:c r="N5029" i="2"/>
  <x:c r="O5029" i="2"/>
  <x:c r="K5030" i="2"/>
  <x:c r="M5030" i="2"/>
  <x:c r="N5030" i="2"/>
  <x:c r="O5030" i="2"/>
  <x:c r="K5031" i="2"/>
  <x:c r="M5031" i="2"/>
  <x:c r="N5031" i="2"/>
  <x:c r="O5031" i="2"/>
  <x:c r="K5032" i="2"/>
  <x:c r="M5032" i="2"/>
  <x:c r="N5032" i="2"/>
  <x:c r="O5032" i="2"/>
  <x:c r="K5033" i="2"/>
  <x:c r="M5033" i="2"/>
  <x:c r="N5033" i="2"/>
  <x:c r="O5033" i="2"/>
  <x:c r="K5034" i="2"/>
  <x:c r="M5034" i="2"/>
  <x:c r="N5034" i="2"/>
  <x:c r="O5034" i="2"/>
  <x:c r="K5035" i="2"/>
  <x:c r="M5035" i="2"/>
  <x:c r="N5035" i="2"/>
  <x:c r="O5035" i="2"/>
  <x:c r="K5036" i="2"/>
  <x:c r="M5036" i="2"/>
  <x:c r="N5036" i="2"/>
  <x:c r="O5036" i="2"/>
  <x:c r="K5037" i="2"/>
  <x:c r="M5037" i="2"/>
  <x:c r="N5037" i="2"/>
  <x:c r="O5037" i="2"/>
  <x:c r="K5038" i="2"/>
  <x:c r="M5038" i="2"/>
  <x:c r="N5038" i="2"/>
  <x:c r="O5038" i="2"/>
  <x:c r="K5039" i="2"/>
  <x:c r="M5039" i="2"/>
  <x:c r="N5039" i="2"/>
  <x:c r="O5039" i="2"/>
  <x:c r="K5040" i="2"/>
  <x:c r="M5040" i="2"/>
  <x:c r="N5040" i="2"/>
  <x:c r="O5040" i="2"/>
  <x:c r="K5041" i="2"/>
  <x:c r="M5041" i="2"/>
  <x:c r="N5041" i="2"/>
  <x:c r="O5041" i="2"/>
  <x:c r="K5042" i="2"/>
  <x:c r="M5042" i="2"/>
  <x:c r="N5042" i="2"/>
  <x:c r="O5042" i="2"/>
  <x:c r="K5043" i="2"/>
  <x:c r="M5043" i="2"/>
  <x:c r="N5043" i="2"/>
  <x:c r="O5043" i="2"/>
  <x:c r="K5044" i="2"/>
  <x:c r="M5044" i="2"/>
  <x:c r="N5044" i="2"/>
  <x:c r="O5044" i="2"/>
  <x:c r="K5045" i="2"/>
  <x:c r="M5045" i="2"/>
  <x:c r="N5045" i="2"/>
  <x:c r="O5045" i="2"/>
  <x:c r="K5046" i="2"/>
  <x:c r="M5046" i="2"/>
  <x:c r="N5046" i="2"/>
  <x:c r="O5046" i="2"/>
  <x:c r="K5047" i="2"/>
  <x:c r="M5047" i="2"/>
  <x:c r="N5047" i="2"/>
  <x:c r="O5047" i="2"/>
  <x:c r="K5048" i="2"/>
  <x:c r="M5048" i="2"/>
  <x:c r="N5048" i="2"/>
  <x:c r="O5048" i="2"/>
  <x:c r="K5049" i="2"/>
  <x:c r="M5049" i="2"/>
  <x:c r="N5049" i="2"/>
  <x:c r="O5049" i="2"/>
  <x:c r="K5050" i="2"/>
  <x:c r="M5050" i="2"/>
  <x:c r="N5050" i="2"/>
  <x:c r="O5050" i="2"/>
  <x:c r="K5051" i="2"/>
  <x:c r="M5051" i="2"/>
  <x:c r="N5051" i="2"/>
  <x:c r="O5051" i="2"/>
  <x:c r="K5052" i="2"/>
  <x:c r="M5052" i="2"/>
  <x:c r="N5052" i="2"/>
  <x:c r="O5052" i="2"/>
  <x:c r="K5053" i="2"/>
  <x:c r="M5053" i="2"/>
  <x:c r="N5053" i="2"/>
  <x:c r="O5053" i="2"/>
  <x:c r="K5054" i="2"/>
  <x:c r="M5054" i="2"/>
  <x:c r="N5054" i="2"/>
  <x:c r="O5054" i="2"/>
  <x:c r="K5055" i="2"/>
  <x:c r="M5055" i="2"/>
  <x:c r="N5055" i="2"/>
  <x:c r="O5055" i="2"/>
  <x:c r="K5056" i="2"/>
  <x:c r="M5056" i="2"/>
  <x:c r="N5056" i="2"/>
  <x:c r="O5056" i="2"/>
  <x:c r="K5057" i="2"/>
  <x:c r="M5057" i="2"/>
  <x:c r="N5057" i="2"/>
  <x:c r="O5057" i="2"/>
  <x:c r="K5058" i="2"/>
  <x:c r="M5058" i="2"/>
  <x:c r="N5058" i="2"/>
  <x:c r="O5058" i="2"/>
  <x:c r="K5059" i="2"/>
  <x:c r="M5059" i="2"/>
  <x:c r="N5059" i="2"/>
  <x:c r="O5059" i="2"/>
  <x:c r="K5060" i="2"/>
  <x:c r="M5060" i="2"/>
  <x:c r="N5060" i="2"/>
  <x:c r="O5060" i="2"/>
  <x:c r="K5061" i="2"/>
  <x:c r="M5061" i="2"/>
  <x:c r="N5061" i="2"/>
  <x:c r="O5061" i="2"/>
  <x:c r="K5062" i="2"/>
  <x:c r="M5062" i="2"/>
  <x:c r="N5062" i="2"/>
  <x:c r="O5062" i="2"/>
  <x:c r="K5063" i="2"/>
  <x:c r="M5063" i="2"/>
  <x:c r="N5063" i="2"/>
  <x:c r="O5063" i="2"/>
  <x:c r="K5064" i="2"/>
  <x:c r="M5064" i="2"/>
  <x:c r="N5064" i="2"/>
  <x:c r="O5064" i="2"/>
  <x:c r="K5065" i="2"/>
  <x:c r="M5065" i="2"/>
  <x:c r="N5065" i="2"/>
  <x:c r="O5065" i="2"/>
  <x:c r="K5066" i="2"/>
  <x:c r="M5066" i="2"/>
  <x:c r="N5066" i="2"/>
  <x:c r="O5066" i="2"/>
  <x:c r="K5067" i="2"/>
  <x:c r="M5067" i="2"/>
  <x:c r="N5067" i="2"/>
  <x:c r="O5067" i="2"/>
  <x:c r="K5068" i="2"/>
  <x:c r="M5068" i="2"/>
  <x:c r="N5068" i="2"/>
  <x:c r="O5068" i="2"/>
  <x:c r="K5069" i="2"/>
  <x:c r="M5069" i="2"/>
  <x:c r="N5069" i="2"/>
  <x:c r="O5069" i="2"/>
  <x:c r="K5070" i="2"/>
  <x:c r="M5070" i="2"/>
  <x:c r="N5070" i="2"/>
  <x:c r="O5070" i="2"/>
  <x:c r="K5071" i="2"/>
  <x:c r="M5071" i="2"/>
  <x:c r="N5071" i="2"/>
  <x:c r="O5071" i="2"/>
  <x:c r="K5072" i="2"/>
  <x:c r="M5072" i="2"/>
  <x:c r="N5072" i="2"/>
  <x:c r="O5072" i="2"/>
  <x:c r="K5073" i="2"/>
  <x:c r="M5073" i="2"/>
  <x:c r="N5073" i="2"/>
  <x:c r="O5073" i="2"/>
  <x:c r="K5074" i="2"/>
  <x:c r="M5074" i="2"/>
  <x:c r="N5074" i="2"/>
  <x:c r="O5074" i="2"/>
  <x:c r="K5075" i="2"/>
  <x:c r="M5075" i="2"/>
  <x:c r="N5075" i="2"/>
  <x:c r="O5075" i="2"/>
  <x:c r="K5076" i="2"/>
  <x:c r="M5076" i="2"/>
  <x:c r="N5076" i="2"/>
  <x:c r="O5076" i="2"/>
  <x:c r="K5077" i="2"/>
  <x:c r="M5077" i="2"/>
  <x:c r="N5077" i="2"/>
  <x:c r="O5077" i="2"/>
  <x:c r="K5078" i="2"/>
  <x:c r="M5078" i="2"/>
  <x:c r="N5078" i="2"/>
  <x:c r="O5078" i="2"/>
  <x:c r="K5079" i="2"/>
  <x:c r="M5079" i="2"/>
  <x:c r="N5079" i="2"/>
  <x:c r="O5079" i="2"/>
  <x:c r="K5080" i="2"/>
  <x:c r="M5080" i="2"/>
  <x:c r="N5080" i="2"/>
  <x:c r="O5080" i="2"/>
  <x:c r="K5081" i="2"/>
  <x:c r="M5081" i="2"/>
  <x:c r="N5081" i="2"/>
  <x:c r="O5081" i="2"/>
  <x:c r="K5082" i="2"/>
  <x:c r="M5082" i="2"/>
  <x:c r="N5082" i="2"/>
  <x:c r="O5082" i="2"/>
  <x:c r="K5083" i="2"/>
  <x:c r="M5083" i="2"/>
  <x:c r="N5083" i="2"/>
  <x:c r="O5083" i="2"/>
  <x:c r="K5084" i="2"/>
  <x:c r="M5084" i="2"/>
  <x:c r="N5084" i="2"/>
  <x:c r="O5084" i="2"/>
  <x:c r="K5085" i="2"/>
  <x:c r="M5085" i="2"/>
  <x:c r="N5085" i="2"/>
  <x:c r="O5085" i="2"/>
  <x:c r="K5086" i="2"/>
  <x:c r="M5086" i="2"/>
  <x:c r="N5086" i="2"/>
  <x:c r="O5086" i="2"/>
  <x:c r="K5087" i="2"/>
  <x:c r="M5087" i="2"/>
  <x:c r="N5087" i="2"/>
  <x:c r="O5087" i="2"/>
  <x:c r="K5088" i="2"/>
  <x:c r="M5088" i="2"/>
  <x:c r="N5088" i="2"/>
  <x:c r="O5088" i="2"/>
  <x:c r="K5089" i="2"/>
  <x:c r="M5089" i="2"/>
  <x:c r="N5089" i="2"/>
  <x:c r="O5089" i="2"/>
  <x:c r="K5090" i="2"/>
  <x:c r="M5090" i="2"/>
  <x:c r="N5090" i="2"/>
  <x:c r="O5090" i="2"/>
  <x:c r="K5091" i="2"/>
  <x:c r="M5091" i="2"/>
  <x:c r="N5091" i="2"/>
  <x:c r="O5091" i="2"/>
  <x:c r="K5092" i="2"/>
  <x:c r="M5092" i="2"/>
  <x:c r="N5092" i="2"/>
  <x:c r="O5092" i="2"/>
  <x:c r="K5093" i="2"/>
  <x:c r="M5093" i="2"/>
  <x:c r="N5093" i="2"/>
  <x:c r="O5093" i="2"/>
  <x:c r="K5094" i="2"/>
  <x:c r="M5094" i="2"/>
  <x:c r="N5094" i="2"/>
  <x:c r="O5094" i="2"/>
  <x:c r="K5095" i="2"/>
  <x:c r="M5095" i="2"/>
  <x:c r="N5095" i="2"/>
  <x:c r="O5095" i="2"/>
  <x:c r="K5096" i="2"/>
  <x:c r="M5096" i="2"/>
  <x:c r="N5096" i="2"/>
  <x:c r="O5096" i="2"/>
  <x:c r="K5097" i="2"/>
  <x:c r="M5097" i="2"/>
  <x:c r="N5097" i="2"/>
  <x:c r="O5097" i="2"/>
  <x:c r="K5098" i="2"/>
  <x:c r="M5098" i="2"/>
  <x:c r="N5098" i="2"/>
  <x:c r="O5098" i="2"/>
  <x:c r="K5099" i="2"/>
  <x:c r="M5099" i="2"/>
  <x:c r="N5099" i="2"/>
  <x:c r="O5099" i="2"/>
  <x:c r="K5100" i="2"/>
  <x:c r="M5100" i="2"/>
  <x:c r="N5100" i="2"/>
  <x:c r="O5100" i="2"/>
  <x:c r="K5101" i="2"/>
  <x:c r="M5101" i="2"/>
  <x:c r="N5101" i="2"/>
  <x:c r="O5101" i="2"/>
  <x:c r="K5102" i="2"/>
  <x:c r="M5102" i="2"/>
  <x:c r="N5102" i="2"/>
  <x:c r="O5102" i="2"/>
  <x:c r="K5103" i="2"/>
  <x:c r="M5103" i="2"/>
  <x:c r="N5103" i="2"/>
  <x:c r="O5103" i="2"/>
  <x:c r="K5104" i="2"/>
  <x:c r="M5104" i="2"/>
  <x:c r="N5104" i="2"/>
  <x:c r="O5104" i="2"/>
  <x:c r="K5105" i="2"/>
  <x:c r="M5105" i="2"/>
  <x:c r="N5105" i="2"/>
  <x:c r="O5105" i="2"/>
  <x:c r="K5106" i="2"/>
  <x:c r="M5106" i="2"/>
  <x:c r="N5106" i="2"/>
  <x:c r="O5106" i="2"/>
  <x:c r="K5107" i="2"/>
  <x:c r="M5107" i="2"/>
  <x:c r="N5107" i="2"/>
  <x:c r="O5107" i="2"/>
  <x:c r="K5108" i="2"/>
  <x:c r="M5108" i="2"/>
  <x:c r="N5108" i="2"/>
  <x:c r="O5108" i="2"/>
  <x:c r="K5109" i="2"/>
  <x:c r="M5109" i="2"/>
  <x:c r="N5109" i="2"/>
  <x:c r="O5109" i="2"/>
  <x:c r="K5110" i="2"/>
  <x:c r="M5110" i="2"/>
  <x:c r="N5110" i="2"/>
  <x:c r="O5110" i="2"/>
  <x:c r="K5111" i="2"/>
  <x:c r="M5111" i="2"/>
  <x:c r="N5111" i="2"/>
  <x:c r="O5111" i="2"/>
  <x:c r="K5112" i="2"/>
  <x:c r="M5112" i="2"/>
  <x:c r="N5112" i="2"/>
  <x:c r="O5112" i="2"/>
  <x:c r="K5113" i="2"/>
  <x:c r="M5113" i="2"/>
  <x:c r="N5113" i="2"/>
  <x:c r="O5113" i="2"/>
  <x:c r="K5114" i="2"/>
  <x:c r="M5114" i="2"/>
  <x:c r="N5114" i="2"/>
  <x:c r="O5114" i="2"/>
  <x:c r="K5115" i="2"/>
  <x:c r="M5115" i="2"/>
  <x:c r="N5115" i="2"/>
  <x:c r="O5115" i="2"/>
  <x:c r="K5116" i="2"/>
  <x:c r="M5116" i="2"/>
  <x:c r="N5116" i="2"/>
  <x:c r="O5116" i="2"/>
  <x:c r="K5117" i="2"/>
  <x:c r="M5117" i="2"/>
  <x:c r="N5117" i="2"/>
  <x:c r="O5117" i="2"/>
  <x:c r="K5118" i="2"/>
  <x:c r="M5118" i="2"/>
  <x:c r="N5118" i="2"/>
  <x:c r="O5118" i="2"/>
  <x:c r="K5119" i="2"/>
  <x:c r="M5119" i="2"/>
  <x:c r="N5119" i="2"/>
  <x:c r="O5119" i="2"/>
  <x:c r="K5120" i="2"/>
  <x:c r="M5120" i="2"/>
  <x:c r="N5120" i="2"/>
  <x:c r="O5120" i="2"/>
  <x:c r="K5121" i="2"/>
  <x:c r="M5121" i="2"/>
  <x:c r="N5121" i="2"/>
  <x:c r="O5121" i="2"/>
  <x:c r="K5122" i="2"/>
  <x:c r="M5122" i="2"/>
  <x:c r="N5122" i="2"/>
  <x:c r="O5122" i="2"/>
  <x:c r="K5123" i="2"/>
  <x:c r="M5123" i="2"/>
  <x:c r="N5123" i="2"/>
  <x:c r="O5123" i="2"/>
  <x:c r="K5124" i="2"/>
  <x:c r="M5124" i="2"/>
  <x:c r="N5124" i="2"/>
  <x:c r="O5124" i="2"/>
  <x:c r="K5125" i="2"/>
  <x:c r="M5125" i="2"/>
  <x:c r="N5125" i="2"/>
  <x:c r="O5125" i="2"/>
  <x:c r="K5126" i="2"/>
  <x:c r="M5126" i="2"/>
  <x:c r="N5126" i="2"/>
  <x:c r="O5126" i="2"/>
  <x:c r="K5127" i="2"/>
  <x:c r="M5127" i="2"/>
  <x:c r="N5127" i="2"/>
  <x:c r="O5127" i="2"/>
  <x:c r="K5128" i="2"/>
  <x:c r="M5128" i="2"/>
  <x:c r="N5128" i="2"/>
  <x:c r="O5128" i="2"/>
  <x:c r="K5129" i="2"/>
  <x:c r="M5129" i="2"/>
  <x:c r="N5129" i="2"/>
  <x:c r="O5129" i="2"/>
  <x:c r="K5130" i="2"/>
  <x:c r="M5130" i="2"/>
  <x:c r="N5130" i="2"/>
  <x:c r="O5130" i="2"/>
  <x:c r="K5131" i="2"/>
  <x:c r="M5131" i="2"/>
  <x:c r="N5131" i="2"/>
  <x:c r="O5131" i="2"/>
  <x:c r="K5132" i="2"/>
  <x:c r="M5132" i="2"/>
  <x:c r="N5132" i="2"/>
  <x:c r="O5132" i="2"/>
  <x:c r="K5133" i="2"/>
  <x:c r="M5133" i="2"/>
  <x:c r="N5133" i="2"/>
  <x:c r="O5133" i="2"/>
  <x:c r="K5134" i="2"/>
  <x:c r="M5134" i="2"/>
  <x:c r="N5134" i="2"/>
  <x:c r="O5134" i="2"/>
  <x:c r="K5135" i="2"/>
  <x:c r="M5135" i="2"/>
  <x:c r="N5135" i="2"/>
  <x:c r="O5135" i="2"/>
  <x:c r="K5136" i="2"/>
  <x:c r="M5136" i="2"/>
  <x:c r="N5136" i="2"/>
  <x:c r="O5136" i="2"/>
  <x:c r="K5137" i="2"/>
  <x:c r="M5137" i="2"/>
  <x:c r="N5137" i="2"/>
  <x:c r="O5137" i="2"/>
  <x:c r="K5138" i="2"/>
  <x:c r="M5138" i="2"/>
  <x:c r="N5138" i="2"/>
  <x:c r="O5138" i="2"/>
  <x:c r="K5139" i="2"/>
  <x:c r="M5139" i="2"/>
  <x:c r="N5139" i="2"/>
  <x:c r="O5139" i="2"/>
  <x:c r="K5140" i="2"/>
  <x:c r="M5140" i="2"/>
  <x:c r="N5140" i="2"/>
  <x:c r="O5140" i="2"/>
  <x:c r="K5141" i="2"/>
  <x:c r="M5141" i="2"/>
  <x:c r="N5141" i="2"/>
  <x:c r="O5141" i="2"/>
  <x:c r="K5142" i="2"/>
  <x:c r="M5142" i="2"/>
  <x:c r="N5142" i="2"/>
  <x:c r="O5142" i="2"/>
  <x:c r="K5143" i="2"/>
  <x:c r="M5143" i="2"/>
  <x:c r="N5143" i="2"/>
  <x:c r="O5143" i="2"/>
  <x:c r="K5144" i="2"/>
  <x:c r="M5144" i="2"/>
  <x:c r="N5144" i="2"/>
  <x:c r="O5144" i="2"/>
  <x:c r="K5145" i="2"/>
  <x:c r="M5145" i="2"/>
  <x:c r="N5145" i="2"/>
  <x:c r="O5145" i="2"/>
  <x:c r="K5146" i="2"/>
  <x:c r="M5146" i="2"/>
  <x:c r="N5146" i="2"/>
  <x:c r="O5146" i="2"/>
  <x:c r="K5147" i="2"/>
  <x:c r="M5147" i="2"/>
  <x:c r="N5147" i="2"/>
  <x:c r="O5147" i="2"/>
  <x:c r="K5148" i="2"/>
  <x:c r="M5148" i="2"/>
  <x:c r="N5148" i="2"/>
  <x:c r="O5148" i="2"/>
  <x:c r="K5149" i="2"/>
  <x:c r="M5149" i="2"/>
  <x:c r="N5149" i="2"/>
  <x:c r="O5149" i="2"/>
  <x:c r="K5150" i="2"/>
  <x:c r="M5150" i="2"/>
  <x:c r="N5150" i="2"/>
  <x:c r="O5150" i="2"/>
  <x:c r="K5151" i="2"/>
  <x:c r="M5151" i="2"/>
  <x:c r="N5151" i="2"/>
  <x:c r="O5151" i="2"/>
  <x:c r="K5152" i="2"/>
  <x:c r="M5152" i="2"/>
  <x:c r="N5152" i="2"/>
  <x:c r="O5152" i="2"/>
  <x:c r="K5153" i="2"/>
  <x:c r="M5153" i="2"/>
  <x:c r="N5153" i="2"/>
  <x:c r="O5153" i="2"/>
  <x:c r="K5154" i="2"/>
  <x:c r="M5154" i="2"/>
  <x:c r="N5154" i="2"/>
  <x:c r="O5154" i="2"/>
  <x:c r="K5155" i="2"/>
  <x:c r="M5155" i="2"/>
  <x:c r="N5155" i="2"/>
  <x:c r="O5155" i="2"/>
  <x:c r="K5156" i="2"/>
  <x:c r="M5156" i="2"/>
  <x:c r="N5156" i="2"/>
  <x:c r="O5156" i="2"/>
  <x:c r="K5157" i="2"/>
  <x:c r="M5157" i="2"/>
  <x:c r="N5157" i="2"/>
  <x:c r="O5157" i="2"/>
  <x:c r="K5158" i="2"/>
  <x:c r="M5158" i="2"/>
  <x:c r="N5158" i="2"/>
  <x:c r="O5158" i="2"/>
  <x:c r="K5159" i="2"/>
  <x:c r="M5159" i="2"/>
  <x:c r="N5159" i="2"/>
  <x:c r="O5159" i="2"/>
  <x:c r="K5160" i="2"/>
  <x:c r="M5160" i="2"/>
  <x:c r="N5160" i="2"/>
  <x:c r="O5160" i="2"/>
  <x:c r="K5161" i="2"/>
  <x:c r="M5161" i="2"/>
  <x:c r="N5161" i="2"/>
  <x:c r="O5161" i="2"/>
  <x:c r="K5162" i="2"/>
  <x:c r="M5162" i="2"/>
  <x:c r="N5162" i="2"/>
  <x:c r="O5162" i="2"/>
  <x:c r="K5163" i="2"/>
  <x:c r="M5163" i="2"/>
  <x:c r="N5163" i="2"/>
  <x:c r="O5163" i="2"/>
  <x:c r="K5164" i="2"/>
  <x:c r="M5164" i="2"/>
  <x:c r="N5164" i="2"/>
  <x:c r="O5164" i="2"/>
  <x:c r="K5165" i="2"/>
  <x:c r="M5165" i="2"/>
  <x:c r="N5165" i="2"/>
  <x:c r="O5165" i="2"/>
  <x:c r="K5166" i="2"/>
  <x:c r="M5166" i="2"/>
  <x:c r="N5166" i="2"/>
  <x:c r="O5166" i="2"/>
  <x:c r="K5167" i="2"/>
  <x:c r="M5167" i="2"/>
  <x:c r="N5167" i="2"/>
  <x:c r="O5167" i="2"/>
  <x:c r="K5168" i="2"/>
  <x:c r="M5168" i="2"/>
  <x:c r="N5168" i="2"/>
  <x:c r="O5168" i="2"/>
  <x:c r="K5169" i="2"/>
  <x:c r="M5169" i="2"/>
  <x:c r="N5169" i="2"/>
  <x:c r="O5169" i="2"/>
  <x:c r="K5170" i="2"/>
  <x:c r="M5170" i="2"/>
  <x:c r="N5170" i="2"/>
  <x:c r="O5170" i="2"/>
  <x:c r="K5171" i="2"/>
  <x:c r="M5171" i="2"/>
  <x:c r="N5171" i="2"/>
  <x:c r="O5171" i="2"/>
  <x:c r="K5172" i="2"/>
  <x:c r="M5172" i="2"/>
  <x:c r="N5172" i="2"/>
  <x:c r="O5172" i="2"/>
  <x:c r="K5173" i="2"/>
  <x:c r="M5173" i="2"/>
  <x:c r="N5173" i="2"/>
  <x:c r="O5173" i="2"/>
  <x:c r="K5174" i="2"/>
  <x:c r="M5174" i="2"/>
  <x:c r="N5174" i="2"/>
  <x:c r="O5174" i="2"/>
  <x:c r="K5175" i="2"/>
  <x:c r="M5175" i="2"/>
  <x:c r="N5175" i="2"/>
  <x:c r="O5175" i="2"/>
  <x:c r="K5176" i="2"/>
  <x:c r="M5176" i="2"/>
  <x:c r="N5176" i="2"/>
  <x:c r="O5176" i="2"/>
  <x:c r="K5177" i="2"/>
  <x:c r="M5177" i="2"/>
  <x:c r="N5177" i="2"/>
  <x:c r="O5177" i="2"/>
  <x:c r="K5178" i="2"/>
  <x:c r="M5178" i="2"/>
  <x:c r="N5178" i="2"/>
  <x:c r="O5178" i="2"/>
  <x:c r="K5179" i="2"/>
  <x:c r="M5179" i="2"/>
  <x:c r="N5179" i="2"/>
  <x:c r="O5179" i="2"/>
  <x:c r="K5180" i="2"/>
  <x:c r="M5180" i="2"/>
  <x:c r="N5180" i="2"/>
  <x:c r="O5180" i="2"/>
  <x:c r="K5181" i="2"/>
  <x:c r="M5181" i="2"/>
  <x:c r="N5181" i="2"/>
  <x:c r="O5181" i="2"/>
  <x:c r="K5182" i="2"/>
  <x:c r="M5182" i="2"/>
  <x:c r="N5182" i="2"/>
  <x:c r="O5182" i="2"/>
  <x:c r="K5183" i="2"/>
  <x:c r="M5183" i="2"/>
  <x:c r="N5183" i="2"/>
  <x:c r="O5183" i="2"/>
  <x:c r="K5184" i="2"/>
  <x:c r="M5184" i="2"/>
  <x:c r="N5184" i="2"/>
  <x:c r="O5184" i="2"/>
  <x:c r="K5185" i="2"/>
  <x:c r="M5185" i="2"/>
  <x:c r="N5185" i="2"/>
  <x:c r="O5185" i="2"/>
  <x:c r="K5186" i="2"/>
  <x:c r="M5186" i="2"/>
  <x:c r="N5186" i="2"/>
  <x:c r="O5186" i="2"/>
  <x:c r="K5187" i="2"/>
  <x:c r="M5187" i="2"/>
  <x:c r="N5187" i="2"/>
  <x:c r="O5187" i="2"/>
  <x:c r="K5188" i="2"/>
  <x:c r="M5188" i="2"/>
  <x:c r="N5188" i="2"/>
  <x:c r="O5188" i="2"/>
  <x:c r="K5189" i="2"/>
  <x:c r="M5189" i="2"/>
  <x:c r="N5189" i="2"/>
  <x:c r="O5189" i="2"/>
  <x:c r="K5190" i="2"/>
  <x:c r="M5190" i="2"/>
  <x:c r="N5190" i="2"/>
  <x:c r="O5190" i="2"/>
  <x:c r="K5191" i="2"/>
  <x:c r="M5191" i="2"/>
  <x:c r="N5191" i="2"/>
  <x:c r="O5191" i="2"/>
  <x:c r="K5192" i="2"/>
  <x:c r="M5192" i="2"/>
  <x:c r="N5192" i="2"/>
  <x:c r="O5192" i="2"/>
  <x:c r="K5193" i="2"/>
  <x:c r="M5193" i="2"/>
  <x:c r="N5193" i="2"/>
  <x:c r="O5193" i="2"/>
  <x:c r="K5194" i="2"/>
  <x:c r="M5194" i="2"/>
  <x:c r="N5194" i="2"/>
  <x:c r="O5194" i="2"/>
  <x:c r="K5195" i="2"/>
  <x:c r="M5195" i="2"/>
  <x:c r="N5195" i="2"/>
  <x:c r="O5195" i="2"/>
  <x:c r="K5196" i="2"/>
  <x:c r="M5196" i="2"/>
  <x:c r="N5196" i="2"/>
  <x:c r="O5196" i="2"/>
  <x:c r="K5197" i="2"/>
  <x:c r="M5197" i="2"/>
  <x:c r="N5197" i="2"/>
  <x:c r="O5197" i="2"/>
  <x:c r="K5198" i="2"/>
  <x:c r="M5198" i="2"/>
  <x:c r="N5198" i="2"/>
  <x:c r="O5198" i="2"/>
  <x:c r="K5199" i="2"/>
  <x:c r="M5199" i="2"/>
  <x:c r="N5199" i="2"/>
  <x:c r="O5199" i="2"/>
  <x:c r="K5200" i="2"/>
  <x:c r="M5200" i="2"/>
  <x:c r="N5200" i="2"/>
  <x:c r="O5200" i="2"/>
  <x:c r="K5201" i="2"/>
  <x:c r="M5201" i="2"/>
  <x:c r="N5201" i="2"/>
  <x:c r="O5201" i="2"/>
  <x:c r="K5202" i="2"/>
  <x:c r="M5202" i="2"/>
  <x:c r="N5202" i="2"/>
  <x:c r="O5202" i="2"/>
  <x:c r="K5203" i="2"/>
  <x:c r="M5203" i="2"/>
  <x:c r="N5203" i="2"/>
  <x:c r="O5203" i="2"/>
  <x:c r="K5204" i="2"/>
  <x:c r="M5204" i="2"/>
  <x:c r="N5204" i="2"/>
  <x:c r="O5204" i="2"/>
  <x:c r="K5205" i="2"/>
  <x:c r="M5205" i="2"/>
  <x:c r="N5205" i="2"/>
  <x:c r="O5205" i="2"/>
  <x:c r="K5206" i="2"/>
  <x:c r="M5206" i="2"/>
  <x:c r="N5206" i="2"/>
  <x:c r="O5206" i="2"/>
  <x:c r="K5207" i="2"/>
  <x:c r="M5207" i="2"/>
  <x:c r="N5207" i="2"/>
  <x:c r="O5207" i="2"/>
  <x:c r="K5208" i="2"/>
  <x:c r="M5208" i="2"/>
  <x:c r="N5208" i="2"/>
  <x:c r="O5208" i="2"/>
  <x:c r="K5209" i="2"/>
  <x:c r="M5209" i="2"/>
  <x:c r="N5209" i="2"/>
  <x:c r="O5209" i="2"/>
  <x:c r="K5210" i="2"/>
  <x:c r="M5210" i="2"/>
  <x:c r="N5210" i="2"/>
  <x:c r="O5210" i="2"/>
  <x:c r="K5211" i="2"/>
  <x:c r="M5211" i="2"/>
  <x:c r="N5211" i="2"/>
  <x:c r="O5211" i="2"/>
  <x:c r="K5212" i="2"/>
  <x:c r="M5212" i="2"/>
  <x:c r="N5212" i="2"/>
  <x:c r="O5212" i="2"/>
  <x:c r="K5213" i="2"/>
  <x:c r="M5213" i="2"/>
  <x:c r="N5213" i="2"/>
  <x:c r="O5213" i="2"/>
  <x:c r="K5214" i="2"/>
  <x:c r="M5214" i="2"/>
  <x:c r="N5214" i="2"/>
  <x:c r="O5214" i="2"/>
  <x:c r="K5215" i="2"/>
  <x:c r="M5215" i="2"/>
  <x:c r="N5215" i="2"/>
  <x:c r="O5215" i="2"/>
  <x:c r="K5216" i="2"/>
  <x:c r="M5216" i="2"/>
  <x:c r="N5216" i="2"/>
  <x:c r="O5216" i="2"/>
  <x:c r="K5217" i="2"/>
  <x:c r="M5217" i="2"/>
  <x:c r="N5217" i="2"/>
  <x:c r="O5217" i="2"/>
  <x:c r="K5218" i="2"/>
  <x:c r="M5218" i="2"/>
  <x:c r="N5218" i="2"/>
  <x:c r="O5218" i="2"/>
  <x:c r="K5219" i="2"/>
  <x:c r="M5219" i="2"/>
  <x:c r="N5219" i="2"/>
  <x:c r="O5219" i="2"/>
  <x:c r="K5220" i="2"/>
  <x:c r="M5220" i="2"/>
  <x:c r="N5220" i="2"/>
  <x:c r="O5220" i="2"/>
  <x:c r="K5221" i="2"/>
  <x:c r="M5221" i="2"/>
  <x:c r="N5221" i="2"/>
  <x:c r="O5221" i="2"/>
  <x:c r="K5222" i="2"/>
  <x:c r="M5222" i="2"/>
  <x:c r="N5222" i="2"/>
  <x:c r="O5222" i="2"/>
  <x:c r="K5223" i="2"/>
  <x:c r="M5223" i="2"/>
  <x:c r="N5223" i="2"/>
  <x:c r="O5223" i="2"/>
  <x:c r="K5224" i="2"/>
  <x:c r="M5224" i="2"/>
  <x:c r="N5224" i="2"/>
  <x:c r="O5224" i="2"/>
  <x:c r="K5225" i="2"/>
  <x:c r="M5225" i="2"/>
  <x:c r="N5225" i="2"/>
  <x:c r="O5225" i="2"/>
  <x:c r="K5226" i="2"/>
  <x:c r="M5226" i="2"/>
  <x:c r="N5226" i="2"/>
  <x:c r="O5226" i="2"/>
  <x:c r="K5227" i="2"/>
  <x:c r="M5227" i="2"/>
  <x:c r="N5227" i="2"/>
  <x:c r="O5227" i="2"/>
  <x:c r="K5228" i="2"/>
  <x:c r="M5228" i="2"/>
  <x:c r="N5228" i="2"/>
  <x:c r="O5228" i="2"/>
  <x:c r="K5229" i="2"/>
  <x:c r="M5229" i="2"/>
  <x:c r="N5229" i="2"/>
  <x:c r="O5229" i="2"/>
  <x:c r="K5230" i="2"/>
  <x:c r="M5230" i="2"/>
  <x:c r="N5230" i="2"/>
  <x:c r="O5230" i="2"/>
  <x:c r="K5231" i="2"/>
  <x:c r="M5231" i="2"/>
  <x:c r="N5231" i="2"/>
  <x:c r="O5231" i="2"/>
  <x:c r="K5232" i="2"/>
  <x:c r="M5232" i="2"/>
  <x:c r="N5232" i="2"/>
  <x:c r="O5232" i="2"/>
  <x:c r="K5233" i="2"/>
  <x:c r="M5233" i="2"/>
  <x:c r="N5233" i="2"/>
  <x:c r="O5233" i="2"/>
  <x:c r="K5234" i="2"/>
  <x:c r="M5234" i="2"/>
  <x:c r="N5234" i="2"/>
  <x:c r="O5234" i="2"/>
  <x:c r="K5235" i="2"/>
  <x:c r="M5235" i="2"/>
  <x:c r="N5235" i="2"/>
  <x:c r="O5235" i="2"/>
  <x:c r="K5236" i="2"/>
  <x:c r="M5236" i="2"/>
  <x:c r="N5236" i="2"/>
  <x:c r="O5236" i="2"/>
  <x:c r="K5237" i="2"/>
  <x:c r="M5237" i="2"/>
  <x:c r="N5237" i="2"/>
  <x:c r="O5237" i="2"/>
  <x:c r="K5238" i="2"/>
  <x:c r="M5238" i="2"/>
  <x:c r="N5238" i="2"/>
  <x:c r="O5238" i="2"/>
  <x:c r="K5239" i="2"/>
  <x:c r="M5239" i="2"/>
  <x:c r="N5239" i="2"/>
  <x:c r="O5239" i="2"/>
  <x:c r="K5240" i="2"/>
  <x:c r="M5240" i="2"/>
  <x:c r="N5240" i="2"/>
  <x:c r="O5240" i="2"/>
  <x:c r="K5241" i="2"/>
  <x:c r="M5241" i="2"/>
  <x:c r="N5241" i="2"/>
  <x:c r="O5241" i="2"/>
  <x:c r="K5242" i="2"/>
  <x:c r="M5242" i="2"/>
  <x:c r="N5242" i="2"/>
  <x:c r="O5242" i="2"/>
  <x:c r="K5243" i="2"/>
  <x:c r="M5243" i="2"/>
  <x:c r="N5243" i="2"/>
  <x:c r="O5243" i="2"/>
  <x:c r="K5244" i="2"/>
  <x:c r="M5244" i="2"/>
  <x:c r="N5244" i="2"/>
  <x:c r="O5244" i="2"/>
  <x:c r="K5245" i="2"/>
  <x:c r="M5245" i="2"/>
  <x:c r="N5245" i="2"/>
  <x:c r="O5245" i="2"/>
  <x:c r="K5246" i="2"/>
  <x:c r="M5246" i="2"/>
  <x:c r="N5246" i="2"/>
  <x:c r="O5246" i="2"/>
  <x:c r="K5247" i="2"/>
  <x:c r="M5247" i="2"/>
  <x:c r="N5247" i="2"/>
  <x:c r="O5247" i="2"/>
  <x:c r="K5248" i="2"/>
  <x:c r="M5248" i="2"/>
  <x:c r="N5248" i="2"/>
  <x:c r="O5248" i="2"/>
  <x:c r="K5249" i="2"/>
  <x:c r="M5249" i="2"/>
  <x:c r="N5249" i="2"/>
  <x:c r="O5249" i="2"/>
  <x:c r="K5250" i="2"/>
  <x:c r="M5250" i="2"/>
  <x:c r="N5250" i="2"/>
  <x:c r="O5250" i="2"/>
  <x:c r="K5251" i="2"/>
  <x:c r="M5251" i="2"/>
  <x:c r="N5251" i="2"/>
  <x:c r="O5251" i="2"/>
  <x:c r="K5252" i="2"/>
  <x:c r="M5252" i="2"/>
  <x:c r="N5252" i="2"/>
  <x:c r="O5252" i="2"/>
  <x:c r="K5253" i="2"/>
  <x:c r="M5253" i="2"/>
  <x:c r="N5253" i="2"/>
  <x:c r="O5253" i="2"/>
  <x:c r="K5254" i="2"/>
  <x:c r="M5254" i="2"/>
  <x:c r="N5254" i="2"/>
  <x:c r="O5254" i="2"/>
  <x:c r="K5255" i="2"/>
  <x:c r="M5255" i="2"/>
  <x:c r="N5255" i="2"/>
  <x:c r="O5255" i="2"/>
  <x:c r="K5256" i="2"/>
  <x:c r="M5256" i="2"/>
  <x:c r="N5256" i="2"/>
  <x:c r="O5256" i="2"/>
  <x:c r="K5257" i="2"/>
  <x:c r="M5257" i="2"/>
  <x:c r="N5257" i="2"/>
  <x:c r="O5257" i="2"/>
  <x:c r="K5258" i="2"/>
  <x:c r="M5258" i="2"/>
  <x:c r="N5258" i="2"/>
  <x:c r="O5258" i="2"/>
  <x:c r="K5259" i="2"/>
  <x:c r="M5259" i="2"/>
  <x:c r="N5259" i="2"/>
  <x:c r="O5259" i="2"/>
  <x:c r="K5260" i="2"/>
  <x:c r="M5260" i="2"/>
  <x:c r="N5260" i="2"/>
  <x:c r="O5260" i="2"/>
  <x:c r="K5261" i="2"/>
  <x:c r="M5261" i="2"/>
  <x:c r="N5261" i="2"/>
  <x:c r="O5261" i="2"/>
  <x:c r="K5262" i="2"/>
  <x:c r="M5262" i="2"/>
  <x:c r="N5262" i="2"/>
  <x:c r="O5262" i="2"/>
  <x:c r="K5263" i="2"/>
  <x:c r="M5263" i="2"/>
  <x:c r="N5263" i="2"/>
  <x:c r="O5263" i="2"/>
  <x:c r="K5264" i="2"/>
  <x:c r="M5264" i="2"/>
  <x:c r="N5264" i="2"/>
  <x:c r="O5264" i="2"/>
  <x:c r="K5265" i="2"/>
  <x:c r="M5265" i="2"/>
  <x:c r="N5265" i="2"/>
  <x:c r="O5265" i="2"/>
  <x:c r="K5266" i="2"/>
  <x:c r="M5266" i="2"/>
  <x:c r="N5266" i="2"/>
  <x:c r="O5266" i="2"/>
  <x:c r="K5267" i="2"/>
  <x:c r="M5267" i="2"/>
  <x:c r="N5267" i="2"/>
  <x:c r="O5267" i="2"/>
  <x:c r="K5268" i="2"/>
  <x:c r="M5268" i="2"/>
  <x:c r="N5268" i="2"/>
  <x:c r="O5268" i="2"/>
  <x:c r="K5269" i="2"/>
  <x:c r="M5269" i="2"/>
  <x:c r="N5269" i="2"/>
  <x:c r="O5269" i="2"/>
  <x:c r="K5270" i="2"/>
  <x:c r="M5270" i="2"/>
  <x:c r="N5270" i="2"/>
  <x:c r="O5270" i="2"/>
  <x:c r="K5271" i="2"/>
  <x:c r="M5271" i="2"/>
  <x:c r="N5271" i="2"/>
  <x:c r="O5271" i="2"/>
  <x:c r="K5272" i="2"/>
  <x:c r="M5272" i="2"/>
  <x:c r="N5272" i="2"/>
  <x:c r="O5272" i="2"/>
  <x:c r="K5273" i="2"/>
  <x:c r="M5273" i="2"/>
  <x:c r="N5273" i="2"/>
  <x:c r="O5273" i="2"/>
  <x:c r="K5274" i="2"/>
  <x:c r="M5274" i="2"/>
  <x:c r="N5274" i="2"/>
  <x:c r="O5274" i="2"/>
  <x:c r="K5275" i="2"/>
  <x:c r="M5275" i="2"/>
  <x:c r="N5275" i="2"/>
  <x:c r="O5275" i="2"/>
  <x:c r="K5276" i="2"/>
  <x:c r="M5276" i="2"/>
  <x:c r="N5276" i="2"/>
  <x:c r="O5276" i="2"/>
  <x:c r="K5277" i="2"/>
  <x:c r="M5277" i="2"/>
  <x:c r="N5277" i="2"/>
  <x:c r="O5277" i="2"/>
  <x:c r="K5278" i="2"/>
  <x:c r="M5278" i="2"/>
  <x:c r="N5278" i="2"/>
  <x:c r="O5278" i="2"/>
  <x:c r="K5279" i="2"/>
  <x:c r="M5279" i="2"/>
  <x:c r="N5279" i="2"/>
  <x:c r="O5279" i="2"/>
  <x:c r="K5280" i="2"/>
  <x:c r="M5280" i="2"/>
  <x:c r="N5280" i="2"/>
  <x:c r="O5280" i="2"/>
  <x:c r="K5281" i="2"/>
  <x:c r="M5281" i="2"/>
  <x:c r="N5281" i="2"/>
  <x:c r="O5281" i="2"/>
  <x:c r="K5282" i="2"/>
  <x:c r="M5282" i="2"/>
  <x:c r="N5282" i="2"/>
  <x:c r="O5282" i="2"/>
  <x:c r="K5283" i="2"/>
  <x:c r="M5283" i="2"/>
  <x:c r="N5283" i="2"/>
  <x:c r="O5283" i="2"/>
  <x:c r="K5284" i="2"/>
  <x:c r="M5284" i="2"/>
  <x:c r="N5284" i="2"/>
  <x:c r="O5284" i="2"/>
  <x:c r="K5285" i="2"/>
  <x:c r="M5285" i="2"/>
  <x:c r="N5285" i="2"/>
  <x:c r="O5285" i="2"/>
  <x:c r="K5286" i="2"/>
  <x:c r="M5286" i="2"/>
  <x:c r="N5286" i="2"/>
  <x:c r="O5286" i="2"/>
  <x:c r="K5287" i="2"/>
  <x:c r="M5287" i="2"/>
  <x:c r="N5287" i="2"/>
  <x:c r="O5287" i="2"/>
  <x:c r="K5288" i="2"/>
  <x:c r="M5288" i="2"/>
  <x:c r="N5288" i="2"/>
  <x:c r="O5288" i="2"/>
  <x:c r="K5289" i="2"/>
  <x:c r="M5289" i="2"/>
  <x:c r="N5289" i="2"/>
  <x:c r="O5289" i="2"/>
  <x:c r="K5290" i="2"/>
  <x:c r="M5290" i="2"/>
  <x:c r="N5290" i="2"/>
  <x:c r="O5290" i="2"/>
  <x:c r="K5291" i="2"/>
  <x:c r="M5291" i="2"/>
  <x:c r="N5291" i="2"/>
  <x:c r="O5291" i="2"/>
  <x:c r="K5292" i="2"/>
  <x:c r="M5292" i="2"/>
  <x:c r="N5292" i="2"/>
  <x:c r="O5292" i="2"/>
  <x:c r="K5293" i="2"/>
  <x:c r="M5293" i="2"/>
  <x:c r="N5293" i="2"/>
  <x:c r="O5293" i="2"/>
  <x:c r="K5294" i="2"/>
  <x:c r="M5294" i="2"/>
  <x:c r="N5294" i="2"/>
  <x:c r="O5294" i="2"/>
  <x:c r="K5295" i="2"/>
  <x:c r="M5295" i="2"/>
  <x:c r="N5295" i="2"/>
  <x:c r="O5295" i="2"/>
  <x:c r="K5296" i="2"/>
  <x:c r="M5296" i="2"/>
  <x:c r="N5296" i="2"/>
  <x:c r="O5296" i="2"/>
  <x:c r="K5297" i="2"/>
  <x:c r="M5297" i="2"/>
  <x:c r="N5297" i="2"/>
  <x:c r="O5297" i="2"/>
  <x:c r="K5298" i="2"/>
  <x:c r="M5298" i="2"/>
  <x:c r="N5298" i="2"/>
  <x:c r="O5298" i="2"/>
  <x:c r="K5299" i="2"/>
  <x:c r="M5299" i="2"/>
  <x:c r="N5299" i="2"/>
  <x:c r="O5299" i="2"/>
  <x:c r="K5300" i="2"/>
  <x:c r="M5300" i="2"/>
  <x:c r="N5300" i="2"/>
  <x:c r="O5300" i="2"/>
  <x:c r="K5301" i="2"/>
  <x:c r="M5301" i="2"/>
  <x:c r="N5301" i="2"/>
  <x:c r="O5301" i="2"/>
  <x:c r="K5302" i="2"/>
  <x:c r="M5302" i="2"/>
  <x:c r="N5302" i="2"/>
  <x:c r="O5302" i="2"/>
  <x:c r="K5303" i="2"/>
  <x:c r="M5303" i="2"/>
  <x:c r="N5303" i="2"/>
  <x:c r="O5303" i="2"/>
  <x:c r="K5304" i="2"/>
  <x:c r="M5304" i="2"/>
  <x:c r="N5304" i="2"/>
  <x:c r="O5304" i="2"/>
  <x:c r="K5305" i="2"/>
  <x:c r="M5305" i="2"/>
  <x:c r="N5305" i="2"/>
  <x:c r="O5305" i="2"/>
  <x:c r="K5306" i="2"/>
  <x:c r="M5306" i="2"/>
  <x:c r="N5306" i="2"/>
  <x:c r="O5306" i="2"/>
  <x:c r="K5307" i="2"/>
  <x:c r="M5307" i="2"/>
  <x:c r="N5307" i="2"/>
  <x:c r="O5307" i="2"/>
  <x:c r="K5308" i="2"/>
  <x:c r="M5308" i="2"/>
  <x:c r="N5308" i="2"/>
  <x:c r="O5308" i="2"/>
  <x:c r="K5309" i="2"/>
  <x:c r="M5309" i="2"/>
  <x:c r="N5309" i="2"/>
  <x:c r="O5309" i="2"/>
  <x:c r="K5310" i="2"/>
  <x:c r="M5310" i="2"/>
  <x:c r="N5310" i="2"/>
  <x:c r="O5310" i="2"/>
  <x:c r="K5311" i="2"/>
  <x:c r="M5311" i="2"/>
  <x:c r="N5311" i="2"/>
  <x:c r="O5311" i="2"/>
  <x:c r="K5312" i="2"/>
  <x:c r="M5312" i="2"/>
  <x:c r="N5312" i="2"/>
  <x:c r="O5312" i="2"/>
  <x:c r="K5313" i="2"/>
  <x:c r="M5313" i="2"/>
  <x:c r="N5313" i="2"/>
  <x:c r="O5313" i="2"/>
  <x:c r="K5314" i="2"/>
  <x:c r="M5314" i="2"/>
  <x:c r="N5314" i="2"/>
  <x:c r="O5314" i="2"/>
  <x:c r="K5315" i="2"/>
  <x:c r="M5315" i="2"/>
  <x:c r="N5315" i="2"/>
  <x:c r="O5315" i="2"/>
  <x:c r="K5316" i="2"/>
  <x:c r="M5316" i="2"/>
  <x:c r="N5316" i="2"/>
  <x:c r="O5316" i="2"/>
  <x:c r="K5317" i="2"/>
  <x:c r="M5317" i="2"/>
  <x:c r="N5317" i="2"/>
  <x:c r="O5317" i="2"/>
  <x:c r="K5318" i="2"/>
  <x:c r="M5318" i="2"/>
  <x:c r="N5318" i="2"/>
  <x:c r="O5318" i="2"/>
  <x:c r="K5319" i="2"/>
  <x:c r="M5319" i="2"/>
  <x:c r="N5319" i="2"/>
  <x:c r="O5319" i="2"/>
  <x:c r="K5320" i="2"/>
  <x:c r="M5320" i="2"/>
  <x:c r="N5320" i="2"/>
  <x:c r="O5320" i="2"/>
  <x:c r="K5321" i="2"/>
  <x:c r="M5321" i="2"/>
  <x:c r="N5321" i="2"/>
  <x:c r="O5321" i="2"/>
  <x:c r="K5322" i="2"/>
  <x:c r="M5322" i="2"/>
  <x:c r="N5322" i="2"/>
  <x:c r="O5322" i="2"/>
  <x:c r="K5323" i="2"/>
  <x:c r="M5323" i="2"/>
  <x:c r="N5323" i="2"/>
  <x:c r="O5323" i="2"/>
  <x:c r="K5324" i="2"/>
  <x:c r="M5324" i="2"/>
  <x:c r="N5324" i="2"/>
  <x:c r="O5324" i="2"/>
  <x:c r="K5325" i="2"/>
  <x:c r="M5325" i="2"/>
  <x:c r="N5325" i="2"/>
  <x:c r="O5325" i="2"/>
  <x:c r="K5326" i="2"/>
  <x:c r="M5326" i="2"/>
  <x:c r="N5326" i="2"/>
  <x:c r="O5326" i="2"/>
  <x:c r="K5327" i="2"/>
  <x:c r="M5327" i="2"/>
  <x:c r="N5327" i="2"/>
  <x:c r="O5327" i="2"/>
  <x:c r="K5328" i="2"/>
  <x:c r="M5328" i="2"/>
  <x:c r="N5328" i="2"/>
  <x:c r="O5328" i="2"/>
  <x:c r="K5329" i="2"/>
  <x:c r="M5329" i="2"/>
  <x:c r="N5329" i="2"/>
  <x:c r="O5329" i="2"/>
  <x:c r="K5330" i="2"/>
  <x:c r="M5330" i="2"/>
  <x:c r="N5330" i="2"/>
  <x:c r="O5330" i="2"/>
  <x:c r="K5331" i="2"/>
  <x:c r="M5331" i="2"/>
  <x:c r="N5331" i="2"/>
  <x:c r="O5331" i="2"/>
  <x:c r="K5332" i="2"/>
  <x:c r="M5332" i="2"/>
  <x:c r="N5332" i="2"/>
  <x:c r="O5332" i="2"/>
  <x:c r="K5333" i="2"/>
  <x:c r="M5333" i="2"/>
  <x:c r="N5333" i="2"/>
  <x:c r="O5333" i="2"/>
  <x:c r="K5334" i="2"/>
  <x:c r="M5334" i="2"/>
  <x:c r="N5334" i="2"/>
  <x:c r="O5334" i="2"/>
  <x:c r="K5335" i="2"/>
  <x:c r="M5335" i="2"/>
  <x:c r="N5335" i="2"/>
  <x:c r="O5335" i="2"/>
  <x:c r="K5336" i="2"/>
  <x:c r="M5336" i="2"/>
  <x:c r="N5336" i="2"/>
  <x:c r="O5336" i="2"/>
  <x:c r="K5337" i="2"/>
  <x:c r="M5337" i="2"/>
  <x:c r="N5337" i="2"/>
  <x:c r="O5337" i="2"/>
  <x:c r="K5338" i="2"/>
  <x:c r="M5338" i="2"/>
  <x:c r="N5338" i="2"/>
  <x:c r="O5338" i="2"/>
  <x:c r="K5339" i="2"/>
  <x:c r="M5339" i="2"/>
  <x:c r="N5339" i="2"/>
  <x:c r="O5339" i="2"/>
  <x:c r="K5340" i="2"/>
  <x:c r="M5340" i="2"/>
  <x:c r="N5340" i="2"/>
  <x:c r="O5340" i="2"/>
  <x:c r="K5341" i="2"/>
  <x:c r="M5341" i="2"/>
  <x:c r="N5341" i="2"/>
  <x:c r="O5341" i="2"/>
  <x:c r="K5342" i="2"/>
  <x:c r="M5342" i="2"/>
  <x:c r="N5342" i="2"/>
  <x:c r="O5342" i="2"/>
  <x:c r="K5343" i="2"/>
  <x:c r="M5343" i="2"/>
  <x:c r="N5343" i="2"/>
  <x:c r="O5343" i="2"/>
  <x:c r="K5344" i="2"/>
  <x:c r="M5344" i="2"/>
  <x:c r="N5344" i="2"/>
  <x:c r="O5344" i="2"/>
  <x:c r="K5345" i="2"/>
  <x:c r="M5345" i="2"/>
  <x:c r="N5345" i="2"/>
  <x:c r="O5345" i="2"/>
  <x:c r="K5346" i="2"/>
  <x:c r="M5346" i="2"/>
  <x:c r="N5346" i="2"/>
  <x:c r="O5346" i="2"/>
  <x:c r="K5347" i="2"/>
  <x:c r="M5347" i="2"/>
  <x:c r="N5347" i="2"/>
  <x:c r="O5347" i="2"/>
  <x:c r="K5348" i="2"/>
  <x:c r="M5348" i="2"/>
  <x:c r="N5348" i="2"/>
  <x:c r="O5348" i="2"/>
  <x:c r="K5349" i="2"/>
  <x:c r="M5349" i="2"/>
  <x:c r="N5349" i="2"/>
  <x:c r="O5349" i="2"/>
  <x:c r="K5350" i="2"/>
  <x:c r="M5350" i="2"/>
  <x:c r="N5350" i="2"/>
  <x:c r="O5350" i="2"/>
  <x:c r="K5351" i="2"/>
  <x:c r="M5351" i="2"/>
  <x:c r="N5351" i="2"/>
  <x:c r="O5351" i="2"/>
  <x:c r="K5352" i="2"/>
  <x:c r="M5352" i="2"/>
  <x:c r="N5352" i="2"/>
  <x:c r="O5352" i="2"/>
  <x:c r="K5353" i="2"/>
  <x:c r="M5353" i="2"/>
  <x:c r="N5353" i="2"/>
  <x:c r="O5353" i="2"/>
  <x:c r="K5354" i="2"/>
  <x:c r="M5354" i="2"/>
  <x:c r="N5354" i="2"/>
  <x:c r="O5354" i="2"/>
  <x:c r="K5355" i="2"/>
  <x:c r="M5355" i="2"/>
  <x:c r="N5355" i="2"/>
  <x:c r="O5355" i="2"/>
  <x:c r="K5356" i="2"/>
  <x:c r="M5356" i="2"/>
  <x:c r="N5356" i="2"/>
  <x:c r="O5356" i="2"/>
  <x:c r="K5357" i="2"/>
  <x:c r="M5357" i="2"/>
  <x:c r="N5357" i="2"/>
  <x:c r="O5357" i="2"/>
  <x:c r="K5358" i="2"/>
  <x:c r="M5358" i="2"/>
  <x:c r="N5358" i="2"/>
  <x:c r="O5358" i="2"/>
  <x:c r="K5359" i="2"/>
  <x:c r="M5359" i="2"/>
  <x:c r="N5359" i="2"/>
  <x:c r="O5359" i="2"/>
  <x:c r="K5360" i="2"/>
  <x:c r="M5360" i="2"/>
  <x:c r="N5360" i="2"/>
  <x:c r="O5360" i="2"/>
  <x:c r="K5361" i="2"/>
  <x:c r="M5361" i="2"/>
  <x:c r="N5361" i="2"/>
  <x:c r="O5361" i="2"/>
  <x:c r="K5362" i="2"/>
  <x:c r="M5362" i="2"/>
  <x:c r="N5362" i="2"/>
  <x:c r="O5362" i="2"/>
  <x:c r="K5363" i="2"/>
  <x:c r="M5363" i="2"/>
  <x:c r="N5363" i="2"/>
  <x:c r="O5363" i="2"/>
  <x:c r="K5364" i="2"/>
  <x:c r="M5364" i="2"/>
  <x:c r="N5364" i="2"/>
  <x:c r="O5364" i="2"/>
  <x:c r="K5365" i="2"/>
  <x:c r="M5365" i="2"/>
  <x:c r="N5365" i="2"/>
  <x:c r="O5365" i="2"/>
  <x:c r="K5366" i="2"/>
  <x:c r="M5366" i="2"/>
  <x:c r="N5366" i="2"/>
  <x:c r="O5366" i="2"/>
  <x:c r="K5367" i="2"/>
  <x:c r="M5367" i="2"/>
  <x:c r="N5367" i="2"/>
  <x:c r="O5367" i="2"/>
  <x:c r="K5368" i="2"/>
  <x:c r="M5368" i="2"/>
  <x:c r="N5368" i="2"/>
  <x:c r="O5368" i="2"/>
  <x:c r="K5369" i="2"/>
  <x:c r="M5369" i="2"/>
  <x:c r="N5369" i="2"/>
  <x:c r="O5369" i="2"/>
  <x:c r="K5370" i="2"/>
  <x:c r="M5370" i="2"/>
  <x:c r="N5370" i="2"/>
  <x:c r="O5370" i="2"/>
  <x:c r="K5371" i="2"/>
  <x:c r="M5371" i="2"/>
  <x:c r="N5371" i="2"/>
  <x:c r="O5371" i="2"/>
  <x:c r="K5372" i="2"/>
  <x:c r="M5372" i="2"/>
  <x:c r="N5372" i="2"/>
  <x:c r="O5372" i="2"/>
  <x:c r="K5373" i="2"/>
  <x:c r="M5373" i="2"/>
  <x:c r="N5373" i="2"/>
  <x:c r="O5373" i="2"/>
  <x:c r="K5374" i="2"/>
  <x:c r="M5374" i="2"/>
  <x:c r="N5374" i="2"/>
  <x:c r="O5374" i="2"/>
  <x:c r="K5375" i="2"/>
  <x:c r="M5375" i="2"/>
  <x:c r="N5375" i="2"/>
  <x:c r="O5375" i="2"/>
  <x:c r="K5376" i="2"/>
  <x:c r="M5376" i="2"/>
  <x:c r="N5376" i="2"/>
  <x:c r="O5376" i="2"/>
  <x:c r="K5377" i="2"/>
  <x:c r="M5377" i="2"/>
  <x:c r="N5377" i="2"/>
  <x:c r="O5377" i="2"/>
  <x:c r="K5378" i="2"/>
  <x:c r="M5378" i="2"/>
  <x:c r="N5378" i="2"/>
  <x:c r="O5378" i="2"/>
  <x:c r="K5379" i="2"/>
  <x:c r="M5379" i="2"/>
  <x:c r="N5379" i="2"/>
  <x:c r="O5379" i="2"/>
  <x:c r="K5380" i="2"/>
  <x:c r="M5380" i="2"/>
  <x:c r="N5380" i="2"/>
  <x:c r="O5380" i="2"/>
  <x:c r="K5381" i="2"/>
  <x:c r="M5381" i="2"/>
  <x:c r="N5381" i="2"/>
  <x:c r="O5381" i="2"/>
  <x:c r="K5382" i="2"/>
  <x:c r="M5382" i="2"/>
  <x:c r="N5382" i="2"/>
  <x:c r="O5382" i="2"/>
  <x:c r="K5383" i="2"/>
  <x:c r="M5383" i="2"/>
  <x:c r="N5383" i="2"/>
  <x:c r="O5383" i="2"/>
  <x:c r="K5384" i="2"/>
  <x:c r="M5384" i="2"/>
  <x:c r="N5384" i="2"/>
  <x:c r="O5384" i="2"/>
  <x:c r="K5385" i="2"/>
  <x:c r="M5385" i="2"/>
  <x:c r="N5385" i="2"/>
  <x:c r="O5385" i="2"/>
  <x:c r="K5386" i="2"/>
  <x:c r="M5386" i="2"/>
  <x:c r="N5386" i="2"/>
  <x:c r="O5386" i="2"/>
  <x:c r="K5387" i="2"/>
  <x:c r="M5387" i="2"/>
  <x:c r="N5387" i="2"/>
  <x:c r="O5387" i="2"/>
  <x:c r="K5388" i="2"/>
  <x:c r="M5388" i="2"/>
  <x:c r="N5388" i="2"/>
  <x:c r="O5388" i="2"/>
  <x:c r="K5389" i="2"/>
  <x:c r="M5389" i="2"/>
  <x:c r="N5389" i="2"/>
  <x:c r="O5389" i="2"/>
  <x:c r="K5390" i="2"/>
  <x:c r="M5390" i="2"/>
  <x:c r="N5390" i="2"/>
  <x:c r="O5390" i="2"/>
  <x:c r="K5391" i="2"/>
  <x:c r="M5391" i="2"/>
  <x:c r="N5391" i="2"/>
  <x:c r="O5391" i="2"/>
  <x:c r="K5392" i="2"/>
  <x:c r="M5392" i="2"/>
  <x:c r="N5392" i="2"/>
  <x:c r="O5392" i="2"/>
  <x:c r="K5393" i="2"/>
  <x:c r="M5393" i="2"/>
  <x:c r="N5393" i="2"/>
  <x:c r="O5393" i="2"/>
  <x:c r="K5394" i="2"/>
  <x:c r="M5394" i="2"/>
  <x:c r="N5394" i="2"/>
  <x:c r="O5394" i="2"/>
  <x:c r="K5395" i="2"/>
  <x:c r="M5395" i="2"/>
  <x:c r="N5395" i="2"/>
  <x:c r="O5395" i="2"/>
  <x:c r="K5396" i="2"/>
  <x:c r="M5396" i="2"/>
  <x:c r="N5396" i="2"/>
  <x:c r="O5396" i="2"/>
  <x:c r="K5397" i="2"/>
  <x:c r="M5397" i="2"/>
  <x:c r="N5397" i="2"/>
  <x:c r="O5397" i="2"/>
  <x:c r="K5398" i="2"/>
  <x:c r="M5398" i="2"/>
  <x:c r="N5398" i="2"/>
  <x:c r="O5398" i="2"/>
  <x:c r="K5399" i="2"/>
  <x:c r="M5399" i="2"/>
  <x:c r="N5399" i="2"/>
  <x:c r="O5399" i="2"/>
  <x:c r="K5400" i="2"/>
  <x:c r="M5400" i="2"/>
  <x:c r="N5400" i="2"/>
  <x:c r="O5400" i="2"/>
  <x:c r="K5401" i="2"/>
  <x:c r="M5401" i="2"/>
  <x:c r="N5401" i="2"/>
  <x:c r="O5401" i="2"/>
  <x:c r="K5402" i="2"/>
  <x:c r="M5402" i="2"/>
  <x:c r="N5402" i="2"/>
  <x:c r="O5402" i="2"/>
  <x:c r="K5403" i="2"/>
  <x:c r="M5403" i="2"/>
  <x:c r="N5403" i="2"/>
  <x:c r="O5403" i="2"/>
  <x:c r="K5404" i="2"/>
  <x:c r="M5404" i="2"/>
  <x:c r="N5404" i="2"/>
  <x:c r="O5404" i="2"/>
  <x:c r="K5405" i="2"/>
  <x:c r="M5405" i="2"/>
  <x:c r="N5405" i="2"/>
  <x:c r="O5405" i="2"/>
  <x:c r="K5406" i="2"/>
  <x:c r="M5406" i="2"/>
  <x:c r="N5406" i="2"/>
  <x:c r="O5406" i="2"/>
  <x:c r="K5407" i="2"/>
  <x:c r="M5407" i="2"/>
  <x:c r="N5407" i="2"/>
  <x:c r="O5407" i="2"/>
  <x:c r="K5408" i="2"/>
  <x:c r="M5408" i="2"/>
  <x:c r="N5408" i="2"/>
  <x:c r="O5408" i="2"/>
  <x:c r="K5409" i="2"/>
  <x:c r="M5409" i="2"/>
  <x:c r="N5409" i="2"/>
  <x:c r="O5409" i="2"/>
  <x:c r="K5410" i="2"/>
  <x:c r="M5410" i="2"/>
  <x:c r="N5410" i="2"/>
  <x:c r="O5410" i="2"/>
  <x:c r="K5411" i="2"/>
  <x:c r="M5411" i="2"/>
  <x:c r="N5411" i="2"/>
  <x:c r="O5411" i="2"/>
  <x:c r="K5412" i="2"/>
  <x:c r="M5412" i="2"/>
  <x:c r="N5412" i="2"/>
  <x:c r="O5412" i="2"/>
  <x:c r="K5413" i="2"/>
  <x:c r="M5413" i="2"/>
  <x:c r="N5413" i="2"/>
  <x:c r="O5413" i="2"/>
  <x:c r="K5414" i="2"/>
  <x:c r="M5414" i="2"/>
  <x:c r="N5414" i="2"/>
  <x:c r="O5414" i="2"/>
  <x:c r="K5415" i="2"/>
  <x:c r="M5415" i="2"/>
  <x:c r="N5415" i="2"/>
  <x:c r="O5415" i="2"/>
  <x:c r="K5416" i="2"/>
  <x:c r="M5416" i="2"/>
  <x:c r="N5416" i="2"/>
  <x:c r="O5416" i="2"/>
  <x:c r="K5417" i="2"/>
  <x:c r="M5417" i="2"/>
  <x:c r="N5417" i="2"/>
  <x:c r="O5417" i="2"/>
  <x:c r="K5418" i="2"/>
  <x:c r="M5418" i="2"/>
  <x:c r="N5418" i="2"/>
  <x:c r="O5418" i="2"/>
  <x:c r="K5419" i="2"/>
  <x:c r="M5419" i="2"/>
  <x:c r="N5419" i="2"/>
  <x:c r="O5419" i="2"/>
  <x:c r="K5420" i="2"/>
  <x:c r="M5420" i="2"/>
  <x:c r="N5420" i="2"/>
  <x:c r="O5420" i="2"/>
  <x:c r="K5421" i="2"/>
  <x:c r="M5421" i="2"/>
  <x:c r="N5421" i="2"/>
  <x:c r="O5421" i="2"/>
  <x:c r="K5422" i="2"/>
  <x:c r="M5422" i="2"/>
  <x:c r="N5422" i="2"/>
  <x:c r="O5422" i="2"/>
  <x:c r="K5423" i="2"/>
  <x:c r="M5423" i="2"/>
  <x:c r="N5423" i="2"/>
  <x:c r="O5423" i="2"/>
  <x:c r="K5424" i="2"/>
  <x:c r="M5424" i="2"/>
  <x:c r="N5424" i="2"/>
  <x:c r="O5424" i="2"/>
  <x:c r="K5425" i="2"/>
  <x:c r="M5425" i="2"/>
  <x:c r="N5425" i="2"/>
  <x:c r="O5425" i="2"/>
  <x:c r="K5426" i="2"/>
  <x:c r="M5426" i="2"/>
  <x:c r="N5426" i="2"/>
  <x:c r="O5426" i="2"/>
  <x:c r="K5427" i="2"/>
  <x:c r="M5427" i="2"/>
  <x:c r="N5427" i="2"/>
  <x:c r="O5427" i="2"/>
  <x:c r="K5428" i="2"/>
  <x:c r="M5428" i="2"/>
  <x:c r="N5428" i="2"/>
  <x:c r="O5428" i="2"/>
  <x:c r="K5429" i="2"/>
  <x:c r="M5429" i="2"/>
  <x:c r="N5429" i="2"/>
  <x:c r="O5429" i="2"/>
  <x:c r="K5430" i="2"/>
  <x:c r="M5430" i="2"/>
  <x:c r="N5430" i="2"/>
  <x:c r="O5430" i="2"/>
  <x:c r="K5431" i="2"/>
  <x:c r="M5431" i="2"/>
  <x:c r="N5431" i="2"/>
  <x:c r="O5431" i="2"/>
  <x:c r="K5432" i="2"/>
  <x:c r="M5432" i="2"/>
  <x:c r="N5432" i="2"/>
  <x:c r="O5432" i="2"/>
  <x:c r="K5433" i="2"/>
  <x:c r="M5433" i="2"/>
  <x:c r="N5433" i="2"/>
  <x:c r="O5433" i="2"/>
  <x:c r="K5434" i="2"/>
  <x:c r="M5434" i="2"/>
  <x:c r="N5434" i="2"/>
  <x:c r="O5434" i="2"/>
  <x:c r="K5435" i="2"/>
  <x:c r="M5435" i="2"/>
  <x:c r="N5435" i="2"/>
  <x:c r="O5435" i="2"/>
  <x:c r="K5436" i="2"/>
  <x:c r="M5436" i="2"/>
  <x:c r="N5436" i="2"/>
  <x:c r="O5436" i="2"/>
  <x:c r="K5437" i="2"/>
  <x:c r="M5437" i="2"/>
  <x:c r="N5437" i="2"/>
  <x:c r="O5437" i="2"/>
  <x:c r="K5438" i="2"/>
  <x:c r="M5438" i="2"/>
  <x:c r="N5438" i="2"/>
  <x:c r="O5438" i="2"/>
  <x:c r="K5439" i="2"/>
  <x:c r="M5439" i="2"/>
  <x:c r="N5439" i="2"/>
  <x:c r="O5439" i="2"/>
  <x:c r="K5440" i="2"/>
  <x:c r="M5440" i="2"/>
  <x:c r="N5440" i="2"/>
  <x:c r="O5440" i="2"/>
  <x:c r="K5441" i="2"/>
  <x:c r="M5441" i="2"/>
  <x:c r="N5441" i="2"/>
  <x:c r="O5441" i="2"/>
  <x:c r="K5442" i="2"/>
  <x:c r="M5442" i="2"/>
  <x:c r="N5442" i="2"/>
  <x:c r="O5442" i="2"/>
  <x:c r="K5443" i="2"/>
  <x:c r="M5443" i="2"/>
  <x:c r="N5443" i="2"/>
  <x:c r="O5443" i="2"/>
  <x:c r="K5444" i="2"/>
  <x:c r="M5444" i="2"/>
  <x:c r="N5444" i="2"/>
  <x:c r="O5444" i="2"/>
  <x:c r="K5445" i="2"/>
  <x:c r="M5445" i="2"/>
  <x:c r="N5445" i="2"/>
  <x:c r="O5445" i="2"/>
  <x:c r="K5446" i="2"/>
  <x:c r="M5446" i="2"/>
  <x:c r="N5446" i="2"/>
  <x:c r="O5446" i="2"/>
  <x:c r="K5447" i="2"/>
  <x:c r="M5447" i="2"/>
  <x:c r="N5447" i="2"/>
  <x:c r="O5447" i="2"/>
  <x:c r="K5448" i="2"/>
  <x:c r="M5448" i="2"/>
  <x:c r="N5448" i="2"/>
  <x:c r="O5448" i="2"/>
  <x:c r="K5449" i="2"/>
  <x:c r="M5449" i="2"/>
  <x:c r="N5449" i="2"/>
  <x:c r="O5449" i="2"/>
  <x:c r="K5450" i="2"/>
  <x:c r="M5450" i="2"/>
  <x:c r="N5450" i="2"/>
  <x:c r="O5450" i="2"/>
  <x:c r="K5451" i="2"/>
  <x:c r="M5451" i="2"/>
  <x:c r="N5451" i="2"/>
  <x:c r="O5451" i="2"/>
  <x:c r="K5452" i="2"/>
  <x:c r="M5452" i="2"/>
  <x:c r="N5452" i="2"/>
  <x:c r="O5452" i="2"/>
  <x:c r="K5453" i="2"/>
  <x:c r="M5453" i="2"/>
  <x:c r="N5453" i="2"/>
  <x:c r="O5453" i="2"/>
  <x:c r="K5454" i="2"/>
  <x:c r="M5454" i="2"/>
  <x:c r="N5454" i="2"/>
  <x:c r="O5454" i="2"/>
  <x:c r="K5455" i="2"/>
  <x:c r="M5455" i="2"/>
  <x:c r="N5455" i="2"/>
  <x:c r="O5455" i="2"/>
  <x:c r="K5456" i="2"/>
  <x:c r="M5456" i="2"/>
  <x:c r="N5456" i="2"/>
  <x:c r="O5456" i="2"/>
  <x:c r="K5457" i="2"/>
  <x:c r="M5457" i="2"/>
  <x:c r="N5457" i="2"/>
  <x:c r="O5457" i="2"/>
  <x:c r="K5458" i="2"/>
  <x:c r="M5458" i="2"/>
  <x:c r="N5458" i="2"/>
  <x:c r="O5458" i="2"/>
  <x:c r="K5459" i="2"/>
  <x:c r="M5459" i="2"/>
  <x:c r="N5459" i="2"/>
  <x:c r="O5459" i="2"/>
  <x:c r="K5460" i="2"/>
  <x:c r="M5460" i="2"/>
  <x:c r="N5460" i="2"/>
  <x:c r="O5460" i="2"/>
  <x:c r="K5461" i="2"/>
  <x:c r="M5461" i="2"/>
  <x:c r="N5461" i="2"/>
  <x:c r="O5461" i="2"/>
  <x:c r="K5462" i="2"/>
  <x:c r="M5462" i="2"/>
  <x:c r="N5462" i="2"/>
  <x:c r="O5462" i="2"/>
  <x:c r="K5463" i="2"/>
  <x:c r="M5463" i="2"/>
  <x:c r="N5463" i="2"/>
  <x:c r="O5463" i="2"/>
  <x:c r="K5464" i="2"/>
  <x:c r="M5464" i="2"/>
  <x:c r="N5464" i="2"/>
  <x:c r="O5464" i="2"/>
  <x:c r="K5465" i="2"/>
  <x:c r="M5465" i="2"/>
  <x:c r="N5465" i="2"/>
  <x:c r="O5465" i="2"/>
  <x:c r="K5466" i="2"/>
  <x:c r="M5466" i="2"/>
  <x:c r="N5466" i="2"/>
  <x:c r="O5466" i="2"/>
  <x:c r="K5467" i="2"/>
  <x:c r="M5467" i="2"/>
  <x:c r="N5467" i="2"/>
  <x:c r="O5467" i="2"/>
  <x:c r="K5468" i="2"/>
  <x:c r="M5468" i="2"/>
  <x:c r="N5468" i="2"/>
  <x:c r="O5468" i="2"/>
  <x:c r="K5469" i="2"/>
  <x:c r="M5469" i="2"/>
  <x:c r="N5469" i="2"/>
  <x:c r="O5469" i="2"/>
  <x:c r="K5470" i="2"/>
  <x:c r="M5470" i="2"/>
  <x:c r="N5470" i="2"/>
  <x:c r="O5470" i="2"/>
  <x:c r="K5471" i="2"/>
  <x:c r="M5471" i="2"/>
  <x:c r="N5471" i="2"/>
  <x:c r="O5471" i="2"/>
  <x:c r="K5472" i="2"/>
  <x:c r="M5472" i="2"/>
  <x:c r="N5472" i="2"/>
  <x:c r="O5472" i="2"/>
  <x:c r="K5473" i="2"/>
  <x:c r="M5473" i="2"/>
  <x:c r="N5473" i="2"/>
  <x:c r="O5473" i="2"/>
  <x:c r="K5474" i="2"/>
  <x:c r="M5474" i="2"/>
  <x:c r="N5474" i="2"/>
  <x:c r="O5474" i="2"/>
  <x:c r="K5475" i="2"/>
  <x:c r="M5475" i="2"/>
  <x:c r="N5475" i="2"/>
  <x:c r="O5475" i="2"/>
  <x:c r="K5476" i="2"/>
  <x:c r="M5476" i="2"/>
  <x:c r="N5476" i="2"/>
  <x:c r="O5476" i="2"/>
  <x:c r="K5477" i="2"/>
  <x:c r="M5477" i="2"/>
  <x:c r="N5477" i="2"/>
  <x:c r="O5477" i="2"/>
  <x:c r="K5478" i="2"/>
  <x:c r="M5478" i="2"/>
  <x:c r="N5478" i="2"/>
  <x:c r="O5478" i="2"/>
  <x:c r="K5479" i="2"/>
  <x:c r="M5479" i="2"/>
  <x:c r="N5479" i="2"/>
  <x:c r="O5479" i="2"/>
  <x:c r="K5480" i="2"/>
  <x:c r="M5480" i="2"/>
  <x:c r="N5480" i="2"/>
  <x:c r="O5480" i="2"/>
  <x:c r="K5481" i="2"/>
  <x:c r="M5481" i="2"/>
  <x:c r="N5481" i="2"/>
  <x:c r="O5481" i="2"/>
  <x:c r="K5482" i="2"/>
  <x:c r="M5482" i="2"/>
  <x:c r="N5482" i="2"/>
  <x:c r="O5482" i="2"/>
  <x:c r="K5483" i="2"/>
  <x:c r="M5483" i="2"/>
  <x:c r="N5483" i="2"/>
  <x:c r="O5483" i="2"/>
  <x:c r="K5484" i="2"/>
  <x:c r="M5484" i="2"/>
  <x:c r="N5484" i="2"/>
  <x:c r="O5484" i="2"/>
  <x:c r="K5485" i="2"/>
  <x:c r="M5485" i="2"/>
  <x:c r="N5485" i="2"/>
  <x:c r="O5485" i="2"/>
  <x:c r="K5486" i="2"/>
  <x:c r="M5486" i="2"/>
  <x:c r="N5486" i="2"/>
  <x:c r="O5486" i="2"/>
  <x:c r="K5487" i="2"/>
  <x:c r="M5487" i="2"/>
  <x:c r="N5487" i="2"/>
  <x:c r="O5487" i="2"/>
  <x:c r="K5488" i="2"/>
  <x:c r="M5488" i="2"/>
  <x:c r="N5488" i="2"/>
  <x:c r="O5488" i="2"/>
  <x:c r="K5489" i="2"/>
  <x:c r="M5489" i="2"/>
  <x:c r="N5489" i="2"/>
  <x:c r="O5489" i="2"/>
  <x:c r="K5490" i="2"/>
  <x:c r="M5490" i="2"/>
  <x:c r="N5490" i="2"/>
  <x:c r="O5490" i="2"/>
  <x:c r="K5491" i="2"/>
  <x:c r="M5491" i="2"/>
  <x:c r="N5491" i="2"/>
  <x:c r="O5491" i="2"/>
  <x:c r="K5492" i="2"/>
  <x:c r="M5492" i="2"/>
  <x:c r="N5492" i="2"/>
  <x:c r="O5492" i="2"/>
  <x:c r="K5493" i="2"/>
  <x:c r="M5493" i="2"/>
  <x:c r="N5493" i="2"/>
  <x:c r="O5493" i="2"/>
  <x:c r="K5494" i="2"/>
  <x:c r="M5494" i="2"/>
  <x:c r="N5494" i="2"/>
  <x:c r="O5494" i="2"/>
  <x:c r="K5495" i="2"/>
  <x:c r="M5495" i="2"/>
  <x:c r="N5495" i="2"/>
  <x:c r="O5495" i="2"/>
  <x:c r="K5496" i="2"/>
  <x:c r="M5496" i="2"/>
  <x:c r="N5496" i="2"/>
  <x:c r="O5496" i="2"/>
  <x:c r="K5497" i="2"/>
  <x:c r="M5497" i="2"/>
  <x:c r="N5497" i="2"/>
  <x:c r="O5497" i="2"/>
  <x:c r="K5498" i="2"/>
  <x:c r="M5498" i="2"/>
  <x:c r="N5498" i="2"/>
  <x:c r="O5498" i="2"/>
  <x:c r="K5499" i="2"/>
  <x:c r="M5499" i="2"/>
  <x:c r="N5499" i="2"/>
  <x:c r="O5499" i="2"/>
  <x:c r="K5500" i="2"/>
  <x:c r="M5500" i="2"/>
  <x:c r="N5500" i="2"/>
  <x:c r="O5500" i="2"/>
  <x:c r="K5501" i="2"/>
  <x:c r="M5501" i="2"/>
  <x:c r="N5501" i="2"/>
  <x:c r="O5501" i="2"/>
  <x:c r="K5502" i="2"/>
  <x:c r="M5502" i="2"/>
  <x:c r="N5502" i="2"/>
  <x:c r="O5502" i="2"/>
  <x:c r="K5503" i="2"/>
  <x:c r="M5503" i="2"/>
  <x:c r="N5503" i="2"/>
  <x:c r="O5503" i="2"/>
  <x:c r="K5504" i="2"/>
  <x:c r="M5504" i="2"/>
  <x:c r="N5504" i="2"/>
  <x:c r="O5504" i="2"/>
  <x:c r="K5505" i="2"/>
  <x:c r="M5505" i="2"/>
  <x:c r="N5505" i="2"/>
  <x:c r="O5505" i="2"/>
  <x:c r="K5506" i="2"/>
  <x:c r="M5506" i="2"/>
  <x:c r="N5506" i="2"/>
  <x:c r="O5506" i="2"/>
  <x:c r="K5507" i="2"/>
  <x:c r="M5507" i="2"/>
  <x:c r="N5507" i="2"/>
  <x:c r="O5507" i="2"/>
  <x:c r="K5508" i="2"/>
  <x:c r="M5508" i="2"/>
  <x:c r="N5508" i="2"/>
  <x:c r="O5508" i="2"/>
  <x:c r="K5509" i="2"/>
  <x:c r="M5509" i="2"/>
  <x:c r="N5509" i="2"/>
  <x:c r="O5509" i="2"/>
  <x:c r="K5510" i="2"/>
  <x:c r="M5510" i="2"/>
  <x:c r="N5510" i="2"/>
  <x:c r="O5510" i="2"/>
  <x:c r="K5511" i="2"/>
  <x:c r="M5511" i="2"/>
  <x:c r="N5511" i="2"/>
  <x:c r="O5511" i="2"/>
  <x:c r="K5512" i="2"/>
  <x:c r="M5512" i="2"/>
  <x:c r="N5512" i="2"/>
  <x:c r="O5512" i="2"/>
  <x:c r="K5513" i="2"/>
  <x:c r="M5513" i="2"/>
  <x:c r="N5513" i="2"/>
  <x:c r="O5513" i="2"/>
  <x:c r="K5514" i="2"/>
  <x:c r="M5514" i="2"/>
  <x:c r="N5514" i="2"/>
  <x:c r="O5514" i="2"/>
  <x:c r="K5515" i="2"/>
  <x:c r="M5515" i="2"/>
  <x:c r="N5515" i="2"/>
  <x:c r="O5515" i="2"/>
  <x:c r="K5516" i="2"/>
  <x:c r="M5516" i="2"/>
  <x:c r="N5516" i="2"/>
  <x:c r="O5516" i="2"/>
  <x:c r="K5517" i="2"/>
  <x:c r="M5517" i="2"/>
  <x:c r="N5517" i="2"/>
  <x:c r="O5517" i="2"/>
  <x:c r="K5518" i="2"/>
  <x:c r="M5518" i="2"/>
  <x:c r="N5518" i="2"/>
  <x:c r="O5518" i="2"/>
  <x:c r="K5519" i="2"/>
  <x:c r="M5519" i="2"/>
  <x:c r="N5519" i="2"/>
  <x:c r="O5519" i="2"/>
  <x:c r="K5520" i="2"/>
  <x:c r="M5520" i="2"/>
  <x:c r="N5520" i="2"/>
  <x:c r="O5520" i="2"/>
  <x:c r="K5521" i="2"/>
  <x:c r="M5521" i="2"/>
  <x:c r="N5521" i="2"/>
  <x:c r="O5521" i="2"/>
  <x:c r="K5522" i="2"/>
  <x:c r="M5522" i="2"/>
  <x:c r="N5522" i="2"/>
  <x:c r="O5522" i="2"/>
  <x:c r="K5523" i="2"/>
  <x:c r="M5523" i="2"/>
  <x:c r="N5523" i="2"/>
  <x:c r="O5523" i="2"/>
  <x:c r="K5524" i="2"/>
  <x:c r="M5524" i="2"/>
  <x:c r="N5524" i="2"/>
  <x:c r="O5524" i="2"/>
  <x:c r="K5525" i="2"/>
  <x:c r="M5525" i="2"/>
  <x:c r="N5525" i="2"/>
  <x:c r="O5525" i="2"/>
  <x:c r="K5526" i="2"/>
  <x:c r="M5526" i="2"/>
  <x:c r="N5526" i="2"/>
  <x:c r="O5526" i="2"/>
  <x:c r="K5527" i="2"/>
  <x:c r="M5527" i="2"/>
  <x:c r="N5527" i="2"/>
  <x:c r="O5527" i="2"/>
  <x:c r="K5528" i="2"/>
  <x:c r="M5528" i="2"/>
  <x:c r="N5528" i="2"/>
  <x:c r="O5528" i="2"/>
  <x:c r="K5529" i="2"/>
  <x:c r="M5529" i="2"/>
  <x:c r="N5529" i="2"/>
  <x:c r="O5529" i="2"/>
  <x:c r="K5530" i="2"/>
  <x:c r="M5530" i="2"/>
  <x:c r="N5530" i="2"/>
  <x:c r="O5530" i="2"/>
  <x:c r="K5531" i="2"/>
  <x:c r="M5531" i="2"/>
  <x:c r="N5531" i="2"/>
  <x:c r="O5531" i="2"/>
  <x:c r="K5532" i="2"/>
  <x:c r="M5532" i="2"/>
  <x:c r="N5532" i="2"/>
  <x:c r="O5532" i="2"/>
  <x:c r="K5533" i="2"/>
  <x:c r="M5533" i="2"/>
  <x:c r="N5533" i="2"/>
  <x:c r="O5533" i="2"/>
  <x:c r="K5534" i="2"/>
  <x:c r="M5534" i="2"/>
  <x:c r="N5534" i="2"/>
  <x:c r="O5534" i="2"/>
  <x:c r="K5535" i="2"/>
  <x:c r="M5535" i="2"/>
  <x:c r="N5535" i="2"/>
  <x:c r="O5535" i="2"/>
  <x:c r="K5536" i="2"/>
  <x:c r="M5536" i="2"/>
  <x:c r="N5536" i="2"/>
  <x:c r="O5536" i="2"/>
  <x:c r="K5537" i="2"/>
  <x:c r="M5537" i="2"/>
  <x:c r="N5537" i="2"/>
  <x:c r="O5537" i="2"/>
  <x:c r="K5538" i="2"/>
  <x:c r="M5538" i="2"/>
  <x:c r="N5538" i="2"/>
  <x:c r="O5538" i="2"/>
  <x:c r="K5539" i="2"/>
  <x:c r="M5539" i="2"/>
  <x:c r="N5539" i="2"/>
  <x:c r="O5539" i="2"/>
  <x:c r="K5540" i="2"/>
  <x:c r="M5540" i="2"/>
  <x:c r="N5540" i="2"/>
  <x:c r="O5540" i="2"/>
  <x:c r="K5541" i="2"/>
  <x:c r="M5541" i="2"/>
  <x:c r="N5541" i="2"/>
  <x:c r="O5541" i="2"/>
  <x:c r="K5542" i="2"/>
  <x:c r="M5542" i="2"/>
  <x:c r="N5542" i="2"/>
  <x:c r="O5542" i="2"/>
  <x:c r="K5543" i="2"/>
  <x:c r="M5543" i="2"/>
  <x:c r="N5543" i="2"/>
  <x:c r="O5543" i="2"/>
  <x:c r="K5544" i="2"/>
  <x:c r="M5544" i="2"/>
  <x:c r="N5544" i="2"/>
  <x:c r="O5544" i="2"/>
  <x:c r="K5545" i="2"/>
  <x:c r="M5545" i="2"/>
  <x:c r="N5545" i="2"/>
  <x:c r="O5545" i="2"/>
  <x:c r="K5546" i="2"/>
  <x:c r="M5546" i="2"/>
  <x:c r="N5546" i="2"/>
  <x:c r="O5546" i="2"/>
  <x:c r="K5547" i="2"/>
  <x:c r="M5547" i="2"/>
  <x:c r="N5547" i="2"/>
  <x:c r="O5547" i="2"/>
  <x:c r="K5548" i="2"/>
  <x:c r="M5548" i="2"/>
  <x:c r="N5548" i="2"/>
  <x:c r="O5548" i="2"/>
  <x:c r="K5549" i="2"/>
  <x:c r="M5549" i="2"/>
  <x:c r="N5549" i="2"/>
  <x:c r="O5549" i="2"/>
  <x:c r="K5550" i="2"/>
  <x:c r="M5550" i="2"/>
  <x:c r="N5550" i="2"/>
  <x:c r="O5550" i="2"/>
  <x:c r="K5551" i="2"/>
  <x:c r="M5551" i="2"/>
  <x:c r="N5551" i="2"/>
  <x:c r="O5551" i="2"/>
  <x:c r="K5552" i="2"/>
  <x:c r="M5552" i="2"/>
  <x:c r="N5552" i="2"/>
  <x:c r="O5552" i="2"/>
  <x:c r="K5553" i="2"/>
  <x:c r="M5553" i="2"/>
  <x:c r="N5553" i="2"/>
  <x:c r="O5553" i="2"/>
  <x:c r="K5554" i="2"/>
  <x:c r="M5554" i="2"/>
  <x:c r="N5554" i="2"/>
  <x:c r="O5554" i="2"/>
  <x:c r="K5555" i="2"/>
  <x:c r="M5555" i="2"/>
  <x:c r="N5555" i="2"/>
  <x:c r="O5555" i="2"/>
  <x:c r="K5556" i="2"/>
  <x:c r="M5556" i="2"/>
  <x:c r="N5556" i="2"/>
  <x:c r="O5556" i="2"/>
  <x:c r="K5557" i="2"/>
  <x:c r="M5557" i="2"/>
  <x:c r="N5557" i="2"/>
  <x:c r="O5557" i="2"/>
  <x:c r="K5558" i="2"/>
  <x:c r="M5558" i="2"/>
  <x:c r="N5558" i="2"/>
  <x:c r="O5558" i="2"/>
  <x:c r="K5559" i="2"/>
  <x:c r="M5559" i="2"/>
  <x:c r="N5559" i="2"/>
  <x:c r="O5559" i="2"/>
  <x:c r="K5560" i="2"/>
  <x:c r="M5560" i="2"/>
  <x:c r="N5560" i="2"/>
  <x:c r="O5560" i="2"/>
  <x:c r="K5561" i="2"/>
  <x:c r="M5561" i="2"/>
  <x:c r="N5561" i="2"/>
  <x:c r="O5561" i="2"/>
  <x:c r="K5562" i="2"/>
  <x:c r="M5562" i="2"/>
  <x:c r="N5562" i="2"/>
  <x:c r="O5562" i="2"/>
  <x:c r="K5563" i="2"/>
  <x:c r="M5563" i="2"/>
  <x:c r="N5563" i="2"/>
  <x:c r="O5563" i="2"/>
  <x:c r="K5564" i="2"/>
  <x:c r="M5564" i="2"/>
  <x:c r="N5564" i="2"/>
  <x:c r="O5564" i="2"/>
  <x:c r="K5565" i="2"/>
  <x:c r="M5565" i="2"/>
  <x:c r="N5565" i="2"/>
  <x:c r="O5565" i="2"/>
  <x:c r="K5566" i="2"/>
  <x:c r="M5566" i="2"/>
  <x:c r="N5566" i="2"/>
  <x:c r="O5566" i="2"/>
  <x:c r="K5567" i="2"/>
  <x:c r="M5567" i="2"/>
  <x:c r="N5567" i="2"/>
  <x:c r="O5567" i="2"/>
  <x:c r="K5568" i="2"/>
  <x:c r="M5568" i="2"/>
  <x:c r="N5568" i="2"/>
  <x:c r="O5568" i="2"/>
  <x:c r="K5569" i="2"/>
  <x:c r="M5569" i="2"/>
  <x:c r="N5569" i="2"/>
  <x:c r="O5569" i="2"/>
  <x:c r="K5570" i="2"/>
  <x:c r="M5570" i="2"/>
  <x:c r="N5570" i="2"/>
  <x:c r="O5570" i="2"/>
  <x:c r="K5571" i="2"/>
  <x:c r="M5571" i="2"/>
  <x:c r="N5571" i="2"/>
  <x:c r="O5571" i="2"/>
  <x:c r="K5572" i="2"/>
  <x:c r="M5572" i="2"/>
  <x:c r="N5572" i="2"/>
  <x:c r="O5572" i="2"/>
  <x:c r="K5573" i="2"/>
  <x:c r="M5573" i="2"/>
  <x:c r="N5573" i="2"/>
  <x:c r="O5573" i="2"/>
  <x:c r="K5574" i="2"/>
  <x:c r="M5574" i="2"/>
  <x:c r="N5574" i="2"/>
  <x:c r="O5574" i="2"/>
  <x:c r="K5575" i="2"/>
  <x:c r="M5575" i="2"/>
  <x:c r="N5575" i="2"/>
  <x:c r="O5575" i="2"/>
  <x:c r="K5576" i="2"/>
  <x:c r="M5576" i="2"/>
  <x:c r="N5576" i="2"/>
  <x:c r="O5576" i="2"/>
  <x:c r="K5577" i="2"/>
  <x:c r="M5577" i="2"/>
  <x:c r="N5577" i="2"/>
  <x:c r="O5577" i="2"/>
  <x:c r="K5578" i="2"/>
  <x:c r="M5578" i="2"/>
  <x:c r="N5578" i="2"/>
  <x:c r="O5578" i="2"/>
  <x:c r="K5579" i="2"/>
  <x:c r="M5579" i="2"/>
  <x:c r="N5579" i="2"/>
  <x:c r="O5579" i="2"/>
  <x:c r="K5580" i="2"/>
  <x:c r="M5580" i="2"/>
  <x:c r="N5580" i="2"/>
  <x:c r="O5580" i="2"/>
  <x:c r="K5581" i="2"/>
  <x:c r="M5581" i="2"/>
  <x:c r="N5581" i="2"/>
  <x:c r="O5581" i="2"/>
  <x:c r="K5582" i="2"/>
  <x:c r="M5582" i="2"/>
  <x:c r="N5582" i="2"/>
  <x:c r="O5582" i="2"/>
  <x:c r="K5583" i="2"/>
  <x:c r="M5583" i="2"/>
  <x:c r="N5583" i="2"/>
  <x:c r="O5583" i="2"/>
  <x:c r="K5584" i="2"/>
  <x:c r="M5584" i="2"/>
  <x:c r="N5584" i="2"/>
  <x:c r="O5584" i="2"/>
  <x:c r="K5585" i="2"/>
  <x:c r="M5585" i="2"/>
  <x:c r="N5585" i="2"/>
  <x:c r="O5585" i="2"/>
  <x:c r="K5586" i="2"/>
  <x:c r="M5586" i="2"/>
  <x:c r="N5586" i="2"/>
  <x:c r="O5586" i="2"/>
  <x:c r="K5587" i="2"/>
  <x:c r="M5587" i="2"/>
  <x:c r="N5587" i="2"/>
  <x:c r="O5587" i="2"/>
  <x:c r="K5588" i="2"/>
  <x:c r="M5588" i="2"/>
  <x:c r="N5588" i="2"/>
  <x:c r="O5588" i="2"/>
  <x:c r="K5589" i="2"/>
  <x:c r="M5589" i="2"/>
  <x:c r="N5589" i="2"/>
  <x:c r="O5589" i="2"/>
  <x:c r="K5590" i="2"/>
  <x:c r="M5590" i="2"/>
  <x:c r="N5590" i="2"/>
  <x:c r="O5590" i="2"/>
  <x:c r="K5591" i="2"/>
  <x:c r="M5591" i="2"/>
  <x:c r="N5591" i="2"/>
  <x:c r="O5591" i="2"/>
  <x:c r="K5592" i="2"/>
  <x:c r="M5592" i="2"/>
  <x:c r="N5592" i="2"/>
  <x:c r="O5592" i="2"/>
  <x:c r="K5593" i="2"/>
  <x:c r="M5593" i="2"/>
  <x:c r="N5593" i="2"/>
  <x:c r="O5593" i="2"/>
  <x:c r="K5594" i="2"/>
  <x:c r="M5594" i="2"/>
  <x:c r="N5594" i="2"/>
  <x:c r="O5594" i="2"/>
  <x:c r="K5595" i="2"/>
  <x:c r="M5595" i="2"/>
  <x:c r="N5595" i="2"/>
  <x:c r="O5595" i="2"/>
  <x:c r="K5596" i="2"/>
  <x:c r="M5596" i="2"/>
  <x:c r="N5596" i="2"/>
  <x:c r="O5596" i="2"/>
  <x:c r="K5597" i="2"/>
  <x:c r="M5597" i="2"/>
  <x:c r="N5597" i="2"/>
  <x:c r="O5597" i="2"/>
  <x:c r="K5598" i="2"/>
  <x:c r="M5598" i="2"/>
  <x:c r="N5598" i="2"/>
  <x:c r="O5598" i="2"/>
  <x:c r="K5599" i="2"/>
  <x:c r="M5599" i="2"/>
  <x:c r="N5599" i="2"/>
  <x:c r="O5599" i="2"/>
  <x:c r="K5600" i="2"/>
  <x:c r="M5600" i="2"/>
  <x:c r="N5600" i="2"/>
  <x:c r="O5600" i="2"/>
  <x:c r="K5601" i="2"/>
  <x:c r="M5601" i="2"/>
  <x:c r="N5601" i="2"/>
  <x:c r="O5601" i="2"/>
  <x:c r="K5602" i="2"/>
  <x:c r="M5602" i="2"/>
  <x:c r="N5602" i="2"/>
  <x:c r="O5602" i="2"/>
  <x:c r="K5603" i="2"/>
  <x:c r="M5603" i="2"/>
  <x:c r="N5603" i="2"/>
  <x:c r="O5603" i="2"/>
  <x:c r="K5604" i="2"/>
  <x:c r="M5604" i="2"/>
  <x:c r="N5604" i="2"/>
  <x:c r="O5604" i="2"/>
  <x:c r="K5605" i="2"/>
  <x:c r="M5605" i="2"/>
  <x:c r="N5605" i="2"/>
  <x:c r="O5605" i="2"/>
  <x:c r="K5606" i="2"/>
  <x:c r="M5606" i="2"/>
  <x:c r="N5606" i="2"/>
  <x:c r="O5606" i="2"/>
  <x:c r="K5607" i="2"/>
  <x:c r="M5607" i="2"/>
  <x:c r="N5607" i="2"/>
  <x:c r="O5607" i="2"/>
  <x:c r="K5608" i="2"/>
  <x:c r="M5608" i="2"/>
  <x:c r="N5608" i="2"/>
  <x:c r="O5608" i="2"/>
  <x:c r="K5609" i="2"/>
  <x:c r="M5609" i="2"/>
  <x:c r="N5609" i="2"/>
  <x:c r="O5609" i="2"/>
  <x:c r="K5610" i="2"/>
  <x:c r="M5610" i="2"/>
  <x:c r="N5610" i="2"/>
  <x:c r="O5610" i="2"/>
  <x:c r="K5611" i="2"/>
  <x:c r="M5611" i="2"/>
  <x:c r="N5611" i="2"/>
  <x:c r="O5611" i="2"/>
  <x:c r="K5612" i="2"/>
  <x:c r="M5612" i="2"/>
  <x:c r="N5612" i="2"/>
  <x:c r="O5612" i="2"/>
  <x:c r="K5613" i="2"/>
  <x:c r="M5613" i="2"/>
  <x:c r="N5613" i="2"/>
  <x:c r="O5613" i="2"/>
  <x:c r="K5614" i="2"/>
  <x:c r="M5614" i="2"/>
  <x:c r="N5614" i="2"/>
  <x:c r="O5614" i="2"/>
  <x:c r="K5615" i="2"/>
  <x:c r="M5615" i="2"/>
  <x:c r="N5615" i="2"/>
  <x:c r="O5615" i="2"/>
  <x:c r="K5616" i="2"/>
  <x:c r="M5616" i="2"/>
  <x:c r="N5616" i="2"/>
  <x:c r="O5616" i="2"/>
  <x:c r="K5617" i="2"/>
  <x:c r="M5617" i="2"/>
  <x:c r="N5617" i="2"/>
  <x:c r="O5617" i="2"/>
  <x:c r="K5618" i="2"/>
  <x:c r="M5618" i="2"/>
  <x:c r="N5618" i="2"/>
  <x:c r="O5618" i="2"/>
  <x:c r="K5619" i="2"/>
  <x:c r="M5619" i="2"/>
  <x:c r="N5619" i="2"/>
  <x:c r="O5619" i="2"/>
  <x:c r="K5620" i="2"/>
  <x:c r="M5620" i="2"/>
  <x:c r="N5620" i="2"/>
  <x:c r="O5620" i="2"/>
  <x:c r="K5621" i="2"/>
  <x:c r="M5621" i="2"/>
  <x:c r="N5621" i="2"/>
  <x:c r="O5621" i="2"/>
  <x:c r="K5622" i="2"/>
  <x:c r="M5622" i="2"/>
  <x:c r="N5622" i="2"/>
  <x:c r="O5622" i="2"/>
  <x:c r="K5623" i="2"/>
  <x:c r="M5623" i="2"/>
  <x:c r="N5623" i="2"/>
  <x:c r="O5623" i="2"/>
  <x:c r="K5624" i="2"/>
  <x:c r="M5624" i="2"/>
  <x:c r="N5624" i="2"/>
  <x:c r="O5624" i="2"/>
  <x:c r="K5625" i="2"/>
  <x:c r="M5625" i="2"/>
  <x:c r="N5625" i="2"/>
  <x:c r="O5625" i="2"/>
  <x:c r="K5626" i="2"/>
  <x:c r="M5626" i="2"/>
  <x:c r="N5626" i="2"/>
  <x:c r="O5626" i="2"/>
  <x:c r="K5627" i="2"/>
  <x:c r="M5627" i="2"/>
  <x:c r="N5627" i="2"/>
  <x:c r="O5627" i="2"/>
  <x:c r="K5628" i="2"/>
  <x:c r="M5628" i="2"/>
  <x:c r="N5628" i="2"/>
  <x:c r="O5628" i="2"/>
  <x:c r="K5629" i="2"/>
  <x:c r="M5629" i="2"/>
  <x:c r="N5629" i="2"/>
  <x:c r="O5629" i="2"/>
  <x:c r="K5630" i="2"/>
  <x:c r="M5630" i="2"/>
  <x:c r="N5630" i="2"/>
  <x:c r="O5630" i="2"/>
  <x:c r="K5631" i="2"/>
  <x:c r="M5631" i="2"/>
  <x:c r="N5631" i="2"/>
  <x:c r="O5631" i="2"/>
  <x:c r="K5632" i="2"/>
  <x:c r="M5632" i="2"/>
  <x:c r="N5632" i="2"/>
  <x:c r="O5632" i="2"/>
  <x:c r="K5633" i="2"/>
  <x:c r="M5633" i="2"/>
  <x:c r="N5633" i="2"/>
  <x:c r="O5633" i="2"/>
  <x:c r="K5634" i="2"/>
  <x:c r="M5634" i="2"/>
  <x:c r="N5634" i="2"/>
  <x:c r="O5634" i="2"/>
  <x:c r="K5635" i="2"/>
  <x:c r="M5635" i="2"/>
  <x:c r="N5635" i="2"/>
  <x:c r="O5635" i="2"/>
  <x:c r="K5636" i="2"/>
  <x:c r="M5636" i="2"/>
  <x:c r="N5636" i="2"/>
  <x:c r="O5636" i="2"/>
  <x:c r="K5637" i="2"/>
  <x:c r="M5637" i="2"/>
  <x:c r="N5637" i="2"/>
  <x:c r="O5637" i="2"/>
  <x:c r="K5638" i="2"/>
  <x:c r="M5638" i="2"/>
  <x:c r="N5638" i="2"/>
  <x:c r="O5638" i="2"/>
  <x:c r="K5639" i="2"/>
  <x:c r="M5639" i="2"/>
  <x:c r="N5639" i="2"/>
  <x:c r="O5639" i="2"/>
  <x:c r="K5640" i="2"/>
  <x:c r="M5640" i="2"/>
  <x:c r="N5640" i="2"/>
  <x:c r="O5640" i="2"/>
  <x:c r="K5641" i="2"/>
  <x:c r="M5641" i="2"/>
  <x:c r="N5641" i="2"/>
  <x:c r="O5641" i="2"/>
  <x:c r="K5642" i="2"/>
  <x:c r="M5642" i="2"/>
  <x:c r="N5642" i="2"/>
  <x:c r="O5642" i="2"/>
  <x:c r="K5643" i="2"/>
  <x:c r="M5643" i="2"/>
  <x:c r="N5643" i="2"/>
  <x:c r="O5643" i="2"/>
  <x:c r="K5644" i="2"/>
  <x:c r="M5644" i="2"/>
  <x:c r="N5644" i="2"/>
  <x:c r="O5644" i="2"/>
  <x:c r="K5645" i="2"/>
  <x:c r="M5645" i="2"/>
  <x:c r="N5645" i="2"/>
  <x:c r="O5645" i="2"/>
  <x:c r="K5646" i="2"/>
  <x:c r="M5646" i="2"/>
  <x:c r="N5646" i="2"/>
  <x:c r="O5646" i="2"/>
  <x:c r="K5647" i="2"/>
  <x:c r="M5647" i="2"/>
  <x:c r="N5647" i="2"/>
  <x:c r="O5647" i="2"/>
  <x:c r="K5648" i="2"/>
  <x:c r="M5648" i="2"/>
  <x:c r="N5648" i="2"/>
  <x:c r="O5648" i="2"/>
  <x:c r="K5649" i="2"/>
  <x:c r="M5649" i="2"/>
  <x:c r="N5649" i="2"/>
  <x:c r="O5649" i="2"/>
  <x:c r="K5650" i="2"/>
  <x:c r="M5650" i="2"/>
  <x:c r="N5650" i="2"/>
  <x:c r="O5650" i="2"/>
  <x:c r="K5651" i="2"/>
  <x:c r="M5651" i="2"/>
  <x:c r="N5651" i="2"/>
  <x:c r="O5651" i="2"/>
  <x:c r="K5652" i="2"/>
  <x:c r="M5652" i="2"/>
  <x:c r="N5652" i="2"/>
  <x:c r="O5652" i="2"/>
  <x:c r="K5653" i="2"/>
  <x:c r="M5653" i="2"/>
  <x:c r="N5653" i="2"/>
  <x:c r="O5653" i="2"/>
  <x:c r="K5654" i="2"/>
  <x:c r="M5654" i="2"/>
  <x:c r="N5654" i="2"/>
  <x:c r="O5654" i="2"/>
  <x:c r="K5655" i="2"/>
  <x:c r="M5655" i="2"/>
  <x:c r="N5655" i="2"/>
  <x:c r="O5655" i="2"/>
  <x:c r="K5656" i="2"/>
  <x:c r="M5656" i="2"/>
  <x:c r="N5656" i="2"/>
  <x:c r="O5656" i="2"/>
  <x:c r="K5657" i="2"/>
  <x:c r="M5657" i="2"/>
  <x:c r="N5657" i="2"/>
  <x:c r="O5657" i="2"/>
  <x:c r="K5658" i="2"/>
  <x:c r="M5658" i="2"/>
  <x:c r="N5658" i="2"/>
  <x:c r="O5658" i="2"/>
  <x:c r="K5659" i="2"/>
  <x:c r="M5659" i="2"/>
  <x:c r="N5659" i="2"/>
  <x:c r="O5659" i="2"/>
  <x:c r="K5660" i="2"/>
  <x:c r="M5660" i="2"/>
  <x:c r="N5660" i="2"/>
  <x:c r="O5660" i="2"/>
  <x:c r="K5661" i="2"/>
  <x:c r="M5661" i="2"/>
  <x:c r="N5661" i="2"/>
  <x:c r="O5661" i="2"/>
  <x:c r="K5662" i="2"/>
  <x:c r="M5662" i="2"/>
  <x:c r="N5662" i="2"/>
  <x:c r="O5662" i="2"/>
  <x:c r="K5663" i="2"/>
  <x:c r="M5663" i="2"/>
  <x:c r="N5663" i="2"/>
  <x:c r="O5663" i="2"/>
  <x:c r="K5664" i="2"/>
  <x:c r="M5664" i="2"/>
  <x:c r="N5664" i="2"/>
  <x:c r="O5664" i="2"/>
  <x:c r="K5665" i="2"/>
  <x:c r="M5665" i="2"/>
  <x:c r="N5665" i="2"/>
  <x:c r="O5665" i="2"/>
  <x:c r="K5666" i="2"/>
  <x:c r="M5666" i="2"/>
  <x:c r="N5666" i="2"/>
  <x:c r="O5666" i="2"/>
  <x:c r="K5667" i="2"/>
  <x:c r="M5667" i="2"/>
  <x:c r="N5667" i="2"/>
  <x:c r="O5667" i="2"/>
  <x:c r="K5668" i="2"/>
  <x:c r="M5668" i="2"/>
  <x:c r="N5668" i="2"/>
  <x:c r="O5668" i="2"/>
  <x:c r="K5669" i="2"/>
  <x:c r="M5669" i="2"/>
  <x:c r="N5669" i="2"/>
  <x:c r="O5669" i="2"/>
  <x:c r="K5670" i="2"/>
  <x:c r="M5670" i="2"/>
  <x:c r="N5670" i="2"/>
  <x:c r="O5670" i="2"/>
  <x:c r="K5671" i="2"/>
  <x:c r="M5671" i="2"/>
  <x:c r="N5671" i="2"/>
  <x:c r="O5671" i="2"/>
  <x:c r="K5672" i="2"/>
  <x:c r="M5672" i="2"/>
  <x:c r="N5672" i="2"/>
  <x:c r="O5672" i="2"/>
  <x:c r="K5673" i="2"/>
  <x:c r="M5673" i="2"/>
  <x:c r="N5673" i="2"/>
  <x:c r="O5673" i="2"/>
  <x:c r="K5674" i="2"/>
  <x:c r="M5674" i="2"/>
  <x:c r="N5674" i="2"/>
  <x:c r="O5674" i="2"/>
  <x:c r="K5675" i="2"/>
  <x:c r="M5675" i="2"/>
  <x:c r="N5675" i="2"/>
  <x:c r="O5675" i="2"/>
  <x:c r="K5676" i="2"/>
  <x:c r="M5676" i="2"/>
  <x:c r="N5676" i="2"/>
  <x:c r="O5676" i="2"/>
  <x:c r="K5677" i="2"/>
  <x:c r="M5677" i="2"/>
  <x:c r="N5677" i="2"/>
  <x:c r="O5677" i="2"/>
  <x:c r="K5678" i="2"/>
  <x:c r="M5678" i="2"/>
  <x:c r="N5678" i="2"/>
  <x:c r="O5678" i="2"/>
  <x:c r="K5679" i="2"/>
  <x:c r="M5679" i="2"/>
  <x:c r="N5679" i="2"/>
  <x:c r="O5679" i="2"/>
  <x:c r="K5680" i="2"/>
  <x:c r="M5680" i="2"/>
  <x:c r="N5680" i="2"/>
  <x:c r="O5680" i="2"/>
  <x:c r="K5681" i="2"/>
  <x:c r="M5681" i="2"/>
  <x:c r="N5681" i="2"/>
  <x:c r="O5681" i="2"/>
  <x:c r="K5682" i="2"/>
  <x:c r="M5682" i="2"/>
  <x:c r="N5682" i="2"/>
  <x:c r="O5682" i="2"/>
  <x:c r="K5683" i="2"/>
  <x:c r="M5683" i="2"/>
  <x:c r="N5683" i="2"/>
  <x:c r="O5683" i="2"/>
  <x:c r="K5684" i="2"/>
  <x:c r="M5684" i="2"/>
  <x:c r="N5684" i="2"/>
  <x:c r="O5684" i="2"/>
  <x:c r="K5685" i="2"/>
  <x:c r="M5685" i="2"/>
  <x:c r="N5685" i="2"/>
  <x:c r="O5685" i="2"/>
  <x:c r="K5686" i="2"/>
  <x:c r="M5686" i="2"/>
  <x:c r="N5686" i="2"/>
  <x:c r="O5686" i="2"/>
  <x:c r="K5687" i="2"/>
  <x:c r="M5687" i="2"/>
  <x:c r="N5687" i="2"/>
  <x:c r="O5687" i="2"/>
  <x:c r="K5688" i="2"/>
  <x:c r="M5688" i="2"/>
  <x:c r="N5688" i="2"/>
  <x:c r="O5688" i="2"/>
  <x:c r="K5689" i="2"/>
  <x:c r="M5689" i="2"/>
  <x:c r="N5689" i="2"/>
  <x:c r="O5689" i="2"/>
  <x:c r="K5690" i="2"/>
  <x:c r="M5690" i="2"/>
  <x:c r="N5690" i="2"/>
  <x:c r="O5690" i="2"/>
  <x:c r="K5691" i="2"/>
  <x:c r="M5691" i="2"/>
  <x:c r="N5691" i="2"/>
  <x:c r="O5691" i="2"/>
  <x:c r="K5692" i="2"/>
  <x:c r="M5692" i="2"/>
  <x:c r="N5692" i="2"/>
  <x:c r="O5692" i="2"/>
  <x:c r="K5693" i="2"/>
  <x:c r="M5693" i="2"/>
  <x:c r="N5693" i="2"/>
  <x:c r="O5693" i="2"/>
  <x:c r="K5694" i="2"/>
  <x:c r="M5694" i="2"/>
  <x:c r="N5694" i="2"/>
  <x:c r="O5694" i="2"/>
  <x:c r="K5695" i="2"/>
  <x:c r="M5695" i="2"/>
  <x:c r="N5695" i="2"/>
  <x:c r="O5695" i="2"/>
  <x:c r="K5696" i="2"/>
  <x:c r="M5696" i="2"/>
  <x:c r="N5696" i="2"/>
  <x:c r="O5696" i="2"/>
  <x:c r="K5697" i="2"/>
  <x:c r="M5697" i="2"/>
  <x:c r="N5697" i="2"/>
  <x:c r="O5697" i="2"/>
  <x:c r="K5698" i="2"/>
  <x:c r="M5698" i="2"/>
  <x:c r="N5698" i="2"/>
  <x:c r="O5698" i="2"/>
  <x:c r="K5699" i="2"/>
  <x:c r="M5699" i="2"/>
  <x:c r="N5699" i="2"/>
  <x:c r="O5699" i="2"/>
  <x:c r="K5700" i="2"/>
  <x:c r="M5700" i="2"/>
  <x:c r="N5700" i="2"/>
  <x:c r="O5700" i="2"/>
  <x:c r="K5701" i="2"/>
  <x:c r="M5701" i="2"/>
  <x:c r="N5701" i="2"/>
  <x:c r="O5701" i="2"/>
  <x:c r="K5702" i="2"/>
  <x:c r="M5702" i="2"/>
  <x:c r="N5702" i="2"/>
  <x:c r="O5702" i="2"/>
  <x:c r="K5703" i="2"/>
  <x:c r="M5703" i="2"/>
  <x:c r="N5703" i="2"/>
  <x:c r="O5703" i="2"/>
  <x:c r="K5704" i="2"/>
  <x:c r="M5704" i="2"/>
  <x:c r="N5704" i="2"/>
  <x:c r="O5704" i="2"/>
  <x:c r="K5705" i="2"/>
  <x:c r="M5705" i="2"/>
  <x:c r="N5705" i="2"/>
  <x:c r="O5705" i="2"/>
  <x:c r="K5706" i="2"/>
  <x:c r="M5706" i="2"/>
  <x:c r="N5706" i="2"/>
  <x:c r="O5706" i="2"/>
  <x:c r="K5707" i="2"/>
  <x:c r="M5707" i="2"/>
  <x:c r="N5707" i="2"/>
  <x:c r="O5707" i="2"/>
  <x:c r="K5708" i="2"/>
  <x:c r="M5708" i="2"/>
  <x:c r="N5708" i="2"/>
  <x:c r="O5708" i="2"/>
  <x:c r="K5709" i="2"/>
  <x:c r="M5709" i="2"/>
  <x:c r="N5709" i="2"/>
  <x:c r="O5709" i="2"/>
  <x:c r="K5710" i="2"/>
  <x:c r="M5710" i="2"/>
  <x:c r="N5710" i="2"/>
  <x:c r="O5710" i="2"/>
  <x:c r="K5711" i="2"/>
  <x:c r="M5711" i="2"/>
  <x:c r="N5711" i="2"/>
  <x:c r="O5711" i="2"/>
  <x:c r="K5712" i="2"/>
  <x:c r="M5712" i="2"/>
  <x:c r="N5712" i="2"/>
  <x:c r="O5712" i="2"/>
  <x:c r="K5713" i="2"/>
  <x:c r="M5713" i="2"/>
  <x:c r="N5713" i="2"/>
  <x:c r="O5713" i="2"/>
  <x:c r="K5714" i="2"/>
  <x:c r="M5714" i="2"/>
  <x:c r="N5714" i="2"/>
  <x:c r="O5714" i="2"/>
  <x:c r="K5715" i="2"/>
  <x:c r="M5715" i="2"/>
  <x:c r="N5715" i="2"/>
  <x:c r="O5715" i="2"/>
  <x:c r="K5716" i="2"/>
  <x:c r="M5716" i="2"/>
  <x:c r="N5716" i="2"/>
  <x:c r="O5716" i="2"/>
  <x:c r="K5717" i="2"/>
  <x:c r="M5717" i="2"/>
  <x:c r="N5717" i="2"/>
  <x:c r="O5717" i="2"/>
  <x:c r="K5718" i="2"/>
  <x:c r="M5718" i="2"/>
  <x:c r="N5718" i="2"/>
  <x:c r="O5718" i="2"/>
  <x:c r="K5719" i="2"/>
  <x:c r="M5719" i="2"/>
  <x:c r="N5719" i="2"/>
  <x:c r="O5719" i="2"/>
  <x:c r="K5720" i="2"/>
  <x:c r="M5720" i="2"/>
  <x:c r="N5720" i="2"/>
  <x:c r="O5720" i="2"/>
  <x:c r="K5721" i="2"/>
  <x:c r="M5721" i="2"/>
  <x:c r="N5721" i="2"/>
  <x:c r="O5721" i="2"/>
  <x:c r="K5722" i="2"/>
  <x:c r="M5722" i="2"/>
  <x:c r="N5722" i="2"/>
  <x:c r="O5722" i="2"/>
  <x:c r="K5723" i="2"/>
  <x:c r="M5723" i="2"/>
  <x:c r="N5723" i="2"/>
  <x:c r="O5723" i="2"/>
  <x:c r="K5724" i="2"/>
  <x:c r="M5724" i="2"/>
  <x:c r="N5724" i="2"/>
  <x:c r="O5724" i="2"/>
  <x:c r="K5725" i="2"/>
  <x:c r="M5725" i="2"/>
  <x:c r="N5725" i="2"/>
  <x:c r="O5725" i="2"/>
  <x:c r="K5726" i="2"/>
  <x:c r="M5726" i="2"/>
  <x:c r="N5726" i="2"/>
  <x:c r="O5726" i="2"/>
  <x:c r="K5727" i="2"/>
  <x:c r="M5727" i="2"/>
  <x:c r="N5727" i="2"/>
  <x:c r="O5727" i="2"/>
  <x:c r="K5728" i="2"/>
  <x:c r="M5728" i="2"/>
  <x:c r="N5728" i="2"/>
  <x:c r="O5728" i="2"/>
  <x:c r="K5729" i="2"/>
  <x:c r="M5729" i="2"/>
  <x:c r="N5729" i="2"/>
  <x:c r="O5729" i="2"/>
  <x:c r="K5730" i="2"/>
  <x:c r="M5730" i="2"/>
  <x:c r="N5730" i="2"/>
  <x:c r="O5730" i="2"/>
  <x:c r="K5731" i="2"/>
  <x:c r="M5731" i="2"/>
  <x:c r="N5731" i="2"/>
  <x:c r="O5731" i="2"/>
  <x:c r="K5732" i="2"/>
  <x:c r="M5732" i="2"/>
  <x:c r="N5732" i="2"/>
  <x:c r="O5732" i="2"/>
  <x:c r="K5733" i="2"/>
  <x:c r="M5733" i="2"/>
  <x:c r="N5733" i="2"/>
  <x:c r="O5733" i="2"/>
  <x:c r="K5734" i="2"/>
  <x:c r="M5734" i="2"/>
  <x:c r="N5734" i="2"/>
  <x:c r="O5734" i="2"/>
  <x:c r="K5735" i="2"/>
  <x:c r="M5735" i="2"/>
  <x:c r="N5735" i="2"/>
  <x:c r="O5735" i="2"/>
  <x:c r="K5736" i="2"/>
  <x:c r="M5736" i="2"/>
  <x:c r="N5736" i="2"/>
  <x:c r="O5736" i="2"/>
  <x:c r="K5737" i="2"/>
  <x:c r="M5737" i="2"/>
  <x:c r="N5737" i="2"/>
  <x:c r="O5737" i="2"/>
  <x:c r="K5738" i="2"/>
  <x:c r="M5738" i="2"/>
  <x:c r="N5738" i="2"/>
  <x:c r="O5738" i="2"/>
  <x:c r="K5739" i="2"/>
  <x:c r="M5739" i="2"/>
  <x:c r="N5739" i="2"/>
  <x:c r="O5739" i="2"/>
  <x:c r="K5740" i="2"/>
  <x:c r="M5740" i="2"/>
  <x:c r="N5740" i="2"/>
  <x:c r="O5740" i="2"/>
  <x:c r="K5741" i="2"/>
  <x:c r="M5741" i="2"/>
  <x:c r="N5741" i="2"/>
  <x:c r="O5741" i="2"/>
  <x:c r="K5742" i="2"/>
  <x:c r="M5742" i="2"/>
  <x:c r="N5742" i="2"/>
  <x:c r="O5742" i="2"/>
  <x:c r="K5743" i="2"/>
  <x:c r="M5743" i="2"/>
  <x:c r="N5743" i="2"/>
  <x:c r="O5743" i="2"/>
  <x:c r="K5744" i="2"/>
  <x:c r="M5744" i="2"/>
  <x:c r="N5744" i="2"/>
  <x:c r="O5744" i="2"/>
  <x:c r="K5745" i="2"/>
  <x:c r="M5745" i="2"/>
  <x:c r="N5745" i="2"/>
  <x:c r="O5745" i="2"/>
  <x:c r="K5746" i="2"/>
  <x:c r="M5746" i="2"/>
  <x:c r="N5746" i="2"/>
  <x:c r="O5746" i="2"/>
  <x:c r="K5747" i="2"/>
  <x:c r="M5747" i="2"/>
  <x:c r="N5747" i="2"/>
  <x:c r="O5747" i="2"/>
  <x:c r="K5748" i="2"/>
  <x:c r="M5748" i="2"/>
  <x:c r="N5748" i="2"/>
  <x:c r="O5748" i="2"/>
  <x:c r="K5749" i="2"/>
  <x:c r="M5749" i="2"/>
  <x:c r="N5749" i="2"/>
  <x:c r="O5749" i="2"/>
  <x:c r="K5750" i="2"/>
  <x:c r="M5750" i="2"/>
  <x:c r="N5750" i="2"/>
  <x:c r="O5750" i="2"/>
  <x:c r="K5751" i="2"/>
  <x:c r="M5751" i="2"/>
  <x:c r="N5751" i="2"/>
  <x:c r="O5751" i="2"/>
  <x:c r="K5752" i="2"/>
  <x:c r="M5752" i="2"/>
  <x:c r="N5752" i="2"/>
  <x:c r="O5752" i="2"/>
  <x:c r="K5753" i="2"/>
  <x:c r="M5753" i="2"/>
  <x:c r="N5753" i="2"/>
  <x:c r="O5753" i="2"/>
  <x:c r="K5754" i="2"/>
  <x:c r="M5754" i="2"/>
  <x:c r="N5754" i="2"/>
  <x:c r="O5754" i="2"/>
  <x:c r="K5755" i="2"/>
  <x:c r="M5755" i="2"/>
  <x:c r="N5755" i="2"/>
  <x:c r="O5755" i="2"/>
  <x:c r="K5756" i="2"/>
  <x:c r="M5756" i="2"/>
  <x:c r="N5756" i="2"/>
  <x:c r="O5756" i="2"/>
  <x:c r="K5757" i="2"/>
  <x:c r="M5757" i="2"/>
  <x:c r="N5757" i="2"/>
  <x:c r="O5757" i="2"/>
  <x:c r="K5758" i="2"/>
  <x:c r="M5758" i="2"/>
  <x:c r="N5758" i="2"/>
  <x:c r="O5758" i="2"/>
  <x:c r="K5759" i="2"/>
  <x:c r="M5759" i="2"/>
  <x:c r="N5759" i="2"/>
  <x:c r="O5759" i="2"/>
  <x:c r="K5760" i="2"/>
  <x:c r="M5760" i="2"/>
  <x:c r="N5760" i="2"/>
  <x:c r="O5760" i="2"/>
  <x:c r="K5761" i="2"/>
  <x:c r="M5761" i="2"/>
  <x:c r="N5761" i="2"/>
  <x:c r="O5761" i="2"/>
  <x:c r="K5762" i="2"/>
  <x:c r="M5762" i="2"/>
  <x:c r="N5762" i="2"/>
  <x:c r="O5762" i="2"/>
  <x:c r="K5763" i="2"/>
  <x:c r="M5763" i="2"/>
  <x:c r="N5763" i="2"/>
  <x:c r="O5763" i="2"/>
  <x:c r="K5764" i="2"/>
  <x:c r="M5764" i="2"/>
  <x:c r="N5764" i="2"/>
  <x:c r="O5764" i="2"/>
  <x:c r="K5765" i="2"/>
  <x:c r="M5765" i="2"/>
  <x:c r="N5765" i="2"/>
  <x:c r="O5765" i="2"/>
  <x:c r="K5766" i="2"/>
  <x:c r="M5766" i="2"/>
  <x:c r="N5766" i="2"/>
  <x:c r="O5766" i="2"/>
  <x:c r="K5767" i="2"/>
  <x:c r="M5767" i="2"/>
  <x:c r="N5767" i="2"/>
  <x:c r="O5767" i="2"/>
  <x:c r="K5768" i="2"/>
  <x:c r="M5768" i="2"/>
  <x:c r="N5768" i="2"/>
  <x:c r="O5768" i="2"/>
  <x:c r="K5769" i="2"/>
  <x:c r="M5769" i="2"/>
  <x:c r="N5769" i="2"/>
  <x:c r="O5769" i="2"/>
  <x:c r="K5770" i="2"/>
  <x:c r="M5770" i="2"/>
  <x:c r="N5770" i="2"/>
  <x:c r="O5770" i="2"/>
  <x:c r="K5771" i="2"/>
  <x:c r="M5771" i="2"/>
  <x:c r="N5771" i="2"/>
  <x:c r="O5771" i="2"/>
  <x:c r="K5772" i="2"/>
  <x:c r="M5772" i="2"/>
  <x:c r="N5772" i="2"/>
  <x:c r="O5772" i="2"/>
  <x:c r="K5773" i="2"/>
  <x:c r="M5773" i="2"/>
  <x:c r="N5773" i="2"/>
  <x:c r="O5773" i="2"/>
  <x:c r="K5774" i="2"/>
  <x:c r="M5774" i="2"/>
  <x:c r="N5774" i="2"/>
  <x:c r="O5774" i="2"/>
  <x:c r="K5775" i="2"/>
  <x:c r="M5775" i="2"/>
  <x:c r="N5775" i="2"/>
  <x:c r="O5775" i="2"/>
  <x:c r="K5776" i="2"/>
  <x:c r="M5776" i="2"/>
  <x:c r="N5776" i="2"/>
  <x:c r="O5776" i="2"/>
  <x:c r="K5777" i="2"/>
  <x:c r="M5777" i="2"/>
  <x:c r="N5777" i="2"/>
  <x:c r="O5777" i="2"/>
  <x:c r="K5778" i="2"/>
  <x:c r="M5778" i="2"/>
  <x:c r="N5778" i="2"/>
  <x:c r="O5778" i="2"/>
  <x:c r="K5779" i="2"/>
  <x:c r="M5779" i="2"/>
  <x:c r="N5779" i="2"/>
  <x:c r="O5779" i="2"/>
  <x:c r="K5780" i="2"/>
  <x:c r="M5780" i="2"/>
  <x:c r="N5780" i="2"/>
  <x:c r="O5780" i="2"/>
  <x:c r="K5781" i="2"/>
  <x:c r="M5781" i="2"/>
  <x:c r="N5781" i="2"/>
  <x:c r="O5781" i="2"/>
  <x:c r="K5782" i="2"/>
  <x:c r="M5782" i="2"/>
  <x:c r="N5782" i="2"/>
  <x:c r="O5782" i="2"/>
  <x:c r="K5783" i="2"/>
  <x:c r="M5783" i="2"/>
  <x:c r="N5783" i="2"/>
  <x:c r="O5783" i="2"/>
  <x:c r="K5784" i="2"/>
  <x:c r="M5784" i="2"/>
  <x:c r="N5784" i="2"/>
  <x:c r="O5784" i="2"/>
  <x:c r="K5785" i="2"/>
  <x:c r="M5785" i="2"/>
  <x:c r="N5785" i="2"/>
  <x:c r="O5785" i="2"/>
  <x:c r="K5786" i="2"/>
  <x:c r="M5786" i="2"/>
  <x:c r="N5786" i="2"/>
  <x:c r="O5786" i="2"/>
  <x:c r="K5787" i="2"/>
  <x:c r="M5787" i="2"/>
  <x:c r="N5787" i="2"/>
  <x:c r="O5787" i="2"/>
  <x:c r="K5788" i="2"/>
  <x:c r="M5788" i="2"/>
  <x:c r="N5788" i="2"/>
  <x:c r="O5788" i="2"/>
  <x:c r="K5789" i="2"/>
  <x:c r="M5789" i="2"/>
  <x:c r="N5789" i="2"/>
  <x:c r="O5789" i="2"/>
  <x:c r="K5790" i="2"/>
  <x:c r="M5790" i="2"/>
  <x:c r="N5790" i="2"/>
  <x:c r="O5790" i="2"/>
  <x:c r="K5791" i="2"/>
  <x:c r="M5791" i="2"/>
  <x:c r="N5791" i="2"/>
  <x:c r="O5791" i="2"/>
  <x:c r="K5792" i="2"/>
  <x:c r="M5792" i="2"/>
  <x:c r="N5792" i="2"/>
  <x:c r="O5792" i="2"/>
  <x:c r="K5793" i="2"/>
  <x:c r="M5793" i="2"/>
  <x:c r="N5793" i="2"/>
  <x:c r="O5793" i="2"/>
  <x:c r="K5794" i="2"/>
  <x:c r="M5794" i="2"/>
  <x:c r="N5794" i="2"/>
  <x:c r="O5794" i="2"/>
  <x:c r="K5795" i="2"/>
  <x:c r="M5795" i="2"/>
  <x:c r="N5795" i="2"/>
  <x:c r="O5795" i="2"/>
  <x:c r="K5796" i="2"/>
  <x:c r="M5796" i="2"/>
  <x:c r="N5796" i="2"/>
  <x:c r="O5796" i="2"/>
  <x:c r="K5797" i="2"/>
  <x:c r="M5797" i="2"/>
  <x:c r="N5797" i="2"/>
  <x:c r="O5797" i="2"/>
  <x:c r="K5798" i="2"/>
  <x:c r="M5798" i="2"/>
  <x:c r="N5798" i="2"/>
  <x:c r="O5798" i="2"/>
  <x:c r="K5799" i="2"/>
  <x:c r="M5799" i="2"/>
  <x:c r="N5799" i="2"/>
  <x:c r="O5799" i="2"/>
  <x:c r="K5800" i="2"/>
  <x:c r="M5800" i="2"/>
  <x:c r="N5800" i="2"/>
  <x:c r="O5800" i="2"/>
  <x:c r="K5801" i="2"/>
  <x:c r="M5801" i="2"/>
  <x:c r="N5801" i="2"/>
  <x:c r="O5801" i="2"/>
  <x:c r="K5802" i="2"/>
  <x:c r="M5802" i="2"/>
  <x:c r="N5802" i="2"/>
  <x:c r="O5802" i="2"/>
  <x:c r="K5803" i="2"/>
  <x:c r="M5803" i="2"/>
  <x:c r="N5803" i="2"/>
  <x:c r="O5803" i="2"/>
  <x:c r="K5804" i="2"/>
  <x:c r="M5804" i="2"/>
  <x:c r="N5804" i="2"/>
  <x:c r="O5804" i="2"/>
  <x:c r="K5805" i="2"/>
  <x:c r="M5805" i="2"/>
  <x:c r="N5805" i="2"/>
  <x:c r="O5805" i="2"/>
  <x:c r="K5806" i="2"/>
  <x:c r="M5806" i="2"/>
  <x:c r="N5806" i="2"/>
  <x:c r="O5806" i="2"/>
  <x:c r="K5807" i="2"/>
  <x:c r="M5807" i="2"/>
  <x:c r="N5807" i="2"/>
  <x:c r="O5807" i="2"/>
  <x:c r="K5808" i="2"/>
  <x:c r="M5808" i="2"/>
  <x:c r="N5808" i="2"/>
  <x:c r="O5808" i="2"/>
  <x:c r="K5809" i="2"/>
  <x:c r="M5809" i="2"/>
  <x:c r="N5809" i="2"/>
  <x:c r="O5809" i="2"/>
  <x:c r="K5810" i="2"/>
  <x:c r="M5810" i="2"/>
  <x:c r="N5810" i="2"/>
  <x:c r="O5810" i="2"/>
  <x:c r="K5811" i="2"/>
  <x:c r="M5811" i="2"/>
  <x:c r="N5811" i="2"/>
  <x:c r="O5811" i="2"/>
  <x:c r="K5812" i="2"/>
  <x:c r="M5812" i="2"/>
  <x:c r="N5812" i="2"/>
  <x:c r="O5812" i="2"/>
  <x:c r="K5813" i="2"/>
  <x:c r="M5813" i="2"/>
  <x:c r="N5813" i="2"/>
  <x:c r="O5813" i="2"/>
  <x:c r="K5814" i="2"/>
  <x:c r="M5814" i="2"/>
  <x:c r="N5814" i="2"/>
  <x:c r="O5814" i="2"/>
  <x:c r="K5815" i="2"/>
  <x:c r="M5815" i="2"/>
  <x:c r="N5815" i="2"/>
  <x:c r="O5815" i="2"/>
  <x:c r="K5816" i="2"/>
  <x:c r="M5816" i="2"/>
  <x:c r="N5816" i="2"/>
  <x:c r="O5816" i="2"/>
  <x:c r="K5817" i="2"/>
  <x:c r="M5817" i="2"/>
  <x:c r="N5817" i="2"/>
  <x:c r="O5817" i="2"/>
  <x:c r="K5818" i="2"/>
  <x:c r="M5818" i="2"/>
  <x:c r="N5818" i="2"/>
  <x:c r="O5818" i="2"/>
  <x:c r="K5819" i="2"/>
  <x:c r="M5819" i="2"/>
  <x:c r="N5819" i="2"/>
  <x:c r="O5819" i="2"/>
  <x:c r="K5820" i="2"/>
  <x:c r="M5820" i="2"/>
  <x:c r="N5820" i="2"/>
  <x:c r="O5820" i="2"/>
  <x:c r="K5821" i="2"/>
  <x:c r="M5821" i="2"/>
  <x:c r="N5821" i="2"/>
  <x:c r="O5821" i="2"/>
  <x:c r="K5822" i="2"/>
  <x:c r="M5822" i="2"/>
  <x:c r="N5822" i="2"/>
  <x:c r="O5822" i="2"/>
  <x:c r="K5823" i="2"/>
  <x:c r="M5823" i="2"/>
  <x:c r="N5823" i="2"/>
  <x:c r="O5823" i="2"/>
  <x:c r="K5824" i="2"/>
  <x:c r="M5824" i="2"/>
  <x:c r="N5824" i="2"/>
  <x:c r="O5824" i="2"/>
  <x:c r="K5825" i="2"/>
  <x:c r="M5825" i="2"/>
  <x:c r="N5825" i="2"/>
  <x:c r="O5825" i="2"/>
  <x:c r="K5826" i="2"/>
  <x:c r="M5826" i="2"/>
  <x:c r="N5826" i="2"/>
  <x:c r="O5826" i="2"/>
  <x:c r="K5827" i="2"/>
  <x:c r="M5827" i="2"/>
  <x:c r="N5827" i="2"/>
  <x:c r="O5827" i="2"/>
  <x:c r="K5828" i="2"/>
  <x:c r="M5828" i="2"/>
  <x:c r="N5828" i="2"/>
  <x:c r="O5828" i="2"/>
  <x:c r="K5829" i="2"/>
  <x:c r="M5829" i="2"/>
  <x:c r="N5829" i="2"/>
  <x:c r="O5829" i="2"/>
  <x:c r="K5830" i="2"/>
  <x:c r="M5830" i="2"/>
  <x:c r="N5830" i="2"/>
  <x:c r="O5830" i="2"/>
  <x:c r="K5831" i="2"/>
  <x:c r="M5831" i="2"/>
  <x:c r="N5831" i="2"/>
  <x:c r="O5831" i="2"/>
  <x:c r="K5832" i="2"/>
  <x:c r="M5832" i="2"/>
  <x:c r="N5832" i="2"/>
  <x:c r="O5832" i="2"/>
  <x:c r="K5833" i="2"/>
  <x:c r="M5833" i="2"/>
  <x:c r="N5833" i="2"/>
  <x:c r="O5833" i="2"/>
  <x:c r="K5834" i="2"/>
  <x:c r="M5834" i="2"/>
  <x:c r="N5834" i="2"/>
  <x:c r="O5834" i="2"/>
  <x:c r="K5835" i="2"/>
  <x:c r="M5835" i="2"/>
  <x:c r="N5835" i="2"/>
  <x:c r="O5835" i="2"/>
  <x:c r="K5836" i="2"/>
  <x:c r="M5836" i="2"/>
  <x:c r="N5836" i="2"/>
  <x:c r="O5836" i="2"/>
  <x:c r="K5837" i="2"/>
  <x:c r="M5837" i="2"/>
  <x:c r="N5837" i="2"/>
  <x:c r="O5837" i="2"/>
  <x:c r="K5838" i="2"/>
  <x:c r="M5838" i="2"/>
  <x:c r="N5838" i="2"/>
  <x:c r="O5838" i="2"/>
  <x:c r="K5839" i="2"/>
  <x:c r="M5839" i="2"/>
  <x:c r="N5839" i="2"/>
  <x:c r="O5839" i="2"/>
  <x:c r="K5840" i="2"/>
  <x:c r="M5840" i="2"/>
  <x:c r="N5840" i="2"/>
  <x:c r="O5840" i="2"/>
  <x:c r="K5841" i="2"/>
  <x:c r="M5841" i="2"/>
  <x:c r="N5841" i="2"/>
  <x:c r="O5841" i="2"/>
  <x:c r="K5842" i="2"/>
  <x:c r="M5842" i="2"/>
  <x:c r="N5842" i="2"/>
  <x:c r="O5842" i="2"/>
  <x:c r="K5843" i="2"/>
  <x:c r="M5843" i="2"/>
  <x:c r="N5843" i="2"/>
  <x:c r="O5843" i="2"/>
  <x:c r="K5844" i="2"/>
  <x:c r="M5844" i="2"/>
  <x:c r="N5844" i="2"/>
  <x:c r="O5844" i="2"/>
  <x:c r="K5845" i="2"/>
  <x:c r="M5845" i="2"/>
  <x:c r="N5845" i="2"/>
  <x:c r="O5845" i="2"/>
  <x:c r="K5846" i="2"/>
  <x:c r="M5846" i="2"/>
  <x:c r="N5846" i="2"/>
  <x:c r="O5846" i="2"/>
  <x:c r="K5847" i="2"/>
  <x:c r="M5847" i="2"/>
  <x:c r="N5847" i="2"/>
  <x:c r="O5847" i="2"/>
  <x:c r="K5848" i="2"/>
  <x:c r="M5848" i="2"/>
  <x:c r="N5848" i="2"/>
  <x:c r="O5848" i="2"/>
  <x:c r="K5849" i="2"/>
  <x:c r="M5849" i="2"/>
  <x:c r="N5849" i="2"/>
  <x:c r="O5849" i="2"/>
  <x:c r="K5850" i="2"/>
  <x:c r="M5850" i="2"/>
  <x:c r="N5850" i="2"/>
  <x:c r="O5850" i="2"/>
  <x:c r="K5851" i="2"/>
  <x:c r="M5851" i="2"/>
  <x:c r="N5851" i="2"/>
  <x:c r="O5851" i="2"/>
  <x:c r="K5852" i="2"/>
  <x:c r="M5852" i="2"/>
  <x:c r="N5852" i="2"/>
  <x:c r="O5852" i="2"/>
  <x:c r="K5853" i="2"/>
  <x:c r="M5853" i="2"/>
  <x:c r="N5853" i="2"/>
  <x:c r="O5853" i="2"/>
  <x:c r="K5854" i="2"/>
  <x:c r="M5854" i="2"/>
  <x:c r="N5854" i="2"/>
  <x:c r="O5854" i="2"/>
  <x:c r="K5855" i="2"/>
  <x:c r="M5855" i="2"/>
  <x:c r="N5855" i="2"/>
  <x:c r="O5855" i="2"/>
  <x:c r="K5856" i="2"/>
  <x:c r="M5856" i="2"/>
  <x:c r="N5856" i="2"/>
  <x:c r="O5856" i="2"/>
  <x:c r="K5857" i="2"/>
  <x:c r="M5857" i="2"/>
  <x:c r="N5857" i="2"/>
  <x:c r="O5857" i="2"/>
  <x:c r="K5858" i="2"/>
  <x:c r="M5858" i="2"/>
  <x:c r="N5858" i="2"/>
  <x:c r="O5858" i="2"/>
  <x:c r="K5859" i="2"/>
  <x:c r="M5859" i="2"/>
  <x:c r="N5859" i="2"/>
  <x:c r="O5859" i="2"/>
  <x:c r="K5860" i="2"/>
  <x:c r="M5860" i="2"/>
  <x:c r="N5860" i="2"/>
  <x:c r="O5860" i="2"/>
  <x:c r="K5861" i="2"/>
  <x:c r="M5861" i="2"/>
  <x:c r="N5861" i="2"/>
  <x:c r="O5861" i="2"/>
  <x:c r="K5862" i="2"/>
  <x:c r="M5862" i="2"/>
  <x:c r="N5862" i="2"/>
  <x:c r="O5862" i="2"/>
  <x:c r="K5863" i="2"/>
  <x:c r="M5863" i="2"/>
  <x:c r="N5863" i="2"/>
  <x:c r="O5863" i="2"/>
  <x:c r="K5864" i="2"/>
  <x:c r="M5864" i="2"/>
  <x:c r="N5864" i="2"/>
  <x:c r="O5864" i="2"/>
  <x:c r="K5865" i="2"/>
  <x:c r="M5865" i="2"/>
  <x:c r="N5865" i="2"/>
  <x:c r="O5865" i="2"/>
  <x:c r="K5866" i="2"/>
  <x:c r="M5866" i="2"/>
  <x:c r="N5866" i="2"/>
  <x:c r="O5866" i="2"/>
  <x:c r="K5867" i="2"/>
  <x:c r="M5867" i="2"/>
  <x:c r="N5867" i="2"/>
  <x:c r="O5867" i="2"/>
  <x:c r="K5868" i="2"/>
  <x:c r="M5868" i="2"/>
  <x:c r="N5868" i="2"/>
  <x:c r="O5868" i="2"/>
  <x:c r="K5869" i="2"/>
  <x:c r="M5869" i="2"/>
  <x:c r="N5869" i="2"/>
  <x:c r="O5869" i="2"/>
  <x:c r="K5870" i="2"/>
  <x:c r="M5870" i="2"/>
  <x:c r="N5870" i="2"/>
  <x:c r="O5870" i="2"/>
  <x:c r="K5871" i="2"/>
  <x:c r="M5871" i="2"/>
  <x:c r="N5871" i="2"/>
  <x:c r="O5871" i="2"/>
  <x:c r="K5872" i="2"/>
  <x:c r="M5872" i="2"/>
  <x:c r="N5872" i="2"/>
  <x:c r="O5872" i="2"/>
  <x:c r="K5873" i="2"/>
  <x:c r="M5873" i="2"/>
  <x:c r="N5873" i="2"/>
  <x:c r="O5873" i="2"/>
  <x:c r="K5874" i="2"/>
  <x:c r="M5874" i="2"/>
  <x:c r="N5874" i="2"/>
  <x:c r="O5874" i="2"/>
  <x:c r="K5875" i="2"/>
  <x:c r="M5875" i="2"/>
  <x:c r="N5875" i="2"/>
  <x:c r="O5875" i="2"/>
  <x:c r="K5876" i="2"/>
  <x:c r="M5876" i="2"/>
  <x:c r="N5876" i="2"/>
  <x:c r="O5876" i="2"/>
  <x:c r="K5877" i="2"/>
  <x:c r="M5877" i="2"/>
  <x:c r="N5877" i="2"/>
  <x:c r="O5877" i="2"/>
  <x:c r="K5878" i="2"/>
  <x:c r="M5878" i="2"/>
  <x:c r="N5878" i="2"/>
  <x:c r="O5878" i="2"/>
  <x:c r="K5879" i="2"/>
  <x:c r="M5879" i="2"/>
  <x:c r="N5879" i="2"/>
  <x:c r="O5879" i="2"/>
  <x:c r="K5880" i="2"/>
  <x:c r="M5880" i="2"/>
  <x:c r="N5880" i="2"/>
  <x:c r="O5880" i="2"/>
  <x:c r="K5881" i="2"/>
  <x:c r="M5881" i="2"/>
  <x:c r="N5881" i="2"/>
  <x:c r="O5881" i="2"/>
  <x:c r="K5882" i="2"/>
  <x:c r="M5882" i="2"/>
  <x:c r="N5882" i="2"/>
  <x:c r="O5882" i="2"/>
  <x:c r="K5883" i="2"/>
  <x:c r="M5883" i="2"/>
  <x:c r="N5883" i="2"/>
  <x:c r="O5883" i="2"/>
  <x:c r="K5884" i="2"/>
  <x:c r="M5884" i="2"/>
  <x:c r="N5884" i="2"/>
  <x:c r="O5884" i="2"/>
  <x:c r="K5885" i="2"/>
  <x:c r="M5885" i="2"/>
  <x:c r="N5885" i="2"/>
  <x:c r="O5885" i="2"/>
  <x:c r="K5886" i="2"/>
  <x:c r="M5886" i="2"/>
  <x:c r="N5886" i="2"/>
  <x:c r="O5886" i="2"/>
  <x:c r="K5887" i="2"/>
  <x:c r="M5887" i="2"/>
  <x:c r="N5887" i="2"/>
  <x:c r="O5887" i="2"/>
  <x:c r="K5888" i="2"/>
  <x:c r="M5888" i="2"/>
  <x:c r="N5888" i="2"/>
  <x:c r="O5888" i="2"/>
  <x:c r="K5889" i="2"/>
  <x:c r="M5889" i="2"/>
  <x:c r="N5889" i="2"/>
  <x:c r="O5889" i="2"/>
  <x:c r="K5890" i="2"/>
  <x:c r="M5890" i="2"/>
  <x:c r="N5890" i="2"/>
  <x:c r="O5890" i="2"/>
  <x:c r="K5891" i="2"/>
  <x:c r="M5891" i="2"/>
  <x:c r="N5891" i="2"/>
  <x:c r="O5891" i="2"/>
  <x:c r="K5892" i="2"/>
  <x:c r="M5892" i="2"/>
  <x:c r="N5892" i="2"/>
  <x:c r="O5892" i="2"/>
  <x:c r="K5893" i="2"/>
  <x:c r="M5893" i="2"/>
  <x:c r="N5893" i="2"/>
  <x:c r="O5893" i="2"/>
  <x:c r="K5894" i="2"/>
  <x:c r="M5894" i="2"/>
  <x:c r="N5894" i="2"/>
  <x:c r="O5894" i="2"/>
  <x:c r="K5895" i="2"/>
  <x:c r="M5895" i="2"/>
  <x:c r="N5895" i="2"/>
  <x:c r="O5895" i="2"/>
  <x:c r="K5896" i="2"/>
  <x:c r="M5896" i="2"/>
  <x:c r="N5896" i="2"/>
  <x:c r="O5896" i="2"/>
  <x:c r="K5897" i="2"/>
  <x:c r="M5897" i="2"/>
  <x:c r="N5897" i="2"/>
  <x:c r="O5897" i="2"/>
  <x:c r="K5898" i="2"/>
  <x:c r="M5898" i="2"/>
  <x:c r="N5898" i="2"/>
  <x:c r="O5898" i="2"/>
  <x:c r="K5899" i="2"/>
  <x:c r="M5899" i="2"/>
  <x:c r="N5899" i="2"/>
  <x:c r="O5899" i="2"/>
  <x:c r="K5900" i="2"/>
  <x:c r="M5900" i="2"/>
  <x:c r="N5900" i="2"/>
  <x:c r="O5900" i="2"/>
  <x:c r="K5901" i="2"/>
  <x:c r="M5901" i="2"/>
  <x:c r="N5901" i="2"/>
  <x:c r="O5901" i="2"/>
  <x:c r="K5902" i="2"/>
  <x:c r="M5902" i="2"/>
  <x:c r="N5902" i="2"/>
  <x:c r="O5902" i="2"/>
  <x:c r="K5903" i="2"/>
  <x:c r="M5903" i="2"/>
  <x:c r="N5903" i="2"/>
  <x:c r="O5903" i="2"/>
  <x:c r="K5904" i="2"/>
  <x:c r="M5904" i="2"/>
  <x:c r="N5904" i="2"/>
  <x:c r="O5904" i="2"/>
  <x:c r="K5905" i="2"/>
  <x:c r="M5905" i="2"/>
  <x:c r="N5905" i="2"/>
  <x:c r="O5905" i="2"/>
  <x:c r="K5906" i="2"/>
  <x:c r="M5906" i="2"/>
  <x:c r="N5906" i="2"/>
  <x:c r="O5906" i="2"/>
  <x:c r="K5907" i="2"/>
  <x:c r="M5907" i="2"/>
  <x:c r="N5907" i="2"/>
  <x:c r="O5907" i="2"/>
  <x:c r="K5908" i="2"/>
  <x:c r="M5908" i="2"/>
  <x:c r="N5908" i="2"/>
  <x:c r="O5908" i="2"/>
  <x:c r="K5909" i="2"/>
  <x:c r="M5909" i="2"/>
  <x:c r="N5909" i="2"/>
  <x:c r="O5909" i="2"/>
  <x:c r="K5910" i="2"/>
  <x:c r="M5910" i="2"/>
  <x:c r="N5910" i="2"/>
  <x:c r="O5910" i="2"/>
  <x:c r="K5911" i="2"/>
  <x:c r="M5911" i="2"/>
  <x:c r="N5911" i="2"/>
  <x:c r="O5911" i="2"/>
  <x:c r="K5912" i="2"/>
  <x:c r="M5912" i="2"/>
  <x:c r="N5912" i="2"/>
  <x:c r="O5912" i="2"/>
  <x:c r="K5913" i="2"/>
  <x:c r="M5913" i="2"/>
  <x:c r="N5913" i="2"/>
  <x:c r="O5913" i="2"/>
  <x:c r="K5914" i="2"/>
  <x:c r="M5914" i="2"/>
  <x:c r="N5914" i="2"/>
  <x:c r="O5914" i="2"/>
  <x:c r="K5915" i="2"/>
  <x:c r="M5915" i="2"/>
  <x:c r="N5915" i="2"/>
  <x:c r="O5915" i="2"/>
  <x:c r="K5916" i="2"/>
  <x:c r="M5916" i="2"/>
  <x:c r="N5916" i="2"/>
  <x:c r="O5916" i="2"/>
  <x:c r="K5917" i="2"/>
  <x:c r="M5917" i="2"/>
  <x:c r="N5917" i="2"/>
  <x:c r="O5917" i="2"/>
  <x:c r="K5918" i="2"/>
  <x:c r="M5918" i="2"/>
  <x:c r="N5918" i="2"/>
  <x:c r="O5918" i="2"/>
  <x:c r="K5919" i="2"/>
  <x:c r="M5919" i="2"/>
  <x:c r="N5919" i="2"/>
  <x:c r="O5919" i="2"/>
  <x:c r="K5920" i="2"/>
  <x:c r="M5920" i="2"/>
  <x:c r="N5920" i="2"/>
  <x:c r="O5920" i="2"/>
  <x:c r="K5921" i="2"/>
  <x:c r="M5921" i="2"/>
  <x:c r="N5921" i="2"/>
  <x:c r="O5921" i="2"/>
  <x:c r="K5922" i="2"/>
  <x:c r="M5922" i="2"/>
  <x:c r="N5922" i="2"/>
  <x:c r="O5922" i="2"/>
  <x:c r="K5923" i="2"/>
  <x:c r="M5923" i="2"/>
  <x:c r="N5923" i="2"/>
  <x:c r="O5923" i="2"/>
  <x:c r="K5924" i="2"/>
  <x:c r="M5924" i="2"/>
  <x:c r="N5924" i="2"/>
  <x:c r="O5924" i="2"/>
  <x:c r="K5925" i="2"/>
  <x:c r="M5925" i="2"/>
  <x:c r="N5925" i="2"/>
  <x:c r="O5925" i="2"/>
  <x:c r="K5926" i="2"/>
  <x:c r="M5926" i="2"/>
  <x:c r="N5926" i="2"/>
  <x:c r="O5926" i="2"/>
  <x:c r="K5927" i="2"/>
  <x:c r="M5927" i="2"/>
  <x:c r="N5927" i="2"/>
  <x:c r="O5927" i="2"/>
  <x:c r="K5928" i="2"/>
  <x:c r="M5928" i="2"/>
  <x:c r="N5928" i="2"/>
  <x:c r="O5928" i="2"/>
  <x:c r="K5929" i="2"/>
  <x:c r="M5929" i="2"/>
  <x:c r="N5929" i="2"/>
  <x:c r="O5929" i="2"/>
  <x:c r="K5930" i="2"/>
  <x:c r="M5930" i="2"/>
  <x:c r="N5930" i="2"/>
  <x:c r="O5930" i="2"/>
  <x:c r="K5931" i="2"/>
  <x:c r="M5931" i="2"/>
  <x:c r="N5931" i="2"/>
  <x:c r="O5931" i="2"/>
  <x:c r="K5932" i="2"/>
  <x:c r="M5932" i="2"/>
  <x:c r="N5932" i="2"/>
  <x:c r="O5932" i="2"/>
  <x:c r="K5933" i="2"/>
  <x:c r="M5933" i="2"/>
  <x:c r="N5933" i="2"/>
  <x:c r="O5933" i="2"/>
  <x:c r="K5934" i="2"/>
  <x:c r="M5934" i="2"/>
  <x:c r="N5934" i="2"/>
  <x:c r="O5934" i="2"/>
  <x:c r="K5935" i="2"/>
  <x:c r="M5935" i="2"/>
  <x:c r="N5935" i="2"/>
  <x:c r="O5935" i="2"/>
  <x:c r="K5936" i="2"/>
  <x:c r="M5936" i="2"/>
  <x:c r="N5936" i="2"/>
  <x:c r="O5936" i="2"/>
  <x:c r="K5937" i="2"/>
  <x:c r="M5937" i="2"/>
  <x:c r="N5937" i="2"/>
  <x:c r="O5937" i="2"/>
  <x:c r="K5938" i="2"/>
  <x:c r="M5938" i="2"/>
  <x:c r="N5938" i="2"/>
  <x:c r="O5938" i="2"/>
  <x:c r="K5939" i="2"/>
  <x:c r="M5939" i="2"/>
  <x:c r="N5939" i="2"/>
  <x:c r="O5939" i="2"/>
  <x:c r="K5940" i="2"/>
  <x:c r="M5940" i="2"/>
  <x:c r="N5940" i="2"/>
  <x:c r="O5940" i="2"/>
  <x:c r="K5941" i="2"/>
  <x:c r="M5941" i="2"/>
  <x:c r="N5941" i="2"/>
  <x:c r="O5941" i="2"/>
  <x:c r="K5942" i="2"/>
  <x:c r="M5942" i="2"/>
  <x:c r="N5942" i="2"/>
  <x:c r="O5942" i="2"/>
  <x:c r="K5943" i="2"/>
  <x:c r="M5943" i="2"/>
  <x:c r="N5943" i="2"/>
  <x:c r="O5943" i="2"/>
  <x:c r="K5944" i="2"/>
  <x:c r="M5944" i="2"/>
  <x:c r="N5944" i="2"/>
  <x:c r="O5944" i="2"/>
  <x:c r="K5945" i="2"/>
  <x:c r="M5945" i="2"/>
  <x:c r="N5945" i="2"/>
  <x:c r="O5945" i="2"/>
  <x:c r="K5946" i="2"/>
  <x:c r="M5946" i="2"/>
  <x:c r="N5946" i="2"/>
  <x:c r="O5946" i="2"/>
  <x:c r="K5947" i="2"/>
  <x:c r="M5947" i="2"/>
  <x:c r="N5947" i="2"/>
  <x:c r="O5947" i="2"/>
  <x:c r="K5948" i="2"/>
  <x:c r="M5948" i="2"/>
  <x:c r="N5948" i="2"/>
  <x:c r="O5948" i="2"/>
  <x:c r="K5949" i="2"/>
  <x:c r="M5949" i="2"/>
  <x:c r="N5949" i="2"/>
  <x:c r="O5949" i="2"/>
  <x:c r="K5950" i="2"/>
  <x:c r="M5950" i="2"/>
  <x:c r="N5950" i="2"/>
  <x:c r="O5950" i="2"/>
  <x:c r="K5951" i="2"/>
  <x:c r="M5951" i="2"/>
  <x:c r="N5951" i="2"/>
  <x:c r="O5951" i="2"/>
  <x:c r="K5952" i="2"/>
  <x:c r="M5952" i="2"/>
  <x:c r="N5952" i="2"/>
  <x:c r="O5952" i="2"/>
  <x:c r="K5953" i="2"/>
  <x:c r="M5953" i="2"/>
  <x:c r="N5953" i="2"/>
  <x:c r="O5953" i="2"/>
  <x:c r="K5954" i="2"/>
  <x:c r="M5954" i="2"/>
  <x:c r="N5954" i="2"/>
  <x:c r="O5954" i="2"/>
  <x:c r="K5955" i="2"/>
  <x:c r="M5955" i="2"/>
  <x:c r="N5955" i="2"/>
  <x:c r="O5955" i="2"/>
  <x:c r="K5956" i="2"/>
  <x:c r="M5956" i="2"/>
  <x:c r="N5956" i="2"/>
  <x:c r="O5956" i="2"/>
  <x:c r="K5957" i="2"/>
  <x:c r="M5957" i="2"/>
  <x:c r="N5957" i="2"/>
  <x:c r="O5957" i="2"/>
  <x:c r="K5958" i="2"/>
  <x:c r="M5958" i="2"/>
  <x:c r="N5958" i="2"/>
  <x:c r="O5958" i="2"/>
  <x:c r="K5959" i="2"/>
  <x:c r="M5959" i="2"/>
  <x:c r="N5959" i="2"/>
  <x:c r="O5959" i="2"/>
  <x:c r="K5960" i="2"/>
  <x:c r="M5960" i="2"/>
  <x:c r="N5960" i="2"/>
  <x:c r="O5960" i="2"/>
  <x:c r="K5961" i="2"/>
  <x:c r="M5961" i="2"/>
  <x:c r="N5961" i="2"/>
  <x:c r="O5961" i="2"/>
  <x:c r="K5962" i="2"/>
  <x:c r="M5962" i="2"/>
  <x:c r="N5962" i="2"/>
  <x:c r="O5962" i="2"/>
  <x:c r="K5963" i="2"/>
  <x:c r="M5963" i="2"/>
  <x:c r="N5963" i="2"/>
  <x:c r="O5963" i="2"/>
  <x:c r="K5964" i="2"/>
  <x:c r="M5964" i="2"/>
  <x:c r="N5964" i="2"/>
  <x:c r="O5964" i="2"/>
  <x:c r="K5965" i="2"/>
  <x:c r="M5965" i="2"/>
  <x:c r="N5965" i="2"/>
  <x:c r="O5965" i="2"/>
  <x:c r="K5966" i="2"/>
  <x:c r="M5966" i="2"/>
  <x:c r="N5966" i="2"/>
  <x:c r="O5966" i="2"/>
  <x:c r="K5967" i="2"/>
  <x:c r="M5967" i="2"/>
  <x:c r="N5967" i="2"/>
  <x:c r="O5967" i="2"/>
  <x:c r="K5968" i="2"/>
  <x:c r="M5968" i="2"/>
  <x:c r="N5968" i="2"/>
  <x:c r="O5968" i="2"/>
  <x:c r="K5969" i="2"/>
  <x:c r="M5969" i="2"/>
  <x:c r="N5969" i="2"/>
  <x:c r="O5969" i="2"/>
  <x:c r="K5970" i="2"/>
  <x:c r="M5970" i="2"/>
  <x:c r="N5970" i="2"/>
  <x:c r="O5970" i="2"/>
  <x:c r="K5971" i="2"/>
  <x:c r="M5971" i="2"/>
  <x:c r="N5971" i="2"/>
  <x:c r="O5971" i="2"/>
  <x:c r="K5972" i="2"/>
  <x:c r="M5972" i="2"/>
  <x:c r="N5972" i="2"/>
  <x:c r="O5972" i="2"/>
  <x:c r="K5973" i="2"/>
  <x:c r="M5973" i="2"/>
  <x:c r="N5973" i="2"/>
  <x:c r="O5973" i="2"/>
  <x:c r="K5974" i="2"/>
  <x:c r="M5974" i="2"/>
  <x:c r="N5974" i="2"/>
  <x:c r="O5974" i="2"/>
  <x:c r="K5975" i="2"/>
  <x:c r="M5975" i="2"/>
  <x:c r="N5975" i="2"/>
  <x:c r="O5975" i="2"/>
  <x:c r="K5976" i="2"/>
  <x:c r="M5976" i="2"/>
  <x:c r="N5976" i="2"/>
  <x:c r="O5976" i="2"/>
  <x:c r="K5977" i="2"/>
  <x:c r="M5977" i="2"/>
  <x:c r="N5977" i="2"/>
  <x:c r="O5977" i="2"/>
  <x:c r="K5978" i="2"/>
  <x:c r="M5978" i="2"/>
  <x:c r="N5978" i="2"/>
  <x:c r="O5978" i="2"/>
  <x:c r="K5979" i="2"/>
  <x:c r="M5979" i="2"/>
  <x:c r="N5979" i="2"/>
  <x:c r="O5979" i="2"/>
  <x:c r="K5980" i="2"/>
  <x:c r="M5980" i="2"/>
  <x:c r="N5980" i="2"/>
  <x:c r="O5980" i="2"/>
  <x:c r="K5981" i="2"/>
  <x:c r="M5981" i="2"/>
  <x:c r="N5981" i="2"/>
  <x:c r="O5981" i="2"/>
  <x:c r="K5982" i="2"/>
  <x:c r="M5982" i="2"/>
  <x:c r="N5982" i="2"/>
  <x:c r="O5982" i="2"/>
  <x:c r="K5983" i="2"/>
  <x:c r="M5983" i="2"/>
  <x:c r="N5983" i="2"/>
  <x:c r="O5983" i="2"/>
  <x:c r="K5984" i="2"/>
  <x:c r="M5984" i="2"/>
  <x:c r="N5984" i="2"/>
  <x:c r="O5984" i="2"/>
  <x:c r="K5985" i="2"/>
  <x:c r="M5985" i="2"/>
  <x:c r="N5985" i="2"/>
  <x:c r="O5985" i="2"/>
  <x:c r="K5986" i="2"/>
  <x:c r="M5986" i="2"/>
  <x:c r="N5986" i="2"/>
  <x:c r="O5986" i="2"/>
  <x:c r="K5987" i="2"/>
  <x:c r="M5987" i="2"/>
  <x:c r="N5987" i="2"/>
  <x:c r="O5987" i="2"/>
  <x:c r="K5988" i="2"/>
  <x:c r="M5988" i="2"/>
  <x:c r="N5988" i="2"/>
  <x:c r="O5988" i="2"/>
  <x:c r="K5989" i="2"/>
  <x:c r="M5989" i="2"/>
  <x:c r="N5989" i="2"/>
  <x:c r="O5989" i="2"/>
  <x:c r="K5990" i="2"/>
  <x:c r="M5990" i="2"/>
  <x:c r="N5990" i="2"/>
  <x:c r="O5990" i="2"/>
  <x:c r="K5991" i="2"/>
  <x:c r="M5991" i="2"/>
  <x:c r="N5991" i="2"/>
  <x:c r="O5991" i="2"/>
  <x:c r="K5992" i="2"/>
  <x:c r="M5992" i="2"/>
  <x:c r="N5992" i="2"/>
  <x:c r="O5992" i="2"/>
  <x:c r="K5993" i="2"/>
  <x:c r="M5993" i="2"/>
  <x:c r="N5993" i="2"/>
  <x:c r="O5993" i="2"/>
  <x:c r="K5994" i="2"/>
  <x:c r="M5994" i="2"/>
  <x:c r="N5994" i="2"/>
  <x:c r="O5994" i="2"/>
  <x:c r="K5995" i="2"/>
  <x:c r="M5995" i="2"/>
  <x:c r="N5995" i="2"/>
  <x:c r="O5995" i="2"/>
  <x:c r="K5996" i="2"/>
  <x:c r="M5996" i="2"/>
  <x:c r="N5996" i="2"/>
  <x:c r="O5996" i="2"/>
  <x:c r="K5997" i="2"/>
  <x:c r="M5997" i="2"/>
  <x:c r="N5997" i="2"/>
  <x:c r="O5997" i="2"/>
  <x:c r="K5998" i="2"/>
  <x:c r="M5998" i="2"/>
  <x:c r="N5998" i="2"/>
  <x:c r="O5998" i="2"/>
  <x:c r="K5999" i="2"/>
  <x:c r="M5999" i="2"/>
  <x:c r="N5999" i="2"/>
  <x:c r="O5999" i="2"/>
  <x:c r="K6000" i="2"/>
  <x:c r="M6000" i="2"/>
  <x:c r="N6000" i="2"/>
  <x:c r="O6000" i="2"/>
  <x:c r="K6001" i="2"/>
  <x:c r="M6001" i="2"/>
  <x:c r="N6001" i="2"/>
  <x:c r="O6001" i="2"/>
  <x:c r="K6002" i="2"/>
  <x:c r="M6002" i="2"/>
  <x:c r="N6002" i="2"/>
  <x:c r="O6002" i="2"/>
  <x:c r="K6003" i="2"/>
  <x:c r="M6003" i="2"/>
  <x:c r="N6003" i="2"/>
  <x:c r="O6003" i="2"/>
  <x:c r="K6004" i="2"/>
  <x:c r="M6004" i="2"/>
  <x:c r="N6004" i="2"/>
  <x:c r="O6004" i="2"/>
  <x:c r="K6005" i="2"/>
  <x:c r="M6005" i="2"/>
  <x:c r="N6005" i="2"/>
  <x:c r="O6005" i="2"/>
  <x:c r="K6006" i="2"/>
  <x:c r="M6006" i="2"/>
  <x:c r="N6006" i="2"/>
  <x:c r="O6006" i="2"/>
  <x:c r="K6007" i="2"/>
  <x:c r="M6007" i="2"/>
  <x:c r="N6007" i="2"/>
  <x:c r="O6007" i="2"/>
  <x:c r="K6008" i="2"/>
  <x:c r="M6008" i="2"/>
  <x:c r="N6008" i="2"/>
  <x:c r="O6008" i="2"/>
  <x:c r="K6009" i="2"/>
  <x:c r="M6009" i="2"/>
  <x:c r="N6009" i="2"/>
  <x:c r="O6009" i="2"/>
  <x:c r="K6010" i="2"/>
  <x:c r="M6010" i="2"/>
  <x:c r="N6010" i="2"/>
  <x:c r="O6010" i="2"/>
  <x:c r="K6011" i="2"/>
  <x:c r="M6011" i="2"/>
  <x:c r="N6011" i="2"/>
  <x:c r="O6011" i="2"/>
  <x:c r="K6012" i="2"/>
  <x:c r="M6012" i="2"/>
  <x:c r="N6012" i="2"/>
  <x:c r="O6012" i="2"/>
  <x:c r="K6013" i="2"/>
  <x:c r="M6013" i="2"/>
  <x:c r="N6013" i="2"/>
  <x:c r="O6013" i="2"/>
  <x:c r="K6014" i="2"/>
  <x:c r="M6014" i="2"/>
  <x:c r="N6014" i="2"/>
  <x:c r="O6014" i="2"/>
  <x:c r="K6015" i="2"/>
  <x:c r="M6015" i="2"/>
  <x:c r="N6015" i="2"/>
  <x:c r="O6015" i="2"/>
  <x:c r="K6016" i="2"/>
  <x:c r="M6016" i="2"/>
  <x:c r="N6016" i="2"/>
  <x:c r="O6016" i="2"/>
  <x:c r="K6017" i="2"/>
  <x:c r="M6017" i="2"/>
  <x:c r="N6017" i="2"/>
  <x:c r="O6017" i="2"/>
  <x:c r="K6018" i="2"/>
  <x:c r="M6018" i="2"/>
  <x:c r="N6018" i="2"/>
  <x:c r="O6018" i="2"/>
  <x:c r="K6019" i="2"/>
  <x:c r="M6019" i="2"/>
  <x:c r="N6019" i="2"/>
  <x:c r="O6019" i="2"/>
  <x:c r="K6020" i="2"/>
  <x:c r="M6020" i="2"/>
  <x:c r="N6020" i="2"/>
  <x:c r="O6020" i="2"/>
  <x:c r="K6021" i="2"/>
  <x:c r="M6021" i="2"/>
  <x:c r="N6021" i="2"/>
  <x:c r="O6021" i="2"/>
  <x:c r="K6022" i="2"/>
  <x:c r="M6022" i="2"/>
  <x:c r="N6022" i="2"/>
  <x:c r="O6022" i="2"/>
  <x:c r="K6023" i="2"/>
  <x:c r="M6023" i="2"/>
  <x:c r="N6023" i="2"/>
  <x:c r="O6023" i="2"/>
  <x:c r="K6024" i="2"/>
  <x:c r="M6024" i="2"/>
  <x:c r="N6024" i="2"/>
  <x:c r="O6024" i="2"/>
  <x:c r="K6025" i="2"/>
  <x:c r="M6025" i="2"/>
  <x:c r="N6025" i="2"/>
  <x:c r="O6025" i="2"/>
  <x:c r="K6026" i="2"/>
  <x:c r="M6026" i="2"/>
  <x:c r="N6026" i="2"/>
  <x:c r="O6026" i="2"/>
  <x:c r="K6027" i="2"/>
  <x:c r="M6027" i="2"/>
  <x:c r="N6027" i="2"/>
  <x:c r="O6027" i="2"/>
  <x:c r="K6028" i="2"/>
  <x:c r="M6028" i="2"/>
  <x:c r="N6028" i="2"/>
  <x:c r="O6028" i="2"/>
  <x:c r="K6029" i="2"/>
  <x:c r="M6029" i="2"/>
  <x:c r="N6029" i="2"/>
  <x:c r="O6029" i="2"/>
  <x:c r="K6030" i="2"/>
  <x:c r="M6030" i="2"/>
  <x:c r="N6030" i="2"/>
  <x:c r="O6030" i="2"/>
  <x:c r="K6031" i="2"/>
  <x:c r="M6031" i="2"/>
  <x:c r="N6031" i="2"/>
  <x:c r="O6031" i="2"/>
  <x:c r="K6032" i="2"/>
  <x:c r="M6032" i="2"/>
  <x:c r="N6032" i="2"/>
  <x:c r="O6032" i="2"/>
  <x:c r="K6033" i="2"/>
  <x:c r="M6033" i="2"/>
  <x:c r="N6033" i="2"/>
  <x:c r="O6033" i="2"/>
  <x:c r="K6034" i="2"/>
  <x:c r="M6034" i="2"/>
  <x:c r="N6034" i="2"/>
  <x:c r="O6034" i="2"/>
  <x:c r="K6035" i="2"/>
  <x:c r="M6035" i="2"/>
  <x:c r="N6035" i="2"/>
  <x:c r="O6035" i="2"/>
  <x:c r="K6036" i="2"/>
  <x:c r="M6036" i="2"/>
  <x:c r="N6036" i="2"/>
  <x:c r="O6036" i="2"/>
  <x:c r="K6037" i="2"/>
  <x:c r="M6037" i="2"/>
  <x:c r="N6037" i="2"/>
  <x:c r="O6037" i="2"/>
  <x:c r="K6038" i="2"/>
  <x:c r="M6038" i="2"/>
  <x:c r="N6038" i="2"/>
  <x:c r="O6038" i="2"/>
  <x:c r="K6039" i="2"/>
  <x:c r="M6039" i="2"/>
  <x:c r="N6039" i="2"/>
  <x:c r="O6039" i="2"/>
  <x:c r="K6040" i="2"/>
  <x:c r="M6040" i="2"/>
  <x:c r="N6040" i="2"/>
  <x:c r="O6040" i="2"/>
  <x:c r="K6041" i="2"/>
  <x:c r="M6041" i="2"/>
  <x:c r="N6041" i="2"/>
  <x:c r="O6041" i="2"/>
  <x:c r="K6042" i="2"/>
  <x:c r="M6042" i="2"/>
  <x:c r="N6042" i="2"/>
  <x:c r="O6042" i="2"/>
  <x:c r="K6043" i="2"/>
  <x:c r="M6043" i="2"/>
  <x:c r="N6043" i="2"/>
  <x:c r="O6043" i="2"/>
  <x:c r="K6044" i="2"/>
  <x:c r="M6044" i="2"/>
  <x:c r="N6044" i="2"/>
  <x:c r="O6044" i="2"/>
  <x:c r="K6045" i="2"/>
  <x:c r="M6045" i="2"/>
  <x:c r="N6045" i="2"/>
  <x:c r="O6045" i="2"/>
  <x:c r="K6046" i="2"/>
  <x:c r="M6046" i="2"/>
  <x:c r="N6046" i="2"/>
  <x:c r="O6046" i="2"/>
  <x:c r="K6047" i="2"/>
  <x:c r="M6047" i="2"/>
  <x:c r="N6047" i="2"/>
  <x:c r="O6047" i="2"/>
  <x:c r="K6048" i="2"/>
  <x:c r="M6048" i="2"/>
  <x:c r="N6048" i="2"/>
  <x:c r="O6048" i="2"/>
  <x:c r="K6049" i="2"/>
  <x:c r="M6049" i="2"/>
  <x:c r="N6049" i="2"/>
  <x:c r="O6049" i="2"/>
  <x:c r="K6050" i="2"/>
  <x:c r="M6050" i="2"/>
  <x:c r="N6050" i="2"/>
  <x:c r="O6050" i="2"/>
  <x:c r="K6051" i="2"/>
  <x:c r="M6051" i="2"/>
  <x:c r="N6051" i="2"/>
  <x:c r="O6051" i="2"/>
  <x:c r="K6052" i="2"/>
  <x:c r="M6052" i="2"/>
  <x:c r="N6052" i="2"/>
  <x:c r="O6052" i="2"/>
  <x:c r="K6053" i="2"/>
  <x:c r="M6053" i="2"/>
  <x:c r="N6053" i="2"/>
  <x:c r="O6053" i="2"/>
  <x:c r="K6054" i="2"/>
  <x:c r="M6054" i="2"/>
  <x:c r="N6054" i="2"/>
  <x:c r="O6054" i="2"/>
  <x:c r="K6055" i="2"/>
  <x:c r="M6055" i="2"/>
  <x:c r="N6055" i="2"/>
  <x:c r="O6055" i="2"/>
  <x:c r="K6056" i="2"/>
  <x:c r="M6056" i="2"/>
  <x:c r="N6056" i="2"/>
  <x:c r="O6056" i="2"/>
  <x:c r="K6057" i="2"/>
  <x:c r="M6057" i="2"/>
  <x:c r="N6057" i="2"/>
  <x:c r="O6057" i="2"/>
  <x:c r="K6058" i="2"/>
  <x:c r="M6058" i="2"/>
  <x:c r="N6058" i="2"/>
  <x:c r="O6058" i="2"/>
  <x:c r="K6059" i="2"/>
  <x:c r="M6059" i="2"/>
  <x:c r="N6059" i="2"/>
  <x:c r="O6059" i="2"/>
  <x:c r="K6060" i="2"/>
  <x:c r="M6060" i="2"/>
  <x:c r="N6060" i="2"/>
  <x:c r="O6060" i="2"/>
  <x:c r="K6061" i="2"/>
  <x:c r="M6061" i="2"/>
  <x:c r="N6061" i="2"/>
  <x:c r="O6061" i="2"/>
  <x:c r="K6062" i="2"/>
  <x:c r="M6062" i="2"/>
  <x:c r="N6062" i="2"/>
  <x:c r="O6062" i="2"/>
  <x:c r="K6063" i="2"/>
  <x:c r="M6063" i="2"/>
  <x:c r="N6063" i="2"/>
  <x:c r="O6063" i="2"/>
  <x:c r="K6064" i="2"/>
  <x:c r="M6064" i="2"/>
  <x:c r="N6064" i="2"/>
  <x:c r="O6064" i="2"/>
  <x:c r="K6065" i="2"/>
  <x:c r="M6065" i="2"/>
  <x:c r="N6065" i="2"/>
  <x:c r="O6065" i="2"/>
  <x:c r="K6066" i="2"/>
  <x:c r="M6066" i="2"/>
  <x:c r="N6066" i="2"/>
  <x:c r="O6066" i="2"/>
  <x:c r="K6067" i="2"/>
  <x:c r="M6067" i="2"/>
  <x:c r="N6067" i="2"/>
  <x:c r="O6067" i="2"/>
  <x:c r="K6068" i="2"/>
  <x:c r="M6068" i="2"/>
  <x:c r="N6068" i="2"/>
  <x:c r="O6068" i="2"/>
  <x:c r="K6069" i="2"/>
  <x:c r="M6069" i="2"/>
  <x:c r="N6069" i="2"/>
  <x:c r="O6069" i="2"/>
  <x:c r="K6070" i="2"/>
  <x:c r="M6070" i="2"/>
  <x:c r="N6070" i="2"/>
  <x:c r="O6070" i="2"/>
  <x:c r="K6071" i="2"/>
  <x:c r="M6071" i="2"/>
  <x:c r="N6071" i="2"/>
  <x:c r="O6071" i="2"/>
  <x:c r="K6072" i="2"/>
  <x:c r="M6072" i="2"/>
  <x:c r="N6072" i="2"/>
  <x:c r="O6072" i="2"/>
  <x:c r="K6073" i="2"/>
  <x:c r="M6073" i="2"/>
  <x:c r="N6073" i="2"/>
  <x:c r="O6073" i="2"/>
  <x:c r="K6074" i="2"/>
  <x:c r="M6074" i="2"/>
  <x:c r="N6074" i="2"/>
  <x:c r="O6074" i="2"/>
  <x:c r="K6075" i="2"/>
  <x:c r="M6075" i="2"/>
  <x:c r="N6075" i="2"/>
  <x:c r="O6075" i="2"/>
  <x:c r="K6076" i="2"/>
  <x:c r="M6076" i="2"/>
  <x:c r="N6076" i="2"/>
  <x:c r="O6076" i="2"/>
  <x:c r="K6077" i="2"/>
  <x:c r="M6077" i="2"/>
  <x:c r="N6077" i="2"/>
  <x:c r="O6077" i="2"/>
  <x:c r="K6078" i="2"/>
  <x:c r="M6078" i="2"/>
  <x:c r="N6078" i="2"/>
  <x:c r="O6078" i="2"/>
  <x:c r="K6079" i="2"/>
  <x:c r="M6079" i="2"/>
  <x:c r="N6079" i="2"/>
  <x:c r="O6079" i="2"/>
  <x:c r="K6080" i="2"/>
  <x:c r="M6080" i="2"/>
  <x:c r="N6080" i="2"/>
  <x:c r="O6080" i="2"/>
  <x:c r="K6081" i="2"/>
  <x:c r="M6081" i="2"/>
  <x:c r="N6081" i="2"/>
  <x:c r="O6081" i="2"/>
  <x:c r="K6082" i="2"/>
  <x:c r="M6082" i="2"/>
  <x:c r="N6082" i="2"/>
  <x:c r="O6082" i="2"/>
  <x:c r="K6083" i="2"/>
  <x:c r="M6083" i="2"/>
  <x:c r="N6083" i="2"/>
  <x:c r="O6083" i="2"/>
  <x:c r="K6084" i="2"/>
  <x:c r="M6084" i="2"/>
  <x:c r="N6084" i="2"/>
  <x:c r="O6084" i="2"/>
  <x:c r="K6085" i="2"/>
  <x:c r="M6085" i="2"/>
  <x:c r="N6085" i="2"/>
  <x:c r="O6085" i="2"/>
  <x:c r="K6086" i="2"/>
  <x:c r="M6086" i="2"/>
  <x:c r="N6086" i="2"/>
  <x:c r="O6086" i="2"/>
  <x:c r="K6087" i="2"/>
  <x:c r="M6087" i="2"/>
  <x:c r="N6087" i="2"/>
  <x:c r="O6087" i="2"/>
  <x:c r="K6088" i="2"/>
  <x:c r="M6088" i="2"/>
  <x:c r="N6088" i="2"/>
  <x:c r="O6088" i="2"/>
  <x:c r="K6089" i="2"/>
  <x:c r="M6089" i="2"/>
  <x:c r="N6089" i="2"/>
  <x:c r="O6089" i="2"/>
  <x:c r="K6090" i="2"/>
  <x:c r="M6090" i="2"/>
  <x:c r="N6090" i="2"/>
  <x:c r="O6090" i="2"/>
  <x:c r="K6091" i="2"/>
  <x:c r="M6091" i="2"/>
  <x:c r="N6091" i="2"/>
  <x:c r="O6091" i="2"/>
  <x:c r="K6092" i="2"/>
  <x:c r="M6092" i="2"/>
  <x:c r="N6092" i="2"/>
  <x:c r="O6092" i="2"/>
  <x:c r="K6093" i="2"/>
  <x:c r="M6093" i="2"/>
  <x:c r="N6093" i="2"/>
  <x:c r="O6093" i="2"/>
  <x:c r="K6094" i="2"/>
  <x:c r="M6094" i="2"/>
  <x:c r="N6094" i="2"/>
  <x:c r="O6094" i="2"/>
  <x:c r="K6095" i="2"/>
  <x:c r="M6095" i="2"/>
  <x:c r="N6095" i="2"/>
  <x:c r="O6095" i="2"/>
  <x:c r="K6096" i="2"/>
  <x:c r="M6096" i="2"/>
  <x:c r="N6096" i="2"/>
  <x:c r="O6096" i="2"/>
  <x:c r="K6097" i="2"/>
  <x:c r="M6097" i="2"/>
  <x:c r="N6097" i="2"/>
  <x:c r="O6097" i="2"/>
  <x:c r="K6098" i="2"/>
  <x:c r="M6098" i="2"/>
  <x:c r="N6098" i="2"/>
  <x:c r="O6098" i="2"/>
  <x:c r="K6099" i="2"/>
  <x:c r="M6099" i="2"/>
  <x:c r="N6099" i="2"/>
  <x:c r="O6099" i="2"/>
  <x:c r="K6100" i="2"/>
  <x:c r="M6100" i="2"/>
  <x:c r="N6100" i="2"/>
  <x:c r="O6100" i="2"/>
  <x:c r="K6101" i="2"/>
  <x:c r="M6101" i="2"/>
  <x:c r="N6101" i="2"/>
  <x:c r="O6101" i="2"/>
  <x:c r="K6102" i="2"/>
  <x:c r="M6102" i="2"/>
  <x:c r="N6102" i="2"/>
  <x:c r="O6102" i="2"/>
  <x:c r="K6103" i="2"/>
  <x:c r="M6103" i="2"/>
  <x:c r="N6103" i="2"/>
  <x:c r="O6103" i="2"/>
  <x:c r="K6104" i="2"/>
  <x:c r="M6104" i="2"/>
  <x:c r="N6104" i="2"/>
  <x:c r="O6104" i="2"/>
  <x:c r="K6105" i="2"/>
  <x:c r="M6105" i="2"/>
  <x:c r="N6105" i="2"/>
  <x:c r="O6105" i="2"/>
  <x:c r="K6106" i="2"/>
  <x:c r="M6106" i="2"/>
  <x:c r="N6106" i="2"/>
  <x:c r="O6106" i="2"/>
  <x:c r="K6107" i="2"/>
  <x:c r="M6107" i="2"/>
  <x:c r="N6107" i="2"/>
  <x:c r="O6107" i="2"/>
  <x:c r="K6108" i="2"/>
  <x:c r="M6108" i="2"/>
  <x:c r="N6108" i="2"/>
  <x:c r="O6108" i="2"/>
  <x:c r="K6109" i="2"/>
  <x:c r="M6109" i="2"/>
  <x:c r="N6109" i="2"/>
  <x:c r="O6109" i="2"/>
  <x:c r="K6110" i="2"/>
  <x:c r="M6110" i="2"/>
  <x:c r="N6110" i="2"/>
  <x:c r="O6110" i="2"/>
  <x:c r="K6111" i="2"/>
  <x:c r="M6111" i="2"/>
  <x:c r="N6111" i="2"/>
  <x:c r="O6111" i="2"/>
  <x:c r="K6112" i="2"/>
  <x:c r="M6112" i="2"/>
  <x:c r="N6112" i="2"/>
  <x:c r="O6112" i="2"/>
  <x:c r="K6113" i="2"/>
  <x:c r="M6113" i="2"/>
  <x:c r="N6113" i="2"/>
  <x:c r="O6113" i="2"/>
  <x:c r="K6114" i="2"/>
  <x:c r="M6114" i="2"/>
  <x:c r="N6114" i="2"/>
  <x:c r="O6114" i="2"/>
  <x:c r="K6115" i="2"/>
  <x:c r="M6115" i="2"/>
  <x:c r="N6115" i="2"/>
  <x:c r="O6115" i="2"/>
  <x:c r="K6116" i="2"/>
  <x:c r="M6116" i="2"/>
  <x:c r="N6116" i="2"/>
  <x:c r="O6116" i="2"/>
  <x:c r="K6117" i="2"/>
  <x:c r="M6117" i="2"/>
  <x:c r="N6117" i="2"/>
  <x:c r="O6117" i="2"/>
  <x:c r="K6118" i="2"/>
  <x:c r="M6118" i="2"/>
  <x:c r="N6118" i="2"/>
  <x:c r="O6118" i="2"/>
  <x:c r="K6119" i="2"/>
  <x:c r="M6119" i="2"/>
  <x:c r="N6119" i="2"/>
  <x:c r="O6119" i="2"/>
  <x:c r="K6120" i="2"/>
  <x:c r="M6120" i="2"/>
  <x:c r="N6120" i="2"/>
  <x:c r="O6120" i="2"/>
  <x:c r="K6121" i="2"/>
  <x:c r="M6121" i="2"/>
  <x:c r="N6121" i="2"/>
  <x:c r="O6121" i="2"/>
  <x:c r="K6122" i="2"/>
  <x:c r="M6122" i="2"/>
  <x:c r="N6122" i="2"/>
  <x:c r="O6122" i="2"/>
  <x:c r="K6123" i="2"/>
  <x:c r="M6123" i="2"/>
  <x:c r="N6123" i="2"/>
  <x:c r="O6123" i="2"/>
  <x:c r="K6124" i="2"/>
  <x:c r="M6124" i="2"/>
  <x:c r="N6124" i="2"/>
  <x:c r="O6124" i="2"/>
  <x:c r="K6125" i="2"/>
  <x:c r="M6125" i="2"/>
  <x:c r="N6125" i="2"/>
  <x:c r="O6125" i="2"/>
  <x:c r="K6126" i="2"/>
  <x:c r="M6126" i="2"/>
  <x:c r="N6126" i="2"/>
  <x:c r="O6126" i="2"/>
  <x:c r="K6127" i="2"/>
  <x:c r="M6127" i="2"/>
  <x:c r="N6127" i="2"/>
  <x:c r="O6127" i="2"/>
  <x:c r="K6128" i="2"/>
  <x:c r="M6128" i="2"/>
  <x:c r="N6128" i="2"/>
  <x:c r="O6128" i="2"/>
  <x:c r="K6129" i="2"/>
  <x:c r="M6129" i="2"/>
  <x:c r="N6129" i="2"/>
  <x:c r="O6129" i="2"/>
  <x:c r="K6130" i="2"/>
  <x:c r="M6130" i="2"/>
  <x:c r="N6130" i="2"/>
  <x:c r="O6130" i="2"/>
  <x:c r="K6131" i="2"/>
  <x:c r="M6131" i="2"/>
  <x:c r="N6131" i="2"/>
  <x:c r="O6131" i="2"/>
  <x:c r="K6132" i="2"/>
  <x:c r="M6132" i="2"/>
  <x:c r="N6132" i="2"/>
  <x:c r="O6132" i="2"/>
  <x:c r="K6133" i="2"/>
  <x:c r="M6133" i="2"/>
  <x:c r="N6133" i="2"/>
  <x:c r="O6133" i="2"/>
  <x:c r="K6134" i="2"/>
  <x:c r="M6134" i="2"/>
  <x:c r="N6134" i="2"/>
  <x:c r="O6134" i="2"/>
  <x:c r="K6135" i="2"/>
  <x:c r="M6135" i="2"/>
  <x:c r="N6135" i="2"/>
  <x:c r="O6135" i="2"/>
  <x:c r="K6136" i="2"/>
  <x:c r="M6136" i="2"/>
  <x:c r="N6136" i="2"/>
  <x:c r="O6136" i="2"/>
  <x:c r="K6137" i="2"/>
  <x:c r="M6137" i="2"/>
  <x:c r="N6137" i="2"/>
  <x:c r="O6137" i="2"/>
  <x:c r="K6138" i="2"/>
  <x:c r="M6138" i="2"/>
  <x:c r="N6138" i="2"/>
  <x:c r="O6138" i="2"/>
  <x:c r="K6139" i="2"/>
  <x:c r="M6139" i="2"/>
  <x:c r="N6139" i="2"/>
  <x:c r="O6139" i="2"/>
  <x:c r="K6140" i="2"/>
  <x:c r="M6140" i="2"/>
  <x:c r="N6140" i="2"/>
  <x:c r="O6140" i="2"/>
  <x:c r="K6141" i="2"/>
  <x:c r="M6141" i="2"/>
  <x:c r="N6141" i="2"/>
  <x:c r="O6141" i="2"/>
  <x:c r="K6142" i="2"/>
  <x:c r="M6142" i="2"/>
  <x:c r="N6142" i="2"/>
  <x:c r="O6142" i="2"/>
  <x:c r="K6143" i="2"/>
  <x:c r="M6143" i="2"/>
  <x:c r="N6143" i="2"/>
  <x:c r="O6143" i="2"/>
  <x:c r="K6144" i="2"/>
  <x:c r="M6144" i="2"/>
  <x:c r="N6144" i="2"/>
  <x:c r="O6144" i="2"/>
  <x:c r="K6145" i="2"/>
  <x:c r="M6145" i="2"/>
  <x:c r="N6145" i="2"/>
  <x:c r="O6145" i="2"/>
  <x:c r="K6146" i="2"/>
  <x:c r="M6146" i="2"/>
  <x:c r="N6146" i="2"/>
  <x:c r="O6146" i="2"/>
  <x:c r="K6147" i="2"/>
  <x:c r="M6147" i="2"/>
  <x:c r="N6147" i="2"/>
  <x:c r="O6147" i="2"/>
  <x:c r="K6148" i="2"/>
  <x:c r="M6148" i="2"/>
  <x:c r="N6148" i="2"/>
  <x:c r="O6148" i="2"/>
  <x:c r="K6149" i="2"/>
  <x:c r="M6149" i="2"/>
  <x:c r="N6149" i="2"/>
  <x:c r="O6149" i="2"/>
  <x:c r="K6150" i="2"/>
  <x:c r="M6150" i="2"/>
  <x:c r="N6150" i="2"/>
  <x:c r="O6150" i="2"/>
  <x:c r="K6151" i="2"/>
  <x:c r="M6151" i="2"/>
  <x:c r="N6151" i="2"/>
  <x:c r="O6151" i="2"/>
  <x:c r="K6152" i="2"/>
  <x:c r="M6152" i="2"/>
  <x:c r="N6152" i="2"/>
  <x:c r="O6152" i="2"/>
  <x:c r="K6153" i="2"/>
  <x:c r="M6153" i="2"/>
  <x:c r="N6153" i="2"/>
  <x:c r="O6153" i="2"/>
  <x:c r="K6154" i="2"/>
  <x:c r="M6154" i="2"/>
  <x:c r="N6154" i="2"/>
  <x:c r="O6154" i="2"/>
  <x:c r="K6155" i="2"/>
  <x:c r="M6155" i="2"/>
  <x:c r="N6155" i="2"/>
  <x:c r="O6155" i="2"/>
  <x:c r="K6156" i="2"/>
  <x:c r="M6156" i="2"/>
  <x:c r="N6156" i="2"/>
  <x:c r="O6156" i="2"/>
  <x:c r="K6157" i="2"/>
  <x:c r="M6157" i="2"/>
  <x:c r="N6157" i="2"/>
  <x:c r="O6157" i="2"/>
  <x:c r="K6158" i="2"/>
  <x:c r="M6158" i="2"/>
  <x:c r="N6158" i="2"/>
  <x:c r="O6158" i="2"/>
  <x:c r="K6159" i="2"/>
  <x:c r="M6159" i="2"/>
  <x:c r="N6159" i="2"/>
  <x:c r="O6159" i="2"/>
  <x:c r="K6160" i="2"/>
  <x:c r="M6160" i="2"/>
  <x:c r="N6160" i="2"/>
  <x:c r="O6160" i="2"/>
  <x:c r="K6161" i="2"/>
  <x:c r="M6161" i="2"/>
  <x:c r="N6161" i="2"/>
  <x:c r="O6161" i="2"/>
  <x:c r="K6162" i="2"/>
  <x:c r="M6162" i="2"/>
  <x:c r="N6162" i="2"/>
  <x:c r="O6162" i="2"/>
  <x:c r="K6163" i="2"/>
  <x:c r="M6163" i="2"/>
  <x:c r="N6163" i="2"/>
  <x:c r="O6163" i="2"/>
  <x:c r="K6164" i="2"/>
  <x:c r="M6164" i="2"/>
  <x:c r="N6164" i="2"/>
  <x:c r="O6164" i="2"/>
  <x:c r="K6165" i="2"/>
  <x:c r="M6165" i="2"/>
  <x:c r="N6165" i="2"/>
  <x:c r="O6165" i="2"/>
  <x:c r="K6166" i="2"/>
  <x:c r="M6166" i="2"/>
  <x:c r="N6166" i="2"/>
  <x:c r="O6166" i="2"/>
  <x:c r="K6167" i="2"/>
  <x:c r="M6167" i="2"/>
  <x:c r="N6167" i="2"/>
  <x:c r="O6167" i="2"/>
  <x:c r="K6168" i="2"/>
  <x:c r="M6168" i="2"/>
  <x:c r="N6168" i="2"/>
  <x:c r="O6168" i="2"/>
  <x:c r="K6169" i="2"/>
  <x:c r="M6169" i="2"/>
  <x:c r="N6169" i="2"/>
  <x:c r="O6169" i="2"/>
  <x:c r="K6170" i="2"/>
  <x:c r="M6170" i="2"/>
  <x:c r="N6170" i="2"/>
  <x:c r="O6170" i="2"/>
  <x:c r="K6171" i="2"/>
  <x:c r="M6171" i="2"/>
  <x:c r="N6171" i="2"/>
  <x:c r="O6171" i="2"/>
  <x:c r="K6172" i="2"/>
  <x:c r="M6172" i="2"/>
  <x:c r="N6172" i="2"/>
  <x:c r="O6172" i="2"/>
  <x:c r="K6173" i="2"/>
  <x:c r="M6173" i="2"/>
  <x:c r="N6173" i="2"/>
  <x:c r="O6173" i="2"/>
  <x:c r="K6174" i="2"/>
  <x:c r="M6174" i="2"/>
  <x:c r="N6174" i="2"/>
  <x:c r="O6174" i="2"/>
  <x:c r="K6175" i="2"/>
  <x:c r="M6175" i="2"/>
  <x:c r="N6175" i="2"/>
  <x:c r="O6175" i="2"/>
  <x:c r="K6176" i="2"/>
  <x:c r="M6176" i="2"/>
  <x:c r="N6176" i="2"/>
  <x:c r="O6176" i="2"/>
  <x:c r="K6177" i="2"/>
  <x:c r="M6177" i="2"/>
  <x:c r="N6177" i="2"/>
  <x:c r="O6177" i="2"/>
  <x:c r="K6178" i="2"/>
  <x:c r="M6178" i="2"/>
  <x:c r="N6178" i="2"/>
  <x:c r="O6178" i="2"/>
  <x:c r="K6179" i="2"/>
  <x:c r="M6179" i="2"/>
  <x:c r="N6179" i="2"/>
  <x:c r="O6179" i="2"/>
  <x:c r="K6180" i="2"/>
  <x:c r="M6180" i="2"/>
  <x:c r="N6180" i="2"/>
  <x:c r="O6180" i="2"/>
  <x:c r="K6181" i="2"/>
  <x:c r="M6181" i="2"/>
  <x:c r="N6181" i="2"/>
  <x:c r="O6181" i="2"/>
  <x:c r="K6182" i="2"/>
  <x:c r="M6182" i="2"/>
  <x:c r="N6182" i="2"/>
  <x:c r="O6182" i="2"/>
  <x:c r="K6183" i="2"/>
  <x:c r="M6183" i="2"/>
  <x:c r="N6183" i="2"/>
  <x:c r="O6183" i="2"/>
  <x:c r="K6184" i="2"/>
  <x:c r="M6184" i="2"/>
  <x:c r="N6184" i="2"/>
  <x:c r="O6184" i="2"/>
  <x:c r="K6185" i="2"/>
  <x:c r="M6185" i="2"/>
  <x:c r="N6185" i="2"/>
  <x:c r="O6185" i="2"/>
  <x:c r="K6186" i="2"/>
  <x:c r="M6186" i="2"/>
  <x:c r="N6186" i="2"/>
  <x:c r="O6186" i="2"/>
  <x:c r="K6187" i="2"/>
  <x:c r="M6187" i="2"/>
  <x:c r="N6187" i="2"/>
  <x:c r="O6187" i="2"/>
  <x:c r="K6188" i="2"/>
  <x:c r="M6188" i="2"/>
  <x:c r="N6188" i="2"/>
  <x:c r="O6188" i="2"/>
  <x:c r="K6189" i="2"/>
  <x:c r="M6189" i="2"/>
  <x:c r="N6189" i="2"/>
  <x:c r="O6189" i="2"/>
  <x:c r="K6190" i="2"/>
  <x:c r="M6190" i="2"/>
  <x:c r="N6190" i="2"/>
  <x:c r="O6190" i="2"/>
  <x:c r="K6191" i="2"/>
  <x:c r="M6191" i="2"/>
  <x:c r="N6191" i="2"/>
  <x:c r="O6191" i="2"/>
  <x:c r="K6192" i="2"/>
  <x:c r="M6192" i="2"/>
  <x:c r="N6192" i="2"/>
  <x:c r="O6192" i="2"/>
  <x:c r="K6193" i="2"/>
  <x:c r="M6193" i="2"/>
  <x:c r="N6193" i="2"/>
  <x:c r="O6193" i="2"/>
  <x:c r="K6194" i="2"/>
  <x:c r="M6194" i="2"/>
  <x:c r="N6194" i="2"/>
  <x:c r="O6194" i="2"/>
  <x:c r="K6195" i="2"/>
  <x:c r="M6195" i="2"/>
  <x:c r="N6195" i="2"/>
  <x:c r="O6195" i="2"/>
  <x:c r="K6196" i="2"/>
  <x:c r="M6196" i="2"/>
  <x:c r="N6196" i="2"/>
  <x:c r="O6196" i="2"/>
  <x:c r="K6197" i="2"/>
  <x:c r="M6197" i="2"/>
  <x:c r="N6197" i="2"/>
  <x:c r="O6197" i="2"/>
  <x:c r="K6198" i="2"/>
  <x:c r="M6198" i="2"/>
  <x:c r="N6198" i="2"/>
  <x:c r="O6198" i="2"/>
  <x:c r="K6199" i="2"/>
  <x:c r="M6199" i="2"/>
  <x:c r="N6199" i="2"/>
  <x:c r="O6199" i="2"/>
  <x:c r="K6200" i="2"/>
  <x:c r="M6200" i="2"/>
  <x:c r="N6200" i="2"/>
  <x:c r="O6200" i="2"/>
  <x:c r="K6201" i="2"/>
  <x:c r="M6201" i="2"/>
  <x:c r="N6201" i="2"/>
  <x:c r="O6201" i="2"/>
  <x:c r="K6202" i="2"/>
  <x:c r="M6202" i="2"/>
  <x:c r="N6202" i="2"/>
  <x:c r="O6202" i="2"/>
  <x:c r="K6203" i="2"/>
  <x:c r="M6203" i="2"/>
  <x:c r="N6203" i="2"/>
  <x:c r="O6203" i="2"/>
  <x:c r="K6204" i="2"/>
  <x:c r="M6204" i="2"/>
  <x:c r="N6204" i="2"/>
  <x:c r="O6204" i="2"/>
  <x:c r="K6205" i="2"/>
  <x:c r="M6205" i="2"/>
  <x:c r="N6205" i="2"/>
  <x:c r="O6205" i="2"/>
  <x:c r="K6206" i="2"/>
  <x:c r="M6206" i="2"/>
  <x:c r="N6206" i="2"/>
  <x:c r="O6206" i="2"/>
  <x:c r="K6207" i="2"/>
  <x:c r="M6207" i="2"/>
  <x:c r="N6207" i="2"/>
  <x:c r="O6207" i="2"/>
  <x:c r="K6208" i="2"/>
  <x:c r="M6208" i="2"/>
  <x:c r="N6208" i="2"/>
  <x:c r="O6208" i="2"/>
  <x:c r="K6209" i="2"/>
  <x:c r="M6209" i="2"/>
  <x:c r="N6209" i="2"/>
  <x:c r="O6209" i="2"/>
  <x:c r="K6210" i="2"/>
  <x:c r="M6210" i="2"/>
  <x:c r="N6210" i="2"/>
  <x:c r="O6210" i="2"/>
  <x:c r="K6211" i="2"/>
  <x:c r="M6211" i="2"/>
  <x:c r="N6211" i="2"/>
  <x:c r="O6211" i="2"/>
  <x:c r="K6212" i="2"/>
  <x:c r="M6212" i="2"/>
  <x:c r="N6212" i="2"/>
  <x:c r="O6212" i="2"/>
  <x:c r="K6213" i="2"/>
  <x:c r="M6213" i="2"/>
  <x:c r="N6213" i="2"/>
  <x:c r="O6213" i="2"/>
  <x:c r="K6214" i="2"/>
  <x:c r="M6214" i="2"/>
  <x:c r="N6214" i="2"/>
  <x:c r="O6214" i="2"/>
  <x:c r="K6215" i="2"/>
  <x:c r="M6215" i="2"/>
  <x:c r="N6215" i="2"/>
  <x:c r="O6215" i="2"/>
  <x:c r="K6216" i="2"/>
  <x:c r="M6216" i="2"/>
  <x:c r="N6216" i="2"/>
  <x:c r="O6216" i="2"/>
  <x:c r="K6217" i="2"/>
  <x:c r="M6217" i="2"/>
  <x:c r="N6217" i="2"/>
  <x:c r="O6217" i="2"/>
  <x:c r="K6218" i="2"/>
  <x:c r="M6218" i="2"/>
  <x:c r="N6218" i="2"/>
  <x:c r="O6218" i="2"/>
  <x:c r="K6219" i="2"/>
  <x:c r="M6219" i="2"/>
  <x:c r="N6219" i="2"/>
  <x:c r="O6219" i="2"/>
  <x:c r="K6220" i="2"/>
  <x:c r="M6220" i="2"/>
  <x:c r="N6220" i="2"/>
  <x:c r="O6220" i="2"/>
  <x:c r="K6221" i="2"/>
  <x:c r="M6221" i="2"/>
  <x:c r="N6221" i="2"/>
  <x:c r="O6221" i="2"/>
  <x:c r="K6222" i="2"/>
  <x:c r="M6222" i="2"/>
  <x:c r="N6222" i="2"/>
  <x:c r="O6222" i="2"/>
  <x:c r="K6223" i="2"/>
  <x:c r="M6223" i="2"/>
  <x:c r="N6223" i="2"/>
  <x:c r="O6223" i="2"/>
  <x:c r="K6224" i="2"/>
  <x:c r="M6224" i="2"/>
  <x:c r="N6224" i="2"/>
  <x:c r="O6224" i="2"/>
  <x:c r="K6225" i="2"/>
  <x:c r="M6225" i="2"/>
  <x:c r="N6225" i="2"/>
  <x:c r="O6225" i="2"/>
  <x:c r="K6226" i="2"/>
  <x:c r="M6226" i="2"/>
  <x:c r="N6226" i="2"/>
  <x:c r="O6226" i="2"/>
  <x:c r="K6227" i="2"/>
  <x:c r="M6227" i="2"/>
  <x:c r="N6227" i="2"/>
  <x:c r="O6227" i="2"/>
  <x:c r="K6228" i="2"/>
  <x:c r="M6228" i="2"/>
  <x:c r="N6228" i="2"/>
  <x:c r="O6228" i="2"/>
  <x:c r="K6229" i="2"/>
  <x:c r="M6229" i="2"/>
  <x:c r="N6229" i="2"/>
  <x:c r="O6229" i="2"/>
  <x:c r="K6230" i="2"/>
  <x:c r="M6230" i="2"/>
  <x:c r="N6230" i="2"/>
  <x:c r="O6230" i="2"/>
  <x:c r="K6231" i="2"/>
  <x:c r="M6231" i="2"/>
  <x:c r="N6231" i="2"/>
  <x:c r="O6231" i="2"/>
  <x:c r="K6232" i="2"/>
  <x:c r="M6232" i="2"/>
  <x:c r="N6232" i="2"/>
  <x:c r="O6232" i="2"/>
  <x:c r="K6233" i="2"/>
  <x:c r="M6233" i="2"/>
  <x:c r="N6233" i="2"/>
  <x:c r="O6233" i="2"/>
  <x:c r="K6234" i="2"/>
  <x:c r="M6234" i="2"/>
  <x:c r="N6234" i="2"/>
  <x:c r="O6234" i="2"/>
  <x:c r="K6235" i="2"/>
  <x:c r="M6235" i="2"/>
  <x:c r="N6235" i="2"/>
  <x:c r="O6235" i="2"/>
  <x:c r="K6236" i="2"/>
  <x:c r="M6236" i="2"/>
  <x:c r="N6236" i="2"/>
  <x:c r="O6236" i="2"/>
  <x:c r="K6237" i="2"/>
  <x:c r="M6237" i="2"/>
  <x:c r="N6237" i="2"/>
  <x:c r="O6237" i="2"/>
  <x:c r="K6238" i="2"/>
  <x:c r="M6238" i="2"/>
  <x:c r="N6238" i="2"/>
  <x:c r="O6238" i="2"/>
  <x:c r="K6239" i="2"/>
  <x:c r="M6239" i="2"/>
  <x:c r="N6239" i="2"/>
  <x:c r="O6239" i="2"/>
  <x:c r="K6240" i="2"/>
  <x:c r="M6240" i="2"/>
  <x:c r="N6240" i="2"/>
  <x:c r="O6240" i="2"/>
  <x:c r="K6241" i="2"/>
  <x:c r="M6241" i="2"/>
  <x:c r="N6241" i="2"/>
  <x:c r="O6241" i="2"/>
  <x:c r="K6242" i="2"/>
  <x:c r="M6242" i="2"/>
  <x:c r="N6242" i="2"/>
  <x:c r="O6242" i="2"/>
  <x:c r="K6243" i="2"/>
  <x:c r="M6243" i="2"/>
  <x:c r="N6243" i="2"/>
  <x:c r="O6243" i="2"/>
  <x:c r="K6244" i="2"/>
  <x:c r="M6244" i="2"/>
  <x:c r="N6244" i="2"/>
  <x:c r="O6244" i="2"/>
  <x:c r="K6245" i="2"/>
  <x:c r="M6245" i="2"/>
  <x:c r="N6245" i="2"/>
  <x:c r="O6245" i="2"/>
  <x:c r="K6246" i="2"/>
  <x:c r="M6246" i="2"/>
  <x:c r="N6246" i="2"/>
  <x:c r="O6246" i="2"/>
  <x:c r="K6247" i="2"/>
  <x:c r="M6247" i="2"/>
  <x:c r="N6247" i="2"/>
  <x:c r="O6247" i="2"/>
  <x:c r="K6248" i="2"/>
  <x:c r="M6248" i="2"/>
  <x:c r="N6248" i="2"/>
  <x:c r="O6248" i="2"/>
  <x:c r="K6249" i="2"/>
  <x:c r="M6249" i="2"/>
  <x:c r="N6249" i="2"/>
  <x:c r="O6249" i="2"/>
  <x:c r="K6250" i="2"/>
  <x:c r="M6250" i="2"/>
  <x:c r="N6250" i="2"/>
  <x:c r="O6250" i="2"/>
  <x:c r="K6251" i="2"/>
  <x:c r="M6251" i="2"/>
  <x:c r="N6251" i="2"/>
  <x:c r="O6251" i="2"/>
  <x:c r="K6252" i="2"/>
  <x:c r="M6252" i="2"/>
  <x:c r="N6252" i="2"/>
  <x:c r="O6252" i="2"/>
  <x:c r="K6253" i="2"/>
  <x:c r="M6253" i="2"/>
  <x:c r="N6253" i="2"/>
  <x:c r="O6253" i="2"/>
  <x:c r="K6254" i="2"/>
  <x:c r="M6254" i="2"/>
  <x:c r="N6254" i="2"/>
  <x:c r="O6254" i="2"/>
  <x:c r="K6255" i="2"/>
  <x:c r="M6255" i="2"/>
  <x:c r="N6255" i="2"/>
  <x:c r="O6255" i="2"/>
  <x:c r="K6256" i="2"/>
  <x:c r="M6256" i="2"/>
  <x:c r="N6256" i="2"/>
  <x:c r="O6256" i="2"/>
  <x:c r="K6257" i="2"/>
  <x:c r="M6257" i="2"/>
  <x:c r="N6257" i="2"/>
  <x:c r="O6257" i="2"/>
  <x:c r="K6258" i="2"/>
  <x:c r="M6258" i="2"/>
  <x:c r="N6258" i="2"/>
  <x:c r="O6258" i="2"/>
  <x:c r="K6259" i="2"/>
  <x:c r="M6259" i="2"/>
  <x:c r="N6259" i="2"/>
  <x:c r="O6259" i="2"/>
  <x:c r="K6260" i="2"/>
  <x:c r="M6260" i="2"/>
  <x:c r="N6260" i="2"/>
  <x:c r="O6260" i="2"/>
  <x:c r="K6261" i="2"/>
  <x:c r="M6261" i="2"/>
  <x:c r="N6261" i="2"/>
  <x:c r="O6261" i="2"/>
  <x:c r="K6262" i="2"/>
  <x:c r="M6262" i="2"/>
  <x:c r="N6262" i="2"/>
  <x:c r="O6262" i="2"/>
  <x:c r="K6263" i="2"/>
  <x:c r="M6263" i="2"/>
  <x:c r="N6263" i="2"/>
  <x:c r="O6263" i="2"/>
  <x:c r="K6264" i="2"/>
  <x:c r="M6264" i="2"/>
  <x:c r="N6264" i="2"/>
  <x:c r="O6264" i="2"/>
  <x:c r="K6265" i="2"/>
  <x:c r="M6265" i="2"/>
  <x:c r="N6265" i="2"/>
  <x:c r="O6265" i="2"/>
  <x:c r="K6266" i="2"/>
  <x:c r="M6266" i="2"/>
  <x:c r="N6266" i="2"/>
  <x:c r="O6266" i="2"/>
  <x:c r="K6267" i="2"/>
  <x:c r="M6267" i="2"/>
  <x:c r="N6267" i="2"/>
  <x:c r="O6267" i="2"/>
  <x:c r="K6268" i="2"/>
  <x:c r="M6268" i="2"/>
  <x:c r="N6268" i="2"/>
  <x:c r="O6268" i="2"/>
  <x:c r="K6269" i="2"/>
  <x:c r="M6269" i="2"/>
  <x:c r="N6269" i="2"/>
  <x:c r="O6269" i="2"/>
  <x:c r="K6270" i="2"/>
  <x:c r="M6270" i="2"/>
  <x:c r="N6270" i="2"/>
  <x:c r="O6270" i="2"/>
  <x:c r="K6271" i="2"/>
  <x:c r="M6271" i="2"/>
  <x:c r="N6271" i="2"/>
  <x:c r="O6271" i="2"/>
  <x:c r="K6272" i="2"/>
  <x:c r="M6272" i="2"/>
  <x:c r="N6272" i="2"/>
  <x:c r="O6272" i="2"/>
  <x:c r="K6273" i="2"/>
  <x:c r="M6273" i="2"/>
  <x:c r="N6273" i="2"/>
  <x:c r="O6273" i="2"/>
  <x:c r="K6274" i="2"/>
  <x:c r="M6274" i="2"/>
  <x:c r="N6274" i="2"/>
  <x:c r="O6274" i="2"/>
  <x:c r="K6275" i="2"/>
  <x:c r="M6275" i="2"/>
  <x:c r="N6275" i="2"/>
  <x:c r="O6275" i="2"/>
  <x:c r="K6276" i="2"/>
  <x:c r="M6276" i="2"/>
  <x:c r="N6276" i="2"/>
  <x:c r="O6276" i="2"/>
  <x:c r="K6277" i="2"/>
  <x:c r="M6277" i="2"/>
  <x:c r="N6277" i="2"/>
  <x:c r="O6277" i="2"/>
  <x:c r="K6278" i="2"/>
  <x:c r="M6278" i="2"/>
  <x:c r="N6278" i="2"/>
  <x:c r="O6278" i="2"/>
  <x:c r="K6279" i="2"/>
  <x:c r="M6279" i="2"/>
  <x:c r="N6279" i="2"/>
  <x:c r="O6279" i="2"/>
  <x:c r="K6280" i="2"/>
  <x:c r="M6280" i="2"/>
  <x:c r="N6280" i="2"/>
  <x:c r="O6280" i="2"/>
  <x:c r="K6281" i="2"/>
  <x:c r="M6281" i="2"/>
  <x:c r="N6281" i="2"/>
  <x:c r="O6281" i="2"/>
  <x:c r="K6282" i="2"/>
  <x:c r="M6282" i="2"/>
  <x:c r="N6282" i="2"/>
  <x:c r="O6282" i="2"/>
  <x:c r="K6283" i="2"/>
  <x:c r="M6283" i="2"/>
  <x:c r="N6283" i="2"/>
  <x:c r="O6283" i="2"/>
  <x:c r="K6284" i="2"/>
  <x:c r="M6284" i="2"/>
  <x:c r="N6284" i="2"/>
  <x:c r="O6284" i="2"/>
  <x:c r="K6285" i="2"/>
  <x:c r="M6285" i="2"/>
  <x:c r="N6285" i="2"/>
  <x:c r="O6285" i="2"/>
  <x:c r="K6286" i="2"/>
  <x:c r="M6286" i="2"/>
  <x:c r="N6286" i="2"/>
  <x:c r="O6286" i="2"/>
  <x:c r="K6287" i="2"/>
  <x:c r="M6287" i="2"/>
  <x:c r="N6287" i="2"/>
  <x:c r="O6287" i="2"/>
  <x:c r="K6288" i="2"/>
  <x:c r="M6288" i="2"/>
  <x:c r="N6288" i="2"/>
  <x:c r="O6288" i="2"/>
  <x:c r="K6289" i="2"/>
  <x:c r="M6289" i="2"/>
  <x:c r="N6289" i="2"/>
  <x:c r="O6289" i="2"/>
  <x:c r="K6290" i="2"/>
  <x:c r="M6290" i="2"/>
  <x:c r="N6290" i="2"/>
  <x:c r="O6290" i="2"/>
  <x:c r="K6291" i="2"/>
  <x:c r="M6291" i="2"/>
  <x:c r="N6291" i="2"/>
  <x:c r="O6291" i="2"/>
  <x:c r="K6292" i="2"/>
  <x:c r="M6292" i="2"/>
  <x:c r="N6292" i="2"/>
  <x:c r="O6292" i="2"/>
  <x:c r="K6293" i="2"/>
  <x:c r="M6293" i="2"/>
  <x:c r="N6293" i="2"/>
  <x:c r="O6293" i="2"/>
  <x:c r="K6294" i="2"/>
  <x:c r="M6294" i="2"/>
  <x:c r="N6294" i="2"/>
  <x:c r="O6294" i="2"/>
  <x:c r="K6295" i="2"/>
  <x:c r="M6295" i="2"/>
  <x:c r="N6295" i="2"/>
  <x:c r="O6295" i="2"/>
  <x:c r="K6296" i="2"/>
  <x:c r="M6296" i="2"/>
  <x:c r="N6296" i="2"/>
  <x:c r="O6296" i="2"/>
  <x:c r="K6297" i="2"/>
  <x:c r="M6297" i="2"/>
  <x:c r="N6297" i="2"/>
  <x:c r="O6297" i="2"/>
  <x:c r="K6298" i="2"/>
  <x:c r="M6298" i="2"/>
  <x:c r="N6298" i="2"/>
  <x:c r="O6298" i="2"/>
  <x:c r="K6299" i="2"/>
  <x:c r="M6299" i="2"/>
  <x:c r="N6299" i="2"/>
  <x:c r="O6299" i="2"/>
  <x:c r="K6300" i="2"/>
  <x:c r="M6300" i="2"/>
  <x:c r="N6300" i="2"/>
  <x:c r="O6300" i="2"/>
  <x:c r="K6301" i="2"/>
  <x:c r="M6301" i="2"/>
  <x:c r="N6301" i="2"/>
  <x:c r="O6301" i="2"/>
  <x:c r="K6302" i="2"/>
  <x:c r="M6302" i="2"/>
  <x:c r="N6302" i="2"/>
  <x:c r="O6302" i="2"/>
  <x:c r="K6303" i="2"/>
  <x:c r="M6303" i="2"/>
  <x:c r="N6303" i="2"/>
  <x:c r="O6303" i="2"/>
  <x:c r="K6304" i="2"/>
  <x:c r="M6304" i="2"/>
  <x:c r="N6304" i="2"/>
  <x:c r="O6304" i="2"/>
  <x:c r="K6305" i="2"/>
  <x:c r="M6305" i="2"/>
  <x:c r="N6305" i="2"/>
  <x:c r="O6305" i="2"/>
  <x:c r="K6306" i="2"/>
  <x:c r="M6306" i="2"/>
  <x:c r="N6306" i="2"/>
  <x:c r="O6306" i="2"/>
  <x:c r="K6307" i="2"/>
  <x:c r="M6307" i="2"/>
  <x:c r="N6307" i="2"/>
  <x:c r="O6307" i="2"/>
  <x:c r="K6308" i="2"/>
  <x:c r="M6308" i="2"/>
  <x:c r="N6308" i="2"/>
  <x:c r="O6308" i="2"/>
  <x:c r="K6309" i="2"/>
  <x:c r="M6309" i="2"/>
  <x:c r="N6309" i="2"/>
  <x:c r="O6309" i="2"/>
  <x:c r="K6310" i="2"/>
  <x:c r="M6310" i="2"/>
  <x:c r="N6310" i="2"/>
  <x:c r="O6310" i="2"/>
  <x:c r="K6311" i="2"/>
  <x:c r="M6311" i="2"/>
  <x:c r="N6311" i="2"/>
  <x:c r="O6311" i="2"/>
  <x:c r="K6312" i="2"/>
  <x:c r="M6312" i="2"/>
  <x:c r="N6312" i="2"/>
  <x:c r="O6312" i="2"/>
  <x:c r="K6313" i="2"/>
  <x:c r="M6313" i="2"/>
  <x:c r="N6313" i="2"/>
  <x:c r="O6313" i="2"/>
  <x:c r="K6314" i="2"/>
  <x:c r="M6314" i="2"/>
  <x:c r="N6314" i="2"/>
  <x:c r="O6314" i="2"/>
  <x:c r="K6315" i="2"/>
  <x:c r="M6315" i="2"/>
  <x:c r="N6315" i="2"/>
  <x:c r="O6315" i="2"/>
  <x:c r="K6316" i="2"/>
  <x:c r="M6316" i="2"/>
  <x:c r="N6316" i="2"/>
  <x:c r="O6316" i="2"/>
  <x:c r="K6317" i="2"/>
  <x:c r="M6317" i="2"/>
  <x:c r="N6317" i="2"/>
  <x:c r="O6317" i="2"/>
  <x:c r="K6318" i="2"/>
  <x:c r="M6318" i="2"/>
  <x:c r="N6318" i="2"/>
  <x:c r="O6318" i="2"/>
  <x:c r="K6319" i="2"/>
  <x:c r="M6319" i="2"/>
  <x:c r="N6319" i="2"/>
  <x:c r="O6319" i="2"/>
  <x:c r="K6320" i="2"/>
  <x:c r="M6320" i="2"/>
  <x:c r="N6320" i="2"/>
  <x:c r="O6320" i="2"/>
  <x:c r="K6321" i="2"/>
  <x:c r="M6321" i="2"/>
  <x:c r="N6321" i="2"/>
  <x:c r="O6321" i="2"/>
  <x:c r="K6322" i="2"/>
  <x:c r="M6322" i="2"/>
  <x:c r="N6322" i="2"/>
  <x:c r="O6322" i="2"/>
  <x:c r="K6323" i="2"/>
  <x:c r="M6323" i="2"/>
  <x:c r="N6323" i="2"/>
  <x:c r="O6323" i="2"/>
  <x:c r="K6324" i="2"/>
  <x:c r="M6324" i="2"/>
  <x:c r="N6324" i="2"/>
  <x:c r="O6324" i="2"/>
  <x:c r="K6325" i="2"/>
  <x:c r="M6325" i="2"/>
  <x:c r="N6325" i="2"/>
  <x:c r="O6325" i="2"/>
  <x:c r="K6326" i="2"/>
  <x:c r="M6326" i="2"/>
  <x:c r="N6326" i="2"/>
  <x:c r="O6326" i="2"/>
  <x:c r="K6327" i="2"/>
  <x:c r="M6327" i="2"/>
  <x:c r="N6327" i="2"/>
  <x:c r="O6327" i="2"/>
  <x:c r="K6328" i="2"/>
  <x:c r="M6328" i="2"/>
  <x:c r="N6328" i="2"/>
  <x:c r="O6328" i="2"/>
  <x:c r="K6329" i="2"/>
  <x:c r="M6329" i="2"/>
  <x:c r="N6329" i="2"/>
  <x:c r="O6329" i="2"/>
  <x:c r="K6330" i="2"/>
  <x:c r="M6330" i="2"/>
  <x:c r="N6330" i="2"/>
  <x:c r="O6330" i="2"/>
  <x:c r="K6331" i="2"/>
  <x:c r="M6331" i="2"/>
  <x:c r="N6331" i="2"/>
  <x:c r="O6331" i="2"/>
  <x:c r="K6332" i="2"/>
  <x:c r="M6332" i="2"/>
  <x:c r="N6332" i="2"/>
  <x:c r="O6332" i="2"/>
  <x:c r="K6333" i="2"/>
  <x:c r="M6333" i="2"/>
  <x:c r="N6333" i="2"/>
  <x:c r="O6333" i="2"/>
  <x:c r="K6334" i="2"/>
  <x:c r="M6334" i="2"/>
  <x:c r="N6334" i="2"/>
  <x:c r="O6334" i="2"/>
  <x:c r="K6335" i="2"/>
  <x:c r="M6335" i="2"/>
  <x:c r="N6335" i="2"/>
  <x:c r="O6335" i="2"/>
  <x:c r="K6336" i="2"/>
  <x:c r="M6336" i="2"/>
  <x:c r="N6336" i="2"/>
  <x:c r="O6336" i="2"/>
  <x:c r="K6337" i="2"/>
  <x:c r="M6337" i="2"/>
  <x:c r="N6337" i="2"/>
  <x:c r="O6337" i="2"/>
  <x:c r="K6338" i="2"/>
  <x:c r="M6338" i="2"/>
  <x:c r="N6338" i="2"/>
  <x:c r="O6338" i="2"/>
  <x:c r="K6339" i="2"/>
  <x:c r="M6339" i="2"/>
  <x:c r="N6339" i="2"/>
  <x:c r="O6339" i="2"/>
  <x:c r="K6340" i="2"/>
  <x:c r="M6340" i="2"/>
  <x:c r="N6340" i="2"/>
  <x:c r="O6340" i="2"/>
  <x:c r="K6341" i="2"/>
  <x:c r="M6341" i="2"/>
  <x:c r="N6341" i="2"/>
  <x:c r="O6341" i="2"/>
  <x:c r="K6342" i="2"/>
  <x:c r="M6342" i="2"/>
  <x:c r="N6342" i="2"/>
  <x:c r="O6342" i="2"/>
  <x:c r="K6343" i="2"/>
  <x:c r="M6343" i="2"/>
  <x:c r="N6343" i="2"/>
  <x:c r="O6343" i="2"/>
  <x:c r="K6344" i="2"/>
  <x:c r="M6344" i="2"/>
  <x:c r="N6344" i="2"/>
  <x:c r="O6344" i="2"/>
  <x:c r="K6345" i="2"/>
  <x:c r="M6345" i="2"/>
  <x:c r="N6345" i="2"/>
  <x:c r="O6345" i="2"/>
  <x:c r="K6346" i="2"/>
  <x:c r="M6346" i="2"/>
  <x:c r="N6346" i="2"/>
  <x:c r="O6346" i="2"/>
  <x:c r="K6347" i="2"/>
  <x:c r="M6347" i="2"/>
  <x:c r="N6347" i="2"/>
  <x:c r="O6347" i="2"/>
  <x:c r="K6348" i="2"/>
  <x:c r="M6348" i="2"/>
  <x:c r="N6348" i="2"/>
  <x:c r="O6348" i="2"/>
  <x:c r="K6349" i="2"/>
  <x:c r="M6349" i="2"/>
  <x:c r="N6349" i="2"/>
  <x:c r="O6349" i="2"/>
  <x:c r="K6350" i="2"/>
  <x:c r="M6350" i="2"/>
  <x:c r="N6350" i="2"/>
  <x:c r="O6350" i="2"/>
  <x:c r="K6351" i="2"/>
  <x:c r="M6351" i="2"/>
  <x:c r="N6351" i="2"/>
  <x:c r="O6351" i="2"/>
  <x:c r="K6352" i="2"/>
  <x:c r="M6352" i="2"/>
  <x:c r="N6352" i="2"/>
  <x:c r="O6352" i="2"/>
  <x:c r="K6353" i="2"/>
  <x:c r="M6353" i="2"/>
  <x:c r="N6353" i="2"/>
  <x:c r="O6353" i="2"/>
  <x:c r="K6354" i="2"/>
  <x:c r="M6354" i="2"/>
  <x:c r="N6354" i="2"/>
  <x:c r="O6354" i="2"/>
  <x:c r="K6355" i="2"/>
  <x:c r="M6355" i="2"/>
  <x:c r="N6355" i="2"/>
  <x:c r="O6355" i="2"/>
  <x:c r="K6356" i="2"/>
  <x:c r="M6356" i="2"/>
  <x:c r="N6356" i="2"/>
  <x:c r="O6356" i="2"/>
  <x:c r="K6357" i="2"/>
  <x:c r="M6357" i="2"/>
  <x:c r="N6357" i="2"/>
  <x:c r="O6357" i="2"/>
  <x:c r="K6358" i="2"/>
  <x:c r="M6358" i="2"/>
  <x:c r="N6358" i="2"/>
  <x:c r="O6358" i="2"/>
  <x:c r="K6359" i="2"/>
  <x:c r="M6359" i="2"/>
  <x:c r="N6359" i="2"/>
  <x:c r="O6359" i="2"/>
  <x:c r="K6360" i="2"/>
  <x:c r="M6360" i="2"/>
  <x:c r="N6360" i="2"/>
  <x:c r="O6360" i="2"/>
  <x:c r="K6361" i="2"/>
  <x:c r="M6361" i="2"/>
  <x:c r="N6361" i="2"/>
  <x:c r="O6361" i="2"/>
  <x:c r="K6362" i="2"/>
  <x:c r="M6362" i="2"/>
  <x:c r="N6362" i="2"/>
  <x:c r="O6362" i="2"/>
  <x:c r="K6363" i="2"/>
  <x:c r="M6363" i="2"/>
  <x:c r="N6363" i="2"/>
  <x:c r="O6363" i="2"/>
  <x:c r="K6364" i="2"/>
  <x:c r="M6364" i="2"/>
  <x:c r="N6364" i="2"/>
  <x:c r="O6364" i="2"/>
  <x:c r="K6365" i="2"/>
  <x:c r="M6365" i="2"/>
  <x:c r="N6365" i="2"/>
  <x:c r="O6365" i="2"/>
  <x:c r="K6366" i="2"/>
  <x:c r="M6366" i="2"/>
  <x:c r="N6366" i="2"/>
  <x:c r="O6366" i="2"/>
  <x:c r="K6367" i="2"/>
  <x:c r="M6367" i="2"/>
  <x:c r="N6367" i="2"/>
  <x:c r="O6367" i="2"/>
  <x:c r="K6368" i="2"/>
  <x:c r="M6368" i="2"/>
  <x:c r="N6368" i="2"/>
  <x:c r="O6368" i="2"/>
  <x:c r="K6369" i="2"/>
  <x:c r="M6369" i="2"/>
  <x:c r="N6369" i="2"/>
  <x:c r="O6369" i="2"/>
  <x:c r="K6370" i="2"/>
  <x:c r="M6370" i="2"/>
  <x:c r="N6370" i="2"/>
  <x:c r="O6370" i="2"/>
  <x:c r="K6371" i="2"/>
  <x:c r="M6371" i="2"/>
  <x:c r="N6371" i="2"/>
  <x:c r="O6371" i="2"/>
  <x:c r="K6372" i="2"/>
  <x:c r="M6372" i="2"/>
  <x:c r="N6372" i="2"/>
  <x:c r="O6372" i="2"/>
  <x:c r="K6373" i="2"/>
  <x:c r="M6373" i="2"/>
  <x:c r="N6373" i="2"/>
  <x:c r="O6373" i="2"/>
  <x:c r="K6374" i="2"/>
  <x:c r="M6374" i="2"/>
  <x:c r="N6374" i="2"/>
  <x:c r="O6374" i="2"/>
  <x:c r="K6375" i="2"/>
  <x:c r="M6375" i="2"/>
  <x:c r="N6375" i="2"/>
  <x:c r="O6375" i="2"/>
  <x:c r="K6376" i="2"/>
  <x:c r="M6376" i="2"/>
  <x:c r="N6376" i="2"/>
  <x:c r="O6376" i="2"/>
  <x:c r="K6377" i="2"/>
  <x:c r="M6377" i="2"/>
  <x:c r="N6377" i="2"/>
  <x:c r="O6377" i="2"/>
  <x:c r="K6378" i="2"/>
  <x:c r="M6378" i="2"/>
  <x:c r="N6378" i="2"/>
  <x:c r="O6378" i="2"/>
  <x:c r="K6379" i="2"/>
  <x:c r="M6379" i="2"/>
  <x:c r="N6379" i="2"/>
  <x:c r="O6379" i="2"/>
  <x:c r="K6380" i="2"/>
  <x:c r="M6380" i="2"/>
  <x:c r="N6380" i="2"/>
  <x:c r="O6380" i="2"/>
  <x:c r="K6381" i="2"/>
  <x:c r="M6381" i="2"/>
  <x:c r="N6381" i="2"/>
  <x:c r="O6381" i="2"/>
  <x:c r="K6382" i="2"/>
  <x:c r="M6382" i="2"/>
  <x:c r="N6382" i="2"/>
  <x:c r="O6382" i="2"/>
  <x:c r="K6383" i="2"/>
  <x:c r="M6383" i="2"/>
  <x:c r="N6383" i="2"/>
  <x:c r="O6383" i="2"/>
  <x:c r="K6384" i="2"/>
  <x:c r="M6384" i="2"/>
  <x:c r="N6384" i="2"/>
  <x:c r="O6384" i="2"/>
  <x:c r="K6385" i="2"/>
  <x:c r="M6385" i="2"/>
  <x:c r="N6385" i="2"/>
  <x:c r="O6385" i="2"/>
  <x:c r="K6386" i="2"/>
  <x:c r="M6386" i="2"/>
  <x:c r="N6386" i="2"/>
  <x:c r="O6386" i="2"/>
  <x:c r="K6387" i="2"/>
  <x:c r="M6387" i="2"/>
  <x:c r="N6387" i="2"/>
  <x:c r="O6387" i="2"/>
  <x:c r="K6388" i="2"/>
  <x:c r="M6388" i="2"/>
  <x:c r="N6388" i="2"/>
  <x:c r="O6388" i="2"/>
  <x:c r="K6389" i="2"/>
  <x:c r="M6389" i="2"/>
  <x:c r="N6389" i="2"/>
  <x:c r="O6389" i="2"/>
  <x:c r="K6390" i="2"/>
  <x:c r="M6390" i="2"/>
  <x:c r="N6390" i="2"/>
  <x:c r="O6390" i="2"/>
  <x:c r="K6391" i="2"/>
  <x:c r="M6391" i="2"/>
  <x:c r="N6391" i="2"/>
  <x:c r="O6391" i="2"/>
  <x:c r="K6392" i="2"/>
  <x:c r="M6392" i="2"/>
  <x:c r="N6392" i="2"/>
  <x:c r="O6392" i="2"/>
  <x:c r="K6393" i="2"/>
  <x:c r="M6393" i="2"/>
  <x:c r="N6393" i="2"/>
  <x:c r="O6393" i="2"/>
  <x:c r="K6394" i="2"/>
  <x:c r="M6394" i="2"/>
  <x:c r="N6394" i="2"/>
  <x:c r="O6394" i="2"/>
  <x:c r="K6395" i="2"/>
  <x:c r="M6395" i="2"/>
  <x:c r="N6395" i="2"/>
  <x:c r="O6395" i="2"/>
  <x:c r="K6396" i="2"/>
  <x:c r="M6396" i="2"/>
  <x:c r="N6396" i="2"/>
  <x:c r="O6396" i="2"/>
  <x:c r="K6397" i="2"/>
  <x:c r="M6397" i="2"/>
  <x:c r="N6397" i="2"/>
  <x:c r="O6397" i="2"/>
  <x:c r="K6398" i="2"/>
  <x:c r="M6398" i="2"/>
  <x:c r="N6398" i="2"/>
  <x:c r="O6398" i="2"/>
  <x:c r="K6399" i="2"/>
  <x:c r="M6399" i="2"/>
  <x:c r="N6399" i="2"/>
  <x:c r="O6399" i="2"/>
  <x:c r="K6400" i="2"/>
  <x:c r="M6400" i="2"/>
  <x:c r="N6400" i="2"/>
  <x:c r="O6400" i="2"/>
  <x:c r="K6401" i="2"/>
  <x:c r="M6401" i="2"/>
  <x:c r="N6401" i="2"/>
  <x:c r="O6401" i="2"/>
  <x:c r="K6402" i="2"/>
  <x:c r="M6402" i="2"/>
  <x:c r="N6402" i="2"/>
  <x:c r="O6402" i="2"/>
  <x:c r="K6403" i="2"/>
  <x:c r="M6403" i="2"/>
  <x:c r="N6403" i="2"/>
  <x:c r="O6403" i="2"/>
  <x:c r="K6404" i="2"/>
  <x:c r="M6404" i="2"/>
  <x:c r="N6404" i="2"/>
  <x:c r="O6404" i="2"/>
  <x:c r="K6405" i="2"/>
  <x:c r="M6405" i="2"/>
  <x:c r="N6405" i="2"/>
  <x:c r="O6405" i="2"/>
  <x:c r="K6406" i="2"/>
  <x:c r="M6406" i="2"/>
  <x:c r="N6406" i="2"/>
  <x:c r="O6406" i="2"/>
  <x:c r="K6407" i="2"/>
  <x:c r="M6407" i="2"/>
  <x:c r="N6407" i="2"/>
  <x:c r="O6407" i="2"/>
  <x:c r="K6408" i="2"/>
  <x:c r="M6408" i="2"/>
  <x:c r="N6408" i="2"/>
  <x:c r="O6408" i="2"/>
  <x:c r="K6409" i="2"/>
  <x:c r="M6409" i="2"/>
  <x:c r="N6409" i="2"/>
  <x:c r="O6409" i="2"/>
  <x:c r="K6410" i="2"/>
  <x:c r="M6410" i="2"/>
  <x:c r="N6410" i="2"/>
  <x:c r="O6410" i="2"/>
  <x:c r="K6411" i="2"/>
  <x:c r="M6411" i="2"/>
  <x:c r="N6411" i="2"/>
  <x:c r="O6411" i="2"/>
  <x:c r="K6412" i="2"/>
  <x:c r="M6412" i="2"/>
  <x:c r="N6412" i="2"/>
  <x:c r="O6412" i="2"/>
  <x:c r="K6413" i="2"/>
  <x:c r="M6413" i="2"/>
  <x:c r="N6413" i="2"/>
  <x:c r="O6413" i="2"/>
  <x:c r="K6414" i="2"/>
  <x:c r="M6414" i="2"/>
  <x:c r="N6414" i="2"/>
  <x:c r="O6414" i="2"/>
  <x:c r="K6415" i="2"/>
  <x:c r="M6415" i="2"/>
  <x:c r="N6415" i="2"/>
  <x:c r="O6415" i="2"/>
  <x:c r="K6416" i="2"/>
  <x:c r="M6416" i="2"/>
  <x:c r="N6416" i="2"/>
  <x:c r="O6416" i="2"/>
  <x:c r="K6417" i="2"/>
  <x:c r="M6417" i="2"/>
  <x:c r="N6417" i="2"/>
  <x:c r="O6417" i="2"/>
  <x:c r="K6418" i="2"/>
  <x:c r="M6418" i="2"/>
  <x:c r="N6418" i="2"/>
  <x:c r="O6418" i="2"/>
  <x:c r="K6419" i="2"/>
  <x:c r="M6419" i="2"/>
  <x:c r="N6419" i="2"/>
  <x:c r="O6419" i="2"/>
  <x:c r="K6420" i="2"/>
  <x:c r="M6420" i="2"/>
  <x:c r="N6420" i="2"/>
  <x:c r="O6420" i="2"/>
  <x:c r="K6421" i="2"/>
  <x:c r="M6421" i="2"/>
  <x:c r="N6421" i="2"/>
  <x:c r="O6421" i="2"/>
  <x:c r="K6422" i="2"/>
  <x:c r="M6422" i="2"/>
  <x:c r="N6422" i="2"/>
  <x:c r="O6422" i="2"/>
  <x:c r="K6423" i="2"/>
  <x:c r="M6423" i="2"/>
  <x:c r="N6423" i="2"/>
  <x:c r="O6423" i="2"/>
  <x:c r="K6424" i="2"/>
  <x:c r="M6424" i="2"/>
  <x:c r="N6424" i="2"/>
  <x:c r="O6424" i="2"/>
  <x:c r="K6425" i="2"/>
  <x:c r="M6425" i="2"/>
  <x:c r="N6425" i="2"/>
  <x:c r="O6425" i="2"/>
  <x:c r="K6426" i="2"/>
  <x:c r="M6426" i="2"/>
  <x:c r="N6426" i="2"/>
  <x:c r="O6426" i="2"/>
  <x:c r="K6427" i="2"/>
  <x:c r="M6427" i="2"/>
  <x:c r="N6427" i="2"/>
  <x:c r="O6427" i="2"/>
  <x:c r="K6428" i="2"/>
  <x:c r="M6428" i="2"/>
  <x:c r="N6428" i="2"/>
  <x:c r="O6428" i="2"/>
  <x:c r="K6429" i="2"/>
  <x:c r="M6429" i="2"/>
  <x:c r="N6429" i="2"/>
  <x:c r="O6429" i="2"/>
  <x:c r="K6430" i="2"/>
  <x:c r="M6430" i="2"/>
  <x:c r="N6430" i="2"/>
  <x:c r="O6430" i="2"/>
  <x:c r="K6431" i="2"/>
  <x:c r="M6431" i="2"/>
  <x:c r="N6431" i="2"/>
  <x:c r="O6431" i="2"/>
  <x:c r="K6432" i="2"/>
  <x:c r="M6432" i="2"/>
  <x:c r="N6432" i="2"/>
  <x:c r="O6432" i="2"/>
  <x:c r="K6433" i="2"/>
  <x:c r="M6433" i="2"/>
  <x:c r="N6433" i="2"/>
  <x:c r="O6433" i="2"/>
  <x:c r="K6434" i="2"/>
  <x:c r="M6434" i="2"/>
  <x:c r="N6434" i="2"/>
  <x:c r="O6434" i="2"/>
  <x:c r="K6435" i="2"/>
  <x:c r="M6435" i="2"/>
  <x:c r="N6435" i="2"/>
  <x:c r="O6435" i="2"/>
  <x:c r="K6436" i="2"/>
  <x:c r="M6436" i="2"/>
  <x:c r="N6436" i="2"/>
  <x:c r="O6436" i="2"/>
  <x:c r="K6437" i="2"/>
  <x:c r="M6437" i="2"/>
  <x:c r="N6437" i="2"/>
  <x:c r="O6437" i="2"/>
  <x:c r="K6438" i="2"/>
  <x:c r="M6438" i="2"/>
  <x:c r="N6438" i="2"/>
  <x:c r="O6438" i="2"/>
  <x:c r="K6439" i="2"/>
  <x:c r="M6439" i="2"/>
  <x:c r="N6439" i="2"/>
  <x:c r="O6439" i="2"/>
  <x:c r="K6440" i="2"/>
  <x:c r="M6440" i="2"/>
  <x:c r="N6440" i="2"/>
  <x:c r="O6440" i="2"/>
  <x:c r="K6441" i="2"/>
  <x:c r="M6441" i="2"/>
  <x:c r="N6441" i="2"/>
  <x:c r="O6441" i="2"/>
  <x:c r="K6442" i="2"/>
  <x:c r="M6442" i="2"/>
  <x:c r="N6442" i="2"/>
  <x:c r="O6442" i="2"/>
  <x:c r="K6443" i="2"/>
  <x:c r="M6443" i="2"/>
  <x:c r="N6443" i="2"/>
  <x:c r="O6443" i="2"/>
  <x:c r="K6444" i="2"/>
  <x:c r="M6444" i="2"/>
  <x:c r="N6444" i="2"/>
  <x:c r="O6444" i="2"/>
  <x:c r="K6445" i="2"/>
  <x:c r="M6445" i="2"/>
  <x:c r="N6445" i="2"/>
  <x:c r="O6445" i="2"/>
  <x:c r="K6446" i="2"/>
  <x:c r="M6446" i="2"/>
  <x:c r="N6446" i="2"/>
  <x:c r="O6446" i="2"/>
  <x:c r="K6447" i="2"/>
  <x:c r="M6447" i="2"/>
  <x:c r="N6447" i="2"/>
  <x:c r="O6447" i="2"/>
  <x:c r="K6448" i="2"/>
  <x:c r="M6448" i="2"/>
  <x:c r="N6448" i="2"/>
  <x:c r="O6448" i="2"/>
  <x:c r="K6449" i="2"/>
  <x:c r="M6449" i="2"/>
  <x:c r="N6449" i="2"/>
  <x:c r="O6449" i="2"/>
  <x:c r="K6450" i="2"/>
  <x:c r="M6450" i="2"/>
  <x:c r="N6450" i="2"/>
  <x:c r="O6450" i="2"/>
  <x:c r="K6451" i="2"/>
  <x:c r="M6451" i="2"/>
  <x:c r="N6451" i="2"/>
  <x:c r="O6451" i="2"/>
  <x:c r="K6452" i="2"/>
  <x:c r="M6452" i="2"/>
  <x:c r="N6452" i="2"/>
  <x:c r="O6452" i="2"/>
  <x:c r="K6453" i="2"/>
  <x:c r="M6453" i="2"/>
  <x:c r="N6453" i="2"/>
  <x:c r="O6453" i="2"/>
  <x:c r="K6454" i="2"/>
  <x:c r="M6454" i="2"/>
  <x:c r="N6454" i="2"/>
  <x:c r="O6454" i="2"/>
  <x:c r="K6455" i="2"/>
  <x:c r="M6455" i="2"/>
  <x:c r="N6455" i="2"/>
  <x:c r="O6455" i="2"/>
  <x:c r="K6456" i="2"/>
  <x:c r="M6456" i="2"/>
  <x:c r="N6456" i="2"/>
  <x:c r="O6456" i="2"/>
  <x:c r="K6457" i="2"/>
  <x:c r="M6457" i="2"/>
  <x:c r="N6457" i="2"/>
  <x:c r="O6457" i="2"/>
  <x:c r="K6458" i="2"/>
  <x:c r="M6458" i="2"/>
  <x:c r="N6458" i="2"/>
  <x:c r="O6458" i="2"/>
  <x:c r="K6459" i="2"/>
  <x:c r="M6459" i="2"/>
  <x:c r="N6459" i="2"/>
  <x:c r="O6459" i="2"/>
  <x:c r="K6460" i="2"/>
  <x:c r="M6460" i="2"/>
  <x:c r="N6460" i="2"/>
  <x:c r="O6460" i="2"/>
  <x:c r="K6461" i="2"/>
  <x:c r="M6461" i="2"/>
  <x:c r="N6461" i="2"/>
  <x:c r="O6461" i="2"/>
  <x:c r="K6462" i="2"/>
  <x:c r="M6462" i="2"/>
  <x:c r="N6462" i="2"/>
  <x:c r="O6462" i="2"/>
  <x:c r="K6463" i="2"/>
  <x:c r="M6463" i="2"/>
  <x:c r="N6463" i="2"/>
  <x:c r="O6463" i="2"/>
  <x:c r="K6464" i="2"/>
  <x:c r="M6464" i="2"/>
  <x:c r="N6464" i="2"/>
  <x:c r="O6464" i="2"/>
  <x:c r="K6465" i="2"/>
  <x:c r="M6465" i="2"/>
  <x:c r="N6465" i="2"/>
  <x:c r="O6465" i="2"/>
  <x:c r="K6466" i="2"/>
  <x:c r="M6466" i="2"/>
  <x:c r="N6466" i="2"/>
  <x:c r="O6466" i="2"/>
  <x:c r="K6467" i="2"/>
  <x:c r="M6467" i="2"/>
  <x:c r="N6467" i="2"/>
  <x:c r="O6467" i="2"/>
  <x:c r="K6468" i="2"/>
  <x:c r="M6468" i="2"/>
  <x:c r="N6468" i="2"/>
  <x:c r="O6468" i="2"/>
  <x:c r="K6469" i="2"/>
  <x:c r="M6469" i="2"/>
  <x:c r="N6469" i="2"/>
  <x:c r="O6469" i="2"/>
  <x:c r="K6470" i="2"/>
  <x:c r="M6470" i="2"/>
  <x:c r="N6470" i="2"/>
  <x:c r="O6470" i="2"/>
  <x:c r="K6471" i="2"/>
  <x:c r="M6471" i="2"/>
  <x:c r="N6471" i="2"/>
  <x:c r="O6471" i="2"/>
  <x:c r="K6472" i="2"/>
  <x:c r="M6472" i="2"/>
  <x:c r="N6472" i="2"/>
  <x:c r="O6472" i="2"/>
  <x:c r="K6473" i="2"/>
  <x:c r="M6473" i="2"/>
  <x:c r="N6473" i="2"/>
  <x:c r="O6473" i="2"/>
  <x:c r="K6474" i="2"/>
  <x:c r="M6474" i="2"/>
  <x:c r="N6474" i="2"/>
  <x:c r="O6474" i="2"/>
  <x:c r="K6475" i="2"/>
  <x:c r="M6475" i="2"/>
  <x:c r="N6475" i="2"/>
  <x:c r="O6475" i="2"/>
  <x:c r="K6476" i="2"/>
  <x:c r="M6476" i="2"/>
  <x:c r="N6476" i="2"/>
  <x:c r="O6476" i="2"/>
  <x:c r="K6477" i="2"/>
  <x:c r="M6477" i="2"/>
  <x:c r="N6477" i="2"/>
  <x:c r="O6477" i="2"/>
  <x:c r="K6478" i="2"/>
  <x:c r="M6478" i="2"/>
  <x:c r="N6478" i="2"/>
  <x:c r="O6478" i="2"/>
  <x:c r="K6479" i="2"/>
  <x:c r="M6479" i="2"/>
  <x:c r="N6479" i="2"/>
  <x:c r="O6479" i="2"/>
  <x:c r="K6480" i="2"/>
  <x:c r="M6480" i="2"/>
  <x:c r="N6480" i="2"/>
  <x:c r="O6480" i="2"/>
  <x:c r="K6481" i="2"/>
  <x:c r="M6481" i="2"/>
  <x:c r="N6481" i="2"/>
  <x:c r="O6481" i="2"/>
  <x:c r="K6482" i="2"/>
  <x:c r="M6482" i="2"/>
  <x:c r="N6482" i="2"/>
  <x:c r="O6482" i="2"/>
  <x:c r="K6483" i="2"/>
  <x:c r="M6483" i="2"/>
  <x:c r="N6483" i="2"/>
  <x:c r="O6483" i="2"/>
  <x:c r="K6484" i="2"/>
  <x:c r="M6484" i="2"/>
  <x:c r="N6484" i="2"/>
  <x:c r="O6484" i="2"/>
  <x:c r="K6485" i="2"/>
  <x:c r="M6485" i="2"/>
  <x:c r="N6485" i="2"/>
  <x:c r="O6485" i="2"/>
  <x:c r="K6486" i="2"/>
  <x:c r="M6486" i="2"/>
  <x:c r="N6486" i="2"/>
  <x:c r="O6486" i="2"/>
  <x:c r="K6487" i="2"/>
  <x:c r="M6487" i="2"/>
  <x:c r="N6487" i="2"/>
  <x:c r="O6487" i="2"/>
  <x:c r="K6488" i="2"/>
  <x:c r="M6488" i="2"/>
  <x:c r="N6488" i="2"/>
  <x:c r="O6488" i="2"/>
  <x:c r="K6489" i="2"/>
  <x:c r="M6489" i="2"/>
  <x:c r="N6489" i="2"/>
  <x:c r="O6489" i="2"/>
  <x:c r="K6490" i="2"/>
  <x:c r="M6490" i="2"/>
  <x:c r="N6490" i="2"/>
  <x:c r="O6490" i="2"/>
  <x:c r="K6491" i="2"/>
  <x:c r="M6491" i="2"/>
  <x:c r="N6491" i="2"/>
  <x:c r="O6491" i="2"/>
  <x:c r="K6492" i="2"/>
  <x:c r="M6492" i="2"/>
  <x:c r="N6492" i="2"/>
  <x:c r="O6492" i="2"/>
  <x:c r="K6493" i="2"/>
  <x:c r="M6493" i="2"/>
  <x:c r="N6493" i="2"/>
  <x:c r="O6493" i="2"/>
  <x:c r="K6494" i="2"/>
  <x:c r="M6494" i="2"/>
  <x:c r="N6494" i="2"/>
  <x:c r="O6494" i="2"/>
  <x:c r="K6495" i="2"/>
  <x:c r="M6495" i="2"/>
  <x:c r="N6495" i="2"/>
  <x:c r="O6495" i="2"/>
  <x:c r="K6496" i="2"/>
  <x:c r="M6496" i="2"/>
  <x:c r="N6496" i="2"/>
  <x:c r="O6496" i="2"/>
  <x:c r="K6497" i="2"/>
  <x:c r="M6497" i="2"/>
  <x:c r="N6497" i="2"/>
  <x:c r="O6497" i="2"/>
  <x:c r="K6498" i="2"/>
  <x:c r="M6498" i="2"/>
  <x:c r="N6498" i="2"/>
  <x:c r="O6498" i="2"/>
  <x:c r="K6499" i="2"/>
  <x:c r="M6499" i="2"/>
  <x:c r="N6499" i="2"/>
  <x:c r="O6499" i="2"/>
  <x:c r="K6500" i="2"/>
  <x:c r="M6500" i="2"/>
  <x:c r="N6500" i="2"/>
  <x:c r="O6500" i="2"/>
  <x:c r="K6501" i="2"/>
  <x:c r="M6501" i="2"/>
  <x:c r="N6501" i="2"/>
  <x:c r="O6501" i="2"/>
  <x:c r="K6502" i="2"/>
  <x:c r="M6502" i="2"/>
  <x:c r="N6502" i="2"/>
  <x:c r="O6502" i="2"/>
  <x:c r="K6503" i="2"/>
  <x:c r="M6503" i="2"/>
  <x:c r="N6503" i="2"/>
  <x:c r="O6503" i="2"/>
  <x:c r="K6504" i="2"/>
  <x:c r="M6504" i="2"/>
  <x:c r="N6504" i="2"/>
  <x:c r="O6504" i="2"/>
  <x:c r="K6505" i="2"/>
  <x:c r="M6505" i="2"/>
  <x:c r="N6505" i="2"/>
  <x:c r="O6505" i="2"/>
  <x:c r="K6506" i="2"/>
  <x:c r="M6506" i="2"/>
  <x:c r="N6506" i="2"/>
  <x:c r="O6506" i="2"/>
  <x:c r="K6507" i="2"/>
  <x:c r="M6507" i="2"/>
  <x:c r="N6507" i="2"/>
  <x:c r="O6507" i="2"/>
  <x:c r="K6508" i="2"/>
  <x:c r="M6508" i="2"/>
  <x:c r="N6508" i="2"/>
  <x:c r="O6508" i="2"/>
  <x:c r="K6509" i="2"/>
  <x:c r="M6509" i="2"/>
  <x:c r="N6509" i="2"/>
  <x:c r="O6509" i="2"/>
  <x:c r="K6510" i="2"/>
  <x:c r="M6510" i="2"/>
  <x:c r="N6510" i="2"/>
  <x:c r="O6510" i="2"/>
  <x:c r="K6511" i="2"/>
  <x:c r="M6511" i="2"/>
  <x:c r="N6511" i="2"/>
  <x:c r="O6511" i="2"/>
  <x:c r="K6512" i="2"/>
  <x:c r="M6512" i="2"/>
  <x:c r="N6512" i="2"/>
  <x:c r="O6512" i="2"/>
  <x:c r="K6513" i="2"/>
  <x:c r="M6513" i="2"/>
  <x:c r="N6513" i="2"/>
  <x:c r="O6513" i="2"/>
  <x:c r="K6514" i="2"/>
  <x:c r="M6514" i="2"/>
  <x:c r="N6514" i="2"/>
  <x:c r="O6514" i="2"/>
  <x:c r="K6515" i="2"/>
  <x:c r="M6515" i="2"/>
  <x:c r="N6515" i="2"/>
  <x:c r="O6515" i="2"/>
  <x:c r="K6516" i="2"/>
  <x:c r="M6516" i="2"/>
  <x:c r="N6516" i="2"/>
  <x:c r="O6516" i="2"/>
  <x:c r="K6517" i="2"/>
  <x:c r="M6517" i="2"/>
  <x:c r="N6517" i="2"/>
  <x:c r="O6517" i="2"/>
  <x:c r="K6518" i="2"/>
  <x:c r="M6518" i="2"/>
  <x:c r="N6518" i="2"/>
  <x:c r="O6518" i="2"/>
  <x:c r="K6519" i="2"/>
  <x:c r="M6519" i="2"/>
  <x:c r="N6519" i="2"/>
  <x:c r="O6519" i="2"/>
  <x:c r="K6520" i="2"/>
  <x:c r="M6520" i="2"/>
  <x:c r="N6520" i="2"/>
  <x:c r="O6520" i="2"/>
  <x:c r="K6521" i="2"/>
  <x:c r="M6521" i="2"/>
  <x:c r="N6521" i="2"/>
  <x:c r="O6521" i="2"/>
  <x:c r="K6522" i="2"/>
  <x:c r="M6522" i="2"/>
  <x:c r="N6522" i="2"/>
  <x:c r="O6522" i="2"/>
  <x:c r="K6523" i="2"/>
  <x:c r="M6523" i="2"/>
  <x:c r="N6523" i="2"/>
  <x:c r="O6523" i="2"/>
  <x:c r="K6524" i="2"/>
  <x:c r="M6524" i="2"/>
  <x:c r="N6524" i="2"/>
  <x:c r="O6524" i="2"/>
  <x:c r="K6525" i="2"/>
  <x:c r="M6525" i="2"/>
  <x:c r="N6525" i="2"/>
  <x:c r="O6525" i="2"/>
  <x:c r="K6526" i="2"/>
  <x:c r="M6526" i="2"/>
  <x:c r="N6526" i="2"/>
  <x:c r="O6526" i="2"/>
  <x:c r="K6527" i="2"/>
  <x:c r="M6527" i="2"/>
  <x:c r="N6527" i="2"/>
  <x:c r="O6527" i="2"/>
  <x:c r="K6528" i="2"/>
  <x:c r="M6528" i="2"/>
  <x:c r="N6528" i="2"/>
  <x:c r="O6528" i="2"/>
  <x:c r="K6529" i="2"/>
  <x:c r="M6529" i="2"/>
  <x:c r="N6529" i="2"/>
  <x:c r="O6529" i="2"/>
  <x:c r="K6530" i="2"/>
  <x:c r="M6530" i="2"/>
  <x:c r="N6530" i="2"/>
  <x:c r="O6530" i="2"/>
  <x:c r="K6531" i="2"/>
  <x:c r="M6531" i="2"/>
  <x:c r="N6531" i="2"/>
  <x:c r="O6531" i="2"/>
  <x:c r="K6532" i="2"/>
  <x:c r="M6532" i="2"/>
  <x:c r="N6532" i="2"/>
  <x:c r="O6532" i="2"/>
  <x:c r="K6533" i="2"/>
  <x:c r="M6533" i="2"/>
  <x:c r="N6533" i="2"/>
  <x:c r="O6533" i="2"/>
  <x:c r="K6534" i="2"/>
  <x:c r="M6534" i="2"/>
  <x:c r="N6534" i="2"/>
  <x:c r="O6534" i="2"/>
  <x:c r="K6535" i="2"/>
  <x:c r="M6535" i="2"/>
  <x:c r="N6535" i="2"/>
  <x:c r="O6535" i="2"/>
  <x:c r="K6536" i="2"/>
  <x:c r="M6536" i="2"/>
  <x:c r="N6536" i="2"/>
  <x:c r="O6536" i="2"/>
  <x:c r="K6537" i="2"/>
  <x:c r="M6537" i="2"/>
  <x:c r="N6537" i="2"/>
  <x:c r="O6537" i="2"/>
  <x:c r="K6538" i="2"/>
  <x:c r="M6538" i="2"/>
  <x:c r="N6538" i="2"/>
  <x:c r="O6538" i="2"/>
  <x:c r="K6539" i="2"/>
  <x:c r="M6539" i="2"/>
  <x:c r="N6539" i="2"/>
  <x:c r="O6539" i="2"/>
  <x:c r="K6540" i="2"/>
  <x:c r="M6540" i="2"/>
  <x:c r="N6540" i="2"/>
  <x:c r="O6540" i="2"/>
  <x:c r="K6541" i="2"/>
  <x:c r="M6541" i="2"/>
  <x:c r="N6541" i="2"/>
  <x:c r="O6541" i="2"/>
  <x:c r="K6542" i="2"/>
  <x:c r="M6542" i="2"/>
  <x:c r="N6542" i="2"/>
  <x:c r="O6542" i="2"/>
  <x:c r="K6543" i="2"/>
  <x:c r="M6543" i="2"/>
  <x:c r="N6543" i="2"/>
  <x:c r="O6543" i="2"/>
  <x:c r="K6544" i="2"/>
  <x:c r="M6544" i="2"/>
  <x:c r="N6544" i="2"/>
  <x:c r="O6544" i="2"/>
  <x:c r="K6545" i="2"/>
  <x:c r="M6545" i="2"/>
  <x:c r="N6545" i="2"/>
  <x:c r="O6545" i="2"/>
  <x:c r="K6546" i="2"/>
  <x:c r="M6546" i="2"/>
  <x:c r="N6546" i="2"/>
  <x:c r="O6546" i="2"/>
  <x:c r="K6547" i="2"/>
  <x:c r="M6547" i="2"/>
  <x:c r="N6547" i="2"/>
  <x:c r="O6547" i="2"/>
  <x:c r="K6548" i="2"/>
  <x:c r="M6548" i="2"/>
  <x:c r="N6548" i="2"/>
  <x:c r="O6548" i="2"/>
  <x:c r="K6549" i="2"/>
  <x:c r="M6549" i="2"/>
  <x:c r="N6549" i="2"/>
  <x:c r="O6549" i="2"/>
  <x:c r="K6550" i="2"/>
  <x:c r="M6550" i="2"/>
  <x:c r="N6550" i="2"/>
  <x:c r="O6550" i="2"/>
  <x:c r="K6551" i="2"/>
  <x:c r="M6551" i="2"/>
  <x:c r="N6551" i="2"/>
  <x:c r="O6551" i="2"/>
  <x:c r="K6552" i="2"/>
  <x:c r="M6552" i="2"/>
  <x:c r="N6552" i="2"/>
  <x:c r="O6552" i="2"/>
  <x:c r="K6553" i="2"/>
  <x:c r="M6553" i="2"/>
  <x:c r="N6553" i="2"/>
  <x:c r="O6553" i="2"/>
  <x:c r="K6554" i="2"/>
  <x:c r="M6554" i="2"/>
  <x:c r="N6554" i="2"/>
  <x:c r="O6554" i="2"/>
  <x:c r="K6555" i="2"/>
  <x:c r="M6555" i="2"/>
  <x:c r="N6555" i="2"/>
  <x:c r="O6555" i="2"/>
  <x:c r="K6556" i="2"/>
  <x:c r="M6556" i="2"/>
  <x:c r="N6556" i="2"/>
  <x:c r="O6556" i="2"/>
  <x:c r="K6557" i="2"/>
  <x:c r="M6557" i="2"/>
  <x:c r="N6557" i="2"/>
  <x:c r="O6557" i="2"/>
  <x:c r="K6558" i="2"/>
  <x:c r="M6558" i="2"/>
  <x:c r="N6558" i="2"/>
  <x:c r="O6558" i="2"/>
  <x:c r="K6559" i="2"/>
  <x:c r="M6559" i="2"/>
  <x:c r="N6559" i="2"/>
  <x:c r="O6559" i="2"/>
  <x:c r="K6560" i="2"/>
  <x:c r="M6560" i="2"/>
  <x:c r="N6560" i="2"/>
  <x:c r="O6560" i="2"/>
  <x:c r="K6561" i="2"/>
  <x:c r="M6561" i="2"/>
  <x:c r="N6561" i="2"/>
  <x:c r="O6561" i="2"/>
  <x:c r="K6562" i="2"/>
  <x:c r="M6562" i="2"/>
  <x:c r="N6562" i="2"/>
  <x:c r="O6562" i="2"/>
  <x:c r="K6563" i="2"/>
  <x:c r="M6563" i="2"/>
  <x:c r="N6563" i="2"/>
  <x:c r="O6563" i="2"/>
  <x:c r="K6564" i="2"/>
  <x:c r="M6564" i="2"/>
  <x:c r="N6564" i="2"/>
  <x:c r="O6564" i="2"/>
  <x:c r="K6565" i="2"/>
  <x:c r="M6565" i="2"/>
  <x:c r="N6565" i="2"/>
  <x:c r="O6565" i="2"/>
  <x:c r="K6566" i="2"/>
  <x:c r="M6566" i="2"/>
  <x:c r="N6566" i="2"/>
  <x:c r="O6566" i="2"/>
  <x:c r="K6567" i="2"/>
  <x:c r="M6567" i="2"/>
  <x:c r="N6567" i="2"/>
  <x:c r="O6567" i="2"/>
  <x:c r="K6568" i="2"/>
  <x:c r="M6568" i="2"/>
  <x:c r="N6568" i="2"/>
  <x:c r="O6568" i="2"/>
  <x:c r="K6569" i="2"/>
  <x:c r="M6569" i="2"/>
  <x:c r="N6569" i="2"/>
  <x:c r="O6569" i="2"/>
  <x:c r="K6570" i="2"/>
  <x:c r="M6570" i="2"/>
  <x:c r="N6570" i="2"/>
  <x:c r="O6570" i="2"/>
  <x:c r="K6571" i="2"/>
  <x:c r="M6571" i="2"/>
  <x:c r="N6571" i="2"/>
  <x:c r="O6571" i="2"/>
  <x:c r="K6572" i="2"/>
  <x:c r="M6572" i="2"/>
  <x:c r="N6572" i="2"/>
  <x:c r="O6572" i="2"/>
  <x:c r="K6573" i="2"/>
  <x:c r="M6573" i="2"/>
  <x:c r="N6573" i="2"/>
  <x:c r="O6573" i="2"/>
  <x:c r="K6574" i="2"/>
  <x:c r="M6574" i="2"/>
  <x:c r="N6574" i="2"/>
  <x:c r="O6574" i="2"/>
  <x:c r="K6575" i="2"/>
  <x:c r="M6575" i="2"/>
  <x:c r="N6575" i="2"/>
  <x:c r="O6575" i="2"/>
  <x:c r="K6576" i="2"/>
  <x:c r="M6576" i="2"/>
  <x:c r="N6576" i="2"/>
  <x:c r="O6576" i="2"/>
  <x:c r="K6577" i="2"/>
  <x:c r="M6577" i="2"/>
  <x:c r="N6577" i="2"/>
  <x:c r="O6577" i="2"/>
  <x:c r="K6578" i="2"/>
  <x:c r="M6578" i="2"/>
  <x:c r="N6578" i="2"/>
  <x:c r="O6578" i="2"/>
  <x:c r="K6579" i="2"/>
  <x:c r="M6579" i="2"/>
  <x:c r="N6579" i="2"/>
  <x:c r="O6579" i="2"/>
  <x:c r="K6580" i="2"/>
  <x:c r="M6580" i="2"/>
  <x:c r="N6580" i="2"/>
  <x:c r="O6580" i="2"/>
  <x:c r="K6581" i="2"/>
  <x:c r="M6581" i="2"/>
  <x:c r="N6581" i="2"/>
  <x:c r="O6581" i="2"/>
  <x:c r="K6582" i="2"/>
  <x:c r="M6582" i="2"/>
  <x:c r="N6582" i="2"/>
  <x:c r="O6582" i="2"/>
  <x:c r="K6583" i="2"/>
  <x:c r="M6583" i="2"/>
  <x:c r="N6583" i="2"/>
  <x:c r="O6583" i="2"/>
  <x:c r="K6584" i="2"/>
  <x:c r="M6584" i="2"/>
  <x:c r="N6584" i="2"/>
  <x:c r="O6584" i="2"/>
  <x:c r="K6585" i="2"/>
  <x:c r="M6585" i="2"/>
  <x:c r="N6585" i="2"/>
  <x:c r="O6585" i="2"/>
  <x:c r="K6586" i="2"/>
  <x:c r="M6586" i="2"/>
  <x:c r="N6586" i="2"/>
  <x:c r="O6586" i="2"/>
  <x:c r="K6587" i="2"/>
  <x:c r="M6587" i="2"/>
  <x:c r="N6587" i="2"/>
  <x:c r="O6587" i="2"/>
  <x:c r="K6588" i="2"/>
  <x:c r="M6588" i="2"/>
  <x:c r="N6588" i="2"/>
  <x:c r="O6588" i="2"/>
  <x:c r="K6589" i="2"/>
  <x:c r="M6589" i="2"/>
  <x:c r="N6589" i="2"/>
  <x:c r="O6589" i="2"/>
  <x:c r="K6590" i="2"/>
  <x:c r="M6590" i="2"/>
  <x:c r="N6590" i="2"/>
  <x:c r="O6590" i="2"/>
  <x:c r="K6591" i="2"/>
  <x:c r="M6591" i="2"/>
  <x:c r="N6591" i="2"/>
  <x:c r="O6591" i="2"/>
  <x:c r="K6592" i="2"/>
  <x:c r="M6592" i="2"/>
  <x:c r="N6592" i="2"/>
  <x:c r="O6592" i="2"/>
  <x:c r="K6593" i="2"/>
  <x:c r="M6593" i="2"/>
  <x:c r="N6593" i="2"/>
  <x:c r="O6593" i="2"/>
  <x:c r="K6594" i="2"/>
  <x:c r="M6594" i="2"/>
  <x:c r="N6594" i="2"/>
  <x:c r="O6594" i="2"/>
  <x:c r="K6595" i="2"/>
  <x:c r="M6595" i="2"/>
  <x:c r="N6595" i="2"/>
  <x:c r="O6595" i="2"/>
  <x:c r="K6596" i="2"/>
  <x:c r="M6596" i="2"/>
  <x:c r="N6596" i="2"/>
  <x:c r="O6596" i="2"/>
  <x:c r="K6597" i="2"/>
  <x:c r="M6597" i="2"/>
  <x:c r="N6597" i="2"/>
  <x:c r="O6597" i="2"/>
  <x:c r="K6598" i="2"/>
  <x:c r="M6598" i="2"/>
  <x:c r="N6598" i="2"/>
  <x:c r="O6598" i="2"/>
  <x:c r="K6599" i="2"/>
  <x:c r="M6599" i="2"/>
  <x:c r="N6599" i="2"/>
  <x:c r="O6599" i="2"/>
  <x:c r="K6600" i="2"/>
  <x:c r="M6600" i="2"/>
  <x:c r="N6600" i="2"/>
  <x:c r="O6600" i="2"/>
  <x:c r="K6601" i="2"/>
  <x:c r="M6601" i="2"/>
  <x:c r="N6601" i="2"/>
  <x:c r="O6601" i="2"/>
  <x:c r="K6602" i="2"/>
  <x:c r="M6602" i="2"/>
  <x:c r="N6602" i="2"/>
  <x:c r="O6602" i="2"/>
  <x:c r="K6603" i="2"/>
  <x:c r="M6603" i="2"/>
  <x:c r="N6603" i="2"/>
  <x:c r="O6603" i="2"/>
  <x:c r="K6604" i="2"/>
  <x:c r="M6604" i="2"/>
  <x:c r="N6604" i="2"/>
  <x:c r="O6604" i="2"/>
  <x:c r="K6605" i="2"/>
  <x:c r="M6605" i="2"/>
  <x:c r="N6605" i="2"/>
  <x:c r="O6605" i="2"/>
  <x:c r="K6606" i="2"/>
  <x:c r="M6606" i="2"/>
  <x:c r="N6606" i="2"/>
  <x:c r="O6606" i="2"/>
  <x:c r="K6607" i="2"/>
  <x:c r="M6607" i="2"/>
  <x:c r="N6607" i="2"/>
  <x:c r="O6607" i="2"/>
  <x:c r="K6608" i="2"/>
  <x:c r="M6608" i="2"/>
  <x:c r="N6608" i="2"/>
  <x:c r="O6608" i="2"/>
  <x:c r="K6609" i="2"/>
  <x:c r="M6609" i="2"/>
  <x:c r="N6609" i="2"/>
  <x:c r="O6609" i="2"/>
  <x:c r="K6610" i="2"/>
  <x:c r="M6610" i="2"/>
  <x:c r="N6610" i="2"/>
  <x:c r="O6610" i="2"/>
  <x:c r="K6611" i="2"/>
  <x:c r="M6611" i="2"/>
  <x:c r="N6611" i="2"/>
  <x:c r="O6611" i="2"/>
  <x:c r="K6612" i="2"/>
  <x:c r="M6612" i="2"/>
  <x:c r="N6612" i="2"/>
  <x:c r="O6612" i="2"/>
  <x:c r="K6613" i="2"/>
  <x:c r="M6613" i="2"/>
  <x:c r="N6613" i="2"/>
  <x:c r="O6613" i="2"/>
  <x:c r="K6614" i="2"/>
  <x:c r="M6614" i="2"/>
  <x:c r="N6614" i="2"/>
  <x:c r="O6614" i="2"/>
  <x:c r="K6615" i="2"/>
  <x:c r="M6615" i="2"/>
  <x:c r="N6615" i="2"/>
  <x:c r="O6615" i="2"/>
  <x:c r="K6616" i="2"/>
  <x:c r="M6616" i="2"/>
  <x:c r="N6616" i="2"/>
  <x:c r="O6616" i="2"/>
  <x:c r="K6617" i="2"/>
  <x:c r="M6617" i="2"/>
  <x:c r="N6617" i="2"/>
  <x:c r="O6617" i="2"/>
  <x:c r="K6618" i="2"/>
  <x:c r="M6618" i="2"/>
  <x:c r="N6618" i="2"/>
  <x:c r="O6618" i="2"/>
  <x:c r="K6619" i="2"/>
  <x:c r="M6619" i="2"/>
  <x:c r="N6619" i="2"/>
  <x:c r="O6619" i="2"/>
  <x:c r="K6620" i="2"/>
  <x:c r="M6620" i="2"/>
  <x:c r="N6620" i="2"/>
  <x:c r="O6620" i="2"/>
  <x:c r="K6621" i="2"/>
  <x:c r="M6621" i="2"/>
  <x:c r="N6621" i="2"/>
  <x:c r="O6621" i="2"/>
  <x:c r="K6622" i="2"/>
  <x:c r="M6622" i="2"/>
  <x:c r="N6622" i="2"/>
  <x:c r="O6622" i="2"/>
  <x:c r="K6623" i="2"/>
  <x:c r="M6623" i="2"/>
  <x:c r="N6623" i="2"/>
  <x:c r="O6623" i="2"/>
  <x:c r="K6624" i="2"/>
  <x:c r="M6624" i="2"/>
  <x:c r="N6624" i="2"/>
  <x:c r="O6624" i="2"/>
  <x:c r="K6625" i="2"/>
  <x:c r="M6625" i="2"/>
  <x:c r="N6625" i="2"/>
  <x:c r="O6625" i="2"/>
  <x:c r="K6626" i="2"/>
  <x:c r="M6626" i="2"/>
  <x:c r="N6626" i="2"/>
  <x:c r="O6626" i="2"/>
  <x:c r="K6627" i="2"/>
  <x:c r="M6627" i="2"/>
  <x:c r="N6627" i="2"/>
  <x:c r="O6627" i="2"/>
  <x:c r="K6628" i="2"/>
  <x:c r="M6628" i="2"/>
  <x:c r="N6628" i="2"/>
  <x:c r="O6628" i="2"/>
  <x:c r="K6629" i="2"/>
  <x:c r="M6629" i="2"/>
  <x:c r="N6629" i="2"/>
  <x:c r="O6629" i="2"/>
  <x:c r="K6630" i="2"/>
  <x:c r="M6630" i="2"/>
  <x:c r="N6630" i="2"/>
  <x:c r="O6630" i="2"/>
  <x:c r="K6631" i="2"/>
  <x:c r="M6631" i="2"/>
  <x:c r="N6631" i="2"/>
  <x:c r="O6631" i="2"/>
  <x:c r="K6632" i="2"/>
  <x:c r="M6632" i="2"/>
  <x:c r="N6632" i="2"/>
  <x:c r="O6632" i="2"/>
  <x:c r="K6633" i="2"/>
  <x:c r="M6633" i="2"/>
  <x:c r="N6633" i="2"/>
  <x:c r="O6633" i="2"/>
  <x:c r="K6634" i="2"/>
  <x:c r="M6634" i="2"/>
  <x:c r="N6634" i="2"/>
  <x:c r="O6634" i="2"/>
  <x:c r="K6635" i="2"/>
  <x:c r="M6635" i="2"/>
  <x:c r="N6635" i="2"/>
  <x:c r="O6635" i="2"/>
  <x:c r="K6636" i="2"/>
  <x:c r="M6636" i="2"/>
  <x:c r="N6636" i="2"/>
  <x:c r="O6636" i="2"/>
  <x:c r="K6637" i="2"/>
  <x:c r="M6637" i="2"/>
  <x:c r="N6637" i="2"/>
  <x:c r="O6637" i="2"/>
  <x:c r="K6638" i="2"/>
  <x:c r="M6638" i="2"/>
  <x:c r="N6638" i="2"/>
  <x:c r="O6638" i="2"/>
  <x:c r="K6639" i="2"/>
  <x:c r="M6639" i="2"/>
  <x:c r="N6639" i="2"/>
  <x:c r="O6639" i="2"/>
  <x:c r="K6640" i="2"/>
  <x:c r="M6640" i="2"/>
  <x:c r="N6640" i="2"/>
  <x:c r="O6640" i="2"/>
  <x:c r="K6641" i="2"/>
  <x:c r="M6641" i="2"/>
  <x:c r="N6641" i="2"/>
  <x:c r="O6641" i="2"/>
  <x:c r="K6642" i="2"/>
  <x:c r="M6642" i="2"/>
  <x:c r="N6642" i="2"/>
  <x:c r="O6642" i="2"/>
  <x:c r="K6643" i="2"/>
  <x:c r="M6643" i="2"/>
  <x:c r="N6643" i="2"/>
  <x:c r="O6643" i="2"/>
  <x:c r="K6644" i="2"/>
  <x:c r="M6644" i="2"/>
  <x:c r="N6644" i="2"/>
  <x:c r="O6644" i="2"/>
  <x:c r="K6645" i="2"/>
  <x:c r="M6645" i="2"/>
  <x:c r="N6645" i="2"/>
  <x:c r="O6645" i="2"/>
  <x:c r="K6646" i="2"/>
  <x:c r="M6646" i="2"/>
  <x:c r="N6646" i="2"/>
  <x:c r="O6646" i="2"/>
  <x:c r="K6647" i="2"/>
  <x:c r="M6647" i="2"/>
  <x:c r="N6647" i="2"/>
  <x:c r="O6647" i="2"/>
  <x:c r="K6648" i="2"/>
  <x:c r="M6648" i="2"/>
  <x:c r="N6648" i="2"/>
  <x:c r="O6648" i="2"/>
  <x:c r="K6649" i="2"/>
  <x:c r="M6649" i="2"/>
  <x:c r="N6649" i="2"/>
  <x:c r="O6649" i="2"/>
  <x:c r="K6650" i="2"/>
  <x:c r="M6650" i="2"/>
  <x:c r="N6650" i="2"/>
  <x:c r="O6650" i="2"/>
  <x:c r="K6651" i="2"/>
  <x:c r="M6651" i="2"/>
  <x:c r="N6651" i="2"/>
  <x:c r="O6651" i="2"/>
  <x:c r="K6652" i="2"/>
  <x:c r="M6652" i="2"/>
  <x:c r="N6652" i="2"/>
  <x:c r="O6652" i="2"/>
  <x:c r="K6653" i="2"/>
  <x:c r="M6653" i="2"/>
  <x:c r="N6653" i="2"/>
  <x:c r="O6653" i="2"/>
  <x:c r="K6654" i="2"/>
  <x:c r="M6654" i="2"/>
  <x:c r="N6654" i="2"/>
  <x:c r="O6654" i="2"/>
  <x:c r="K6655" i="2"/>
  <x:c r="M6655" i="2"/>
  <x:c r="N6655" i="2"/>
  <x:c r="O6655" i="2"/>
  <x:c r="K6656" i="2"/>
  <x:c r="M6656" i="2"/>
  <x:c r="N6656" i="2"/>
  <x:c r="O6656" i="2"/>
  <x:c r="K6657" i="2"/>
  <x:c r="M6657" i="2"/>
  <x:c r="N6657" i="2"/>
  <x:c r="O6657" i="2"/>
  <x:c r="K6658" i="2"/>
  <x:c r="M6658" i="2"/>
  <x:c r="N6658" i="2"/>
  <x:c r="O6658" i="2"/>
  <x:c r="K6659" i="2"/>
  <x:c r="M6659" i="2"/>
  <x:c r="N6659" i="2"/>
  <x:c r="O6659" i="2"/>
  <x:c r="K6660" i="2"/>
  <x:c r="M6660" i="2"/>
  <x:c r="N6660" i="2"/>
  <x:c r="O6660" i="2"/>
  <x:c r="K6661" i="2"/>
  <x:c r="M6661" i="2"/>
  <x:c r="N6661" i="2"/>
  <x:c r="O6661" i="2"/>
  <x:c r="K6662" i="2"/>
  <x:c r="M6662" i="2"/>
  <x:c r="N6662" i="2"/>
  <x:c r="O6662" i="2"/>
  <x:c r="K6663" i="2"/>
  <x:c r="M6663" i="2"/>
  <x:c r="N6663" i="2"/>
  <x:c r="O6663" i="2"/>
  <x:c r="K6664" i="2"/>
  <x:c r="M6664" i="2"/>
  <x:c r="N6664" i="2"/>
  <x:c r="O6664" i="2"/>
  <x:c r="K6665" i="2"/>
  <x:c r="M6665" i="2"/>
  <x:c r="N6665" i="2"/>
  <x:c r="O6665" i="2"/>
  <x:c r="K6666" i="2"/>
  <x:c r="M6666" i="2"/>
  <x:c r="N6666" i="2"/>
  <x:c r="O6666" i="2"/>
  <x:c r="K6667" i="2"/>
  <x:c r="M6667" i="2"/>
  <x:c r="N6667" i="2"/>
  <x:c r="O6667" i="2"/>
  <x:c r="K6668" i="2"/>
  <x:c r="M6668" i="2"/>
  <x:c r="N6668" i="2"/>
  <x:c r="O6668" i="2"/>
  <x:c r="K6669" i="2"/>
  <x:c r="M6669" i="2"/>
  <x:c r="N6669" i="2"/>
  <x:c r="O6669" i="2"/>
  <x:c r="K6670" i="2"/>
  <x:c r="M6670" i="2"/>
  <x:c r="N6670" i="2"/>
  <x:c r="O6670" i="2"/>
  <x:c r="K6671" i="2"/>
  <x:c r="M6671" i="2"/>
  <x:c r="N6671" i="2"/>
  <x:c r="O6671" i="2"/>
  <x:c r="K6672" i="2"/>
  <x:c r="M6672" i="2"/>
  <x:c r="N6672" i="2"/>
  <x:c r="O6672" i="2"/>
  <x:c r="K6673" i="2"/>
  <x:c r="M6673" i="2"/>
  <x:c r="N6673" i="2"/>
  <x:c r="O6673" i="2"/>
  <x:c r="K6674" i="2"/>
  <x:c r="M6674" i="2"/>
  <x:c r="N6674" i="2"/>
  <x:c r="O6674" i="2"/>
  <x:c r="K6675" i="2"/>
  <x:c r="M6675" i="2"/>
  <x:c r="N6675" i="2"/>
  <x:c r="O6675" i="2"/>
  <x:c r="K6676" i="2"/>
  <x:c r="M6676" i="2"/>
  <x:c r="N6676" i="2"/>
  <x:c r="O6676" i="2"/>
  <x:c r="K6677" i="2"/>
  <x:c r="M6677" i="2"/>
  <x:c r="N6677" i="2"/>
  <x:c r="O6677" i="2"/>
  <x:c r="K6678" i="2"/>
  <x:c r="M6678" i="2"/>
  <x:c r="N6678" i="2"/>
  <x:c r="O6678" i="2"/>
  <x:c r="K6679" i="2"/>
  <x:c r="M6679" i="2"/>
  <x:c r="N6679" i="2"/>
  <x:c r="O6679" i="2"/>
  <x:c r="K6680" i="2"/>
  <x:c r="M6680" i="2"/>
  <x:c r="N6680" i="2"/>
  <x:c r="O6680" i="2"/>
  <x:c r="K6681" i="2"/>
  <x:c r="M6681" i="2"/>
  <x:c r="N6681" i="2"/>
  <x:c r="O6681" i="2"/>
  <x:c r="K6682" i="2"/>
  <x:c r="M6682" i="2"/>
  <x:c r="N6682" i="2"/>
  <x:c r="O6682" i="2"/>
  <x:c r="K6683" i="2"/>
  <x:c r="M6683" i="2"/>
  <x:c r="N6683" i="2"/>
  <x:c r="O6683" i="2"/>
  <x:c r="K6684" i="2"/>
  <x:c r="M6684" i="2"/>
  <x:c r="N6684" i="2"/>
  <x:c r="O6684" i="2"/>
  <x:c r="K6685" i="2"/>
  <x:c r="M6685" i="2"/>
  <x:c r="N6685" i="2"/>
  <x:c r="O6685" i="2"/>
  <x:c r="K6686" i="2"/>
  <x:c r="M6686" i="2"/>
  <x:c r="N6686" i="2"/>
  <x:c r="O6686" i="2"/>
  <x:c r="K6687" i="2"/>
  <x:c r="M6687" i="2"/>
  <x:c r="N6687" i="2"/>
  <x:c r="O6687" i="2"/>
  <x:c r="K6688" i="2"/>
  <x:c r="M6688" i="2"/>
  <x:c r="N6688" i="2"/>
  <x:c r="O6688" i="2"/>
  <x:c r="K6689" i="2"/>
  <x:c r="M6689" i="2"/>
  <x:c r="N6689" i="2"/>
  <x:c r="O6689" i="2"/>
  <x:c r="K6690" i="2"/>
  <x:c r="M6690" i="2"/>
  <x:c r="N6690" i="2"/>
  <x:c r="O6690" i="2"/>
  <x:c r="K6691" i="2"/>
  <x:c r="M6691" i="2"/>
  <x:c r="N6691" i="2"/>
  <x:c r="O6691" i="2"/>
  <x:c r="K6692" i="2"/>
  <x:c r="M6692" i="2"/>
  <x:c r="N6692" i="2"/>
  <x:c r="O6692" i="2"/>
  <x:c r="K6693" i="2"/>
  <x:c r="M6693" i="2"/>
  <x:c r="N6693" i="2"/>
  <x:c r="O6693" i="2"/>
  <x:c r="K6694" i="2"/>
  <x:c r="M6694" i="2"/>
  <x:c r="N6694" i="2"/>
  <x:c r="O6694" i="2"/>
  <x:c r="K6695" i="2"/>
  <x:c r="M6695" i="2"/>
  <x:c r="N6695" i="2"/>
  <x:c r="O6695" i="2"/>
  <x:c r="K6696" i="2"/>
  <x:c r="M6696" i="2"/>
  <x:c r="N6696" i="2"/>
  <x:c r="O6696" i="2"/>
  <x:c r="K6697" i="2"/>
  <x:c r="M6697" i="2"/>
  <x:c r="N6697" i="2"/>
  <x:c r="O6697" i="2"/>
  <x:c r="K6698" i="2"/>
  <x:c r="M6698" i="2"/>
  <x:c r="N6698" i="2"/>
  <x:c r="O6698" i="2"/>
  <x:c r="K6699" i="2"/>
  <x:c r="M6699" i="2"/>
  <x:c r="N6699" i="2"/>
  <x:c r="O6699" i="2"/>
  <x:c r="K6700" i="2"/>
  <x:c r="M6700" i="2"/>
  <x:c r="N6700" i="2"/>
  <x:c r="O6700" i="2"/>
  <x:c r="K6701" i="2"/>
  <x:c r="M6701" i="2"/>
  <x:c r="N6701" i="2"/>
  <x:c r="O6701" i="2"/>
  <x:c r="K6702" i="2"/>
  <x:c r="M6702" i="2"/>
  <x:c r="N6702" i="2"/>
  <x:c r="O6702" i="2"/>
  <x:c r="K6703" i="2"/>
  <x:c r="M6703" i="2"/>
  <x:c r="N6703" i="2"/>
  <x:c r="O6703" i="2"/>
  <x:c r="K6704" i="2"/>
  <x:c r="M6704" i="2"/>
  <x:c r="N6704" i="2"/>
  <x:c r="O6704" i="2"/>
  <x:c r="K6705" i="2"/>
  <x:c r="M6705" i="2"/>
  <x:c r="N6705" i="2"/>
  <x:c r="O6705" i="2"/>
  <x:c r="K6706" i="2"/>
  <x:c r="M6706" i="2"/>
  <x:c r="N6706" i="2"/>
  <x:c r="O6706" i="2"/>
  <x:c r="K6707" i="2"/>
  <x:c r="M6707" i="2"/>
  <x:c r="N6707" i="2"/>
  <x:c r="O6707" i="2"/>
  <x:c r="K6708" i="2"/>
  <x:c r="M6708" i="2"/>
  <x:c r="N6708" i="2"/>
  <x:c r="O6708" i="2"/>
  <x:c r="K6709" i="2"/>
  <x:c r="M6709" i="2"/>
  <x:c r="N6709" i="2"/>
  <x:c r="O6709" i="2"/>
  <x:c r="K6710" i="2"/>
  <x:c r="M6710" i="2"/>
  <x:c r="N6710" i="2"/>
  <x:c r="O6710" i="2"/>
  <x:c r="K6711" i="2"/>
  <x:c r="M6711" i="2"/>
  <x:c r="N6711" i="2"/>
  <x:c r="O6711" i="2"/>
  <x:c r="K6712" i="2"/>
  <x:c r="M6712" i="2"/>
  <x:c r="N6712" i="2"/>
  <x:c r="O6712" i="2"/>
  <x:c r="K6713" i="2"/>
  <x:c r="M6713" i="2"/>
  <x:c r="N6713" i="2"/>
  <x:c r="O6713" i="2"/>
  <x:c r="K6714" i="2"/>
  <x:c r="M6714" i="2"/>
  <x:c r="N6714" i="2"/>
  <x:c r="O6714" i="2"/>
  <x:c r="K6715" i="2"/>
  <x:c r="M6715" i="2"/>
  <x:c r="N6715" i="2"/>
  <x:c r="O6715" i="2"/>
  <x:c r="K6716" i="2"/>
  <x:c r="M6716" i="2"/>
  <x:c r="N6716" i="2"/>
  <x:c r="O6716" i="2"/>
  <x:c r="K6717" i="2"/>
  <x:c r="M6717" i="2"/>
  <x:c r="N6717" i="2"/>
  <x:c r="O6717" i="2"/>
  <x:c r="K6718" i="2"/>
  <x:c r="M6718" i="2"/>
  <x:c r="N6718" i="2"/>
  <x:c r="O6718" i="2"/>
  <x:c r="K6719" i="2"/>
  <x:c r="M6719" i="2"/>
  <x:c r="N6719" i="2"/>
  <x:c r="O6719" i="2"/>
  <x:c r="K6720" i="2"/>
  <x:c r="M6720" i="2"/>
  <x:c r="N6720" i="2"/>
  <x:c r="O6720" i="2"/>
  <x:c r="K6721" i="2"/>
  <x:c r="M6721" i="2"/>
  <x:c r="N6721" i="2"/>
  <x:c r="O6721" i="2"/>
  <x:c r="K6722" i="2"/>
  <x:c r="M6722" i="2"/>
  <x:c r="N6722" i="2"/>
  <x:c r="O6722" i="2"/>
  <x:c r="K6723" i="2"/>
  <x:c r="M6723" i="2"/>
  <x:c r="N6723" i="2"/>
  <x:c r="O6723" i="2"/>
  <x:c r="K6724" i="2"/>
  <x:c r="M6724" i="2"/>
  <x:c r="N6724" i="2"/>
  <x:c r="O6724" i="2"/>
  <x:c r="K6725" i="2"/>
  <x:c r="M6725" i="2"/>
  <x:c r="N6725" i="2"/>
  <x:c r="O6725" i="2"/>
  <x:c r="K6726" i="2"/>
  <x:c r="M6726" i="2"/>
  <x:c r="N6726" i="2"/>
  <x:c r="O6726" i="2"/>
  <x:c r="K6727" i="2"/>
  <x:c r="M6727" i="2"/>
  <x:c r="N6727" i="2"/>
  <x:c r="O6727" i="2"/>
  <x:c r="K6728" i="2"/>
  <x:c r="M6728" i="2"/>
  <x:c r="N6728" i="2"/>
  <x:c r="O6728" i="2"/>
  <x:c r="K6729" i="2"/>
  <x:c r="M6729" i="2"/>
  <x:c r="N6729" i="2"/>
  <x:c r="O6729" i="2"/>
  <x:c r="K6730" i="2"/>
  <x:c r="M6730" i="2"/>
  <x:c r="N6730" i="2"/>
  <x:c r="O6730" i="2"/>
  <x:c r="K6731" i="2"/>
  <x:c r="M6731" i="2"/>
  <x:c r="N6731" i="2"/>
  <x:c r="O6731" i="2"/>
  <x:c r="K6732" i="2"/>
  <x:c r="M6732" i="2"/>
  <x:c r="N6732" i="2"/>
  <x:c r="O6732" i="2"/>
  <x:c r="K6733" i="2"/>
  <x:c r="M6733" i="2"/>
  <x:c r="N6733" i="2"/>
  <x:c r="O6733" i="2"/>
  <x:c r="K6734" i="2"/>
  <x:c r="M6734" i="2"/>
  <x:c r="N6734" i="2"/>
  <x:c r="O6734" i="2"/>
  <x:c r="K6735" i="2"/>
  <x:c r="M6735" i="2"/>
  <x:c r="N6735" i="2"/>
  <x:c r="O6735" i="2"/>
  <x:c r="K6736" i="2"/>
  <x:c r="M6736" i="2"/>
  <x:c r="N6736" i="2"/>
  <x:c r="O6736" i="2"/>
  <x:c r="K6737" i="2"/>
  <x:c r="M6737" i="2"/>
  <x:c r="N6737" i="2"/>
  <x:c r="O6737" i="2"/>
  <x:c r="K6738" i="2"/>
  <x:c r="M6738" i="2"/>
  <x:c r="N6738" i="2"/>
  <x:c r="O6738" i="2"/>
  <x:c r="K6739" i="2"/>
  <x:c r="M6739" i="2"/>
  <x:c r="N6739" i="2"/>
  <x:c r="O6739" i="2"/>
  <x:c r="K6740" i="2"/>
  <x:c r="M6740" i="2"/>
  <x:c r="N6740" i="2"/>
  <x:c r="O6740" i="2"/>
  <x:c r="K6741" i="2"/>
  <x:c r="M6741" i="2"/>
  <x:c r="N6741" i="2"/>
  <x:c r="O6741" i="2"/>
  <x:c r="K6742" i="2"/>
  <x:c r="M6742" i="2"/>
  <x:c r="N6742" i="2"/>
  <x:c r="O6742" i="2"/>
  <x:c r="K6743" i="2"/>
  <x:c r="M6743" i="2"/>
  <x:c r="N6743" i="2"/>
  <x:c r="O6743" i="2"/>
  <x:c r="K6744" i="2"/>
  <x:c r="M6744" i="2"/>
  <x:c r="N6744" i="2"/>
  <x:c r="O6744" i="2"/>
  <x:c r="K6745" i="2"/>
  <x:c r="M6745" i="2"/>
  <x:c r="N6745" i="2"/>
  <x:c r="O6745" i="2"/>
  <x:c r="K6746" i="2"/>
  <x:c r="M6746" i="2"/>
  <x:c r="N6746" i="2"/>
  <x:c r="O6746" i="2"/>
  <x:c r="K6747" i="2"/>
  <x:c r="M6747" i="2"/>
  <x:c r="N6747" i="2"/>
  <x:c r="O6747" i="2"/>
  <x:c r="K6748" i="2"/>
  <x:c r="M6748" i="2"/>
  <x:c r="N6748" i="2"/>
  <x:c r="O6748" i="2"/>
  <x:c r="K6749" i="2"/>
  <x:c r="M6749" i="2"/>
  <x:c r="N6749" i="2"/>
  <x:c r="O6749" i="2"/>
  <x:c r="K6750" i="2"/>
  <x:c r="M6750" i="2"/>
  <x:c r="N6750" i="2"/>
  <x:c r="O6750" i="2"/>
  <x:c r="K6751" i="2"/>
  <x:c r="M6751" i="2"/>
  <x:c r="N6751" i="2"/>
  <x:c r="O6751" i="2"/>
  <x:c r="K6752" i="2"/>
  <x:c r="M6752" i="2"/>
  <x:c r="N6752" i="2"/>
  <x:c r="O6752" i="2"/>
  <x:c r="K6753" i="2"/>
  <x:c r="M6753" i="2"/>
  <x:c r="N6753" i="2"/>
  <x:c r="O6753" i="2"/>
  <x:c r="K6754" i="2"/>
  <x:c r="M6754" i="2"/>
  <x:c r="N6754" i="2"/>
  <x:c r="O6754" i="2"/>
  <x:c r="K6755" i="2"/>
  <x:c r="M6755" i="2"/>
  <x:c r="N6755" i="2"/>
  <x:c r="O6755" i="2"/>
  <x:c r="K6756" i="2"/>
  <x:c r="M6756" i="2"/>
  <x:c r="N6756" i="2"/>
  <x:c r="O6756" i="2"/>
  <x:c r="K6757" i="2"/>
  <x:c r="M6757" i="2"/>
  <x:c r="N6757" i="2"/>
  <x:c r="O6757" i="2"/>
  <x:c r="K6758" i="2"/>
  <x:c r="M6758" i="2"/>
  <x:c r="N6758" i="2"/>
  <x:c r="O6758" i="2"/>
  <x:c r="K6759" i="2"/>
  <x:c r="M6759" i="2"/>
  <x:c r="N6759" i="2"/>
  <x:c r="O6759" i="2"/>
  <x:c r="K6760" i="2"/>
  <x:c r="M6760" i="2"/>
  <x:c r="N6760" i="2"/>
  <x:c r="O6760" i="2"/>
  <x:c r="K6761" i="2"/>
  <x:c r="M6761" i="2"/>
  <x:c r="N6761" i="2"/>
  <x:c r="O6761" i="2"/>
  <x:c r="K6762" i="2"/>
  <x:c r="M6762" i="2"/>
  <x:c r="N6762" i="2"/>
  <x:c r="O6762" i="2"/>
  <x:c r="K6763" i="2"/>
  <x:c r="M6763" i="2"/>
  <x:c r="N6763" i="2"/>
  <x:c r="O6763" i="2"/>
  <x:c r="K6764" i="2"/>
  <x:c r="M6764" i="2"/>
  <x:c r="N6764" i="2"/>
  <x:c r="O6764" i="2"/>
  <x:c r="K6765" i="2"/>
  <x:c r="M6765" i="2"/>
  <x:c r="N6765" i="2"/>
  <x:c r="O6765" i="2"/>
  <x:c r="K6766" i="2"/>
  <x:c r="M6766" i="2"/>
  <x:c r="N6766" i="2"/>
  <x:c r="O6766" i="2"/>
  <x:c r="K6767" i="2"/>
  <x:c r="M6767" i="2"/>
  <x:c r="N6767" i="2"/>
  <x:c r="O6767" i="2"/>
  <x:c r="K6768" i="2"/>
  <x:c r="M6768" i="2"/>
  <x:c r="N6768" i="2"/>
  <x:c r="O6768" i="2"/>
  <x:c r="K6769" i="2"/>
  <x:c r="M6769" i="2"/>
  <x:c r="N6769" i="2"/>
  <x:c r="O6769" i="2"/>
  <x:c r="K6770" i="2"/>
  <x:c r="M6770" i="2"/>
  <x:c r="N6770" i="2"/>
  <x:c r="O6770" i="2"/>
  <x:c r="K6771" i="2"/>
  <x:c r="M6771" i="2"/>
  <x:c r="N6771" i="2"/>
  <x:c r="O6771" i="2"/>
  <x:c r="K6772" i="2"/>
  <x:c r="M6772" i="2"/>
  <x:c r="N6772" i="2"/>
  <x:c r="O6772" i="2"/>
  <x:c r="K6773" i="2"/>
  <x:c r="M6773" i="2"/>
  <x:c r="N6773" i="2"/>
  <x:c r="O6773" i="2"/>
  <x:c r="K6774" i="2"/>
  <x:c r="M6774" i="2"/>
  <x:c r="N6774" i="2"/>
  <x:c r="O6774" i="2"/>
  <x:c r="K6775" i="2"/>
  <x:c r="M6775" i="2"/>
  <x:c r="N6775" i="2"/>
  <x:c r="O6775" i="2"/>
  <x:c r="K6776" i="2"/>
  <x:c r="M6776" i="2"/>
  <x:c r="N6776" i="2"/>
  <x:c r="O6776" i="2"/>
  <x:c r="K6777" i="2"/>
  <x:c r="M6777" i="2"/>
  <x:c r="N6777" i="2"/>
  <x:c r="O6777" i="2"/>
  <x:c r="K6778" i="2"/>
  <x:c r="M6778" i="2"/>
  <x:c r="N6778" i="2"/>
  <x:c r="O6778" i="2"/>
  <x:c r="K6779" i="2"/>
  <x:c r="M6779" i="2"/>
  <x:c r="N6779" i="2"/>
  <x:c r="O6779" i="2"/>
  <x:c r="K6780" i="2"/>
  <x:c r="M6780" i="2"/>
  <x:c r="N6780" i="2"/>
  <x:c r="O6780" i="2"/>
  <x:c r="K6781" i="2"/>
  <x:c r="M6781" i="2"/>
  <x:c r="N6781" i="2"/>
  <x:c r="O6781" i="2"/>
  <x:c r="K6782" i="2"/>
  <x:c r="M6782" i="2"/>
  <x:c r="N6782" i="2"/>
  <x:c r="O6782" i="2"/>
  <x:c r="K6783" i="2"/>
  <x:c r="M6783" i="2"/>
  <x:c r="N6783" i="2"/>
  <x:c r="O6783" i="2"/>
  <x:c r="K6784" i="2"/>
  <x:c r="M6784" i="2"/>
  <x:c r="N6784" i="2"/>
  <x:c r="O6784" i="2"/>
  <x:c r="K6785" i="2"/>
  <x:c r="M6785" i="2"/>
  <x:c r="N6785" i="2"/>
  <x:c r="O6785" i="2"/>
  <x:c r="K6786" i="2"/>
  <x:c r="M6786" i="2"/>
  <x:c r="N6786" i="2"/>
  <x:c r="O6786" i="2"/>
  <x:c r="K6787" i="2"/>
  <x:c r="M6787" i="2"/>
  <x:c r="N6787" i="2"/>
  <x:c r="O6787" i="2"/>
  <x:c r="K6788" i="2"/>
  <x:c r="M6788" i="2"/>
  <x:c r="N6788" i="2"/>
  <x:c r="O6788" i="2"/>
  <x:c r="K6789" i="2"/>
  <x:c r="M6789" i="2"/>
  <x:c r="N6789" i="2"/>
  <x:c r="O6789" i="2"/>
  <x:c r="K6790" i="2"/>
  <x:c r="M6790" i="2"/>
  <x:c r="N6790" i="2"/>
  <x:c r="O6790" i="2"/>
  <x:c r="K6791" i="2"/>
  <x:c r="M6791" i="2"/>
  <x:c r="N6791" i="2"/>
  <x:c r="O6791" i="2"/>
  <x:c r="K6792" i="2"/>
  <x:c r="M6792" i="2"/>
  <x:c r="N6792" i="2"/>
  <x:c r="O6792" i="2"/>
  <x:c r="K6793" i="2"/>
  <x:c r="M6793" i="2"/>
  <x:c r="N6793" i="2"/>
  <x:c r="O6793" i="2"/>
  <x:c r="K6794" i="2"/>
  <x:c r="M6794" i="2"/>
  <x:c r="N6794" i="2"/>
  <x:c r="O6794" i="2"/>
  <x:c r="K6795" i="2"/>
  <x:c r="M6795" i="2"/>
  <x:c r="N6795" i="2"/>
  <x:c r="O6795" i="2"/>
  <x:c r="K6796" i="2"/>
  <x:c r="M6796" i="2"/>
  <x:c r="N6796" i="2"/>
  <x:c r="O6796" i="2"/>
  <x:c r="K6797" i="2"/>
  <x:c r="M6797" i="2"/>
  <x:c r="N6797" i="2"/>
  <x:c r="O6797" i="2"/>
  <x:c r="K6798" i="2"/>
  <x:c r="M6798" i="2"/>
  <x:c r="N6798" i="2"/>
  <x:c r="O6798" i="2"/>
  <x:c r="K6799" i="2"/>
  <x:c r="M6799" i="2"/>
  <x:c r="N6799" i="2"/>
  <x:c r="O6799" i="2"/>
  <x:c r="K6800" i="2"/>
  <x:c r="M6800" i="2"/>
  <x:c r="N6800" i="2"/>
  <x:c r="O6800" i="2"/>
  <x:c r="K6801" i="2"/>
  <x:c r="M6801" i="2"/>
  <x:c r="N6801" i="2"/>
  <x:c r="O6801" i="2"/>
  <x:c r="K6802" i="2"/>
  <x:c r="M6802" i="2"/>
  <x:c r="N6802" i="2"/>
  <x:c r="O6802" i="2"/>
  <x:c r="K6803" i="2"/>
  <x:c r="M6803" i="2"/>
  <x:c r="N6803" i="2"/>
  <x:c r="O6803" i="2"/>
  <x:c r="K6804" i="2"/>
  <x:c r="M6804" i="2"/>
  <x:c r="N6804" i="2"/>
  <x:c r="O6804" i="2"/>
  <x:c r="K6805" i="2"/>
  <x:c r="M6805" i="2"/>
  <x:c r="N6805" i="2"/>
  <x:c r="O6805" i="2"/>
  <x:c r="K6806" i="2"/>
  <x:c r="M6806" i="2"/>
  <x:c r="N6806" i="2"/>
  <x:c r="O6806" i="2"/>
  <x:c r="K6807" i="2"/>
  <x:c r="M6807" i="2"/>
  <x:c r="N6807" i="2"/>
  <x:c r="O6807" i="2"/>
  <x:c r="K6808" i="2"/>
  <x:c r="M6808" i="2"/>
  <x:c r="N6808" i="2"/>
  <x:c r="O6808" i="2"/>
  <x:c r="K6809" i="2"/>
  <x:c r="M6809" i="2"/>
  <x:c r="N6809" i="2"/>
  <x:c r="O6809" i="2"/>
  <x:c r="K6810" i="2"/>
  <x:c r="M6810" i="2"/>
  <x:c r="N6810" i="2"/>
  <x:c r="O6810" i="2"/>
  <x:c r="K6811" i="2"/>
  <x:c r="M6811" i="2"/>
  <x:c r="N6811" i="2"/>
  <x:c r="O6811" i="2"/>
  <x:c r="K6812" i="2"/>
  <x:c r="M6812" i="2"/>
  <x:c r="N6812" i="2"/>
  <x:c r="O6812" i="2"/>
  <x:c r="K6813" i="2"/>
  <x:c r="M6813" i="2"/>
  <x:c r="N6813" i="2"/>
  <x:c r="O6813" i="2"/>
  <x:c r="K6814" i="2"/>
  <x:c r="M6814" i="2"/>
  <x:c r="N6814" i="2"/>
  <x:c r="O6814" i="2"/>
  <x:c r="K6815" i="2"/>
  <x:c r="M6815" i="2"/>
  <x:c r="N6815" i="2"/>
  <x:c r="O6815" i="2"/>
  <x:c r="K6816" i="2"/>
  <x:c r="M6816" i="2"/>
  <x:c r="N6816" i="2"/>
  <x:c r="O6816" i="2"/>
  <x:c r="K6817" i="2"/>
  <x:c r="M6817" i="2"/>
  <x:c r="N6817" i="2"/>
  <x:c r="O6817" i="2"/>
  <x:c r="K6818" i="2"/>
  <x:c r="M6818" i="2"/>
  <x:c r="N6818" i="2"/>
  <x:c r="O6818" i="2"/>
  <x:c r="K6819" i="2"/>
  <x:c r="M6819" i="2"/>
  <x:c r="N6819" i="2"/>
  <x:c r="O6819" i="2"/>
  <x:c r="K6820" i="2"/>
  <x:c r="M6820" i="2"/>
  <x:c r="N6820" i="2"/>
  <x:c r="O6820" i="2"/>
  <x:c r="K6821" i="2"/>
  <x:c r="M6821" i="2"/>
  <x:c r="N6821" i="2"/>
  <x:c r="O6821" i="2"/>
  <x:c r="K6822" i="2"/>
  <x:c r="M6822" i="2"/>
  <x:c r="N6822" i="2"/>
  <x:c r="O6822" i="2"/>
  <x:c r="K6823" i="2"/>
  <x:c r="M6823" i="2"/>
  <x:c r="N6823" i="2"/>
  <x:c r="O6823" i="2"/>
  <x:c r="K6824" i="2"/>
  <x:c r="M6824" i="2"/>
  <x:c r="N6824" i="2"/>
  <x:c r="O6824" i="2"/>
  <x:c r="K6825" i="2"/>
  <x:c r="M6825" i="2"/>
  <x:c r="N6825" i="2"/>
  <x:c r="O6825" i="2"/>
  <x:c r="K6826" i="2"/>
  <x:c r="M6826" i="2"/>
  <x:c r="N6826" i="2"/>
  <x:c r="O6826" i="2"/>
  <x:c r="K6827" i="2"/>
  <x:c r="M6827" i="2"/>
  <x:c r="N6827" i="2"/>
  <x:c r="O6827" i="2"/>
  <x:c r="K6828" i="2"/>
  <x:c r="M6828" i="2"/>
  <x:c r="N6828" i="2"/>
  <x:c r="O6828" i="2"/>
  <x:c r="K6829" i="2"/>
  <x:c r="M6829" i="2"/>
  <x:c r="N6829" i="2"/>
  <x:c r="O6829" i="2"/>
  <x:c r="K6830" i="2"/>
  <x:c r="M6830" i="2"/>
  <x:c r="N6830" i="2"/>
  <x:c r="O6830" i="2"/>
  <x:c r="K6831" i="2"/>
  <x:c r="M6831" i="2"/>
  <x:c r="N6831" i="2"/>
  <x:c r="O6831" i="2"/>
  <x:c r="K6832" i="2"/>
  <x:c r="M6832" i="2"/>
  <x:c r="N6832" i="2"/>
  <x:c r="O6832" i="2"/>
  <x:c r="K6833" i="2"/>
  <x:c r="M6833" i="2"/>
  <x:c r="N6833" i="2"/>
  <x:c r="O6833" i="2"/>
  <x:c r="K6834" i="2"/>
  <x:c r="M6834" i="2"/>
  <x:c r="N6834" i="2"/>
  <x:c r="O6834" i="2"/>
  <x:c r="K6835" i="2"/>
  <x:c r="M6835" i="2"/>
  <x:c r="N6835" i="2"/>
  <x:c r="O6835" i="2"/>
  <x:c r="K6836" i="2"/>
  <x:c r="M6836" i="2"/>
  <x:c r="N6836" i="2"/>
  <x:c r="O6836" i="2"/>
  <x:c r="K6837" i="2"/>
  <x:c r="M6837" i="2"/>
  <x:c r="N6837" i="2"/>
  <x:c r="O6837" i="2"/>
  <x:c r="K6838" i="2"/>
  <x:c r="M6838" i="2"/>
  <x:c r="N6838" i="2"/>
  <x:c r="O6838" i="2"/>
  <x:c r="K6839" i="2"/>
  <x:c r="M6839" i="2"/>
  <x:c r="N6839" i="2"/>
  <x:c r="O6839" i="2"/>
  <x:c r="K6840" i="2"/>
  <x:c r="M6840" i="2"/>
  <x:c r="N6840" i="2"/>
  <x:c r="O6840" i="2"/>
  <x:c r="K6841" i="2"/>
  <x:c r="M6841" i="2"/>
  <x:c r="N6841" i="2"/>
  <x:c r="O6841" i="2"/>
  <x:c r="K6842" i="2"/>
  <x:c r="M6842" i="2"/>
  <x:c r="N6842" i="2"/>
  <x:c r="O6842" i="2"/>
  <x:c r="K6843" i="2"/>
  <x:c r="M6843" i="2"/>
  <x:c r="N6843" i="2"/>
  <x:c r="O6843" i="2"/>
  <x:c r="K6844" i="2"/>
  <x:c r="M6844" i="2"/>
  <x:c r="N6844" i="2"/>
  <x:c r="O6844" i="2"/>
  <x:c r="K6845" i="2"/>
  <x:c r="M6845" i="2"/>
  <x:c r="N6845" i="2"/>
  <x:c r="O6845" i="2"/>
  <x:c r="K6846" i="2"/>
  <x:c r="M6846" i="2"/>
  <x:c r="N6846" i="2"/>
  <x:c r="O6846" i="2"/>
  <x:c r="K6847" i="2"/>
  <x:c r="M6847" i="2"/>
  <x:c r="N6847" i="2"/>
  <x:c r="O6847" i="2"/>
  <x:c r="K6848" i="2"/>
  <x:c r="M6848" i="2"/>
  <x:c r="N6848" i="2"/>
  <x:c r="O6848" i="2"/>
  <x:c r="K6849" i="2"/>
  <x:c r="M6849" i="2"/>
  <x:c r="N6849" i="2"/>
  <x:c r="O6849" i="2"/>
  <x:c r="K6850" i="2"/>
  <x:c r="M6850" i="2"/>
  <x:c r="N6850" i="2"/>
  <x:c r="O6850" i="2"/>
  <x:c r="K6851" i="2"/>
  <x:c r="M6851" i="2"/>
  <x:c r="N6851" i="2"/>
  <x:c r="O6851" i="2"/>
  <x:c r="K6852" i="2"/>
  <x:c r="M6852" i="2"/>
  <x:c r="N6852" i="2"/>
  <x:c r="O6852" i="2"/>
  <x:c r="K6853" i="2"/>
  <x:c r="M6853" i="2"/>
  <x:c r="N6853" i="2"/>
  <x:c r="O6853" i="2"/>
  <x:c r="K6854" i="2"/>
  <x:c r="M6854" i="2"/>
  <x:c r="N6854" i="2"/>
  <x:c r="O6854" i="2"/>
  <x:c r="K6855" i="2"/>
  <x:c r="M6855" i="2"/>
  <x:c r="N6855" i="2"/>
  <x:c r="O6855" i="2"/>
  <x:c r="K6856" i="2"/>
  <x:c r="M6856" i="2"/>
  <x:c r="N6856" i="2"/>
  <x:c r="O6856" i="2"/>
  <x:c r="K6857" i="2"/>
  <x:c r="M6857" i="2"/>
  <x:c r="N6857" i="2"/>
  <x:c r="O6857" i="2"/>
  <x:c r="K6858" i="2"/>
  <x:c r="M6858" i="2"/>
  <x:c r="N6858" i="2"/>
  <x:c r="O6858" i="2"/>
  <x:c r="K6859" i="2"/>
  <x:c r="M6859" i="2"/>
  <x:c r="N6859" i="2"/>
  <x:c r="O6859" i="2"/>
  <x:c r="K6860" i="2"/>
  <x:c r="M6860" i="2"/>
  <x:c r="N6860" i="2"/>
  <x:c r="O6860" i="2"/>
  <x:c r="K6861" i="2"/>
  <x:c r="M6861" i="2"/>
  <x:c r="N6861" i="2"/>
  <x:c r="O6861" i="2"/>
  <x:c r="K6862" i="2"/>
  <x:c r="M6862" i="2"/>
  <x:c r="N6862" i="2"/>
  <x:c r="O6862" i="2"/>
  <x:c r="K6863" i="2"/>
  <x:c r="M6863" i="2"/>
  <x:c r="N6863" i="2"/>
  <x:c r="O6863" i="2"/>
  <x:c r="K6864" i="2"/>
  <x:c r="M6864" i="2"/>
  <x:c r="N6864" i="2"/>
  <x:c r="O6864" i="2"/>
  <x:c r="K6865" i="2"/>
  <x:c r="M6865" i="2"/>
  <x:c r="N6865" i="2"/>
  <x:c r="O6865" i="2"/>
  <x:c r="K6866" i="2"/>
  <x:c r="M6866" i="2"/>
  <x:c r="N6866" i="2"/>
  <x:c r="O6866" i="2"/>
  <x:c r="K6867" i="2"/>
  <x:c r="M6867" i="2"/>
  <x:c r="N6867" i="2"/>
  <x:c r="O6867" i="2"/>
  <x:c r="K6868" i="2"/>
  <x:c r="M6868" i="2"/>
  <x:c r="N6868" i="2"/>
  <x:c r="O6868" i="2"/>
  <x:c r="K6869" i="2"/>
  <x:c r="M6869" i="2"/>
  <x:c r="N6869" i="2"/>
  <x:c r="O6869" i="2"/>
  <x:c r="K6870" i="2"/>
  <x:c r="M6870" i="2"/>
  <x:c r="N6870" i="2"/>
  <x:c r="O6870" i="2"/>
  <x:c r="K6871" i="2"/>
  <x:c r="M6871" i="2"/>
  <x:c r="N6871" i="2"/>
  <x:c r="O6871" i="2"/>
  <x:c r="K6872" i="2"/>
  <x:c r="M6872" i="2"/>
  <x:c r="N6872" i="2"/>
  <x:c r="O6872" i="2"/>
  <x:c r="K6873" i="2"/>
  <x:c r="M6873" i="2"/>
  <x:c r="N6873" i="2"/>
  <x:c r="O6873" i="2"/>
  <x:c r="K6874" i="2"/>
  <x:c r="M6874" i="2"/>
  <x:c r="N6874" i="2"/>
  <x:c r="O6874" i="2"/>
  <x:c r="K6875" i="2"/>
  <x:c r="M6875" i="2"/>
  <x:c r="N6875" i="2"/>
  <x:c r="O6875" i="2"/>
  <x:c r="K6876" i="2"/>
  <x:c r="M6876" i="2"/>
  <x:c r="N6876" i="2"/>
  <x:c r="O6876" i="2"/>
  <x:c r="K6877" i="2"/>
  <x:c r="M6877" i="2"/>
  <x:c r="N6877" i="2"/>
  <x:c r="O6877" i="2"/>
  <x:c r="K6878" i="2"/>
  <x:c r="M6878" i="2"/>
  <x:c r="N6878" i="2"/>
  <x:c r="O6878" i="2"/>
  <x:c r="K6879" i="2"/>
  <x:c r="M6879" i="2"/>
  <x:c r="N6879" i="2"/>
  <x:c r="O6879" i="2"/>
  <x:c r="K6880" i="2"/>
  <x:c r="M6880" i="2"/>
  <x:c r="N6880" i="2"/>
  <x:c r="O6880" i="2"/>
  <x:c r="K6881" i="2"/>
  <x:c r="M6881" i="2"/>
  <x:c r="N6881" i="2"/>
  <x:c r="O6881" i="2"/>
  <x:c r="K6882" i="2"/>
  <x:c r="M6882" i="2"/>
  <x:c r="N6882" i="2"/>
  <x:c r="O6882" i="2"/>
  <x:c r="K6883" i="2"/>
  <x:c r="M6883" i="2"/>
  <x:c r="N6883" i="2"/>
  <x:c r="O6883" i="2"/>
  <x:c r="K6884" i="2"/>
  <x:c r="M6884" i="2"/>
  <x:c r="N6884" i="2"/>
  <x:c r="O6884" i="2"/>
  <x:c r="K6885" i="2"/>
  <x:c r="M6885" i="2"/>
  <x:c r="N6885" i="2"/>
  <x:c r="O6885" i="2"/>
  <x:c r="K6886" i="2"/>
  <x:c r="M6886" i="2"/>
  <x:c r="N6886" i="2"/>
  <x:c r="O6886" i="2"/>
  <x:c r="K6887" i="2"/>
  <x:c r="M6887" i="2"/>
  <x:c r="N6887" i="2"/>
  <x:c r="O6887" i="2"/>
  <x:c r="K6888" i="2"/>
  <x:c r="M6888" i="2"/>
  <x:c r="N6888" i="2"/>
  <x:c r="O6888" i="2"/>
  <x:c r="K6889" i="2"/>
  <x:c r="M6889" i="2"/>
  <x:c r="N6889" i="2"/>
  <x:c r="O6889" i="2"/>
  <x:c r="K6890" i="2"/>
  <x:c r="M6890" i="2"/>
  <x:c r="N6890" i="2"/>
  <x:c r="O6890" i="2"/>
  <x:c r="K6891" i="2"/>
  <x:c r="M6891" i="2"/>
  <x:c r="N6891" i="2"/>
  <x:c r="O6891" i="2"/>
  <x:c r="K6892" i="2"/>
  <x:c r="M6892" i="2"/>
  <x:c r="N6892" i="2"/>
  <x:c r="O6892" i="2"/>
  <x:c r="K6893" i="2"/>
  <x:c r="M6893" i="2"/>
  <x:c r="N6893" i="2"/>
  <x:c r="O6893" i="2"/>
  <x:c r="K6894" i="2"/>
  <x:c r="M6894" i="2"/>
  <x:c r="N6894" i="2"/>
  <x:c r="O6894" i="2"/>
  <x:c r="K6895" i="2"/>
  <x:c r="M6895" i="2"/>
  <x:c r="N6895" i="2"/>
  <x:c r="O6895" i="2"/>
  <x:c r="K6896" i="2"/>
  <x:c r="M6896" i="2"/>
  <x:c r="N6896" i="2"/>
  <x:c r="O6896" i="2"/>
  <x:c r="K6897" i="2"/>
  <x:c r="M6897" i="2"/>
  <x:c r="N6897" i="2"/>
  <x:c r="O6897" i="2"/>
  <x:c r="K6898" i="2"/>
  <x:c r="M6898" i="2"/>
  <x:c r="N6898" i="2"/>
  <x:c r="O6898" i="2"/>
  <x:c r="K6899" i="2"/>
  <x:c r="M6899" i="2"/>
  <x:c r="N6899" i="2"/>
  <x:c r="O6899" i="2"/>
  <x:c r="K6900" i="2"/>
  <x:c r="M6900" i="2"/>
  <x:c r="N6900" i="2"/>
  <x:c r="O6900" i="2"/>
  <x:c r="K6901" i="2"/>
  <x:c r="M6901" i="2"/>
  <x:c r="N6901" i="2"/>
  <x:c r="O6901" i="2"/>
  <x:c r="K6902" i="2"/>
  <x:c r="M6902" i="2"/>
  <x:c r="N6902" i="2"/>
  <x:c r="O6902" i="2"/>
  <x:c r="K6903" i="2"/>
  <x:c r="M6903" i="2"/>
  <x:c r="N6903" i="2"/>
  <x:c r="O6903" i="2"/>
  <x:c r="K6904" i="2"/>
  <x:c r="M6904" i="2"/>
  <x:c r="N6904" i="2"/>
  <x:c r="O6904" i="2"/>
  <x:c r="K6905" i="2"/>
  <x:c r="M6905" i="2"/>
  <x:c r="N6905" i="2"/>
  <x:c r="O6905" i="2"/>
  <x:c r="K6906" i="2"/>
  <x:c r="M6906" i="2"/>
  <x:c r="N6906" i="2"/>
  <x:c r="O6906" i="2"/>
  <x:c r="K6907" i="2"/>
  <x:c r="M6907" i="2"/>
  <x:c r="N6907" i="2"/>
  <x:c r="O6907" i="2"/>
  <x:c r="K6908" i="2"/>
  <x:c r="M6908" i="2"/>
  <x:c r="N6908" i="2"/>
  <x:c r="O6908" i="2"/>
  <x:c r="K6909" i="2"/>
  <x:c r="M6909" i="2"/>
  <x:c r="N6909" i="2"/>
  <x:c r="O6909" i="2"/>
  <x:c r="K6910" i="2"/>
  <x:c r="M6910" i="2"/>
  <x:c r="N6910" i="2"/>
  <x:c r="O6910" i="2"/>
  <x:c r="K6911" i="2"/>
  <x:c r="M6911" i="2"/>
  <x:c r="N6911" i="2"/>
  <x:c r="O6911" i="2"/>
  <x:c r="K6912" i="2"/>
  <x:c r="M6912" i="2"/>
  <x:c r="N6912" i="2"/>
  <x:c r="O6912" i="2"/>
  <x:c r="K6913" i="2"/>
  <x:c r="M6913" i="2"/>
  <x:c r="N6913" i="2"/>
  <x:c r="O6913" i="2"/>
  <x:c r="K6914" i="2"/>
  <x:c r="M6914" i="2"/>
  <x:c r="N6914" i="2"/>
  <x:c r="O6914" i="2"/>
  <x:c r="K6915" i="2"/>
  <x:c r="M6915" i="2"/>
  <x:c r="N6915" i="2"/>
  <x:c r="O6915" i="2"/>
  <x:c r="K6916" i="2"/>
  <x:c r="M6916" i="2"/>
  <x:c r="N6916" i="2"/>
  <x:c r="O6916" i="2"/>
  <x:c r="K6917" i="2"/>
  <x:c r="M6917" i="2"/>
  <x:c r="N6917" i="2"/>
  <x:c r="O6917" i="2"/>
  <x:c r="K6918" i="2"/>
  <x:c r="M6918" i="2"/>
  <x:c r="N6918" i="2"/>
  <x:c r="O6918" i="2"/>
  <x:c r="K6919" i="2"/>
  <x:c r="M6919" i="2"/>
  <x:c r="N6919" i="2"/>
  <x:c r="O6919" i="2"/>
  <x:c r="K6920" i="2"/>
  <x:c r="M6920" i="2"/>
  <x:c r="N6920" i="2"/>
  <x:c r="O6920" i="2"/>
  <x:c r="K6921" i="2"/>
  <x:c r="M6921" i="2"/>
  <x:c r="N6921" i="2"/>
  <x:c r="O6921" i="2"/>
  <x:c r="K6922" i="2"/>
  <x:c r="M6922" i="2"/>
  <x:c r="N6922" i="2"/>
  <x:c r="O6922" i="2"/>
  <x:c r="K6923" i="2"/>
  <x:c r="M6923" i="2"/>
  <x:c r="N6923" i="2"/>
  <x:c r="O6923" i="2"/>
  <x:c r="K6924" i="2"/>
  <x:c r="M6924" i="2"/>
  <x:c r="N6924" i="2"/>
  <x:c r="O6924" i="2"/>
  <x:c r="K6925" i="2"/>
  <x:c r="M6925" i="2"/>
  <x:c r="N6925" i="2"/>
  <x:c r="O6925" i="2"/>
  <x:c r="K6926" i="2"/>
  <x:c r="M6926" i="2"/>
  <x:c r="N6926" i="2"/>
  <x:c r="O6926" i="2"/>
  <x:c r="K6927" i="2"/>
  <x:c r="M6927" i="2"/>
  <x:c r="N6927" i="2"/>
  <x:c r="O6927" i="2"/>
  <x:c r="K6928" i="2"/>
  <x:c r="M6928" i="2"/>
  <x:c r="N6928" i="2"/>
  <x:c r="O6928" i="2"/>
  <x:c r="K6929" i="2"/>
  <x:c r="M6929" i="2"/>
  <x:c r="N6929" i="2"/>
  <x:c r="O6929" i="2"/>
  <x:c r="K6930" i="2"/>
  <x:c r="M6930" i="2"/>
  <x:c r="N6930" i="2"/>
  <x:c r="O6930" i="2"/>
  <x:c r="K6931" i="2"/>
  <x:c r="M6931" i="2"/>
  <x:c r="N6931" i="2"/>
  <x:c r="O6931" i="2"/>
  <x:c r="K6932" i="2"/>
  <x:c r="M6932" i="2"/>
  <x:c r="N6932" i="2"/>
  <x:c r="O6932" i="2"/>
  <x:c r="K6933" i="2"/>
  <x:c r="M6933" i="2"/>
  <x:c r="N6933" i="2"/>
  <x:c r="O6933" i="2"/>
  <x:c r="K6934" i="2"/>
  <x:c r="M6934" i="2"/>
  <x:c r="N6934" i="2"/>
  <x:c r="O6934" i="2"/>
  <x:c r="K6935" i="2"/>
  <x:c r="M6935" i="2"/>
  <x:c r="N6935" i="2"/>
  <x:c r="O6935" i="2"/>
  <x:c r="K6936" i="2"/>
  <x:c r="M6936" i="2"/>
  <x:c r="N6936" i="2"/>
  <x:c r="O6936" i="2"/>
  <x:c r="K6937" i="2"/>
  <x:c r="M6937" i="2"/>
  <x:c r="N6937" i="2"/>
  <x:c r="O6937" i="2"/>
  <x:c r="K6938" i="2"/>
  <x:c r="M6938" i="2"/>
  <x:c r="N6938" i="2"/>
  <x:c r="O6938" i="2"/>
  <x:c r="K6939" i="2"/>
  <x:c r="M6939" i="2"/>
  <x:c r="N6939" i="2"/>
  <x:c r="O6939" i="2"/>
  <x:c r="K6940" i="2"/>
  <x:c r="M6940" i="2"/>
  <x:c r="N6940" i="2"/>
  <x:c r="O6940" i="2"/>
  <x:c r="K6941" i="2"/>
  <x:c r="M6941" i="2"/>
  <x:c r="N6941" i="2"/>
  <x:c r="O6941" i="2"/>
  <x:c r="K6942" i="2"/>
  <x:c r="M6942" i="2"/>
  <x:c r="N6942" i="2"/>
  <x:c r="O6942" i="2"/>
  <x:c r="K6943" i="2"/>
  <x:c r="M6943" i="2"/>
  <x:c r="N6943" i="2"/>
  <x:c r="O6943" i="2"/>
  <x:c r="K6944" i="2"/>
  <x:c r="M6944" i="2"/>
  <x:c r="N6944" i="2"/>
  <x:c r="O6944" i="2"/>
  <x:c r="K6945" i="2"/>
  <x:c r="M6945" i="2"/>
  <x:c r="N6945" i="2"/>
  <x:c r="O6945" i="2"/>
  <x:c r="K6946" i="2"/>
  <x:c r="M6946" i="2"/>
  <x:c r="N6946" i="2"/>
  <x:c r="O6946" i="2"/>
  <x:c r="K6947" i="2"/>
  <x:c r="M6947" i="2"/>
  <x:c r="N6947" i="2"/>
  <x:c r="O6947" i="2"/>
  <x:c r="K6948" i="2"/>
  <x:c r="M6948" i="2"/>
  <x:c r="N6948" i="2"/>
  <x:c r="O6948" i="2"/>
  <x:c r="K6949" i="2"/>
  <x:c r="M6949" i="2"/>
  <x:c r="N6949" i="2"/>
  <x:c r="O6949" i="2"/>
  <x:c r="K6950" i="2"/>
  <x:c r="M6950" i="2"/>
  <x:c r="N6950" i="2"/>
  <x:c r="O6950" i="2"/>
  <x:c r="K6951" i="2"/>
  <x:c r="M6951" i="2"/>
  <x:c r="N6951" i="2"/>
  <x:c r="O6951" i="2"/>
  <x:c r="K6952" i="2"/>
  <x:c r="M6952" i="2"/>
  <x:c r="N6952" i="2"/>
  <x:c r="O6952" i="2"/>
  <x:c r="K6953" i="2"/>
  <x:c r="M6953" i="2"/>
  <x:c r="N6953" i="2"/>
  <x:c r="O6953" i="2"/>
  <x:c r="K6954" i="2"/>
  <x:c r="M6954" i="2"/>
  <x:c r="N6954" i="2"/>
  <x:c r="O6954" i="2"/>
  <x:c r="K6955" i="2"/>
  <x:c r="M6955" i="2"/>
  <x:c r="N6955" i="2"/>
  <x:c r="O6955" i="2"/>
  <x:c r="K6956" i="2"/>
  <x:c r="M6956" i="2"/>
  <x:c r="N6956" i="2"/>
  <x:c r="O6956" i="2"/>
  <x:c r="K6957" i="2"/>
  <x:c r="M6957" i="2"/>
  <x:c r="N6957" i="2"/>
  <x:c r="O6957" i="2"/>
  <x:c r="K6958" i="2"/>
  <x:c r="M6958" i="2"/>
  <x:c r="N6958" i="2"/>
  <x:c r="O6958" i="2"/>
  <x:c r="K6959" i="2"/>
  <x:c r="M6959" i="2"/>
  <x:c r="N6959" i="2"/>
  <x:c r="O6959" i="2"/>
  <x:c r="K6960" i="2"/>
  <x:c r="M6960" i="2"/>
  <x:c r="N6960" i="2"/>
  <x:c r="O6960" i="2"/>
  <x:c r="K6961" i="2"/>
  <x:c r="M6961" i="2"/>
  <x:c r="N6961" i="2"/>
  <x:c r="O6961" i="2"/>
  <x:c r="K6962" i="2"/>
  <x:c r="M6962" i="2"/>
  <x:c r="N6962" i="2"/>
  <x:c r="O6962" i="2"/>
  <x:c r="K6963" i="2"/>
  <x:c r="M6963" i="2"/>
  <x:c r="N6963" i="2"/>
  <x:c r="O6963" i="2"/>
  <x:c r="K6964" i="2"/>
  <x:c r="M6964" i="2"/>
  <x:c r="N6964" i="2"/>
  <x:c r="O6964" i="2"/>
  <x:c r="K6965" i="2"/>
  <x:c r="M6965" i="2"/>
  <x:c r="N6965" i="2"/>
  <x:c r="O6965" i="2"/>
  <x:c r="K6966" i="2"/>
  <x:c r="M6966" i="2"/>
  <x:c r="N6966" i="2"/>
  <x:c r="O6966" i="2"/>
  <x:c r="K6967" i="2"/>
  <x:c r="M6967" i="2"/>
  <x:c r="N6967" i="2"/>
  <x:c r="O6967" i="2"/>
  <x:c r="K6968" i="2"/>
  <x:c r="M6968" i="2"/>
  <x:c r="N6968" i="2"/>
  <x:c r="O6968" i="2"/>
  <x:c r="K6969" i="2"/>
  <x:c r="M6969" i="2"/>
  <x:c r="N6969" i="2"/>
  <x:c r="O6969" i="2"/>
  <x:c r="K6970" i="2"/>
  <x:c r="M6970" i="2"/>
  <x:c r="N6970" i="2"/>
  <x:c r="O6970" i="2"/>
  <x:c r="K6971" i="2"/>
  <x:c r="M6971" i="2"/>
  <x:c r="N6971" i="2"/>
  <x:c r="O6971" i="2"/>
  <x:c r="K6972" i="2"/>
  <x:c r="M6972" i="2"/>
  <x:c r="N6972" i="2"/>
  <x:c r="O6972" i="2"/>
  <x:c r="K6973" i="2"/>
  <x:c r="M6973" i="2"/>
  <x:c r="N6973" i="2"/>
  <x:c r="O6973" i="2"/>
  <x:c r="K6974" i="2"/>
  <x:c r="M6974" i="2"/>
  <x:c r="N6974" i="2"/>
  <x:c r="O6974" i="2"/>
  <x:c r="K6975" i="2"/>
  <x:c r="M6975" i="2"/>
  <x:c r="N6975" i="2"/>
  <x:c r="O6975" i="2"/>
  <x:c r="K6976" i="2"/>
  <x:c r="M6976" i="2"/>
  <x:c r="N6976" i="2"/>
  <x:c r="O6976" i="2"/>
  <x:c r="K6977" i="2"/>
  <x:c r="M6977" i="2"/>
  <x:c r="N6977" i="2"/>
  <x:c r="O6977" i="2"/>
  <x:c r="K6978" i="2"/>
  <x:c r="M6978" i="2"/>
  <x:c r="N6978" i="2"/>
  <x:c r="O6978" i="2"/>
  <x:c r="K6979" i="2"/>
  <x:c r="M6979" i="2"/>
  <x:c r="N6979" i="2"/>
  <x:c r="O6979" i="2"/>
  <x:c r="K6980" i="2"/>
  <x:c r="M6980" i="2"/>
  <x:c r="N6980" i="2"/>
  <x:c r="O6980" i="2"/>
  <x:c r="K6981" i="2"/>
  <x:c r="M6981" i="2"/>
  <x:c r="N6981" i="2"/>
  <x:c r="O6981" i="2"/>
  <x:c r="K6982" i="2"/>
  <x:c r="M6982" i="2"/>
  <x:c r="N6982" i="2"/>
  <x:c r="O6982" i="2"/>
  <x:c r="K6983" i="2"/>
  <x:c r="M6983" i="2"/>
  <x:c r="N6983" i="2"/>
  <x:c r="O6983" i="2"/>
  <x:c r="K6984" i="2"/>
  <x:c r="M6984" i="2"/>
  <x:c r="N6984" i="2"/>
  <x:c r="O6984" i="2"/>
  <x:c r="K6985" i="2"/>
  <x:c r="M6985" i="2"/>
  <x:c r="N6985" i="2"/>
  <x:c r="O6985" i="2"/>
  <x:c r="K6986" i="2"/>
  <x:c r="M6986" i="2"/>
  <x:c r="N6986" i="2"/>
  <x:c r="O6986" i="2"/>
  <x:c r="K6987" i="2"/>
  <x:c r="M6987" i="2"/>
  <x:c r="N6987" i="2"/>
  <x:c r="O6987" i="2"/>
  <x:c r="K6988" i="2"/>
  <x:c r="M6988" i="2"/>
  <x:c r="N6988" i="2"/>
  <x:c r="O6988" i="2"/>
  <x:c r="K6989" i="2"/>
  <x:c r="M6989" i="2"/>
  <x:c r="N6989" i="2"/>
  <x:c r="O6989" i="2"/>
  <x:c r="K6990" i="2"/>
  <x:c r="M6990" i="2"/>
  <x:c r="N6990" i="2"/>
  <x:c r="O6990" i="2"/>
  <x:c r="K6991" i="2"/>
  <x:c r="M6991" i="2"/>
  <x:c r="N6991" i="2"/>
  <x:c r="O6991" i="2"/>
  <x:c r="K6992" i="2"/>
  <x:c r="M6992" i="2"/>
  <x:c r="N6992" i="2"/>
  <x:c r="O6992" i="2"/>
  <x:c r="K6993" i="2"/>
  <x:c r="M6993" i="2"/>
  <x:c r="N6993" i="2"/>
  <x:c r="O6993" i="2"/>
  <x:c r="K6994" i="2"/>
  <x:c r="M6994" i="2"/>
  <x:c r="N6994" i="2"/>
  <x:c r="O6994" i="2"/>
  <x:c r="K6995" i="2"/>
  <x:c r="M6995" i="2"/>
  <x:c r="N6995" i="2"/>
  <x:c r="O6995" i="2"/>
  <x:c r="K6996" i="2"/>
  <x:c r="M6996" i="2"/>
  <x:c r="N6996" i="2"/>
  <x:c r="O6996" i="2"/>
  <x:c r="K6997" i="2"/>
  <x:c r="M6997" i="2"/>
  <x:c r="N6997" i="2"/>
  <x:c r="O6997" i="2"/>
  <x:c r="K6998" i="2"/>
  <x:c r="M6998" i="2"/>
  <x:c r="N6998" i="2"/>
  <x:c r="O6998" i="2"/>
  <x:c r="K6999" i="2"/>
  <x:c r="M6999" i="2"/>
  <x:c r="N6999" i="2"/>
  <x:c r="O6999" i="2"/>
  <x:c r="K7000" i="2"/>
  <x:c r="M7000" i="2"/>
  <x:c r="N7000" i="2"/>
  <x:c r="O7000" i="2"/>
  <x:c r="K7001" i="2"/>
  <x:c r="M7001" i="2"/>
  <x:c r="N7001" i="2"/>
  <x:c r="O7001" i="2"/>
  <x:c r="K7002" i="2"/>
  <x:c r="M7002" i="2"/>
  <x:c r="N7002" i="2"/>
  <x:c r="O7002" i="2"/>
  <x:c r="K7003" i="2"/>
  <x:c r="M7003" i="2"/>
  <x:c r="N7003" i="2"/>
  <x:c r="O7003" i="2"/>
  <x:c r="K7004" i="2"/>
  <x:c r="M7004" i="2"/>
  <x:c r="N7004" i="2"/>
  <x:c r="O7004" i="2"/>
  <x:c r="K7005" i="2"/>
  <x:c r="M7005" i="2"/>
  <x:c r="N7005" i="2"/>
  <x:c r="O7005" i="2"/>
  <x:c r="K7006" i="2"/>
  <x:c r="M7006" i="2"/>
  <x:c r="N7006" i="2"/>
  <x:c r="O7006" i="2"/>
  <x:c r="K7007" i="2"/>
  <x:c r="M7007" i="2"/>
  <x:c r="N7007" i="2"/>
  <x:c r="O7007" i="2"/>
  <x:c r="K7008" i="2"/>
  <x:c r="M7008" i="2"/>
  <x:c r="N7008" i="2"/>
  <x:c r="O7008" i="2"/>
  <x:c r="K7009" i="2"/>
  <x:c r="M7009" i="2"/>
  <x:c r="N7009" i="2"/>
  <x:c r="O7009" i="2"/>
  <x:c r="K7010" i="2"/>
  <x:c r="M7010" i="2"/>
  <x:c r="N7010" i="2"/>
  <x:c r="O7010" i="2"/>
  <x:c r="K7011" i="2"/>
  <x:c r="M7011" i="2"/>
  <x:c r="N7011" i="2"/>
  <x:c r="O7011" i="2"/>
  <x:c r="K7012" i="2"/>
  <x:c r="M7012" i="2"/>
  <x:c r="N7012" i="2"/>
  <x:c r="O7012" i="2"/>
  <x:c r="K7013" i="2"/>
  <x:c r="M7013" i="2"/>
  <x:c r="N7013" i="2"/>
  <x:c r="O7013" i="2"/>
  <x:c r="K7014" i="2"/>
  <x:c r="M7014" i="2"/>
  <x:c r="N7014" i="2"/>
  <x:c r="O7014" i="2"/>
  <x:c r="K7015" i="2"/>
  <x:c r="M7015" i="2"/>
  <x:c r="N7015" i="2"/>
  <x:c r="O7015" i="2"/>
  <x:c r="K7016" i="2"/>
  <x:c r="M7016" i="2"/>
  <x:c r="N7016" i="2"/>
  <x:c r="O7016" i="2"/>
  <x:c r="K7017" i="2"/>
  <x:c r="M7017" i="2"/>
  <x:c r="N7017" i="2"/>
  <x:c r="O7017" i="2"/>
  <x:c r="K7018" i="2"/>
  <x:c r="M7018" i="2"/>
  <x:c r="N7018" i="2"/>
  <x:c r="O7018" i="2"/>
  <x:c r="K7019" i="2"/>
  <x:c r="M7019" i="2"/>
  <x:c r="N7019" i="2"/>
  <x:c r="O7019" i="2"/>
  <x:c r="K7020" i="2"/>
  <x:c r="M7020" i="2"/>
  <x:c r="N7020" i="2"/>
  <x:c r="O7020" i="2"/>
  <x:c r="K7021" i="2"/>
  <x:c r="M7021" i="2"/>
  <x:c r="N7021" i="2"/>
  <x:c r="O7021" i="2"/>
  <x:c r="K7022" i="2"/>
  <x:c r="M7022" i="2"/>
  <x:c r="N7022" i="2"/>
  <x:c r="O7022" i="2"/>
  <x:c r="K7023" i="2"/>
  <x:c r="M7023" i="2"/>
  <x:c r="N7023" i="2"/>
  <x:c r="O7023" i="2"/>
  <x:c r="K7024" i="2"/>
  <x:c r="M7024" i="2"/>
  <x:c r="N7024" i="2"/>
  <x:c r="O7024" i="2"/>
  <x:c r="K7025" i="2"/>
  <x:c r="M7025" i="2"/>
  <x:c r="N7025" i="2"/>
  <x:c r="O7025" i="2"/>
  <x:c r="K7026" i="2"/>
  <x:c r="M7026" i="2"/>
  <x:c r="N7026" i="2"/>
  <x:c r="O7026" i="2"/>
  <x:c r="K7027" i="2"/>
  <x:c r="M7027" i="2"/>
  <x:c r="N7027" i="2"/>
  <x:c r="O7027" i="2"/>
  <x:c r="K7028" i="2"/>
  <x:c r="M7028" i="2"/>
  <x:c r="N7028" i="2"/>
  <x:c r="O7028" i="2"/>
  <x:c r="K7029" i="2"/>
  <x:c r="M7029" i="2"/>
  <x:c r="N7029" i="2"/>
  <x:c r="O7029" i="2"/>
  <x:c r="K7030" i="2"/>
  <x:c r="M7030" i="2"/>
  <x:c r="N7030" i="2"/>
  <x:c r="O7030" i="2"/>
  <x:c r="K7031" i="2"/>
  <x:c r="M7031" i="2"/>
  <x:c r="N7031" i="2"/>
  <x:c r="O7031" i="2"/>
  <x:c r="K7032" i="2"/>
  <x:c r="M7032" i="2"/>
  <x:c r="N7032" i="2"/>
  <x:c r="O7032" i="2"/>
  <x:c r="K7033" i="2"/>
  <x:c r="M7033" i="2"/>
  <x:c r="N7033" i="2"/>
  <x:c r="O7033" i="2"/>
  <x:c r="K7034" i="2"/>
  <x:c r="M7034" i="2"/>
  <x:c r="N7034" i="2"/>
  <x:c r="O7034" i="2"/>
  <x:c r="K7035" i="2"/>
  <x:c r="M7035" i="2"/>
  <x:c r="N7035" i="2"/>
  <x:c r="O7035" i="2"/>
  <x:c r="K7036" i="2"/>
  <x:c r="M7036" i="2"/>
  <x:c r="N7036" i="2"/>
  <x:c r="O7036" i="2"/>
  <x:c r="K7037" i="2"/>
  <x:c r="M7037" i="2"/>
  <x:c r="N7037" i="2"/>
  <x:c r="O7037" i="2"/>
  <x:c r="K7038" i="2"/>
  <x:c r="M7038" i="2"/>
  <x:c r="N7038" i="2"/>
  <x:c r="O7038" i="2"/>
  <x:c r="K7039" i="2"/>
  <x:c r="M7039" i="2"/>
  <x:c r="N7039" i="2"/>
  <x:c r="O7039" i="2"/>
  <x:c r="K7040" i="2"/>
  <x:c r="M7040" i="2"/>
  <x:c r="N7040" i="2"/>
  <x:c r="O7040" i="2"/>
  <x:c r="K7041" i="2"/>
  <x:c r="M7041" i="2"/>
  <x:c r="N7041" i="2"/>
  <x:c r="O7041" i="2"/>
  <x:c r="K7042" i="2"/>
  <x:c r="M7042" i="2"/>
  <x:c r="N7042" i="2"/>
  <x:c r="O7042" i="2"/>
  <x:c r="K7043" i="2"/>
  <x:c r="M7043" i="2"/>
  <x:c r="N7043" i="2"/>
  <x:c r="O7043" i="2"/>
  <x:c r="K7044" i="2"/>
  <x:c r="M7044" i="2"/>
  <x:c r="N7044" i="2"/>
  <x:c r="O7044" i="2"/>
  <x:c r="K7045" i="2"/>
  <x:c r="M7045" i="2"/>
  <x:c r="N7045" i="2"/>
  <x:c r="O7045" i="2"/>
  <x:c r="K7046" i="2"/>
  <x:c r="M7046" i="2"/>
  <x:c r="N7046" i="2"/>
  <x:c r="O7046" i="2"/>
  <x:c r="K7047" i="2"/>
  <x:c r="M7047" i="2"/>
  <x:c r="N7047" i="2"/>
  <x:c r="O7047" i="2"/>
  <x:c r="K7048" i="2"/>
  <x:c r="M7048" i="2"/>
  <x:c r="N7048" i="2"/>
  <x:c r="O7048" i="2"/>
  <x:c r="K7049" i="2"/>
  <x:c r="M7049" i="2"/>
  <x:c r="N7049" i="2"/>
  <x:c r="O7049" i="2"/>
  <x:c r="K7050" i="2"/>
  <x:c r="M7050" i="2"/>
  <x:c r="N7050" i="2"/>
  <x:c r="O7050" i="2"/>
  <x:c r="K7051" i="2"/>
  <x:c r="M7051" i="2"/>
  <x:c r="N7051" i="2"/>
  <x:c r="O7051" i="2"/>
  <x:c r="K7052" i="2"/>
  <x:c r="M7052" i="2"/>
  <x:c r="N7052" i="2"/>
  <x:c r="O7052" i="2"/>
  <x:c r="K7053" i="2"/>
  <x:c r="M7053" i="2"/>
  <x:c r="N7053" i="2"/>
  <x:c r="O7053" i="2"/>
  <x:c r="K7054" i="2"/>
  <x:c r="M7054" i="2"/>
  <x:c r="N7054" i="2"/>
  <x:c r="O7054" i="2"/>
  <x:c r="K7055" i="2"/>
  <x:c r="M7055" i="2"/>
  <x:c r="N7055" i="2"/>
  <x:c r="O7055" i="2"/>
  <x:c r="K7056" i="2"/>
  <x:c r="M7056" i="2"/>
  <x:c r="N7056" i="2"/>
  <x:c r="O7056" i="2"/>
  <x:c r="K7057" i="2"/>
  <x:c r="M7057" i="2"/>
  <x:c r="N7057" i="2"/>
  <x:c r="O7057" i="2"/>
  <x:c r="K7058" i="2"/>
  <x:c r="M7058" i="2"/>
  <x:c r="N7058" i="2"/>
  <x:c r="O7058" i="2"/>
  <x:c r="K7059" i="2"/>
  <x:c r="M7059" i="2"/>
  <x:c r="N7059" i="2"/>
  <x:c r="O7059" i="2"/>
  <x:c r="K7060" i="2"/>
  <x:c r="M7060" i="2"/>
  <x:c r="N7060" i="2"/>
  <x:c r="O7060" i="2"/>
  <x:c r="K7061" i="2"/>
  <x:c r="M7061" i="2"/>
  <x:c r="N7061" i="2"/>
  <x:c r="O7061" i="2"/>
  <x:c r="K7062" i="2"/>
  <x:c r="M7062" i="2"/>
  <x:c r="N7062" i="2"/>
  <x:c r="O7062" i="2"/>
  <x:c r="K7063" i="2"/>
  <x:c r="M7063" i="2"/>
  <x:c r="N7063" i="2"/>
  <x:c r="O7063" i="2"/>
  <x:c r="K7064" i="2"/>
  <x:c r="M7064" i="2"/>
  <x:c r="N7064" i="2"/>
  <x:c r="O7064" i="2"/>
  <x:c r="K7065" i="2"/>
  <x:c r="M7065" i="2"/>
  <x:c r="N7065" i="2"/>
  <x:c r="O7065" i="2"/>
  <x:c r="K7066" i="2"/>
  <x:c r="M7066" i="2"/>
  <x:c r="N7066" i="2"/>
  <x:c r="O7066" i="2"/>
  <x:c r="K7067" i="2"/>
  <x:c r="M7067" i="2"/>
  <x:c r="N7067" i="2"/>
  <x:c r="O7067" i="2"/>
  <x:c r="K7068" i="2"/>
  <x:c r="M7068" i="2"/>
  <x:c r="N7068" i="2"/>
  <x:c r="O7068" i="2"/>
  <x:c r="K7069" i="2"/>
  <x:c r="M7069" i="2"/>
  <x:c r="N7069" i="2"/>
  <x:c r="O7069" i="2"/>
  <x:c r="K7070" i="2"/>
  <x:c r="M7070" i="2"/>
  <x:c r="N7070" i="2"/>
  <x:c r="O7070" i="2"/>
  <x:c r="K7071" i="2"/>
  <x:c r="M7071" i="2"/>
  <x:c r="N7071" i="2"/>
  <x:c r="O7071" i="2"/>
  <x:c r="K7072" i="2"/>
  <x:c r="M7072" i="2"/>
  <x:c r="N7072" i="2"/>
  <x:c r="O7072" i="2"/>
  <x:c r="K7073" i="2"/>
  <x:c r="M7073" i="2"/>
  <x:c r="N7073" i="2"/>
  <x:c r="O7073" i="2"/>
  <x:c r="K7074" i="2"/>
  <x:c r="M7074" i="2"/>
  <x:c r="N7074" i="2"/>
  <x:c r="O7074" i="2"/>
  <x:c r="K7075" i="2"/>
  <x:c r="M7075" i="2"/>
  <x:c r="N7075" i="2"/>
  <x:c r="O7075" i="2"/>
  <x:c r="K7076" i="2"/>
  <x:c r="M7076" i="2"/>
  <x:c r="N7076" i="2"/>
  <x:c r="O7076" i="2"/>
  <x:c r="K7077" i="2"/>
  <x:c r="M7077" i="2"/>
  <x:c r="N7077" i="2"/>
  <x:c r="O7077" i="2"/>
  <x:c r="K7078" i="2"/>
  <x:c r="M7078" i="2"/>
  <x:c r="N7078" i="2"/>
  <x:c r="O7078" i="2"/>
  <x:c r="K7079" i="2"/>
  <x:c r="M7079" i="2"/>
  <x:c r="N7079" i="2"/>
  <x:c r="O7079" i="2"/>
  <x:c r="K7080" i="2"/>
  <x:c r="M7080" i="2"/>
  <x:c r="N7080" i="2"/>
  <x:c r="O7080" i="2"/>
  <x:c r="K7081" i="2"/>
  <x:c r="M7081" i="2"/>
  <x:c r="N7081" i="2"/>
  <x:c r="O7081" i="2"/>
  <x:c r="K7082" i="2"/>
  <x:c r="M7082" i="2"/>
  <x:c r="N7082" i="2"/>
  <x:c r="O7082" i="2"/>
  <x:c r="K7083" i="2"/>
  <x:c r="M7083" i="2"/>
  <x:c r="N7083" i="2"/>
  <x:c r="O7083" i="2"/>
  <x:c r="K7084" i="2"/>
  <x:c r="M7084" i="2"/>
  <x:c r="N7084" i="2"/>
  <x:c r="O7084" i="2"/>
  <x:c r="K7085" i="2"/>
  <x:c r="M7085" i="2"/>
  <x:c r="N7085" i="2"/>
  <x:c r="O7085" i="2"/>
  <x:c r="K7086" i="2"/>
  <x:c r="M7086" i="2"/>
  <x:c r="N7086" i="2"/>
  <x:c r="O7086" i="2"/>
  <x:c r="K7087" i="2"/>
  <x:c r="M7087" i="2"/>
  <x:c r="N7087" i="2"/>
  <x:c r="O7087" i="2"/>
  <x:c r="K7088" i="2"/>
  <x:c r="M7088" i="2"/>
  <x:c r="N7088" i="2"/>
  <x:c r="O7088" i="2"/>
  <x:c r="K7089" i="2"/>
  <x:c r="M7089" i="2"/>
  <x:c r="N7089" i="2"/>
  <x:c r="O7089" i="2"/>
  <x:c r="K7090" i="2"/>
  <x:c r="M7090" i="2"/>
  <x:c r="N7090" i="2"/>
  <x:c r="O7090" i="2"/>
  <x:c r="K7091" i="2"/>
  <x:c r="M7091" i="2"/>
  <x:c r="N7091" i="2"/>
  <x:c r="O7091" i="2"/>
  <x:c r="K7092" i="2"/>
  <x:c r="M7092" i="2"/>
  <x:c r="N7092" i="2"/>
  <x:c r="O7092" i="2"/>
  <x:c r="K7093" i="2"/>
  <x:c r="M7093" i="2"/>
  <x:c r="N7093" i="2"/>
  <x:c r="O7093" i="2"/>
  <x:c r="K7094" i="2"/>
  <x:c r="M7094" i="2"/>
  <x:c r="N7094" i="2"/>
  <x:c r="O7094" i="2"/>
  <x:c r="K7095" i="2"/>
  <x:c r="M7095" i="2"/>
  <x:c r="N7095" i="2"/>
  <x:c r="O7095" i="2"/>
  <x:c r="K7096" i="2"/>
  <x:c r="M7096" i="2"/>
  <x:c r="N7096" i="2"/>
  <x:c r="O7096" i="2"/>
  <x:c r="K7097" i="2"/>
  <x:c r="M7097" i="2"/>
  <x:c r="N7097" i="2"/>
  <x:c r="O7097" i="2"/>
  <x:c r="K7098" i="2"/>
  <x:c r="M7098" i="2"/>
  <x:c r="N7098" i="2"/>
  <x:c r="O7098" i="2"/>
  <x:c r="K7099" i="2"/>
  <x:c r="M7099" i="2"/>
  <x:c r="N7099" i="2"/>
  <x:c r="O7099" i="2"/>
  <x:c r="K7100" i="2"/>
  <x:c r="M7100" i="2"/>
  <x:c r="N7100" i="2"/>
  <x:c r="O7100" i="2"/>
  <x:c r="K7101" i="2"/>
  <x:c r="M7101" i="2"/>
  <x:c r="N7101" i="2"/>
  <x:c r="O7101" i="2"/>
  <x:c r="K7102" i="2"/>
  <x:c r="M7102" i="2"/>
  <x:c r="N7102" i="2"/>
  <x:c r="O7102" i="2"/>
  <x:c r="K7103" i="2"/>
  <x:c r="M7103" i="2"/>
  <x:c r="N7103" i="2"/>
  <x:c r="O7103" i="2"/>
  <x:c r="K7104" i="2"/>
  <x:c r="M7104" i="2"/>
  <x:c r="N7104" i="2"/>
  <x:c r="O7104" i="2"/>
  <x:c r="K7105" i="2"/>
  <x:c r="M7105" i="2"/>
  <x:c r="N7105" i="2"/>
  <x:c r="O7105" i="2"/>
  <x:c r="K7106" i="2"/>
  <x:c r="M7106" i="2"/>
  <x:c r="N7106" i="2"/>
  <x:c r="O7106" i="2"/>
  <x:c r="K7107" i="2"/>
  <x:c r="M7107" i="2"/>
  <x:c r="N7107" i="2"/>
  <x:c r="O7107" i="2"/>
  <x:c r="K7108" i="2"/>
  <x:c r="M7108" i="2"/>
  <x:c r="N7108" i="2"/>
  <x:c r="O7108" i="2"/>
  <x:c r="K7109" i="2"/>
  <x:c r="M7109" i="2"/>
  <x:c r="N7109" i="2"/>
  <x:c r="O7109" i="2"/>
  <x:c r="K7110" i="2"/>
  <x:c r="M7110" i="2"/>
  <x:c r="N7110" i="2"/>
  <x:c r="O7110" i="2"/>
  <x:c r="K7111" i="2"/>
  <x:c r="M7111" i="2"/>
  <x:c r="N7111" i="2"/>
  <x:c r="O7111" i="2"/>
  <x:c r="K7112" i="2"/>
  <x:c r="M7112" i="2"/>
  <x:c r="N7112" i="2"/>
  <x:c r="O7112" i="2"/>
  <x:c r="K7113" i="2"/>
  <x:c r="M7113" i="2"/>
  <x:c r="N7113" i="2"/>
  <x:c r="O7113" i="2"/>
  <x:c r="K7114" i="2"/>
  <x:c r="M7114" i="2"/>
  <x:c r="N7114" i="2"/>
  <x:c r="O7114" i="2"/>
  <x:c r="K7115" i="2"/>
  <x:c r="M7115" i="2"/>
  <x:c r="N7115" i="2"/>
  <x:c r="O7115" i="2"/>
  <x:c r="K7116" i="2"/>
  <x:c r="M7116" i="2"/>
  <x:c r="N7116" i="2"/>
  <x:c r="O7116" i="2"/>
  <x:c r="K7117" i="2"/>
  <x:c r="M7117" i="2"/>
  <x:c r="N7117" i="2"/>
  <x:c r="O7117" i="2"/>
  <x:c r="K7118" i="2"/>
  <x:c r="M7118" i="2"/>
  <x:c r="N7118" i="2"/>
  <x:c r="O7118" i="2"/>
  <x:c r="K7119" i="2"/>
  <x:c r="M7119" i="2"/>
  <x:c r="N7119" i="2"/>
  <x:c r="O7119" i="2"/>
  <x:c r="K7120" i="2"/>
  <x:c r="M7120" i="2"/>
  <x:c r="N7120" i="2"/>
  <x:c r="O7120" i="2"/>
  <x:c r="K7121" i="2"/>
  <x:c r="M7121" i="2"/>
  <x:c r="N7121" i="2"/>
  <x:c r="O7121" i="2"/>
  <x:c r="K7122" i="2"/>
  <x:c r="M7122" i="2"/>
  <x:c r="N7122" i="2"/>
  <x:c r="O7122" i="2"/>
  <x:c r="K7123" i="2"/>
  <x:c r="M7123" i="2"/>
  <x:c r="N7123" i="2"/>
  <x:c r="O7123" i="2"/>
  <x:c r="K7124" i="2"/>
  <x:c r="M7124" i="2"/>
  <x:c r="N7124" i="2"/>
  <x:c r="O7124" i="2"/>
  <x:c r="K7125" i="2"/>
  <x:c r="M7125" i="2"/>
  <x:c r="N7125" i="2"/>
  <x:c r="O7125" i="2"/>
  <x:c r="K7126" i="2"/>
  <x:c r="M7126" i="2"/>
  <x:c r="N7126" i="2"/>
  <x:c r="O7126" i="2"/>
  <x:c r="K7127" i="2"/>
  <x:c r="M7127" i="2"/>
  <x:c r="N7127" i="2"/>
  <x:c r="O7127" i="2"/>
  <x:c r="K7128" i="2"/>
  <x:c r="M7128" i="2"/>
  <x:c r="N7128" i="2"/>
  <x:c r="O7128" i="2"/>
  <x:c r="K7129" i="2"/>
  <x:c r="M7129" i="2"/>
  <x:c r="N7129" i="2"/>
  <x:c r="O7129" i="2"/>
  <x:c r="K7130" i="2"/>
  <x:c r="M7130" i="2"/>
  <x:c r="N7130" i="2"/>
  <x:c r="O7130" i="2"/>
  <x:c r="K7131" i="2"/>
  <x:c r="M7131" i="2"/>
  <x:c r="N7131" i="2"/>
  <x:c r="O7131" i="2"/>
  <x:c r="K7132" i="2"/>
  <x:c r="M7132" i="2"/>
  <x:c r="N7132" i="2"/>
  <x:c r="O7132" i="2"/>
  <x:c r="K7133" i="2"/>
  <x:c r="M7133" i="2"/>
  <x:c r="N7133" i="2"/>
  <x:c r="O7133" i="2"/>
  <x:c r="K7134" i="2"/>
  <x:c r="M7134" i="2"/>
  <x:c r="N7134" i="2"/>
  <x:c r="O7134" i="2"/>
  <x:c r="K7135" i="2"/>
  <x:c r="M7135" i="2"/>
  <x:c r="N7135" i="2"/>
  <x:c r="O7135" i="2"/>
  <x:c r="K7136" i="2"/>
  <x:c r="M7136" i="2"/>
  <x:c r="N7136" i="2"/>
  <x:c r="O7136" i="2"/>
  <x:c r="K7137" i="2"/>
  <x:c r="M7137" i="2"/>
  <x:c r="N7137" i="2"/>
  <x:c r="O7137" i="2"/>
  <x:c r="K7138" i="2"/>
  <x:c r="M7138" i="2"/>
  <x:c r="N7138" i="2"/>
  <x:c r="O7138" i="2"/>
  <x:c r="K7139" i="2"/>
  <x:c r="M7139" i="2"/>
  <x:c r="N7139" i="2"/>
  <x:c r="O7139" i="2"/>
  <x:c r="K7140" i="2"/>
  <x:c r="M7140" i="2"/>
  <x:c r="N7140" i="2"/>
  <x:c r="O7140" i="2"/>
  <x:c r="K7141" i="2"/>
  <x:c r="M7141" i="2"/>
  <x:c r="N7141" i="2"/>
  <x:c r="O7141" i="2"/>
  <x:c r="K7142" i="2"/>
  <x:c r="M7142" i="2"/>
  <x:c r="N7142" i="2"/>
  <x:c r="O7142" i="2"/>
  <x:c r="K7143" i="2"/>
  <x:c r="M7143" i="2"/>
  <x:c r="N7143" i="2"/>
  <x:c r="O7143" i="2"/>
  <x:c r="K7144" i="2"/>
  <x:c r="M7144" i="2"/>
  <x:c r="N7144" i="2"/>
  <x:c r="O7144" i="2"/>
  <x:c r="K7145" i="2"/>
  <x:c r="M7145" i="2"/>
  <x:c r="N7145" i="2"/>
  <x:c r="O7145" i="2"/>
  <x:c r="K7146" i="2"/>
  <x:c r="M7146" i="2"/>
  <x:c r="N7146" i="2"/>
  <x:c r="O7146" i="2"/>
  <x:c r="K7147" i="2"/>
  <x:c r="M7147" i="2"/>
  <x:c r="N7147" i="2"/>
  <x:c r="O7147" i="2"/>
  <x:c r="K7148" i="2"/>
  <x:c r="M7148" i="2"/>
  <x:c r="N7148" i="2"/>
  <x:c r="O7148" i="2"/>
  <x:c r="K7149" i="2"/>
  <x:c r="M7149" i="2"/>
  <x:c r="N7149" i="2"/>
  <x:c r="O7149" i="2"/>
  <x:c r="K7150" i="2"/>
  <x:c r="M7150" i="2"/>
  <x:c r="N7150" i="2"/>
  <x:c r="O7150" i="2"/>
  <x:c r="K7151" i="2"/>
  <x:c r="M7151" i="2"/>
  <x:c r="N7151" i="2"/>
  <x:c r="O7151" i="2"/>
  <x:c r="K7152" i="2"/>
  <x:c r="M7152" i="2"/>
  <x:c r="N7152" i="2"/>
  <x:c r="O7152" i="2"/>
  <x:c r="K7153" i="2"/>
  <x:c r="M7153" i="2"/>
  <x:c r="N7153" i="2"/>
  <x:c r="O7153" i="2"/>
  <x:c r="K7154" i="2"/>
  <x:c r="M7154" i="2"/>
  <x:c r="N7154" i="2"/>
  <x:c r="O7154" i="2"/>
  <x:c r="K7155" i="2"/>
  <x:c r="M7155" i="2"/>
  <x:c r="N7155" i="2"/>
  <x:c r="O7155" i="2"/>
  <x:c r="K7156" i="2"/>
  <x:c r="M7156" i="2"/>
  <x:c r="N7156" i="2"/>
  <x:c r="O7156" i="2"/>
  <x:c r="K7157" i="2"/>
  <x:c r="M7157" i="2"/>
  <x:c r="N7157" i="2"/>
  <x:c r="O7157" i="2"/>
  <x:c r="K7158" i="2"/>
  <x:c r="M7158" i="2"/>
  <x:c r="N7158" i="2"/>
  <x:c r="O7158" i="2"/>
  <x:c r="K7159" i="2"/>
  <x:c r="M7159" i="2"/>
  <x:c r="N7159" i="2"/>
  <x:c r="O7159" i="2"/>
  <x:c r="K7160" i="2"/>
  <x:c r="M7160" i="2"/>
  <x:c r="N7160" i="2"/>
  <x:c r="O7160" i="2"/>
  <x:c r="K7161" i="2"/>
  <x:c r="M7161" i="2"/>
  <x:c r="N7161" i="2"/>
  <x:c r="O7161" i="2"/>
  <x:c r="K7162" i="2"/>
  <x:c r="M7162" i="2"/>
  <x:c r="N7162" i="2"/>
  <x:c r="O7162" i="2"/>
  <x:c r="K7163" i="2"/>
  <x:c r="M7163" i="2"/>
  <x:c r="N7163" i="2"/>
  <x:c r="O7163" i="2"/>
  <x:c r="K7164" i="2"/>
  <x:c r="M7164" i="2"/>
  <x:c r="N7164" i="2"/>
  <x:c r="O7164" i="2"/>
  <x:c r="K7165" i="2"/>
  <x:c r="M7165" i="2"/>
  <x:c r="N7165" i="2"/>
  <x:c r="O7165" i="2"/>
  <x:c r="K7166" i="2"/>
  <x:c r="M7166" i="2"/>
  <x:c r="N7166" i="2"/>
  <x:c r="O7166" i="2"/>
  <x:c r="K7167" i="2"/>
  <x:c r="M7167" i="2"/>
  <x:c r="N7167" i="2"/>
  <x:c r="O7167" i="2"/>
  <x:c r="K7168" i="2"/>
  <x:c r="M7168" i="2"/>
  <x:c r="N7168" i="2"/>
  <x:c r="O7168" i="2"/>
  <x:c r="K7169" i="2"/>
  <x:c r="M7169" i="2"/>
  <x:c r="N7169" i="2"/>
  <x:c r="O7169" i="2"/>
  <x:c r="K7170" i="2"/>
  <x:c r="M7170" i="2"/>
  <x:c r="N7170" i="2"/>
  <x:c r="O7170" i="2"/>
  <x:c r="K7171" i="2"/>
  <x:c r="M7171" i="2"/>
  <x:c r="N7171" i="2"/>
  <x:c r="O7171" i="2"/>
  <x:c r="K7172" i="2"/>
  <x:c r="M7172" i="2"/>
  <x:c r="N7172" i="2"/>
  <x:c r="O7172" i="2"/>
  <x:c r="K7173" i="2"/>
  <x:c r="M7173" i="2"/>
  <x:c r="N7173" i="2"/>
  <x:c r="O7173" i="2"/>
  <x:c r="K7174" i="2"/>
  <x:c r="M7174" i="2"/>
  <x:c r="N7174" i="2"/>
  <x:c r="O7174" i="2"/>
  <x:c r="K7175" i="2"/>
  <x:c r="M7175" i="2"/>
  <x:c r="N7175" i="2"/>
  <x:c r="O7175" i="2"/>
  <x:c r="K7176" i="2"/>
  <x:c r="M7176" i="2"/>
  <x:c r="N7176" i="2"/>
  <x:c r="O7176" i="2"/>
  <x:c r="K7177" i="2"/>
  <x:c r="M7177" i="2"/>
  <x:c r="N7177" i="2"/>
  <x:c r="O7177" i="2"/>
  <x:c r="K7178" i="2"/>
  <x:c r="M7178" i="2"/>
  <x:c r="N7178" i="2"/>
  <x:c r="O7178" i="2"/>
  <x:c r="K7179" i="2"/>
  <x:c r="M7179" i="2"/>
  <x:c r="N7179" i="2"/>
  <x:c r="O7179" i="2"/>
  <x:c r="K7180" i="2"/>
  <x:c r="M7180" i="2"/>
  <x:c r="N7180" i="2"/>
  <x:c r="O7180" i="2"/>
  <x:c r="K7181" i="2"/>
  <x:c r="M7181" i="2"/>
  <x:c r="N7181" i="2"/>
  <x:c r="O7181" i="2"/>
  <x:c r="K7182" i="2"/>
  <x:c r="M7182" i="2"/>
  <x:c r="N7182" i="2"/>
  <x:c r="O7182" i="2"/>
  <x:c r="K7183" i="2"/>
  <x:c r="M7183" i="2"/>
  <x:c r="N7183" i="2"/>
  <x:c r="O7183" i="2"/>
  <x:c r="K7184" i="2"/>
  <x:c r="M7184" i="2"/>
  <x:c r="N7184" i="2"/>
  <x:c r="O7184" i="2"/>
  <x:c r="K7185" i="2"/>
  <x:c r="M7185" i="2"/>
  <x:c r="N7185" i="2"/>
  <x:c r="O7185" i="2"/>
  <x:c r="K7186" i="2"/>
  <x:c r="M7186" i="2"/>
  <x:c r="N7186" i="2"/>
  <x:c r="O7186" i="2"/>
  <x:c r="K7187" i="2"/>
  <x:c r="M7187" i="2"/>
  <x:c r="N7187" i="2"/>
  <x:c r="O7187" i="2"/>
  <x:c r="K7188" i="2"/>
  <x:c r="M7188" i="2"/>
  <x:c r="N7188" i="2"/>
  <x:c r="O7188" i="2"/>
  <x:c r="K7189" i="2"/>
  <x:c r="M7189" i="2"/>
  <x:c r="N7189" i="2"/>
  <x:c r="O7189" i="2"/>
  <x:c r="K7190" i="2"/>
  <x:c r="M7190" i="2"/>
  <x:c r="N7190" i="2"/>
  <x:c r="O7190" i="2"/>
  <x:c r="K7191" i="2"/>
  <x:c r="M7191" i="2"/>
  <x:c r="N7191" i="2"/>
  <x:c r="O7191" i="2"/>
  <x:c r="K7192" i="2"/>
  <x:c r="M7192" i="2"/>
  <x:c r="N7192" i="2"/>
  <x:c r="O7192" i="2"/>
  <x:c r="K7193" i="2"/>
  <x:c r="M7193" i="2"/>
  <x:c r="N7193" i="2"/>
  <x:c r="O7193" i="2"/>
  <x:c r="K7194" i="2"/>
  <x:c r="M7194" i="2"/>
  <x:c r="N7194" i="2"/>
  <x:c r="O7194" i="2"/>
  <x:c r="K7195" i="2"/>
  <x:c r="M7195" i="2"/>
  <x:c r="N7195" i="2"/>
  <x:c r="O7195" i="2"/>
  <x:c r="K7196" i="2"/>
  <x:c r="M7196" i="2"/>
  <x:c r="N7196" i="2"/>
  <x:c r="O7196" i="2"/>
  <x:c r="K7197" i="2"/>
  <x:c r="M7197" i="2"/>
  <x:c r="N7197" i="2"/>
  <x:c r="O7197" i="2"/>
  <x:c r="K7198" i="2"/>
  <x:c r="M7198" i="2"/>
  <x:c r="N7198" i="2"/>
  <x:c r="O7198" i="2"/>
  <x:c r="K7199" i="2"/>
  <x:c r="M7199" i="2"/>
  <x:c r="N7199" i="2"/>
  <x:c r="O7199" i="2"/>
  <x:c r="K7200" i="2"/>
  <x:c r="M7200" i="2"/>
  <x:c r="N7200" i="2"/>
  <x:c r="O7200" i="2"/>
  <x:c r="K7201" i="2"/>
  <x:c r="M7201" i="2"/>
  <x:c r="N7201" i="2"/>
  <x:c r="O7201" i="2"/>
  <x:c r="K7202" i="2"/>
  <x:c r="M7202" i="2"/>
  <x:c r="N7202" i="2"/>
  <x:c r="O7202" i="2"/>
  <x:c r="K7203" i="2"/>
  <x:c r="M7203" i="2"/>
  <x:c r="N7203" i="2"/>
  <x:c r="O7203" i="2"/>
  <x:c r="K7204" i="2"/>
  <x:c r="M7204" i="2"/>
  <x:c r="N7204" i="2"/>
  <x:c r="O7204" i="2"/>
  <x:c r="K7205" i="2"/>
  <x:c r="M7205" i="2"/>
  <x:c r="N7205" i="2"/>
  <x:c r="O7205" i="2"/>
  <x:c r="K7206" i="2"/>
  <x:c r="M7206" i="2"/>
  <x:c r="N7206" i="2"/>
  <x:c r="O7206" i="2"/>
  <x:c r="K7207" i="2"/>
  <x:c r="M7207" i="2"/>
  <x:c r="N7207" i="2"/>
  <x:c r="O7207" i="2"/>
  <x:c r="K7208" i="2"/>
  <x:c r="M7208" i="2"/>
  <x:c r="N7208" i="2"/>
  <x:c r="O7208" i="2"/>
  <x:c r="K7209" i="2"/>
  <x:c r="M7209" i="2"/>
  <x:c r="N7209" i="2"/>
  <x:c r="O7209" i="2"/>
  <x:c r="K7210" i="2"/>
  <x:c r="M7210" i="2"/>
  <x:c r="N7210" i="2"/>
  <x:c r="O7210" i="2"/>
  <x:c r="K7211" i="2"/>
  <x:c r="M7211" i="2"/>
  <x:c r="N7211" i="2"/>
  <x:c r="O7211" i="2"/>
  <x:c r="K7212" i="2"/>
  <x:c r="M7212" i="2"/>
  <x:c r="N7212" i="2"/>
  <x:c r="O7212" i="2"/>
  <x:c r="K7213" i="2"/>
  <x:c r="M7213" i="2"/>
  <x:c r="N7213" i="2"/>
  <x:c r="O7213" i="2"/>
  <x:c r="K7214" i="2"/>
  <x:c r="M7214" i="2"/>
  <x:c r="N7214" i="2"/>
  <x:c r="O7214" i="2"/>
  <x:c r="K7215" i="2"/>
  <x:c r="M7215" i="2"/>
  <x:c r="N7215" i="2"/>
  <x:c r="O7215" i="2"/>
  <x:c r="K7216" i="2"/>
  <x:c r="M7216" i="2"/>
  <x:c r="N7216" i="2"/>
  <x:c r="O7216" i="2"/>
  <x:c r="K7217" i="2"/>
  <x:c r="M7217" i="2"/>
  <x:c r="N7217" i="2"/>
  <x:c r="O7217" i="2"/>
  <x:c r="K7218" i="2"/>
  <x:c r="M7218" i="2"/>
  <x:c r="N7218" i="2"/>
  <x:c r="O7218" i="2"/>
  <x:c r="K7219" i="2"/>
  <x:c r="M7219" i="2"/>
  <x:c r="N7219" i="2"/>
  <x:c r="O7219" i="2"/>
  <x:c r="K7220" i="2"/>
  <x:c r="M7220" i="2"/>
  <x:c r="N7220" i="2"/>
  <x:c r="O7220" i="2"/>
  <x:c r="K7221" i="2"/>
  <x:c r="M7221" i="2"/>
  <x:c r="N7221" i="2"/>
  <x:c r="O7221" i="2"/>
  <x:c r="K7222" i="2"/>
  <x:c r="M7222" i="2"/>
  <x:c r="N7222" i="2"/>
  <x:c r="O7222" i="2"/>
  <x:c r="K7223" i="2"/>
  <x:c r="M7223" i="2"/>
  <x:c r="N7223" i="2"/>
  <x:c r="O7223" i="2"/>
  <x:c r="K7224" i="2"/>
  <x:c r="M7224" i="2"/>
  <x:c r="N7224" i="2"/>
  <x:c r="O7224" i="2"/>
  <x:c r="K7225" i="2"/>
  <x:c r="M7225" i="2"/>
  <x:c r="N7225" i="2"/>
  <x:c r="O7225" i="2"/>
  <x:c r="K7226" i="2"/>
  <x:c r="M7226" i="2"/>
  <x:c r="N7226" i="2"/>
  <x:c r="O7226" i="2"/>
  <x:c r="K7227" i="2"/>
  <x:c r="M7227" i="2"/>
  <x:c r="N7227" i="2"/>
  <x:c r="O7227" i="2"/>
  <x:c r="K7228" i="2"/>
  <x:c r="M7228" i="2"/>
  <x:c r="N7228" i="2"/>
  <x:c r="O7228" i="2"/>
  <x:c r="K7229" i="2"/>
  <x:c r="M7229" i="2"/>
  <x:c r="N7229" i="2"/>
  <x:c r="O7229" i="2"/>
  <x:c r="K7230" i="2"/>
  <x:c r="M7230" i="2"/>
  <x:c r="N7230" i="2"/>
  <x:c r="O7230" i="2"/>
  <x:c r="K7231" i="2"/>
  <x:c r="M7231" i="2"/>
  <x:c r="N7231" i="2"/>
  <x:c r="O7231" i="2"/>
  <x:c r="K7232" i="2"/>
  <x:c r="M7232" i="2"/>
  <x:c r="N7232" i="2"/>
  <x:c r="O7232" i="2"/>
  <x:c r="K7233" i="2"/>
  <x:c r="M7233" i="2"/>
  <x:c r="N7233" i="2"/>
  <x:c r="O7233" i="2"/>
  <x:c r="K7234" i="2"/>
  <x:c r="M7234" i="2"/>
  <x:c r="N7234" i="2"/>
  <x:c r="O7234" i="2"/>
  <x:c r="K7235" i="2"/>
  <x:c r="M7235" i="2"/>
  <x:c r="N7235" i="2"/>
  <x:c r="O7235" i="2"/>
  <x:c r="K7236" i="2"/>
  <x:c r="M7236" i="2"/>
  <x:c r="N7236" i="2"/>
  <x:c r="O7236" i="2"/>
  <x:c r="K7237" i="2"/>
  <x:c r="M7237" i="2"/>
  <x:c r="N7237" i="2"/>
  <x:c r="O7237" i="2"/>
  <x:c r="K7238" i="2"/>
  <x:c r="M7238" i="2"/>
  <x:c r="N7238" i="2"/>
  <x:c r="O7238" i="2"/>
  <x:c r="K7239" i="2"/>
  <x:c r="M7239" i="2"/>
  <x:c r="N7239" i="2"/>
  <x:c r="O7239" i="2"/>
  <x:c r="K7240" i="2"/>
  <x:c r="M7240" i="2"/>
  <x:c r="N7240" i="2"/>
  <x:c r="O7240" i="2"/>
  <x:c r="K7241" i="2"/>
  <x:c r="M7241" i="2"/>
  <x:c r="N7241" i="2"/>
  <x:c r="O7241" i="2"/>
  <x:c r="K7242" i="2"/>
  <x:c r="M7242" i="2"/>
  <x:c r="N7242" i="2"/>
  <x:c r="O7242" i="2"/>
  <x:c r="K7243" i="2"/>
  <x:c r="M7243" i="2"/>
  <x:c r="N7243" i="2"/>
  <x:c r="O7243" i="2"/>
  <x:c r="K7244" i="2"/>
  <x:c r="M7244" i="2"/>
  <x:c r="N7244" i="2"/>
  <x:c r="O7244" i="2"/>
  <x:c r="K7245" i="2"/>
  <x:c r="M7245" i="2"/>
  <x:c r="N7245" i="2"/>
  <x:c r="O7245" i="2"/>
  <x:c r="K7246" i="2"/>
  <x:c r="M7246" i="2"/>
  <x:c r="N7246" i="2"/>
  <x:c r="O7246" i="2"/>
  <x:c r="K7247" i="2"/>
  <x:c r="M7247" i="2"/>
  <x:c r="N7247" i="2"/>
  <x:c r="O7247" i="2"/>
  <x:c r="K7248" i="2"/>
  <x:c r="M7248" i="2"/>
  <x:c r="N7248" i="2"/>
  <x:c r="O7248" i="2"/>
  <x:c r="K7249" i="2"/>
  <x:c r="M7249" i="2"/>
  <x:c r="N7249" i="2"/>
  <x:c r="O7249" i="2"/>
  <x:c r="K7250" i="2"/>
  <x:c r="M7250" i="2"/>
  <x:c r="N7250" i="2"/>
  <x:c r="O7250" i="2"/>
  <x:c r="K7251" i="2"/>
  <x:c r="M7251" i="2"/>
  <x:c r="N7251" i="2"/>
  <x:c r="O7251" i="2"/>
  <x:c r="K7252" i="2"/>
  <x:c r="M7252" i="2"/>
  <x:c r="N7252" i="2"/>
  <x:c r="O7252" i="2"/>
  <x:c r="K7253" i="2"/>
  <x:c r="M7253" i="2"/>
  <x:c r="N7253" i="2"/>
  <x:c r="O7253" i="2"/>
  <x:c r="K7254" i="2"/>
  <x:c r="M7254" i="2"/>
  <x:c r="N7254" i="2"/>
  <x:c r="O7254" i="2"/>
  <x:c r="K7255" i="2"/>
  <x:c r="M7255" i="2"/>
  <x:c r="N7255" i="2"/>
  <x:c r="O7255" i="2"/>
  <x:c r="K7256" i="2"/>
  <x:c r="M7256" i="2"/>
  <x:c r="N7256" i="2"/>
  <x:c r="O7256" i="2"/>
  <x:c r="K7257" i="2"/>
  <x:c r="M7257" i="2"/>
  <x:c r="N7257" i="2"/>
  <x:c r="O7257" i="2"/>
  <x:c r="K7258" i="2"/>
  <x:c r="M7258" i="2"/>
  <x:c r="N7258" i="2"/>
  <x:c r="O7258" i="2"/>
  <x:c r="K7259" i="2"/>
  <x:c r="M7259" i="2"/>
  <x:c r="N7259" i="2"/>
  <x:c r="O7259" i="2"/>
  <x:c r="K7260" i="2"/>
  <x:c r="M7260" i="2"/>
  <x:c r="N7260" i="2"/>
  <x:c r="O7260" i="2"/>
  <x:c r="K7261" i="2"/>
  <x:c r="M7261" i="2"/>
  <x:c r="N7261" i="2"/>
  <x:c r="O7261" i="2"/>
  <x:c r="K7262" i="2"/>
  <x:c r="M7262" i="2"/>
  <x:c r="N7262" i="2"/>
  <x:c r="O7262" i="2"/>
  <x:c r="K7263" i="2"/>
  <x:c r="M7263" i="2"/>
  <x:c r="N7263" i="2"/>
  <x:c r="O7263" i="2"/>
  <x:c r="K7264" i="2"/>
  <x:c r="M7264" i="2"/>
  <x:c r="N7264" i="2"/>
  <x:c r="O7264" i="2"/>
  <x:c r="K7265" i="2"/>
  <x:c r="M7265" i="2"/>
  <x:c r="N7265" i="2"/>
  <x:c r="O7265" i="2"/>
  <x:c r="K7266" i="2"/>
  <x:c r="M7266" i="2"/>
  <x:c r="N7266" i="2"/>
  <x:c r="O7266" i="2"/>
  <x:c r="K7267" i="2"/>
  <x:c r="M7267" i="2"/>
  <x:c r="N7267" i="2"/>
  <x:c r="O7267" i="2"/>
  <x:c r="K7268" i="2"/>
  <x:c r="M7268" i="2"/>
  <x:c r="N7268" i="2"/>
  <x:c r="O7268" i="2"/>
  <x:c r="K7269" i="2"/>
  <x:c r="M7269" i="2"/>
  <x:c r="N7269" i="2"/>
  <x:c r="O7269" i="2"/>
  <x:c r="K7270" i="2"/>
  <x:c r="M7270" i="2"/>
  <x:c r="N7270" i="2"/>
  <x:c r="O7270" i="2"/>
  <x:c r="K7271" i="2"/>
  <x:c r="M7271" i="2"/>
  <x:c r="N7271" i="2"/>
  <x:c r="O7271" i="2"/>
  <x:c r="K7272" i="2"/>
  <x:c r="M7272" i="2"/>
  <x:c r="N7272" i="2"/>
  <x:c r="O7272" i="2"/>
  <x:c r="K7273" i="2"/>
  <x:c r="M7273" i="2"/>
  <x:c r="N7273" i="2"/>
  <x:c r="O7273" i="2"/>
  <x:c r="K7274" i="2"/>
  <x:c r="M7274" i="2"/>
  <x:c r="N7274" i="2"/>
  <x:c r="O7274" i="2"/>
  <x:c r="K7275" i="2"/>
  <x:c r="M7275" i="2"/>
  <x:c r="N7275" i="2"/>
  <x:c r="O7275" i="2"/>
  <x:c r="K7276" i="2"/>
  <x:c r="M7276" i="2"/>
  <x:c r="N7276" i="2"/>
  <x:c r="O7276" i="2"/>
  <x:c r="K7277" i="2"/>
  <x:c r="M7277" i="2"/>
  <x:c r="N7277" i="2"/>
  <x:c r="O7277" i="2"/>
  <x:c r="K7278" i="2"/>
  <x:c r="M7278" i="2"/>
  <x:c r="N7278" i="2"/>
  <x:c r="O7278" i="2"/>
  <x:c r="K7279" i="2"/>
  <x:c r="M7279" i="2"/>
  <x:c r="N7279" i="2"/>
  <x:c r="O7279" i="2"/>
  <x:c r="K7280" i="2"/>
  <x:c r="M7280" i="2"/>
  <x:c r="N7280" i="2"/>
  <x:c r="O7280" i="2"/>
  <x:c r="K7281" i="2"/>
  <x:c r="M7281" i="2"/>
  <x:c r="N7281" i="2"/>
  <x:c r="O7281" i="2"/>
  <x:c r="K7282" i="2"/>
  <x:c r="M7282" i="2"/>
  <x:c r="N7282" i="2"/>
  <x:c r="O7282" i="2"/>
  <x:c r="K7283" i="2"/>
  <x:c r="M7283" i="2"/>
  <x:c r="N7283" i="2"/>
  <x:c r="O7283" i="2"/>
  <x:c r="K7284" i="2"/>
  <x:c r="M7284" i="2"/>
  <x:c r="N7284" i="2"/>
  <x:c r="O7284" i="2"/>
  <x:c r="K7285" i="2"/>
  <x:c r="M7285" i="2"/>
  <x:c r="N7285" i="2"/>
  <x:c r="O7285" i="2"/>
  <x:c r="K7286" i="2"/>
  <x:c r="M7286" i="2"/>
  <x:c r="N7286" i="2"/>
  <x:c r="O7286" i="2"/>
  <x:c r="K7287" i="2"/>
  <x:c r="M7287" i="2"/>
  <x:c r="N7287" i="2"/>
  <x:c r="O7287" i="2"/>
  <x:c r="K7288" i="2"/>
  <x:c r="M7288" i="2"/>
  <x:c r="N7288" i="2"/>
  <x:c r="O7288" i="2"/>
  <x:c r="K7289" i="2"/>
  <x:c r="M7289" i="2"/>
  <x:c r="N7289" i="2"/>
  <x:c r="O7289" i="2"/>
  <x:c r="K7290" i="2"/>
  <x:c r="M7290" i="2"/>
  <x:c r="N7290" i="2"/>
  <x:c r="O7290" i="2"/>
  <x:c r="K7291" i="2"/>
  <x:c r="M7291" i="2"/>
  <x:c r="N7291" i="2"/>
  <x:c r="O7291" i="2"/>
  <x:c r="K7292" i="2"/>
  <x:c r="M7292" i="2"/>
  <x:c r="N7292" i="2"/>
  <x:c r="O7292" i="2"/>
  <x:c r="K7293" i="2"/>
  <x:c r="M7293" i="2"/>
  <x:c r="N7293" i="2"/>
  <x:c r="O7293" i="2"/>
  <x:c r="K7294" i="2"/>
  <x:c r="M7294" i="2"/>
  <x:c r="N7294" i="2"/>
  <x:c r="O7294" i="2"/>
  <x:c r="K7295" i="2"/>
  <x:c r="M7295" i="2"/>
  <x:c r="N7295" i="2"/>
  <x:c r="O7295" i="2"/>
  <x:c r="K7296" i="2"/>
  <x:c r="M7296" i="2"/>
  <x:c r="N7296" i="2"/>
  <x:c r="O7296" i="2"/>
  <x:c r="K7297" i="2"/>
  <x:c r="M7297" i="2"/>
  <x:c r="N7297" i="2"/>
  <x:c r="O7297" i="2"/>
  <x:c r="K7298" i="2"/>
  <x:c r="M7298" i="2"/>
  <x:c r="N7298" i="2"/>
  <x:c r="O7298" i="2"/>
  <x:c r="K7299" i="2"/>
  <x:c r="M7299" i="2"/>
  <x:c r="N7299" i="2"/>
  <x:c r="O7299" i="2"/>
  <x:c r="K7300" i="2"/>
  <x:c r="M7300" i="2"/>
  <x:c r="N7300" i="2"/>
  <x:c r="O7300" i="2"/>
  <x:c r="K7301" i="2"/>
  <x:c r="M7301" i="2"/>
  <x:c r="N7301" i="2"/>
  <x:c r="O7301" i="2"/>
  <x:c r="K7302" i="2"/>
  <x:c r="M7302" i="2"/>
  <x:c r="N7302" i="2"/>
  <x:c r="O7302" i="2"/>
  <x:c r="K7303" i="2"/>
  <x:c r="M7303" i="2"/>
  <x:c r="N7303" i="2"/>
  <x:c r="O7303" i="2"/>
  <x:c r="K7304" i="2"/>
  <x:c r="M7304" i="2"/>
  <x:c r="N7304" i="2"/>
  <x:c r="O7304" i="2"/>
  <x:c r="K7305" i="2"/>
  <x:c r="M7305" i="2"/>
  <x:c r="N7305" i="2"/>
  <x:c r="O7305" i="2"/>
  <x:c r="K7306" i="2"/>
  <x:c r="M7306" i="2"/>
  <x:c r="N7306" i="2"/>
  <x:c r="O7306" i="2"/>
  <x:c r="K7307" i="2"/>
  <x:c r="M7307" i="2"/>
  <x:c r="N7307" i="2"/>
  <x:c r="O7307" i="2"/>
  <x:c r="K7308" i="2"/>
  <x:c r="M7308" i="2"/>
  <x:c r="N7308" i="2"/>
  <x:c r="O7308" i="2"/>
  <x:c r="K7309" i="2"/>
  <x:c r="M7309" i="2"/>
  <x:c r="N7309" i="2"/>
  <x:c r="O7309" i="2"/>
  <x:c r="K7310" i="2"/>
  <x:c r="M7310" i="2"/>
  <x:c r="N7310" i="2"/>
  <x:c r="O7310" i="2"/>
  <x:c r="K7311" i="2"/>
  <x:c r="M7311" i="2"/>
  <x:c r="N7311" i="2"/>
  <x:c r="O7311" i="2"/>
  <x:c r="K7312" i="2"/>
  <x:c r="M7312" i="2"/>
  <x:c r="N7312" i="2"/>
  <x:c r="O7312" i="2"/>
  <x:c r="K7313" i="2"/>
  <x:c r="M7313" i="2"/>
  <x:c r="N7313" i="2"/>
  <x:c r="O7313" i="2"/>
  <x:c r="K7314" i="2"/>
  <x:c r="M7314" i="2"/>
  <x:c r="N7314" i="2"/>
  <x:c r="O7314" i="2"/>
  <x:c r="K7315" i="2"/>
  <x:c r="M7315" i="2"/>
  <x:c r="N7315" i="2"/>
  <x:c r="O7315" i="2"/>
  <x:c r="K7316" i="2"/>
  <x:c r="M7316" i="2"/>
  <x:c r="N7316" i="2"/>
  <x:c r="O7316" i="2"/>
  <x:c r="K7317" i="2"/>
  <x:c r="M7317" i="2"/>
  <x:c r="N7317" i="2"/>
  <x:c r="O7317" i="2"/>
  <x:c r="K7318" i="2"/>
  <x:c r="M7318" i="2"/>
  <x:c r="N7318" i="2"/>
  <x:c r="O7318" i="2"/>
  <x:c r="K7319" i="2"/>
  <x:c r="M7319" i="2"/>
  <x:c r="N7319" i="2"/>
  <x:c r="O7319" i="2"/>
  <x:c r="K7320" i="2"/>
  <x:c r="M7320" i="2"/>
  <x:c r="N7320" i="2"/>
  <x:c r="O7320" i="2"/>
  <x:c r="K7321" i="2"/>
  <x:c r="M7321" i="2"/>
  <x:c r="N7321" i="2"/>
  <x:c r="O7321" i="2"/>
  <x:c r="K7322" i="2"/>
  <x:c r="M7322" i="2"/>
  <x:c r="N7322" i="2"/>
  <x:c r="O7322" i="2"/>
  <x:c r="K7323" i="2"/>
  <x:c r="M7323" i="2"/>
  <x:c r="N7323" i="2"/>
  <x:c r="O7323" i="2"/>
  <x:c r="K7324" i="2"/>
  <x:c r="M7324" i="2"/>
  <x:c r="N7324" i="2"/>
  <x:c r="O7324" i="2"/>
  <x:c r="K7325" i="2"/>
  <x:c r="M7325" i="2"/>
  <x:c r="N7325" i="2"/>
  <x:c r="O7325" i="2"/>
  <x:c r="K7326" i="2"/>
  <x:c r="M7326" i="2"/>
  <x:c r="N7326" i="2"/>
  <x:c r="O7326" i="2"/>
  <x:c r="K7327" i="2"/>
  <x:c r="M7327" i="2"/>
  <x:c r="N7327" i="2"/>
  <x:c r="O7327" i="2"/>
  <x:c r="K7328" i="2"/>
  <x:c r="M7328" i="2"/>
  <x:c r="N7328" i="2"/>
  <x:c r="O7328" i="2"/>
  <x:c r="K7329" i="2"/>
  <x:c r="M7329" i="2"/>
  <x:c r="N7329" i="2"/>
  <x:c r="O7329" i="2"/>
  <x:c r="K7330" i="2"/>
  <x:c r="M7330" i="2"/>
  <x:c r="N7330" i="2"/>
  <x:c r="O7330" i="2"/>
  <x:c r="K7331" i="2"/>
  <x:c r="M7331" i="2"/>
  <x:c r="N7331" i="2"/>
  <x:c r="O7331" i="2"/>
  <x:c r="K7332" i="2"/>
  <x:c r="M7332" i="2"/>
  <x:c r="N7332" i="2"/>
  <x:c r="O7332" i="2"/>
  <x:c r="K7333" i="2"/>
  <x:c r="M7333" i="2"/>
  <x:c r="N7333" i="2"/>
  <x:c r="O7333" i="2"/>
  <x:c r="K7334" i="2"/>
  <x:c r="M7334" i="2"/>
  <x:c r="N7334" i="2"/>
  <x:c r="O7334" i="2"/>
  <x:c r="K7335" i="2"/>
  <x:c r="M7335" i="2"/>
  <x:c r="N7335" i="2"/>
  <x:c r="O7335" i="2"/>
  <x:c r="K7336" i="2"/>
  <x:c r="M7336" i="2"/>
  <x:c r="N7336" i="2"/>
  <x:c r="O7336" i="2"/>
  <x:c r="K7337" i="2"/>
  <x:c r="M7337" i="2"/>
  <x:c r="N7337" i="2"/>
  <x:c r="O7337" i="2"/>
  <x:c r="K7338" i="2"/>
  <x:c r="M7338" i="2"/>
  <x:c r="N7338" i="2"/>
  <x:c r="O7338" i="2"/>
  <x:c r="K7339" i="2"/>
  <x:c r="M7339" i="2"/>
  <x:c r="N7339" i="2"/>
  <x:c r="O7339" i="2"/>
  <x:c r="K7340" i="2"/>
  <x:c r="M7340" i="2"/>
  <x:c r="N7340" i="2"/>
  <x:c r="O7340" i="2"/>
  <x:c r="K7341" i="2"/>
  <x:c r="M7341" i="2"/>
  <x:c r="N7341" i="2"/>
  <x:c r="O7341" i="2"/>
  <x:c r="K7342" i="2"/>
  <x:c r="M7342" i="2"/>
  <x:c r="N7342" i="2"/>
  <x:c r="O7342" i="2"/>
  <x:c r="K7343" i="2"/>
  <x:c r="M7343" i="2"/>
  <x:c r="N7343" i="2"/>
  <x:c r="O7343" i="2"/>
  <x:c r="K7344" i="2"/>
  <x:c r="M7344" i="2"/>
  <x:c r="N7344" i="2"/>
  <x:c r="O7344" i="2"/>
  <x:c r="K7345" i="2"/>
  <x:c r="M7345" i="2"/>
  <x:c r="N7345" i="2"/>
  <x:c r="O7345" i="2"/>
  <x:c r="K7346" i="2"/>
  <x:c r="M7346" i="2"/>
  <x:c r="N7346" i="2"/>
  <x:c r="O7346" i="2"/>
  <x:c r="K7347" i="2"/>
  <x:c r="M7347" i="2"/>
  <x:c r="N7347" i="2"/>
  <x:c r="O7347" i="2"/>
  <x:c r="K7348" i="2"/>
  <x:c r="M7348" i="2"/>
  <x:c r="N7348" i="2"/>
  <x:c r="O7348" i="2"/>
  <x:c r="K7349" i="2"/>
  <x:c r="M7349" i="2"/>
  <x:c r="N7349" i="2"/>
  <x:c r="O7349" i="2"/>
  <x:c r="K7350" i="2"/>
  <x:c r="M7350" i="2"/>
  <x:c r="N7350" i="2"/>
  <x:c r="O7350" i="2"/>
  <x:c r="K7351" i="2"/>
  <x:c r="M7351" i="2"/>
  <x:c r="N7351" i="2"/>
  <x:c r="O7351" i="2"/>
  <x:c r="K7352" i="2"/>
  <x:c r="M7352" i="2"/>
  <x:c r="N7352" i="2"/>
  <x:c r="O7352" i="2"/>
  <x:c r="K7353" i="2"/>
  <x:c r="M7353" i="2"/>
  <x:c r="N7353" i="2"/>
  <x:c r="O7353" i="2"/>
  <x:c r="K7354" i="2"/>
  <x:c r="M7354" i="2"/>
  <x:c r="N7354" i="2"/>
  <x:c r="O7354" i="2"/>
  <x:c r="K7355" i="2"/>
  <x:c r="M7355" i="2"/>
  <x:c r="N7355" i="2"/>
  <x:c r="O7355" i="2"/>
  <x:c r="K7356" i="2"/>
  <x:c r="M7356" i="2"/>
  <x:c r="N7356" i="2"/>
  <x:c r="O7356" i="2"/>
  <x:c r="K7357" i="2"/>
  <x:c r="M7357" i="2"/>
  <x:c r="N7357" i="2"/>
  <x:c r="O7357" i="2"/>
  <x:c r="K7358" i="2"/>
  <x:c r="M7358" i="2"/>
  <x:c r="N7358" i="2"/>
  <x:c r="O7358" i="2"/>
  <x:c r="K7359" i="2"/>
  <x:c r="M7359" i="2"/>
  <x:c r="N7359" i="2"/>
  <x:c r="O7359" i="2"/>
  <x:c r="K7360" i="2"/>
  <x:c r="M7360" i="2"/>
  <x:c r="N7360" i="2"/>
  <x:c r="O7360" i="2"/>
  <x:c r="K7361" i="2"/>
  <x:c r="M7361" i="2"/>
  <x:c r="N7361" i="2"/>
  <x:c r="O7361" i="2"/>
  <x:c r="K7362" i="2"/>
  <x:c r="M7362" i="2"/>
  <x:c r="N7362" i="2"/>
  <x:c r="O7362" i="2"/>
  <x:c r="K7363" i="2"/>
  <x:c r="M7363" i="2"/>
  <x:c r="N7363" i="2"/>
  <x:c r="O7363" i="2"/>
  <x:c r="K7364" i="2"/>
  <x:c r="M7364" i="2"/>
  <x:c r="N7364" i="2"/>
  <x:c r="O7364" i="2"/>
  <x:c r="K7365" i="2"/>
  <x:c r="M7365" i="2"/>
  <x:c r="N7365" i="2"/>
  <x:c r="O7365" i="2"/>
  <x:c r="K7366" i="2"/>
  <x:c r="M7366" i="2"/>
  <x:c r="N7366" i="2"/>
  <x:c r="O7366" i="2"/>
  <x:c r="K7367" i="2"/>
  <x:c r="M7367" i="2"/>
  <x:c r="N7367" i="2"/>
  <x:c r="O7367" i="2"/>
  <x:c r="K7368" i="2"/>
  <x:c r="M7368" i="2"/>
  <x:c r="N7368" i="2"/>
  <x:c r="O7368" i="2"/>
  <x:c r="K7369" i="2"/>
  <x:c r="M7369" i="2"/>
  <x:c r="N7369" i="2"/>
  <x:c r="O7369" i="2"/>
  <x:c r="K7370" i="2"/>
  <x:c r="M7370" i="2"/>
  <x:c r="N7370" i="2"/>
  <x:c r="O7370" i="2"/>
  <x:c r="K7371" i="2"/>
  <x:c r="M7371" i="2"/>
  <x:c r="N7371" i="2"/>
  <x:c r="O7371" i="2"/>
  <x:c r="K7372" i="2"/>
  <x:c r="M7372" i="2"/>
  <x:c r="N7372" i="2"/>
  <x:c r="O7372" i="2"/>
  <x:c r="K7373" i="2"/>
  <x:c r="M7373" i="2"/>
  <x:c r="N7373" i="2"/>
  <x:c r="O7373" i="2"/>
  <x:c r="K7374" i="2"/>
  <x:c r="M7374" i="2"/>
  <x:c r="N7374" i="2"/>
  <x:c r="O7374" i="2"/>
  <x:c r="K7375" i="2"/>
  <x:c r="M7375" i="2"/>
  <x:c r="N7375" i="2"/>
  <x:c r="O7375" i="2"/>
  <x:c r="K7376" i="2"/>
  <x:c r="M7376" i="2"/>
  <x:c r="N7376" i="2"/>
  <x:c r="O7376" i="2"/>
  <x:c r="K7377" i="2"/>
  <x:c r="M7377" i="2"/>
  <x:c r="N7377" i="2"/>
  <x:c r="O7377" i="2"/>
  <x:c r="K7378" i="2"/>
  <x:c r="M7378" i="2"/>
  <x:c r="N7378" i="2"/>
  <x:c r="O7378" i="2"/>
  <x:c r="K7379" i="2"/>
  <x:c r="M7379" i="2"/>
  <x:c r="N7379" i="2"/>
  <x:c r="O7379" i="2"/>
  <x:c r="K7380" i="2"/>
  <x:c r="M7380" i="2"/>
  <x:c r="N7380" i="2"/>
  <x:c r="O7380" i="2"/>
  <x:c r="K7381" i="2"/>
  <x:c r="M7381" i="2"/>
  <x:c r="N7381" i="2"/>
  <x:c r="O7381" i="2"/>
  <x:c r="K7382" i="2"/>
  <x:c r="M7382" i="2"/>
  <x:c r="N7382" i="2"/>
  <x:c r="O7382" i="2"/>
  <x:c r="K7383" i="2"/>
  <x:c r="M7383" i="2"/>
  <x:c r="N7383" i="2"/>
  <x:c r="O7383" i="2"/>
  <x:c r="K7384" i="2"/>
  <x:c r="M7384" i="2"/>
  <x:c r="N7384" i="2"/>
  <x:c r="O7384" i="2"/>
  <x:c r="K7385" i="2"/>
  <x:c r="M7385" i="2"/>
  <x:c r="N7385" i="2"/>
  <x:c r="O7385" i="2"/>
  <x:c r="K7386" i="2"/>
  <x:c r="M7386" i="2"/>
  <x:c r="N7386" i="2"/>
  <x:c r="O7386" i="2"/>
  <x:c r="K7387" i="2"/>
  <x:c r="M7387" i="2"/>
  <x:c r="N7387" i="2"/>
  <x:c r="O7387" i="2"/>
  <x:c r="K7388" i="2"/>
  <x:c r="M7388" i="2"/>
  <x:c r="N7388" i="2"/>
  <x:c r="O7388" i="2"/>
  <x:c r="K7389" i="2"/>
  <x:c r="M7389" i="2"/>
  <x:c r="N7389" i="2"/>
  <x:c r="O7389" i="2"/>
  <x:c r="K7390" i="2"/>
  <x:c r="M7390" i="2"/>
  <x:c r="N7390" i="2"/>
  <x:c r="O7390" i="2"/>
  <x:c r="K7391" i="2"/>
  <x:c r="M7391" i="2"/>
  <x:c r="N7391" i="2"/>
  <x:c r="O7391" i="2"/>
  <x:c r="K7392" i="2"/>
  <x:c r="M7392" i="2"/>
  <x:c r="N7392" i="2"/>
  <x:c r="O7392" i="2"/>
  <x:c r="K7393" i="2"/>
  <x:c r="M7393" i="2"/>
  <x:c r="N7393" i="2"/>
  <x:c r="O7393" i="2"/>
  <x:c r="K7394" i="2"/>
  <x:c r="M7394" i="2"/>
  <x:c r="N7394" i="2"/>
  <x:c r="O7394" i="2"/>
  <x:c r="K7395" i="2"/>
  <x:c r="M7395" i="2"/>
  <x:c r="N7395" i="2"/>
  <x:c r="O7395" i="2"/>
  <x:c r="K7396" i="2"/>
  <x:c r="M7396" i="2"/>
  <x:c r="N7396" i="2"/>
  <x:c r="O7396" i="2"/>
  <x:c r="K7397" i="2"/>
  <x:c r="M7397" i="2"/>
  <x:c r="N7397" i="2"/>
  <x:c r="O7397" i="2"/>
  <x:c r="K7398" i="2"/>
  <x:c r="M7398" i="2"/>
  <x:c r="N7398" i="2"/>
  <x:c r="O7398" i="2"/>
  <x:c r="K7399" i="2"/>
  <x:c r="M7399" i="2"/>
  <x:c r="N7399" i="2"/>
  <x:c r="O7399" i="2"/>
  <x:c r="K7400" i="2"/>
  <x:c r="M7400" i="2"/>
  <x:c r="N7400" i="2"/>
  <x:c r="O7400" i="2"/>
  <x:c r="K7401" i="2"/>
  <x:c r="M7401" i="2"/>
  <x:c r="N7401" i="2"/>
  <x:c r="O7401" i="2"/>
  <x:c r="K7402" i="2"/>
  <x:c r="M7402" i="2"/>
  <x:c r="N7402" i="2"/>
  <x:c r="O7402" i="2"/>
  <x:c r="K7403" i="2"/>
  <x:c r="M7403" i="2"/>
  <x:c r="N7403" i="2"/>
  <x:c r="O7403" i="2"/>
  <x:c r="K7404" i="2"/>
  <x:c r="M7404" i="2"/>
  <x:c r="N7404" i="2"/>
  <x:c r="O7404" i="2"/>
  <x:c r="K7405" i="2"/>
  <x:c r="M7405" i="2"/>
  <x:c r="N7405" i="2"/>
  <x:c r="O7405" i="2"/>
  <x:c r="K7406" i="2"/>
  <x:c r="M7406" i="2"/>
  <x:c r="N7406" i="2"/>
  <x:c r="O7406" i="2"/>
  <x:c r="K7407" i="2"/>
  <x:c r="M7407" i="2"/>
  <x:c r="N7407" i="2"/>
  <x:c r="O7407" i="2"/>
  <x:c r="K7408" i="2"/>
  <x:c r="M7408" i="2"/>
  <x:c r="N7408" i="2"/>
  <x:c r="O7408" i="2"/>
  <x:c r="K7409" i="2"/>
  <x:c r="M7409" i="2"/>
  <x:c r="N7409" i="2"/>
  <x:c r="O7409" i="2"/>
  <x:c r="K7410" i="2"/>
  <x:c r="M7410" i="2"/>
  <x:c r="N7410" i="2"/>
  <x:c r="O7410" i="2"/>
  <x:c r="K7411" i="2"/>
  <x:c r="M7411" i="2"/>
  <x:c r="N7411" i="2"/>
  <x:c r="O7411" i="2"/>
  <x:c r="K7412" i="2"/>
  <x:c r="M7412" i="2"/>
  <x:c r="N7412" i="2"/>
  <x:c r="O7412" i="2"/>
  <x:c r="K7413" i="2"/>
  <x:c r="M7413" i="2"/>
  <x:c r="N7413" i="2"/>
  <x:c r="O7413" i="2"/>
  <x:c r="K7414" i="2"/>
  <x:c r="M7414" i="2"/>
  <x:c r="N7414" i="2"/>
  <x:c r="O7414" i="2"/>
  <x:c r="K7415" i="2"/>
  <x:c r="M7415" i="2"/>
  <x:c r="N7415" i="2"/>
  <x:c r="O7415" i="2"/>
  <x:c r="K7416" i="2"/>
  <x:c r="M7416" i="2"/>
  <x:c r="N7416" i="2"/>
  <x:c r="O7416" i="2"/>
  <x:c r="K7417" i="2"/>
  <x:c r="M7417" i="2"/>
  <x:c r="N7417" i="2"/>
  <x:c r="O7417" i="2"/>
  <x:c r="K7418" i="2"/>
  <x:c r="M7418" i="2"/>
  <x:c r="N7418" i="2"/>
  <x:c r="O7418" i="2"/>
  <x:c r="K7419" i="2"/>
  <x:c r="M7419" i="2"/>
  <x:c r="N7419" i="2"/>
  <x:c r="O7419" i="2"/>
  <x:c r="K7420" i="2"/>
  <x:c r="M7420" i="2"/>
  <x:c r="N7420" i="2"/>
  <x:c r="O7420" i="2"/>
  <x:c r="K7421" i="2"/>
  <x:c r="M7421" i="2"/>
  <x:c r="N7421" i="2"/>
  <x:c r="O7421" i="2"/>
  <x:c r="K7422" i="2"/>
  <x:c r="M7422" i="2"/>
  <x:c r="N7422" i="2"/>
  <x:c r="O7422" i="2"/>
  <x:c r="K7423" i="2"/>
  <x:c r="M7423" i="2"/>
  <x:c r="N7423" i="2"/>
  <x:c r="O7423" i="2"/>
  <x:c r="K7424" i="2"/>
  <x:c r="M7424" i="2"/>
  <x:c r="N7424" i="2"/>
  <x:c r="O7424" i="2"/>
  <x:c r="K7425" i="2"/>
  <x:c r="M7425" i="2"/>
  <x:c r="N7425" i="2"/>
  <x:c r="O7425" i="2"/>
  <x:c r="K7426" i="2"/>
  <x:c r="M7426" i="2"/>
  <x:c r="N7426" i="2"/>
  <x:c r="O7426" i="2"/>
  <x:c r="K7427" i="2"/>
  <x:c r="M7427" i="2"/>
  <x:c r="N7427" i="2"/>
  <x:c r="O7427" i="2"/>
  <x:c r="K7428" i="2"/>
  <x:c r="M7428" i="2"/>
  <x:c r="N7428" i="2"/>
  <x:c r="O7428" i="2"/>
  <x:c r="K7429" i="2"/>
  <x:c r="M7429" i="2"/>
  <x:c r="N7429" i="2"/>
  <x:c r="O7429" i="2"/>
  <x:c r="K7430" i="2"/>
  <x:c r="M7430" i="2"/>
  <x:c r="N7430" i="2"/>
  <x:c r="O7430" i="2"/>
  <x:c r="K7431" i="2"/>
  <x:c r="M7431" i="2"/>
  <x:c r="N7431" i="2"/>
  <x:c r="O7431" i="2"/>
  <x:c r="K7432" i="2"/>
  <x:c r="M7432" i="2"/>
  <x:c r="N7432" i="2"/>
  <x:c r="O7432" i="2"/>
  <x:c r="K7433" i="2"/>
  <x:c r="M7433" i="2"/>
  <x:c r="N7433" i="2"/>
  <x:c r="O7433" i="2"/>
  <x:c r="K7434" i="2"/>
  <x:c r="M7434" i="2"/>
  <x:c r="N7434" i="2"/>
  <x:c r="O7434" i="2"/>
  <x:c r="K7435" i="2"/>
  <x:c r="M7435" i="2"/>
  <x:c r="N7435" i="2"/>
  <x:c r="O7435" i="2"/>
  <x:c r="K7436" i="2"/>
  <x:c r="M7436" i="2"/>
  <x:c r="N7436" i="2"/>
  <x:c r="O7436" i="2"/>
  <x:c r="K7437" i="2"/>
  <x:c r="M7437" i="2"/>
  <x:c r="N7437" i="2"/>
  <x:c r="O7437" i="2"/>
  <x:c r="K7438" i="2"/>
  <x:c r="M7438" i="2"/>
  <x:c r="N7438" i="2"/>
  <x:c r="O7438" i="2"/>
  <x:c r="K7439" i="2"/>
  <x:c r="M7439" i="2"/>
  <x:c r="N7439" i="2"/>
  <x:c r="O7439" i="2"/>
  <x:c r="K7440" i="2"/>
  <x:c r="M7440" i="2"/>
  <x:c r="N7440" i="2"/>
  <x:c r="O7440" i="2"/>
  <x:c r="K7441" i="2"/>
  <x:c r="M7441" i="2"/>
  <x:c r="N7441" i="2"/>
  <x:c r="O7441" i="2"/>
  <x:c r="K7442" i="2"/>
  <x:c r="M7442" i="2"/>
  <x:c r="N7442" i="2"/>
  <x:c r="O7442" i="2"/>
  <x:c r="K7443" i="2"/>
  <x:c r="M7443" i="2"/>
  <x:c r="N7443" i="2"/>
  <x:c r="O7443" i="2"/>
  <x:c r="K7444" i="2"/>
  <x:c r="M7444" i="2"/>
  <x:c r="N7444" i="2"/>
  <x:c r="O7444" i="2"/>
  <x:c r="K7445" i="2"/>
  <x:c r="M7445" i="2"/>
  <x:c r="N7445" i="2"/>
  <x:c r="O7445" i="2"/>
  <x:c r="K7446" i="2"/>
  <x:c r="M7446" i="2"/>
  <x:c r="N7446" i="2"/>
  <x:c r="O7446" i="2"/>
  <x:c r="K7447" i="2"/>
  <x:c r="M7447" i="2"/>
  <x:c r="N7447" i="2"/>
  <x:c r="O7447" i="2"/>
  <x:c r="K7448" i="2"/>
  <x:c r="M7448" i="2"/>
  <x:c r="N7448" i="2"/>
  <x:c r="O7448" i="2"/>
  <x:c r="K7449" i="2"/>
  <x:c r="M7449" i="2"/>
  <x:c r="N7449" i="2"/>
  <x:c r="O7449" i="2"/>
  <x:c r="K7450" i="2"/>
  <x:c r="M7450" i="2"/>
  <x:c r="N7450" i="2"/>
  <x:c r="O7450" i="2"/>
  <x:c r="K7451" i="2"/>
  <x:c r="M7451" i="2"/>
  <x:c r="N7451" i="2"/>
  <x:c r="O7451" i="2"/>
  <x:c r="K7452" i="2"/>
  <x:c r="M7452" i="2"/>
  <x:c r="N7452" i="2"/>
  <x:c r="O7452" i="2"/>
  <x:c r="K7453" i="2"/>
  <x:c r="M7453" i="2"/>
  <x:c r="N7453" i="2"/>
  <x:c r="O7453" i="2"/>
  <x:c r="K7454" i="2"/>
  <x:c r="M7454" i="2"/>
  <x:c r="N7454" i="2"/>
  <x:c r="O7454" i="2"/>
  <x:c r="K7455" i="2"/>
  <x:c r="M7455" i="2"/>
  <x:c r="N7455" i="2"/>
  <x:c r="O7455" i="2"/>
  <x:c r="K7456" i="2"/>
  <x:c r="M7456" i="2"/>
  <x:c r="N7456" i="2"/>
  <x:c r="O7456" i="2"/>
  <x:c r="K7457" i="2"/>
  <x:c r="M7457" i="2"/>
  <x:c r="N7457" i="2"/>
  <x:c r="O7457" i="2"/>
  <x:c r="K7458" i="2"/>
  <x:c r="M7458" i="2"/>
  <x:c r="N7458" i="2"/>
  <x:c r="O7458" i="2"/>
  <x:c r="K7459" i="2"/>
  <x:c r="M7459" i="2"/>
  <x:c r="N7459" i="2"/>
  <x:c r="O7459" i="2"/>
  <x:c r="K7460" i="2"/>
  <x:c r="M7460" i="2"/>
  <x:c r="N7460" i="2"/>
  <x:c r="O7460" i="2"/>
  <x:c r="K7461" i="2"/>
  <x:c r="M7461" i="2"/>
  <x:c r="N7461" i="2"/>
  <x:c r="O7461" i="2"/>
  <x:c r="K7462" i="2"/>
  <x:c r="M7462" i="2"/>
  <x:c r="N7462" i="2"/>
  <x:c r="O7462" i="2"/>
  <x:c r="K7463" i="2"/>
  <x:c r="M7463" i="2"/>
  <x:c r="N7463" i="2"/>
  <x:c r="O7463" i="2"/>
  <x:c r="K7464" i="2"/>
  <x:c r="M7464" i="2"/>
  <x:c r="N7464" i="2"/>
  <x:c r="O7464" i="2"/>
  <x:c r="K7465" i="2"/>
  <x:c r="M7465" i="2"/>
  <x:c r="N7465" i="2"/>
  <x:c r="O7465" i="2"/>
  <x:c r="K7466" i="2"/>
  <x:c r="M7466" i="2"/>
  <x:c r="N7466" i="2"/>
  <x:c r="O7466" i="2"/>
  <x:c r="K7467" i="2"/>
  <x:c r="M7467" i="2"/>
  <x:c r="N7467" i="2"/>
  <x:c r="O7467" i="2"/>
  <x:c r="K7468" i="2"/>
  <x:c r="M7468" i="2"/>
  <x:c r="N7468" i="2"/>
  <x:c r="O7468" i="2"/>
  <x:c r="K7469" i="2"/>
  <x:c r="M7469" i="2"/>
  <x:c r="N7469" i="2"/>
  <x:c r="O7469" i="2"/>
  <x:c r="K7470" i="2"/>
  <x:c r="M7470" i="2"/>
  <x:c r="N7470" i="2"/>
  <x:c r="O7470" i="2"/>
  <x:c r="K7471" i="2"/>
  <x:c r="M7471" i="2"/>
  <x:c r="N7471" i="2"/>
  <x:c r="O7471" i="2"/>
  <x:c r="K7472" i="2"/>
  <x:c r="M7472" i="2"/>
  <x:c r="N7472" i="2"/>
  <x:c r="O7472" i="2"/>
  <x:c r="K7473" i="2"/>
  <x:c r="M7473" i="2"/>
  <x:c r="N7473" i="2"/>
  <x:c r="O7473" i="2"/>
  <x:c r="K7474" i="2"/>
  <x:c r="M7474" i="2"/>
  <x:c r="N7474" i="2"/>
  <x:c r="O7474" i="2"/>
  <x:c r="K7475" i="2"/>
  <x:c r="M7475" i="2"/>
  <x:c r="N7475" i="2"/>
  <x:c r="O7475" i="2"/>
  <x:c r="K7476" i="2"/>
  <x:c r="M7476" i="2"/>
  <x:c r="N7476" i="2"/>
  <x:c r="O7476" i="2"/>
  <x:c r="K7477" i="2"/>
  <x:c r="M7477" i="2"/>
  <x:c r="N7477" i="2"/>
  <x:c r="O7477" i="2"/>
  <x:c r="K7478" i="2"/>
  <x:c r="M7478" i="2"/>
  <x:c r="N7478" i="2"/>
  <x:c r="O7478" i="2"/>
  <x:c r="K7479" i="2"/>
  <x:c r="M7479" i="2"/>
  <x:c r="N7479" i="2"/>
  <x:c r="O7479" i="2"/>
  <x:c r="K7480" i="2"/>
  <x:c r="M7480" i="2"/>
  <x:c r="N7480" i="2"/>
  <x:c r="O7480" i="2"/>
  <x:c r="K7481" i="2"/>
  <x:c r="M7481" i="2"/>
  <x:c r="N7481" i="2"/>
  <x:c r="O7481" i="2"/>
  <x:c r="K7482" i="2"/>
  <x:c r="M7482" i="2"/>
  <x:c r="N7482" i="2"/>
  <x:c r="O7482" i="2"/>
  <x:c r="K7483" i="2"/>
  <x:c r="M7483" i="2"/>
  <x:c r="N7483" i="2"/>
  <x:c r="O7483" i="2"/>
  <x:c r="K7484" i="2"/>
  <x:c r="M7484" i="2"/>
  <x:c r="N7484" i="2"/>
  <x:c r="O7484" i="2"/>
  <x:c r="K7485" i="2"/>
  <x:c r="M7485" i="2"/>
  <x:c r="N7485" i="2"/>
  <x:c r="O7485" i="2"/>
  <x:c r="K7486" i="2"/>
  <x:c r="M7486" i="2"/>
  <x:c r="N7486" i="2"/>
  <x:c r="O7486" i="2"/>
  <x:c r="K7487" i="2"/>
  <x:c r="M7487" i="2"/>
  <x:c r="N7487" i="2"/>
  <x:c r="O7487" i="2"/>
  <x:c r="K7488" i="2"/>
  <x:c r="M7488" i="2"/>
  <x:c r="N7488" i="2"/>
  <x:c r="O7488" i="2"/>
  <x:c r="K7489" i="2"/>
  <x:c r="M7489" i="2"/>
  <x:c r="N7489" i="2"/>
  <x:c r="O7489" i="2"/>
  <x:c r="K7490" i="2"/>
  <x:c r="M7490" i="2"/>
  <x:c r="N7490" i="2"/>
  <x:c r="O7490" i="2"/>
  <x:c r="K7491" i="2"/>
  <x:c r="M7491" i="2"/>
  <x:c r="N7491" i="2"/>
  <x:c r="O7491" i="2"/>
  <x:c r="K7492" i="2"/>
  <x:c r="M7492" i="2"/>
  <x:c r="N7492" i="2"/>
  <x:c r="O7492" i="2"/>
  <x:c r="K7493" i="2"/>
  <x:c r="M7493" i="2"/>
  <x:c r="N7493" i="2"/>
  <x:c r="O7493" i="2"/>
  <x:c r="K7494" i="2"/>
  <x:c r="M7494" i="2"/>
  <x:c r="N7494" i="2"/>
  <x:c r="O7494" i="2"/>
  <x:c r="K7495" i="2"/>
  <x:c r="M7495" i="2"/>
  <x:c r="N7495" i="2"/>
  <x:c r="O7495" i="2"/>
  <x:c r="K7496" i="2"/>
  <x:c r="M7496" i="2"/>
  <x:c r="N7496" i="2"/>
  <x:c r="O7496" i="2"/>
  <x:c r="K7497" i="2"/>
  <x:c r="M7497" i="2"/>
  <x:c r="N7497" i="2"/>
  <x:c r="O7497" i="2"/>
  <x:c r="K7498" i="2"/>
  <x:c r="M7498" i="2"/>
  <x:c r="N7498" i="2"/>
  <x:c r="O7498" i="2"/>
  <x:c r="K7499" i="2"/>
  <x:c r="M7499" i="2"/>
  <x:c r="N7499" i="2"/>
  <x:c r="O7499" i="2"/>
  <x:c r="K7500" i="2"/>
  <x:c r="M7500" i="2"/>
  <x:c r="N7500" i="2"/>
  <x:c r="O7500" i="2"/>
  <x:c r="K7501" i="2"/>
  <x:c r="M7501" i="2"/>
  <x:c r="N7501" i="2"/>
  <x:c r="O7501" i="2"/>
  <x:c r="K7502" i="2"/>
  <x:c r="M7502" i="2"/>
  <x:c r="N7502" i="2"/>
  <x:c r="O7502" i="2"/>
  <x:c r="K7503" i="2"/>
  <x:c r="M7503" i="2"/>
  <x:c r="N7503" i="2"/>
  <x:c r="O7503" i="2"/>
  <x:c r="K7504" i="2"/>
  <x:c r="M7504" i="2"/>
  <x:c r="N7504" i="2"/>
  <x:c r="O7504" i="2"/>
  <x:c r="K7505" i="2"/>
  <x:c r="M7505" i="2"/>
  <x:c r="N7505" i="2"/>
  <x:c r="O7505" i="2"/>
  <x:c r="K7506" i="2"/>
  <x:c r="M7506" i="2"/>
  <x:c r="N7506" i="2"/>
  <x:c r="O7506" i="2"/>
  <x:c r="K7507" i="2"/>
  <x:c r="M7507" i="2"/>
  <x:c r="N7507" i="2"/>
  <x:c r="O7507" i="2"/>
  <x:c r="K7508" i="2"/>
  <x:c r="M7508" i="2"/>
  <x:c r="N7508" i="2"/>
  <x:c r="O7508" i="2"/>
  <x:c r="K7509" i="2"/>
  <x:c r="M7509" i="2"/>
  <x:c r="N7509" i="2"/>
  <x:c r="O7509" i="2"/>
  <x:c r="K7510" i="2"/>
  <x:c r="M7510" i="2"/>
  <x:c r="N7510" i="2"/>
  <x:c r="O7510" i="2"/>
  <x:c r="K7511" i="2"/>
  <x:c r="M7511" i="2"/>
  <x:c r="N7511" i="2"/>
  <x:c r="O7511" i="2"/>
  <x:c r="K7512" i="2"/>
  <x:c r="M7512" i="2"/>
  <x:c r="N7512" i="2"/>
  <x:c r="O7512" i="2"/>
  <x:c r="K7513" i="2"/>
  <x:c r="M7513" i="2"/>
  <x:c r="N7513" i="2"/>
  <x:c r="O7513" i="2"/>
  <x:c r="K7514" i="2"/>
  <x:c r="M7514" i="2"/>
  <x:c r="N7514" i="2"/>
  <x:c r="O7514" i="2"/>
  <x:c r="K7515" i="2"/>
  <x:c r="M7515" i="2"/>
  <x:c r="N7515" i="2"/>
  <x:c r="O7515" i="2"/>
  <x:c r="K7516" i="2"/>
  <x:c r="M7516" i="2"/>
  <x:c r="N7516" i="2"/>
  <x:c r="O7516" i="2"/>
  <x:c r="K7517" i="2"/>
  <x:c r="M7517" i="2"/>
  <x:c r="N7517" i="2"/>
  <x:c r="O7517" i="2"/>
  <x:c r="K7518" i="2"/>
  <x:c r="M7518" i="2"/>
  <x:c r="N7518" i="2"/>
  <x:c r="O7518" i="2"/>
  <x:c r="K7519" i="2"/>
  <x:c r="M7519" i="2"/>
  <x:c r="N7519" i="2"/>
  <x:c r="O7519" i="2"/>
  <x:c r="K7520" i="2"/>
  <x:c r="M7520" i="2"/>
  <x:c r="N7520" i="2"/>
  <x:c r="O7520" i="2"/>
  <x:c r="K7521" i="2"/>
  <x:c r="M7521" i="2"/>
  <x:c r="N7521" i="2"/>
  <x:c r="O7521" i="2"/>
  <x:c r="K7522" i="2"/>
  <x:c r="M7522" i="2"/>
  <x:c r="N7522" i="2"/>
  <x:c r="O7522" i="2"/>
  <x:c r="K7523" i="2"/>
  <x:c r="M7523" i="2"/>
  <x:c r="N7523" i="2"/>
  <x:c r="O7523" i="2"/>
  <x:c r="K7524" i="2"/>
  <x:c r="M7524" i="2"/>
  <x:c r="N7524" i="2"/>
  <x:c r="O7524" i="2"/>
  <x:c r="K7525" i="2"/>
  <x:c r="M7525" i="2"/>
  <x:c r="N7525" i="2"/>
  <x:c r="O7525" i="2"/>
  <x:c r="K7526" i="2"/>
  <x:c r="M7526" i="2"/>
  <x:c r="N7526" i="2"/>
  <x:c r="O7526" i="2"/>
  <x:c r="K7527" i="2"/>
  <x:c r="M7527" i="2"/>
  <x:c r="N7527" i="2"/>
  <x:c r="O7527" i="2"/>
  <x:c r="K7528" i="2"/>
  <x:c r="M7528" i="2"/>
  <x:c r="N7528" i="2"/>
  <x:c r="O7528" i="2"/>
  <x:c r="K7529" i="2"/>
  <x:c r="M7529" i="2"/>
  <x:c r="N7529" i="2"/>
  <x:c r="O7529" i="2"/>
  <x:c r="K7530" i="2"/>
  <x:c r="M7530" i="2"/>
  <x:c r="N7530" i="2"/>
  <x:c r="O7530" i="2"/>
  <x:c r="K7531" i="2"/>
  <x:c r="M7531" i="2"/>
  <x:c r="N7531" i="2"/>
  <x:c r="O7531" i="2"/>
  <x:c r="K7532" i="2"/>
  <x:c r="M7532" i="2"/>
  <x:c r="N7532" i="2"/>
  <x:c r="O7532" i="2"/>
  <x:c r="K7533" i="2"/>
  <x:c r="M7533" i="2"/>
  <x:c r="N7533" i="2"/>
  <x:c r="O7533" i="2"/>
  <x:c r="K7534" i="2"/>
  <x:c r="M7534" i="2"/>
  <x:c r="N7534" i="2"/>
  <x:c r="O7534" i="2"/>
  <x:c r="K7535" i="2"/>
  <x:c r="M7535" i="2"/>
  <x:c r="N7535" i="2"/>
  <x:c r="O7535" i="2"/>
  <x:c r="K7536" i="2"/>
  <x:c r="M7536" i="2"/>
  <x:c r="N7536" i="2"/>
  <x:c r="O7536" i="2"/>
  <x:c r="K7537" i="2"/>
  <x:c r="M7537" i="2"/>
  <x:c r="N7537" i="2"/>
  <x:c r="O7537" i="2"/>
  <x:c r="K7538" i="2"/>
  <x:c r="M7538" i="2"/>
  <x:c r="N7538" i="2"/>
  <x:c r="O7538" i="2"/>
  <x:c r="K7539" i="2"/>
  <x:c r="M7539" i="2"/>
  <x:c r="N7539" i="2"/>
  <x:c r="O7539" i="2"/>
  <x:c r="K7540" i="2"/>
  <x:c r="M7540" i="2"/>
  <x:c r="N7540" i="2"/>
  <x:c r="O7540" i="2"/>
  <x:c r="K7541" i="2"/>
  <x:c r="M7541" i="2"/>
  <x:c r="N7541" i="2"/>
  <x:c r="O7541" i="2"/>
  <x:c r="K7542" i="2"/>
  <x:c r="M7542" i="2"/>
  <x:c r="N7542" i="2"/>
  <x:c r="O7542" i="2"/>
  <x:c r="K7543" i="2"/>
  <x:c r="M7543" i="2"/>
  <x:c r="N7543" i="2"/>
  <x:c r="O7543" i="2"/>
  <x:c r="K7544" i="2"/>
  <x:c r="M7544" i="2"/>
  <x:c r="N7544" i="2"/>
  <x:c r="O7544" i="2"/>
  <x:c r="K7545" i="2"/>
  <x:c r="M7545" i="2"/>
  <x:c r="N7545" i="2"/>
  <x:c r="O7545" i="2"/>
  <x:c r="K7546" i="2"/>
  <x:c r="M7546" i="2"/>
  <x:c r="N7546" i="2"/>
  <x:c r="O7546" i="2"/>
  <x:c r="K7547" i="2"/>
  <x:c r="M7547" i="2"/>
  <x:c r="N7547" i="2"/>
  <x:c r="O7547" i="2"/>
  <x:c r="K7548" i="2"/>
  <x:c r="M7548" i="2"/>
  <x:c r="N7548" i="2"/>
  <x:c r="O7548" i="2"/>
  <x:c r="K7549" i="2"/>
  <x:c r="M7549" i="2"/>
  <x:c r="N7549" i="2"/>
  <x:c r="O7549" i="2"/>
  <x:c r="K7550" i="2"/>
  <x:c r="M7550" i="2"/>
  <x:c r="N7550" i="2"/>
  <x:c r="O7550" i="2"/>
  <x:c r="K7551" i="2"/>
  <x:c r="M7551" i="2"/>
  <x:c r="N7551" i="2"/>
  <x:c r="O7551" i="2"/>
  <x:c r="K7552" i="2"/>
  <x:c r="M7552" i="2"/>
  <x:c r="N7552" i="2"/>
  <x:c r="O7552" i="2"/>
  <x:c r="K7553" i="2"/>
  <x:c r="M7553" i="2"/>
  <x:c r="N7553" i="2"/>
  <x:c r="O7553" i="2"/>
  <x:c r="K7554" i="2"/>
  <x:c r="M7554" i="2"/>
  <x:c r="N7554" i="2"/>
  <x:c r="O7554" i="2"/>
  <x:c r="K7555" i="2"/>
  <x:c r="M7555" i="2"/>
  <x:c r="N7555" i="2"/>
  <x:c r="O7555" i="2"/>
  <x:c r="K7556" i="2"/>
  <x:c r="M7556" i="2"/>
  <x:c r="N7556" i="2"/>
  <x:c r="O7556" i="2"/>
  <x:c r="K7557" i="2"/>
  <x:c r="M7557" i="2"/>
  <x:c r="N7557" i="2"/>
  <x:c r="O7557" i="2"/>
  <x:c r="K7558" i="2"/>
  <x:c r="M7558" i="2"/>
  <x:c r="N7558" i="2"/>
  <x:c r="O7558" i="2"/>
  <x:c r="K7559" i="2"/>
  <x:c r="M7559" i="2"/>
  <x:c r="N7559" i="2"/>
  <x:c r="O7559" i="2"/>
  <x:c r="K7560" i="2"/>
  <x:c r="M7560" i="2"/>
  <x:c r="N7560" i="2"/>
  <x:c r="O7560" i="2"/>
  <x:c r="K7561" i="2"/>
  <x:c r="M7561" i="2"/>
  <x:c r="N7561" i="2"/>
  <x:c r="O7561" i="2"/>
  <x:c r="K7562" i="2"/>
  <x:c r="M7562" i="2"/>
  <x:c r="N7562" i="2"/>
  <x:c r="O7562" i="2"/>
  <x:c r="K7563" i="2"/>
  <x:c r="M7563" i="2"/>
  <x:c r="N7563" i="2"/>
  <x:c r="O7563" i="2"/>
  <x:c r="K7564" i="2"/>
  <x:c r="M7564" i="2"/>
  <x:c r="N7564" i="2"/>
  <x:c r="O7564" i="2"/>
  <x:c r="K7565" i="2"/>
  <x:c r="M7565" i="2"/>
  <x:c r="N7565" i="2"/>
  <x:c r="O7565" i="2"/>
  <x:c r="K7566" i="2"/>
  <x:c r="M7566" i="2"/>
  <x:c r="N7566" i="2"/>
  <x:c r="O7566" i="2"/>
  <x:c r="K7567" i="2"/>
  <x:c r="M7567" i="2"/>
  <x:c r="N7567" i="2"/>
  <x:c r="O7567" i="2"/>
  <x:c r="K7568" i="2"/>
  <x:c r="M7568" i="2"/>
  <x:c r="N7568" i="2"/>
  <x:c r="O7568" i="2"/>
  <x:c r="K7569" i="2"/>
  <x:c r="M7569" i="2"/>
  <x:c r="N7569" i="2"/>
  <x:c r="O7569" i="2"/>
  <x:c r="K7570" i="2"/>
  <x:c r="M7570" i="2"/>
  <x:c r="N7570" i="2"/>
  <x:c r="O7570" i="2"/>
  <x:c r="K7571" i="2"/>
  <x:c r="M7571" i="2"/>
  <x:c r="N7571" i="2"/>
  <x:c r="O7571" i="2"/>
  <x:c r="K7572" i="2"/>
  <x:c r="M7572" i="2"/>
  <x:c r="N7572" i="2"/>
  <x:c r="O7572" i="2"/>
  <x:c r="K7573" i="2"/>
  <x:c r="M7573" i="2"/>
  <x:c r="N7573" i="2"/>
  <x:c r="O7573" i="2"/>
  <x:c r="K7574" i="2"/>
  <x:c r="M7574" i="2"/>
  <x:c r="N7574" i="2"/>
  <x:c r="O7574" i="2"/>
  <x:c r="K7575" i="2"/>
  <x:c r="M7575" i="2"/>
  <x:c r="N7575" i="2"/>
  <x:c r="O7575" i="2"/>
  <x:c r="K7576" i="2"/>
  <x:c r="M7576" i="2"/>
  <x:c r="N7576" i="2"/>
  <x:c r="O7576" i="2"/>
  <x:c r="K7577" i="2"/>
  <x:c r="M7577" i="2"/>
  <x:c r="N7577" i="2"/>
  <x:c r="O7577" i="2"/>
  <x:c r="K7578" i="2"/>
  <x:c r="M7578" i="2"/>
  <x:c r="N7578" i="2"/>
  <x:c r="O7578" i="2"/>
  <x:c r="K7579" i="2"/>
  <x:c r="M7579" i="2"/>
  <x:c r="N7579" i="2"/>
  <x:c r="O7579" i="2"/>
  <x:c r="K7580" i="2"/>
  <x:c r="M7580" i="2"/>
  <x:c r="N7580" i="2"/>
  <x:c r="O7580" i="2"/>
  <x:c r="K7581" i="2"/>
  <x:c r="M7581" i="2"/>
  <x:c r="N7581" i="2"/>
  <x:c r="O7581" i="2"/>
  <x:c r="K7582" i="2"/>
  <x:c r="M7582" i="2"/>
  <x:c r="N7582" i="2"/>
  <x:c r="O7582" i="2"/>
  <x:c r="K7583" i="2"/>
  <x:c r="M7583" i="2"/>
  <x:c r="N7583" i="2"/>
  <x:c r="O7583" i="2"/>
  <x:c r="K7584" i="2"/>
  <x:c r="M7584" i="2"/>
  <x:c r="N7584" i="2"/>
  <x:c r="O7584" i="2"/>
  <x:c r="K7585" i="2"/>
  <x:c r="M7585" i="2"/>
  <x:c r="N7585" i="2"/>
  <x:c r="O7585" i="2"/>
  <x:c r="K7586" i="2"/>
  <x:c r="M7586" i="2"/>
  <x:c r="N7586" i="2"/>
  <x:c r="O7586" i="2"/>
  <x:c r="K7587" i="2"/>
  <x:c r="M7587" i="2"/>
  <x:c r="N7587" i="2"/>
  <x:c r="O7587" i="2"/>
  <x:c r="K7588" i="2"/>
  <x:c r="M7588" i="2"/>
  <x:c r="N7588" i="2"/>
  <x:c r="O7588" i="2"/>
  <x:c r="K7589" i="2"/>
  <x:c r="M7589" i="2"/>
  <x:c r="N7589" i="2"/>
  <x:c r="O7589" i="2"/>
  <x:c r="K7590" i="2"/>
  <x:c r="M7590" i="2"/>
  <x:c r="N7590" i="2"/>
  <x:c r="O7590" i="2"/>
  <x:c r="K7591" i="2"/>
  <x:c r="M7591" i="2"/>
  <x:c r="N7591" i="2"/>
  <x:c r="O7591" i="2"/>
  <x:c r="K7592" i="2"/>
  <x:c r="M7592" i="2"/>
  <x:c r="N7592" i="2"/>
  <x:c r="O7592" i="2"/>
  <x:c r="K7593" i="2"/>
  <x:c r="M7593" i="2"/>
  <x:c r="N7593" i="2"/>
  <x:c r="O7593" i="2"/>
  <x:c r="K7594" i="2"/>
  <x:c r="M7594" i="2"/>
  <x:c r="N7594" i="2"/>
  <x:c r="O7594" i="2"/>
  <x:c r="K7595" i="2"/>
  <x:c r="M7595" i="2"/>
  <x:c r="N7595" i="2"/>
  <x:c r="O7595" i="2"/>
  <x:c r="K7596" i="2"/>
  <x:c r="M7596" i="2"/>
  <x:c r="N7596" i="2"/>
  <x:c r="O7596" i="2"/>
  <x:c r="K7597" i="2"/>
  <x:c r="M7597" i="2"/>
  <x:c r="N7597" i="2"/>
  <x:c r="O7597" i="2"/>
  <x:c r="K7598" i="2"/>
  <x:c r="M7598" i="2"/>
  <x:c r="N7598" i="2"/>
  <x:c r="O7598" i="2"/>
  <x:c r="K7599" i="2"/>
  <x:c r="M7599" i="2"/>
  <x:c r="N7599" i="2"/>
  <x:c r="O7599" i="2"/>
  <x:c r="K7600" i="2"/>
  <x:c r="M7600" i="2"/>
  <x:c r="N7600" i="2"/>
  <x:c r="O7600" i="2"/>
  <x:c r="K7601" i="2"/>
  <x:c r="M7601" i="2"/>
  <x:c r="N7601" i="2"/>
  <x:c r="O7601" i="2"/>
  <x:c r="K7602" i="2"/>
  <x:c r="M7602" i="2"/>
  <x:c r="N7602" i="2"/>
  <x:c r="O7602" i="2"/>
  <x:c r="K7603" i="2"/>
  <x:c r="M7603" i="2"/>
  <x:c r="N7603" i="2"/>
  <x:c r="O7603" i="2"/>
  <x:c r="K7604" i="2"/>
  <x:c r="M7604" i="2"/>
  <x:c r="N7604" i="2"/>
  <x:c r="O7604" i="2"/>
  <x:c r="K7605" i="2"/>
  <x:c r="M7605" i="2"/>
  <x:c r="N7605" i="2"/>
  <x:c r="O7605" i="2"/>
  <x:c r="K7606" i="2"/>
  <x:c r="M7606" i="2"/>
  <x:c r="N7606" i="2"/>
  <x:c r="O7606" i="2"/>
  <x:c r="K7607" i="2"/>
  <x:c r="M7607" i="2"/>
  <x:c r="N7607" i="2"/>
  <x:c r="O7607" i="2"/>
  <x:c r="K7608" i="2"/>
  <x:c r="M7608" i="2"/>
  <x:c r="N7608" i="2"/>
  <x:c r="O7608" i="2"/>
  <x:c r="K7609" i="2"/>
  <x:c r="M7609" i="2"/>
  <x:c r="N7609" i="2"/>
  <x:c r="O7609" i="2"/>
  <x:c r="K7610" i="2"/>
  <x:c r="M7610" i="2"/>
  <x:c r="N7610" i="2"/>
  <x:c r="O7610" i="2"/>
  <x:c r="K7611" i="2"/>
  <x:c r="M7611" i="2"/>
  <x:c r="N7611" i="2"/>
  <x:c r="O7611" i="2"/>
  <x:c r="K7612" i="2"/>
  <x:c r="M7612" i="2"/>
  <x:c r="N7612" i="2"/>
  <x:c r="O7612" i="2"/>
  <x:c r="K7613" i="2"/>
  <x:c r="M7613" i="2"/>
  <x:c r="N7613" i="2"/>
  <x:c r="O7613" i="2"/>
  <x:c r="K7614" i="2"/>
  <x:c r="M7614" i="2"/>
  <x:c r="N7614" i="2"/>
  <x:c r="O7614" i="2"/>
  <x:c r="K7615" i="2"/>
  <x:c r="M7615" i="2"/>
  <x:c r="N7615" i="2"/>
  <x:c r="O7615" i="2"/>
  <x:c r="K7616" i="2"/>
  <x:c r="M7616" i="2"/>
  <x:c r="N7616" i="2"/>
  <x:c r="O7616" i="2"/>
  <x:c r="K7617" i="2"/>
  <x:c r="M7617" i="2"/>
  <x:c r="N7617" i="2"/>
  <x:c r="O7617" i="2"/>
  <x:c r="K7618" i="2"/>
  <x:c r="M7618" i="2"/>
  <x:c r="N7618" i="2"/>
  <x:c r="O7618" i="2"/>
  <x:c r="K7619" i="2"/>
  <x:c r="M7619" i="2"/>
  <x:c r="N7619" i="2"/>
  <x:c r="O7619" i="2"/>
  <x:c r="K7620" i="2"/>
  <x:c r="M7620" i="2"/>
  <x:c r="N7620" i="2"/>
  <x:c r="O7620" i="2"/>
  <x:c r="K7621" i="2"/>
  <x:c r="M7621" i="2"/>
  <x:c r="N7621" i="2"/>
  <x:c r="O7621" i="2"/>
  <x:c r="K7622" i="2"/>
  <x:c r="M7622" i="2"/>
  <x:c r="N7622" i="2"/>
  <x:c r="O7622" i="2"/>
  <x:c r="K7623" i="2"/>
  <x:c r="M7623" i="2"/>
  <x:c r="N7623" i="2"/>
  <x:c r="O7623" i="2"/>
  <x:c r="K7624" i="2"/>
  <x:c r="M7624" i="2"/>
  <x:c r="N7624" i="2"/>
  <x:c r="O7624" i="2"/>
  <x:c r="K7625" i="2"/>
  <x:c r="M7625" i="2"/>
  <x:c r="N7625" i="2"/>
  <x:c r="O7625" i="2"/>
  <x:c r="K7626" i="2"/>
  <x:c r="M7626" i="2"/>
  <x:c r="N7626" i="2"/>
  <x:c r="O7626" i="2"/>
  <x:c r="K7627" i="2"/>
  <x:c r="M7627" i="2"/>
  <x:c r="N7627" i="2"/>
  <x:c r="O7627" i="2"/>
  <x:c r="K7628" i="2"/>
  <x:c r="M7628" i="2"/>
  <x:c r="N7628" i="2"/>
  <x:c r="O7628" i="2"/>
  <x:c r="K7629" i="2"/>
  <x:c r="M7629" i="2"/>
  <x:c r="N7629" i="2"/>
  <x:c r="O7629" i="2"/>
  <x:c r="K7630" i="2"/>
  <x:c r="M7630" i="2"/>
  <x:c r="N7630" i="2"/>
  <x:c r="O7630" i="2"/>
  <x:c r="K7631" i="2"/>
  <x:c r="M7631" i="2"/>
  <x:c r="N7631" i="2"/>
  <x:c r="O7631" i="2"/>
  <x:c r="K7632" i="2"/>
  <x:c r="M7632" i="2"/>
  <x:c r="N7632" i="2"/>
  <x:c r="O7632" i="2"/>
  <x:c r="K7633" i="2"/>
  <x:c r="M7633" i="2"/>
  <x:c r="N7633" i="2"/>
  <x:c r="O7633" i="2"/>
  <x:c r="K7634" i="2"/>
  <x:c r="M7634" i="2"/>
  <x:c r="N7634" i="2"/>
  <x:c r="O7634" i="2"/>
  <x:c r="K7635" i="2"/>
  <x:c r="M7635" i="2"/>
  <x:c r="N7635" i="2"/>
  <x:c r="O7635" i="2"/>
  <x:c r="K7636" i="2"/>
  <x:c r="M7636" i="2"/>
  <x:c r="N7636" i="2"/>
  <x:c r="O7636" i="2"/>
  <x:c r="K7637" i="2"/>
  <x:c r="M7637" i="2"/>
  <x:c r="N7637" i="2"/>
  <x:c r="O7637" i="2"/>
  <x:c r="K7638" i="2"/>
  <x:c r="M7638" i="2"/>
  <x:c r="N7638" i="2"/>
  <x:c r="O7638" i="2"/>
  <x:c r="K7639" i="2"/>
  <x:c r="M7639" i="2"/>
  <x:c r="N7639" i="2"/>
  <x:c r="O7639" i="2"/>
  <x:c r="K7640" i="2"/>
  <x:c r="M7640" i="2"/>
  <x:c r="N7640" i="2"/>
  <x:c r="O7640" i="2"/>
  <x:c r="K7641" i="2"/>
  <x:c r="M7641" i="2"/>
  <x:c r="N7641" i="2"/>
  <x:c r="O7641" i="2"/>
  <x:c r="K7642" i="2"/>
  <x:c r="M7642" i="2"/>
  <x:c r="N7642" i="2"/>
  <x:c r="O7642" i="2"/>
  <x:c r="K7643" i="2"/>
  <x:c r="M7643" i="2"/>
  <x:c r="N7643" i="2"/>
  <x:c r="O7643" i="2"/>
  <x:c r="K7644" i="2"/>
  <x:c r="M7644" i="2"/>
  <x:c r="N7644" i="2"/>
  <x:c r="O7644" i="2"/>
  <x:c r="K7645" i="2"/>
  <x:c r="M7645" i="2"/>
  <x:c r="N7645" i="2"/>
  <x:c r="O7645" i="2"/>
  <x:c r="K7646" i="2"/>
  <x:c r="M7646" i="2"/>
  <x:c r="N7646" i="2"/>
  <x:c r="O7646" i="2"/>
  <x:c r="K7647" i="2"/>
  <x:c r="M7647" i="2"/>
  <x:c r="N7647" i="2"/>
  <x:c r="O7647" i="2"/>
  <x:c r="K7648" i="2"/>
  <x:c r="M7648" i="2"/>
  <x:c r="N7648" i="2"/>
  <x:c r="O7648" i="2"/>
  <x:c r="K7649" i="2"/>
  <x:c r="M7649" i="2"/>
  <x:c r="N7649" i="2"/>
  <x:c r="O7649" i="2"/>
  <x:c r="K7650" i="2"/>
  <x:c r="M7650" i="2"/>
  <x:c r="N7650" i="2"/>
  <x:c r="O7650" i="2"/>
  <x:c r="K7651" i="2"/>
  <x:c r="M7651" i="2"/>
  <x:c r="N7651" i="2"/>
  <x:c r="O7651" i="2"/>
  <x:c r="K7652" i="2"/>
  <x:c r="M7652" i="2"/>
  <x:c r="N7652" i="2"/>
  <x:c r="O7652" i="2"/>
  <x:c r="K7653" i="2"/>
  <x:c r="M7653" i="2"/>
  <x:c r="N7653" i="2"/>
  <x:c r="O7653" i="2"/>
  <x:c r="K7654" i="2"/>
  <x:c r="M7654" i="2"/>
  <x:c r="N7654" i="2"/>
  <x:c r="O7654" i="2"/>
  <x:c r="K7655" i="2"/>
  <x:c r="M7655" i="2"/>
  <x:c r="N7655" i="2"/>
  <x:c r="O7655" i="2"/>
  <x:c r="K7656" i="2"/>
  <x:c r="M7656" i="2"/>
  <x:c r="N7656" i="2"/>
  <x:c r="O7656" i="2"/>
  <x:c r="K7657" i="2"/>
  <x:c r="M7657" i="2"/>
  <x:c r="N7657" i="2"/>
  <x:c r="O7657" i="2"/>
  <x:c r="K7658" i="2"/>
  <x:c r="M7658" i="2"/>
  <x:c r="N7658" i="2"/>
  <x:c r="O7658" i="2"/>
  <x:c r="K7659" i="2"/>
  <x:c r="M7659" i="2"/>
  <x:c r="N7659" i="2"/>
  <x:c r="O7659" i="2"/>
  <x:c r="K7660" i="2"/>
  <x:c r="M7660" i="2"/>
  <x:c r="N7660" i="2"/>
  <x:c r="O7660" i="2"/>
  <x:c r="K7661" i="2"/>
  <x:c r="M7661" i="2"/>
  <x:c r="N7661" i="2"/>
  <x:c r="O7661" i="2"/>
  <x:c r="K7662" i="2"/>
  <x:c r="M7662" i="2"/>
  <x:c r="N7662" i="2"/>
  <x:c r="O7662" i="2"/>
  <x:c r="K7663" i="2"/>
  <x:c r="M7663" i="2"/>
  <x:c r="N7663" i="2"/>
  <x:c r="O7663" i="2"/>
  <x:c r="K7664" i="2"/>
  <x:c r="M7664" i="2"/>
  <x:c r="N7664" i="2"/>
  <x:c r="O7664" i="2"/>
  <x:c r="K7665" i="2"/>
  <x:c r="M7665" i="2"/>
  <x:c r="N7665" i="2"/>
  <x:c r="O7665" i="2"/>
  <x:c r="K7666" i="2"/>
  <x:c r="M7666" i="2"/>
  <x:c r="N7666" i="2"/>
  <x:c r="O7666" i="2"/>
  <x:c r="K7667" i="2"/>
  <x:c r="M7667" i="2"/>
  <x:c r="N7667" i="2"/>
  <x:c r="O7667" i="2"/>
  <x:c r="K7668" i="2"/>
  <x:c r="M7668" i="2"/>
  <x:c r="N7668" i="2"/>
  <x:c r="O7668" i="2"/>
  <x:c r="K7669" i="2"/>
  <x:c r="M7669" i="2"/>
  <x:c r="N7669" i="2"/>
  <x:c r="O7669" i="2"/>
  <x:c r="K7670" i="2"/>
  <x:c r="M7670" i="2"/>
  <x:c r="N7670" i="2"/>
  <x:c r="O7670" i="2"/>
  <x:c r="K7671" i="2"/>
  <x:c r="M7671" i="2"/>
  <x:c r="N7671" i="2"/>
  <x:c r="O7671" i="2"/>
  <x:c r="K7672" i="2"/>
  <x:c r="M7672" i="2"/>
  <x:c r="N7672" i="2"/>
  <x:c r="O7672" i="2"/>
  <x:c r="K7673" i="2"/>
  <x:c r="M7673" i="2"/>
  <x:c r="N7673" i="2"/>
  <x:c r="O7673" i="2"/>
  <x:c r="K7674" i="2"/>
  <x:c r="M7674" i="2"/>
  <x:c r="N7674" i="2"/>
  <x:c r="O7674" i="2"/>
  <x:c r="K7675" i="2"/>
  <x:c r="M7675" i="2"/>
  <x:c r="N7675" i="2"/>
  <x:c r="O7675" i="2"/>
  <x:c r="K7676" i="2"/>
  <x:c r="M7676" i="2"/>
  <x:c r="N7676" i="2"/>
  <x:c r="O7676" i="2"/>
  <x:c r="K7677" i="2"/>
  <x:c r="M7677" i="2"/>
  <x:c r="N7677" i="2"/>
  <x:c r="O7677" i="2"/>
  <x:c r="K7678" i="2"/>
  <x:c r="M7678" i="2"/>
  <x:c r="N7678" i="2"/>
  <x:c r="O7678" i="2"/>
  <x:c r="K7679" i="2"/>
  <x:c r="M7679" i="2"/>
  <x:c r="N7679" i="2"/>
  <x:c r="O7679" i="2"/>
  <x:c r="K7680" i="2"/>
  <x:c r="M7680" i="2"/>
  <x:c r="N7680" i="2"/>
  <x:c r="O7680" i="2"/>
  <x:c r="K7681" i="2"/>
  <x:c r="M7681" i="2"/>
  <x:c r="N7681" i="2"/>
  <x:c r="O7681" i="2"/>
  <x:c r="K7682" i="2"/>
  <x:c r="M7682" i="2"/>
  <x:c r="N7682" i="2"/>
  <x:c r="O7682" i="2"/>
  <x:c r="K7683" i="2"/>
  <x:c r="M7683" i="2"/>
  <x:c r="N7683" i="2"/>
  <x:c r="O7683" i="2"/>
  <x:c r="K7684" i="2"/>
  <x:c r="M7684" i="2"/>
  <x:c r="N7684" i="2"/>
  <x:c r="O7684" i="2"/>
  <x:c r="K7685" i="2"/>
  <x:c r="M7685" i="2"/>
  <x:c r="N7685" i="2"/>
  <x:c r="O7685" i="2"/>
  <x:c r="K7686" i="2"/>
  <x:c r="M7686" i="2"/>
  <x:c r="N7686" i="2"/>
  <x:c r="O7686" i="2"/>
  <x:c r="K7687" i="2"/>
  <x:c r="M7687" i="2"/>
  <x:c r="N7687" i="2"/>
  <x:c r="O7687" i="2"/>
  <x:c r="K7688" i="2"/>
  <x:c r="M7688" i="2"/>
  <x:c r="N7688" i="2"/>
  <x:c r="O7688" i="2"/>
  <x:c r="K7689" i="2"/>
  <x:c r="M7689" i="2"/>
  <x:c r="N7689" i="2"/>
  <x:c r="O7689" i="2"/>
  <x:c r="K7690" i="2"/>
  <x:c r="M7690" i="2"/>
  <x:c r="N7690" i="2"/>
  <x:c r="O7690" i="2"/>
  <x:c r="K7691" i="2"/>
  <x:c r="M7691" i="2"/>
  <x:c r="N7691" i="2"/>
  <x:c r="O7691" i="2"/>
  <x:c r="K7692" i="2"/>
  <x:c r="M7692" i="2"/>
  <x:c r="N7692" i="2"/>
  <x:c r="O7692" i="2"/>
  <x:c r="K7693" i="2"/>
  <x:c r="M7693" i="2"/>
  <x:c r="N7693" i="2"/>
  <x:c r="O7693" i="2"/>
  <x:c r="K7694" i="2"/>
  <x:c r="M7694" i="2"/>
  <x:c r="N7694" i="2"/>
  <x:c r="O7694" i="2"/>
  <x:c r="K7695" i="2"/>
  <x:c r="M7695" i="2"/>
  <x:c r="N7695" i="2"/>
  <x:c r="O7695" i="2"/>
  <x:c r="K7696" i="2"/>
  <x:c r="M7696" i="2"/>
  <x:c r="N7696" i="2"/>
  <x:c r="O7696" i="2"/>
  <x:c r="K7697" i="2"/>
  <x:c r="M7697" i="2"/>
  <x:c r="N7697" i="2"/>
  <x:c r="O7697" i="2"/>
  <x:c r="K7698" i="2"/>
  <x:c r="M7698" i="2"/>
  <x:c r="N7698" i="2"/>
  <x:c r="O7698" i="2"/>
  <x:c r="K7699" i="2"/>
  <x:c r="M7699" i="2"/>
  <x:c r="N7699" i="2"/>
  <x:c r="O7699" i="2"/>
  <x:c r="K7700" i="2"/>
  <x:c r="M7700" i="2"/>
  <x:c r="N7700" i="2"/>
  <x:c r="O7700" i="2"/>
  <x:c r="K7701" i="2"/>
  <x:c r="M7701" i="2"/>
  <x:c r="N7701" i="2"/>
  <x:c r="O7701" i="2"/>
  <x:c r="K7702" i="2"/>
  <x:c r="M7702" i="2"/>
  <x:c r="N7702" i="2"/>
  <x:c r="O7702" i="2"/>
  <x:c r="K7703" i="2"/>
  <x:c r="M7703" i="2"/>
  <x:c r="N7703" i="2"/>
  <x:c r="O7703" i="2"/>
  <x:c r="K7704" i="2"/>
  <x:c r="M7704" i="2"/>
  <x:c r="N7704" i="2"/>
  <x:c r="O7704" i="2"/>
  <x:c r="K7705" i="2"/>
  <x:c r="M7705" i="2"/>
  <x:c r="N7705" i="2"/>
  <x:c r="O7705" i="2"/>
  <x:c r="K7706" i="2"/>
  <x:c r="M7706" i="2"/>
  <x:c r="N7706" i="2"/>
  <x:c r="O7706" i="2"/>
  <x:c r="K7707" i="2"/>
  <x:c r="M7707" i="2"/>
  <x:c r="N7707" i="2"/>
  <x:c r="O7707" i="2"/>
  <x:c r="K7708" i="2"/>
  <x:c r="M7708" i="2"/>
  <x:c r="N7708" i="2"/>
  <x:c r="O7708" i="2"/>
  <x:c r="K7709" i="2"/>
  <x:c r="M7709" i="2"/>
  <x:c r="N7709" i="2"/>
  <x:c r="O7709" i="2"/>
  <x:c r="K7710" i="2"/>
  <x:c r="M7710" i="2"/>
  <x:c r="N7710" i="2"/>
  <x:c r="O7710" i="2"/>
  <x:c r="K7711" i="2"/>
  <x:c r="M7711" i="2"/>
  <x:c r="N7711" i="2"/>
  <x:c r="O7711" i="2"/>
  <x:c r="K7712" i="2"/>
  <x:c r="M7712" i="2"/>
  <x:c r="N7712" i="2"/>
  <x:c r="O7712" i="2"/>
  <x:c r="K7713" i="2"/>
  <x:c r="M7713" i="2"/>
  <x:c r="N7713" i="2"/>
  <x:c r="O7713" i="2"/>
  <x:c r="K7714" i="2"/>
  <x:c r="M7714" i="2"/>
  <x:c r="N7714" i="2"/>
  <x:c r="O7714" i="2"/>
  <x:c r="K7715" i="2"/>
  <x:c r="M7715" i="2"/>
  <x:c r="N7715" i="2"/>
  <x:c r="O7715" i="2"/>
  <x:c r="K7716" i="2"/>
  <x:c r="M7716" i="2"/>
  <x:c r="N7716" i="2"/>
  <x:c r="O7716" i="2"/>
  <x:c r="K7717" i="2"/>
  <x:c r="M7717" i="2"/>
  <x:c r="N7717" i="2"/>
  <x:c r="O7717" i="2"/>
  <x:c r="K7718" i="2"/>
  <x:c r="M7718" i="2"/>
  <x:c r="N7718" i="2"/>
  <x:c r="O7718" i="2"/>
  <x:c r="K7719" i="2"/>
  <x:c r="M7719" i="2"/>
  <x:c r="N7719" i="2"/>
  <x:c r="O7719" i="2"/>
  <x:c r="K7720" i="2"/>
  <x:c r="M7720" i="2"/>
  <x:c r="N7720" i="2"/>
  <x:c r="O7720" i="2"/>
  <x:c r="K7721" i="2"/>
  <x:c r="M7721" i="2"/>
  <x:c r="N7721" i="2"/>
  <x:c r="O7721" i="2"/>
  <x:c r="K7722" i="2"/>
  <x:c r="M7722" i="2"/>
  <x:c r="N7722" i="2"/>
  <x:c r="O7722" i="2"/>
  <x:c r="K7723" i="2"/>
  <x:c r="M7723" i="2"/>
  <x:c r="N7723" i="2"/>
  <x:c r="O7723" i="2"/>
  <x:c r="K7724" i="2"/>
  <x:c r="M7724" i="2"/>
  <x:c r="N7724" i="2"/>
  <x:c r="O7724" i="2"/>
  <x:c r="K7725" i="2"/>
  <x:c r="M7725" i="2"/>
  <x:c r="N7725" i="2"/>
  <x:c r="O7725" i="2"/>
  <x:c r="K7726" i="2"/>
  <x:c r="M7726" i="2"/>
  <x:c r="N7726" i="2"/>
  <x:c r="O7726" i="2"/>
  <x:c r="K7727" i="2"/>
  <x:c r="M7727" i="2"/>
  <x:c r="N7727" i="2"/>
  <x:c r="O7727" i="2"/>
  <x:c r="K7728" i="2"/>
  <x:c r="M7728" i="2"/>
  <x:c r="N7728" i="2"/>
  <x:c r="O7728" i="2"/>
  <x:c r="K7729" i="2"/>
  <x:c r="M7729" i="2"/>
  <x:c r="N7729" i="2"/>
  <x:c r="O7729" i="2"/>
  <x:c r="K7730" i="2"/>
  <x:c r="M7730" i="2"/>
  <x:c r="N7730" i="2"/>
  <x:c r="O7730" i="2"/>
  <x:c r="K7731" i="2"/>
  <x:c r="M7731" i="2"/>
  <x:c r="N7731" i="2"/>
  <x:c r="O7731" i="2"/>
  <x:c r="K7732" i="2"/>
  <x:c r="M7732" i="2"/>
  <x:c r="N7732" i="2"/>
  <x:c r="O7732" i="2"/>
  <x:c r="K7733" i="2"/>
  <x:c r="M7733" i="2"/>
  <x:c r="N7733" i="2"/>
  <x:c r="O7733" i="2"/>
  <x:c r="K7734" i="2"/>
  <x:c r="M7734" i="2"/>
  <x:c r="N7734" i="2"/>
  <x:c r="O7734" i="2"/>
  <x:c r="K7735" i="2"/>
  <x:c r="M7735" i="2"/>
  <x:c r="N7735" i="2"/>
  <x:c r="O7735" i="2"/>
  <x:c r="K7736" i="2"/>
  <x:c r="M7736" i="2"/>
  <x:c r="N7736" i="2"/>
  <x:c r="O7736" i="2"/>
  <x:c r="K7737" i="2"/>
  <x:c r="M7737" i="2"/>
  <x:c r="N7737" i="2"/>
  <x:c r="O7737" i="2"/>
  <x:c r="K7738" i="2"/>
  <x:c r="M7738" i="2"/>
  <x:c r="N7738" i="2"/>
  <x:c r="O7738" i="2"/>
  <x:c r="K7739" i="2"/>
  <x:c r="M7739" i="2"/>
  <x:c r="N7739" i="2"/>
  <x:c r="O7739" i="2"/>
  <x:c r="K7740" i="2"/>
  <x:c r="M7740" i="2"/>
  <x:c r="N7740" i="2"/>
  <x:c r="O7740" i="2"/>
  <x:c r="K7741" i="2"/>
  <x:c r="M7741" i="2"/>
  <x:c r="N7741" i="2"/>
  <x:c r="O7741" i="2"/>
  <x:c r="K7742" i="2"/>
  <x:c r="M7742" i="2"/>
  <x:c r="N7742" i="2"/>
  <x:c r="O7742" i="2"/>
  <x:c r="K7743" i="2"/>
  <x:c r="M7743" i="2"/>
  <x:c r="N7743" i="2"/>
  <x:c r="O7743" i="2"/>
  <x:c r="K7744" i="2"/>
  <x:c r="M7744" i="2"/>
  <x:c r="N7744" i="2"/>
  <x:c r="O7744" i="2"/>
  <x:c r="K7745" i="2"/>
  <x:c r="M7745" i="2"/>
  <x:c r="N7745" i="2"/>
  <x:c r="O7745" i="2"/>
  <x:c r="K7746" i="2"/>
  <x:c r="M7746" i="2"/>
  <x:c r="N7746" i="2"/>
  <x:c r="O7746" i="2"/>
  <x:c r="K7747" i="2"/>
  <x:c r="M7747" i="2"/>
  <x:c r="N7747" i="2"/>
  <x:c r="O7747" i="2"/>
  <x:c r="K7748" i="2"/>
  <x:c r="M7748" i="2"/>
  <x:c r="N7748" i="2"/>
  <x:c r="O7748" i="2"/>
  <x:c r="K7749" i="2"/>
  <x:c r="M7749" i="2"/>
  <x:c r="N7749" i="2"/>
  <x:c r="O7749" i="2"/>
  <x:c r="K7750" i="2"/>
  <x:c r="M7750" i="2"/>
  <x:c r="N7750" i="2"/>
  <x:c r="O7750" i="2"/>
  <x:c r="K7751" i="2"/>
  <x:c r="M7751" i="2"/>
  <x:c r="N7751" i="2"/>
  <x:c r="O7751" i="2"/>
  <x:c r="K7752" i="2"/>
  <x:c r="M7752" i="2"/>
  <x:c r="N7752" i="2"/>
  <x:c r="O7752" i="2"/>
  <x:c r="K7753" i="2"/>
  <x:c r="M7753" i="2"/>
  <x:c r="N7753" i="2"/>
  <x:c r="O7753" i="2"/>
  <x:c r="K7754" i="2"/>
  <x:c r="M7754" i="2"/>
  <x:c r="N7754" i="2"/>
  <x:c r="O7754" i="2"/>
  <x:c r="K7755" i="2"/>
  <x:c r="M7755" i="2"/>
  <x:c r="N7755" i="2"/>
  <x:c r="O7755" i="2"/>
  <x:c r="K7756" i="2"/>
  <x:c r="M7756" i="2"/>
  <x:c r="N7756" i="2"/>
  <x:c r="O7756" i="2"/>
  <x:c r="K7757" i="2"/>
  <x:c r="M7757" i="2"/>
  <x:c r="N7757" i="2"/>
  <x:c r="O7757" i="2"/>
  <x:c r="K7758" i="2"/>
  <x:c r="M7758" i="2"/>
  <x:c r="N7758" i="2"/>
  <x:c r="O7758" i="2"/>
  <x:c r="K7759" i="2"/>
  <x:c r="M7759" i="2"/>
  <x:c r="N7759" i="2"/>
  <x:c r="O7759" i="2"/>
  <x:c r="K7760" i="2"/>
  <x:c r="M7760" i="2"/>
  <x:c r="N7760" i="2"/>
  <x:c r="O7760" i="2"/>
  <x:c r="K7761" i="2"/>
  <x:c r="M7761" i="2"/>
  <x:c r="N7761" i="2"/>
  <x:c r="O7761" i="2"/>
  <x:c r="K7762" i="2"/>
  <x:c r="M7762" i="2"/>
  <x:c r="N7762" i="2"/>
  <x:c r="O7762" i="2"/>
  <x:c r="K7763" i="2"/>
  <x:c r="M7763" i="2"/>
  <x:c r="N7763" i="2"/>
  <x:c r="O7763" i="2"/>
  <x:c r="K7764" i="2"/>
  <x:c r="M7764" i="2"/>
  <x:c r="N7764" i="2"/>
  <x:c r="O7764" i="2"/>
  <x:c r="K7765" i="2"/>
  <x:c r="M7765" i="2"/>
  <x:c r="N7765" i="2"/>
  <x:c r="O7765" i="2"/>
  <x:c r="K7766" i="2"/>
  <x:c r="M7766" i="2"/>
  <x:c r="N7766" i="2"/>
  <x:c r="O7766" i="2"/>
  <x:c r="K7767" i="2"/>
  <x:c r="M7767" i="2"/>
  <x:c r="N7767" i="2"/>
  <x:c r="O7767" i="2"/>
  <x:c r="K7768" i="2"/>
  <x:c r="M7768" i="2"/>
  <x:c r="N7768" i="2"/>
  <x:c r="O7768" i="2"/>
  <x:c r="K7769" i="2"/>
  <x:c r="M7769" i="2"/>
  <x:c r="N7769" i="2"/>
  <x:c r="O7769" i="2"/>
  <x:c r="K7770" i="2"/>
  <x:c r="M7770" i="2"/>
  <x:c r="N7770" i="2"/>
  <x:c r="O7770" i="2"/>
  <x:c r="K7771" i="2"/>
  <x:c r="M7771" i="2"/>
  <x:c r="N7771" i="2"/>
  <x:c r="O7771" i="2"/>
  <x:c r="K7772" i="2"/>
  <x:c r="M7772" i="2"/>
  <x:c r="N7772" i="2"/>
  <x:c r="O7772" i="2"/>
  <x:c r="K7773" i="2"/>
  <x:c r="M7773" i="2"/>
  <x:c r="N7773" i="2"/>
  <x:c r="O7773" i="2"/>
  <x:c r="K7774" i="2"/>
  <x:c r="M7774" i="2"/>
  <x:c r="N7774" i="2"/>
  <x:c r="O7774" i="2"/>
  <x:c r="K7775" i="2"/>
  <x:c r="M7775" i="2"/>
  <x:c r="N7775" i="2"/>
  <x:c r="O7775" i="2"/>
  <x:c r="K7776" i="2"/>
  <x:c r="M7776" i="2"/>
  <x:c r="N7776" i="2"/>
  <x:c r="O7776" i="2"/>
  <x:c r="K7777" i="2"/>
  <x:c r="M7777" i="2"/>
  <x:c r="N7777" i="2"/>
  <x:c r="O7777" i="2"/>
  <x:c r="K7778" i="2"/>
  <x:c r="M7778" i="2"/>
  <x:c r="N7778" i="2"/>
  <x:c r="O7778" i="2"/>
  <x:c r="K7779" i="2"/>
  <x:c r="M7779" i="2"/>
  <x:c r="N7779" i="2"/>
  <x:c r="O7779" i="2"/>
  <x:c r="K7780" i="2"/>
  <x:c r="M7780" i="2"/>
  <x:c r="N7780" i="2"/>
  <x:c r="O7780" i="2"/>
  <x:c r="K7781" i="2"/>
  <x:c r="M7781" i="2"/>
  <x:c r="N7781" i="2"/>
  <x:c r="O7781" i="2"/>
  <x:c r="K7782" i="2"/>
  <x:c r="M7782" i="2"/>
  <x:c r="N7782" i="2"/>
  <x:c r="O7782" i="2"/>
  <x:c r="K7783" i="2"/>
  <x:c r="M7783" i="2"/>
  <x:c r="N7783" i="2"/>
  <x:c r="O7783" i="2"/>
  <x:c r="K7784" i="2"/>
  <x:c r="M7784" i="2"/>
  <x:c r="N7784" i="2"/>
  <x:c r="O7784" i="2"/>
  <x:c r="K7785" i="2"/>
  <x:c r="M7785" i="2"/>
  <x:c r="N7785" i="2"/>
  <x:c r="O7785" i="2"/>
  <x:c r="K7786" i="2"/>
  <x:c r="M7786" i="2"/>
  <x:c r="N7786" i="2"/>
  <x:c r="O7786" i="2"/>
  <x:c r="K7787" i="2"/>
  <x:c r="M7787" i="2"/>
  <x:c r="N7787" i="2"/>
  <x:c r="O7787" i="2"/>
  <x:c r="K7788" i="2"/>
  <x:c r="M7788" i="2"/>
  <x:c r="N7788" i="2"/>
  <x:c r="O7788" i="2"/>
  <x:c r="K7789" i="2"/>
  <x:c r="M7789" i="2"/>
  <x:c r="N7789" i="2"/>
  <x:c r="O7789" i="2"/>
  <x:c r="K7790" i="2"/>
  <x:c r="M7790" i="2"/>
  <x:c r="N7790" i="2"/>
  <x:c r="O7790" i="2"/>
  <x:c r="K7791" i="2"/>
  <x:c r="M7791" i="2"/>
  <x:c r="N7791" i="2"/>
  <x:c r="O7791" i="2"/>
  <x:c r="K7792" i="2"/>
  <x:c r="M7792" i="2"/>
  <x:c r="N7792" i="2"/>
  <x:c r="O7792" i="2"/>
  <x:c r="K7793" i="2"/>
  <x:c r="M7793" i="2"/>
  <x:c r="N7793" i="2"/>
  <x:c r="O7793" i="2"/>
  <x:c r="K7794" i="2"/>
  <x:c r="M7794" i="2"/>
  <x:c r="N7794" i="2"/>
  <x:c r="O7794" i="2"/>
  <x:c r="K7795" i="2"/>
  <x:c r="M7795" i="2"/>
  <x:c r="N7795" i="2"/>
  <x:c r="O7795" i="2"/>
  <x:c r="K7796" i="2"/>
  <x:c r="M7796" i="2"/>
  <x:c r="N7796" i="2"/>
  <x:c r="O7796" i="2"/>
  <x:c r="K7797" i="2"/>
  <x:c r="M7797" i="2"/>
  <x:c r="N7797" i="2"/>
  <x:c r="O7797" i="2"/>
  <x:c r="K7798" i="2"/>
  <x:c r="M7798" i="2"/>
  <x:c r="N7798" i="2"/>
  <x:c r="O7798" i="2"/>
  <x:c r="K7799" i="2"/>
  <x:c r="M7799" i="2"/>
  <x:c r="N7799" i="2"/>
  <x:c r="O7799" i="2"/>
  <x:c r="K7800" i="2"/>
  <x:c r="M7800" i="2"/>
  <x:c r="N7800" i="2"/>
  <x:c r="O7800" i="2"/>
  <x:c r="K7801" i="2"/>
  <x:c r="M7801" i="2"/>
  <x:c r="N7801" i="2"/>
  <x:c r="O7801" i="2"/>
  <x:c r="K7802" i="2"/>
  <x:c r="M7802" i="2"/>
  <x:c r="N7802" i="2"/>
  <x:c r="O7802" i="2"/>
  <x:c r="K7803" i="2"/>
  <x:c r="M7803" i="2"/>
  <x:c r="N7803" i="2"/>
  <x:c r="O7803" i="2"/>
  <x:c r="K7804" i="2"/>
  <x:c r="M7804" i="2"/>
  <x:c r="N7804" i="2"/>
  <x:c r="O7804" i="2"/>
  <x:c r="K7805" i="2"/>
  <x:c r="M7805" i="2"/>
  <x:c r="N7805" i="2"/>
  <x:c r="O7805" i="2"/>
  <x:c r="K7806" i="2"/>
  <x:c r="M7806" i="2"/>
  <x:c r="N7806" i="2"/>
  <x:c r="O7806" i="2"/>
  <x:c r="K7807" i="2"/>
  <x:c r="M7807" i="2"/>
  <x:c r="N7807" i="2"/>
  <x:c r="O7807" i="2"/>
  <x:c r="K7808" i="2"/>
  <x:c r="M7808" i="2"/>
  <x:c r="N7808" i="2"/>
  <x:c r="O7808" i="2"/>
  <x:c r="K7809" i="2"/>
  <x:c r="M7809" i="2"/>
  <x:c r="N7809" i="2"/>
  <x:c r="O7809" i="2"/>
  <x:c r="K7810" i="2"/>
  <x:c r="M7810" i="2"/>
  <x:c r="N7810" i="2"/>
  <x:c r="O7810" i="2"/>
  <x:c r="K7811" i="2"/>
  <x:c r="M7811" i="2"/>
  <x:c r="N7811" i="2"/>
  <x:c r="O7811" i="2"/>
  <x:c r="K7812" i="2"/>
  <x:c r="M7812" i="2"/>
  <x:c r="N7812" i="2"/>
  <x:c r="O7812" i="2"/>
  <x:c r="K7813" i="2"/>
  <x:c r="M7813" i="2"/>
  <x:c r="N7813" i="2"/>
  <x:c r="O7813" i="2"/>
  <x:c r="K7814" i="2"/>
  <x:c r="M7814" i="2"/>
  <x:c r="N7814" i="2"/>
  <x:c r="O7814" i="2"/>
  <x:c r="K7815" i="2"/>
  <x:c r="M7815" i="2"/>
  <x:c r="N7815" i="2"/>
  <x:c r="O7815" i="2"/>
  <x:c r="K7816" i="2"/>
  <x:c r="M7816" i="2"/>
  <x:c r="N7816" i="2"/>
  <x:c r="O7816" i="2"/>
  <x:c r="K7817" i="2"/>
  <x:c r="M7817" i="2"/>
  <x:c r="N7817" i="2"/>
  <x:c r="O7817" i="2"/>
  <x:c r="K7818" i="2"/>
  <x:c r="M7818" i="2"/>
  <x:c r="N7818" i="2"/>
  <x:c r="O7818" i="2"/>
  <x:c r="K7819" i="2"/>
  <x:c r="M7819" i="2"/>
  <x:c r="N7819" i="2"/>
  <x:c r="O7819" i="2"/>
  <x:c r="K7820" i="2"/>
  <x:c r="M7820" i="2"/>
  <x:c r="N7820" i="2"/>
  <x:c r="O7820" i="2"/>
  <x:c r="K7821" i="2"/>
  <x:c r="M7821" i="2"/>
  <x:c r="N7821" i="2"/>
  <x:c r="O7821" i="2"/>
  <x:c r="K7822" i="2"/>
  <x:c r="M7822" i="2"/>
  <x:c r="N7822" i="2"/>
  <x:c r="O7822" i="2"/>
  <x:c r="K7823" i="2"/>
  <x:c r="M7823" i="2"/>
  <x:c r="N7823" i="2"/>
  <x:c r="O7823" i="2"/>
  <x:c r="K7824" i="2"/>
  <x:c r="M7824" i="2"/>
  <x:c r="N7824" i="2"/>
  <x:c r="O7824" i="2"/>
  <x:c r="K7825" i="2"/>
  <x:c r="M7825" i="2"/>
  <x:c r="N7825" i="2"/>
  <x:c r="O7825" i="2"/>
  <x:c r="K7826" i="2"/>
  <x:c r="M7826" i="2"/>
  <x:c r="N7826" i="2"/>
  <x:c r="O7826" i="2"/>
  <x:c r="K7827" i="2"/>
  <x:c r="M7827" i="2"/>
  <x:c r="N7827" i="2"/>
  <x:c r="O7827" i="2"/>
  <x:c r="K7828" i="2"/>
  <x:c r="M7828" i="2"/>
  <x:c r="N7828" i="2"/>
  <x:c r="O7828" i="2"/>
  <x:c r="K7829" i="2"/>
  <x:c r="M7829" i="2"/>
  <x:c r="N7829" i="2"/>
  <x:c r="O7829" i="2"/>
  <x:c r="K7830" i="2"/>
  <x:c r="M7830" i="2"/>
  <x:c r="N7830" i="2"/>
  <x:c r="O7830" i="2"/>
  <x:c r="K7831" i="2"/>
  <x:c r="M7831" i="2"/>
  <x:c r="N7831" i="2"/>
  <x:c r="O7831" i="2"/>
  <x:c r="K7832" i="2"/>
  <x:c r="M7832" i="2"/>
  <x:c r="N7832" i="2"/>
  <x:c r="O7832" i="2"/>
  <x:c r="K7833" i="2"/>
  <x:c r="M7833" i="2"/>
  <x:c r="N7833" i="2"/>
  <x:c r="O7833" i="2"/>
  <x:c r="K7834" i="2"/>
  <x:c r="M7834" i="2"/>
  <x:c r="N7834" i="2"/>
  <x:c r="O7834" i="2"/>
  <x:c r="K7835" i="2"/>
  <x:c r="M7835" i="2"/>
  <x:c r="N7835" i="2"/>
  <x:c r="O7835" i="2"/>
  <x:c r="K7836" i="2"/>
  <x:c r="M7836" i="2"/>
  <x:c r="N7836" i="2"/>
  <x:c r="O7836" i="2"/>
  <x:c r="K7837" i="2"/>
  <x:c r="M7837" i="2"/>
  <x:c r="N7837" i="2"/>
  <x:c r="O7837" i="2"/>
  <x:c r="K7838" i="2"/>
  <x:c r="M7838" i="2"/>
  <x:c r="N7838" i="2"/>
  <x:c r="O7838" i="2"/>
  <x:c r="K7839" i="2"/>
  <x:c r="M7839" i="2"/>
  <x:c r="N7839" i="2"/>
  <x:c r="O7839" i="2"/>
  <x:c r="K7840" i="2"/>
  <x:c r="M7840" i="2"/>
  <x:c r="N7840" i="2"/>
  <x:c r="O7840" i="2"/>
  <x:c r="K7841" i="2"/>
  <x:c r="M7841" i="2"/>
  <x:c r="N7841" i="2"/>
  <x:c r="O7841" i="2"/>
  <x:c r="K7842" i="2"/>
  <x:c r="M7842" i="2"/>
  <x:c r="N7842" i="2"/>
  <x:c r="O7842" i="2"/>
  <x:c r="K7843" i="2"/>
  <x:c r="M7843" i="2"/>
  <x:c r="N7843" i="2"/>
  <x:c r="O7843" i="2"/>
  <x:c r="K7844" i="2"/>
  <x:c r="M7844" i="2"/>
  <x:c r="N7844" i="2"/>
  <x:c r="O7844" i="2"/>
  <x:c r="K7845" i="2"/>
  <x:c r="M7845" i="2"/>
  <x:c r="N7845" i="2"/>
  <x:c r="O7845" i="2"/>
  <x:c r="K7846" i="2"/>
  <x:c r="M7846" i="2"/>
  <x:c r="N7846" i="2"/>
  <x:c r="O7846" i="2"/>
  <x:c r="K7847" i="2"/>
  <x:c r="M7847" i="2"/>
  <x:c r="N7847" i="2"/>
  <x:c r="O7847" i="2"/>
  <x:c r="K7848" i="2"/>
  <x:c r="M7848" i="2"/>
  <x:c r="N7848" i="2"/>
  <x:c r="O7848" i="2"/>
  <x:c r="K7849" i="2"/>
  <x:c r="M7849" i="2"/>
  <x:c r="N7849" i="2"/>
  <x:c r="O7849" i="2"/>
  <x:c r="K7850" i="2"/>
  <x:c r="M7850" i="2"/>
  <x:c r="N7850" i="2"/>
  <x:c r="O7850" i="2"/>
  <x:c r="K7851" i="2"/>
  <x:c r="M7851" i="2"/>
  <x:c r="N7851" i="2"/>
  <x:c r="O7851" i="2"/>
  <x:c r="K7852" i="2"/>
  <x:c r="M7852" i="2"/>
  <x:c r="N7852" i="2"/>
  <x:c r="O7852" i="2"/>
  <x:c r="K7853" i="2"/>
  <x:c r="M7853" i="2"/>
  <x:c r="N7853" i="2"/>
  <x:c r="O7853" i="2"/>
  <x:c r="K7854" i="2"/>
  <x:c r="M7854" i="2"/>
  <x:c r="N7854" i="2"/>
  <x:c r="O7854" i="2"/>
  <x:c r="K7855" i="2"/>
  <x:c r="M7855" i="2"/>
  <x:c r="N7855" i="2"/>
  <x:c r="O7855" i="2"/>
  <x:c r="K7856" i="2"/>
  <x:c r="M7856" i="2"/>
  <x:c r="N7856" i="2"/>
  <x:c r="O7856" i="2"/>
  <x:c r="K7857" i="2"/>
  <x:c r="M7857" i="2"/>
  <x:c r="N7857" i="2"/>
  <x:c r="O7857" i="2"/>
  <x:c r="K7858" i="2"/>
  <x:c r="M7858" i="2"/>
  <x:c r="N7858" i="2"/>
  <x:c r="O7858" i="2"/>
  <x:c r="K7859" i="2"/>
  <x:c r="M7859" i="2"/>
  <x:c r="N7859" i="2"/>
  <x:c r="O7859" i="2"/>
  <x:c r="K7860" i="2"/>
  <x:c r="M7860" i="2"/>
  <x:c r="N7860" i="2"/>
  <x:c r="O7860" i="2"/>
  <x:c r="K7861" i="2"/>
  <x:c r="M7861" i="2"/>
  <x:c r="N7861" i="2"/>
  <x:c r="O7861" i="2"/>
  <x:c r="K7862" i="2"/>
  <x:c r="M7862" i="2"/>
  <x:c r="N7862" i="2"/>
  <x:c r="O7862" i="2"/>
  <x:c r="K7863" i="2"/>
  <x:c r="M7863" i="2"/>
  <x:c r="N7863" i="2"/>
  <x:c r="O7863" i="2"/>
  <x:c r="K7864" i="2"/>
  <x:c r="M7864" i="2"/>
  <x:c r="N7864" i="2"/>
  <x:c r="O7864" i="2"/>
  <x:c r="K7865" i="2"/>
  <x:c r="M7865" i="2"/>
  <x:c r="N7865" i="2"/>
  <x:c r="O7865" i="2"/>
  <x:c r="K7866" i="2"/>
  <x:c r="M7866" i="2"/>
  <x:c r="N7866" i="2"/>
  <x:c r="O7866" i="2"/>
  <x:c r="K7867" i="2"/>
  <x:c r="M7867" i="2"/>
  <x:c r="N7867" i="2"/>
  <x:c r="O7867" i="2"/>
  <x:c r="K7868" i="2"/>
  <x:c r="M7868" i="2"/>
  <x:c r="N7868" i="2"/>
  <x:c r="O7868" i="2"/>
  <x:c r="K7869" i="2"/>
  <x:c r="M7869" i="2"/>
  <x:c r="N7869" i="2"/>
  <x:c r="O7869" i="2"/>
  <x:c r="K7870" i="2"/>
  <x:c r="M7870" i="2"/>
  <x:c r="N7870" i="2"/>
  <x:c r="O7870" i="2"/>
  <x:c r="K7871" i="2"/>
  <x:c r="M7871" i="2"/>
  <x:c r="N7871" i="2"/>
  <x:c r="O7871" i="2"/>
  <x:c r="K7872" i="2"/>
  <x:c r="M7872" i="2"/>
  <x:c r="N7872" i="2"/>
  <x:c r="O7872" i="2"/>
  <x:c r="K7873" i="2"/>
  <x:c r="M7873" i="2"/>
  <x:c r="N7873" i="2"/>
  <x:c r="O7873" i="2"/>
  <x:c r="K7874" i="2"/>
  <x:c r="M7874" i="2"/>
  <x:c r="N7874" i="2"/>
  <x:c r="O7874" i="2"/>
  <x:c r="K7875" i="2"/>
  <x:c r="M7875" i="2"/>
  <x:c r="N7875" i="2"/>
  <x:c r="O7875" i="2"/>
  <x:c r="K7876" i="2"/>
  <x:c r="M7876" i="2"/>
  <x:c r="N7876" i="2"/>
  <x:c r="O7876" i="2"/>
  <x:c r="K7877" i="2"/>
  <x:c r="M7877" i="2"/>
  <x:c r="N7877" i="2"/>
  <x:c r="O7877" i="2"/>
  <x:c r="K7878" i="2"/>
  <x:c r="M7878" i="2"/>
  <x:c r="N7878" i="2"/>
  <x:c r="O7878" i="2"/>
  <x:c r="K7879" i="2"/>
  <x:c r="M7879" i="2"/>
  <x:c r="N7879" i="2"/>
  <x:c r="O7879" i="2"/>
  <x:c r="K7880" i="2"/>
  <x:c r="M7880" i="2"/>
  <x:c r="N7880" i="2"/>
  <x:c r="O7880" i="2"/>
  <x:c r="K7881" i="2"/>
  <x:c r="M7881" i="2"/>
  <x:c r="N7881" i="2"/>
  <x:c r="O7881" i="2"/>
  <x:c r="K7882" i="2"/>
  <x:c r="M7882" i="2"/>
  <x:c r="N7882" i="2"/>
  <x:c r="O7882" i="2"/>
  <x:c r="K7883" i="2"/>
  <x:c r="M7883" i="2"/>
  <x:c r="N7883" i="2"/>
  <x:c r="O7883" i="2"/>
  <x:c r="K7884" i="2"/>
  <x:c r="M7884" i="2"/>
  <x:c r="N7884" i="2"/>
  <x:c r="O7884" i="2"/>
  <x:c r="K7885" i="2"/>
  <x:c r="M7885" i="2"/>
  <x:c r="N7885" i="2"/>
  <x:c r="O7885" i="2"/>
  <x:c r="K7886" i="2"/>
  <x:c r="M7886" i="2"/>
  <x:c r="N7886" i="2"/>
  <x:c r="O7886" i="2"/>
  <x:c r="K7887" i="2"/>
  <x:c r="M7887" i="2"/>
  <x:c r="N7887" i="2"/>
  <x:c r="O7887" i="2"/>
  <x:c r="K7888" i="2"/>
  <x:c r="M7888" i="2"/>
  <x:c r="N7888" i="2"/>
  <x:c r="O7888" i="2"/>
  <x:c r="K7889" i="2"/>
  <x:c r="M7889" i="2"/>
  <x:c r="N7889" i="2"/>
  <x:c r="O7889" i="2"/>
  <x:c r="K7890" i="2"/>
  <x:c r="M7890" i="2"/>
  <x:c r="N7890" i="2"/>
  <x:c r="O7890" i="2"/>
  <x:c r="K7891" i="2"/>
  <x:c r="M7891" i="2"/>
  <x:c r="N7891" i="2"/>
  <x:c r="O7891" i="2"/>
  <x:c r="K7892" i="2"/>
  <x:c r="M7892" i="2"/>
  <x:c r="N7892" i="2"/>
  <x:c r="O7892" i="2"/>
  <x:c r="K7893" i="2"/>
  <x:c r="M7893" i="2"/>
  <x:c r="N7893" i="2"/>
  <x:c r="O7893" i="2"/>
  <x:c r="K7894" i="2"/>
  <x:c r="M7894" i="2"/>
  <x:c r="N7894" i="2"/>
  <x:c r="O7894" i="2"/>
  <x:c r="K7895" i="2"/>
  <x:c r="M7895" i="2"/>
  <x:c r="N7895" i="2"/>
  <x:c r="O7895" i="2"/>
  <x:c r="K7896" i="2"/>
  <x:c r="M7896" i="2"/>
  <x:c r="N7896" i="2"/>
  <x:c r="O7896" i="2"/>
  <x:c r="K7897" i="2"/>
  <x:c r="M7897" i="2"/>
  <x:c r="N7897" i="2"/>
  <x:c r="O7897" i="2"/>
  <x:c r="K7898" i="2"/>
  <x:c r="M7898" i="2"/>
  <x:c r="N7898" i="2"/>
  <x:c r="O7898" i="2"/>
  <x:c r="K7899" i="2"/>
  <x:c r="M7899" i="2"/>
  <x:c r="N7899" i="2"/>
  <x:c r="O7899" i="2"/>
  <x:c r="K7900" i="2"/>
  <x:c r="M7900" i="2"/>
  <x:c r="N7900" i="2"/>
  <x:c r="O7900" i="2"/>
  <x:c r="K7901" i="2"/>
  <x:c r="M7901" i="2"/>
  <x:c r="N7901" i="2"/>
  <x:c r="O7901" i="2"/>
  <x:c r="K7902" i="2"/>
  <x:c r="M7902" i="2"/>
  <x:c r="N7902" i="2"/>
  <x:c r="O7902" i="2"/>
  <x:c r="K7903" i="2"/>
  <x:c r="M7903" i="2"/>
  <x:c r="N7903" i="2"/>
  <x:c r="O7903" i="2"/>
  <x:c r="K7904" i="2"/>
  <x:c r="M7904" i="2"/>
  <x:c r="N7904" i="2"/>
  <x:c r="O7904" i="2"/>
  <x:c r="K7905" i="2"/>
  <x:c r="M7905" i="2"/>
  <x:c r="N7905" i="2"/>
  <x:c r="O7905" i="2"/>
  <x:c r="K7906" i="2"/>
  <x:c r="M7906" i="2"/>
  <x:c r="N7906" i="2"/>
  <x:c r="O7906" i="2"/>
  <x:c r="K7907" i="2"/>
  <x:c r="M7907" i="2"/>
  <x:c r="N7907" i="2"/>
  <x:c r="O7907" i="2"/>
  <x:c r="K7908" i="2"/>
  <x:c r="M7908" i="2"/>
  <x:c r="N7908" i="2"/>
  <x:c r="O7908" i="2"/>
  <x:c r="K7909" i="2"/>
  <x:c r="M7909" i="2"/>
  <x:c r="N7909" i="2"/>
  <x:c r="O7909" i="2"/>
  <x:c r="K7910" i="2"/>
  <x:c r="M7910" i="2"/>
  <x:c r="N7910" i="2"/>
  <x:c r="O7910" i="2"/>
  <x:c r="K7911" i="2"/>
  <x:c r="M7911" i="2"/>
  <x:c r="N7911" i="2"/>
  <x:c r="O7911" i="2"/>
  <x:c r="K7912" i="2"/>
  <x:c r="M7912" i="2"/>
  <x:c r="N7912" i="2"/>
  <x:c r="O7912" i="2"/>
  <x:c r="K7913" i="2"/>
  <x:c r="M7913" i="2"/>
  <x:c r="N7913" i="2"/>
  <x:c r="O7913" i="2"/>
  <x:c r="K7914" i="2"/>
  <x:c r="M7914" i="2"/>
  <x:c r="N7914" i="2"/>
  <x:c r="O7914" i="2"/>
  <x:c r="K7915" i="2"/>
  <x:c r="M7915" i="2"/>
  <x:c r="N7915" i="2"/>
  <x:c r="O7915" i="2"/>
  <x:c r="K7916" i="2"/>
  <x:c r="M7916" i="2"/>
  <x:c r="N7916" i="2"/>
  <x:c r="O7916" i="2"/>
  <x:c r="K7917" i="2"/>
  <x:c r="M7917" i="2"/>
  <x:c r="N7917" i="2"/>
  <x:c r="O7917" i="2"/>
  <x:c r="K7918" i="2"/>
  <x:c r="M7918" i="2"/>
  <x:c r="N7918" i="2"/>
  <x:c r="O7918" i="2"/>
  <x:c r="K7919" i="2"/>
  <x:c r="M7919" i="2"/>
  <x:c r="N7919" i="2"/>
  <x:c r="O7919" i="2"/>
  <x:c r="K7920" i="2"/>
  <x:c r="M7920" i="2"/>
  <x:c r="N7920" i="2"/>
  <x:c r="O7920" i="2"/>
  <x:c r="K7921" i="2"/>
  <x:c r="M7921" i="2"/>
  <x:c r="N7921" i="2"/>
  <x:c r="O7921" i="2"/>
  <x:c r="K7922" i="2"/>
  <x:c r="M7922" i="2"/>
  <x:c r="N7922" i="2"/>
  <x:c r="O7922" i="2"/>
  <x:c r="K7923" i="2"/>
  <x:c r="M7923" i="2"/>
  <x:c r="N7923" i="2"/>
  <x:c r="O7923" i="2"/>
  <x:c r="K7924" i="2"/>
  <x:c r="M7924" i="2"/>
  <x:c r="N7924" i="2"/>
  <x:c r="O7924" i="2"/>
  <x:c r="K7925" i="2"/>
  <x:c r="M7925" i="2"/>
  <x:c r="N7925" i="2"/>
  <x:c r="O7925" i="2"/>
  <x:c r="K7926" i="2"/>
  <x:c r="M7926" i="2"/>
  <x:c r="N7926" i="2"/>
  <x:c r="O7926" i="2"/>
  <x:c r="K7927" i="2"/>
  <x:c r="M7927" i="2"/>
  <x:c r="N7927" i="2"/>
  <x:c r="O7927" i="2"/>
  <x:c r="K7928" i="2"/>
  <x:c r="M7928" i="2"/>
  <x:c r="N7928" i="2"/>
  <x:c r="O7928" i="2"/>
  <x:c r="K7929" i="2"/>
  <x:c r="M7929" i="2"/>
  <x:c r="N7929" i="2"/>
  <x:c r="O7929" i="2"/>
  <x:c r="K7930" i="2"/>
  <x:c r="M7930" i="2"/>
  <x:c r="N7930" i="2"/>
  <x:c r="O7930" i="2"/>
  <x:c r="K7931" i="2"/>
  <x:c r="M7931" i="2"/>
  <x:c r="N7931" i="2"/>
  <x:c r="O7931" i="2"/>
  <x:c r="K7932" i="2"/>
  <x:c r="M7932" i="2"/>
  <x:c r="N7932" i="2"/>
  <x:c r="O7932" i="2"/>
  <x:c r="K7933" i="2"/>
  <x:c r="M7933" i="2"/>
  <x:c r="N7933" i="2"/>
  <x:c r="O7933" i="2"/>
  <x:c r="K7934" i="2"/>
  <x:c r="M7934" i="2"/>
  <x:c r="N7934" i="2"/>
  <x:c r="O7934" i="2"/>
  <x:c r="K7935" i="2"/>
  <x:c r="M7935" i="2"/>
  <x:c r="N7935" i="2"/>
  <x:c r="O7935" i="2"/>
  <x:c r="K7936" i="2"/>
  <x:c r="M7936" i="2"/>
  <x:c r="N7936" i="2"/>
  <x:c r="O7936" i="2"/>
  <x:c r="K7937" i="2"/>
  <x:c r="M7937" i="2"/>
  <x:c r="N7937" i="2"/>
  <x:c r="O7937" i="2"/>
  <x:c r="K7938" i="2"/>
  <x:c r="M7938" i="2"/>
  <x:c r="N7938" i="2"/>
  <x:c r="O7938" i="2"/>
  <x:c r="K7939" i="2"/>
  <x:c r="M7939" i="2"/>
  <x:c r="N7939" i="2"/>
  <x:c r="O7939" i="2"/>
  <x:c r="K7940" i="2"/>
  <x:c r="M7940" i="2"/>
  <x:c r="N7940" i="2"/>
  <x:c r="O7940" i="2"/>
  <x:c r="K7941" i="2"/>
  <x:c r="M7941" i="2"/>
  <x:c r="N7941" i="2"/>
  <x:c r="O7941" i="2"/>
  <x:c r="K7942" i="2"/>
  <x:c r="M7942" i="2"/>
  <x:c r="N7942" i="2"/>
  <x:c r="O7942" i="2"/>
  <x:c r="K7943" i="2"/>
  <x:c r="M7943" i="2"/>
  <x:c r="N7943" i="2"/>
  <x:c r="O7943" i="2"/>
  <x:c r="K7944" i="2"/>
  <x:c r="M7944" i="2"/>
  <x:c r="N7944" i="2"/>
  <x:c r="O7944" i="2"/>
  <x:c r="K7945" i="2"/>
  <x:c r="M7945" i="2"/>
  <x:c r="N7945" i="2"/>
  <x:c r="O7945" i="2"/>
  <x:c r="K7946" i="2"/>
  <x:c r="M7946" i="2"/>
  <x:c r="N7946" i="2"/>
  <x:c r="O7946" i="2"/>
  <x:c r="K7947" i="2"/>
  <x:c r="M7947" i="2"/>
  <x:c r="N7947" i="2"/>
  <x:c r="O7947" i="2"/>
  <x:c r="K7948" i="2"/>
  <x:c r="M7948" i="2"/>
  <x:c r="N7948" i="2"/>
  <x:c r="O7948" i="2"/>
  <x:c r="K7949" i="2"/>
  <x:c r="M7949" i="2"/>
  <x:c r="N7949" i="2"/>
  <x:c r="O7949" i="2"/>
  <x:c r="K7950" i="2"/>
  <x:c r="M7950" i="2"/>
  <x:c r="N7950" i="2"/>
  <x:c r="O7950" i="2"/>
  <x:c r="K7951" i="2"/>
  <x:c r="M7951" i="2"/>
  <x:c r="N7951" i="2"/>
  <x:c r="O7951" i="2"/>
  <x:c r="K7952" i="2"/>
  <x:c r="M7952" i="2"/>
  <x:c r="N7952" i="2"/>
  <x:c r="O7952" i="2"/>
  <x:c r="K7953" i="2"/>
  <x:c r="M7953" i="2"/>
  <x:c r="N7953" i="2"/>
  <x:c r="O7953" i="2"/>
  <x:c r="K7954" i="2"/>
  <x:c r="M7954" i="2"/>
  <x:c r="N7954" i="2"/>
  <x:c r="O7954" i="2"/>
  <x:c r="K7955" i="2"/>
  <x:c r="M7955" i="2"/>
  <x:c r="N7955" i="2"/>
  <x:c r="O7955" i="2"/>
  <x:c r="K7956" i="2"/>
  <x:c r="M7956" i="2"/>
  <x:c r="N7956" i="2"/>
  <x:c r="O7956" i="2"/>
  <x:c r="K7957" i="2"/>
  <x:c r="M7957" i="2"/>
  <x:c r="N7957" i="2"/>
  <x:c r="O7957" i="2"/>
  <x:c r="K7958" i="2"/>
  <x:c r="M7958" i="2"/>
  <x:c r="N7958" i="2"/>
  <x:c r="O7958" i="2"/>
  <x:c r="K7959" i="2"/>
  <x:c r="M7959" i="2"/>
  <x:c r="N7959" i="2"/>
  <x:c r="O7959" i="2"/>
  <x:c r="K7960" i="2"/>
  <x:c r="M7960" i="2"/>
  <x:c r="N7960" i="2"/>
  <x:c r="O7960" i="2"/>
  <x:c r="K7961" i="2"/>
  <x:c r="M7961" i="2"/>
  <x:c r="N7961" i="2"/>
  <x:c r="O7961" i="2"/>
  <x:c r="K7962" i="2"/>
  <x:c r="M7962" i="2"/>
  <x:c r="N7962" i="2"/>
  <x:c r="O7962" i="2"/>
  <x:c r="K7963" i="2"/>
  <x:c r="M7963" i="2"/>
  <x:c r="N7963" i="2"/>
  <x:c r="O7963" i="2"/>
  <x:c r="K7964" i="2"/>
  <x:c r="M7964" i="2"/>
  <x:c r="N7964" i="2"/>
  <x:c r="O7964" i="2"/>
  <x:c r="K7965" i="2"/>
  <x:c r="M7965" i="2"/>
  <x:c r="N7965" i="2"/>
  <x:c r="O7965" i="2"/>
  <x:c r="K7966" i="2"/>
  <x:c r="M7966" i="2"/>
  <x:c r="N7966" i="2"/>
  <x:c r="O7966" i="2"/>
  <x:c r="K7967" i="2"/>
  <x:c r="M7967" i="2"/>
  <x:c r="N7967" i="2"/>
  <x:c r="O7967" i="2"/>
  <x:c r="K7968" i="2"/>
  <x:c r="M7968" i="2"/>
  <x:c r="N7968" i="2"/>
  <x:c r="O7968" i="2"/>
  <x:c r="K7969" i="2"/>
  <x:c r="M7969" i="2"/>
  <x:c r="N7969" i="2"/>
  <x:c r="O7969" i="2"/>
  <x:c r="K7970" i="2"/>
  <x:c r="M7970" i="2"/>
  <x:c r="N7970" i="2"/>
  <x:c r="O7970" i="2"/>
  <x:c r="K7971" i="2"/>
  <x:c r="M7971" i="2"/>
  <x:c r="N7971" i="2"/>
  <x:c r="O7971" i="2"/>
  <x:c r="K7972" i="2"/>
  <x:c r="M7972" i="2"/>
  <x:c r="N7972" i="2"/>
  <x:c r="O7972" i="2"/>
  <x:c r="K7973" i="2"/>
  <x:c r="M7973" i="2"/>
  <x:c r="N7973" i="2"/>
  <x:c r="O7973" i="2"/>
  <x:c r="K7974" i="2"/>
  <x:c r="M7974" i="2"/>
  <x:c r="N7974" i="2"/>
  <x:c r="O7974" i="2"/>
  <x:c r="K7975" i="2"/>
  <x:c r="M7975" i="2"/>
  <x:c r="N7975" i="2"/>
  <x:c r="O7975" i="2"/>
  <x:c r="K7976" i="2"/>
  <x:c r="M7976" i="2"/>
  <x:c r="N7976" i="2"/>
  <x:c r="O7976" i="2"/>
  <x:c r="K7977" i="2"/>
  <x:c r="M7977" i="2"/>
  <x:c r="N7977" i="2"/>
  <x:c r="O7977" i="2"/>
  <x:c r="K7978" i="2"/>
  <x:c r="M7978" i="2"/>
  <x:c r="N7978" i="2"/>
  <x:c r="O7978" i="2"/>
  <x:c r="K7979" i="2"/>
  <x:c r="M7979" i="2"/>
  <x:c r="N7979" i="2"/>
  <x:c r="O7979" i="2"/>
  <x:c r="K7980" i="2"/>
  <x:c r="M7980" i="2"/>
  <x:c r="N7980" i="2"/>
  <x:c r="O7980" i="2"/>
  <x:c r="K7981" i="2"/>
  <x:c r="M7981" i="2"/>
  <x:c r="N7981" i="2"/>
  <x:c r="O7981" i="2"/>
  <x:c r="K7982" i="2"/>
  <x:c r="M7982" i="2"/>
  <x:c r="N7982" i="2"/>
  <x:c r="O7982" i="2"/>
  <x:c r="K7983" i="2"/>
  <x:c r="M7983" i="2"/>
  <x:c r="N7983" i="2"/>
  <x:c r="O7983" i="2"/>
  <x:c r="K7984" i="2"/>
  <x:c r="M7984" i="2"/>
  <x:c r="N7984" i="2"/>
  <x:c r="O7984" i="2"/>
  <x:c r="K7985" i="2"/>
  <x:c r="M7985" i="2"/>
  <x:c r="N7985" i="2"/>
  <x:c r="O7985" i="2"/>
  <x:c r="K7986" i="2"/>
  <x:c r="M7986" i="2"/>
  <x:c r="N7986" i="2"/>
  <x:c r="O7986" i="2"/>
  <x:c r="K7987" i="2"/>
  <x:c r="M7987" i="2"/>
  <x:c r="N7987" i="2"/>
  <x:c r="O7987" i="2"/>
  <x:c r="K7988" i="2"/>
  <x:c r="M7988" i="2"/>
  <x:c r="N7988" i="2"/>
  <x:c r="O7988" i="2"/>
  <x:c r="K7989" i="2"/>
  <x:c r="M7989" i="2"/>
  <x:c r="N7989" i="2"/>
  <x:c r="O7989" i="2"/>
  <x:c r="K7990" i="2"/>
  <x:c r="M7990" i="2"/>
  <x:c r="N7990" i="2"/>
  <x:c r="O7990" i="2"/>
  <x:c r="K7991" i="2"/>
  <x:c r="M7991" i="2"/>
  <x:c r="N7991" i="2"/>
  <x:c r="O7991" i="2"/>
  <x:c r="K7992" i="2"/>
  <x:c r="M7992" i="2"/>
  <x:c r="N7992" i="2"/>
  <x:c r="O7992" i="2"/>
  <x:c r="K7993" i="2"/>
  <x:c r="M7993" i="2"/>
  <x:c r="N7993" i="2"/>
  <x:c r="O7993" i="2"/>
  <x:c r="K7994" i="2"/>
  <x:c r="M7994" i="2"/>
  <x:c r="N7994" i="2"/>
  <x:c r="O7994" i="2"/>
  <x:c r="K7995" i="2"/>
  <x:c r="M7995" i="2"/>
  <x:c r="N7995" i="2"/>
  <x:c r="O7995" i="2"/>
  <x:c r="K7996" i="2"/>
  <x:c r="M7996" i="2"/>
  <x:c r="N7996" i="2"/>
  <x:c r="O7996" i="2"/>
  <x:c r="K7997" i="2"/>
  <x:c r="M7997" i="2"/>
  <x:c r="N7997" i="2"/>
  <x:c r="O7997" i="2"/>
  <x:c r="K7998" i="2"/>
  <x:c r="M7998" i="2"/>
  <x:c r="N7998" i="2"/>
  <x:c r="O7998" i="2"/>
  <x:c r="K7999" i="2"/>
  <x:c r="M7999" i="2"/>
  <x:c r="N7999" i="2"/>
  <x:c r="O7999" i="2"/>
  <x:c r="K8000" i="2"/>
  <x:c r="M8000" i="2"/>
  <x:c r="N8000" i="2"/>
  <x:c r="O8000" i="2"/>
  <x:c r="K8001" i="2"/>
  <x:c r="M8001" i="2"/>
  <x:c r="N8001" i="2"/>
  <x:c r="O8001" i="2"/>
  <x:c r="K8002" i="2"/>
  <x:c r="M8002" i="2"/>
  <x:c r="N8002" i="2"/>
  <x:c r="O8002" i="2"/>
  <x:c r="K8003" i="2"/>
  <x:c r="M8003" i="2"/>
  <x:c r="N8003" i="2"/>
  <x:c r="O8003" i="2"/>
  <x:c r="K8004" i="2"/>
  <x:c r="M8004" i="2"/>
  <x:c r="N8004" i="2"/>
  <x:c r="O8004" i="2"/>
  <x:c r="K8005" i="2"/>
  <x:c r="M8005" i="2"/>
  <x:c r="N8005" i="2"/>
  <x:c r="O8005" i="2"/>
  <x:c r="K8006" i="2"/>
  <x:c r="M8006" i="2"/>
  <x:c r="N8006" i="2"/>
  <x:c r="O8006" i="2"/>
  <x:c r="K8007" i="2"/>
  <x:c r="M8007" i="2"/>
  <x:c r="N8007" i="2"/>
  <x:c r="O8007" i="2"/>
  <x:c r="K8008" i="2"/>
  <x:c r="M8008" i="2"/>
  <x:c r="N8008" i="2"/>
  <x:c r="O8008" i="2"/>
  <x:c r="K8009" i="2"/>
  <x:c r="M8009" i="2"/>
  <x:c r="N8009" i="2"/>
  <x:c r="O8009" i="2"/>
  <x:c r="K8010" i="2"/>
  <x:c r="M8010" i="2"/>
  <x:c r="N8010" i="2"/>
  <x:c r="O8010" i="2"/>
  <x:c r="K8011" i="2"/>
  <x:c r="M8011" i="2"/>
  <x:c r="N8011" i="2"/>
  <x:c r="O8011" i="2"/>
  <x:c r="K8012" i="2"/>
  <x:c r="M8012" i="2"/>
  <x:c r="N8012" i="2"/>
  <x:c r="O8012" i="2"/>
  <x:c r="K8013" i="2"/>
  <x:c r="M8013" i="2"/>
  <x:c r="N8013" i="2"/>
  <x:c r="O8013" i="2"/>
  <x:c r="K8014" i="2"/>
  <x:c r="M8014" i="2"/>
  <x:c r="N8014" i="2"/>
  <x:c r="O8014" i="2"/>
  <x:c r="K8015" i="2"/>
  <x:c r="M8015" i="2"/>
  <x:c r="N8015" i="2"/>
  <x:c r="O8015" i="2"/>
  <x:c r="K8016" i="2"/>
  <x:c r="M8016" i="2"/>
  <x:c r="N8016" i="2"/>
  <x:c r="O8016" i="2"/>
  <x:c r="K8017" i="2"/>
  <x:c r="M8017" i="2"/>
  <x:c r="N8017" i="2"/>
  <x:c r="O8017" i="2"/>
  <x:c r="K8018" i="2"/>
  <x:c r="M8018" i="2"/>
  <x:c r="N8018" i="2"/>
  <x:c r="O8018" i="2"/>
  <x:c r="K8019" i="2"/>
  <x:c r="M8019" i="2"/>
  <x:c r="N8019" i="2"/>
  <x:c r="O8019" i="2"/>
  <x:c r="K8020" i="2"/>
  <x:c r="M8020" i="2"/>
  <x:c r="N8020" i="2"/>
  <x:c r="O8020" i="2"/>
  <x:c r="K8021" i="2"/>
  <x:c r="M8021" i="2"/>
  <x:c r="N8021" i="2"/>
  <x:c r="O8021" i="2"/>
  <x:c r="K8022" i="2"/>
  <x:c r="M8022" i="2"/>
  <x:c r="N8022" i="2"/>
  <x:c r="O8022" i="2"/>
  <x:c r="K8023" i="2"/>
  <x:c r="M8023" i="2"/>
  <x:c r="N8023" i="2"/>
  <x:c r="O8023" i="2"/>
  <x:c r="K8024" i="2"/>
  <x:c r="M8024" i="2"/>
  <x:c r="N8024" i="2"/>
  <x:c r="O8024" i="2"/>
  <x:c r="K8025" i="2"/>
  <x:c r="M8025" i="2"/>
  <x:c r="N8025" i="2"/>
  <x:c r="O8025" i="2"/>
  <x:c r="K8026" i="2"/>
  <x:c r="M8026" i="2"/>
  <x:c r="N8026" i="2"/>
  <x:c r="O8026" i="2"/>
  <x:c r="K8027" i="2"/>
  <x:c r="M8027" i="2"/>
  <x:c r="N8027" i="2"/>
  <x:c r="O8027" i="2"/>
  <x:c r="K8028" i="2"/>
  <x:c r="M8028" i="2"/>
  <x:c r="N8028" i="2"/>
  <x:c r="O8028" i="2"/>
  <x:c r="K8029" i="2"/>
  <x:c r="M8029" i="2"/>
  <x:c r="N8029" i="2"/>
  <x:c r="O8029" i="2"/>
  <x:c r="K8030" i="2"/>
  <x:c r="M8030" i="2"/>
  <x:c r="N8030" i="2"/>
  <x:c r="O8030" i="2"/>
  <x:c r="K8031" i="2"/>
  <x:c r="M8031" i="2"/>
  <x:c r="N8031" i="2"/>
  <x:c r="O8031" i="2"/>
  <x:c r="K8032" i="2"/>
  <x:c r="M8032" i="2"/>
  <x:c r="N8032" i="2"/>
  <x:c r="O8032" i="2"/>
  <x:c r="K8033" i="2"/>
  <x:c r="M8033" i="2"/>
  <x:c r="N8033" i="2"/>
  <x:c r="O8033" i="2"/>
  <x:c r="K8034" i="2"/>
  <x:c r="M8034" i="2"/>
  <x:c r="N8034" i="2"/>
  <x:c r="O8034" i="2"/>
  <x:c r="K8035" i="2"/>
  <x:c r="M8035" i="2"/>
  <x:c r="N8035" i="2"/>
  <x:c r="O8035" i="2"/>
  <x:c r="K8036" i="2"/>
  <x:c r="M8036" i="2"/>
  <x:c r="N8036" i="2"/>
  <x:c r="O8036" i="2"/>
  <x:c r="K8037" i="2"/>
  <x:c r="M8037" i="2"/>
  <x:c r="N8037" i="2"/>
  <x:c r="O8037" i="2"/>
  <x:c r="K8038" i="2"/>
  <x:c r="M8038" i="2"/>
  <x:c r="N8038" i="2"/>
  <x:c r="O8038" i="2"/>
  <x:c r="K8039" i="2"/>
  <x:c r="M8039" i="2"/>
  <x:c r="N8039" i="2"/>
  <x:c r="O8039" i="2"/>
  <x:c r="K8040" i="2"/>
  <x:c r="M8040" i="2"/>
  <x:c r="N8040" i="2"/>
  <x:c r="O8040" i="2"/>
  <x:c r="K8041" i="2"/>
  <x:c r="M8041" i="2"/>
  <x:c r="N8041" i="2"/>
  <x:c r="O8041" i="2"/>
  <x:c r="K8042" i="2"/>
  <x:c r="M8042" i="2"/>
  <x:c r="N8042" i="2"/>
  <x:c r="O8042" i="2"/>
  <x:c r="K8043" i="2"/>
  <x:c r="M8043" i="2"/>
  <x:c r="N8043" i="2"/>
  <x:c r="O8043" i="2"/>
  <x:c r="K8044" i="2"/>
  <x:c r="M8044" i="2"/>
  <x:c r="N8044" i="2"/>
  <x:c r="O8044" i="2"/>
  <x:c r="K8045" i="2"/>
  <x:c r="M8045" i="2"/>
  <x:c r="N8045" i="2"/>
  <x:c r="O8045" i="2"/>
  <x:c r="K8046" i="2"/>
  <x:c r="M8046" i="2"/>
  <x:c r="N8046" i="2"/>
  <x:c r="O8046" i="2"/>
  <x:c r="K8047" i="2"/>
  <x:c r="M8047" i="2"/>
  <x:c r="N8047" i="2"/>
  <x:c r="O8047" i="2"/>
  <x:c r="K8048" i="2"/>
  <x:c r="M8048" i="2"/>
  <x:c r="N8048" i="2"/>
  <x:c r="O8048" i="2"/>
  <x:c r="K8049" i="2"/>
  <x:c r="M8049" i="2"/>
  <x:c r="N8049" i="2"/>
  <x:c r="O8049" i="2"/>
  <x:c r="K8050" i="2"/>
  <x:c r="M8050" i="2"/>
  <x:c r="N8050" i="2"/>
  <x:c r="O8050" i="2"/>
  <x:c r="K8051" i="2"/>
  <x:c r="M8051" i="2"/>
  <x:c r="N8051" i="2"/>
  <x:c r="O8051" i="2"/>
  <x:c r="K8052" i="2"/>
  <x:c r="M8052" i="2"/>
  <x:c r="N8052" i="2"/>
  <x:c r="O8052" i="2"/>
  <x:c r="K8053" i="2"/>
  <x:c r="M8053" i="2"/>
  <x:c r="N8053" i="2"/>
  <x:c r="O8053" i="2"/>
  <x:c r="K8054" i="2"/>
  <x:c r="M8054" i="2"/>
  <x:c r="N8054" i="2"/>
  <x:c r="O8054" i="2"/>
  <x:c r="K8055" i="2"/>
  <x:c r="M8055" i="2"/>
  <x:c r="N8055" i="2"/>
  <x:c r="O8055" i="2"/>
  <x:c r="K8056" i="2"/>
  <x:c r="M8056" i="2"/>
  <x:c r="N8056" i="2"/>
  <x:c r="O8056" i="2"/>
  <x:c r="K8057" i="2"/>
  <x:c r="M8057" i="2"/>
  <x:c r="N8057" i="2"/>
  <x:c r="O8057" i="2"/>
  <x:c r="K8058" i="2"/>
  <x:c r="M8058" i="2"/>
  <x:c r="N8058" i="2"/>
  <x:c r="O8058" i="2"/>
  <x:c r="K8059" i="2"/>
  <x:c r="M8059" i="2"/>
  <x:c r="N8059" i="2"/>
  <x:c r="O8059" i="2"/>
  <x:c r="K8060" i="2"/>
  <x:c r="M8060" i="2"/>
  <x:c r="N8060" i="2"/>
  <x:c r="O8060" i="2"/>
  <x:c r="K8061" i="2"/>
  <x:c r="M8061" i="2"/>
  <x:c r="N8061" i="2"/>
  <x:c r="O8061" i="2"/>
  <x:c r="K8062" i="2"/>
  <x:c r="M8062" i="2"/>
  <x:c r="N8062" i="2"/>
  <x:c r="O8062" i="2"/>
  <x:c r="K8063" i="2"/>
  <x:c r="M8063" i="2"/>
  <x:c r="N8063" i="2"/>
  <x:c r="O8063" i="2"/>
  <x:c r="K8064" i="2"/>
  <x:c r="M8064" i="2"/>
  <x:c r="N8064" i="2"/>
  <x:c r="O8064" i="2"/>
  <x:c r="K8065" i="2"/>
  <x:c r="M8065" i="2"/>
  <x:c r="N8065" i="2"/>
  <x:c r="O8065" i="2"/>
  <x:c r="K8066" i="2"/>
  <x:c r="M8066" i="2"/>
  <x:c r="N8066" i="2"/>
  <x:c r="O8066" i="2"/>
  <x:c r="K8067" i="2"/>
  <x:c r="M8067" i="2"/>
  <x:c r="N8067" i="2"/>
  <x:c r="O8067" i="2"/>
  <x:c r="K8068" i="2"/>
  <x:c r="M8068" i="2"/>
  <x:c r="N8068" i="2"/>
  <x:c r="O8068" i="2"/>
  <x:c r="K8069" i="2"/>
  <x:c r="M8069" i="2"/>
  <x:c r="N8069" i="2"/>
  <x:c r="O8069" i="2"/>
  <x:c r="K8070" i="2"/>
  <x:c r="M8070" i="2"/>
  <x:c r="N8070" i="2"/>
  <x:c r="O8070" i="2"/>
  <x:c r="K8071" i="2"/>
  <x:c r="M8071" i="2"/>
  <x:c r="N8071" i="2"/>
  <x:c r="O8071" i="2"/>
  <x:c r="K8072" i="2"/>
  <x:c r="M8072" i="2"/>
  <x:c r="N8072" i="2"/>
  <x:c r="O8072" i="2"/>
  <x:c r="K8073" i="2"/>
  <x:c r="M8073" i="2"/>
  <x:c r="N8073" i="2"/>
  <x:c r="O8073" i="2"/>
  <x:c r="K8074" i="2"/>
  <x:c r="M8074" i="2"/>
  <x:c r="N8074" i="2"/>
  <x:c r="O8074" i="2"/>
  <x:c r="K8075" i="2"/>
  <x:c r="M8075" i="2"/>
  <x:c r="N8075" i="2"/>
  <x:c r="O8075" i="2"/>
  <x:c r="K8076" i="2"/>
  <x:c r="M8076" i="2"/>
  <x:c r="N8076" i="2"/>
  <x:c r="O8076" i="2"/>
  <x:c r="K8077" i="2"/>
  <x:c r="M8077" i="2"/>
  <x:c r="N8077" i="2"/>
  <x:c r="O8077" i="2"/>
  <x:c r="K8078" i="2"/>
  <x:c r="M8078" i="2"/>
  <x:c r="N8078" i="2"/>
  <x:c r="O8078" i="2"/>
  <x:c r="K8079" i="2"/>
  <x:c r="M8079" i="2"/>
  <x:c r="N8079" i="2"/>
  <x:c r="O8079" i="2"/>
  <x:c r="K8080" i="2"/>
  <x:c r="M8080" i="2"/>
  <x:c r="N8080" i="2"/>
  <x:c r="O8080" i="2"/>
  <x:c r="K8081" i="2"/>
  <x:c r="M8081" i="2"/>
  <x:c r="N8081" i="2"/>
  <x:c r="O8081" i="2"/>
  <x:c r="K8082" i="2"/>
  <x:c r="M8082" i="2"/>
  <x:c r="N8082" i="2"/>
  <x:c r="O8082" i="2"/>
  <x:c r="K8083" i="2"/>
  <x:c r="M8083" i="2"/>
  <x:c r="N8083" i="2"/>
  <x:c r="O8083" i="2"/>
  <x:c r="K8084" i="2"/>
  <x:c r="M8084" i="2"/>
  <x:c r="N8084" i="2"/>
  <x:c r="O8084" i="2"/>
  <x:c r="K8085" i="2"/>
  <x:c r="M8085" i="2"/>
  <x:c r="N8085" i="2"/>
  <x:c r="O8085" i="2"/>
  <x:c r="K8086" i="2"/>
  <x:c r="M8086" i="2"/>
  <x:c r="N8086" i="2"/>
  <x:c r="O8086" i="2"/>
  <x:c r="K8087" i="2"/>
  <x:c r="M8087" i="2"/>
  <x:c r="N8087" i="2"/>
  <x:c r="O8087" i="2"/>
  <x:c r="K8088" i="2"/>
  <x:c r="M8088" i="2"/>
  <x:c r="N8088" i="2"/>
  <x:c r="O8088" i="2"/>
  <x:c r="K8089" i="2"/>
  <x:c r="M8089" i="2"/>
  <x:c r="N8089" i="2"/>
  <x:c r="O8089" i="2"/>
  <x:c r="K8090" i="2"/>
  <x:c r="M8090" i="2"/>
  <x:c r="N8090" i="2"/>
  <x:c r="O8090" i="2"/>
  <x:c r="K8091" i="2"/>
  <x:c r="M8091" i="2"/>
  <x:c r="N8091" i="2"/>
  <x:c r="O8091" i="2"/>
  <x:c r="K8092" i="2"/>
  <x:c r="M8092" i="2"/>
  <x:c r="N8092" i="2"/>
  <x:c r="O8092" i="2"/>
  <x:c r="K8093" i="2"/>
  <x:c r="M8093" i="2"/>
  <x:c r="N8093" i="2"/>
  <x:c r="O8093" i="2"/>
  <x:c r="K8094" i="2"/>
  <x:c r="M8094" i="2"/>
  <x:c r="N8094" i="2"/>
  <x:c r="O8094" i="2"/>
  <x:c r="K8095" i="2"/>
  <x:c r="M8095" i="2"/>
  <x:c r="N8095" i="2"/>
  <x:c r="O8095" i="2"/>
  <x:c r="K8096" i="2"/>
  <x:c r="M8096" i="2"/>
  <x:c r="N8096" i="2"/>
  <x:c r="O8096" i="2"/>
  <x:c r="K8097" i="2"/>
  <x:c r="M8097" i="2"/>
  <x:c r="N8097" i="2"/>
  <x:c r="O8097" i="2"/>
  <x:c r="K8098" i="2"/>
  <x:c r="M8098" i="2"/>
  <x:c r="N8098" i="2"/>
  <x:c r="O8098" i="2"/>
  <x:c r="K8099" i="2"/>
  <x:c r="M8099" i="2"/>
  <x:c r="N8099" i="2"/>
  <x:c r="O8099" i="2"/>
  <x:c r="K8100" i="2"/>
  <x:c r="M8100" i="2"/>
  <x:c r="N8100" i="2"/>
  <x:c r="O8100" i="2"/>
  <x:c r="K8101" i="2"/>
  <x:c r="M8101" i="2"/>
  <x:c r="N8101" i="2"/>
  <x:c r="O8101" i="2"/>
  <x:c r="K8102" i="2"/>
  <x:c r="M8102" i="2"/>
  <x:c r="N8102" i="2"/>
  <x:c r="O8102" i="2"/>
  <x:c r="K8103" i="2"/>
  <x:c r="M8103" i="2"/>
  <x:c r="N8103" i="2"/>
  <x:c r="O8103" i="2"/>
  <x:c r="K8104" i="2"/>
  <x:c r="M8104" i="2"/>
  <x:c r="N8104" i="2"/>
  <x:c r="O8104" i="2"/>
  <x:c r="K8105" i="2"/>
  <x:c r="M8105" i="2"/>
  <x:c r="N8105" i="2"/>
  <x:c r="O8105" i="2"/>
  <x:c r="K8106" i="2"/>
  <x:c r="M8106" i="2"/>
  <x:c r="N8106" i="2"/>
  <x:c r="O8106" i="2"/>
  <x:c r="K8107" i="2"/>
  <x:c r="M8107" i="2"/>
  <x:c r="N8107" i="2"/>
  <x:c r="O8107" i="2"/>
  <x:c r="K8108" i="2"/>
  <x:c r="M8108" i="2"/>
  <x:c r="N8108" i="2"/>
  <x:c r="O8108" i="2"/>
  <x:c r="K8109" i="2"/>
  <x:c r="M8109" i="2"/>
  <x:c r="N8109" i="2"/>
  <x:c r="O8109" i="2"/>
  <x:c r="K8110" i="2"/>
  <x:c r="M8110" i="2"/>
  <x:c r="N8110" i="2"/>
  <x:c r="O8110" i="2"/>
  <x:c r="K8111" i="2"/>
  <x:c r="M8111" i="2"/>
  <x:c r="N8111" i="2"/>
  <x:c r="O8111" i="2"/>
  <x:c r="K8112" i="2"/>
  <x:c r="M8112" i="2"/>
  <x:c r="N8112" i="2"/>
  <x:c r="O8112" i="2"/>
  <x:c r="K8113" i="2"/>
  <x:c r="M8113" i="2"/>
  <x:c r="N8113" i="2"/>
  <x:c r="O8113" i="2"/>
  <x:c r="K8114" i="2"/>
  <x:c r="M8114" i="2"/>
  <x:c r="N8114" i="2"/>
  <x:c r="O8114" i="2"/>
  <x:c r="K8115" i="2"/>
  <x:c r="M8115" i="2"/>
  <x:c r="N8115" i="2"/>
  <x:c r="O8115" i="2"/>
  <x:c r="K8116" i="2"/>
  <x:c r="M8116" i="2"/>
  <x:c r="N8116" i="2"/>
  <x:c r="O8116" i="2"/>
  <x:c r="K8117" i="2"/>
  <x:c r="M8117" i="2"/>
  <x:c r="N8117" i="2"/>
  <x:c r="O8117" i="2"/>
  <x:c r="K8118" i="2"/>
  <x:c r="M8118" i="2"/>
  <x:c r="N8118" i="2"/>
  <x:c r="O8118" i="2"/>
  <x:c r="K8119" i="2"/>
  <x:c r="M8119" i="2"/>
  <x:c r="N8119" i="2"/>
  <x:c r="O8119" i="2"/>
  <x:c r="K8120" i="2"/>
  <x:c r="M8120" i="2"/>
  <x:c r="N8120" i="2"/>
  <x:c r="O8120" i="2"/>
  <x:c r="K8121" i="2"/>
  <x:c r="M8121" i="2"/>
  <x:c r="N8121" i="2"/>
  <x:c r="O8121" i="2"/>
  <x:c r="K8122" i="2"/>
  <x:c r="M8122" i="2"/>
  <x:c r="N8122" i="2"/>
  <x:c r="O8122" i="2"/>
  <x:c r="K8123" i="2"/>
  <x:c r="M8123" i="2"/>
  <x:c r="N8123" i="2"/>
  <x:c r="O8123" i="2"/>
  <x:c r="K8124" i="2"/>
  <x:c r="M8124" i="2"/>
  <x:c r="N8124" i="2"/>
  <x:c r="O8124" i="2"/>
  <x:c r="K8125" i="2"/>
  <x:c r="M8125" i="2"/>
  <x:c r="N8125" i="2"/>
  <x:c r="O8125" i="2"/>
  <x:c r="K8126" i="2"/>
  <x:c r="M8126" i="2"/>
  <x:c r="N8126" i="2"/>
  <x:c r="O8126" i="2"/>
  <x:c r="K8127" i="2"/>
  <x:c r="M8127" i="2"/>
  <x:c r="N8127" i="2"/>
  <x:c r="O8127" i="2"/>
  <x:c r="K8128" i="2"/>
  <x:c r="M8128" i="2"/>
  <x:c r="N8128" i="2"/>
  <x:c r="O8128" i="2"/>
  <x:c r="K8129" i="2"/>
  <x:c r="M8129" i="2"/>
  <x:c r="N8129" i="2"/>
  <x:c r="O8129" i="2"/>
  <x:c r="K8130" i="2"/>
  <x:c r="M8130" i="2"/>
  <x:c r="N8130" i="2"/>
  <x:c r="O8130" i="2"/>
  <x:c r="K8131" i="2"/>
  <x:c r="M8131" i="2"/>
  <x:c r="N8131" i="2"/>
  <x:c r="O8131" i="2"/>
  <x:c r="K8132" i="2"/>
  <x:c r="M8132" i="2"/>
  <x:c r="N8132" i="2"/>
  <x:c r="O8132" i="2"/>
  <x:c r="K8133" i="2"/>
  <x:c r="M8133" i="2"/>
  <x:c r="N8133" i="2"/>
  <x:c r="O8133" i="2"/>
  <x:c r="K8134" i="2"/>
  <x:c r="M8134" i="2"/>
  <x:c r="N8134" i="2"/>
  <x:c r="O8134" i="2"/>
  <x:c r="K8135" i="2"/>
  <x:c r="M8135" i="2"/>
  <x:c r="N8135" i="2"/>
  <x:c r="O8135" i="2"/>
  <x:c r="K8136" i="2"/>
  <x:c r="M8136" i="2"/>
  <x:c r="N8136" i="2"/>
  <x:c r="O8136" i="2"/>
  <x:c r="K8137" i="2"/>
  <x:c r="M8137" i="2"/>
  <x:c r="N8137" i="2"/>
  <x:c r="O8137" i="2"/>
  <x:c r="K8138" i="2"/>
  <x:c r="M8138" i="2"/>
  <x:c r="N8138" i="2"/>
  <x:c r="O8138" i="2"/>
  <x:c r="K8139" i="2"/>
  <x:c r="M8139" i="2"/>
  <x:c r="N8139" i="2"/>
  <x:c r="O8139" i="2"/>
  <x:c r="K8140" i="2"/>
  <x:c r="M8140" i="2"/>
  <x:c r="N8140" i="2"/>
  <x:c r="O8140" i="2"/>
  <x:c r="K8141" i="2"/>
  <x:c r="M8141" i="2"/>
  <x:c r="N8141" i="2"/>
  <x:c r="O8141" i="2"/>
  <x:c r="K8142" i="2"/>
  <x:c r="M8142" i="2"/>
  <x:c r="N8142" i="2"/>
  <x:c r="O8142" i="2"/>
  <x:c r="K8143" i="2"/>
  <x:c r="M8143" i="2"/>
  <x:c r="N8143" i="2"/>
  <x:c r="O8143" i="2"/>
  <x:c r="K8144" i="2"/>
  <x:c r="M8144" i="2"/>
  <x:c r="N8144" i="2"/>
  <x:c r="O8144" i="2"/>
  <x:c r="K8145" i="2"/>
  <x:c r="M8145" i="2"/>
  <x:c r="N8145" i="2"/>
  <x:c r="O8145" i="2"/>
  <x:c r="K8146" i="2"/>
  <x:c r="M8146" i="2"/>
  <x:c r="N8146" i="2"/>
  <x:c r="O8146" i="2"/>
  <x:c r="K8147" i="2"/>
  <x:c r="M8147" i="2"/>
  <x:c r="N8147" i="2"/>
  <x:c r="O8147" i="2"/>
  <x:c r="K8148" i="2"/>
  <x:c r="M8148" i="2"/>
  <x:c r="N8148" i="2"/>
  <x:c r="O8148" i="2"/>
  <x:c r="K8149" i="2"/>
  <x:c r="M8149" i="2"/>
  <x:c r="N8149" i="2"/>
  <x:c r="O8149" i="2"/>
  <x:c r="K8150" i="2"/>
  <x:c r="M8150" i="2"/>
  <x:c r="N8150" i="2"/>
  <x:c r="O8150" i="2"/>
  <x:c r="K8151" i="2"/>
  <x:c r="M8151" i="2"/>
  <x:c r="N8151" i="2"/>
  <x:c r="O8151" i="2"/>
  <x:c r="K8152" i="2"/>
  <x:c r="M8152" i="2"/>
  <x:c r="N8152" i="2"/>
  <x:c r="O8152" i="2"/>
  <x:c r="K8153" i="2"/>
  <x:c r="M8153" i="2"/>
  <x:c r="N8153" i="2"/>
  <x:c r="O8153" i="2"/>
  <x:c r="K8154" i="2"/>
  <x:c r="M8154" i="2"/>
  <x:c r="N8154" i="2"/>
  <x:c r="O8154" i="2"/>
  <x:c r="K8155" i="2"/>
  <x:c r="M8155" i="2"/>
  <x:c r="N8155" i="2"/>
  <x:c r="O8155" i="2"/>
  <x:c r="K8156" i="2"/>
  <x:c r="M8156" i="2"/>
  <x:c r="N8156" i="2"/>
  <x:c r="O8156" i="2"/>
  <x:c r="K8157" i="2"/>
  <x:c r="M8157" i="2"/>
  <x:c r="N8157" i="2"/>
  <x:c r="O8157" i="2"/>
  <x:c r="K8158" i="2"/>
  <x:c r="M8158" i="2"/>
  <x:c r="N8158" i="2"/>
  <x:c r="O8158" i="2"/>
  <x:c r="K8159" i="2"/>
  <x:c r="M8159" i="2"/>
  <x:c r="N8159" i="2"/>
  <x:c r="O8159" i="2"/>
  <x:c r="K8160" i="2"/>
  <x:c r="M8160" i="2"/>
  <x:c r="N8160" i="2"/>
  <x:c r="O8160" i="2"/>
  <x:c r="K8161" i="2"/>
  <x:c r="M8161" i="2"/>
  <x:c r="N8161" i="2"/>
  <x:c r="O8161" i="2"/>
  <x:c r="K8162" i="2"/>
  <x:c r="M8162" i="2"/>
  <x:c r="N8162" i="2"/>
  <x:c r="O8162" i="2"/>
  <x:c r="K8163" i="2"/>
  <x:c r="M8163" i="2"/>
  <x:c r="N8163" i="2"/>
  <x:c r="O8163" i="2"/>
  <x:c r="K8164" i="2"/>
  <x:c r="M8164" i="2"/>
  <x:c r="N8164" i="2"/>
  <x:c r="O8164" i="2"/>
  <x:c r="K8165" i="2"/>
  <x:c r="M8165" i="2"/>
  <x:c r="N8165" i="2"/>
  <x:c r="O8165" i="2"/>
  <x:c r="K8166" i="2"/>
  <x:c r="M8166" i="2"/>
  <x:c r="N8166" i="2"/>
  <x:c r="O8166" i="2"/>
  <x:c r="K8167" i="2"/>
  <x:c r="M8167" i="2"/>
  <x:c r="N8167" i="2"/>
  <x:c r="O8167" i="2"/>
  <x:c r="K8168" i="2"/>
  <x:c r="M8168" i="2"/>
  <x:c r="N8168" i="2"/>
  <x:c r="O8168" i="2"/>
  <x:c r="K8169" i="2"/>
  <x:c r="M8169" i="2"/>
  <x:c r="N8169" i="2"/>
  <x:c r="O8169" i="2"/>
  <x:c r="K8170" i="2"/>
  <x:c r="M8170" i="2"/>
  <x:c r="N8170" i="2"/>
  <x:c r="O8170" i="2"/>
  <x:c r="K8171" i="2"/>
  <x:c r="M8171" i="2"/>
  <x:c r="N8171" i="2"/>
  <x:c r="O8171" i="2"/>
  <x:c r="K8172" i="2"/>
  <x:c r="M8172" i="2"/>
  <x:c r="N8172" i="2"/>
  <x:c r="O8172" i="2"/>
  <x:c r="K8173" i="2"/>
  <x:c r="M8173" i="2"/>
  <x:c r="N8173" i="2"/>
  <x:c r="O8173" i="2"/>
  <x:c r="K8174" i="2"/>
  <x:c r="M8174" i="2"/>
  <x:c r="N8174" i="2"/>
  <x:c r="O8174" i="2"/>
  <x:c r="K8175" i="2"/>
  <x:c r="M8175" i="2"/>
  <x:c r="N8175" i="2"/>
  <x:c r="O8175" i="2"/>
  <x:c r="K8176" i="2"/>
  <x:c r="M8176" i="2"/>
  <x:c r="N8176" i="2"/>
  <x:c r="O8176" i="2"/>
  <x:c r="K8177" i="2"/>
  <x:c r="M8177" i="2"/>
  <x:c r="N8177" i="2"/>
  <x:c r="O8177" i="2"/>
  <x:c r="K8178" i="2"/>
  <x:c r="M8178" i="2"/>
  <x:c r="N8178" i="2"/>
  <x:c r="O8178" i="2"/>
  <x:c r="K8179" i="2"/>
  <x:c r="M8179" i="2"/>
  <x:c r="N8179" i="2"/>
  <x:c r="O8179" i="2"/>
  <x:c r="K8180" i="2"/>
  <x:c r="M8180" i="2"/>
  <x:c r="N8180" i="2"/>
  <x:c r="O8180" i="2"/>
  <x:c r="K8181" i="2"/>
  <x:c r="M8181" i="2"/>
  <x:c r="N8181" i="2"/>
  <x:c r="O8181" i="2"/>
  <x:c r="K8182" i="2"/>
  <x:c r="M8182" i="2"/>
  <x:c r="N8182" i="2"/>
  <x:c r="O8182" i="2"/>
  <x:c r="K8183" i="2"/>
  <x:c r="M8183" i="2"/>
  <x:c r="N8183" i="2"/>
  <x:c r="O8183" i="2"/>
  <x:c r="K8184" i="2"/>
  <x:c r="M8184" i="2"/>
  <x:c r="N8184" i="2"/>
  <x:c r="O8184" i="2"/>
  <x:c r="K8185" i="2"/>
  <x:c r="M8185" i="2"/>
  <x:c r="N8185" i="2"/>
  <x:c r="O8185" i="2"/>
  <x:c r="K8186" i="2"/>
  <x:c r="M8186" i="2"/>
  <x:c r="N8186" i="2"/>
  <x:c r="O8186" i="2"/>
  <x:c r="K8187" i="2"/>
  <x:c r="M8187" i="2"/>
  <x:c r="N8187" i="2"/>
  <x:c r="O8187" i="2"/>
  <x:c r="K8188" i="2"/>
  <x:c r="M8188" i="2"/>
  <x:c r="N8188" i="2"/>
  <x:c r="O8188" i="2"/>
  <x:c r="K8189" i="2"/>
  <x:c r="M8189" i="2"/>
  <x:c r="N8189" i="2"/>
  <x:c r="O8189" i="2"/>
  <x:c r="K8190" i="2"/>
  <x:c r="M8190" i="2"/>
  <x:c r="N8190" i="2"/>
  <x:c r="O8190" i="2"/>
  <x:c r="K8191" i="2"/>
  <x:c r="M8191" i="2"/>
  <x:c r="N8191" i="2"/>
  <x:c r="O8191" i="2"/>
  <x:c r="K8192" i="2"/>
  <x:c r="M8192" i="2"/>
  <x:c r="N8192" i="2"/>
  <x:c r="O8192" i="2"/>
  <x:c r="K8193" i="2"/>
  <x:c r="M8193" i="2"/>
  <x:c r="N8193" i="2"/>
  <x:c r="O8193" i="2"/>
  <x:c r="K8194" i="2"/>
  <x:c r="M8194" i="2"/>
  <x:c r="N8194" i="2"/>
  <x:c r="O8194" i="2"/>
  <x:c r="K8195" i="2"/>
  <x:c r="M8195" i="2"/>
  <x:c r="N8195" i="2"/>
  <x:c r="O8195" i="2"/>
  <x:c r="K8196" i="2"/>
  <x:c r="M8196" i="2"/>
  <x:c r="N8196" i="2"/>
  <x:c r="O8196" i="2"/>
  <x:c r="K8197" i="2"/>
  <x:c r="M8197" i="2"/>
  <x:c r="N8197" i="2"/>
  <x:c r="O8197" i="2"/>
  <x:c r="K8198" i="2"/>
  <x:c r="M8198" i="2"/>
  <x:c r="N8198" i="2"/>
  <x:c r="O8198" i="2"/>
  <x:c r="K8199" i="2"/>
  <x:c r="M8199" i="2"/>
  <x:c r="N8199" i="2"/>
  <x:c r="O8199" i="2"/>
  <x:c r="K8200" i="2"/>
  <x:c r="M8200" i="2"/>
  <x:c r="N8200" i="2"/>
  <x:c r="O8200" i="2"/>
  <x:c r="K8201" i="2"/>
  <x:c r="M8201" i="2"/>
  <x:c r="N8201" i="2"/>
  <x:c r="O8201" i="2"/>
  <x:c r="K8202" i="2"/>
  <x:c r="M8202" i="2"/>
  <x:c r="N8202" i="2"/>
  <x:c r="O8202" i="2"/>
  <x:c r="K8203" i="2"/>
  <x:c r="M8203" i="2"/>
  <x:c r="N8203" i="2"/>
  <x:c r="O8203" i="2"/>
  <x:c r="K8204" i="2"/>
  <x:c r="M8204" i="2"/>
  <x:c r="N8204" i="2"/>
  <x:c r="O8204" i="2"/>
  <x:c r="K8205" i="2"/>
  <x:c r="M8205" i="2"/>
  <x:c r="N8205" i="2"/>
  <x:c r="O8205" i="2"/>
  <x:c r="K8206" i="2"/>
  <x:c r="M8206" i="2"/>
  <x:c r="N8206" i="2"/>
  <x:c r="O8206" i="2"/>
  <x:c r="K8207" i="2"/>
  <x:c r="M8207" i="2"/>
  <x:c r="N8207" i="2"/>
  <x:c r="O8207" i="2"/>
  <x:c r="K8208" i="2"/>
  <x:c r="M8208" i="2"/>
  <x:c r="N8208" i="2"/>
  <x:c r="O8208" i="2"/>
  <x:c r="K8209" i="2"/>
  <x:c r="M8209" i="2"/>
  <x:c r="N8209" i="2"/>
  <x:c r="O8209" i="2"/>
  <x:c r="K8210" i="2"/>
  <x:c r="M8210" i="2"/>
  <x:c r="N8210" i="2"/>
  <x:c r="O8210" i="2"/>
  <x:c r="K8211" i="2"/>
  <x:c r="M8211" i="2"/>
  <x:c r="N8211" i="2"/>
  <x:c r="O8211" i="2"/>
  <x:c r="K8212" i="2"/>
  <x:c r="M8212" i="2"/>
  <x:c r="N8212" i="2"/>
  <x:c r="O8212" i="2"/>
  <x:c r="K8213" i="2"/>
  <x:c r="M8213" i="2"/>
  <x:c r="N8213" i="2"/>
  <x:c r="O8213" i="2"/>
  <x:c r="K8214" i="2"/>
  <x:c r="M8214" i="2"/>
  <x:c r="N8214" i="2"/>
  <x:c r="O8214" i="2"/>
  <x:c r="K8215" i="2"/>
  <x:c r="M8215" i="2"/>
  <x:c r="N8215" i="2"/>
  <x:c r="O8215" i="2"/>
  <x:c r="K8216" i="2"/>
  <x:c r="M8216" i="2"/>
  <x:c r="N8216" i="2"/>
  <x:c r="O8216" i="2"/>
  <x:c r="K8217" i="2"/>
  <x:c r="M8217" i="2"/>
  <x:c r="N8217" i="2"/>
  <x:c r="O8217" i="2"/>
  <x:c r="K8218" i="2"/>
  <x:c r="M8218" i="2"/>
  <x:c r="N8218" i="2"/>
  <x:c r="O8218" i="2"/>
  <x:c r="K8219" i="2"/>
  <x:c r="M8219" i="2"/>
  <x:c r="N8219" i="2"/>
  <x:c r="O8219" i="2"/>
  <x:c r="K8220" i="2"/>
  <x:c r="M8220" i="2"/>
  <x:c r="N8220" i="2"/>
  <x:c r="O8220" i="2"/>
  <x:c r="K8221" i="2"/>
  <x:c r="M8221" i="2"/>
  <x:c r="N8221" i="2"/>
  <x:c r="O8221" i="2"/>
  <x:c r="K8222" i="2"/>
  <x:c r="M8222" i="2"/>
  <x:c r="N8222" i="2"/>
  <x:c r="O8222" i="2"/>
  <x:c r="K8223" i="2"/>
  <x:c r="M8223" i="2"/>
  <x:c r="N8223" i="2"/>
  <x:c r="O8223" i="2"/>
  <x:c r="K8224" i="2"/>
  <x:c r="M8224" i="2"/>
  <x:c r="N8224" i="2"/>
  <x:c r="O8224" i="2"/>
  <x:c r="K8225" i="2"/>
  <x:c r="M8225" i="2"/>
  <x:c r="N8225" i="2"/>
  <x:c r="O8225" i="2"/>
  <x:c r="K8226" i="2"/>
  <x:c r="M8226" i="2"/>
  <x:c r="N8226" i="2"/>
  <x:c r="O8226" i="2"/>
  <x:c r="K8227" i="2"/>
  <x:c r="M8227" i="2"/>
  <x:c r="N8227" i="2"/>
  <x:c r="O8227" i="2"/>
  <x:c r="K8228" i="2"/>
  <x:c r="M8228" i="2"/>
  <x:c r="N8228" i="2"/>
  <x:c r="O8228" i="2"/>
  <x:c r="K8229" i="2"/>
  <x:c r="M8229" i="2"/>
  <x:c r="N8229" i="2"/>
  <x:c r="O8229" i="2"/>
  <x:c r="K8230" i="2"/>
  <x:c r="M8230" i="2"/>
  <x:c r="N8230" i="2"/>
  <x:c r="O8230" i="2"/>
  <x:c r="K8231" i="2"/>
  <x:c r="M8231" i="2"/>
  <x:c r="N8231" i="2"/>
  <x:c r="O8231" i="2"/>
  <x:c r="K8232" i="2"/>
  <x:c r="M8232" i="2"/>
  <x:c r="N8232" i="2"/>
  <x:c r="O8232" i="2"/>
  <x:c r="K8233" i="2"/>
  <x:c r="M8233" i="2"/>
  <x:c r="N8233" i="2"/>
  <x:c r="O8233" i="2"/>
  <x:c r="K8234" i="2"/>
  <x:c r="M8234" i="2"/>
  <x:c r="N8234" i="2"/>
  <x:c r="O8234" i="2"/>
  <x:c r="K8235" i="2"/>
  <x:c r="M8235" i="2"/>
  <x:c r="N8235" i="2"/>
  <x:c r="O8235" i="2"/>
  <x:c r="K8236" i="2"/>
  <x:c r="M8236" i="2"/>
  <x:c r="N8236" i="2"/>
  <x:c r="O8236" i="2"/>
  <x:c r="K8237" i="2"/>
  <x:c r="M8237" i="2"/>
  <x:c r="N8237" i="2"/>
  <x:c r="O8237" i="2"/>
  <x:c r="K8238" i="2"/>
  <x:c r="M8238" i="2"/>
  <x:c r="N8238" i="2"/>
  <x:c r="O8238" i="2"/>
  <x:c r="K8239" i="2"/>
  <x:c r="M8239" i="2"/>
  <x:c r="N8239" i="2"/>
  <x:c r="O8239" i="2"/>
  <x:c r="K8240" i="2"/>
  <x:c r="M8240" i="2"/>
  <x:c r="N8240" i="2"/>
  <x:c r="O8240" i="2"/>
  <x:c r="K8241" i="2"/>
  <x:c r="M8241" i="2"/>
  <x:c r="N8241" i="2"/>
  <x:c r="O8241" i="2"/>
  <x:c r="K8242" i="2"/>
  <x:c r="M8242" i="2"/>
  <x:c r="N8242" i="2"/>
  <x:c r="O8242" i="2"/>
  <x:c r="K8243" i="2"/>
  <x:c r="M8243" i="2"/>
  <x:c r="N8243" i="2"/>
  <x:c r="O8243" i="2"/>
  <x:c r="K8244" i="2"/>
  <x:c r="M8244" i="2"/>
  <x:c r="N8244" i="2"/>
  <x:c r="O8244" i="2"/>
  <x:c r="K8245" i="2"/>
  <x:c r="M8245" i="2"/>
  <x:c r="N8245" i="2"/>
  <x:c r="O8245" i="2"/>
  <x:c r="K8246" i="2"/>
  <x:c r="M8246" i="2"/>
  <x:c r="N8246" i="2"/>
  <x:c r="O8246" i="2"/>
  <x:c r="K8247" i="2"/>
  <x:c r="M8247" i="2"/>
  <x:c r="N8247" i="2"/>
  <x:c r="O8247" i="2"/>
  <x:c r="K8248" i="2"/>
  <x:c r="M8248" i="2"/>
  <x:c r="N8248" i="2"/>
  <x:c r="O8248" i="2"/>
  <x:c r="K8249" i="2"/>
  <x:c r="M8249" i="2"/>
  <x:c r="N8249" i="2"/>
  <x:c r="O8249" i="2"/>
  <x:c r="K8250" i="2"/>
  <x:c r="M8250" i="2"/>
  <x:c r="N8250" i="2"/>
  <x:c r="O8250" i="2"/>
  <x:c r="K8251" i="2"/>
  <x:c r="M8251" i="2"/>
  <x:c r="N8251" i="2"/>
  <x:c r="O8251" i="2"/>
  <x:c r="K8252" i="2"/>
  <x:c r="M8252" i="2"/>
  <x:c r="N8252" i="2"/>
  <x:c r="O8252" i="2"/>
  <x:c r="K8253" i="2"/>
  <x:c r="M8253" i="2"/>
  <x:c r="N8253" i="2"/>
  <x:c r="O8253" i="2"/>
  <x:c r="K8254" i="2"/>
  <x:c r="M8254" i="2"/>
  <x:c r="N8254" i="2"/>
  <x:c r="O8254" i="2"/>
  <x:c r="K8255" i="2"/>
  <x:c r="M8255" i="2"/>
  <x:c r="N8255" i="2"/>
  <x:c r="O8255" i="2"/>
  <x:c r="K8256" i="2"/>
  <x:c r="M8256" i="2"/>
  <x:c r="N8256" i="2"/>
  <x:c r="O8256" i="2"/>
  <x:c r="K8257" i="2"/>
  <x:c r="M8257" i="2"/>
  <x:c r="N8257" i="2"/>
  <x:c r="O8257" i="2"/>
  <x:c r="K8258" i="2"/>
  <x:c r="M8258" i="2"/>
  <x:c r="N8258" i="2"/>
  <x:c r="O8258" i="2"/>
  <x:c r="K8259" i="2"/>
  <x:c r="M8259" i="2"/>
  <x:c r="N8259" i="2"/>
  <x:c r="O8259" i="2"/>
  <x:c r="K8260" i="2"/>
  <x:c r="M8260" i="2"/>
  <x:c r="N8260" i="2"/>
  <x:c r="O8260" i="2"/>
  <x:c r="K8261" i="2"/>
  <x:c r="M8261" i="2"/>
  <x:c r="N8261" i="2"/>
  <x:c r="O8261" i="2"/>
  <x:c r="K8262" i="2"/>
  <x:c r="M8262" i="2"/>
  <x:c r="N8262" i="2"/>
  <x:c r="O8262" i="2"/>
  <x:c r="K8263" i="2"/>
  <x:c r="M8263" i="2"/>
  <x:c r="N8263" i="2"/>
  <x:c r="O8263" i="2"/>
  <x:c r="K8264" i="2"/>
  <x:c r="M8264" i="2"/>
  <x:c r="N8264" i="2"/>
  <x:c r="O8264" i="2"/>
  <x:c r="K8265" i="2"/>
  <x:c r="M8265" i="2"/>
  <x:c r="N8265" i="2"/>
  <x:c r="O8265" i="2"/>
  <x:c r="K8266" i="2"/>
  <x:c r="M8266" i="2"/>
  <x:c r="N8266" i="2"/>
  <x:c r="O8266" i="2"/>
  <x:c r="K8267" i="2"/>
  <x:c r="M8267" i="2"/>
  <x:c r="N8267" i="2"/>
  <x:c r="O8267" i="2"/>
  <x:c r="K8268" i="2"/>
  <x:c r="M8268" i="2"/>
  <x:c r="N8268" i="2"/>
  <x:c r="O8268" i="2"/>
  <x:c r="K8269" i="2"/>
  <x:c r="M8269" i="2"/>
  <x:c r="N8269" i="2"/>
  <x:c r="O8269" i="2"/>
  <x:c r="K8270" i="2"/>
  <x:c r="M8270" i="2"/>
  <x:c r="N8270" i="2"/>
  <x:c r="O8270" i="2"/>
  <x:c r="K8271" i="2"/>
  <x:c r="M8271" i="2"/>
  <x:c r="N8271" i="2"/>
  <x:c r="O8271" i="2"/>
  <x:c r="K8272" i="2"/>
  <x:c r="M8272" i="2"/>
  <x:c r="N8272" i="2"/>
  <x:c r="O8272" i="2"/>
  <x:c r="K8273" i="2"/>
  <x:c r="M8273" i="2"/>
  <x:c r="N8273" i="2"/>
  <x:c r="O8273" i="2"/>
  <x:c r="K8274" i="2"/>
  <x:c r="M8274" i="2"/>
  <x:c r="N8274" i="2"/>
  <x:c r="O8274" i="2"/>
  <x:c r="K8275" i="2"/>
  <x:c r="M8275" i="2"/>
  <x:c r="N8275" i="2"/>
  <x:c r="O8275" i="2"/>
  <x:c r="K8276" i="2"/>
  <x:c r="M8276" i="2"/>
  <x:c r="N8276" i="2"/>
  <x:c r="O8276" i="2"/>
  <x:c r="K8277" i="2"/>
  <x:c r="M8277" i="2"/>
  <x:c r="N8277" i="2"/>
  <x:c r="O8277" i="2"/>
  <x:c r="K8278" i="2"/>
  <x:c r="M8278" i="2"/>
  <x:c r="N8278" i="2"/>
  <x:c r="O8278" i="2"/>
  <x:c r="K8279" i="2"/>
  <x:c r="M8279" i="2"/>
  <x:c r="N8279" i="2"/>
  <x:c r="O8279" i="2"/>
  <x:c r="K8280" i="2"/>
  <x:c r="M8280" i="2"/>
  <x:c r="N8280" i="2"/>
  <x:c r="O8280" i="2"/>
  <x:c r="K8281" i="2"/>
  <x:c r="M8281" i="2"/>
  <x:c r="N8281" i="2"/>
  <x:c r="O8281" i="2"/>
  <x:c r="K8282" i="2"/>
  <x:c r="M8282" i="2"/>
  <x:c r="N8282" i="2"/>
  <x:c r="O8282" i="2"/>
  <x:c r="K8283" i="2"/>
  <x:c r="M8283" i="2"/>
  <x:c r="N8283" i="2"/>
  <x:c r="O8283" i="2"/>
  <x:c r="K8284" i="2"/>
  <x:c r="M8284" i="2"/>
  <x:c r="N8284" i="2"/>
  <x:c r="O8284" i="2"/>
  <x:c r="K8285" i="2"/>
  <x:c r="M8285" i="2"/>
  <x:c r="N8285" i="2"/>
  <x:c r="O8285" i="2"/>
  <x:c r="K8286" i="2"/>
  <x:c r="M8286" i="2"/>
  <x:c r="N8286" i="2"/>
  <x:c r="O8286" i="2"/>
  <x:c r="K8287" i="2"/>
  <x:c r="M8287" i="2"/>
  <x:c r="N8287" i="2"/>
  <x:c r="O8287" i="2"/>
  <x:c r="K8288" i="2"/>
  <x:c r="M8288" i="2"/>
  <x:c r="N8288" i="2"/>
  <x:c r="O8288" i="2"/>
  <x:c r="K8289" i="2"/>
  <x:c r="M8289" i="2"/>
  <x:c r="N8289" i="2"/>
  <x:c r="O8289" i="2"/>
  <x:c r="K8290" i="2"/>
  <x:c r="M8290" i="2"/>
  <x:c r="N8290" i="2"/>
  <x:c r="O8290" i="2"/>
  <x:c r="K8291" i="2"/>
  <x:c r="M8291" i="2"/>
  <x:c r="N8291" i="2"/>
  <x:c r="O8291" i="2"/>
  <x:c r="K8292" i="2"/>
  <x:c r="M8292" i="2"/>
  <x:c r="N8292" i="2"/>
  <x:c r="O8292" i="2"/>
  <x:c r="K8293" i="2"/>
  <x:c r="M8293" i="2"/>
  <x:c r="N8293" i="2"/>
  <x:c r="O8293" i="2"/>
  <x:c r="K8294" i="2"/>
  <x:c r="M8294" i="2"/>
  <x:c r="N8294" i="2"/>
  <x:c r="O8294" i="2"/>
  <x:c r="K8295" i="2"/>
  <x:c r="M8295" i="2"/>
  <x:c r="N8295" i="2"/>
  <x:c r="O8295" i="2"/>
  <x:c r="K8296" i="2"/>
  <x:c r="M8296" i="2"/>
  <x:c r="N8296" i="2"/>
  <x:c r="O8296" i="2"/>
  <x:c r="K8297" i="2"/>
  <x:c r="M8297" i="2"/>
  <x:c r="N8297" i="2"/>
  <x:c r="O8297" i="2"/>
  <x:c r="K8298" i="2"/>
  <x:c r="M8298" i="2"/>
  <x:c r="N8298" i="2"/>
  <x:c r="O8298" i="2"/>
  <x:c r="K8299" i="2"/>
  <x:c r="M8299" i="2"/>
  <x:c r="N8299" i="2"/>
  <x:c r="O8299" i="2"/>
  <x:c r="K8300" i="2"/>
  <x:c r="M8300" i="2"/>
  <x:c r="N8300" i="2"/>
  <x:c r="O8300" i="2"/>
  <x:c r="K8301" i="2"/>
  <x:c r="M8301" i="2"/>
  <x:c r="N8301" i="2"/>
  <x:c r="O8301" i="2"/>
  <x:c r="K8302" i="2"/>
  <x:c r="M8302" i="2"/>
  <x:c r="N8302" i="2"/>
  <x:c r="O8302" i="2"/>
  <x:c r="K8303" i="2"/>
  <x:c r="M8303" i="2"/>
  <x:c r="N8303" i="2"/>
  <x:c r="O8303" i="2"/>
  <x:c r="K8304" i="2"/>
  <x:c r="M8304" i="2"/>
  <x:c r="N8304" i="2"/>
  <x:c r="O8304" i="2"/>
  <x:c r="K8305" i="2"/>
  <x:c r="M8305" i="2"/>
  <x:c r="N8305" i="2"/>
  <x:c r="O8305" i="2"/>
  <x:c r="K8306" i="2"/>
  <x:c r="M8306" i="2"/>
  <x:c r="N8306" i="2"/>
  <x:c r="O8306" i="2"/>
  <x:c r="K8307" i="2"/>
  <x:c r="M8307" i="2"/>
  <x:c r="N8307" i="2"/>
  <x:c r="O8307" i="2"/>
  <x:c r="K8308" i="2"/>
  <x:c r="M8308" i="2"/>
  <x:c r="N8308" i="2"/>
  <x:c r="O8308" i="2"/>
  <x:c r="K8309" i="2"/>
  <x:c r="M8309" i="2"/>
  <x:c r="N8309" i="2"/>
  <x:c r="O8309" i="2"/>
  <x:c r="K8310" i="2"/>
  <x:c r="M8310" i="2"/>
  <x:c r="N8310" i="2"/>
  <x:c r="O8310" i="2"/>
  <x:c r="K8311" i="2"/>
  <x:c r="M8311" i="2"/>
  <x:c r="N8311" i="2"/>
  <x:c r="O8311" i="2"/>
  <x:c r="K8312" i="2"/>
  <x:c r="M8312" i="2"/>
  <x:c r="N8312" i="2"/>
  <x:c r="O8312" i="2"/>
  <x:c r="K8313" i="2"/>
  <x:c r="M8313" i="2"/>
  <x:c r="N8313" i="2"/>
  <x:c r="O8313" i="2"/>
  <x:c r="K8314" i="2"/>
  <x:c r="M8314" i="2"/>
  <x:c r="N8314" i="2"/>
  <x:c r="O8314" i="2"/>
  <x:c r="K8315" i="2"/>
  <x:c r="M8315" i="2"/>
  <x:c r="N8315" i="2"/>
  <x:c r="O8315" i="2"/>
  <x:c r="K8316" i="2"/>
  <x:c r="M8316" i="2"/>
  <x:c r="N8316" i="2"/>
  <x:c r="O8316" i="2"/>
  <x:c r="K8317" i="2"/>
  <x:c r="M8317" i="2"/>
  <x:c r="N8317" i="2"/>
  <x:c r="O8317" i="2"/>
  <x:c r="K8318" i="2"/>
  <x:c r="M8318" i="2"/>
  <x:c r="N8318" i="2"/>
  <x:c r="O8318" i="2"/>
  <x:c r="K8319" i="2"/>
  <x:c r="M8319" i="2"/>
  <x:c r="N8319" i="2"/>
  <x:c r="O8319" i="2"/>
  <x:c r="K8320" i="2"/>
  <x:c r="M8320" i="2"/>
  <x:c r="N8320" i="2"/>
  <x:c r="O8320" i="2"/>
  <x:c r="K8321" i="2"/>
  <x:c r="M8321" i="2"/>
  <x:c r="N8321" i="2"/>
  <x:c r="O8321" i="2"/>
  <x:c r="K8322" i="2"/>
  <x:c r="M8322" i="2"/>
  <x:c r="N8322" i="2"/>
  <x:c r="O8322" i="2"/>
  <x:c r="K8323" i="2"/>
  <x:c r="M8323" i="2"/>
  <x:c r="N8323" i="2"/>
  <x:c r="O8323" i="2"/>
  <x:c r="K8324" i="2"/>
  <x:c r="M8324" i="2"/>
  <x:c r="N8324" i="2"/>
  <x:c r="O8324" i="2"/>
  <x:c r="K8325" i="2"/>
  <x:c r="M8325" i="2"/>
  <x:c r="N8325" i="2"/>
  <x:c r="O8325" i="2"/>
  <x:c r="K8326" i="2"/>
  <x:c r="M8326" i="2"/>
  <x:c r="N8326" i="2"/>
  <x:c r="O8326" i="2"/>
  <x:c r="K8327" i="2"/>
  <x:c r="M8327" i="2"/>
  <x:c r="N8327" i="2"/>
  <x:c r="O8327" i="2"/>
  <x:c r="K8328" i="2"/>
  <x:c r="M8328" i="2"/>
  <x:c r="N8328" i="2"/>
  <x:c r="O8328" i="2"/>
  <x:c r="K8329" i="2"/>
  <x:c r="M8329" i="2"/>
  <x:c r="N8329" i="2"/>
  <x:c r="O8329" i="2"/>
  <x:c r="K8330" i="2"/>
  <x:c r="M8330" i="2"/>
  <x:c r="N8330" i="2"/>
  <x:c r="O8330" i="2"/>
  <x:c r="K8331" i="2"/>
  <x:c r="M8331" i="2"/>
  <x:c r="N8331" i="2"/>
  <x:c r="O8331" i="2"/>
  <x:c r="K8332" i="2"/>
  <x:c r="M8332" i="2"/>
  <x:c r="N8332" i="2"/>
  <x:c r="O8332" i="2"/>
  <x:c r="K8333" i="2"/>
  <x:c r="M8333" i="2"/>
  <x:c r="N8333" i="2"/>
  <x:c r="O8333" i="2"/>
  <x:c r="K8334" i="2"/>
  <x:c r="M8334" i="2"/>
  <x:c r="N8334" i="2"/>
  <x:c r="O8334" i="2"/>
  <x:c r="K8335" i="2"/>
  <x:c r="M8335" i="2"/>
  <x:c r="N8335" i="2"/>
  <x:c r="O8335" i="2"/>
  <x:c r="K8336" i="2"/>
  <x:c r="M8336" i="2"/>
  <x:c r="N8336" i="2"/>
  <x:c r="O8336" i="2"/>
  <x:c r="K8337" i="2"/>
  <x:c r="M8337" i="2"/>
  <x:c r="N8337" i="2"/>
  <x:c r="O8337" i="2"/>
  <x:c r="K8338" i="2"/>
  <x:c r="M8338" i="2"/>
  <x:c r="N8338" i="2"/>
  <x:c r="O8338" i="2"/>
  <x:c r="K8339" i="2"/>
  <x:c r="M8339" i="2"/>
  <x:c r="N8339" i="2"/>
  <x:c r="O8339" i="2"/>
  <x:c r="K8340" i="2"/>
  <x:c r="M8340" i="2"/>
  <x:c r="N8340" i="2"/>
  <x:c r="O8340" i="2"/>
  <x:c r="K8341" i="2"/>
  <x:c r="M8341" i="2"/>
  <x:c r="N8341" i="2"/>
  <x:c r="O8341" i="2"/>
  <x:c r="K8342" i="2"/>
  <x:c r="M8342" i="2"/>
  <x:c r="N8342" i="2"/>
  <x:c r="O8342" i="2"/>
  <x:c r="K8343" i="2"/>
  <x:c r="M8343" i="2"/>
  <x:c r="N8343" i="2"/>
  <x:c r="O8343" i="2"/>
  <x:c r="K8344" i="2"/>
  <x:c r="M8344" i="2"/>
  <x:c r="N8344" i="2"/>
  <x:c r="O8344" i="2"/>
  <x:c r="K8345" i="2"/>
  <x:c r="M8345" i="2"/>
  <x:c r="N8345" i="2"/>
  <x:c r="O8345" i="2"/>
  <x:c r="K8346" i="2"/>
  <x:c r="M8346" i="2"/>
  <x:c r="N8346" i="2"/>
  <x:c r="O8346" i="2"/>
  <x:c r="K8347" i="2"/>
  <x:c r="M8347" i="2"/>
  <x:c r="N8347" i="2"/>
  <x:c r="O8347" i="2"/>
  <x:c r="K8348" i="2"/>
  <x:c r="M8348" i="2"/>
  <x:c r="N8348" i="2"/>
  <x:c r="O8348" i="2"/>
  <x:c r="K8349" i="2"/>
  <x:c r="M8349" i="2"/>
  <x:c r="N8349" i="2"/>
  <x:c r="O8349" i="2"/>
  <x:c r="K8350" i="2"/>
  <x:c r="M8350" i="2"/>
  <x:c r="N8350" i="2"/>
  <x:c r="O8350" i="2"/>
  <x:c r="K8351" i="2"/>
  <x:c r="M8351" i="2"/>
  <x:c r="N8351" i="2"/>
  <x:c r="O8351" i="2"/>
  <x:c r="K8352" i="2"/>
  <x:c r="M8352" i="2"/>
  <x:c r="N8352" i="2"/>
  <x:c r="O8352" i="2"/>
  <x:c r="K8353" i="2"/>
  <x:c r="M8353" i="2"/>
  <x:c r="N8353" i="2"/>
  <x:c r="O8353" i="2"/>
  <x:c r="K8354" i="2"/>
  <x:c r="M8354" i="2"/>
  <x:c r="N8354" i="2"/>
  <x:c r="O8354" i="2"/>
  <x:c r="K8355" i="2"/>
  <x:c r="M8355" i="2"/>
  <x:c r="N8355" i="2"/>
  <x:c r="O8355" i="2"/>
  <x:c r="K8356" i="2"/>
  <x:c r="M8356" i="2"/>
  <x:c r="N8356" i="2"/>
  <x:c r="O8356" i="2"/>
  <x:c r="K8357" i="2"/>
  <x:c r="M8357" i="2"/>
  <x:c r="N8357" i="2"/>
  <x:c r="O8357" i="2"/>
  <x:c r="K8358" i="2"/>
  <x:c r="M8358" i="2"/>
  <x:c r="N8358" i="2"/>
  <x:c r="O8358" i="2"/>
  <x:c r="K8359" i="2"/>
  <x:c r="M8359" i="2"/>
  <x:c r="N8359" i="2"/>
  <x:c r="O8359" i="2"/>
  <x:c r="K8360" i="2"/>
  <x:c r="M8360" i="2"/>
  <x:c r="N8360" i="2"/>
  <x:c r="O8360" i="2"/>
  <x:c r="K8361" i="2"/>
  <x:c r="M8361" i="2"/>
  <x:c r="N8361" i="2"/>
  <x:c r="O8361" i="2"/>
  <x:c r="K8362" i="2"/>
  <x:c r="M8362" i="2"/>
  <x:c r="N8362" i="2"/>
  <x:c r="O8362" i="2"/>
  <x:c r="K8363" i="2"/>
  <x:c r="M8363" i="2"/>
  <x:c r="N8363" i="2"/>
  <x:c r="O8363" i="2"/>
  <x:c r="K8364" i="2"/>
  <x:c r="M8364" i="2"/>
  <x:c r="N8364" i="2"/>
  <x:c r="O8364" i="2"/>
  <x:c r="K8365" i="2"/>
  <x:c r="M8365" i="2"/>
  <x:c r="N8365" i="2"/>
  <x:c r="O8365" i="2"/>
  <x:c r="K8366" i="2"/>
  <x:c r="M8366" i="2"/>
  <x:c r="N8366" i="2"/>
  <x:c r="O8366" i="2"/>
  <x:c r="K8367" i="2"/>
  <x:c r="M8367" i="2"/>
  <x:c r="N8367" i="2"/>
  <x:c r="O8367" i="2"/>
  <x:c r="K8368" i="2"/>
  <x:c r="M8368" i="2"/>
  <x:c r="N8368" i="2"/>
  <x:c r="O8368" i="2"/>
  <x:c r="K8369" i="2"/>
  <x:c r="M8369" i="2"/>
  <x:c r="N8369" i="2"/>
  <x:c r="O8369" i="2"/>
  <x:c r="K8370" i="2"/>
  <x:c r="M8370" i="2"/>
  <x:c r="N8370" i="2"/>
  <x:c r="O8370" i="2"/>
  <x:c r="K8371" i="2"/>
  <x:c r="M8371" i="2"/>
  <x:c r="N8371" i="2"/>
  <x:c r="O8371" i="2"/>
  <x:c r="K8372" i="2"/>
  <x:c r="M8372" i="2"/>
  <x:c r="N8372" i="2"/>
  <x:c r="O8372" i="2"/>
  <x:c r="K8373" i="2"/>
  <x:c r="M8373" i="2"/>
  <x:c r="N8373" i="2"/>
  <x:c r="O8373" i="2"/>
  <x:c r="K8374" i="2"/>
  <x:c r="M8374" i="2"/>
  <x:c r="N8374" i="2"/>
  <x:c r="O8374" i="2"/>
  <x:c r="K8375" i="2"/>
  <x:c r="M8375" i="2"/>
  <x:c r="N8375" i="2"/>
  <x:c r="O8375" i="2"/>
  <x:c r="K8376" i="2"/>
  <x:c r="M8376" i="2"/>
  <x:c r="N8376" i="2"/>
  <x:c r="O8376" i="2"/>
  <x:c r="K8377" i="2"/>
  <x:c r="M8377" i="2"/>
  <x:c r="N8377" i="2"/>
  <x:c r="O8377" i="2"/>
  <x:c r="K8378" i="2"/>
  <x:c r="M8378" i="2"/>
  <x:c r="N8378" i="2"/>
  <x:c r="O8378" i="2"/>
  <x:c r="K8379" i="2"/>
  <x:c r="M8379" i="2"/>
  <x:c r="N8379" i="2"/>
  <x:c r="O8379" i="2"/>
  <x:c r="K8380" i="2"/>
  <x:c r="M8380" i="2"/>
  <x:c r="N8380" i="2"/>
  <x:c r="O8380" i="2"/>
  <x:c r="K8381" i="2"/>
  <x:c r="M8381" i="2"/>
  <x:c r="N8381" i="2"/>
  <x:c r="O8381" i="2"/>
  <x:c r="K8382" i="2"/>
  <x:c r="M8382" i="2"/>
  <x:c r="N8382" i="2"/>
  <x:c r="O8382" i="2"/>
  <x:c r="K8383" i="2"/>
  <x:c r="M8383" i="2"/>
  <x:c r="N8383" i="2"/>
  <x:c r="O8383" i="2"/>
  <x:c r="K8384" i="2"/>
  <x:c r="M8384" i="2"/>
  <x:c r="N8384" i="2"/>
  <x:c r="O8384" i="2"/>
  <x:c r="K8385" i="2"/>
  <x:c r="M8385" i="2"/>
  <x:c r="N8385" i="2"/>
  <x:c r="O8385" i="2"/>
  <x:c r="K8386" i="2"/>
  <x:c r="M8386" i="2"/>
  <x:c r="N8386" i="2"/>
  <x:c r="O8386" i="2"/>
  <x:c r="K8387" i="2"/>
  <x:c r="M8387" i="2"/>
  <x:c r="N8387" i="2"/>
  <x:c r="O8387" i="2"/>
  <x:c r="K8388" i="2"/>
  <x:c r="M8388" i="2"/>
  <x:c r="N8388" i="2"/>
  <x:c r="O8388" i="2"/>
  <x:c r="K8389" i="2"/>
  <x:c r="M8389" i="2"/>
  <x:c r="N8389" i="2"/>
  <x:c r="O8389" i="2"/>
  <x:c r="K8390" i="2"/>
  <x:c r="M8390" i="2"/>
  <x:c r="N8390" i="2"/>
  <x:c r="O8390" i="2"/>
  <x:c r="K8391" i="2"/>
  <x:c r="M8391" i="2"/>
  <x:c r="N8391" i="2"/>
  <x:c r="O8391" i="2"/>
  <x:c r="K8392" i="2"/>
  <x:c r="M8392" i="2"/>
  <x:c r="N8392" i="2"/>
  <x:c r="O8392" i="2"/>
  <x:c r="K8393" i="2"/>
  <x:c r="M8393" i="2"/>
  <x:c r="N8393" i="2"/>
  <x:c r="O8393" i="2"/>
  <x:c r="K8394" i="2"/>
  <x:c r="M8394" i="2"/>
  <x:c r="N8394" i="2"/>
  <x:c r="O8394" i="2"/>
  <x:c r="K8395" i="2"/>
  <x:c r="M8395" i="2"/>
  <x:c r="N8395" i="2"/>
  <x:c r="O8395" i="2"/>
  <x:c r="K8396" i="2"/>
  <x:c r="M8396" i="2"/>
  <x:c r="N8396" i="2"/>
  <x:c r="O8396" i="2"/>
  <x:c r="K8397" i="2"/>
  <x:c r="M8397" i="2"/>
  <x:c r="N8397" i="2"/>
  <x:c r="O8397" i="2"/>
  <x:c r="K8398" i="2"/>
  <x:c r="M8398" i="2"/>
  <x:c r="N8398" i="2"/>
  <x:c r="O8398" i="2"/>
  <x:c r="K8399" i="2"/>
  <x:c r="M8399" i="2"/>
  <x:c r="N8399" i="2"/>
  <x:c r="O8399" i="2"/>
  <x:c r="K8400" i="2"/>
  <x:c r="M8400" i="2"/>
  <x:c r="N8400" i="2"/>
  <x:c r="O8400" i="2"/>
  <x:c r="K8401" i="2"/>
  <x:c r="M8401" i="2"/>
  <x:c r="N8401" i="2"/>
  <x:c r="O8401" i="2"/>
  <x:c r="K8402" i="2"/>
  <x:c r="M8402" i="2"/>
  <x:c r="N8402" i="2"/>
  <x:c r="O8402" i="2"/>
  <x:c r="K8403" i="2"/>
  <x:c r="M8403" i="2"/>
  <x:c r="N8403" i="2"/>
  <x:c r="O8403" i="2"/>
  <x:c r="K8404" i="2"/>
  <x:c r="M8404" i="2"/>
  <x:c r="N8404" i="2"/>
  <x:c r="O8404" i="2"/>
  <x:c r="K8405" i="2"/>
  <x:c r="M8405" i="2"/>
  <x:c r="N8405" i="2"/>
  <x:c r="O8405" i="2"/>
  <x:c r="K8406" i="2"/>
  <x:c r="M8406" i="2"/>
  <x:c r="N8406" i="2"/>
  <x:c r="O8406" i="2"/>
  <x:c r="K8407" i="2"/>
  <x:c r="M8407" i="2"/>
  <x:c r="N8407" i="2"/>
  <x:c r="O8407" i="2"/>
  <x:c r="K8408" i="2"/>
  <x:c r="M8408" i="2"/>
  <x:c r="N8408" i="2"/>
  <x:c r="O8408" i="2"/>
  <x:c r="K8409" i="2"/>
  <x:c r="M8409" i="2"/>
  <x:c r="N8409" i="2"/>
  <x:c r="O8409" i="2"/>
  <x:c r="K8410" i="2"/>
  <x:c r="M8410" i="2"/>
  <x:c r="N8410" i="2"/>
  <x:c r="O8410" i="2"/>
  <x:c r="K8411" i="2"/>
  <x:c r="M8411" i="2"/>
  <x:c r="N8411" i="2"/>
  <x:c r="O8411" i="2"/>
  <x:c r="K8412" i="2"/>
  <x:c r="M8412" i="2"/>
  <x:c r="N8412" i="2"/>
  <x:c r="O8412" i="2"/>
  <x:c r="K8413" i="2"/>
  <x:c r="M8413" i="2"/>
  <x:c r="N8413" i="2"/>
  <x:c r="O8413" i="2"/>
  <x:c r="K8414" i="2"/>
  <x:c r="M8414" i="2"/>
  <x:c r="N8414" i="2"/>
  <x:c r="O8414" i="2"/>
  <x:c r="K8415" i="2"/>
  <x:c r="M8415" i="2"/>
  <x:c r="N8415" i="2"/>
  <x:c r="O8415" i="2"/>
  <x:c r="K8416" i="2"/>
  <x:c r="M8416" i="2"/>
  <x:c r="N8416" i="2"/>
  <x:c r="O8416" i="2"/>
  <x:c r="K8417" i="2"/>
  <x:c r="M8417" i="2"/>
  <x:c r="N8417" i="2"/>
  <x:c r="O8417" i="2"/>
  <x:c r="K8418" i="2"/>
  <x:c r="M8418" i="2"/>
  <x:c r="N8418" i="2"/>
  <x:c r="O8418" i="2"/>
  <x:c r="K8419" i="2"/>
  <x:c r="M8419" i="2"/>
  <x:c r="N8419" i="2"/>
  <x:c r="O8419" i="2"/>
  <x:c r="K8420" i="2"/>
  <x:c r="M8420" i="2"/>
  <x:c r="N8420" i="2"/>
  <x:c r="O8420" i="2"/>
  <x:c r="K8421" i="2"/>
  <x:c r="M8421" i="2"/>
  <x:c r="N8421" i="2"/>
  <x:c r="O8421" i="2"/>
  <x:c r="K8422" i="2"/>
  <x:c r="M8422" i="2"/>
  <x:c r="N8422" i="2"/>
  <x:c r="O8422" i="2"/>
  <x:c r="K8423" i="2"/>
  <x:c r="M8423" i="2"/>
  <x:c r="N8423" i="2"/>
  <x:c r="O8423" i="2"/>
  <x:c r="K8424" i="2"/>
  <x:c r="M8424" i="2"/>
  <x:c r="N8424" i="2"/>
  <x:c r="O8424" i="2"/>
  <x:c r="K8425" i="2"/>
  <x:c r="M8425" i="2"/>
  <x:c r="N8425" i="2"/>
  <x:c r="O8425" i="2"/>
  <x:c r="K8426" i="2"/>
  <x:c r="M8426" i="2"/>
  <x:c r="N8426" i="2"/>
  <x:c r="O8426" i="2"/>
  <x:c r="K8427" i="2"/>
  <x:c r="M8427" i="2"/>
  <x:c r="N8427" i="2"/>
  <x:c r="O8427" i="2"/>
  <x:c r="K8428" i="2"/>
  <x:c r="M8428" i="2"/>
  <x:c r="N8428" i="2"/>
  <x:c r="O8428" i="2"/>
  <x:c r="K8429" i="2"/>
  <x:c r="M8429" i="2"/>
  <x:c r="N8429" i="2"/>
  <x:c r="O8429" i="2"/>
  <x:c r="K8430" i="2"/>
  <x:c r="M8430" i="2"/>
  <x:c r="N8430" i="2"/>
  <x:c r="O8430" i="2"/>
  <x:c r="K8431" i="2"/>
  <x:c r="M8431" i="2"/>
  <x:c r="N8431" i="2"/>
  <x:c r="O8431" i="2"/>
  <x:c r="K8432" i="2"/>
  <x:c r="M8432" i="2"/>
  <x:c r="N8432" i="2"/>
  <x:c r="O8432" i="2"/>
  <x:c r="K8433" i="2"/>
  <x:c r="M8433" i="2"/>
  <x:c r="N8433" i="2"/>
  <x:c r="O8433" i="2"/>
  <x:c r="K8434" i="2"/>
  <x:c r="M8434" i="2"/>
  <x:c r="N8434" i="2"/>
  <x:c r="O8434" i="2"/>
  <x:c r="K8435" i="2"/>
  <x:c r="M8435" i="2"/>
  <x:c r="N8435" i="2"/>
  <x:c r="O8435" i="2"/>
  <x:c r="K8436" i="2"/>
  <x:c r="M8436" i="2"/>
  <x:c r="N8436" i="2"/>
  <x:c r="O8436" i="2"/>
  <x:c r="K8437" i="2"/>
  <x:c r="M8437" i="2"/>
  <x:c r="N8437" i="2"/>
  <x:c r="O8437" i="2"/>
  <x:c r="K8438" i="2"/>
  <x:c r="M8438" i="2"/>
  <x:c r="N8438" i="2"/>
  <x:c r="O8438" i="2"/>
  <x:c r="K8439" i="2"/>
  <x:c r="M8439" i="2"/>
  <x:c r="N8439" i="2"/>
  <x:c r="O8439" i="2"/>
  <x:c r="K8440" i="2"/>
  <x:c r="M8440" i="2"/>
  <x:c r="N8440" i="2"/>
  <x:c r="O8440" i="2"/>
  <x:c r="K8441" i="2"/>
  <x:c r="M8441" i="2"/>
  <x:c r="N8441" i="2"/>
  <x:c r="O8441" i="2"/>
  <x:c r="K8442" i="2"/>
  <x:c r="M8442" i="2"/>
  <x:c r="N8442" i="2"/>
  <x:c r="O8442" i="2"/>
  <x:c r="K8443" i="2"/>
  <x:c r="M8443" i="2"/>
  <x:c r="N8443" i="2"/>
  <x:c r="O8443" i="2"/>
  <x:c r="K8444" i="2"/>
  <x:c r="M8444" i="2"/>
  <x:c r="N8444" i="2"/>
  <x:c r="O8444" i="2"/>
  <x:c r="K8445" i="2"/>
  <x:c r="M8445" i="2"/>
  <x:c r="N8445" i="2"/>
  <x:c r="O8445" i="2"/>
  <x:c r="K8446" i="2"/>
  <x:c r="M8446" i="2"/>
  <x:c r="N8446" i="2"/>
  <x:c r="O8446" i="2"/>
  <x:c r="K8447" i="2"/>
  <x:c r="M8447" i="2"/>
  <x:c r="N8447" i="2"/>
  <x:c r="O8447" i="2"/>
  <x:c r="K8448" i="2"/>
  <x:c r="M8448" i="2"/>
  <x:c r="N8448" i="2"/>
  <x:c r="O8448" i="2"/>
  <x:c r="K8449" i="2"/>
  <x:c r="M8449" i="2"/>
  <x:c r="N8449" i="2"/>
  <x:c r="O8449" i="2"/>
  <x:c r="K8450" i="2"/>
  <x:c r="M8450" i="2"/>
  <x:c r="N8450" i="2"/>
  <x:c r="O8450" i="2"/>
  <x:c r="K8451" i="2"/>
  <x:c r="M8451" i="2"/>
  <x:c r="N8451" i="2"/>
  <x:c r="O8451" i="2"/>
  <x:c r="K8452" i="2"/>
  <x:c r="M8452" i="2"/>
  <x:c r="N8452" i="2"/>
  <x:c r="O8452" i="2"/>
  <x:c r="K8453" i="2"/>
  <x:c r="M8453" i="2"/>
  <x:c r="N8453" i="2"/>
  <x:c r="O8453" i="2"/>
  <x:c r="K8454" i="2"/>
  <x:c r="M8454" i="2"/>
  <x:c r="N8454" i="2"/>
  <x:c r="O8454" i="2"/>
  <x:c r="K8455" i="2"/>
  <x:c r="M8455" i="2"/>
  <x:c r="N8455" i="2"/>
  <x:c r="O8455" i="2"/>
  <x:c r="K8456" i="2"/>
  <x:c r="M8456" i="2"/>
  <x:c r="N8456" i="2"/>
  <x:c r="O8456" i="2"/>
  <x:c r="K8457" i="2"/>
  <x:c r="M8457" i="2"/>
  <x:c r="N8457" i="2"/>
  <x:c r="O8457" i="2"/>
  <x:c r="K8458" i="2"/>
  <x:c r="M8458" i="2"/>
  <x:c r="N8458" i="2"/>
  <x:c r="O8458" i="2"/>
  <x:c r="K8459" i="2"/>
  <x:c r="M8459" i="2"/>
  <x:c r="N8459" i="2"/>
  <x:c r="O8459" i="2"/>
  <x:c r="K8460" i="2"/>
  <x:c r="M8460" i="2"/>
  <x:c r="N8460" i="2"/>
  <x:c r="O8460" i="2"/>
  <x:c r="K8461" i="2"/>
  <x:c r="M8461" i="2"/>
  <x:c r="N8461" i="2"/>
  <x:c r="O8461" i="2"/>
  <x:c r="K8462" i="2"/>
  <x:c r="M8462" i="2"/>
  <x:c r="N8462" i="2"/>
  <x:c r="O8462" i="2"/>
  <x:c r="K8463" i="2"/>
  <x:c r="M8463" i="2"/>
  <x:c r="N8463" i="2"/>
  <x:c r="O8463" i="2"/>
  <x:c r="K8464" i="2"/>
  <x:c r="M8464" i="2"/>
  <x:c r="N8464" i="2"/>
  <x:c r="O8464" i="2"/>
  <x:c r="K8465" i="2"/>
  <x:c r="M8465" i="2"/>
  <x:c r="N8465" i="2"/>
  <x:c r="O8465" i="2"/>
  <x:c r="K8466" i="2"/>
  <x:c r="M8466" i="2"/>
  <x:c r="N8466" i="2"/>
  <x:c r="O8466" i="2"/>
  <x:c r="K8467" i="2"/>
  <x:c r="M8467" i="2"/>
  <x:c r="N8467" i="2"/>
  <x:c r="O8467" i="2"/>
  <x:c r="K8468" i="2"/>
  <x:c r="M8468" i="2"/>
  <x:c r="N8468" i="2"/>
  <x:c r="O8468" i="2"/>
  <x:c r="K8469" i="2"/>
  <x:c r="M8469" i="2"/>
  <x:c r="N8469" i="2"/>
  <x:c r="O8469" i="2"/>
  <x:c r="K8470" i="2"/>
  <x:c r="M8470" i="2"/>
  <x:c r="N8470" i="2"/>
  <x:c r="O8470" i="2"/>
  <x:c r="K8471" i="2"/>
  <x:c r="M8471" i="2"/>
  <x:c r="N8471" i="2"/>
  <x:c r="O8471" i="2"/>
  <x:c r="K8472" i="2"/>
  <x:c r="M8472" i="2"/>
  <x:c r="N8472" i="2"/>
  <x:c r="O8472" i="2"/>
  <x:c r="K8473" i="2"/>
  <x:c r="M8473" i="2"/>
  <x:c r="N8473" i="2"/>
  <x:c r="O8473" i="2"/>
  <x:c r="K8474" i="2"/>
  <x:c r="M8474" i="2"/>
  <x:c r="N8474" i="2"/>
  <x:c r="O8474" i="2"/>
  <x:c r="K8475" i="2"/>
  <x:c r="M8475" i="2"/>
  <x:c r="N8475" i="2"/>
  <x:c r="O8475" i="2"/>
  <x:c r="K8476" i="2"/>
  <x:c r="M8476" i="2"/>
  <x:c r="N8476" i="2"/>
  <x:c r="O8476" i="2"/>
  <x:c r="K8477" i="2"/>
  <x:c r="M8477" i="2"/>
  <x:c r="N8477" i="2"/>
  <x:c r="O8477" i="2"/>
  <x:c r="K8478" i="2"/>
  <x:c r="M8478" i="2"/>
  <x:c r="N8478" i="2"/>
  <x:c r="O8478" i="2"/>
  <x:c r="K8479" i="2"/>
  <x:c r="M8479" i="2"/>
  <x:c r="N8479" i="2"/>
  <x:c r="O8479" i="2"/>
  <x:c r="K8480" i="2"/>
  <x:c r="M8480" i="2"/>
  <x:c r="N8480" i="2"/>
  <x:c r="O8480" i="2"/>
  <x:c r="K8481" i="2"/>
  <x:c r="M8481" i="2"/>
  <x:c r="N8481" i="2"/>
  <x:c r="O8481" i="2"/>
  <x:c r="K8482" i="2"/>
  <x:c r="M8482" i="2"/>
  <x:c r="N8482" i="2"/>
  <x:c r="O8482" i="2"/>
  <x:c r="K8483" i="2"/>
  <x:c r="M8483" i="2"/>
  <x:c r="N8483" i="2"/>
  <x:c r="O8483" i="2"/>
  <x:c r="K8484" i="2"/>
  <x:c r="M8484" i="2"/>
  <x:c r="N8484" i="2"/>
  <x:c r="O8484" i="2"/>
  <x:c r="K8485" i="2"/>
  <x:c r="M8485" i="2"/>
  <x:c r="N8485" i="2"/>
  <x:c r="O8485" i="2"/>
  <x:c r="K8486" i="2"/>
  <x:c r="M8486" i="2"/>
  <x:c r="N8486" i="2"/>
  <x:c r="O8486" i="2"/>
  <x:c r="K8487" i="2"/>
  <x:c r="M8487" i="2"/>
  <x:c r="N8487" i="2"/>
  <x:c r="O8487" i="2"/>
  <x:c r="K8488" i="2"/>
  <x:c r="M8488" i="2"/>
  <x:c r="N8488" i="2"/>
  <x:c r="O8488" i="2"/>
  <x:c r="K8489" i="2"/>
  <x:c r="M8489" i="2"/>
  <x:c r="N8489" i="2"/>
  <x:c r="O8489" i="2"/>
  <x:c r="K8490" i="2"/>
  <x:c r="M8490" i="2"/>
  <x:c r="N8490" i="2"/>
  <x:c r="O8490" i="2"/>
  <x:c r="K8491" i="2"/>
  <x:c r="M8491" i="2"/>
  <x:c r="N8491" i="2"/>
  <x:c r="O8491" i="2"/>
  <x:c r="K8492" i="2"/>
  <x:c r="M8492" i="2"/>
  <x:c r="N8492" i="2"/>
  <x:c r="O8492" i="2"/>
  <x:c r="K8493" i="2"/>
  <x:c r="M8493" i="2"/>
  <x:c r="N8493" i="2"/>
  <x:c r="O8493" i="2"/>
  <x:c r="K8494" i="2"/>
  <x:c r="M8494" i="2"/>
  <x:c r="N8494" i="2"/>
  <x:c r="O8494" i="2"/>
  <x:c r="K8495" i="2"/>
  <x:c r="M8495" i="2"/>
  <x:c r="N8495" i="2"/>
  <x:c r="O8495" i="2"/>
  <x:c r="K8496" i="2"/>
  <x:c r="M8496" i="2"/>
  <x:c r="N8496" i="2"/>
  <x:c r="O8496" i="2"/>
  <x:c r="K8497" i="2"/>
  <x:c r="M8497" i="2"/>
  <x:c r="N8497" i="2"/>
  <x:c r="O8497" i="2"/>
  <x:c r="K8498" i="2"/>
  <x:c r="M8498" i="2"/>
  <x:c r="N8498" i="2"/>
  <x:c r="O8498" i="2"/>
  <x:c r="K8499" i="2"/>
  <x:c r="M8499" i="2"/>
  <x:c r="N8499" i="2"/>
  <x:c r="O8499" i="2"/>
  <x:c r="K8500" i="2"/>
  <x:c r="M8500" i="2"/>
  <x:c r="N8500" i="2"/>
  <x:c r="O8500" i="2"/>
  <x:c r="K8501" i="2"/>
  <x:c r="M8501" i="2"/>
  <x:c r="N8501" i="2"/>
  <x:c r="O8501" i="2"/>
  <x:c r="K8502" i="2"/>
  <x:c r="M8502" i="2"/>
  <x:c r="N8502" i="2"/>
  <x:c r="O8502" i="2"/>
  <x:c r="K8503" i="2"/>
  <x:c r="M8503" i="2"/>
  <x:c r="N8503" i="2"/>
  <x:c r="O8503" i="2"/>
  <x:c r="K8504" i="2"/>
  <x:c r="M8504" i="2"/>
  <x:c r="N8504" i="2"/>
  <x:c r="O8504" i="2"/>
  <x:c r="K8505" i="2"/>
  <x:c r="M8505" i="2"/>
  <x:c r="N8505" i="2"/>
  <x:c r="O8505" i="2"/>
  <x:c r="K8506" i="2"/>
  <x:c r="M8506" i="2"/>
  <x:c r="N8506" i="2"/>
  <x:c r="O8506" i="2"/>
  <x:c r="K8507" i="2"/>
  <x:c r="M8507" i="2"/>
  <x:c r="N8507" i="2"/>
  <x:c r="O8507" i="2"/>
  <x:c r="K8508" i="2"/>
  <x:c r="M8508" i="2"/>
  <x:c r="N8508" i="2"/>
  <x:c r="O8508" i="2"/>
  <x:c r="K8509" i="2"/>
  <x:c r="M8509" i="2"/>
  <x:c r="N8509" i="2"/>
  <x:c r="O8509" i="2"/>
  <x:c r="K8510" i="2"/>
  <x:c r="M8510" i="2"/>
  <x:c r="N8510" i="2"/>
  <x:c r="O8510" i="2"/>
  <x:c r="K8511" i="2"/>
  <x:c r="M8511" i="2"/>
  <x:c r="N8511" i="2"/>
  <x:c r="O8511" i="2"/>
  <x:c r="K8512" i="2"/>
  <x:c r="M8512" i="2"/>
  <x:c r="N8512" i="2"/>
  <x:c r="O8512" i="2"/>
  <x:c r="K8513" i="2"/>
  <x:c r="M8513" i="2"/>
  <x:c r="N8513" i="2"/>
  <x:c r="O8513" i="2"/>
  <x:c r="K8514" i="2"/>
  <x:c r="M8514" i="2"/>
  <x:c r="N8514" i="2"/>
  <x:c r="O8514" i="2"/>
  <x:c r="K8515" i="2"/>
  <x:c r="M8515" i="2"/>
  <x:c r="N8515" i="2"/>
  <x:c r="O8515" i="2"/>
  <x:c r="K8516" i="2"/>
  <x:c r="M8516" i="2"/>
  <x:c r="N8516" i="2"/>
  <x:c r="O8516" i="2"/>
  <x:c r="K8517" i="2"/>
  <x:c r="M8517" i="2"/>
  <x:c r="N8517" i="2"/>
  <x:c r="O8517" i="2"/>
  <x:c r="K8518" i="2"/>
  <x:c r="M8518" i="2"/>
  <x:c r="N8518" i="2"/>
  <x:c r="O8518" i="2"/>
  <x:c r="K8519" i="2"/>
  <x:c r="M8519" i="2"/>
  <x:c r="N8519" i="2"/>
  <x:c r="O8519" i="2"/>
  <x:c r="K8520" i="2"/>
  <x:c r="M8520" i="2"/>
  <x:c r="N8520" i="2"/>
  <x:c r="O8520" i="2"/>
  <x:c r="K8521" i="2"/>
  <x:c r="M8521" i="2"/>
  <x:c r="N8521" i="2"/>
  <x:c r="O8521" i="2"/>
  <x:c r="K8522" i="2"/>
  <x:c r="M8522" i="2"/>
  <x:c r="N8522" i="2"/>
  <x:c r="O8522" i="2"/>
  <x:c r="K8523" i="2"/>
  <x:c r="M8523" i="2"/>
  <x:c r="N8523" i="2"/>
  <x:c r="O8523" i="2"/>
  <x:c r="K8524" i="2"/>
  <x:c r="M8524" i="2"/>
  <x:c r="N8524" i="2"/>
  <x:c r="O8524" i="2"/>
  <x:c r="K8525" i="2"/>
  <x:c r="M8525" i="2"/>
  <x:c r="N8525" i="2"/>
  <x:c r="O8525" i="2"/>
  <x:c r="K8526" i="2"/>
  <x:c r="M8526" i="2"/>
  <x:c r="N8526" i="2"/>
  <x:c r="O8526" i="2"/>
  <x:c r="K8527" i="2"/>
  <x:c r="M8527" i="2"/>
  <x:c r="N8527" i="2"/>
  <x:c r="O8527" i="2"/>
  <x:c r="K8528" i="2"/>
  <x:c r="M8528" i="2"/>
  <x:c r="N8528" i="2"/>
  <x:c r="O8528" i="2"/>
  <x:c r="K8529" i="2"/>
  <x:c r="M8529" i="2"/>
  <x:c r="N8529" i="2"/>
  <x:c r="O8529" i="2"/>
  <x:c r="K8530" i="2"/>
  <x:c r="M8530" i="2"/>
  <x:c r="N8530" i="2"/>
  <x:c r="O8530" i="2"/>
  <x:c r="K8531" i="2"/>
  <x:c r="M8531" i="2"/>
  <x:c r="N8531" i="2"/>
  <x:c r="O8531" i="2"/>
  <x:c r="K8532" i="2"/>
  <x:c r="M8532" i="2"/>
  <x:c r="N8532" i="2"/>
  <x:c r="O8532" i="2"/>
  <x:c r="K8533" i="2"/>
  <x:c r="M8533" i="2"/>
  <x:c r="N8533" i="2"/>
  <x:c r="O8533" i="2"/>
  <x:c r="K8534" i="2"/>
  <x:c r="M8534" i="2"/>
  <x:c r="N8534" i="2"/>
  <x:c r="O8534" i="2"/>
  <x:c r="K8535" i="2"/>
  <x:c r="M8535" i="2"/>
  <x:c r="N8535" i="2"/>
  <x:c r="O8535" i="2"/>
  <x:c r="K8536" i="2"/>
  <x:c r="M8536" i="2"/>
  <x:c r="N8536" i="2"/>
  <x:c r="O8536" i="2"/>
  <x:c r="K8537" i="2"/>
  <x:c r="M8537" i="2"/>
  <x:c r="N8537" i="2"/>
  <x:c r="O8537" i="2"/>
  <x:c r="K8538" i="2"/>
  <x:c r="M8538" i="2"/>
  <x:c r="N8538" i="2"/>
  <x:c r="O8538" i="2"/>
  <x:c r="K8539" i="2"/>
  <x:c r="M8539" i="2"/>
  <x:c r="N8539" i="2"/>
  <x:c r="O8539" i="2"/>
  <x:c r="K8540" i="2"/>
  <x:c r="M8540" i="2"/>
  <x:c r="N8540" i="2"/>
  <x:c r="O8540" i="2"/>
  <x:c r="K8541" i="2"/>
  <x:c r="M8541" i="2"/>
  <x:c r="N8541" i="2"/>
  <x:c r="O8541" i="2"/>
  <x:c r="K8542" i="2"/>
  <x:c r="M8542" i="2"/>
  <x:c r="N8542" i="2"/>
  <x:c r="O8542" i="2"/>
  <x:c r="K8543" i="2"/>
  <x:c r="M8543" i="2"/>
  <x:c r="N8543" i="2"/>
  <x:c r="O8543" i="2"/>
  <x:c r="K8544" i="2"/>
  <x:c r="M8544" i="2"/>
  <x:c r="N8544" i="2"/>
  <x:c r="O8544" i="2"/>
  <x:c r="K8545" i="2"/>
  <x:c r="M8545" i="2"/>
  <x:c r="N8545" i="2"/>
  <x:c r="O8545" i="2"/>
  <x:c r="K8546" i="2"/>
  <x:c r="M8546" i="2"/>
  <x:c r="N8546" i="2"/>
  <x:c r="O8546" i="2"/>
  <x:c r="K8547" i="2"/>
  <x:c r="M8547" i="2"/>
  <x:c r="N8547" i="2"/>
  <x:c r="O8547" i="2"/>
  <x:c r="K8548" i="2"/>
  <x:c r="M8548" i="2"/>
  <x:c r="N8548" i="2"/>
  <x:c r="O8548" i="2"/>
  <x:c r="K8549" i="2"/>
  <x:c r="M8549" i="2"/>
  <x:c r="N8549" i="2"/>
  <x:c r="O8549" i="2"/>
  <x:c r="K8550" i="2"/>
  <x:c r="M8550" i="2"/>
  <x:c r="N8550" i="2"/>
  <x:c r="O8550" i="2"/>
  <x:c r="K8551" i="2"/>
  <x:c r="M8551" i="2"/>
  <x:c r="N8551" i="2"/>
  <x:c r="O8551" i="2"/>
  <x:c r="K8552" i="2"/>
  <x:c r="M8552" i="2"/>
  <x:c r="N8552" i="2"/>
  <x:c r="O8552" i="2"/>
  <x:c r="K8553" i="2"/>
  <x:c r="M8553" i="2"/>
  <x:c r="N8553" i="2"/>
  <x:c r="O8553" i="2"/>
  <x:c r="K8554" i="2"/>
  <x:c r="M8554" i="2"/>
  <x:c r="N8554" i="2"/>
  <x:c r="O8554" i="2"/>
  <x:c r="K8555" i="2"/>
  <x:c r="M8555" i="2"/>
  <x:c r="N8555" i="2"/>
  <x:c r="O8555" i="2"/>
  <x:c r="K8556" i="2"/>
  <x:c r="M8556" i="2"/>
  <x:c r="N8556" i="2"/>
  <x:c r="O8556" i="2"/>
  <x:c r="K8557" i="2"/>
  <x:c r="M8557" i="2"/>
  <x:c r="N8557" i="2"/>
  <x:c r="O8557" i="2"/>
  <x:c r="K8558" i="2"/>
  <x:c r="M8558" i="2"/>
  <x:c r="N8558" i="2"/>
  <x:c r="O8558" i="2"/>
  <x:c r="K8559" i="2"/>
  <x:c r="M8559" i="2"/>
  <x:c r="N8559" i="2"/>
  <x:c r="O8559" i="2"/>
  <x:c r="K8560" i="2"/>
  <x:c r="M8560" i="2"/>
  <x:c r="N8560" i="2"/>
  <x:c r="O8560" i="2"/>
  <x:c r="K8561" i="2"/>
  <x:c r="M8561" i="2"/>
  <x:c r="N8561" i="2"/>
  <x:c r="O8561" i="2"/>
  <x:c r="K8562" i="2"/>
  <x:c r="M8562" i="2"/>
  <x:c r="N8562" i="2"/>
  <x:c r="O8562" i="2"/>
  <x:c r="K8563" i="2"/>
  <x:c r="M8563" i="2"/>
  <x:c r="N8563" i="2"/>
  <x:c r="O8563" i="2"/>
  <x:c r="K8564" i="2"/>
  <x:c r="M8564" i="2"/>
  <x:c r="N8564" i="2"/>
  <x:c r="O8564" i="2"/>
  <x:c r="K8565" i="2"/>
  <x:c r="M8565" i="2"/>
  <x:c r="N8565" i="2"/>
  <x:c r="O8565" i="2"/>
  <x:c r="K8566" i="2"/>
  <x:c r="M8566" i="2"/>
  <x:c r="N8566" i="2"/>
  <x:c r="O8566" i="2"/>
  <x:c r="K8567" i="2"/>
  <x:c r="M8567" i="2"/>
  <x:c r="N8567" i="2"/>
  <x:c r="O8567" i="2"/>
  <x:c r="K8568" i="2"/>
  <x:c r="M8568" i="2"/>
  <x:c r="N8568" i="2"/>
  <x:c r="O8568" i="2"/>
  <x:c r="K8569" i="2"/>
  <x:c r="M8569" i="2"/>
  <x:c r="N8569" i="2"/>
  <x:c r="O8569" i="2"/>
  <x:c r="K8570" i="2"/>
  <x:c r="M8570" i="2"/>
  <x:c r="N8570" i="2"/>
  <x:c r="O8570" i="2"/>
  <x:c r="K8571" i="2"/>
  <x:c r="M8571" i="2"/>
  <x:c r="N8571" i="2"/>
  <x:c r="O8571" i="2"/>
  <x:c r="K8572" i="2"/>
  <x:c r="M8572" i="2"/>
  <x:c r="N8572" i="2"/>
  <x:c r="O8572" i="2"/>
  <x:c r="K8573" i="2"/>
  <x:c r="M8573" i="2"/>
  <x:c r="N8573" i="2"/>
  <x:c r="O8573" i="2"/>
  <x:c r="K8574" i="2"/>
  <x:c r="M8574" i="2"/>
  <x:c r="N8574" i="2"/>
  <x:c r="O8574" i="2"/>
  <x:c r="K8575" i="2"/>
  <x:c r="M8575" i="2"/>
  <x:c r="N8575" i="2"/>
  <x:c r="O8575" i="2"/>
  <x:c r="K8576" i="2"/>
  <x:c r="M8576" i="2"/>
  <x:c r="N8576" i="2"/>
  <x:c r="O8576" i="2"/>
  <x:c r="K8577" i="2"/>
  <x:c r="M8577" i="2"/>
  <x:c r="N8577" i="2"/>
  <x:c r="O8577" i="2"/>
  <x:c r="K8578" i="2"/>
  <x:c r="M8578" i="2"/>
  <x:c r="N8578" i="2"/>
  <x:c r="O8578" i="2"/>
  <x:c r="K8579" i="2"/>
  <x:c r="M8579" i="2"/>
  <x:c r="N8579" i="2"/>
  <x:c r="O8579" i="2"/>
  <x:c r="K8580" i="2"/>
  <x:c r="M8580" i="2"/>
  <x:c r="N8580" i="2"/>
  <x:c r="O8580" i="2"/>
  <x:c r="K8581" i="2"/>
  <x:c r="M8581" i="2"/>
  <x:c r="N8581" i="2"/>
  <x:c r="O8581" i="2"/>
  <x:c r="K8582" i="2"/>
  <x:c r="M8582" i="2"/>
  <x:c r="N8582" i="2"/>
  <x:c r="O8582" i="2"/>
  <x:c r="K8583" i="2"/>
  <x:c r="M8583" i="2"/>
  <x:c r="N8583" i="2"/>
  <x:c r="O8583" i="2"/>
  <x:c r="K8584" i="2"/>
  <x:c r="M8584" i="2"/>
  <x:c r="N8584" i="2"/>
  <x:c r="O8584" i="2"/>
  <x:c r="K8585" i="2"/>
  <x:c r="M8585" i="2"/>
  <x:c r="N8585" i="2"/>
  <x:c r="O8585" i="2"/>
  <x:c r="K8586" i="2"/>
  <x:c r="M8586" i="2"/>
  <x:c r="N8586" i="2"/>
  <x:c r="O8586" i="2"/>
  <x:c r="K8587" i="2"/>
  <x:c r="M8587" i="2"/>
  <x:c r="N8587" i="2"/>
  <x:c r="O8587" i="2"/>
  <x:c r="K8588" i="2"/>
  <x:c r="M8588" i="2"/>
  <x:c r="N8588" i="2"/>
  <x:c r="O8588" i="2"/>
  <x:c r="K8589" i="2"/>
  <x:c r="M8589" i="2"/>
  <x:c r="N8589" i="2"/>
  <x:c r="O8589" i="2"/>
  <x:c r="K8590" i="2"/>
  <x:c r="M8590" i="2"/>
  <x:c r="N8590" i="2"/>
  <x:c r="O8590" i="2"/>
  <x:c r="K8591" i="2"/>
  <x:c r="M8591" i="2"/>
  <x:c r="N8591" i="2"/>
  <x:c r="O8591" i="2"/>
  <x:c r="K8592" i="2"/>
  <x:c r="M8592" i="2"/>
  <x:c r="N8592" i="2"/>
  <x:c r="O8592" i="2"/>
  <x:c r="K8593" i="2"/>
  <x:c r="M8593" i="2"/>
  <x:c r="N8593" i="2"/>
  <x:c r="O8593" i="2"/>
  <x:c r="K8594" i="2"/>
  <x:c r="M8594" i="2"/>
  <x:c r="N8594" i="2"/>
  <x:c r="O8594" i="2"/>
  <x:c r="K8595" i="2"/>
  <x:c r="M8595" i="2"/>
  <x:c r="N8595" i="2"/>
  <x:c r="O8595" i="2"/>
  <x:c r="K8596" i="2"/>
  <x:c r="M8596" i="2"/>
  <x:c r="N8596" i="2"/>
  <x:c r="O8596" i="2"/>
  <x:c r="K8597" i="2"/>
  <x:c r="M8597" i="2"/>
  <x:c r="N8597" i="2"/>
  <x:c r="O8597" i="2"/>
  <x:c r="K8598" i="2"/>
  <x:c r="M8598" i="2"/>
  <x:c r="N8598" i="2"/>
  <x:c r="O8598" i="2"/>
  <x:c r="K8599" i="2"/>
  <x:c r="M8599" i="2"/>
  <x:c r="N8599" i="2"/>
  <x:c r="O8599" i="2"/>
  <x:c r="K8600" i="2"/>
  <x:c r="M8600" i="2"/>
  <x:c r="N8600" i="2"/>
  <x:c r="O8600" i="2"/>
  <x:c r="K8601" i="2"/>
  <x:c r="M8601" i="2"/>
  <x:c r="N8601" i="2"/>
  <x:c r="O8601" i="2"/>
  <x:c r="K8602" i="2"/>
  <x:c r="M8602" i="2"/>
  <x:c r="N8602" i="2"/>
  <x:c r="O8602" i="2"/>
  <x:c r="K8603" i="2"/>
  <x:c r="M8603" i="2"/>
  <x:c r="N8603" i="2"/>
  <x:c r="O8603" i="2"/>
  <x:c r="K8604" i="2"/>
  <x:c r="M8604" i="2"/>
  <x:c r="N8604" i="2"/>
  <x:c r="O8604" i="2"/>
  <x:c r="K8605" i="2"/>
  <x:c r="M8605" i="2"/>
  <x:c r="N8605" i="2"/>
  <x:c r="O8605" i="2"/>
  <x:c r="K8606" i="2"/>
  <x:c r="M8606" i="2"/>
  <x:c r="N8606" i="2"/>
  <x:c r="O8606" i="2"/>
  <x:c r="K8607" i="2"/>
  <x:c r="M8607" i="2"/>
  <x:c r="N8607" i="2"/>
  <x:c r="O8607" i="2"/>
  <x:c r="K8608" i="2"/>
  <x:c r="M8608" i="2"/>
  <x:c r="N8608" i="2"/>
  <x:c r="O8608" i="2"/>
  <x:c r="K8609" i="2"/>
  <x:c r="M8609" i="2"/>
  <x:c r="N8609" i="2"/>
  <x:c r="O8609" i="2"/>
  <x:c r="K8610" i="2"/>
  <x:c r="M8610" i="2"/>
  <x:c r="N8610" i="2"/>
  <x:c r="O8610" i="2"/>
  <x:c r="K8611" i="2"/>
  <x:c r="M8611" i="2"/>
  <x:c r="N8611" i="2"/>
  <x:c r="O8611" i="2"/>
  <x:c r="K8612" i="2"/>
  <x:c r="M8612" i="2"/>
  <x:c r="N8612" i="2"/>
  <x:c r="O8612" i="2"/>
  <x:c r="K8613" i="2"/>
  <x:c r="M8613" i="2"/>
  <x:c r="N8613" i="2"/>
  <x:c r="O8613" i="2"/>
  <x:c r="K8614" i="2"/>
  <x:c r="M8614" i="2"/>
  <x:c r="N8614" i="2"/>
  <x:c r="O8614" i="2"/>
  <x:c r="K8615" i="2"/>
  <x:c r="M8615" i="2"/>
  <x:c r="N8615" i="2"/>
  <x:c r="O8615" i="2"/>
  <x:c r="K8616" i="2"/>
  <x:c r="M8616" i="2"/>
  <x:c r="N8616" i="2"/>
  <x:c r="O8616" i="2"/>
  <x:c r="K8617" i="2"/>
  <x:c r="M8617" i="2"/>
  <x:c r="N8617" i="2"/>
  <x:c r="O8617" i="2"/>
  <x:c r="K8618" i="2"/>
  <x:c r="M8618" i="2"/>
  <x:c r="N8618" i="2"/>
  <x:c r="O8618" i="2"/>
  <x:c r="K8619" i="2"/>
  <x:c r="M8619" i="2"/>
  <x:c r="N8619" i="2"/>
  <x:c r="O8619" i="2"/>
  <x:c r="K8620" i="2"/>
  <x:c r="M8620" i="2"/>
  <x:c r="N8620" i="2"/>
  <x:c r="O8620" i="2"/>
  <x:c r="K8621" i="2"/>
  <x:c r="M8621" i="2"/>
  <x:c r="N8621" i="2"/>
  <x:c r="O8621" i="2"/>
  <x:c r="K8622" i="2"/>
  <x:c r="M8622" i="2"/>
  <x:c r="N8622" i="2"/>
  <x:c r="O8622" i="2"/>
  <x:c r="K8623" i="2"/>
  <x:c r="M8623" i="2"/>
  <x:c r="N8623" i="2"/>
  <x:c r="O8623" i="2"/>
  <x:c r="K8624" i="2"/>
  <x:c r="M8624" i="2"/>
  <x:c r="N8624" i="2"/>
  <x:c r="O8624" i="2"/>
  <x:c r="K8625" i="2"/>
  <x:c r="M8625" i="2"/>
  <x:c r="N8625" i="2"/>
  <x:c r="O8625" i="2"/>
  <x:c r="K8626" i="2"/>
  <x:c r="M8626" i="2"/>
  <x:c r="N8626" i="2"/>
  <x:c r="O8626" i="2"/>
  <x:c r="K8627" i="2"/>
  <x:c r="M8627" i="2"/>
  <x:c r="N8627" i="2"/>
  <x:c r="O8627" i="2"/>
  <x:c r="K8628" i="2"/>
  <x:c r="M8628" i="2"/>
  <x:c r="N8628" i="2"/>
  <x:c r="O8628" i="2"/>
  <x:c r="K8629" i="2"/>
  <x:c r="M8629" i="2"/>
  <x:c r="N8629" i="2"/>
  <x:c r="O8629" i="2"/>
  <x:c r="K8630" i="2"/>
  <x:c r="M8630" i="2"/>
  <x:c r="N8630" i="2"/>
  <x:c r="O8630" i="2"/>
  <x:c r="K8631" i="2"/>
  <x:c r="M8631" i="2"/>
  <x:c r="N8631" i="2"/>
  <x:c r="O8631" i="2"/>
  <x:c r="K8632" i="2"/>
  <x:c r="M8632" i="2"/>
  <x:c r="N8632" i="2"/>
  <x:c r="O8632" i="2"/>
  <x:c r="K8633" i="2"/>
  <x:c r="M8633" i="2"/>
  <x:c r="N8633" i="2"/>
  <x:c r="O8633" i="2"/>
  <x:c r="K8634" i="2"/>
  <x:c r="M8634" i="2"/>
  <x:c r="N8634" i="2"/>
  <x:c r="O8634" i="2"/>
  <x:c r="K8635" i="2"/>
  <x:c r="M8635" i="2"/>
  <x:c r="N8635" i="2"/>
  <x:c r="O8635" i="2"/>
  <x:c r="K8636" i="2"/>
  <x:c r="M8636" i="2"/>
  <x:c r="N8636" i="2"/>
  <x:c r="O8636" i="2"/>
  <x:c r="K8637" i="2"/>
  <x:c r="M8637" i="2"/>
  <x:c r="N8637" i="2"/>
  <x:c r="O8637" i="2"/>
  <x:c r="K8638" i="2"/>
  <x:c r="M8638" i="2"/>
  <x:c r="N8638" i="2"/>
  <x:c r="O8638" i="2"/>
  <x:c r="K8639" i="2"/>
  <x:c r="M8639" i="2"/>
  <x:c r="N8639" i="2"/>
  <x:c r="O8639" i="2"/>
  <x:c r="K8640" i="2"/>
  <x:c r="M8640" i="2"/>
  <x:c r="N8640" i="2"/>
  <x:c r="O8640" i="2"/>
  <x:c r="K8641" i="2"/>
  <x:c r="M8641" i="2"/>
  <x:c r="N8641" i="2"/>
  <x:c r="O8641" i="2"/>
  <x:c r="K8642" i="2"/>
  <x:c r="M8642" i="2"/>
  <x:c r="N8642" i="2"/>
  <x:c r="O8642" i="2"/>
  <x:c r="K8643" i="2"/>
  <x:c r="M8643" i="2"/>
  <x:c r="N8643" i="2"/>
  <x:c r="O8643" i="2"/>
  <x:c r="K8644" i="2"/>
  <x:c r="M8644" i="2"/>
  <x:c r="N8644" i="2"/>
  <x:c r="O8644" i="2"/>
  <x:c r="K8645" i="2"/>
  <x:c r="M8645" i="2"/>
  <x:c r="N8645" i="2"/>
  <x:c r="O8645" i="2"/>
  <x:c r="K8646" i="2"/>
  <x:c r="M8646" i="2"/>
  <x:c r="N8646" i="2"/>
  <x:c r="O8646" i="2"/>
  <x:c r="K8647" i="2"/>
  <x:c r="M8647" i="2"/>
  <x:c r="N8647" i="2"/>
  <x:c r="O8647" i="2"/>
  <x:c r="K8648" i="2"/>
  <x:c r="M8648" i="2"/>
  <x:c r="N8648" i="2"/>
  <x:c r="O8648" i="2"/>
  <x:c r="K8649" i="2"/>
  <x:c r="M8649" i="2"/>
  <x:c r="N8649" i="2"/>
  <x:c r="O8649" i="2"/>
  <x:c r="K8650" i="2"/>
  <x:c r="M8650" i="2"/>
  <x:c r="N8650" i="2"/>
  <x:c r="O8650" i="2"/>
  <x:c r="K8651" i="2"/>
  <x:c r="M8651" i="2"/>
  <x:c r="N8651" i="2"/>
  <x:c r="O8651" i="2"/>
  <x:c r="K8652" i="2"/>
  <x:c r="M8652" i="2"/>
  <x:c r="N8652" i="2"/>
  <x:c r="O8652" i="2"/>
  <x:c r="K8653" i="2"/>
  <x:c r="M8653" i="2"/>
  <x:c r="N8653" i="2"/>
  <x:c r="O8653" i="2"/>
  <x:c r="K8654" i="2"/>
  <x:c r="M8654" i="2"/>
  <x:c r="N8654" i="2"/>
  <x:c r="O8654" i="2"/>
  <x:c r="K8655" i="2"/>
  <x:c r="M8655" i="2"/>
  <x:c r="N8655" i="2"/>
  <x:c r="O8655" i="2"/>
  <x:c r="K8656" i="2"/>
  <x:c r="M8656" i="2"/>
  <x:c r="N8656" i="2"/>
  <x:c r="O8656" i="2"/>
  <x:c r="K8657" i="2"/>
  <x:c r="M8657" i="2"/>
  <x:c r="N8657" i="2"/>
  <x:c r="O8657" i="2"/>
  <x:c r="K8658" i="2"/>
  <x:c r="M8658" i="2"/>
  <x:c r="N8658" i="2"/>
  <x:c r="O8658" i="2"/>
  <x:c r="K8659" i="2"/>
  <x:c r="M8659" i="2"/>
  <x:c r="N8659" i="2"/>
  <x:c r="O8659" i="2"/>
  <x:c r="K8660" i="2"/>
  <x:c r="M8660" i="2"/>
  <x:c r="N8660" i="2"/>
  <x:c r="O8660" i="2"/>
  <x:c r="K8661" i="2"/>
  <x:c r="M8661" i="2"/>
  <x:c r="N8661" i="2"/>
  <x:c r="O8661" i="2"/>
  <x:c r="K8662" i="2"/>
  <x:c r="M8662" i="2"/>
  <x:c r="N8662" i="2"/>
  <x:c r="O8662" i="2"/>
  <x:c r="K8663" i="2"/>
  <x:c r="M8663" i="2"/>
  <x:c r="N8663" i="2"/>
  <x:c r="O8663" i="2"/>
  <x:c r="K8664" i="2"/>
  <x:c r="M8664" i="2"/>
  <x:c r="N8664" i="2"/>
  <x:c r="O8664" i="2"/>
  <x:c r="K8665" i="2"/>
  <x:c r="M8665" i="2"/>
  <x:c r="N8665" i="2"/>
  <x:c r="O8665" i="2"/>
  <x:c r="K8666" i="2"/>
  <x:c r="M8666" i="2"/>
  <x:c r="N8666" i="2"/>
  <x:c r="O8666" i="2"/>
  <x:c r="K8667" i="2"/>
  <x:c r="M8667" i="2"/>
  <x:c r="N8667" i="2"/>
  <x:c r="O8667" i="2"/>
  <x:c r="K8668" i="2"/>
  <x:c r="M8668" i="2"/>
  <x:c r="N8668" i="2"/>
  <x:c r="O8668" i="2"/>
  <x:c r="K8669" i="2"/>
  <x:c r="M8669" i="2"/>
  <x:c r="N8669" i="2"/>
  <x:c r="O8669" i="2"/>
  <x:c r="K8670" i="2"/>
  <x:c r="M8670" i="2"/>
  <x:c r="N8670" i="2"/>
  <x:c r="O8670" i="2"/>
  <x:c r="K8671" i="2"/>
  <x:c r="M8671" i="2"/>
  <x:c r="N8671" i="2"/>
  <x:c r="O8671" i="2"/>
  <x:c r="K8672" i="2"/>
  <x:c r="M8672" i="2"/>
  <x:c r="N8672" i="2"/>
  <x:c r="O8672" i="2"/>
  <x:c r="K8673" i="2"/>
  <x:c r="M8673" i="2"/>
  <x:c r="N8673" i="2"/>
  <x:c r="O8673" i="2"/>
  <x:c r="K8674" i="2"/>
  <x:c r="M8674" i="2"/>
  <x:c r="N8674" i="2"/>
  <x:c r="O8674" i="2"/>
  <x:c r="K8675" i="2"/>
  <x:c r="M8675" i="2"/>
  <x:c r="N8675" i="2"/>
  <x:c r="O8675" i="2"/>
  <x:c r="K8676" i="2"/>
  <x:c r="M8676" i="2"/>
  <x:c r="N8676" i="2"/>
  <x:c r="O8676" i="2"/>
  <x:c r="K8677" i="2"/>
  <x:c r="M8677" i="2"/>
  <x:c r="N8677" i="2"/>
  <x:c r="O8677" i="2"/>
  <x:c r="K8678" i="2"/>
  <x:c r="M8678" i="2"/>
  <x:c r="N8678" i="2"/>
  <x:c r="O8678" i="2"/>
  <x:c r="K8679" i="2"/>
  <x:c r="M8679" i="2"/>
  <x:c r="N8679" i="2"/>
  <x:c r="O8679" i="2"/>
  <x:c r="K8680" i="2"/>
  <x:c r="M8680" i="2"/>
  <x:c r="N8680" i="2"/>
  <x:c r="O8680" i="2"/>
  <x:c r="K8681" i="2"/>
  <x:c r="M8681" i="2"/>
  <x:c r="N8681" i="2"/>
  <x:c r="O8681" i="2"/>
  <x:c r="K8682" i="2"/>
  <x:c r="M8682" i="2"/>
  <x:c r="N8682" i="2"/>
  <x:c r="O8682" i="2"/>
  <x:c r="K8683" i="2"/>
  <x:c r="M8683" i="2"/>
  <x:c r="N8683" i="2"/>
  <x:c r="O8683" i="2"/>
  <x:c r="K8684" i="2"/>
  <x:c r="M8684" i="2"/>
  <x:c r="N8684" i="2"/>
  <x:c r="O8684" i="2"/>
  <x:c r="K8685" i="2"/>
  <x:c r="M8685" i="2"/>
  <x:c r="N8685" i="2"/>
  <x:c r="O8685" i="2"/>
  <x:c r="K8686" i="2"/>
  <x:c r="M8686" i="2"/>
  <x:c r="N8686" i="2"/>
  <x:c r="O8686" i="2"/>
  <x:c r="K8687" i="2"/>
  <x:c r="M8687" i="2"/>
  <x:c r="N8687" i="2"/>
  <x:c r="O8687" i="2"/>
  <x:c r="K8688" i="2"/>
  <x:c r="M8688" i="2"/>
  <x:c r="N8688" i="2"/>
  <x:c r="O8688" i="2"/>
  <x:c r="K8689" i="2"/>
  <x:c r="M8689" i="2"/>
  <x:c r="N8689" i="2"/>
  <x:c r="O8689" i="2"/>
  <x:c r="K8690" i="2"/>
  <x:c r="M8690" i="2"/>
  <x:c r="N8690" i="2"/>
  <x:c r="O8690" i="2"/>
  <x:c r="K8691" i="2"/>
  <x:c r="M8691" i="2"/>
  <x:c r="N8691" i="2"/>
  <x:c r="O8691" i="2"/>
  <x:c r="K8692" i="2"/>
  <x:c r="M8692" i="2"/>
  <x:c r="N8692" i="2"/>
  <x:c r="O8692" i="2"/>
  <x:c r="K8693" i="2"/>
  <x:c r="M8693" i="2"/>
  <x:c r="N8693" i="2"/>
  <x:c r="O8693" i="2"/>
  <x:c r="K8694" i="2"/>
  <x:c r="M8694" i="2"/>
  <x:c r="N8694" i="2"/>
  <x:c r="O8694" i="2"/>
  <x:c r="K8695" i="2"/>
  <x:c r="M8695" i="2"/>
  <x:c r="N8695" i="2"/>
  <x:c r="O8695" i="2"/>
  <x:c r="K8696" i="2"/>
  <x:c r="M8696" i="2"/>
  <x:c r="N8696" i="2"/>
  <x:c r="O8696" i="2"/>
  <x:c r="K8697" i="2"/>
  <x:c r="M8697" i="2"/>
  <x:c r="N8697" i="2"/>
  <x:c r="O8697" i="2"/>
  <x:c r="K8698" i="2"/>
  <x:c r="M8698" i="2"/>
  <x:c r="N8698" i="2"/>
  <x:c r="O8698" i="2"/>
  <x:c r="K8699" i="2"/>
  <x:c r="M8699" i="2"/>
  <x:c r="N8699" i="2"/>
  <x:c r="O8699" i="2"/>
  <x:c r="K8700" i="2"/>
  <x:c r="M8700" i="2"/>
  <x:c r="N8700" i="2"/>
  <x:c r="O8700" i="2"/>
  <x:c r="K8701" i="2"/>
  <x:c r="M8701" i="2"/>
  <x:c r="N8701" i="2"/>
  <x:c r="O8701" i="2"/>
  <x:c r="K8702" i="2"/>
  <x:c r="M8702" i="2"/>
  <x:c r="N8702" i="2"/>
  <x:c r="O8702" i="2"/>
  <x:c r="K8703" i="2"/>
  <x:c r="M8703" i="2"/>
  <x:c r="N8703" i="2"/>
  <x:c r="O8703" i="2"/>
  <x:c r="K8704" i="2"/>
  <x:c r="M8704" i="2"/>
  <x:c r="N8704" i="2"/>
  <x:c r="O8704" i="2"/>
  <x:c r="K8705" i="2"/>
  <x:c r="M8705" i="2"/>
  <x:c r="N8705" i="2"/>
  <x:c r="O8705" i="2"/>
  <x:c r="K8706" i="2"/>
  <x:c r="M8706" i="2"/>
  <x:c r="N8706" i="2"/>
  <x:c r="O8706" i="2"/>
  <x:c r="K8707" i="2"/>
  <x:c r="M8707" i="2"/>
  <x:c r="N8707" i="2"/>
  <x:c r="O8707" i="2"/>
  <x:c r="K8708" i="2"/>
  <x:c r="M8708" i="2"/>
  <x:c r="N8708" i="2"/>
  <x:c r="O8708" i="2"/>
  <x:c r="K8709" i="2"/>
  <x:c r="M8709" i="2"/>
  <x:c r="N8709" i="2"/>
  <x:c r="O8709" i="2"/>
  <x:c r="K8710" i="2"/>
  <x:c r="M8710" i="2"/>
  <x:c r="N8710" i="2"/>
  <x:c r="O8710" i="2"/>
  <x:c r="K8711" i="2"/>
  <x:c r="M8711" i="2"/>
  <x:c r="N8711" i="2"/>
  <x:c r="O8711" i="2"/>
  <x:c r="K8712" i="2"/>
  <x:c r="M8712" i="2"/>
  <x:c r="N8712" i="2"/>
  <x:c r="O8712" i="2"/>
  <x:c r="K8713" i="2"/>
  <x:c r="M8713" i="2"/>
  <x:c r="N8713" i="2"/>
  <x:c r="O8713" i="2"/>
  <x:c r="K8714" i="2"/>
  <x:c r="M8714" i="2"/>
  <x:c r="N8714" i="2"/>
  <x:c r="O8714" i="2"/>
  <x:c r="K8715" i="2"/>
  <x:c r="M8715" i="2"/>
  <x:c r="N8715" i="2"/>
  <x:c r="O8715" i="2"/>
  <x:c r="K8716" i="2"/>
  <x:c r="M8716" i="2"/>
  <x:c r="N8716" i="2"/>
  <x:c r="O8716" i="2"/>
  <x:c r="K8717" i="2"/>
  <x:c r="M8717" i="2"/>
  <x:c r="N8717" i="2"/>
  <x:c r="O8717" i="2"/>
  <x:c r="K8718" i="2"/>
  <x:c r="M8718" i="2"/>
  <x:c r="N8718" i="2"/>
  <x:c r="O8718" i="2"/>
  <x:c r="K8719" i="2"/>
  <x:c r="M8719" i="2"/>
  <x:c r="N8719" i="2"/>
  <x:c r="O8719" i="2"/>
  <x:c r="K8720" i="2"/>
  <x:c r="M8720" i="2"/>
  <x:c r="N8720" i="2"/>
  <x:c r="O8720" i="2"/>
  <x:c r="K8721" i="2"/>
  <x:c r="M8721" i="2"/>
  <x:c r="N8721" i="2"/>
  <x:c r="O8721" i="2"/>
  <x:c r="K8722" i="2"/>
  <x:c r="M8722" i="2"/>
  <x:c r="N8722" i="2"/>
  <x:c r="O8722" i="2"/>
  <x:c r="K8723" i="2"/>
  <x:c r="M8723" i="2"/>
  <x:c r="N8723" i="2"/>
  <x:c r="O8723" i="2"/>
  <x:c r="K8724" i="2"/>
  <x:c r="M8724" i="2"/>
  <x:c r="N8724" i="2"/>
  <x:c r="O8724" i="2"/>
  <x:c r="K8725" i="2"/>
  <x:c r="M8725" i="2"/>
  <x:c r="N8725" i="2"/>
  <x:c r="O8725" i="2"/>
  <x:c r="K8726" i="2"/>
  <x:c r="M8726" i="2"/>
  <x:c r="N8726" i="2"/>
  <x:c r="O8726" i="2"/>
  <x:c r="K8727" i="2"/>
  <x:c r="M8727" i="2"/>
  <x:c r="N8727" i="2"/>
  <x:c r="O8727" i="2"/>
  <x:c r="K8728" i="2"/>
  <x:c r="M8728" i="2"/>
  <x:c r="N8728" i="2"/>
  <x:c r="O8728" i="2"/>
  <x:c r="K8729" i="2"/>
  <x:c r="M8729" i="2"/>
  <x:c r="N8729" i="2"/>
  <x:c r="O8729" i="2"/>
  <x:c r="K8730" i="2"/>
  <x:c r="M8730" i="2"/>
  <x:c r="N8730" i="2"/>
  <x:c r="O8730" i="2"/>
  <x:c r="K8731" i="2"/>
  <x:c r="M8731" i="2"/>
  <x:c r="N8731" i="2"/>
  <x:c r="O8731" i="2"/>
  <x:c r="K8732" i="2"/>
  <x:c r="M8732" i="2"/>
  <x:c r="N8732" i="2"/>
  <x:c r="O8732" i="2"/>
  <x:c r="K8733" i="2"/>
  <x:c r="M8733" i="2"/>
  <x:c r="N8733" i="2"/>
  <x:c r="O8733" i="2"/>
  <x:c r="K8734" i="2"/>
  <x:c r="M8734" i="2"/>
  <x:c r="N8734" i="2"/>
  <x:c r="O8734" i="2"/>
  <x:c r="K8735" i="2"/>
  <x:c r="M8735" i="2"/>
  <x:c r="N8735" i="2"/>
  <x:c r="O8735" i="2"/>
  <x:c r="K8736" i="2"/>
  <x:c r="M8736" i="2"/>
  <x:c r="N8736" i="2"/>
  <x:c r="O8736" i="2"/>
  <x:c r="K8737" i="2"/>
  <x:c r="M8737" i="2"/>
  <x:c r="N8737" i="2"/>
  <x:c r="O8737" i="2"/>
  <x:c r="K8738" i="2"/>
  <x:c r="M8738" i="2"/>
  <x:c r="N8738" i="2"/>
  <x:c r="O8738" i="2"/>
  <x:c r="K8739" i="2"/>
  <x:c r="M8739" i="2"/>
  <x:c r="N8739" i="2"/>
  <x:c r="O8739" i="2"/>
  <x:c r="K8740" i="2"/>
  <x:c r="M8740" i="2"/>
  <x:c r="N8740" i="2"/>
  <x:c r="O8740" i="2"/>
  <x:c r="K8741" i="2"/>
  <x:c r="M8741" i="2"/>
  <x:c r="N8741" i="2"/>
  <x:c r="O8741" i="2"/>
  <x:c r="K8742" i="2"/>
  <x:c r="M8742" i="2"/>
  <x:c r="N8742" i="2"/>
  <x:c r="O8742" i="2"/>
  <x:c r="K8743" i="2"/>
  <x:c r="M8743" i="2"/>
  <x:c r="N8743" i="2"/>
  <x:c r="O8743" i="2"/>
  <x:c r="K8744" i="2"/>
  <x:c r="M8744" i="2"/>
  <x:c r="N8744" i="2"/>
  <x:c r="O8744" i="2"/>
  <x:c r="K8745" i="2"/>
  <x:c r="M8745" i="2"/>
  <x:c r="N8745" i="2"/>
  <x:c r="O8745" i="2"/>
  <x:c r="K8746" i="2"/>
  <x:c r="M8746" i="2"/>
  <x:c r="N8746" i="2"/>
  <x:c r="O8746" i="2"/>
  <x:c r="K8747" i="2"/>
  <x:c r="M8747" i="2"/>
  <x:c r="N8747" i="2"/>
  <x:c r="O8747" i="2"/>
  <x:c r="K8748" i="2"/>
  <x:c r="M8748" i="2"/>
  <x:c r="N8748" i="2"/>
  <x:c r="O8748" i="2"/>
  <x:c r="K8749" i="2"/>
  <x:c r="M8749" i="2"/>
  <x:c r="N8749" i="2"/>
  <x:c r="O8749" i="2"/>
  <x:c r="K8750" i="2"/>
  <x:c r="M8750" i="2"/>
  <x:c r="N8750" i="2"/>
  <x:c r="O8750" i="2"/>
  <x:c r="K8751" i="2"/>
  <x:c r="M8751" i="2"/>
  <x:c r="N8751" i="2"/>
  <x:c r="O8751" i="2"/>
  <x:c r="K8752" i="2"/>
  <x:c r="M8752" i="2"/>
  <x:c r="N8752" i="2"/>
  <x:c r="O8752" i="2"/>
  <x:c r="K8753" i="2"/>
  <x:c r="M8753" i="2"/>
  <x:c r="N8753" i="2"/>
  <x:c r="O8753" i="2"/>
  <x:c r="K8754" i="2"/>
  <x:c r="M8754" i="2"/>
  <x:c r="N8754" i="2"/>
  <x:c r="O8754" i="2"/>
  <x:c r="K8755" i="2"/>
  <x:c r="M8755" i="2"/>
  <x:c r="N8755" i="2"/>
  <x:c r="O8755" i="2"/>
  <x:c r="K8756" i="2"/>
  <x:c r="M8756" i="2"/>
  <x:c r="N8756" i="2"/>
  <x:c r="O8756" i="2"/>
  <x:c r="K8757" i="2"/>
  <x:c r="M8757" i="2"/>
  <x:c r="N8757" i="2"/>
  <x:c r="O8757" i="2"/>
  <x:c r="K8758" i="2"/>
  <x:c r="M8758" i="2"/>
  <x:c r="N8758" i="2"/>
  <x:c r="O8758" i="2"/>
  <x:c r="K8759" i="2"/>
  <x:c r="M8759" i="2"/>
  <x:c r="N8759" i="2"/>
  <x:c r="O8759" i="2"/>
  <x:c r="K8760" i="2"/>
  <x:c r="M8760" i="2"/>
  <x:c r="N8760" i="2"/>
  <x:c r="O8760" i="2"/>
  <x:c r="K8761" i="2"/>
  <x:c r="M8761" i="2"/>
  <x:c r="N8761" i="2"/>
  <x:c r="O8761" i="2"/>
  <x:c r="K8762" i="2"/>
  <x:c r="M8762" i="2"/>
  <x:c r="N8762" i="2"/>
  <x:c r="O8762" i="2"/>
  <x:c r="K8763" i="2"/>
  <x:c r="M8763" i="2"/>
  <x:c r="N8763" i="2"/>
  <x:c r="O8763" i="2"/>
  <x:c r="K8764" i="2"/>
  <x:c r="M8764" i="2"/>
  <x:c r="N8764" i="2"/>
  <x:c r="O8764" i="2"/>
  <x:c r="K8765" i="2"/>
  <x:c r="M8765" i="2"/>
  <x:c r="N8765" i="2"/>
  <x:c r="O8765" i="2"/>
  <x:c r="K8766" i="2"/>
  <x:c r="M8766" i="2"/>
  <x:c r="N8766" i="2"/>
  <x:c r="O8766" i="2"/>
  <x:c r="K8767" i="2"/>
  <x:c r="M8767" i="2"/>
  <x:c r="N8767" i="2"/>
  <x:c r="O8767" i="2"/>
  <x:c r="K8768" i="2"/>
  <x:c r="M8768" i="2"/>
  <x:c r="N8768" i="2"/>
  <x:c r="O8768" i="2"/>
  <x:c r="K8769" i="2"/>
  <x:c r="M8769" i="2"/>
  <x:c r="N8769" i="2"/>
  <x:c r="O8769" i="2"/>
  <x:c r="K8770" i="2"/>
  <x:c r="M8770" i="2"/>
  <x:c r="N8770" i="2"/>
  <x:c r="O8770" i="2"/>
  <x:c r="K8771" i="2"/>
  <x:c r="M8771" i="2"/>
  <x:c r="N8771" i="2"/>
  <x:c r="O8771" i="2"/>
  <x:c r="K8772" i="2"/>
  <x:c r="M8772" i="2"/>
  <x:c r="N8772" i="2"/>
  <x:c r="O8772" i="2"/>
  <x:c r="K8773" i="2"/>
  <x:c r="M8773" i="2"/>
  <x:c r="N8773" i="2"/>
  <x:c r="O8773" i="2"/>
  <x:c r="K8774" i="2"/>
  <x:c r="M8774" i="2"/>
  <x:c r="N8774" i="2"/>
  <x:c r="O8774" i="2"/>
  <x:c r="K8775" i="2"/>
  <x:c r="M8775" i="2"/>
  <x:c r="N8775" i="2"/>
  <x:c r="O8775" i="2"/>
  <x:c r="K8776" i="2"/>
  <x:c r="M8776" i="2"/>
  <x:c r="N8776" i="2"/>
  <x:c r="O8776" i="2"/>
  <x:c r="K8777" i="2"/>
  <x:c r="M8777" i="2"/>
  <x:c r="N8777" i="2"/>
  <x:c r="O8777" i="2"/>
  <x:c r="K8778" i="2"/>
  <x:c r="M8778" i="2"/>
  <x:c r="N8778" i="2"/>
  <x:c r="O8778" i="2"/>
  <x:c r="K8779" i="2"/>
  <x:c r="M8779" i="2"/>
  <x:c r="N8779" i="2"/>
  <x:c r="O8779" i="2"/>
  <x:c r="K8780" i="2"/>
  <x:c r="M8780" i="2"/>
  <x:c r="N8780" i="2"/>
  <x:c r="O8780" i="2"/>
  <x:c r="K8781" i="2"/>
  <x:c r="M8781" i="2"/>
  <x:c r="N8781" i="2"/>
  <x:c r="O8781" i="2"/>
  <x:c r="K8782" i="2"/>
  <x:c r="M8782" i="2"/>
  <x:c r="N8782" i="2"/>
  <x:c r="O8782" i="2"/>
  <x:c r="K8783" i="2"/>
  <x:c r="M8783" i="2"/>
  <x:c r="N8783" i="2"/>
  <x:c r="O8783" i="2"/>
  <x:c r="K8784" i="2"/>
  <x:c r="M8784" i="2"/>
  <x:c r="N8784" i="2"/>
  <x:c r="O8784" i="2"/>
  <x:c r="K8785" i="2"/>
  <x:c r="M8785" i="2"/>
  <x:c r="N8785" i="2"/>
  <x:c r="O8785" i="2"/>
  <x:c r="K8786" i="2"/>
  <x:c r="M8786" i="2"/>
  <x:c r="N8786" i="2"/>
  <x:c r="O8786" i="2"/>
  <x:c r="K8787" i="2"/>
  <x:c r="M8787" i="2"/>
  <x:c r="N8787" i="2"/>
  <x:c r="O8787" i="2"/>
  <x:c r="K8788" i="2"/>
  <x:c r="M8788" i="2"/>
  <x:c r="N8788" i="2"/>
  <x:c r="O8788" i="2"/>
  <x:c r="K8789" i="2"/>
  <x:c r="M8789" i="2"/>
  <x:c r="N8789" i="2"/>
  <x:c r="O8789" i="2"/>
  <x:c r="K8790" i="2"/>
  <x:c r="M8790" i="2"/>
  <x:c r="N8790" i="2"/>
  <x:c r="O8790" i="2"/>
  <x:c r="K8791" i="2"/>
  <x:c r="M8791" i="2"/>
  <x:c r="N8791" i="2"/>
  <x:c r="O8791" i="2"/>
  <x:c r="K8792" i="2"/>
  <x:c r="M8792" i="2"/>
  <x:c r="N8792" i="2"/>
  <x:c r="O8792" i="2"/>
  <x:c r="K8793" i="2"/>
  <x:c r="M8793" i="2"/>
  <x:c r="N8793" i="2"/>
  <x:c r="O8793" i="2"/>
  <x:c r="K8794" i="2"/>
  <x:c r="M8794" i="2"/>
  <x:c r="N8794" i="2"/>
  <x:c r="O8794" i="2"/>
  <x:c r="K8795" i="2"/>
  <x:c r="M8795" i="2"/>
  <x:c r="N8795" i="2"/>
  <x:c r="O8795" i="2"/>
  <x:c r="K8796" i="2"/>
  <x:c r="M8796" i="2"/>
  <x:c r="N8796" i="2"/>
  <x:c r="O8796" i="2"/>
  <x:c r="K8797" i="2"/>
  <x:c r="M8797" i="2"/>
  <x:c r="N8797" i="2"/>
  <x:c r="O8797" i="2"/>
  <x:c r="K8798" i="2"/>
  <x:c r="M8798" i="2"/>
  <x:c r="N8798" i="2"/>
  <x:c r="O8798" i="2"/>
  <x:c r="K8799" i="2"/>
  <x:c r="M8799" i="2"/>
  <x:c r="N8799" i="2"/>
  <x:c r="O8799" i="2"/>
  <x:c r="K8800" i="2"/>
  <x:c r="M8800" i="2"/>
  <x:c r="N8800" i="2"/>
  <x:c r="O8800" i="2"/>
  <x:c r="K8801" i="2"/>
  <x:c r="M8801" i="2"/>
  <x:c r="N8801" i="2"/>
  <x:c r="O8801" i="2"/>
  <x:c r="K8802" i="2"/>
  <x:c r="M8802" i="2"/>
  <x:c r="N8802" i="2"/>
  <x:c r="O8802" i="2"/>
  <x:c r="K8803" i="2"/>
  <x:c r="M8803" i="2"/>
  <x:c r="N8803" i="2"/>
  <x:c r="O8803" i="2"/>
  <x:c r="K8804" i="2"/>
  <x:c r="M8804" i="2"/>
  <x:c r="N8804" i="2"/>
  <x:c r="O8804" i="2"/>
  <x:c r="K8805" i="2"/>
  <x:c r="M8805" i="2"/>
  <x:c r="N8805" i="2"/>
  <x:c r="O8805" i="2"/>
  <x:c r="K8806" i="2"/>
  <x:c r="M8806" i="2"/>
  <x:c r="N8806" i="2"/>
  <x:c r="O8806" i="2"/>
  <x:c r="K8807" i="2"/>
  <x:c r="M8807" i="2"/>
  <x:c r="N8807" i="2"/>
  <x:c r="O8807" i="2"/>
  <x:c r="K8808" i="2"/>
  <x:c r="M8808" i="2"/>
  <x:c r="N8808" i="2"/>
  <x:c r="O8808" i="2"/>
  <x:c r="K8809" i="2"/>
  <x:c r="M8809" i="2"/>
  <x:c r="N8809" i="2"/>
  <x:c r="O8809" i="2"/>
  <x:c r="K8810" i="2"/>
  <x:c r="M8810" i="2"/>
  <x:c r="N8810" i="2"/>
  <x:c r="O8810" i="2"/>
  <x:c r="K8811" i="2"/>
  <x:c r="M8811" i="2"/>
  <x:c r="N8811" i="2"/>
  <x:c r="O8811" i="2"/>
  <x:c r="K8812" i="2"/>
  <x:c r="M8812" i="2"/>
  <x:c r="N8812" i="2"/>
  <x:c r="O8812" i="2"/>
  <x:c r="K8813" i="2"/>
  <x:c r="M8813" i="2"/>
  <x:c r="N8813" i="2"/>
  <x:c r="O8813" i="2"/>
  <x:c r="K8814" i="2"/>
  <x:c r="M8814" i="2"/>
  <x:c r="N8814" i="2"/>
  <x:c r="O8814" i="2"/>
  <x:c r="K8815" i="2"/>
  <x:c r="M8815" i="2"/>
  <x:c r="N8815" i="2"/>
  <x:c r="O8815" i="2"/>
  <x:c r="K8816" i="2"/>
  <x:c r="M8816" i="2"/>
  <x:c r="N8816" i="2"/>
  <x:c r="O8816" i="2"/>
  <x:c r="K8817" i="2"/>
  <x:c r="M8817" i="2"/>
  <x:c r="N8817" i="2"/>
  <x:c r="O8817" i="2"/>
  <x:c r="K8818" i="2"/>
  <x:c r="M8818" i="2"/>
  <x:c r="N8818" i="2"/>
  <x:c r="O8818" i="2"/>
  <x:c r="K8819" i="2"/>
  <x:c r="M8819" i="2"/>
  <x:c r="N8819" i="2"/>
  <x:c r="O8819" i="2"/>
  <x:c r="K8820" i="2"/>
  <x:c r="M8820" i="2"/>
  <x:c r="N8820" i="2"/>
  <x:c r="O8820" i="2"/>
  <x:c r="K8821" i="2"/>
  <x:c r="M8821" i="2"/>
  <x:c r="N8821" i="2"/>
  <x:c r="O8821" i="2"/>
  <x:c r="K8822" i="2"/>
  <x:c r="M8822" i="2"/>
  <x:c r="N8822" i="2"/>
  <x:c r="O8822" i="2"/>
  <x:c r="K8823" i="2"/>
  <x:c r="M8823" i="2"/>
  <x:c r="N8823" i="2"/>
  <x:c r="O8823" i="2"/>
  <x:c r="K8824" i="2"/>
  <x:c r="M8824" i="2"/>
  <x:c r="N8824" i="2"/>
  <x:c r="O8824" i="2"/>
  <x:c r="K8825" i="2"/>
  <x:c r="M8825" i="2"/>
  <x:c r="N8825" i="2"/>
  <x:c r="O8825" i="2"/>
  <x:c r="K8826" i="2"/>
  <x:c r="M8826" i="2"/>
  <x:c r="N8826" i="2"/>
  <x:c r="O8826" i="2"/>
  <x:c r="K8827" i="2"/>
  <x:c r="M8827" i="2"/>
  <x:c r="N8827" i="2"/>
  <x:c r="O8827" i="2"/>
  <x:c r="K8828" i="2"/>
  <x:c r="M8828" i="2"/>
  <x:c r="N8828" i="2"/>
  <x:c r="O8828" i="2"/>
  <x:c r="K8829" i="2"/>
  <x:c r="M8829" i="2"/>
  <x:c r="N8829" i="2"/>
  <x:c r="O8829" i="2"/>
  <x:c r="K8830" i="2"/>
  <x:c r="M8830" i="2"/>
  <x:c r="N8830" i="2"/>
  <x:c r="O8830" i="2"/>
  <x:c r="K8831" i="2"/>
  <x:c r="M8831" i="2"/>
  <x:c r="N8831" i="2"/>
  <x:c r="O8831" i="2"/>
  <x:c r="K8832" i="2"/>
  <x:c r="M8832" i="2"/>
  <x:c r="N8832" i="2"/>
  <x:c r="O8832" i="2"/>
  <x:c r="K8833" i="2"/>
  <x:c r="M8833" i="2"/>
  <x:c r="N8833" i="2"/>
  <x:c r="O8833" i="2"/>
  <x:c r="K8834" i="2"/>
  <x:c r="M8834" i="2"/>
  <x:c r="N8834" i="2"/>
  <x:c r="O8834" i="2"/>
  <x:c r="K8835" i="2"/>
  <x:c r="M8835" i="2"/>
  <x:c r="N8835" i="2"/>
  <x:c r="O8835" i="2"/>
  <x:c r="K8836" i="2"/>
  <x:c r="M8836" i="2"/>
  <x:c r="N8836" i="2"/>
  <x:c r="O8836" i="2"/>
  <x:c r="K8837" i="2"/>
  <x:c r="M8837" i="2"/>
  <x:c r="N8837" i="2"/>
  <x:c r="O8837" i="2"/>
  <x:c r="K8838" i="2"/>
  <x:c r="M8838" i="2"/>
  <x:c r="N8838" i="2"/>
  <x:c r="O8838" i="2"/>
  <x:c r="K8839" i="2"/>
  <x:c r="M8839" i="2"/>
  <x:c r="N8839" i="2"/>
  <x:c r="O8839" i="2"/>
  <x:c r="K8840" i="2"/>
  <x:c r="M8840" i="2"/>
  <x:c r="N8840" i="2"/>
  <x:c r="O8840" i="2"/>
  <x:c r="K8841" i="2"/>
  <x:c r="M8841" i="2"/>
  <x:c r="N8841" i="2"/>
  <x:c r="O8841" i="2"/>
  <x:c r="K8842" i="2"/>
  <x:c r="M8842" i="2"/>
  <x:c r="N8842" i="2"/>
  <x:c r="O8842" i="2"/>
  <x:c r="K8843" i="2"/>
  <x:c r="M8843" i="2"/>
  <x:c r="N8843" i="2"/>
  <x:c r="O8843" i="2"/>
  <x:c r="K8844" i="2"/>
  <x:c r="M8844" i="2"/>
  <x:c r="N8844" i="2"/>
  <x:c r="O8844" i="2"/>
  <x:c r="K8845" i="2"/>
  <x:c r="M8845" i="2"/>
  <x:c r="N8845" i="2"/>
  <x:c r="O8845" i="2"/>
  <x:c r="K8846" i="2"/>
  <x:c r="M8846" i="2"/>
  <x:c r="N8846" i="2"/>
  <x:c r="O8846" i="2"/>
  <x:c r="K8847" i="2"/>
  <x:c r="M8847" i="2"/>
  <x:c r="N8847" i="2"/>
  <x:c r="O8847" i="2"/>
  <x:c r="K8848" i="2"/>
  <x:c r="M8848" i="2"/>
  <x:c r="N8848" i="2"/>
  <x:c r="O8848" i="2"/>
  <x:c r="K8849" i="2"/>
  <x:c r="M8849" i="2"/>
  <x:c r="N8849" i="2"/>
  <x:c r="O8849" i="2"/>
  <x:c r="K8850" i="2"/>
  <x:c r="M8850" i="2"/>
  <x:c r="N8850" i="2"/>
  <x:c r="O8850" i="2"/>
  <x:c r="K8851" i="2"/>
  <x:c r="M8851" i="2"/>
  <x:c r="N8851" i="2"/>
  <x:c r="O8851" i="2"/>
  <x:c r="K8852" i="2"/>
  <x:c r="M8852" i="2"/>
  <x:c r="N8852" i="2"/>
  <x:c r="O8852" i="2"/>
  <x:c r="K8853" i="2"/>
  <x:c r="M8853" i="2"/>
  <x:c r="N8853" i="2"/>
  <x:c r="O8853" i="2"/>
  <x:c r="K8854" i="2"/>
  <x:c r="M8854" i="2"/>
  <x:c r="N8854" i="2"/>
  <x:c r="O8854" i="2"/>
  <x:c r="K8855" i="2"/>
  <x:c r="M8855" i="2"/>
  <x:c r="N8855" i="2"/>
  <x:c r="O8855" i="2"/>
  <x:c r="K8856" i="2"/>
  <x:c r="M8856" i="2"/>
  <x:c r="N8856" i="2"/>
  <x:c r="O8856" i="2"/>
  <x:c r="K8857" i="2"/>
  <x:c r="M8857" i="2"/>
  <x:c r="N8857" i="2"/>
  <x:c r="O8857" i="2"/>
  <x:c r="K8858" i="2"/>
  <x:c r="M8858" i="2"/>
  <x:c r="N8858" i="2"/>
  <x:c r="O8858" i="2"/>
  <x:c r="K8859" i="2"/>
  <x:c r="M8859" i="2"/>
  <x:c r="N8859" i="2"/>
  <x:c r="O8859" i="2"/>
  <x:c r="K8860" i="2"/>
  <x:c r="M8860" i="2"/>
  <x:c r="N8860" i="2"/>
  <x:c r="O8860" i="2"/>
  <x:c r="K8861" i="2"/>
  <x:c r="M8861" i="2"/>
  <x:c r="N8861" i="2"/>
  <x:c r="O8861" i="2"/>
  <x:c r="K8862" i="2"/>
  <x:c r="M8862" i="2"/>
  <x:c r="N8862" i="2"/>
  <x:c r="O8862" i="2"/>
  <x:c r="K8863" i="2"/>
  <x:c r="M8863" i="2"/>
  <x:c r="N8863" i="2"/>
  <x:c r="O8863" i="2"/>
  <x:c r="K8864" i="2"/>
  <x:c r="M8864" i="2"/>
  <x:c r="N8864" i="2"/>
  <x:c r="O8864" i="2"/>
  <x:c r="K8865" i="2"/>
  <x:c r="M8865" i="2"/>
  <x:c r="N8865" i="2"/>
  <x:c r="O8865" i="2"/>
  <x:c r="K8866" i="2"/>
  <x:c r="M8866" i="2"/>
  <x:c r="N8866" i="2"/>
  <x:c r="O8866" i="2"/>
  <x:c r="K8867" i="2"/>
  <x:c r="M8867" i="2"/>
  <x:c r="N8867" i="2"/>
  <x:c r="O8867" i="2"/>
  <x:c r="K8868" i="2"/>
  <x:c r="M8868" i="2"/>
  <x:c r="N8868" i="2"/>
  <x:c r="O8868" i="2"/>
  <x:c r="K8869" i="2"/>
  <x:c r="M8869" i="2"/>
  <x:c r="N8869" i="2"/>
  <x:c r="O8869" i="2"/>
  <x:c r="K8870" i="2"/>
  <x:c r="M8870" i="2"/>
  <x:c r="N8870" i="2"/>
  <x:c r="O8870" i="2"/>
  <x:c r="K8871" i="2"/>
  <x:c r="M8871" i="2"/>
  <x:c r="N8871" i="2"/>
  <x:c r="O8871" i="2"/>
  <x:c r="K8872" i="2"/>
  <x:c r="M8872" i="2"/>
  <x:c r="N8872" i="2"/>
  <x:c r="O8872" i="2"/>
  <x:c r="K8873" i="2"/>
  <x:c r="M8873" i="2"/>
  <x:c r="N8873" i="2"/>
  <x:c r="O8873" i="2"/>
  <x:c r="K8874" i="2"/>
  <x:c r="M8874" i="2"/>
  <x:c r="N8874" i="2"/>
  <x:c r="O8874" i="2"/>
  <x:c r="K8875" i="2"/>
  <x:c r="M8875" i="2"/>
  <x:c r="N8875" i="2"/>
  <x:c r="O8875" i="2"/>
  <x:c r="K8876" i="2"/>
  <x:c r="M8876" i="2"/>
  <x:c r="N8876" i="2"/>
  <x:c r="O8876" i="2"/>
  <x:c r="K8877" i="2"/>
  <x:c r="M8877" i="2"/>
  <x:c r="N8877" i="2"/>
  <x:c r="O8877" i="2"/>
  <x:c r="K8878" i="2"/>
  <x:c r="M8878" i="2"/>
  <x:c r="N8878" i="2"/>
  <x:c r="O8878" i="2"/>
  <x:c r="K8879" i="2"/>
  <x:c r="M8879" i="2"/>
  <x:c r="N8879" i="2"/>
  <x:c r="O8879" i="2"/>
  <x:c r="K8880" i="2"/>
  <x:c r="M8880" i="2"/>
  <x:c r="N8880" i="2"/>
  <x:c r="O8880" i="2"/>
  <x:c r="K8881" i="2"/>
  <x:c r="M8881" i="2"/>
  <x:c r="N8881" i="2"/>
  <x:c r="O8881" i="2"/>
  <x:c r="K8882" i="2"/>
  <x:c r="M8882" i="2"/>
  <x:c r="N8882" i="2"/>
  <x:c r="O8882" i="2"/>
  <x:c r="K8883" i="2"/>
  <x:c r="M8883" i="2"/>
  <x:c r="N8883" i="2"/>
  <x:c r="O8883" i="2"/>
  <x:c r="K8884" i="2"/>
  <x:c r="M8884" i="2"/>
  <x:c r="N8884" i="2"/>
  <x:c r="O8884" i="2"/>
  <x:c r="K8885" i="2"/>
  <x:c r="M8885" i="2"/>
  <x:c r="N8885" i="2"/>
  <x:c r="O8885" i="2"/>
  <x:c r="K8886" i="2"/>
  <x:c r="M8886" i="2"/>
  <x:c r="N8886" i="2"/>
  <x:c r="O8886" i="2"/>
  <x:c r="K8887" i="2"/>
  <x:c r="M8887" i="2"/>
  <x:c r="N8887" i="2"/>
  <x:c r="O8887" i="2"/>
  <x:c r="K8888" i="2"/>
  <x:c r="M8888" i="2"/>
  <x:c r="N8888" i="2"/>
  <x:c r="O8888" i="2"/>
  <x:c r="K8889" i="2"/>
  <x:c r="M8889" i="2"/>
  <x:c r="N8889" i="2"/>
  <x:c r="O8889" i="2"/>
  <x:c r="K8890" i="2"/>
  <x:c r="M8890" i="2"/>
  <x:c r="N8890" i="2"/>
  <x:c r="O8890" i="2"/>
  <x:c r="K8891" i="2"/>
  <x:c r="M8891" i="2"/>
  <x:c r="N8891" i="2"/>
  <x:c r="O8891" i="2"/>
  <x:c r="K8892" i="2"/>
  <x:c r="M8892" i="2"/>
  <x:c r="N8892" i="2"/>
  <x:c r="O8892" i="2"/>
  <x:c r="K8893" i="2"/>
  <x:c r="M8893" i="2"/>
  <x:c r="N8893" i="2"/>
  <x:c r="O8893" i="2"/>
  <x:c r="K8894" i="2"/>
  <x:c r="M8894" i="2"/>
  <x:c r="N8894" i="2"/>
  <x:c r="O8894" i="2"/>
  <x:c r="K8895" i="2"/>
  <x:c r="M8895" i="2"/>
  <x:c r="N8895" i="2"/>
  <x:c r="O8895" i="2"/>
  <x:c r="K8896" i="2"/>
  <x:c r="M8896" i="2"/>
  <x:c r="N8896" i="2"/>
  <x:c r="O8896" i="2"/>
  <x:c r="K8897" i="2"/>
  <x:c r="M8897" i="2"/>
  <x:c r="N8897" i="2"/>
  <x:c r="O8897" i="2"/>
  <x:c r="K8898" i="2"/>
  <x:c r="M8898" i="2"/>
  <x:c r="N8898" i="2"/>
  <x:c r="O8898" i="2"/>
  <x:c r="K8899" i="2"/>
  <x:c r="M8899" i="2"/>
  <x:c r="N8899" i="2"/>
  <x:c r="O8899" i="2"/>
  <x:c r="K8900" i="2"/>
  <x:c r="M8900" i="2"/>
  <x:c r="N8900" i="2"/>
  <x:c r="O8900" i="2"/>
  <x:c r="K8901" i="2"/>
  <x:c r="M8901" i="2"/>
  <x:c r="N8901" i="2"/>
  <x:c r="O8901" i="2"/>
  <x:c r="K8902" i="2"/>
  <x:c r="M8902" i="2"/>
  <x:c r="N8902" i="2"/>
  <x:c r="O8902" i="2"/>
  <x:c r="K8903" i="2"/>
  <x:c r="M8903" i="2"/>
  <x:c r="N8903" i="2"/>
  <x:c r="O8903" i="2"/>
  <x:c r="K8904" i="2"/>
  <x:c r="M8904" i="2"/>
  <x:c r="N8904" i="2"/>
  <x:c r="O8904" i="2"/>
  <x:c r="K8905" i="2"/>
  <x:c r="M8905" i="2"/>
  <x:c r="N8905" i="2"/>
  <x:c r="O8905" i="2"/>
  <x:c r="K8906" i="2"/>
  <x:c r="M8906" i="2"/>
  <x:c r="N8906" i="2"/>
  <x:c r="O8906" i="2"/>
  <x:c r="K8907" i="2"/>
  <x:c r="M8907" i="2"/>
  <x:c r="N8907" i="2"/>
  <x:c r="O8907" i="2"/>
  <x:c r="K8908" i="2"/>
  <x:c r="M8908" i="2"/>
  <x:c r="N8908" i="2"/>
  <x:c r="O8908" i="2"/>
  <x:c r="K8909" i="2"/>
  <x:c r="M8909" i="2"/>
  <x:c r="N8909" i="2"/>
  <x:c r="O8909" i="2"/>
  <x:c r="K8910" i="2"/>
  <x:c r="M8910" i="2"/>
  <x:c r="N8910" i="2"/>
  <x:c r="O8910" i="2"/>
  <x:c r="K8911" i="2"/>
  <x:c r="M8911" i="2"/>
  <x:c r="N8911" i="2"/>
  <x:c r="O8911" i="2"/>
  <x:c r="K8912" i="2"/>
  <x:c r="M8912" i="2"/>
  <x:c r="N8912" i="2"/>
  <x:c r="O8912" i="2"/>
  <x:c r="K8913" i="2"/>
  <x:c r="M8913" i="2"/>
  <x:c r="N8913" i="2"/>
  <x:c r="O8913" i="2"/>
  <x:c r="K8914" i="2"/>
  <x:c r="M8914" i="2"/>
  <x:c r="N8914" i="2"/>
  <x:c r="O8914" i="2"/>
  <x:c r="K8915" i="2"/>
  <x:c r="M8915" i="2"/>
  <x:c r="N8915" i="2"/>
  <x:c r="O8915" i="2"/>
  <x:c r="K8916" i="2"/>
  <x:c r="M8916" i="2"/>
  <x:c r="N8916" i="2"/>
  <x:c r="O8916" i="2"/>
  <x:c r="K8917" i="2"/>
  <x:c r="M8917" i="2"/>
  <x:c r="N8917" i="2"/>
  <x:c r="O8917" i="2"/>
  <x:c r="K8918" i="2"/>
  <x:c r="M8918" i="2"/>
  <x:c r="N8918" i="2"/>
  <x:c r="O8918" i="2"/>
  <x:c r="K8919" i="2"/>
  <x:c r="M8919" i="2"/>
  <x:c r="N8919" i="2"/>
  <x:c r="O8919" i="2"/>
  <x:c r="K8920" i="2"/>
  <x:c r="M8920" i="2"/>
  <x:c r="N8920" i="2"/>
  <x:c r="O8920" i="2"/>
  <x:c r="K8921" i="2"/>
  <x:c r="M8921" i="2"/>
  <x:c r="N8921" i="2"/>
  <x:c r="O8921" i="2"/>
  <x:c r="K8922" i="2"/>
  <x:c r="M8922" i="2"/>
  <x:c r="N8922" i="2"/>
  <x:c r="O8922" i="2"/>
  <x:c r="K8923" i="2"/>
  <x:c r="M8923" i="2"/>
  <x:c r="N8923" i="2"/>
  <x:c r="O8923" i="2"/>
  <x:c r="K8924" i="2"/>
  <x:c r="M8924" i="2"/>
  <x:c r="N8924" i="2"/>
  <x:c r="O8924" i="2"/>
  <x:c r="K8925" i="2"/>
  <x:c r="M8925" i="2"/>
  <x:c r="N8925" i="2"/>
  <x:c r="O8925" i="2"/>
  <x:c r="K8926" i="2"/>
  <x:c r="M8926" i="2"/>
  <x:c r="N8926" i="2"/>
  <x:c r="O8926" i="2"/>
  <x:c r="K8927" i="2"/>
  <x:c r="M8927" i="2"/>
  <x:c r="N8927" i="2"/>
  <x:c r="O8927" i="2"/>
  <x:c r="K8928" i="2"/>
  <x:c r="M8928" i="2"/>
  <x:c r="N8928" i="2"/>
  <x:c r="O8928" i="2"/>
  <x:c r="K8929" i="2"/>
  <x:c r="M8929" i="2"/>
  <x:c r="N8929" i="2"/>
  <x:c r="O8929" i="2"/>
  <x:c r="K8930" i="2"/>
  <x:c r="M8930" i="2"/>
  <x:c r="N8930" i="2"/>
  <x:c r="O8930" i="2"/>
  <x:c r="K8931" i="2"/>
  <x:c r="M8931" i="2"/>
  <x:c r="N8931" i="2"/>
  <x:c r="O8931" i="2"/>
  <x:c r="K8932" i="2"/>
  <x:c r="M8932" i="2"/>
  <x:c r="N8932" i="2"/>
  <x:c r="O8932" i="2"/>
  <x:c r="K8933" i="2"/>
  <x:c r="M8933" i="2"/>
  <x:c r="N8933" i="2"/>
  <x:c r="O8933" i="2"/>
  <x:c r="K8934" i="2"/>
  <x:c r="M8934" i="2"/>
  <x:c r="N8934" i="2"/>
  <x:c r="O8934" i="2"/>
  <x:c r="K8935" i="2"/>
  <x:c r="M8935" i="2"/>
  <x:c r="N8935" i="2"/>
  <x:c r="O8935" i="2"/>
  <x:c r="K8936" i="2"/>
  <x:c r="M8936" i="2"/>
  <x:c r="N8936" i="2"/>
  <x:c r="O8936" i="2"/>
  <x:c r="K8937" i="2"/>
  <x:c r="M8937" i="2"/>
  <x:c r="N8937" i="2"/>
  <x:c r="O8937" i="2"/>
  <x:c r="K8938" i="2"/>
  <x:c r="M8938" i="2"/>
  <x:c r="N8938" i="2"/>
  <x:c r="O8938" i="2"/>
  <x:c r="K8939" i="2"/>
  <x:c r="M8939" i="2"/>
  <x:c r="N8939" i="2"/>
  <x:c r="O8939" i="2"/>
  <x:c r="K8940" i="2"/>
  <x:c r="M8940" i="2"/>
  <x:c r="N8940" i="2"/>
  <x:c r="O8940" i="2"/>
  <x:c r="K8941" i="2"/>
  <x:c r="M8941" i="2"/>
  <x:c r="N8941" i="2"/>
  <x:c r="O8941" i="2"/>
  <x:c r="K8942" i="2"/>
  <x:c r="M8942" i="2"/>
  <x:c r="N8942" i="2"/>
  <x:c r="O8942" i="2"/>
  <x:c r="K8943" i="2"/>
  <x:c r="M8943" i="2"/>
  <x:c r="N8943" i="2"/>
  <x:c r="O8943" i="2"/>
  <x:c r="K8944" i="2"/>
  <x:c r="M8944" i="2"/>
  <x:c r="N8944" i="2"/>
  <x:c r="O8944" i="2"/>
  <x:c r="K8945" i="2"/>
  <x:c r="M8945" i="2"/>
  <x:c r="N8945" i="2"/>
  <x:c r="O8945" i="2"/>
  <x:c r="K8946" i="2"/>
  <x:c r="M8946" i="2"/>
  <x:c r="N8946" i="2"/>
  <x:c r="O8946" i="2"/>
  <x:c r="K8947" i="2"/>
  <x:c r="M8947" i="2"/>
  <x:c r="N8947" i="2"/>
  <x:c r="O8947" i="2"/>
  <x:c r="K8948" i="2"/>
  <x:c r="M8948" i="2"/>
  <x:c r="N8948" i="2"/>
  <x:c r="O8948" i="2"/>
  <x:c r="K8949" i="2"/>
  <x:c r="M8949" i="2"/>
  <x:c r="N8949" i="2"/>
  <x:c r="O8949" i="2"/>
  <x:c r="K8950" i="2"/>
  <x:c r="M8950" i="2"/>
  <x:c r="N8950" i="2"/>
  <x:c r="O8950" i="2"/>
  <x:c r="K8951" i="2"/>
  <x:c r="M8951" i="2"/>
  <x:c r="N8951" i="2"/>
  <x:c r="O8951" i="2"/>
  <x:c r="K8952" i="2"/>
  <x:c r="M8952" i="2"/>
  <x:c r="N8952" i="2"/>
  <x:c r="O8952" i="2"/>
  <x:c r="K8953" i="2"/>
  <x:c r="M8953" i="2"/>
  <x:c r="N8953" i="2"/>
  <x:c r="O8953" i="2"/>
  <x:c r="K8954" i="2"/>
  <x:c r="M8954" i="2"/>
  <x:c r="N8954" i="2"/>
  <x:c r="O8954" i="2"/>
  <x:c r="K8955" i="2"/>
  <x:c r="M8955" i="2"/>
  <x:c r="N8955" i="2"/>
  <x:c r="O8955" i="2"/>
  <x:c r="K8956" i="2"/>
  <x:c r="M8956" i="2"/>
  <x:c r="N8956" i="2"/>
  <x:c r="O8956" i="2"/>
  <x:c r="K8957" i="2"/>
  <x:c r="M8957" i="2"/>
  <x:c r="N8957" i="2"/>
  <x:c r="O8957" i="2"/>
  <x:c r="K8958" i="2"/>
  <x:c r="M8958" i="2"/>
  <x:c r="N8958" i="2"/>
  <x:c r="O8958" i="2"/>
  <x:c r="K8959" i="2"/>
  <x:c r="M8959" i="2"/>
  <x:c r="N8959" i="2"/>
  <x:c r="O8959" i="2"/>
  <x:c r="K8960" i="2"/>
  <x:c r="M8960" i="2"/>
  <x:c r="N8960" i="2"/>
  <x:c r="O8960" i="2"/>
  <x:c r="K8961" i="2"/>
  <x:c r="M8961" i="2"/>
  <x:c r="N8961" i="2"/>
  <x:c r="O8961" i="2"/>
  <x:c r="K8962" i="2"/>
  <x:c r="M8962" i="2"/>
  <x:c r="N8962" i="2"/>
  <x:c r="O8962" i="2"/>
  <x:c r="K8963" i="2"/>
  <x:c r="M8963" i="2"/>
  <x:c r="N8963" i="2"/>
  <x:c r="O8963" i="2"/>
  <x:c r="K8964" i="2"/>
  <x:c r="M8964" i="2"/>
  <x:c r="N8964" i="2"/>
  <x:c r="O8964" i="2"/>
  <x:c r="K8965" i="2"/>
  <x:c r="M8965" i="2"/>
  <x:c r="N8965" i="2"/>
  <x:c r="O8965" i="2"/>
  <x:c r="K8966" i="2"/>
  <x:c r="M8966" i="2"/>
  <x:c r="N8966" i="2"/>
  <x:c r="O8966" i="2"/>
  <x:c r="K8967" i="2"/>
  <x:c r="M8967" i="2"/>
  <x:c r="N8967" i="2"/>
  <x:c r="O8967" i="2"/>
  <x:c r="K8968" i="2"/>
  <x:c r="M8968" i="2"/>
  <x:c r="N8968" i="2"/>
  <x:c r="O8968" i="2"/>
  <x:c r="K8969" i="2"/>
  <x:c r="M8969" i="2"/>
  <x:c r="N8969" i="2"/>
  <x:c r="O8969" i="2"/>
  <x:c r="K8970" i="2"/>
  <x:c r="M8970" i="2"/>
  <x:c r="N8970" i="2"/>
  <x:c r="O8970" i="2"/>
  <x:c r="K8971" i="2"/>
  <x:c r="M8971" i="2"/>
  <x:c r="N8971" i="2"/>
  <x:c r="O8971" i="2"/>
  <x:c r="K8972" i="2"/>
  <x:c r="M8972" i="2"/>
  <x:c r="N8972" i="2"/>
  <x:c r="O8972" i="2"/>
  <x:c r="K8973" i="2"/>
  <x:c r="M8973" i="2"/>
  <x:c r="N8973" i="2"/>
  <x:c r="O8973" i="2"/>
  <x:c r="K8974" i="2"/>
  <x:c r="M8974" i="2"/>
  <x:c r="N8974" i="2"/>
  <x:c r="O8974" i="2"/>
  <x:c r="K8975" i="2"/>
  <x:c r="M8975" i="2"/>
  <x:c r="N8975" i="2"/>
  <x:c r="O8975" i="2"/>
  <x:c r="K8976" i="2"/>
  <x:c r="M8976" i="2"/>
  <x:c r="N8976" i="2"/>
  <x:c r="O8976" i="2"/>
  <x:c r="K8977" i="2"/>
  <x:c r="M8977" i="2"/>
  <x:c r="N8977" i="2"/>
  <x:c r="O8977" i="2"/>
  <x:c r="K8978" i="2"/>
  <x:c r="M8978" i="2"/>
  <x:c r="N8978" i="2"/>
  <x:c r="O8978" i="2"/>
  <x:c r="K8979" i="2"/>
  <x:c r="M8979" i="2"/>
  <x:c r="N8979" i="2"/>
  <x:c r="O8979" i="2"/>
  <x:c r="K8980" i="2"/>
  <x:c r="M8980" i="2"/>
  <x:c r="N8980" i="2"/>
  <x:c r="O8980" i="2"/>
  <x:c r="K8981" i="2"/>
  <x:c r="M8981" i="2"/>
  <x:c r="N8981" i="2"/>
  <x:c r="O8981" i="2"/>
  <x:c r="K8982" i="2"/>
  <x:c r="M8982" i="2"/>
  <x:c r="N8982" i="2"/>
  <x:c r="O8982" i="2"/>
  <x:c r="K8983" i="2"/>
  <x:c r="M8983" i="2"/>
  <x:c r="N8983" i="2"/>
  <x:c r="O8983" i="2"/>
  <x:c r="K8984" i="2"/>
  <x:c r="M8984" i="2"/>
  <x:c r="N8984" i="2"/>
  <x:c r="O8984" i="2"/>
  <x:c r="K8985" i="2"/>
  <x:c r="M8985" i="2"/>
  <x:c r="N8985" i="2"/>
  <x:c r="O8985" i="2"/>
  <x:c r="K8986" i="2"/>
  <x:c r="M8986" i="2"/>
  <x:c r="N8986" i="2"/>
  <x:c r="O8986" i="2"/>
  <x:c r="K8987" i="2"/>
  <x:c r="M8987" i="2"/>
  <x:c r="N8987" i="2"/>
  <x:c r="O8987" i="2"/>
  <x:c r="K8988" i="2"/>
  <x:c r="M8988" i="2"/>
  <x:c r="N8988" i="2"/>
  <x:c r="O8988" i="2"/>
  <x:c r="K8989" i="2"/>
  <x:c r="M8989" i="2"/>
  <x:c r="N8989" i="2"/>
  <x:c r="O8989" i="2"/>
  <x:c r="K8990" i="2"/>
  <x:c r="M8990" i="2"/>
  <x:c r="N8990" i="2"/>
  <x:c r="O8990" i="2"/>
  <x:c r="K8991" i="2"/>
  <x:c r="M8991" i="2"/>
  <x:c r="N8991" i="2"/>
  <x:c r="O8991" i="2"/>
  <x:c r="K8992" i="2"/>
  <x:c r="M8992" i="2"/>
  <x:c r="N8992" i="2"/>
  <x:c r="O8992" i="2"/>
  <x:c r="K8993" i="2"/>
  <x:c r="M8993" i="2"/>
  <x:c r="N8993" i="2"/>
  <x:c r="O8993" i="2"/>
  <x:c r="K8994" i="2"/>
  <x:c r="M8994" i="2"/>
  <x:c r="N8994" i="2"/>
  <x:c r="O8994" i="2"/>
  <x:c r="K8995" i="2"/>
  <x:c r="M8995" i="2"/>
  <x:c r="N8995" i="2"/>
  <x:c r="O8995" i="2"/>
  <x:c r="K8996" i="2"/>
  <x:c r="M8996" i="2"/>
  <x:c r="N8996" i="2"/>
  <x:c r="O8996" i="2"/>
  <x:c r="K8997" i="2"/>
  <x:c r="M8997" i="2"/>
  <x:c r="N8997" i="2"/>
  <x:c r="O8997" i="2"/>
  <x:c r="K8998" i="2"/>
  <x:c r="M8998" i="2"/>
  <x:c r="N8998" i="2"/>
  <x:c r="O8998" i="2"/>
  <x:c r="K8999" i="2"/>
  <x:c r="M8999" i="2"/>
  <x:c r="N8999" i="2"/>
  <x:c r="O8999" i="2"/>
  <x:c r="K9000" i="2"/>
  <x:c r="M9000" i="2"/>
  <x:c r="N9000" i="2"/>
  <x:c r="O9000" i="2"/>
  <x:c r="K9001" i="2"/>
  <x:c r="M9001" i="2"/>
  <x:c r="N9001" i="2"/>
  <x:c r="O9001" i="2"/>
  <x:c r="K9002" i="2"/>
  <x:c r="M9002" i="2"/>
  <x:c r="N9002" i="2"/>
  <x:c r="O9002" i="2"/>
  <x:c r="K9003" i="2"/>
  <x:c r="M9003" i="2"/>
  <x:c r="N9003" i="2"/>
  <x:c r="O9003" i="2"/>
  <x:c r="K9004" i="2"/>
  <x:c r="M9004" i="2"/>
  <x:c r="N9004" i="2"/>
  <x:c r="O9004" i="2"/>
  <x:c r="K9005" i="2"/>
  <x:c r="M9005" i="2"/>
  <x:c r="N9005" i="2"/>
  <x:c r="O9005" i="2"/>
  <x:c r="K9006" i="2"/>
  <x:c r="M9006" i="2"/>
  <x:c r="N9006" i="2"/>
  <x:c r="O9006" i="2"/>
  <x:c r="K9007" i="2"/>
  <x:c r="M9007" i="2"/>
  <x:c r="N9007" i="2"/>
  <x:c r="O9007" i="2"/>
  <x:c r="K9008" i="2"/>
  <x:c r="M9008" i="2"/>
  <x:c r="N9008" i="2"/>
  <x:c r="O9008" i="2"/>
  <x:c r="K9009" i="2"/>
  <x:c r="M9009" i="2"/>
  <x:c r="N9009" i="2"/>
  <x:c r="O9009" i="2"/>
  <x:c r="K9010" i="2"/>
  <x:c r="M9010" i="2"/>
  <x:c r="N9010" i="2"/>
  <x:c r="O9010" i="2"/>
  <x:c r="K9011" i="2"/>
  <x:c r="M9011" i="2"/>
  <x:c r="N9011" i="2"/>
  <x:c r="O9011" i="2"/>
  <x:c r="K9012" i="2"/>
  <x:c r="M9012" i="2"/>
  <x:c r="N9012" i="2"/>
  <x:c r="O9012" i="2"/>
  <x:c r="K9013" i="2"/>
  <x:c r="M9013" i="2"/>
  <x:c r="N9013" i="2"/>
  <x:c r="O9013" i="2"/>
  <x:c r="K9014" i="2"/>
  <x:c r="M9014" i="2"/>
  <x:c r="N9014" i="2"/>
  <x:c r="O9014" i="2"/>
  <x:c r="K9015" i="2"/>
  <x:c r="M9015" i="2"/>
  <x:c r="N9015" i="2"/>
  <x:c r="O9015" i="2"/>
  <x:c r="K9016" i="2"/>
  <x:c r="M9016" i="2"/>
  <x:c r="N9016" i="2"/>
  <x:c r="O9016" i="2"/>
  <x:c r="K9017" i="2"/>
  <x:c r="M9017" i="2"/>
  <x:c r="N9017" i="2"/>
  <x:c r="O9017" i="2"/>
  <x:c r="K9018" i="2"/>
  <x:c r="M9018" i="2"/>
  <x:c r="N9018" i="2"/>
  <x:c r="O9018" i="2"/>
  <x:c r="K9019" i="2"/>
  <x:c r="M9019" i="2"/>
  <x:c r="N9019" i="2"/>
  <x:c r="O9019" i="2"/>
  <x:c r="K9020" i="2"/>
  <x:c r="M9020" i="2"/>
  <x:c r="N9020" i="2"/>
  <x:c r="O9020" i="2"/>
  <x:c r="K9021" i="2"/>
  <x:c r="M9021" i="2"/>
  <x:c r="N9021" i="2"/>
  <x:c r="O9021" i="2"/>
  <x:c r="K9022" i="2"/>
  <x:c r="M9022" i="2"/>
  <x:c r="N9022" i="2"/>
  <x:c r="O9022" i="2"/>
  <x:c r="K9023" i="2"/>
  <x:c r="M9023" i="2"/>
  <x:c r="N9023" i="2"/>
  <x:c r="O9023" i="2"/>
  <x:c r="K9024" i="2"/>
  <x:c r="M9024" i="2"/>
  <x:c r="N9024" i="2"/>
  <x:c r="O9024" i="2"/>
  <x:c r="K9025" i="2"/>
  <x:c r="M9025" i="2"/>
  <x:c r="N9025" i="2"/>
  <x:c r="O9025" i="2"/>
  <x:c r="K9026" i="2"/>
  <x:c r="M9026" i="2"/>
  <x:c r="N9026" i="2"/>
  <x:c r="O9026" i="2"/>
  <x:c r="K9027" i="2"/>
  <x:c r="M9027" i="2"/>
  <x:c r="N9027" i="2"/>
  <x:c r="O9027" i="2"/>
  <x:c r="K9028" i="2"/>
  <x:c r="M9028" i="2"/>
  <x:c r="N9028" i="2"/>
  <x:c r="O9028" i="2"/>
  <x:c r="K9029" i="2"/>
  <x:c r="M9029" i="2"/>
  <x:c r="N9029" i="2"/>
  <x:c r="O9029" i="2"/>
  <x:c r="K9030" i="2"/>
  <x:c r="M9030" i="2"/>
  <x:c r="N9030" i="2"/>
  <x:c r="O9030" i="2"/>
  <x:c r="K9031" i="2"/>
  <x:c r="M9031" i="2"/>
  <x:c r="N9031" i="2"/>
  <x:c r="O9031" i="2"/>
  <x:c r="K9032" i="2"/>
  <x:c r="M9032" i="2"/>
  <x:c r="N9032" i="2"/>
  <x:c r="O9032" i="2"/>
  <x:c r="K9033" i="2"/>
  <x:c r="M9033" i="2"/>
  <x:c r="N9033" i="2"/>
  <x:c r="O9033" i="2"/>
  <x:c r="K9034" i="2"/>
  <x:c r="M9034" i="2"/>
  <x:c r="N9034" i="2"/>
  <x:c r="O9034" i="2"/>
  <x:c r="K9035" i="2"/>
  <x:c r="M9035" i="2"/>
  <x:c r="N9035" i="2"/>
  <x:c r="O9035" i="2"/>
  <x:c r="K9036" i="2"/>
  <x:c r="M9036" i="2"/>
  <x:c r="N9036" i="2"/>
  <x:c r="O9036" i="2"/>
  <x:c r="K9037" i="2"/>
  <x:c r="M9037" i="2"/>
  <x:c r="N9037" i="2"/>
  <x:c r="O9037" i="2"/>
  <x:c r="K9038" i="2"/>
  <x:c r="M9038" i="2"/>
  <x:c r="N9038" i="2"/>
  <x:c r="O9038" i="2"/>
  <x:c r="K9039" i="2"/>
  <x:c r="M9039" i="2"/>
  <x:c r="N9039" i="2"/>
  <x:c r="O9039" i="2"/>
  <x:c r="K9040" i="2"/>
  <x:c r="M9040" i="2"/>
  <x:c r="N9040" i="2"/>
  <x:c r="O9040" i="2"/>
  <x:c r="K9041" i="2"/>
  <x:c r="M9041" i="2"/>
  <x:c r="N9041" i="2"/>
  <x:c r="O9041" i="2"/>
  <x:c r="K9042" i="2"/>
  <x:c r="M9042" i="2"/>
  <x:c r="N9042" i="2"/>
  <x:c r="O9042" i="2"/>
  <x:c r="K9043" i="2"/>
  <x:c r="M9043" i="2"/>
  <x:c r="N9043" i="2"/>
  <x:c r="O9043" i="2"/>
  <x:c r="K9044" i="2"/>
  <x:c r="M9044" i="2"/>
  <x:c r="N9044" i="2"/>
  <x:c r="O9044" i="2"/>
  <x:c r="K9045" i="2"/>
  <x:c r="M9045" i="2"/>
  <x:c r="N9045" i="2"/>
  <x:c r="O9045" i="2"/>
  <x:c r="K9046" i="2"/>
  <x:c r="M9046" i="2"/>
  <x:c r="N9046" i="2"/>
  <x:c r="O9046" i="2"/>
  <x:c r="K9047" i="2"/>
  <x:c r="M9047" i="2"/>
  <x:c r="N9047" i="2"/>
  <x:c r="O9047" i="2"/>
  <x:c r="K9048" i="2"/>
  <x:c r="M9048" i="2"/>
  <x:c r="N9048" i="2"/>
  <x:c r="O9048" i="2"/>
  <x:c r="K9049" i="2"/>
  <x:c r="M9049" i="2"/>
  <x:c r="N9049" i="2"/>
  <x:c r="O9049" i="2"/>
  <x:c r="K9050" i="2"/>
  <x:c r="M9050" i="2"/>
  <x:c r="N9050" i="2"/>
  <x:c r="O9050" i="2"/>
  <x:c r="K9051" i="2"/>
  <x:c r="M9051" i="2"/>
  <x:c r="N9051" i="2"/>
  <x:c r="O9051" i="2"/>
  <x:c r="K9052" i="2"/>
  <x:c r="M9052" i="2"/>
  <x:c r="N9052" i="2"/>
  <x:c r="O9052" i="2"/>
  <x:c r="K9053" i="2"/>
  <x:c r="M9053" i="2"/>
  <x:c r="N9053" i="2"/>
  <x:c r="O9053" i="2"/>
  <x:c r="K9054" i="2"/>
  <x:c r="M9054" i="2"/>
  <x:c r="N9054" i="2"/>
  <x:c r="O9054" i="2"/>
  <x:c r="K9055" i="2"/>
  <x:c r="M9055" i="2"/>
  <x:c r="N9055" i="2"/>
  <x:c r="O9055" i="2"/>
  <x:c r="K9056" i="2"/>
  <x:c r="M9056" i="2"/>
  <x:c r="N9056" i="2"/>
  <x:c r="O9056" i="2"/>
  <x:c r="K9057" i="2"/>
  <x:c r="M9057" i="2"/>
  <x:c r="N9057" i="2"/>
  <x:c r="O9057" i="2"/>
  <x:c r="K9058" i="2"/>
  <x:c r="M9058" i="2"/>
  <x:c r="N9058" i="2"/>
  <x:c r="O9058" i="2"/>
  <x:c r="K9059" i="2"/>
  <x:c r="M9059" i="2"/>
  <x:c r="N9059" i="2"/>
  <x:c r="O9059" i="2"/>
  <x:c r="K9060" i="2"/>
  <x:c r="M9060" i="2"/>
  <x:c r="N9060" i="2"/>
  <x:c r="O9060" i="2"/>
  <x:c r="K9061" i="2"/>
  <x:c r="M9061" i="2"/>
  <x:c r="N9061" i="2"/>
  <x:c r="O9061" i="2"/>
  <x:c r="K9062" i="2"/>
  <x:c r="M9062" i="2"/>
  <x:c r="N9062" i="2"/>
  <x:c r="O9062" i="2"/>
  <x:c r="K9063" i="2"/>
  <x:c r="M9063" i="2"/>
  <x:c r="N9063" i="2"/>
  <x:c r="O9063" i="2"/>
  <x:c r="K9064" i="2"/>
  <x:c r="M9064" i="2"/>
  <x:c r="N9064" i="2"/>
  <x:c r="O9064" i="2"/>
  <x:c r="K9065" i="2"/>
  <x:c r="M9065" i="2"/>
  <x:c r="N9065" i="2"/>
  <x:c r="O9065" i="2"/>
  <x:c r="K9066" i="2"/>
  <x:c r="M9066" i="2"/>
  <x:c r="N9066" i="2"/>
  <x:c r="O9066" i="2"/>
  <x:c r="K9067" i="2"/>
  <x:c r="M9067" i="2"/>
  <x:c r="N9067" i="2"/>
  <x:c r="O9067" i="2"/>
  <x:c r="K9068" i="2"/>
  <x:c r="M9068" i="2"/>
  <x:c r="N9068" i="2"/>
  <x:c r="O9068" i="2"/>
  <x:c r="K9069" i="2"/>
  <x:c r="M9069" i="2"/>
  <x:c r="N9069" i="2"/>
  <x:c r="O9069" i="2"/>
  <x:c r="K9070" i="2"/>
  <x:c r="M9070" i="2"/>
  <x:c r="N9070" i="2"/>
  <x:c r="O9070" i="2"/>
  <x:c r="K9071" i="2"/>
  <x:c r="M9071" i="2"/>
  <x:c r="N9071" i="2"/>
  <x:c r="O9071" i="2"/>
  <x:c r="K9072" i="2"/>
  <x:c r="M9072" i="2"/>
  <x:c r="N9072" i="2"/>
  <x:c r="O9072" i="2"/>
  <x:c r="K9073" i="2"/>
  <x:c r="M9073" i="2"/>
  <x:c r="N9073" i="2"/>
  <x:c r="O9073" i="2"/>
  <x:c r="K9074" i="2"/>
  <x:c r="M9074" i="2"/>
  <x:c r="N9074" i="2"/>
  <x:c r="O9074" i="2"/>
  <x:c r="K9075" i="2"/>
  <x:c r="M9075" i="2"/>
  <x:c r="N9075" i="2"/>
  <x:c r="O9075" i="2"/>
  <x:c r="K9076" i="2"/>
  <x:c r="M9076" i="2"/>
  <x:c r="N9076" i="2"/>
  <x:c r="O9076" i="2"/>
  <x:c r="K9077" i="2"/>
  <x:c r="M9077" i="2"/>
  <x:c r="N9077" i="2"/>
  <x:c r="O9077" i="2"/>
  <x:c r="K9078" i="2"/>
  <x:c r="M9078" i="2"/>
  <x:c r="N9078" i="2"/>
  <x:c r="O9078" i="2"/>
  <x:c r="K9079" i="2"/>
  <x:c r="M9079" i="2"/>
  <x:c r="N9079" i="2"/>
  <x:c r="O9079" i="2"/>
  <x:c r="K9080" i="2"/>
  <x:c r="M9080" i="2"/>
  <x:c r="N9080" i="2"/>
  <x:c r="O9080" i="2"/>
  <x:c r="K9081" i="2"/>
  <x:c r="M9081" i="2"/>
  <x:c r="N9081" i="2"/>
  <x:c r="O9081" i="2"/>
  <x:c r="K9082" i="2"/>
  <x:c r="M9082" i="2"/>
  <x:c r="N9082" i="2"/>
  <x:c r="O9082" i="2"/>
  <x:c r="K9083" i="2"/>
  <x:c r="M9083" i="2"/>
  <x:c r="N9083" i="2"/>
  <x:c r="O9083" i="2"/>
  <x:c r="K9084" i="2"/>
  <x:c r="M9084" i="2"/>
  <x:c r="N9084" i="2"/>
  <x:c r="O9084" i="2"/>
  <x:c r="K9085" i="2"/>
  <x:c r="M9085" i="2"/>
  <x:c r="N9085" i="2"/>
  <x:c r="O9085" i="2"/>
  <x:c r="K9086" i="2"/>
  <x:c r="M9086" i="2"/>
  <x:c r="N9086" i="2"/>
  <x:c r="O9086" i="2"/>
  <x:c r="K9087" i="2"/>
  <x:c r="M9087" i="2"/>
  <x:c r="N9087" i="2"/>
  <x:c r="O9087" i="2"/>
  <x:c r="K9088" i="2"/>
  <x:c r="M9088" i="2"/>
  <x:c r="N9088" i="2"/>
  <x:c r="O9088" i="2"/>
  <x:c r="K9089" i="2"/>
  <x:c r="M9089" i="2"/>
  <x:c r="N9089" i="2"/>
  <x:c r="O9089" i="2"/>
  <x:c r="K9090" i="2"/>
  <x:c r="M9090" i="2"/>
  <x:c r="N9090" i="2"/>
  <x:c r="O9090" i="2"/>
  <x:c r="K9091" i="2"/>
  <x:c r="M9091" i="2"/>
  <x:c r="N9091" i="2"/>
  <x:c r="O9091" i="2"/>
  <x:c r="K9092" i="2"/>
  <x:c r="M9092" i="2"/>
  <x:c r="N9092" i="2"/>
  <x:c r="O9092" i="2"/>
  <x:c r="K9093" i="2"/>
  <x:c r="M9093" i="2"/>
  <x:c r="N9093" i="2"/>
  <x:c r="O9093" i="2"/>
  <x:c r="K9094" i="2"/>
  <x:c r="M9094" i="2"/>
  <x:c r="N9094" i="2"/>
  <x:c r="O9094" i="2"/>
  <x:c r="K9095" i="2"/>
  <x:c r="M9095" i="2"/>
  <x:c r="N9095" i="2"/>
  <x:c r="O9095" i="2"/>
  <x:c r="K9096" i="2"/>
  <x:c r="M9096" i="2"/>
  <x:c r="N9096" i="2"/>
  <x:c r="O9096" i="2"/>
  <x:c r="K9097" i="2"/>
  <x:c r="M9097" i="2"/>
  <x:c r="N9097" i="2"/>
  <x:c r="O9097" i="2"/>
  <x:c r="K9098" i="2"/>
  <x:c r="M9098" i="2"/>
  <x:c r="N9098" i="2"/>
  <x:c r="O9098" i="2"/>
  <x:c r="K9099" i="2"/>
  <x:c r="M9099" i="2"/>
  <x:c r="N9099" i="2"/>
  <x:c r="O9099" i="2"/>
  <x:c r="K9100" i="2"/>
  <x:c r="M9100" i="2"/>
  <x:c r="N9100" i="2"/>
  <x:c r="O9100" i="2"/>
  <x:c r="K9101" i="2"/>
  <x:c r="M9101" i="2"/>
  <x:c r="N9101" i="2"/>
  <x:c r="O9101" i="2"/>
  <x:c r="K9102" i="2"/>
  <x:c r="M9102" i="2"/>
  <x:c r="N9102" i="2"/>
  <x:c r="O9102" i="2"/>
  <x:c r="K9103" i="2"/>
  <x:c r="M9103" i="2"/>
  <x:c r="N9103" i="2"/>
  <x:c r="O9103" i="2"/>
  <x:c r="K9104" i="2"/>
  <x:c r="M9104" i="2"/>
  <x:c r="N9104" i="2"/>
  <x:c r="O9104" i="2"/>
  <x:c r="K9105" i="2"/>
  <x:c r="M9105" i="2"/>
  <x:c r="N9105" i="2"/>
  <x:c r="O9105" i="2"/>
  <x:c r="K9106" i="2"/>
  <x:c r="M9106" i="2"/>
  <x:c r="N9106" i="2"/>
  <x:c r="O9106" i="2"/>
  <x:c r="K9107" i="2"/>
  <x:c r="M9107" i="2"/>
  <x:c r="N9107" i="2"/>
  <x:c r="O9107" i="2"/>
  <x:c r="K9108" i="2"/>
  <x:c r="M9108" i="2"/>
  <x:c r="N9108" i="2"/>
  <x:c r="O9108" i="2"/>
  <x:c r="K9109" i="2"/>
  <x:c r="M9109" i="2"/>
  <x:c r="N9109" i="2"/>
  <x:c r="O9109" i="2"/>
  <x:c r="K9110" i="2"/>
  <x:c r="M9110" i="2"/>
  <x:c r="N9110" i="2"/>
  <x:c r="O9110" i="2"/>
  <x:c r="K9111" i="2"/>
  <x:c r="M9111" i="2"/>
  <x:c r="N9111" i="2"/>
  <x:c r="O9111" i="2"/>
  <x:c r="K9112" i="2"/>
  <x:c r="M9112" i="2"/>
  <x:c r="N9112" i="2"/>
  <x:c r="O9112" i="2"/>
  <x:c r="K9113" i="2"/>
  <x:c r="M9113" i="2"/>
  <x:c r="N9113" i="2"/>
  <x:c r="O9113" i="2"/>
  <x:c r="K9114" i="2"/>
  <x:c r="M9114" i="2"/>
  <x:c r="N9114" i="2"/>
  <x:c r="O9114" i="2"/>
  <x:c r="K9115" i="2"/>
  <x:c r="M9115" i="2"/>
  <x:c r="N9115" i="2"/>
  <x:c r="O9115" i="2"/>
  <x:c r="K9116" i="2"/>
  <x:c r="M9116" i="2"/>
  <x:c r="N9116" i="2"/>
  <x:c r="O9116" i="2"/>
  <x:c r="K9117" i="2"/>
  <x:c r="M9117" i="2"/>
  <x:c r="N9117" i="2"/>
  <x:c r="O9117" i="2"/>
  <x:c r="K9118" i="2"/>
  <x:c r="M9118" i="2"/>
  <x:c r="N9118" i="2"/>
  <x:c r="O9118" i="2"/>
  <x:c r="K9119" i="2"/>
  <x:c r="M9119" i="2"/>
  <x:c r="N9119" i="2"/>
  <x:c r="O9119" i="2"/>
  <x:c r="K9120" i="2"/>
  <x:c r="M9120" i="2"/>
  <x:c r="N9120" i="2"/>
  <x:c r="O9120" i="2"/>
  <x:c r="K9121" i="2"/>
  <x:c r="M9121" i="2"/>
  <x:c r="N9121" i="2"/>
  <x:c r="O9121" i="2"/>
  <x:c r="K9122" i="2"/>
  <x:c r="M9122" i="2"/>
  <x:c r="N9122" i="2"/>
  <x:c r="O9122" i="2"/>
  <x:c r="K9123" i="2"/>
  <x:c r="M9123" i="2"/>
  <x:c r="N9123" i="2"/>
  <x:c r="O9123" i="2"/>
  <x:c r="K9124" i="2"/>
  <x:c r="M9124" i="2"/>
  <x:c r="N9124" i="2"/>
  <x:c r="O9124" i="2"/>
  <x:c r="K9125" i="2"/>
  <x:c r="M9125" i="2"/>
  <x:c r="N9125" i="2"/>
  <x:c r="O9125" i="2"/>
  <x:c r="K9126" i="2"/>
  <x:c r="M9126" i="2"/>
  <x:c r="N9126" i="2"/>
  <x:c r="O9126" i="2"/>
  <x:c r="K9127" i="2"/>
  <x:c r="M9127" i="2"/>
  <x:c r="N9127" i="2"/>
  <x:c r="O9127" i="2"/>
  <x:c r="K9128" i="2"/>
  <x:c r="M9128" i="2"/>
  <x:c r="N9128" i="2"/>
  <x:c r="O9128" i="2"/>
  <x:c r="K9129" i="2"/>
  <x:c r="M9129" i="2"/>
  <x:c r="N9129" i="2"/>
  <x:c r="O9129" i="2"/>
  <x:c r="K9130" i="2"/>
  <x:c r="M9130" i="2"/>
  <x:c r="N9130" i="2"/>
  <x:c r="O9130" i="2"/>
  <x:c r="K9131" i="2"/>
  <x:c r="M9131" i="2"/>
  <x:c r="N9131" i="2"/>
  <x:c r="O9131" i="2"/>
  <x:c r="K9132" i="2"/>
  <x:c r="M9132" i="2"/>
  <x:c r="N9132" i="2"/>
  <x:c r="O9132" i="2"/>
  <x:c r="K9133" i="2"/>
  <x:c r="M9133" i="2"/>
  <x:c r="N9133" i="2"/>
  <x:c r="O9133" i="2"/>
  <x:c r="K9134" i="2"/>
  <x:c r="M9134" i="2"/>
  <x:c r="N9134" i="2"/>
  <x:c r="O9134" i="2"/>
  <x:c r="K9135" i="2"/>
  <x:c r="M9135" i="2"/>
  <x:c r="N9135" i="2"/>
  <x:c r="O9135" i="2"/>
  <x:c r="K9136" i="2"/>
  <x:c r="M9136" i="2"/>
  <x:c r="N9136" i="2"/>
  <x:c r="O9136" i="2"/>
  <x:c r="K9137" i="2"/>
  <x:c r="M9137" i="2"/>
  <x:c r="N9137" i="2"/>
  <x:c r="O9137" i="2"/>
  <x:c r="K9138" i="2"/>
  <x:c r="M9138" i="2"/>
  <x:c r="N9138" i="2"/>
  <x:c r="O9138" i="2"/>
  <x:c r="K9139" i="2"/>
  <x:c r="M9139" i="2"/>
  <x:c r="N9139" i="2"/>
  <x:c r="O9139" i="2"/>
  <x:c r="K9140" i="2"/>
  <x:c r="M9140" i="2"/>
  <x:c r="N9140" i="2"/>
  <x:c r="O9140" i="2"/>
  <x:c r="K9141" i="2"/>
  <x:c r="M9141" i="2"/>
  <x:c r="N9141" i="2"/>
  <x:c r="O9141" i="2"/>
  <x:c r="K9142" i="2"/>
  <x:c r="M9142" i="2"/>
  <x:c r="N9142" i="2"/>
  <x:c r="O9142" i="2"/>
  <x:c r="K9143" i="2"/>
  <x:c r="M9143" i="2"/>
  <x:c r="N9143" i="2"/>
  <x:c r="O9143" i="2"/>
  <x:c r="K9144" i="2"/>
  <x:c r="M9144" i="2"/>
  <x:c r="N9144" i="2"/>
  <x:c r="O9144" i="2"/>
  <x:c r="K9145" i="2"/>
  <x:c r="M9145" i="2"/>
  <x:c r="N9145" i="2"/>
  <x:c r="O9145" i="2"/>
  <x:c r="K9146" i="2"/>
  <x:c r="M9146" i="2"/>
  <x:c r="N9146" i="2"/>
  <x:c r="O9146" i="2"/>
  <x:c r="K9147" i="2"/>
  <x:c r="M9147" i="2"/>
  <x:c r="N9147" i="2"/>
  <x:c r="O9147" i="2"/>
  <x:c r="K9148" i="2"/>
  <x:c r="M9148" i="2"/>
  <x:c r="N9148" i="2"/>
  <x:c r="O9148" i="2"/>
  <x:c r="K9149" i="2"/>
  <x:c r="M9149" i="2"/>
  <x:c r="N9149" i="2"/>
  <x:c r="O9149" i="2"/>
  <x:c r="K9150" i="2"/>
  <x:c r="M9150" i="2"/>
  <x:c r="N9150" i="2"/>
  <x:c r="O9150" i="2"/>
  <x:c r="K9151" i="2"/>
  <x:c r="M9151" i="2"/>
  <x:c r="N9151" i="2"/>
  <x:c r="O9151" i="2"/>
  <x:c r="K9152" i="2"/>
  <x:c r="M9152" i="2"/>
  <x:c r="N9152" i="2"/>
  <x:c r="O9152" i="2"/>
  <x:c r="K9153" i="2"/>
  <x:c r="M9153" i="2"/>
  <x:c r="N9153" i="2"/>
  <x:c r="O9153" i="2"/>
  <x:c r="K9154" i="2"/>
  <x:c r="M9154" i="2"/>
  <x:c r="N9154" i="2"/>
  <x:c r="O9154" i="2"/>
  <x:c r="K9155" i="2"/>
  <x:c r="M9155" i="2"/>
  <x:c r="N9155" i="2"/>
  <x:c r="O9155" i="2"/>
  <x:c r="K9156" i="2"/>
  <x:c r="M9156" i="2"/>
  <x:c r="N9156" i="2"/>
  <x:c r="O9156" i="2"/>
  <x:c r="K9157" i="2"/>
  <x:c r="M9157" i="2"/>
  <x:c r="N9157" i="2"/>
  <x:c r="O9157" i="2"/>
  <x:c r="K9158" i="2"/>
  <x:c r="M9158" i="2"/>
  <x:c r="N9158" i="2"/>
  <x:c r="O9158" i="2"/>
  <x:c r="K9159" i="2"/>
  <x:c r="M9159" i="2"/>
  <x:c r="N9159" i="2"/>
  <x:c r="O9159" i="2"/>
  <x:c r="K9160" i="2"/>
  <x:c r="M9160" i="2"/>
  <x:c r="N9160" i="2"/>
  <x:c r="O9160" i="2"/>
  <x:c r="K9161" i="2"/>
  <x:c r="M9161" i="2"/>
  <x:c r="N9161" i="2"/>
  <x:c r="O9161" i="2"/>
  <x:c r="K9162" i="2"/>
  <x:c r="M9162" i="2"/>
  <x:c r="N9162" i="2"/>
  <x:c r="O9162" i="2"/>
  <x:c r="K9163" i="2"/>
  <x:c r="M9163" i="2"/>
  <x:c r="N9163" i="2"/>
  <x:c r="O9163" i="2"/>
  <x:c r="K9164" i="2"/>
  <x:c r="M9164" i="2"/>
  <x:c r="N9164" i="2"/>
  <x:c r="O9164" i="2"/>
  <x:c r="K9165" i="2"/>
  <x:c r="M9165" i="2"/>
  <x:c r="N9165" i="2"/>
  <x:c r="O9165" i="2"/>
  <x:c r="K9166" i="2"/>
  <x:c r="M9166" i="2"/>
  <x:c r="N9166" i="2"/>
  <x:c r="O9166" i="2"/>
  <x:c r="K9167" i="2"/>
  <x:c r="M9167" i="2"/>
  <x:c r="N9167" i="2"/>
  <x:c r="O9167" i="2"/>
  <x:c r="K9168" i="2"/>
  <x:c r="M9168" i="2"/>
  <x:c r="N9168" i="2"/>
  <x:c r="O9168" i="2"/>
  <x:c r="K9169" i="2"/>
  <x:c r="M9169" i="2"/>
  <x:c r="N9169" i="2"/>
  <x:c r="O9169" i="2"/>
  <x:c r="K9170" i="2"/>
  <x:c r="M9170" i="2"/>
  <x:c r="N9170" i="2"/>
  <x:c r="O9170" i="2"/>
  <x:c r="K9171" i="2"/>
  <x:c r="M9171" i="2"/>
  <x:c r="N9171" i="2"/>
  <x:c r="O9171" i="2"/>
  <x:c r="K9172" i="2"/>
  <x:c r="M9172" i="2"/>
  <x:c r="N9172" i="2"/>
  <x:c r="O9172" i="2"/>
  <x:c r="K9173" i="2"/>
  <x:c r="M9173" i="2"/>
  <x:c r="N9173" i="2"/>
  <x:c r="O9173" i="2"/>
  <x:c r="K9174" i="2"/>
  <x:c r="M9174" i="2"/>
  <x:c r="N9174" i="2"/>
  <x:c r="O9174" i="2"/>
  <x:c r="K9175" i="2"/>
  <x:c r="M9175" i="2"/>
  <x:c r="N9175" i="2"/>
  <x:c r="O9175" i="2"/>
  <x:c r="K9176" i="2"/>
  <x:c r="M9176" i="2"/>
  <x:c r="N9176" i="2"/>
  <x:c r="O9176" i="2"/>
  <x:c r="K9177" i="2"/>
  <x:c r="M9177" i="2"/>
  <x:c r="N9177" i="2"/>
  <x:c r="O9177" i="2"/>
  <x:c r="K9178" i="2"/>
  <x:c r="M9178" i="2"/>
  <x:c r="N9178" i="2"/>
  <x:c r="O9178" i="2"/>
  <x:c r="K9179" i="2"/>
  <x:c r="M9179" i="2"/>
  <x:c r="N9179" i="2"/>
  <x:c r="O9179" i="2"/>
  <x:c r="K9180" i="2"/>
  <x:c r="M9180" i="2"/>
  <x:c r="N9180" i="2"/>
  <x:c r="O9180" i="2"/>
  <x:c r="K9181" i="2"/>
  <x:c r="M9181" i="2"/>
  <x:c r="N9181" i="2"/>
  <x:c r="O9181" i="2"/>
  <x:c r="K9182" i="2"/>
  <x:c r="M9182" i="2"/>
  <x:c r="N9182" i="2"/>
  <x:c r="O9182" i="2"/>
  <x:c r="K9183" i="2"/>
  <x:c r="M9183" i="2"/>
  <x:c r="N9183" i="2"/>
  <x:c r="O9183" i="2"/>
  <x:c r="K9184" i="2"/>
  <x:c r="M9184" i="2"/>
  <x:c r="N9184" i="2"/>
  <x:c r="O9184" i="2"/>
  <x:c r="K9185" i="2"/>
  <x:c r="M9185" i="2"/>
  <x:c r="N9185" i="2"/>
  <x:c r="O9185" i="2"/>
  <x:c r="K9186" i="2"/>
  <x:c r="M9186" i="2"/>
  <x:c r="N9186" i="2"/>
  <x:c r="O9186" i="2"/>
  <x:c r="K9187" i="2"/>
  <x:c r="M9187" i="2"/>
  <x:c r="N9187" i="2"/>
  <x:c r="O9187" i="2"/>
  <x:c r="K9188" i="2"/>
  <x:c r="M9188" i="2"/>
  <x:c r="N9188" i="2"/>
  <x:c r="O9188" i="2"/>
  <x:c r="K9189" i="2"/>
  <x:c r="M9189" i="2"/>
  <x:c r="N9189" i="2"/>
  <x:c r="O9189" i="2"/>
  <x:c r="K9190" i="2"/>
  <x:c r="M9190" i="2"/>
  <x:c r="N9190" i="2"/>
  <x:c r="O9190" i="2"/>
  <x:c r="K9191" i="2"/>
  <x:c r="M9191" i="2"/>
  <x:c r="N9191" i="2"/>
  <x:c r="O9191" i="2"/>
  <x:c r="K9192" i="2"/>
  <x:c r="M9192" i="2"/>
  <x:c r="N9192" i="2"/>
  <x:c r="O9192" i="2"/>
  <x:c r="K9193" i="2"/>
  <x:c r="M9193" i="2"/>
  <x:c r="N9193" i="2"/>
  <x:c r="O9193" i="2"/>
  <x:c r="K9194" i="2"/>
  <x:c r="M9194" i="2"/>
  <x:c r="N9194" i="2"/>
  <x:c r="O9194" i="2"/>
  <x:c r="K9195" i="2"/>
  <x:c r="M9195" i="2"/>
  <x:c r="N9195" i="2"/>
  <x:c r="O9195" i="2"/>
  <x:c r="K9196" i="2"/>
  <x:c r="M9196" i="2"/>
  <x:c r="N9196" i="2"/>
  <x:c r="O9196" i="2"/>
  <x:c r="K9197" i="2"/>
  <x:c r="M9197" i="2"/>
  <x:c r="N9197" i="2"/>
  <x:c r="O9197" i="2"/>
  <x:c r="K9198" i="2"/>
  <x:c r="M9198" i="2"/>
  <x:c r="N9198" i="2"/>
  <x:c r="O9198" i="2"/>
  <x:c r="K9199" i="2"/>
  <x:c r="M9199" i="2"/>
  <x:c r="N9199" i="2"/>
  <x:c r="O9199" i="2"/>
  <x:c r="K9200" i="2"/>
  <x:c r="M9200" i="2"/>
  <x:c r="N9200" i="2"/>
  <x:c r="O9200" i="2"/>
  <x:c r="K9201" i="2"/>
  <x:c r="M9201" i="2"/>
  <x:c r="N9201" i="2"/>
  <x:c r="O9201" i="2"/>
  <x:c r="K9202" i="2"/>
  <x:c r="M9202" i="2"/>
  <x:c r="N9202" i="2"/>
  <x:c r="O9202" i="2"/>
  <x:c r="K9203" i="2"/>
  <x:c r="M9203" i="2"/>
  <x:c r="N9203" i="2"/>
  <x:c r="O9203" i="2"/>
  <x:c r="K9204" i="2"/>
  <x:c r="M9204" i="2"/>
  <x:c r="N9204" i="2"/>
  <x:c r="O9204" i="2"/>
  <x:c r="K9205" i="2"/>
  <x:c r="M9205" i="2"/>
  <x:c r="N9205" i="2"/>
  <x:c r="O9205" i="2"/>
  <x:c r="K9206" i="2"/>
  <x:c r="M9206" i="2"/>
  <x:c r="N9206" i="2"/>
  <x:c r="O9206" i="2"/>
  <x:c r="K9207" i="2"/>
  <x:c r="M9207" i="2"/>
  <x:c r="N9207" i="2"/>
  <x:c r="O9207" i="2"/>
  <x:c r="K9208" i="2"/>
  <x:c r="M9208" i="2"/>
  <x:c r="N9208" i="2"/>
  <x:c r="O9208" i="2"/>
  <x:c r="K9209" i="2"/>
  <x:c r="M9209" i="2"/>
  <x:c r="N9209" i="2"/>
  <x:c r="O9209" i="2"/>
  <x:c r="K9210" i="2"/>
  <x:c r="M9210" i="2"/>
  <x:c r="N9210" i="2"/>
  <x:c r="O9210" i="2"/>
  <x:c r="K9211" i="2"/>
  <x:c r="M9211" i="2"/>
  <x:c r="N9211" i="2"/>
  <x:c r="O9211" i="2"/>
  <x:c r="K9212" i="2"/>
  <x:c r="M9212" i="2"/>
  <x:c r="N9212" i="2"/>
  <x:c r="O9212" i="2"/>
  <x:c r="K9213" i="2"/>
  <x:c r="M9213" i="2"/>
  <x:c r="N9213" i="2"/>
  <x:c r="O9213" i="2"/>
  <x:c r="K9214" i="2"/>
  <x:c r="M9214" i="2"/>
  <x:c r="N9214" i="2"/>
  <x:c r="O9214" i="2"/>
  <x:c r="K9215" i="2"/>
  <x:c r="M9215" i="2"/>
  <x:c r="N9215" i="2"/>
  <x:c r="O9215" i="2"/>
  <x:c r="K9216" i="2"/>
  <x:c r="M9216" i="2"/>
  <x:c r="N9216" i="2"/>
  <x:c r="O9216" i="2"/>
  <x:c r="K9217" i="2"/>
  <x:c r="M9217" i="2"/>
  <x:c r="N9217" i="2"/>
  <x:c r="O9217" i="2"/>
  <x:c r="K9218" i="2"/>
  <x:c r="M9218" i="2"/>
  <x:c r="N9218" i="2"/>
  <x:c r="O9218" i="2"/>
  <x:c r="K9219" i="2"/>
  <x:c r="M9219" i="2"/>
  <x:c r="N9219" i="2"/>
  <x:c r="O9219" i="2"/>
  <x:c r="K9220" i="2"/>
  <x:c r="M9220" i="2"/>
  <x:c r="N9220" i="2"/>
  <x:c r="O9220" i="2"/>
  <x:c r="K9221" i="2"/>
  <x:c r="M9221" i="2"/>
  <x:c r="N9221" i="2"/>
  <x:c r="O9221" i="2"/>
  <x:c r="K9222" i="2"/>
  <x:c r="M9222" i="2"/>
  <x:c r="N9222" i="2"/>
  <x:c r="O9222" i="2"/>
  <x:c r="K9223" i="2"/>
  <x:c r="M9223" i="2"/>
  <x:c r="N9223" i="2"/>
  <x:c r="O9223" i="2"/>
  <x:c r="K9224" i="2"/>
  <x:c r="M9224" i="2"/>
  <x:c r="N9224" i="2"/>
  <x:c r="O9224" i="2"/>
  <x:c r="K9225" i="2"/>
  <x:c r="M9225" i="2"/>
  <x:c r="N9225" i="2"/>
  <x:c r="O9225" i="2"/>
  <x:c r="K9226" i="2"/>
  <x:c r="M9226" i="2"/>
  <x:c r="N9226" i="2"/>
  <x:c r="O9226" i="2"/>
  <x:c r="K9227" i="2"/>
  <x:c r="M9227" i="2"/>
  <x:c r="N9227" i="2"/>
  <x:c r="O9227" i="2"/>
  <x:c r="K9228" i="2"/>
  <x:c r="M9228" i="2"/>
  <x:c r="N9228" i="2"/>
  <x:c r="O9228" i="2"/>
  <x:c r="K9229" i="2"/>
  <x:c r="M9229" i="2"/>
  <x:c r="N9229" i="2"/>
  <x:c r="O9229" i="2"/>
  <x:c r="K9230" i="2"/>
  <x:c r="M9230" i="2"/>
  <x:c r="N9230" i="2"/>
  <x:c r="O9230" i="2"/>
  <x:c r="K9231" i="2"/>
  <x:c r="M9231" i="2"/>
  <x:c r="N9231" i="2"/>
  <x:c r="O9231" i="2"/>
  <x:c r="K9232" i="2"/>
  <x:c r="M9232" i="2"/>
  <x:c r="N9232" i="2"/>
  <x:c r="O9232" i="2"/>
  <x:c r="K9233" i="2"/>
  <x:c r="M9233" i="2"/>
  <x:c r="N9233" i="2"/>
  <x:c r="O9233" i="2"/>
  <x:c r="K9234" i="2"/>
  <x:c r="M9234" i="2"/>
  <x:c r="N9234" i="2"/>
  <x:c r="O9234" i="2"/>
  <x:c r="K9235" i="2"/>
  <x:c r="M9235" i="2"/>
  <x:c r="N9235" i="2"/>
  <x:c r="O9235" i="2"/>
  <x:c r="K9236" i="2"/>
  <x:c r="M9236" i="2"/>
  <x:c r="N9236" i="2"/>
  <x:c r="O9236" i="2"/>
  <x:c r="K9237" i="2"/>
  <x:c r="M9237" i="2"/>
  <x:c r="N9237" i="2"/>
  <x:c r="O9237" i="2"/>
  <x:c r="K9238" i="2"/>
  <x:c r="M9238" i="2"/>
  <x:c r="N9238" i="2"/>
  <x:c r="O9238" i="2"/>
  <x:c r="K9239" i="2"/>
  <x:c r="M9239" i="2"/>
  <x:c r="N9239" i="2"/>
  <x:c r="O9239" i="2"/>
  <x:c r="K9240" i="2"/>
  <x:c r="M9240" i="2"/>
  <x:c r="N9240" i="2"/>
  <x:c r="O9240" i="2"/>
  <x:c r="K9241" i="2"/>
  <x:c r="M9241" i="2"/>
  <x:c r="N9241" i="2"/>
  <x:c r="O9241" i="2"/>
  <x:c r="K9242" i="2"/>
  <x:c r="M9242" i="2"/>
  <x:c r="N9242" i="2"/>
  <x:c r="O9242" i="2"/>
  <x:c r="K9243" i="2"/>
  <x:c r="M9243" i="2"/>
  <x:c r="N9243" i="2"/>
  <x:c r="O9243" i="2"/>
  <x:c r="K9244" i="2"/>
  <x:c r="M9244" i="2"/>
  <x:c r="N9244" i="2"/>
  <x:c r="O9244" i="2"/>
  <x:c r="K9245" i="2"/>
  <x:c r="M9245" i="2"/>
  <x:c r="N9245" i="2"/>
  <x:c r="O9245" i="2"/>
  <x:c r="K9246" i="2"/>
  <x:c r="M9246" i="2"/>
  <x:c r="N9246" i="2"/>
  <x:c r="O9246" i="2"/>
  <x:c r="K9247" i="2"/>
  <x:c r="M9247" i="2"/>
  <x:c r="N9247" i="2"/>
  <x:c r="O9247" i="2"/>
  <x:c r="K9248" i="2"/>
  <x:c r="M9248" i="2"/>
  <x:c r="N9248" i="2"/>
  <x:c r="O9248" i="2"/>
  <x:c r="K9249" i="2"/>
  <x:c r="M9249" i="2"/>
  <x:c r="N9249" i="2"/>
  <x:c r="O9249" i="2"/>
  <x:c r="K9250" i="2"/>
  <x:c r="M9250" i="2"/>
  <x:c r="N9250" i="2"/>
  <x:c r="O9250" i="2"/>
  <x:c r="K9251" i="2"/>
  <x:c r="M9251" i="2"/>
  <x:c r="N9251" i="2"/>
  <x:c r="O9251" i="2"/>
  <x:c r="K9252" i="2"/>
  <x:c r="M9252" i="2"/>
  <x:c r="N9252" i="2"/>
  <x:c r="O9252" i="2"/>
  <x:c r="K9253" i="2"/>
  <x:c r="M9253" i="2"/>
  <x:c r="N9253" i="2"/>
  <x:c r="O9253" i="2"/>
  <x:c r="K9254" i="2"/>
  <x:c r="M9254" i="2"/>
  <x:c r="N9254" i="2"/>
  <x:c r="O9254" i="2"/>
  <x:c r="K9255" i="2"/>
  <x:c r="M9255" i="2"/>
  <x:c r="N9255" i="2"/>
  <x:c r="O9255" i="2"/>
  <x:c r="K9256" i="2"/>
  <x:c r="M9256" i="2"/>
  <x:c r="N9256" i="2"/>
  <x:c r="O9256" i="2"/>
  <x:c r="K9257" i="2"/>
  <x:c r="M9257" i="2"/>
  <x:c r="N9257" i="2"/>
  <x:c r="O9257" i="2"/>
  <x:c r="K9258" i="2"/>
  <x:c r="M9258" i="2"/>
  <x:c r="N9258" i="2"/>
  <x:c r="O9258" i="2"/>
  <x:c r="K9259" i="2"/>
  <x:c r="M9259" i="2"/>
  <x:c r="N9259" i="2"/>
  <x:c r="O9259" i="2"/>
  <x:c r="K9260" i="2"/>
  <x:c r="M9260" i="2"/>
  <x:c r="N9260" i="2"/>
  <x:c r="O9260" i="2"/>
  <x:c r="K9261" i="2"/>
  <x:c r="M9261" i="2"/>
  <x:c r="N9261" i="2"/>
  <x:c r="O9261" i="2"/>
  <x:c r="K9262" i="2"/>
  <x:c r="M9262" i="2"/>
  <x:c r="N9262" i="2"/>
  <x:c r="O9262" i="2"/>
  <x:c r="K9263" i="2"/>
  <x:c r="M9263" i="2"/>
  <x:c r="N9263" i="2"/>
  <x:c r="O9263" i="2"/>
  <x:c r="K9264" i="2"/>
  <x:c r="M9264" i="2"/>
  <x:c r="N9264" i="2"/>
  <x:c r="O9264" i="2"/>
  <x:c r="K9265" i="2"/>
  <x:c r="M9265" i="2"/>
  <x:c r="N9265" i="2"/>
  <x:c r="O9265" i="2"/>
  <x:c r="K9266" i="2"/>
  <x:c r="M9266" i="2"/>
  <x:c r="N9266" i="2"/>
  <x:c r="O9266" i="2"/>
  <x:c r="K9267" i="2"/>
  <x:c r="M9267" i="2"/>
  <x:c r="N9267" i="2"/>
  <x:c r="O9267" i="2"/>
  <x:c r="K9268" i="2"/>
  <x:c r="M9268" i="2"/>
  <x:c r="N9268" i="2"/>
  <x:c r="O9268" i="2"/>
  <x:c r="K9269" i="2"/>
  <x:c r="M9269" i="2"/>
  <x:c r="N9269" i="2"/>
  <x:c r="O9269" i="2"/>
  <x:c r="K9270" i="2"/>
  <x:c r="M9270" i="2"/>
  <x:c r="N9270" i="2"/>
  <x:c r="O9270" i="2"/>
  <x:c r="K9271" i="2"/>
  <x:c r="M9271" i="2"/>
  <x:c r="N9271" i="2"/>
  <x:c r="O9271" i="2"/>
  <x:c r="K9272" i="2"/>
  <x:c r="M9272" i="2"/>
  <x:c r="N9272" i="2"/>
  <x:c r="O9272" i="2"/>
  <x:c r="K9273" i="2"/>
  <x:c r="M9273" i="2"/>
  <x:c r="N9273" i="2"/>
  <x:c r="O9273" i="2"/>
  <x:c r="K9274" i="2"/>
  <x:c r="M9274" i="2"/>
  <x:c r="N9274" i="2"/>
  <x:c r="O9274" i="2"/>
  <x:c r="K9275" i="2"/>
  <x:c r="M9275" i="2"/>
  <x:c r="N9275" i="2"/>
  <x:c r="O9275" i="2"/>
  <x:c r="K9276" i="2"/>
  <x:c r="M9276" i="2"/>
  <x:c r="N9276" i="2"/>
  <x:c r="O9276" i="2"/>
  <x:c r="K9277" i="2"/>
  <x:c r="M9277" i="2"/>
  <x:c r="N9277" i="2"/>
  <x:c r="O9277" i="2"/>
  <x:c r="K9278" i="2"/>
  <x:c r="M9278" i="2"/>
  <x:c r="N9278" i="2"/>
  <x:c r="O9278" i="2"/>
  <x:c r="K9279" i="2"/>
  <x:c r="M9279" i="2"/>
  <x:c r="N9279" i="2"/>
  <x:c r="O9279" i="2"/>
  <x:c r="K9280" i="2"/>
  <x:c r="M9280" i="2"/>
  <x:c r="N9280" i="2"/>
  <x:c r="O9280" i="2"/>
  <x:c r="K9281" i="2"/>
  <x:c r="M9281" i="2"/>
  <x:c r="N9281" i="2"/>
  <x:c r="O9281" i="2"/>
  <x:c r="K9282" i="2"/>
  <x:c r="M9282" i="2"/>
  <x:c r="N9282" i="2"/>
  <x:c r="O9282" i="2"/>
  <x:c r="K9283" i="2"/>
  <x:c r="M9283" i="2"/>
  <x:c r="N9283" i="2"/>
  <x:c r="O9283" i="2"/>
  <x:c r="K9284" i="2"/>
  <x:c r="M9284" i="2"/>
  <x:c r="N9284" i="2"/>
  <x:c r="O9284" i="2"/>
  <x:c r="K9285" i="2"/>
  <x:c r="M9285" i="2"/>
  <x:c r="N9285" i="2"/>
  <x:c r="O9285" i="2"/>
  <x:c r="K9286" i="2"/>
  <x:c r="M9286" i="2"/>
  <x:c r="N9286" i="2"/>
  <x:c r="O9286" i="2"/>
  <x:c r="K9287" i="2"/>
  <x:c r="M9287" i="2"/>
  <x:c r="N9287" i="2"/>
  <x:c r="O9287" i="2"/>
  <x:c r="K9288" i="2"/>
  <x:c r="M9288" i="2"/>
  <x:c r="N9288" i="2"/>
  <x:c r="O9288" i="2"/>
  <x:c r="K9289" i="2"/>
  <x:c r="M9289" i="2"/>
  <x:c r="N9289" i="2"/>
  <x:c r="O9289" i="2"/>
  <x:c r="K9290" i="2"/>
  <x:c r="M9290" i="2"/>
  <x:c r="N9290" i="2"/>
  <x:c r="O9290" i="2"/>
  <x:c r="K9291" i="2"/>
  <x:c r="M9291" i="2"/>
  <x:c r="N9291" i="2"/>
  <x:c r="O9291" i="2"/>
  <x:c r="K9292" i="2"/>
  <x:c r="M9292" i="2"/>
  <x:c r="N9292" i="2"/>
  <x:c r="O9292" i="2"/>
  <x:c r="K9293" i="2"/>
  <x:c r="M9293" i="2"/>
  <x:c r="N9293" i="2"/>
  <x:c r="O9293" i="2"/>
  <x:c r="K9294" i="2"/>
  <x:c r="M9294" i="2"/>
  <x:c r="N9294" i="2"/>
  <x:c r="O9294" i="2"/>
  <x:c r="K9295" i="2"/>
  <x:c r="M9295" i="2"/>
  <x:c r="N9295" i="2"/>
  <x:c r="O9295" i="2"/>
  <x:c r="K9296" i="2"/>
  <x:c r="M9296" i="2"/>
  <x:c r="N9296" i="2"/>
  <x:c r="O9296" i="2"/>
  <x:c r="K9297" i="2"/>
  <x:c r="M9297" i="2"/>
  <x:c r="N9297" i="2"/>
  <x:c r="O9297" i="2"/>
  <x:c r="K9298" i="2"/>
  <x:c r="M9298" i="2"/>
  <x:c r="N9298" i="2"/>
  <x:c r="O9298" i="2"/>
  <x:c r="K9299" i="2"/>
  <x:c r="M9299" i="2"/>
  <x:c r="N9299" i="2"/>
  <x:c r="O9299" i="2"/>
  <x:c r="K9300" i="2"/>
  <x:c r="M9300" i="2"/>
  <x:c r="N9300" i="2"/>
  <x:c r="O9300" i="2"/>
  <x:c r="K9301" i="2"/>
  <x:c r="M9301" i="2"/>
  <x:c r="N9301" i="2"/>
  <x:c r="O9301" i="2"/>
  <x:c r="K9302" i="2"/>
  <x:c r="M9302" i="2"/>
  <x:c r="N9302" i="2"/>
  <x:c r="O9302" i="2"/>
  <x:c r="K9303" i="2"/>
  <x:c r="M9303" i="2"/>
  <x:c r="N9303" i="2"/>
  <x:c r="O9303" i="2"/>
  <x:c r="K9304" i="2"/>
  <x:c r="M9304" i="2"/>
  <x:c r="N9304" i="2"/>
  <x:c r="O9304" i="2"/>
  <x:c r="K9305" i="2"/>
  <x:c r="M9305" i="2"/>
  <x:c r="N9305" i="2"/>
  <x:c r="O9305" i="2"/>
  <x:c r="K9306" i="2"/>
  <x:c r="M9306" i="2"/>
  <x:c r="N9306" i="2"/>
  <x:c r="O9306" i="2"/>
  <x:c r="K9307" i="2"/>
  <x:c r="M9307" i="2"/>
  <x:c r="N9307" i="2"/>
  <x:c r="O9307" i="2"/>
  <x:c r="K9308" i="2"/>
  <x:c r="M9308" i="2"/>
  <x:c r="N9308" i="2"/>
  <x:c r="O9308" i="2"/>
  <x:c r="K9309" i="2"/>
  <x:c r="M9309" i="2"/>
  <x:c r="N9309" i="2"/>
  <x:c r="O9309" i="2"/>
  <x:c r="K9310" i="2"/>
  <x:c r="M9310" i="2"/>
  <x:c r="N9310" i="2"/>
  <x:c r="O9310" i="2"/>
  <x:c r="K9311" i="2"/>
  <x:c r="M9311" i="2"/>
  <x:c r="N9311" i="2"/>
  <x:c r="O9311" i="2"/>
  <x:c r="K9312" i="2"/>
  <x:c r="M9312" i="2"/>
  <x:c r="N9312" i="2"/>
  <x:c r="O9312" i="2"/>
  <x:c r="K9313" i="2"/>
  <x:c r="M9313" i="2"/>
  <x:c r="N9313" i="2"/>
  <x:c r="O9313" i="2"/>
  <x:c r="K9314" i="2"/>
  <x:c r="M9314" i="2"/>
  <x:c r="N9314" i="2"/>
  <x:c r="O9314" i="2"/>
  <x:c r="K9315" i="2"/>
  <x:c r="M9315" i="2"/>
  <x:c r="N9315" i="2"/>
  <x:c r="O9315" i="2"/>
  <x:c r="K9316" i="2"/>
  <x:c r="M9316" i="2"/>
  <x:c r="N9316" i="2"/>
  <x:c r="O9316" i="2"/>
  <x:c r="K9317" i="2"/>
  <x:c r="M9317" i="2"/>
  <x:c r="N9317" i="2"/>
  <x:c r="O9317" i="2"/>
  <x:c r="K9318" i="2"/>
  <x:c r="M9318" i="2"/>
  <x:c r="N9318" i="2"/>
  <x:c r="O9318" i="2"/>
  <x:c r="K9319" i="2"/>
  <x:c r="M9319" i="2"/>
  <x:c r="N9319" i="2"/>
  <x:c r="O9319" i="2"/>
  <x:c r="K9320" i="2"/>
  <x:c r="M9320" i="2"/>
  <x:c r="N9320" i="2"/>
  <x:c r="O9320" i="2"/>
  <x:c r="K9321" i="2"/>
  <x:c r="M9321" i="2"/>
  <x:c r="N9321" i="2"/>
  <x:c r="O9321" i="2"/>
  <x:c r="K9322" i="2"/>
  <x:c r="M9322" i="2"/>
  <x:c r="N9322" i="2"/>
  <x:c r="O9322" i="2"/>
  <x:c r="K9323" i="2"/>
  <x:c r="M9323" i="2"/>
  <x:c r="N9323" i="2"/>
  <x:c r="O9323" i="2"/>
  <x:c r="K9324" i="2"/>
  <x:c r="M9324" i="2"/>
  <x:c r="N9324" i="2"/>
  <x:c r="O9324" i="2"/>
  <x:c r="K9325" i="2"/>
  <x:c r="M9325" i="2"/>
  <x:c r="N9325" i="2"/>
  <x:c r="O9325" i="2"/>
  <x:c r="K9326" i="2"/>
  <x:c r="M9326" i="2"/>
  <x:c r="N9326" i="2"/>
  <x:c r="O9326" i="2"/>
  <x:c r="K9327" i="2"/>
  <x:c r="M9327" i="2"/>
  <x:c r="N9327" i="2"/>
  <x:c r="O9327" i="2"/>
  <x:c r="K9328" i="2"/>
  <x:c r="M9328" i="2"/>
  <x:c r="N9328" i="2"/>
  <x:c r="O9328" i="2"/>
  <x:c r="K9329" i="2"/>
  <x:c r="M9329" i="2"/>
  <x:c r="N9329" i="2"/>
  <x:c r="O9329" i="2"/>
  <x:c r="K9330" i="2"/>
  <x:c r="M9330" i="2"/>
  <x:c r="N9330" i="2"/>
  <x:c r="O9330" i="2"/>
  <x:c r="K9331" i="2"/>
  <x:c r="M9331" i="2"/>
  <x:c r="N9331" i="2"/>
  <x:c r="O9331" i="2"/>
  <x:c r="K9332" i="2"/>
  <x:c r="M9332" i="2"/>
  <x:c r="N9332" i="2"/>
  <x:c r="O9332" i="2"/>
  <x:c r="K9333" i="2"/>
  <x:c r="M9333" i="2"/>
  <x:c r="N9333" i="2"/>
  <x:c r="O9333" i="2"/>
  <x:c r="K9334" i="2"/>
  <x:c r="M9334" i="2"/>
  <x:c r="N9334" i="2"/>
  <x:c r="O9334" i="2"/>
  <x:c r="K9335" i="2"/>
  <x:c r="M9335" i="2"/>
  <x:c r="N9335" i="2"/>
  <x:c r="O9335" i="2"/>
  <x:c r="K9336" i="2"/>
  <x:c r="M9336" i="2"/>
  <x:c r="N9336" i="2"/>
  <x:c r="O9336" i="2"/>
  <x:c r="K9337" i="2"/>
  <x:c r="M9337" i="2"/>
  <x:c r="N9337" i="2"/>
  <x:c r="O9337" i="2"/>
  <x:c r="K9338" i="2"/>
  <x:c r="M9338" i="2"/>
  <x:c r="N9338" i="2"/>
  <x:c r="O9338" i="2"/>
  <x:c r="K9339" i="2"/>
  <x:c r="M9339" i="2"/>
  <x:c r="N9339" i="2"/>
  <x:c r="O9339" i="2"/>
  <x:c r="K9340" i="2"/>
  <x:c r="M9340" i="2"/>
  <x:c r="N9340" i="2"/>
  <x:c r="O9340" i="2"/>
  <x:c r="K9341" i="2"/>
  <x:c r="M9341" i="2"/>
  <x:c r="N9341" i="2"/>
  <x:c r="O9341" i="2"/>
  <x:c r="K9342" i="2"/>
  <x:c r="M9342" i="2"/>
  <x:c r="N9342" i="2"/>
  <x:c r="O9342" i="2"/>
  <x:c r="K9343" i="2"/>
  <x:c r="M9343" i="2"/>
  <x:c r="N9343" i="2"/>
  <x:c r="O9343" i="2"/>
  <x:c r="K9344" i="2"/>
  <x:c r="M9344" i="2"/>
  <x:c r="N9344" i="2"/>
  <x:c r="O9344" i="2"/>
  <x:c r="K9345" i="2"/>
  <x:c r="M9345" i="2"/>
  <x:c r="N9345" i="2"/>
  <x:c r="O9345" i="2"/>
  <x:c r="K9346" i="2"/>
  <x:c r="M9346" i="2"/>
  <x:c r="N9346" i="2"/>
  <x:c r="O9346" i="2"/>
  <x:c r="K9347" i="2"/>
  <x:c r="M9347" i="2"/>
  <x:c r="N9347" i="2"/>
  <x:c r="O9347" i="2"/>
  <x:c r="K9348" i="2"/>
  <x:c r="M9348" i="2"/>
  <x:c r="N9348" i="2"/>
  <x:c r="O9348" i="2"/>
  <x:c r="K9349" i="2"/>
  <x:c r="M9349" i="2"/>
  <x:c r="N9349" i="2"/>
  <x:c r="O9349" i="2"/>
  <x:c r="K9350" i="2"/>
  <x:c r="M9350" i="2"/>
  <x:c r="N9350" i="2"/>
  <x:c r="O9350" i="2"/>
  <x:c r="K9351" i="2"/>
  <x:c r="M9351" i="2"/>
  <x:c r="N9351" i="2"/>
  <x:c r="O9351" i="2"/>
  <x:c r="K9352" i="2"/>
  <x:c r="M9352" i="2"/>
  <x:c r="N9352" i="2"/>
  <x:c r="O9352" i="2"/>
  <x:c r="K9353" i="2"/>
  <x:c r="M9353" i="2"/>
  <x:c r="N9353" i="2"/>
  <x:c r="O9353" i="2"/>
  <x:c r="K9354" i="2"/>
  <x:c r="M9354" i="2"/>
  <x:c r="N9354" i="2"/>
  <x:c r="O9354" i="2"/>
  <x:c r="K9355" i="2"/>
  <x:c r="M9355" i="2"/>
  <x:c r="N9355" i="2"/>
  <x:c r="O9355" i="2"/>
  <x:c r="K9356" i="2"/>
  <x:c r="M9356" i="2"/>
  <x:c r="N9356" i="2"/>
  <x:c r="O9356" i="2"/>
  <x:c r="K9357" i="2"/>
  <x:c r="M9357" i="2"/>
  <x:c r="N9357" i="2"/>
  <x:c r="O9357" i="2"/>
  <x:c r="K9358" i="2"/>
  <x:c r="M9358" i="2"/>
  <x:c r="N9358" i="2"/>
  <x:c r="O9358" i="2"/>
  <x:c r="K9359" i="2"/>
  <x:c r="M9359" i="2"/>
  <x:c r="N9359" i="2"/>
  <x:c r="O9359" i="2"/>
  <x:c r="K9360" i="2"/>
  <x:c r="M9360" i="2"/>
  <x:c r="N9360" i="2"/>
  <x:c r="O9360" i="2"/>
  <x:c r="K9361" i="2"/>
  <x:c r="M9361" i="2"/>
  <x:c r="N9361" i="2"/>
  <x:c r="O9361" i="2"/>
  <x:c r="K9362" i="2"/>
  <x:c r="M9362" i="2"/>
  <x:c r="N9362" i="2"/>
  <x:c r="O9362" i="2"/>
  <x:c r="K9363" i="2"/>
  <x:c r="M9363" i="2"/>
  <x:c r="N9363" i="2"/>
  <x:c r="O9363" i="2"/>
  <x:c r="K9364" i="2"/>
  <x:c r="M9364" i="2"/>
  <x:c r="N9364" i="2"/>
  <x:c r="O9364" i="2"/>
  <x:c r="K9365" i="2"/>
  <x:c r="M9365" i="2"/>
  <x:c r="N9365" i="2"/>
  <x:c r="O9365" i="2"/>
  <x:c r="K9366" i="2"/>
  <x:c r="M9366" i="2"/>
  <x:c r="N9366" i="2"/>
  <x:c r="O9366" i="2"/>
  <x:c r="K9367" i="2"/>
  <x:c r="M9367" i="2"/>
  <x:c r="N9367" i="2"/>
  <x:c r="O9367" i="2"/>
  <x:c r="K9368" i="2"/>
  <x:c r="M9368" i="2"/>
  <x:c r="N9368" i="2"/>
  <x:c r="O9368" i="2"/>
  <x:c r="K9369" i="2"/>
  <x:c r="M9369" i="2"/>
  <x:c r="N9369" i="2"/>
  <x:c r="O9369" i="2"/>
  <x:c r="K9370" i="2"/>
  <x:c r="M9370" i="2"/>
  <x:c r="N9370" i="2"/>
  <x:c r="O9370" i="2"/>
  <x:c r="K9371" i="2"/>
  <x:c r="M9371" i="2"/>
  <x:c r="N9371" i="2"/>
  <x:c r="O9371" i="2"/>
  <x:c r="K9372" i="2"/>
  <x:c r="M9372" i="2"/>
  <x:c r="N9372" i="2"/>
  <x:c r="O9372" i="2"/>
  <x:c r="K9373" i="2"/>
  <x:c r="M9373" i="2"/>
  <x:c r="N9373" i="2"/>
  <x:c r="O9373" i="2"/>
  <x:c r="K9374" i="2"/>
  <x:c r="M9374" i="2"/>
  <x:c r="N9374" i="2"/>
  <x:c r="O9374" i="2"/>
  <x:c r="K9375" i="2"/>
  <x:c r="M9375" i="2"/>
  <x:c r="N9375" i="2"/>
  <x:c r="O9375" i="2"/>
  <x:c r="K9376" i="2"/>
  <x:c r="M9376" i="2"/>
  <x:c r="N9376" i="2"/>
  <x:c r="O9376" i="2"/>
  <x:c r="K9377" i="2"/>
  <x:c r="M9377" i="2"/>
  <x:c r="N9377" i="2"/>
  <x:c r="O9377" i="2"/>
  <x:c r="K9378" i="2"/>
  <x:c r="M9378" i="2"/>
  <x:c r="N9378" i="2"/>
  <x:c r="O9378" i="2"/>
  <x:c r="K9379" i="2"/>
  <x:c r="M9379" i="2"/>
  <x:c r="N9379" i="2"/>
  <x:c r="O9379" i="2"/>
  <x:c r="K9380" i="2"/>
  <x:c r="M9380" i="2"/>
  <x:c r="N9380" i="2"/>
  <x:c r="O9380" i="2"/>
  <x:c r="K9381" i="2"/>
  <x:c r="M9381" i="2"/>
  <x:c r="N9381" i="2"/>
  <x:c r="O9381" i="2"/>
  <x:c r="K9382" i="2"/>
  <x:c r="M9382" i="2"/>
  <x:c r="N9382" i="2"/>
  <x:c r="O9382" i="2"/>
  <x:c r="K9383" i="2"/>
  <x:c r="M9383" i="2"/>
  <x:c r="N9383" i="2"/>
  <x:c r="O9383" i="2"/>
  <x:c r="K9384" i="2"/>
  <x:c r="M9384" i="2"/>
  <x:c r="N9384" i="2"/>
  <x:c r="O9384" i="2"/>
  <x:c r="K9385" i="2"/>
  <x:c r="M9385" i="2"/>
  <x:c r="N9385" i="2"/>
  <x:c r="O9385" i="2"/>
  <x:c r="K9386" i="2"/>
  <x:c r="M9386" i="2"/>
  <x:c r="N9386" i="2"/>
  <x:c r="O9386" i="2"/>
  <x:c r="K9387" i="2"/>
  <x:c r="M9387" i="2"/>
  <x:c r="N9387" i="2"/>
  <x:c r="O9387" i="2"/>
  <x:c r="K9388" i="2"/>
  <x:c r="M9388" i="2"/>
  <x:c r="N9388" i="2"/>
  <x:c r="O9388" i="2"/>
  <x:c r="K9389" i="2"/>
  <x:c r="M9389" i="2"/>
  <x:c r="N9389" i="2"/>
  <x:c r="O9389" i="2"/>
  <x:c r="K9390" i="2"/>
  <x:c r="M9390" i="2"/>
  <x:c r="N9390" i="2"/>
  <x:c r="O9390" i="2"/>
  <x:c r="K9391" i="2"/>
  <x:c r="M9391" i="2"/>
  <x:c r="N9391" i="2"/>
  <x:c r="O9391" i="2"/>
  <x:c r="K9392" i="2"/>
  <x:c r="M9392" i="2"/>
  <x:c r="N9392" i="2"/>
  <x:c r="O9392" i="2"/>
  <x:c r="K9393" i="2"/>
  <x:c r="M9393" i="2"/>
  <x:c r="N9393" i="2"/>
  <x:c r="O9393" i="2"/>
  <x:c r="K9394" i="2"/>
  <x:c r="M9394" i="2"/>
  <x:c r="N9394" i="2"/>
  <x:c r="O9394" i="2"/>
  <x:c r="K9395" i="2"/>
  <x:c r="M9395" i="2"/>
  <x:c r="N9395" i="2"/>
  <x:c r="O9395" i="2"/>
  <x:c r="K9396" i="2"/>
  <x:c r="M9396" i="2"/>
  <x:c r="N9396" i="2"/>
  <x:c r="O9396" i="2"/>
  <x:c r="K9397" i="2"/>
  <x:c r="M9397" i="2"/>
  <x:c r="N9397" i="2"/>
  <x:c r="O9397" i="2"/>
  <x:c r="K9398" i="2"/>
  <x:c r="M9398" i="2"/>
  <x:c r="N9398" i="2"/>
  <x:c r="O9398" i="2"/>
  <x:c r="K9399" i="2"/>
  <x:c r="M9399" i="2"/>
  <x:c r="N9399" i="2"/>
  <x:c r="O9399" i="2"/>
  <x:c r="K9400" i="2"/>
  <x:c r="M9400" i="2"/>
  <x:c r="N9400" i="2"/>
  <x:c r="O9400" i="2"/>
  <x:c r="K9401" i="2"/>
  <x:c r="M9401" i="2"/>
  <x:c r="N9401" i="2"/>
  <x:c r="O9401" i="2"/>
  <x:c r="K9402" i="2"/>
  <x:c r="M9402" i="2"/>
  <x:c r="N9402" i="2"/>
  <x:c r="O9402" i="2"/>
  <x:c r="K9403" i="2"/>
  <x:c r="M9403" i="2"/>
  <x:c r="N9403" i="2"/>
  <x:c r="O9403" i="2"/>
  <x:c r="K9404" i="2"/>
  <x:c r="M9404" i="2"/>
  <x:c r="N9404" i="2"/>
  <x:c r="O9404" i="2"/>
  <x:c r="K9405" i="2"/>
  <x:c r="M9405" i="2"/>
  <x:c r="N9405" i="2"/>
  <x:c r="O9405" i="2"/>
  <x:c r="K9406" i="2"/>
  <x:c r="M9406" i="2"/>
  <x:c r="N9406" i="2"/>
  <x:c r="O9406" i="2"/>
  <x:c r="K9407" i="2"/>
  <x:c r="M9407" i="2"/>
  <x:c r="N9407" i="2"/>
  <x:c r="O9407" i="2"/>
  <x:c r="K9408" i="2"/>
  <x:c r="M9408" i="2"/>
  <x:c r="N9408" i="2"/>
  <x:c r="O9408" i="2"/>
  <x:c r="K9409" i="2"/>
  <x:c r="M9409" i="2"/>
  <x:c r="N9409" i="2"/>
  <x:c r="O9409" i="2"/>
  <x:c r="K9410" i="2"/>
  <x:c r="M9410" i="2"/>
  <x:c r="N9410" i="2"/>
  <x:c r="O9410" i="2"/>
  <x:c r="K9411" i="2"/>
  <x:c r="M9411" i="2"/>
  <x:c r="N9411" i="2"/>
  <x:c r="O9411" i="2"/>
  <x:c r="K9412" i="2"/>
  <x:c r="M9412" i="2"/>
  <x:c r="N9412" i="2"/>
  <x:c r="O9412" i="2"/>
  <x:c r="K9413" i="2"/>
  <x:c r="M9413" i="2"/>
  <x:c r="N9413" i="2"/>
  <x:c r="O9413" i="2"/>
  <x:c r="K9414" i="2"/>
  <x:c r="M9414" i="2"/>
  <x:c r="N9414" i="2"/>
  <x:c r="O9414" i="2"/>
  <x:c r="K9415" i="2"/>
  <x:c r="M9415" i="2"/>
  <x:c r="N9415" i="2"/>
  <x:c r="O9415" i="2"/>
  <x:c r="K9416" i="2"/>
  <x:c r="M9416" i="2"/>
  <x:c r="N9416" i="2"/>
  <x:c r="O9416" i="2"/>
  <x:c r="K9417" i="2"/>
  <x:c r="M9417" i="2"/>
  <x:c r="N9417" i="2"/>
  <x:c r="O9417" i="2"/>
  <x:c r="K9418" i="2"/>
  <x:c r="M9418" i="2"/>
  <x:c r="N9418" i="2"/>
  <x:c r="O9418" i="2"/>
  <x:c r="K9419" i="2"/>
  <x:c r="M9419" i="2"/>
  <x:c r="N9419" i="2"/>
  <x:c r="O9419" i="2"/>
  <x:c r="K9420" i="2"/>
  <x:c r="M9420" i="2"/>
  <x:c r="N9420" i="2"/>
  <x:c r="O9420" i="2"/>
  <x:c r="K9421" i="2"/>
  <x:c r="M9421" i="2"/>
  <x:c r="N9421" i="2"/>
  <x:c r="O9421" i="2"/>
  <x:c r="K9422" i="2"/>
  <x:c r="M9422" i="2"/>
  <x:c r="N9422" i="2"/>
  <x:c r="O9422" i="2"/>
  <x:c r="K9423" i="2"/>
  <x:c r="M9423" i="2"/>
  <x:c r="N9423" i="2"/>
  <x:c r="O9423" i="2"/>
  <x:c r="K9424" i="2"/>
  <x:c r="M9424" i="2"/>
  <x:c r="N9424" i="2"/>
  <x:c r="O9424" i="2"/>
  <x:c r="K9425" i="2"/>
  <x:c r="M9425" i="2"/>
  <x:c r="N9425" i="2"/>
  <x:c r="O9425" i="2"/>
  <x:c r="K9426" i="2"/>
  <x:c r="M9426" i="2"/>
  <x:c r="N9426" i="2"/>
  <x:c r="O9426" i="2"/>
  <x:c r="K9427" i="2"/>
  <x:c r="M9427" i="2"/>
  <x:c r="N9427" i="2"/>
  <x:c r="O9427" i="2"/>
  <x:c r="K9428" i="2"/>
  <x:c r="M9428" i="2"/>
  <x:c r="N9428" i="2"/>
  <x:c r="O9428" i="2"/>
  <x:c r="K9429" i="2"/>
  <x:c r="M9429" i="2"/>
  <x:c r="N9429" i="2"/>
  <x:c r="O9429" i="2"/>
  <x:c r="K9430" i="2"/>
  <x:c r="M9430" i="2"/>
  <x:c r="N9430" i="2"/>
  <x:c r="O9430" i="2"/>
  <x:c r="K9431" i="2"/>
  <x:c r="M9431" i="2"/>
  <x:c r="N9431" i="2"/>
  <x:c r="O9431" i="2"/>
  <x:c r="K9432" i="2"/>
  <x:c r="M9432" i="2"/>
  <x:c r="N9432" i="2"/>
  <x:c r="O9432" i="2"/>
  <x:c r="K9433" i="2"/>
  <x:c r="M9433" i="2"/>
  <x:c r="N9433" i="2"/>
  <x:c r="O9433" i="2"/>
  <x:c r="K9434" i="2"/>
  <x:c r="M9434" i="2"/>
  <x:c r="N9434" i="2"/>
  <x:c r="O9434" i="2"/>
  <x:c r="K9435" i="2"/>
  <x:c r="M9435" i="2"/>
  <x:c r="N9435" i="2"/>
  <x:c r="O9435" i="2"/>
  <x:c r="K9436" i="2"/>
  <x:c r="M9436" i="2"/>
  <x:c r="N9436" i="2"/>
  <x:c r="O9436" i="2"/>
  <x:c r="K9437" i="2"/>
  <x:c r="M9437" i="2"/>
  <x:c r="N9437" i="2"/>
  <x:c r="O9437" i="2"/>
  <x:c r="K9438" i="2"/>
  <x:c r="M9438" i="2"/>
  <x:c r="N9438" i="2"/>
  <x:c r="O9438" i="2"/>
  <x:c r="K9439" i="2"/>
  <x:c r="M9439" i="2"/>
  <x:c r="N9439" i="2"/>
  <x:c r="O9439" i="2"/>
  <x:c r="K9440" i="2"/>
  <x:c r="M9440" i="2"/>
  <x:c r="N9440" i="2"/>
  <x:c r="O9440" i="2"/>
  <x:c r="K9441" i="2"/>
  <x:c r="M9441" i="2"/>
  <x:c r="N9441" i="2"/>
  <x:c r="O9441" i="2"/>
  <x:c r="K9442" i="2"/>
  <x:c r="M9442" i="2"/>
  <x:c r="N9442" i="2"/>
  <x:c r="O9442" i="2"/>
  <x:c r="K9443" i="2"/>
  <x:c r="M9443" i="2"/>
  <x:c r="N9443" i="2"/>
  <x:c r="O9443" i="2"/>
  <x:c r="K9444" i="2"/>
  <x:c r="M9444" i="2"/>
  <x:c r="N9444" i="2"/>
  <x:c r="O9444" i="2"/>
  <x:c r="K9445" i="2"/>
  <x:c r="M9445" i="2"/>
  <x:c r="N9445" i="2"/>
  <x:c r="O9445" i="2"/>
  <x:c r="K9446" i="2"/>
  <x:c r="M9446" i="2"/>
  <x:c r="N9446" i="2"/>
  <x:c r="O9446" i="2"/>
  <x:c r="K9447" i="2"/>
  <x:c r="M9447" i="2"/>
  <x:c r="N9447" i="2"/>
  <x:c r="O9447" i="2"/>
  <x:c r="K9448" i="2"/>
  <x:c r="M9448" i="2"/>
  <x:c r="N9448" i="2"/>
  <x:c r="O9448" i="2"/>
  <x:c r="K9449" i="2"/>
  <x:c r="M9449" i="2"/>
  <x:c r="N9449" i="2"/>
  <x:c r="O9449" i="2"/>
  <x:c r="K9450" i="2"/>
  <x:c r="M9450" i="2"/>
  <x:c r="N9450" i="2"/>
  <x:c r="O9450" i="2"/>
  <x:c r="K9451" i="2"/>
  <x:c r="M9451" i="2"/>
  <x:c r="N9451" i="2"/>
  <x:c r="O9451" i="2"/>
  <x:c r="K9452" i="2"/>
  <x:c r="M9452" i="2"/>
  <x:c r="N9452" i="2"/>
  <x:c r="O9452" i="2"/>
  <x:c r="K9453" i="2"/>
  <x:c r="M9453" i="2"/>
  <x:c r="N9453" i="2"/>
  <x:c r="O9453" i="2"/>
  <x:c r="K9454" i="2"/>
  <x:c r="M9454" i="2"/>
  <x:c r="N9454" i="2"/>
  <x:c r="O9454" i="2"/>
  <x:c r="K9455" i="2"/>
  <x:c r="M9455" i="2"/>
  <x:c r="N9455" i="2"/>
  <x:c r="O9455" i="2"/>
  <x:c r="K9456" i="2"/>
  <x:c r="M9456" i="2"/>
  <x:c r="N9456" i="2"/>
  <x:c r="O9456" i="2"/>
  <x:c r="K9457" i="2"/>
  <x:c r="M9457" i="2"/>
  <x:c r="N9457" i="2"/>
  <x:c r="O9457" i="2"/>
  <x:c r="K9458" i="2"/>
  <x:c r="M9458" i="2"/>
  <x:c r="N9458" i="2"/>
  <x:c r="O9458" i="2"/>
  <x:c r="K9459" i="2"/>
  <x:c r="M9459" i="2"/>
  <x:c r="N9459" i="2"/>
  <x:c r="O9459" i="2"/>
  <x:c r="K9460" i="2"/>
  <x:c r="M9460" i="2"/>
  <x:c r="N9460" i="2"/>
  <x:c r="O9460" i="2"/>
  <x:c r="K9461" i="2"/>
  <x:c r="M9461" i="2"/>
  <x:c r="N9461" i="2"/>
  <x:c r="O9461" i="2"/>
  <x:c r="K9462" i="2"/>
  <x:c r="M9462" i="2"/>
  <x:c r="N9462" i="2"/>
  <x:c r="O9462" i="2"/>
  <x:c r="K9463" i="2"/>
  <x:c r="M9463" i="2"/>
  <x:c r="N9463" i="2"/>
  <x:c r="O9463" i="2"/>
  <x:c r="K9464" i="2"/>
  <x:c r="M9464" i="2"/>
  <x:c r="N9464" i="2"/>
  <x:c r="O9464" i="2"/>
  <x:c r="K9465" i="2"/>
  <x:c r="M9465" i="2"/>
  <x:c r="N9465" i="2"/>
  <x:c r="O9465" i="2"/>
  <x:c r="K9466" i="2"/>
  <x:c r="M9466" i="2"/>
  <x:c r="N9466" i="2"/>
  <x:c r="O9466" i="2"/>
  <x:c r="K9467" i="2"/>
  <x:c r="M9467" i="2"/>
  <x:c r="N9467" i="2"/>
  <x:c r="O9467" i="2"/>
  <x:c r="K9468" i="2"/>
  <x:c r="M9468" i="2"/>
  <x:c r="N9468" i="2"/>
  <x:c r="O9468" i="2"/>
  <x:c r="K9469" i="2"/>
  <x:c r="M9469" i="2"/>
  <x:c r="N9469" i="2"/>
  <x:c r="O9469" i="2"/>
  <x:c r="K9470" i="2"/>
  <x:c r="M9470" i="2"/>
  <x:c r="N9470" i="2"/>
  <x:c r="O9470" i="2"/>
  <x:c r="K9471" i="2"/>
  <x:c r="M9471" i="2"/>
  <x:c r="N9471" i="2"/>
  <x:c r="O9471" i="2"/>
  <x:c r="K9472" i="2"/>
  <x:c r="M9472" i="2"/>
  <x:c r="N9472" i="2"/>
  <x:c r="O9472" i="2"/>
  <x:c r="K9473" i="2"/>
  <x:c r="M9473" i="2"/>
  <x:c r="N9473" i="2"/>
  <x:c r="O9473" i="2"/>
  <x:c r="K9474" i="2"/>
  <x:c r="M9474" i="2"/>
  <x:c r="N9474" i="2"/>
  <x:c r="O9474" i="2"/>
  <x:c r="K9475" i="2"/>
  <x:c r="M9475" i="2"/>
  <x:c r="N9475" i="2"/>
  <x:c r="O9475" i="2"/>
  <x:c r="K9476" i="2"/>
  <x:c r="M9476" i="2"/>
  <x:c r="N9476" i="2"/>
  <x:c r="O9476" i="2"/>
  <x:c r="K9477" i="2"/>
  <x:c r="M9477" i="2"/>
  <x:c r="N9477" i="2"/>
  <x:c r="O9477" i="2"/>
  <x:c r="K9478" i="2"/>
  <x:c r="M9478" i="2"/>
  <x:c r="N9478" i="2"/>
  <x:c r="O9478" i="2"/>
  <x:c r="K9479" i="2"/>
  <x:c r="M9479" i="2"/>
  <x:c r="N9479" i="2"/>
  <x:c r="O9479" i="2"/>
  <x:c r="K9480" i="2"/>
  <x:c r="M9480" i="2"/>
  <x:c r="N9480" i="2"/>
  <x:c r="O9480" i="2"/>
  <x:c r="K9481" i="2"/>
  <x:c r="M9481" i="2"/>
  <x:c r="N9481" i="2"/>
  <x:c r="O9481" i="2"/>
  <x:c r="K9482" i="2"/>
  <x:c r="M9482" i="2"/>
  <x:c r="N9482" i="2"/>
  <x:c r="O9482" i="2"/>
  <x:c r="K9483" i="2"/>
  <x:c r="M9483" i="2"/>
  <x:c r="N9483" i="2"/>
  <x:c r="O9483" i="2"/>
  <x:c r="K9484" i="2"/>
  <x:c r="M9484" i="2"/>
  <x:c r="N9484" i="2"/>
  <x:c r="O9484" i="2"/>
  <x:c r="K9485" i="2"/>
  <x:c r="M9485" i="2"/>
  <x:c r="N9485" i="2"/>
  <x:c r="O9485" i="2"/>
  <x:c r="K9486" i="2"/>
  <x:c r="M9486" i="2"/>
  <x:c r="N9486" i="2"/>
  <x:c r="O9486" i="2"/>
  <x:c r="K9487" i="2"/>
  <x:c r="M9487" i="2"/>
  <x:c r="N9487" i="2"/>
  <x:c r="O9487" i="2"/>
  <x:c r="K9488" i="2"/>
  <x:c r="M9488" i="2"/>
  <x:c r="N9488" i="2"/>
  <x:c r="O9488" i="2"/>
  <x:c r="K9489" i="2"/>
  <x:c r="M9489" i="2"/>
  <x:c r="N9489" i="2"/>
  <x:c r="O9489" i="2"/>
  <x:c r="K9490" i="2"/>
  <x:c r="M9490" i="2"/>
  <x:c r="N9490" i="2"/>
  <x:c r="O9490" i="2"/>
  <x:c r="K9491" i="2"/>
  <x:c r="M9491" i="2"/>
  <x:c r="N9491" i="2"/>
  <x:c r="O9491" i="2"/>
  <x:c r="K9492" i="2"/>
  <x:c r="M9492" i="2"/>
  <x:c r="N9492" i="2"/>
  <x:c r="O9492" i="2"/>
  <x:c r="K9493" i="2"/>
  <x:c r="M9493" i="2"/>
  <x:c r="N9493" i="2"/>
  <x:c r="O9493" i="2"/>
  <x:c r="K9494" i="2"/>
  <x:c r="M9494" i="2"/>
  <x:c r="N9494" i="2"/>
  <x:c r="O9494" i="2"/>
  <x:c r="K9495" i="2"/>
  <x:c r="M9495" i="2"/>
  <x:c r="N9495" i="2"/>
  <x:c r="O9495" i="2"/>
  <x:c r="K9496" i="2"/>
  <x:c r="M9496" i="2"/>
  <x:c r="N9496" i="2"/>
  <x:c r="O9496" i="2"/>
  <x:c r="K9497" i="2"/>
  <x:c r="M9497" i="2"/>
  <x:c r="N9497" i="2"/>
  <x:c r="O9497" i="2"/>
  <x:c r="K9498" i="2"/>
  <x:c r="M9498" i="2"/>
  <x:c r="N9498" i="2"/>
  <x:c r="O9498" i="2"/>
  <x:c r="K9499" i="2"/>
  <x:c r="M9499" i="2"/>
  <x:c r="N9499" i="2"/>
  <x:c r="O9499" i="2"/>
  <x:c r="K9500" i="2"/>
  <x:c r="M9500" i="2"/>
  <x:c r="N9500" i="2"/>
  <x:c r="O9500" i="2"/>
  <x:c r="K9501" i="2"/>
  <x:c r="M9501" i="2"/>
  <x:c r="N9501" i="2"/>
  <x:c r="O9501" i="2"/>
  <x:c r="K9502" i="2"/>
  <x:c r="M9502" i="2"/>
  <x:c r="N9502" i="2"/>
  <x:c r="O9502" i="2"/>
  <x:c r="K9503" i="2"/>
  <x:c r="M9503" i="2"/>
  <x:c r="N9503" i="2"/>
  <x:c r="O9503" i="2"/>
  <x:c r="K9504" i="2"/>
  <x:c r="M9504" i="2"/>
  <x:c r="N9504" i="2"/>
  <x:c r="O9504" i="2"/>
  <x:c r="K9505" i="2"/>
  <x:c r="M9505" i="2"/>
  <x:c r="N9505" i="2"/>
  <x:c r="O9505" i="2"/>
  <x:c r="K9506" i="2"/>
  <x:c r="M9506" i="2"/>
  <x:c r="N9506" i="2"/>
  <x:c r="O9506" i="2"/>
  <x:c r="K9507" i="2"/>
  <x:c r="M9507" i="2"/>
  <x:c r="N9507" i="2"/>
  <x:c r="O9507" i="2"/>
  <x:c r="K9508" i="2"/>
  <x:c r="M9508" i="2"/>
  <x:c r="N9508" i="2"/>
  <x:c r="O9508" i="2"/>
  <x:c r="K9509" i="2"/>
  <x:c r="M9509" i="2"/>
  <x:c r="N9509" i="2"/>
  <x:c r="O9509" i="2"/>
  <x:c r="K9510" i="2"/>
  <x:c r="M9510" i="2"/>
  <x:c r="N9510" i="2"/>
  <x:c r="O9510" i="2"/>
  <x:c r="K9511" i="2"/>
  <x:c r="M9511" i="2"/>
  <x:c r="N9511" i="2"/>
  <x:c r="O9511" i="2"/>
  <x:c r="K9512" i="2"/>
  <x:c r="M9512" i="2"/>
  <x:c r="N9512" i="2"/>
  <x:c r="O9512" i="2"/>
  <x:c r="K9513" i="2"/>
  <x:c r="M9513" i="2"/>
  <x:c r="N9513" i="2"/>
  <x:c r="O9513" i="2"/>
  <x:c r="K9514" i="2"/>
  <x:c r="M9514" i="2"/>
  <x:c r="N9514" i="2"/>
  <x:c r="O9514" i="2"/>
  <x:c r="K9515" i="2"/>
  <x:c r="M9515" i="2"/>
  <x:c r="N9515" i="2"/>
  <x:c r="O9515" i="2"/>
  <x:c r="K9516" i="2"/>
  <x:c r="M9516" i="2"/>
  <x:c r="N9516" i="2"/>
  <x:c r="O9516" i="2"/>
  <x:c r="K9517" i="2"/>
  <x:c r="M9517" i="2"/>
  <x:c r="N9517" i="2"/>
  <x:c r="O9517" i="2"/>
  <x:c r="K9518" i="2"/>
  <x:c r="M9518" i="2"/>
  <x:c r="N9518" i="2"/>
  <x:c r="O9518" i="2"/>
  <x:c r="K9519" i="2"/>
  <x:c r="M9519" i="2"/>
  <x:c r="N9519" i="2"/>
  <x:c r="O9519" i="2"/>
  <x:c r="K9520" i="2"/>
  <x:c r="M9520" i="2"/>
  <x:c r="N9520" i="2"/>
  <x:c r="O9520" i="2"/>
  <x:c r="K9521" i="2"/>
  <x:c r="M9521" i="2"/>
  <x:c r="N9521" i="2"/>
  <x:c r="O9521" i="2"/>
  <x:c r="K9522" i="2"/>
  <x:c r="M9522" i="2"/>
  <x:c r="N9522" i="2"/>
  <x:c r="O9522" i="2"/>
  <x:c r="K9523" i="2"/>
  <x:c r="M9523" i="2"/>
  <x:c r="N9523" i="2"/>
  <x:c r="O9523" i="2"/>
  <x:c r="K9524" i="2"/>
  <x:c r="M9524" i="2"/>
  <x:c r="N9524" i="2"/>
  <x:c r="O9524" i="2"/>
  <x:c r="K9525" i="2"/>
  <x:c r="M9525" i="2"/>
  <x:c r="N9525" i="2"/>
  <x:c r="O9525" i="2"/>
  <x:c r="K9526" i="2"/>
  <x:c r="M9526" i="2"/>
  <x:c r="N9526" i="2"/>
  <x:c r="O9526" i="2"/>
  <x:c r="K9527" i="2"/>
  <x:c r="M9527" i="2"/>
  <x:c r="N9527" i="2"/>
  <x:c r="O9527" i="2"/>
  <x:c r="K9528" i="2"/>
  <x:c r="M9528" i="2"/>
  <x:c r="N9528" i="2"/>
  <x:c r="O9528" i="2"/>
  <x:c r="K9529" i="2"/>
  <x:c r="M9529" i="2"/>
  <x:c r="N9529" i="2"/>
  <x:c r="O9529" i="2"/>
  <x:c r="K9530" i="2"/>
  <x:c r="M9530" i="2"/>
  <x:c r="N9530" i="2"/>
  <x:c r="O9530" i="2"/>
  <x:c r="K9531" i="2"/>
  <x:c r="M9531" i="2"/>
  <x:c r="N9531" i="2"/>
  <x:c r="O9531" i="2"/>
  <x:c r="K9532" i="2"/>
  <x:c r="M9532" i="2"/>
  <x:c r="N9532" i="2"/>
  <x:c r="O9532" i="2"/>
  <x:c r="K9533" i="2"/>
  <x:c r="M9533" i="2"/>
  <x:c r="N9533" i="2"/>
  <x:c r="O9533" i="2"/>
  <x:c r="K9534" i="2"/>
  <x:c r="M9534" i="2"/>
  <x:c r="N9534" i="2"/>
  <x:c r="O9534" i="2"/>
  <x:c r="K9535" i="2"/>
  <x:c r="M9535" i="2"/>
  <x:c r="N9535" i="2"/>
  <x:c r="O9535" i="2"/>
  <x:c r="K9536" i="2"/>
  <x:c r="M9536" i="2"/>
  <x:c r="N9536" i="2"/>
  <x:c r="O9536" i="2"/>
  <x:c r="K9537" i="2"/>
  <x:c r="M9537" i="2"/>
  <x:c r="N9537" i="2"/>
  <x:c r="O9537" i="2"/>
  <x:c r="K9538" i="2"/>
  <x:c r="M9538" i="2"/>
  <x:c r="N9538" i="2"/>
  <x:c r="O9538" i="2"/>
  <x:c r="K9539" i="2"/>
  <x:c r="M9539" i="2"/>
  <x:c r="N9539" i="2"/>
  <x:c r="O9539" i="2"/>
  <x:c r="K9540" i="2"/>
  <x:c r="M9540" i="2"/>
  <x:c r="N9540" i="2"/>
  <x:c r="O9540" i="2"/>
  <x:c r="K9541" i="2"/>
  <x:c r="M9541" i="2"/>
  <x:c r="N9541" i="2"/>
  <x:c r="O9541" i="2"/>
  <x:c r="K9542" i="2"/>
  <x:c r="M9542" i="2"/>
  <x:c r="N9542" i="2"/>
  <x:c r="O9542" i="2"/>
  <x:c r="K9543" i="2"/>
  <x:c r="M9543" i="2"/>
  <x:c r="N9543" i="2"/>
  <x:c r="O9543" i="2"/>
  <x:c r="K9544" i="2"/>
  <x:c r="M9544" i="2"/>
  <x:c r="N9544" i="2"/>
  <x:c r="O9544" i="2"/>
  <x:c r="K9545" i="2"/>
  <x:c r="M9545" i="2"/>
  <x:c r="N9545" i="2"/>
  <x:c r="O9545" i="2"/>
  <x:c r="K9546" i="2"/>
  <x:c r="M9546" i="2"/>
  <x:c r="N9546" i="2"/>
  <x:c r="O9546" i="2"/>
  <x:c r="K9547" i="2"/>
  <x:c r="M9547" i="2"/>
  <x:c r="N9547" i="2"/>
  <x:c r="O9547" i="2"/>
  <x:c r="K9548" i="2"/>
  <x:c r="M9548" i="2"/>
  <x:c r="N9548" i="2"/>
  <x:c r="O9548" i="2"/>
  <x:c r="K9549" i="2"/>
  <x:c r="M9549" i="2"/>
  <x:c r="N9549" i="2"/>
  <x:c r="O9549" i="2"/>
  <x:c r="K9550" i="2"/>
  <x:c r="M9550" i="2"/>
  <x:c r="N9550" i="2"/>
  <x:c r="O9550" i="2"/>
  <x:c r="K9551" i="2"/>
  <x:c r="M9551" i="2"/>
  <x:c r="N9551" i="2"/>
  <x:c r="O9551" i="2"/>
  <x:c r="K9552" i="2"/>
  <x:c r="M9552" i="2"/>
  <x:c r="N9552" i="2"/>
  <x:c r="O9552" i="2"/>
  <x:c r="K9553" i="2"/>
  <x:c r="M9553" i="2"/>
  <x:c r="N9553" i="2"/>
  <x:c r="O9553" i="2"/>
  <x:c r="K9554" i="2"/>
  <x:c r="M9554" i="2"/>
  <x:c r="N9554" i="2"/>
  <x:c r="O9554" i="2"/>
  <x:c r="K9555" i="2"/>
  <x:c r="M9555" i="2"/>
  <x:c r="N9555" i="2"/>
  <x:c r="O9555" i="2"/>
  <x:c r="K9556" i="2"/>
  <x:c r="M9556" i="2"/>
  <x:c r="N9556" i="2"/>
  <x:c r="O9556" i="2"/>
  <x:c r="K9557" i="2"/>
  <x:c r="M9557" i="2"/>
  <x:c r="N9557" i="2"/>
  <x:c r="O9557" i="2"/>
  <x:c r="K9558" i="2"/>
  <x:c r="M9558" i="2"/>
  <x:c r="N9558" i="2"/>
  <x:c r="O9558" i="2"/>
  <x:c r="K9559" i="2"/>
  <x:c r="M9559" i="2"/>
  <x:c r="N9559" i="2"/>
  <x:c r="O9559" i="2"/>
  <x:c r="K9560" i="2"/>
  <x:c r="M9560" i="2"/>
  <x:c r="N9560" i="2"/>
  <x:c r="O9560" i="2"/>
  <x:c r="K9561" i="2"/>
  <x:c r="M9561" i="2"/>
  <x:c r="N9561" i="2"/>
  <x:c r="O9561" i="2"/>
  <x:c r="K9562" i="2"/>
  <x:c r="M9562" i="2"/>
  <x:c r="N9562" i="2"/>
  <x:c r="O9562" i="2"/>
  <x:c r="K9563" i="2"/>
  <x:c r="M9563" i="2"/>
  <x:c r="N9563" i="2"/>
  <x:c r="O9563" i="2"/>
  <x:c r="K9564" i="2"/>
  <x:c r="M9564" i="2"/>
  <x:c r="N9564" i="2"/>
  <x:c r="O9564" i="2"/>
  <x:c r="K9565" i="2"/>
  <x:c r="M9565" i="2"/>
  <x:c r="N9565" i="2"/>
  <x:c r="O9565" i="2"/>
  <x:c r="K9566" i="2"/>
  <x:c r="M9566" i="2"/>
  <x:c r="N9566" i="2"/>
  <x:c r="O9566" i="2"/>
  <x:c r="K9567" i="2"/>
  <x:c r="M9567" i="2"/>
  <x:c r="N9567" i="2"/>
  <x:c r="O9567" i="2"/>
  <x:c r="K9568" i="2"/>
  <x:c r="M9568" i="2"/>
  <x:c r="N9568" i="2"/>
  <x:c r="O9568" i="2"/>
  <x:c r="K9569" i="2"/>
  <x:c r="M9569" i="2"/>
  <x:c r="N9569" i="2"/>
  <x:c r="O9569" i="2"/>
  <x:c r="K9570" i="2"/>
  <x:c r="M9570" i="2"/>
  <x:c r="N9570" i="2"/>
  <x:c r="O9570" i="2"/>
  <x:c r="K9571" i="2"/>
  <x:c r="M9571" i="2"/>
  <x:c r="N9571" i="2"/>
  <x:c r="O9571" i="2"/>
  <x:c r="K9572" i="2"/>
  <x:c r="M9572" i="2"/>
  <x:c r="N9572" i="2"/>
  <x:c r="O9572" i="2"/>
  <x:c r="K9573" i="2"/>
  <x:c r="M9573" i="2"/>
  <x:c r="N9573" i="2"/>
  <x:c r="O9573" i="2"/>
  <x:c r="K9574" i="2"/>
  <x:c r="M9574" i="2"/>
  <x:c r="N9574" i="2"/>
  <x:c r="O9574" i="2"/>
  <x:c r="K9575" i="2"/>
  <x:c r="M9575" i="2"/>
  <x:c r="N9575" i="2"/>
  <x:c r="O9575" i="2"/>
  <x:c r="K9576" i="2"/>
  <x:c r="M9576" i="2"/>
  <x:c r="N9576" i="2"/>
  <x:c r="O9576" i="2"/>
  <x:c r="K9577" i="2"/>
  <x:c r="M9577" i="2"/>
  <x:c r="N9577" i="2"/>
  <x:c r="O9577" i="2"/>
  <x:c r="K9578" i="2"/>
  <x:c r="M9578" i="2"/>
  <x:c r="N9578" i="2"/>
  <x:c r="O9578" i="2"/>
  <x:c r="K9579" i="2"/>
  <x:c r="M9579" i="2"/>
  <x:c r="N9579" i="2"/>
  <x:c r="O9579" i="2"/>
  <x:c r="K9580" i="2"/>
  <x:c r="M9580" i="2"/>
  <x:c r="N9580" i="2"/>
  <x:c r="O9580" i="2"/>
  <x:c r="K9581" i="2"/>
  <x:c r="M9581" i="2"/>
  <x:c r="N9581" i="2"/>
  <x:c r="O9581" i="2"/>
  <x:c r="K9582" i="2"/>
  <x:c r="M9582" i="2"/>
  <x:c r="N9582" i="2"/>
  <x:c r="O9582" i="2"/>
  <x:c r="K9583" i="2"/>
  <x:c r="M9583" i="2"/>
  <x:c r="N9583" i="2"/>
  <x:c r="O9583" i="2"/>
  <x:c r="K9584" i="2"/>
  <x:c r="M9584" i="2"/>
  <x:c r="N9584" i="2"/>
  <x:c r="O9584" i="2"/>
  <x:c r="K9585" i="2"/>
  <x:c r="M9585" i="2"/>
  <x:c r="N9585" i="2"/>
  <x:c r="O9585" i="2"/>
  <x:c r="K9586" i="2"/>
  <x:c r="M9586" i="2"/>
  <x:c r="N9586" i="2"/>
  <x:c r="O9586" i="2"/>
  <x:c r="K9587" i="2"/>
  <x:c r="M9587" i="2"/>
  <x:c r="N9587" i="2"/>
  <x:c r="O9587" i="2"/>
  <x:c r="K9588" i="2"/>
  <x:c r="M9588" i="2"/>
  <x:c r="N9588" i="2"/>
  <x:c r="O9588" i="2"/>
  <x:c r="K9589" i="2"/>
  <x:c r="M9589" i="2"/>
  <x:c r="N9589" i="2"/>
  <x:c r="O9589" i="2"/>
  <x:c r="K9590" i="2"/>
  <x:c r="M9590" i="2"/>
  <x:c r="N9590" i="2"/>
  <x:c r="O9590" i="2"/>
  <x:c r="K9591" i="2"/>
  <x:c r="M9591" i="2"/>
  <x:c r="N9591" i="2"/>
  <x:c r="O9591" i="2"/>
  <x:c r="K9592" i="2"/>
  <x:c r="M9592" i="2"/>
  <x:c r="N9592" i="2"/>
  <x:c r="O9592" i="2"/>
  <x:c r="K9593" i="2"/>
  <x:c r="M9593" i="2"/>
  <x:c r="N9593" i="2"/>
  <x:c r="O9593" i="2"/>
  <x:c r="K9594" i="2"/>
  <x:c r="M9594" i="2"/>
  <x:c r="N9594" i="2"/>
  <x:c r="O9594" i="2"/>
  <x:c r="K9595" i="2"/>
  <x:c r="M9595" i="2"/>
  <x:c r="N9595" i="2"/>
  <x:c r="O9595" i="2"/>
  <x:c r="K9596" i="2"/>
  <x:c r="M9596" i="2"/>
  <x:c r="N9596" i="2"/>
  <x:c r="O9596" i="2"/>
  <x:c r="K9597" i="2"/>
  <x:c r="M9597" i="2"/>
  <x:c r="N9597" i="2"/>
  <x:c r="O9597" i="2"/>
  <x:c r="K9598" i="2"/>
  <x:c r="M9598" i="2"/>
  <x:c r="N9598" i="2"/>
  <x:c r="O9598" i="2"/>
  <x:c r="K9599" i="2"/>
  <x:c r="M9599" i="2"/>
  <x:c r="N9599" i="2"/>
  <x:c r="O9599" i="2"/>
  <x:c r="K9600" i="2"/>
  <x:c r="M9600" i="2"/>
  <x:c r="N9600" i="2"/>
  <x:c r="O9600" i="2"/>
  <x:c r="K9601" i="2"/>
  <x:c r="M9601" i="2"/>
  <x:c r="N9601" i="2"/>
  <x:c r="O9601" i="2"/>
  <x:c r="K9602" i="2"/>
  <x:c r="M9602" i="2"/>
  <x:c r="N9602" i="2"/>
  <x:c r="O9602" i="2"/>
  <x:c r="K9603" i="2"/>
  <x:c r="M9603" i="2"/>
  <x:c r="N9603" i="2"/>
  <x:c r="O9603" i="2"/>
  <x:c r="K9604" i="2"/>
  <x:c r="M9604" i="2"/>
  <x:c r="N9604" i="2"/>
  <x:c r="O9604" i="2"/>
  <x:c r="K9605" i="2"/>
  <x:c r="M9605" i="2"/>
  <x:c r="N9605" i="2"/>
  <x:c r="O9605" i="2"/>
  <x:c r="K9606" i="2"/>
  <x:c r="M9606" i="2"/>
  <x:c r="N9606" i="2"/>
  <x:c r="O9606" i="2"/>
  <x:c r="K9607" i="2"/>
  <x:c r="M9607" i="2"/>
  <x:c r="N9607" i="2"/>
  <x:c r="O9607" i="2"/>
  <x:c r="K9608" i="2"/>
  <x:c r="M9608" i="2"/>
  <x:c r="N9608" i="2"/>
  <x:c r="O9608" i="2"/>
  <x:c r="K9609" i="2"/>
  <x:c r="M9609" i="2"/>
  <x:c r="N9609" i="2"/>
  <x:c r="O9609" i="2"/>
  <x:c r="K9610" i="2"/>
  <x:c r="M9610" i="2"/>
  <x:c r="N9610" i="2"/>
  <x:c r="O9610" i="2"/>
  <x:c r="K9611" i="2"/>
  <x:c r="M9611" i="2"/>
  <x:c r="N9611" i="2"/>
  <x:c r="O9611" i="2"/>
  <x:c r="K9612" i="2"/>
  <x:c r="M9612" i="2"/>
  <x:c r="N9612" i="2"/>
  <x:c r="O9612" i="2"/>
  <x:c r="K9613" i="2"/>
  <x:c r="M9613" i="2"/>
  <x:c r="N9613" i="2"/>
  <x:c r="O9613" i="2"/>
  <x:c r="K9614" i="2"/>
  <x:c r="M9614" i="2"/>
  <x:c r="N9614" i="2"/>
  <x:c r="O9614" i="2"/>
  <x:c r="K9615" i="2"/>
  <x:c r="M9615" i="2"/>
  <x:c r="N9615" i="2"/>
  <x:c r="O9615" i="2"/>
  <x:c r="K9616" i="2"/>
  <x:c r="M9616" i="2"/>
  <x:c r="N9616" i="2"/>
  <x:c r="O9616" i="2"/>
  <x:c r="K9617" i="2"/>
  <x:c r="M9617" i="2"/>
  <x:c r="N9617" i="2"/>
  <x:c r="O9617" i="2"/>
  <x:c r="K9618" i="2"/>
  <x:c r="M9618" i="2"/>
  <x:c r="N9618" i="2"/>
  <x:c r="O9618" i="2"/>
  <x:c r="K9619" i="2"/>
  <x:c r="M9619" i="2"/>
  <x:c r="N9619" i="2"/>
  <x:c r="O9619" i="2"/>
  <x:c r="K9620" i="2"/>
  <x:c r="M9620" i="2"/>
  <x:c r="N9620" i="2"/>
  <x:c r="O9620" i="2"/>
  <x:c r="K9621" i="2"/>
  <x:c r="M9621" i="2"/>
  <x:c r="N9621" i="2"/>
  <x:c r="O9621" i="2"/>
  <x:c r="K9622" i="2"/>
  <x:c r="M9622" i="2"/>
  <x:c r="N9622" i="2"/>
  <x:c r="O9622" i="2"/>
  <x:c r="K9623" i="2"/>
  <x:c r="M9623" i="2"/>
  <x:c r="N9623" i="2"/>
  <x:c r="O9623" i="2"/>
  <x:c r="K9624" i="2"/>
  <x:c r="M9624" i="2"/>
  <x:c r="N9624" i="2"/>
  <x:c r="O9624" i="2"/>
  <x:c r="K9625" i="2"/>
  <x:c r="M9625" i="2"/>
  <x:c r="N9625" i="2"/>
  <x:c r="O9625" i="2"/>
  <x:c r="K9626" i="2"/>
  <x:c r="M9626" i="2"/>
  <x:c r="N9626" i="2"/>
  <x:c r="O9626" i="2"/>
  <x:c r="K9627" i="2"/>
  <x:c r="M9627" i="2"/>
  <x:c r="N9627" i="2"/>
  <x:c r="O9627" i="2"/>
  <x:c r="K9628" i="2"/>
  <x:c r="M9628" i="2"/>
  <x:c r="N9628" i="2"/>
  <x:c r="O9628" i="2"/>
  <x:c r="K9629" i="2"/>
  <x:c r="M9629" i="2"/>
  <x:c r="N9629" i="2"/>
  <x:c r="O9629" i="2"/>
  <x:c r="K9630" i="2"/>
  <x:c r="M9630" i="2"/>
  <x:c r="N9630" i="2"/>
  <x:c r="O9630" i="2"/>
  <x:c r="K9631" i="2"/>
  <x:c r="M9631" i="2"/>
  <x:c r="N9631" i="2"/>
  <x:c r="O9631" i="2"/>
  <x:c r="K9632" i="2"/>
  <x:c r="M9632" i="2"/>
  <x:c r="N9632" i="2"/>
  <x:c r="O9632" i="2"/>
  <x:c r="K9633" i="2"/>
  <x:c r="M9633" i="2"/>
  <x:c r="N9633" i="2"/>
  <x:c r="O9633" i="2"/>
  <x:c r="K9634" i="2"/>
  <x:c r="M9634" i="2"/>
  <x:c r="N9634" i="2"/>
  <x:c r="O9634" i="2"/>
  <x:c r="K9635" i="2"/>
  <x:c r="M9635" i="2"/>
  <x:c r="N9635" i="2"/>
  <x:c r="O9635" i="2"/>
  <x:c r="K9636" i="2"/>
  <x:c r="M9636" i="2"/>
  <x:c r="N9636" i="2"/>
  <x:c r="O9636" i="2"/>
  <x:c r="K9637" i="2"/>
  <x:c r="M9637" i="2"/>
  <x:c r="N9637" i="2"/>
  <x:c r="O9637" i="2"/>
  <x:c r="K9638" i="2"/>
  <x:c r="M9638" i="2"/>
  <x:c r="N9638" i="2"/>
  <x:c r="O9638" i="2"/>
  <x:c r="K9639" i="2"/>
  <x:c r="M9639" i="2"/>
  <x:c r="N9639" i="2"/>
  <x:c r="O9639" i="2"/>
  <x:c r="K9640" i="2"/>
  <x:c r="M9640" i="2"/>
  <x:c r="N9640" i="2"/>
  <x:c r="O9640" i="2"/>
  <x:c r="K9641" i="2"/>
  <x:c r="M9641" i="2"/>
  <x:c r="N9641" i="2"/>
  <x:c r="O9641" i="2"/>
  <x:c r="K9642" i="2"/>
  <x:c r="M9642" i="2"/>
  <x:c r="N9642" i="2"/>
  <x:c r="O9642" i="2"/>
  <x:c r="K9643" i="2"/>
  <x:c r="M9643" i="2"/>
  <x:c r="N9643" i="2"/>
  <x:c r="O9643" i="2"/>
  <x:c r="K9644" i="2"/>
  <x:c r="M9644" i="2"/>
  <x:c r="N9644" i="2"/>
  <x:c r="O9644" i="2"/>
  <x:c r="K9645" i="2"/>
  <x:c r="M9645" i="2"/>
  <x:c r="N9645" i="2"/>
  <x:c r="O9645" i="2"/>
  <x:c r="K9646" i="2"/>
  <x:c r="M9646" i="2"/>
  <x:c r="N9646" i="2"/>
  <x:c r="O9646" i="2"/>
  <x:c r="K9647" i="2"/>
  <x:c r="M9647" i="2"/>
  <x:c r="N9647" i="2"/>
  <x:c r="O9647" i="2"/>
  <x:c r="K9648" i="2"/>
  <x:c r="M9648" i="2"/>
  <x:c r="N9648" i="2"/>
  <x:c r="O9648" i="2"/>
  <x:c r="K9649" i="2"/>
  <x:c r="M9649" i="2"/>
  <x:c r="N9649" i="2"/>
  <x:c r="O9649" i="2"/>
  <x:c r="K9650" i="2"/>
  <x:c r="M9650" i="2"/>
  <x:c r="N9650" i="2"/>
  <x:c r="O9650" i="2"/>
  <x:c r="K9651" i="2"/>
  <x:c r="M9651" i="2"/>
  <x:c r="N9651" i="2"/>
  <x:c r="O9651" i="2"/>
  <x:c r="K9652" i="2"/>
  <x:c r="M9652" i="2"/>
  <x:c r="N9652" i="2"/>
  <x:c r="O9652" i="2"/>
  <x:c r="K9653" i="2"/>
  <x:c r="M9653" i="2"/>
  <x:c r="N9653" i="2"/>
  <x:c r="O9653" i="2"/>
  <x:c r="K9654" i="2"/>
  <x:c r="M9654" i="2"/>
  <x:c r="N9654" i="2"/>
  <x:c r="O9654" i="2"/>
  <x:c r="K9655" i="2"/>
  <x:c r="M9655" i="2"/>
  <x:c r="N9655" i="2"/>
  <x:c r="O9655" i="2"/>
  <x:c r="K9656" i="2"/>
  <x:c r="M9656" i="2"/>
  <x:c r="N9656" i="2"/>
  <x:c r="O9656" i="2"/>
  <x:c r="K9657" i="2"/>
  <x:c r="M9657" i="2"/>
  <x:c r="N9657" i="2"/>
  <x:c r="O9657" i="2"/>
  <x:c r="K9658" i="2"/>
  <x:c r="M9658" i="2"/>
  <x:c r="N9658" i="2"/>
  <x:c r="O9658" i="2"/>
  <x:c r="K9659" i="2"/>
  <x:c r="M9659" i="2"/>
  <x:c r="N9659" i="2"/>
  <x:c r="O9659" i="2"/>
  <x:c r="K9660" i="2"/>
  <x:c r="M9660" i="2"/>
  <x:c r="N9660" i="2"/>
  <x:c r="O9660" i="2"/>
  <x:c r="K9661" i="2"/>
  <x:c r="M9661" i="2"/>
  <x:c r="N9661" i="2"/>
  <x:c r="O9661" i="2"/>
  <x:c r="K9662" i="2"/>
  <x:c r="M9662" i="2"/>
  <x:c r="N9662" i="2"/>
  <x:c r="O9662" i="2"/>
  <x:c r="K9663" i="2"/>
  <x:c r="M9663" i="2"/>
  <x:c r="N9663" i="2"/>
  <x:c r="O9663" i="2"/>
  <x:c r="K9664" i="2"/>
  <x:c r="M9664" i="2"/>
  <x:c r="N9664" i="2"/>
  <x:c r="O9664" i="2"/>
  <x:c r="K9665" i="2"/>
  <x:c r="M9665" i="2"/>
  <x:c r="N9665" i="2"/>
  <x:c r="O9665" i="2"/>
  <x:c r="K9666" i="2"/>
  <x:c r="M9666" i="2"/>
  <x:c r="N9666" i="2"/>
  <x:c r="O9666" i="2"/>
  <x:c r="K9667" i="2"/>
  <x:c r="M9667" i="2"/>
  <x:c r="N9667" i="2"/>
  <x:c r="O9667" i="2"/>
  <x:c r="K9668" i="2"/>
  <x:c r="M9668" i="2"/>
  <x:c r="N9668" i="2"/>
  <x:c r="O9668" i="2"/>
  <x:c r="K9669" i="2"/>
  <x:c r="M9669" i="2"/>
  <x:c r="N9669" i="2"/>
  <x:c r="O9669" i="2"/>
  <x:c r="K9670" i="2"/>
  <x:c r="M9670" i="2"/>
  <x:c r="N9670" i="2"/>
  <x:c r="O9670" i="2"/>
  <x:c r="K9671" i="2"/>
  <x:c r="M9671" i="2"/>
  <x:c r="N9671" i="2"/>
  <x:c r="O9671" i="2"/>
  <x:c r="K9672" i="2"/>
  <x:c r="M9672" i="2"/>
  <x:c r="N9672" i="2"/>
  <x:c r="O9672" i="2"/>
  <x:c r="K9673" i="2"/>
  <x:c r="M9673" i="2"/>
  <x:c r="N9673" i="2"/>
  <x:c r="O9673" i="2"/>
  <x:c r="K9674" i="2"/>
  <x:c r="M9674" i="2"/>
  <x:c r="N9674" i="2"/>
  <x:c r="O9674" i="2"/>
  <x:c r="K9675" i="2"/>
  <x:c r="M9675" i="2"/>
  <x:c r="N9675" i="2"/>
  <x:c r="O9675" i="2"/>
  <x:c r="K9676" i="2"/>
  <x:c r="M9676" i="2"/>
  <x:c r="N9676" i="2"/>
  <x:c r="O9676" i="2"/>
  <x:c r="K9677" i="2"/>
  <x:c r="M9677" i="2"/>
  <x:c r="N9677" i="2"/>
  <x:c r="O9677" i="2"/>
  <x:c r="K9678" i="2"/>
  <x:c r="M9678" i="2"/>
  <x:c r="N9678" i="2"/>
  <x:c r="O9678" i="2"/>
  <x:c r="K9679" i="2"/>
  <x:c r="M9679" i="2"/>
  <x:c r="N9679" i="2"/>
  <x:c r="O9679" i="2"/>
  <x:c r="K9680" i="2"/>
  <x:c r="M9680" i="2"/>
  <x:c r="N9680" i="2"/>
  <x:c r="O9680" i="2"/>
  <x:c r="K9681" i="2"/>
  <x:c r="M9681" i="2"/>
  <x:c r="N9681" i="2"/>
  <x:c r="O9681" i="2"/>
  <x:c r="K9682" i="2"/>
  <x:c r="M9682" i="2"/>
  <x:c r="N9682" i="2"/>
  <x:c r="O9682" i="2"/>
  <x:c r="K9683" i="2"/>
  <x:c r="M9683" i="2"/>
  <x:c r="N9683" i="2"/>
  <x:c r="O9683" i="2"/>
  <x:c r="K9684" i="2"/>
  <x:c r="M9684" i="2"/>
  <x:c r="N9684" i="2"/>
  <x:c r="O9684" i="2"/>
  <x:c r="K9685" i="2"/>
  <x:c r="M9685" i="2"/>
  <x:c r="N9685" i="2"/>
  <x:c r="O9685" i="2"/>
  <x:c r="K9686" i="2"/>
  <x:c r="M9686" i="2"/>
  <x:c r="N9686" i="2"/>
  <x:c r="O9686" i="2"/>
  <x:c r="K9687" i="2"/>
  <x:c r="M9687" i="2"/>
  <x:c r="N9687" i="2"/>
  <x:c r="O9687" i="2"/>
  <x:c r="K9688" i="2"/>
  <x:c r="M9688" i="2"/>
  <x:c r="N9688" i="2"/>
  <x:c r="O9688" i="2"/>
  <x:c r="K9689" i="2"/>
  <x:c r="M9689" i="2"/>
  <x:c r="N9689" i="2"/>
  <x:c r="O9689" i="2"/>
  <x:c r="K9690" i="2"/>
  <x:c r="M9690" i="2"/>
  <x:c r="N9690" i="2"/>
  <x:c r="O9690" i="2"/>
  <x:c r="K9691" i="2"/>
  <x:c r="M9691" i="2"/>
  <x:c r="N9691" i="2"/>
  <x:c r="O9691" i="2"/>
  <x:c r="K9692" i="2"/>
  <x:c r="M9692" i="2"/>
  <x:c r="N9692" i="2"/>
  <x:c r="O9692" i="2"/>
  <x:c r="K9693" i="2"/>
  <x:c r="M9693" i="2"/>
  <x:c r="N9693" i="2"/>
  <x:c r="O9693" i="2"/>
  <x:c r="K9694" i="2"/>
  <x:c r="M9694" i="2"/>
  <x:c r="N9694" i="2"/>
  <x:c r="O9694" i="2"/>
  <x:c r="K9695" i="2"/>
  <x:c r="M9695" i="2"/>
  <x:c r="N9695" i="2"/>
  <x:c r="O9695" i="2"/>
  <x:c r="K9696" i="2"/>
  <x:c r="M9696" i="2"/>
  <x:c r="N9696" i="2"/>
  <x:c r="O9696" i="2"/>
  <x:c r="K9697" i="2"/>
  <x:c r="M9697" i="2"/>
  <x:c r="N9697" i="2"/>
  <x:c r="O9697" i="2"/>
  <x:c r="K9698" i="2"/>
  <x:c r="M9698" i="2"/>
  <x:c r="N9698" i="2"/>
  <x:c r="O9698" i="2"/>
  <x:c r="K9699" i="2"/>
  <x:c r="M9699" i="2"/>
  <x:c r="N9699" i="2"/>
  <x:c r="O9699" i="2"/>
  <x:c r="K9700" i="2"/>
  <x:c r="M9700" i="2"/>
  <x:c r="N9700" i="2"/>
  <x:c r="O9700" i="2"/>
  <x:c r="K9701" i="2"/>
  <x:c r="M9701" i="2"/>
  <x:c r="N9701" i="2"/>
  <x:c r="O9701" i="2"/>
  <x:c r="K9702" i="2"/>
  <x:c r="M9702" i="2"/>
  <x:c r="N9702" i="2"/>
  <x:c r="O9702" i="2"/>
  <x:c r="K9703" i="2"/>
  <x:c r="M9703" i="2"/>
  <x:c r="N9703" i="2"/>
  <x:c r="O9703" i="2"/>
  <x:c r="K9704" i="2"/>
  <x:c r="M9704" i="2"/>
  <x:c r="N9704" i="2"/>
  <x:c r="O9704" i="2"/>
  <x:c r="K9705" i="2"/>
  <x:c r="M9705" i="2"/>
  <x:c r="N9705" i="2"/>
  <x:c r="O9705" i="2"/>
  <x:c r="K9706" i="2"/>
  <x:c r="M9706" i="2"/>
  <x:c r="N9706" i="2"/>
  <x:c r="O9706" i="2"/>
  <x:c r="K9707" i="2"/>
  <x:c r="M9707" i="2"/>
  <x:c r="N9707" i="2"/>
  <x:c r="O9707" i="2"/>
  <x:c r="K9708" i="2"/>
  <x:c r="M9708" i="2"/>
  <x:c r="N9708" i="2"/>
  <x:c r="O9708" i="2"/>
  <x:c r="K9709" i="2"/>
  <x:c r="M9709" i="2"/>
  <x:c r="N9709" i="2"/>
  <x:c r="O9709" i="2"/>
  <x:c r="K9710" i="2"/>
  <x:c r="M9710" i="2"/>
  <x:c r="N9710" i="2"/>
  <x:c r="O9710" i="2"/>
  <x:c r="K9711" i="2"/>
  <x:c r="M9711" i="2"/>
  <x:c r="N9711" i="2"/>
  <x:c r="O9711" i="2"/>
  <x:c r="K9712" i="2"/>
  <x:c r="M9712" i="2"/>
  <x:c r="N9712" i="2"/>
  <x:c r="O9712" i="2"/>
  <x:c r="K9713" i="2"/>
  <x:c r="M9713" i="2"/>
  <x:c r="N9713" i="2"/>
  <x:c r="O9713" i="2"/>
  <x:c r="K9714" i="2"/>
  <x:c r="M9714" i="2"/>
  <x:c r="N9714" i="2"/>
  <x:c r="O9714" i="2"/>
  <x:c r="K9715" i="2"/>
  <x:c r="M9715" i="2"/>
  <x:c r="N9715" i="2"/>
  <x:c r="O9715" i="2"/>
  <x:c r="K9716" i="2"/>
  <x:c r="M9716" i="2"/>
  <x:c r="N9716" i="2"/>
  <x:c r="O9716" i="2"/>
  <x:c r="K9717" i="2"/>
  <x:c r="M9717" i="2"/>
  <x:c r="N9717" i="2"/>
  <x:c r="O9717" i="2"/>
  <x:c r="K9718" i="2"/>
  <x:c r="M9718" i="2"/>
  <x:c r="N9718" i="2"/>
  <x:c r="O9718" i="2"/>
  <x:c r="K9719" i="2"/>
  <x:c r="M9719" i="2"/>
  <x:c r="N9719" i="2"/>
  <x:c r="O9719" i="2"/>
  <x:c r="K9720" i="2"/>
  <x:c r="M9720" i="2"/>
  <x:c r="N9720" i="2"/>
  <x:c r="O9720" i="2"/>
  <x:c r="K9721" i="2"/>
  <x:c r="M9721" i="2"/>
  <x:c r="N9721" i="2"/>
  <x:c r="O9721" i="2"/>
  <x:c r="K9722" i="2"/>
  <x:c r="M9722" i="2"/>
  <x:c r="N9722" i="2"/>
  <x:c r="O9722" i="2"/>
  <x:c r="K9723" i="2"/>
  <x:c r="M9723" i="2"/>
  <x:c r="N9723" i="2"/>
  <x:c r="O9723" i="2"/>
  <x:c r="K9724" i="2"/>
  <x:c r="M9724" i="2"/>
  <x:c r="N9724" i="2"/>
  <x:c r="O9724" i="2"/>
  <x:c r="K9725" i="2"/>
  <x:c r="M9725" i="2"/>
  <x:c r="N9725" i="2"/>
  <x:c r="O9725" i="2"/>
  <x:c r="K9726" i="2"/>
  <x:c r="M9726" i="2"/>
  <x:c r="N9726" i="2"/>
  <x:c r="O9726" i="2"/>
  <x:c r="K9727" i="2"/>
  <x:c r="M9727" i="2"/>
  <x:c r="N9727" i="2"/>
  <x:c r="O9727" i="2"/>
  <x:c r="K9728" i="2"/>
  <x:c r="M9728" i="2"/>
  <x:c r="N9728" i="2"/>
  <x:c r="O9728" i="2"/>
  <x:c r="K9729" i="2"/>
  <x:c r="M9729" i="2"/>
  <x:c r="N9729" i="2"/>
  <x:c r="O9729" i="2"/>
  <x:c r="K9730" i="2"/>
  <x:c r="M9730" i="2"/>
  <x:c r="N9730" i="2"/>
  <x:c r="O9730" i="2"/>
  <x:c r="K9731" i="2"/>
  <x:c r="M9731" i="2"/>
  <x:c r="N9731" i="2"/>
  <x:c r="O9731" i="2"/>
  <x:c r="K9732" i="2"/>
  <x:c r="M9732" i="2"/>
  <x:c r="N9732" i="2"/>
  <x:c r="O9732" i="2"/>
  <x:c r="K9733" i="2"/>
  <x:c r="M9733" i="2"/>
  <x:c r="N9733" i="2"/>
  <x:c r="O9733" i="2"/>
  <x:c r="K9734" i="2"/>
  <x:c r="M9734" i="2"/>
  <x:c r="N9734" i="2"/>
  <x:c r="O9734" i="2"/>
  <x:c r="K9735" i="2"/>
  <x:c r="M9735" i="2"/>
  <x:c r="N9735" i="2"/>
  <x:c r="O9735" i="2"/>
  <x:c r="K9736" i="2"/>
  <x:c r="M9736" i="2"/>
  <x:c r="N9736" i="2"/>
  <x:c r="O9736" i="2"/>
  <x:c r="K9737" i="2"/>
  <x:c r="M9737" i="2"/>
  <x:c r="N9737" i="2"/>
  <x:c r="O9737" i="2"/>
  <x:c r="K9738" i="2"/>
  <x:c r="M9738" i="2"/>
  <x:c r="N9738" i="2"/>
  <x:c r="O9738" i="2"/>
  <x:c r="K9739" i="2"/>
  <x:c r="M9739" i="2"/>
  <x:c r="N9739" i="2"/>
  <x:c r="O9739" i="2"/>
  <x:c r="K9740" i="2"/>
  <x:c r="M9740" i="2"/>
  <x:c r="N9740" i="2"/>
  <x:c r="O9740" i="2"/>
  <x:c r="K9741" i="2"/>
  <x:c r="M9741" i="2"/>
  <x:c r="N9741" i="2"/>
  <x:c r="O9741" i="2"/>
  <x:c r="K9742" i="2"/>
  <x:c r="M9742" i="2"/>
  <x:c r="N9742" i="2"/>
  <x:c r="O9742" i="2"/>
  <x:c r="K9743" i="2"/>
  <x:c r="M9743" i="2"/>
  <x:c r="N9743" i="2"/>
  <x:c r="O9743" i="2"/>
  <x:c r="K9744" i="2"/>
  <x:c r="M9744" i="2"/>
  <x:c r="N9744" i="2"/>
  <x:c r="O9744" i="2"/>
  <x:c r="K9745" i="2"/>
  <x:c r="M9745" i="2"/>
  <x:c r="N9745" i="2"/>
  <x:c r="O9745" i="2"/>
  <x:c r="K9746" i="2"/>
  <x:c r="M9746" i="2"/>
  <x:c r="N9746" i="2"/>
  <x:c r="O9746" i="2"/>
  <x:c r="K9747" i="2"/>
  <x:c r="M9747" i="2"/>
  <x:c r="N9747" i="2"/>
  <x:c r="O9747" i="2"/>
  <x:c r="K9748" i="2"/>
  <x:c r="M9748" i="2"/>
  <x:c r="N9748" i="2"/>
  <x:c r="O9748" i="2"/>
  <x:c r="K9749" i="2"/>
  <x:c r="M9749" i="2"/>
  <x:c r="N9749" i="2"/>
  <x:c r="O9749" i="2"/>
  <x:c r="K9750" i="2"/>
  <x:c r="M9750" i="2"/>
  <x:c r="N9750" i="2"/>
  <x:c r="O9750" i="2"/>
  <x:c r="K9751" i="2"/>
  <x:c r="M9751" i="2"/>
  <x:c r="N9751" i="2"/>
  <x:c r="O9751" i="2"/>
  <x:c r="K9752" i="2"/>
  <x:c r="M9752" i="2"/>
  <x:c r="N9752" i="2"/>
  <x:c r="O9752" i="2"/>
  <x:c r="K9753" i="2"/>
  <x:c r="M9753" i="2"/>
  <x:c r="N9753" i="2"/>
  <x:c r="O9753" i="2"/>
  <x:c r="K9754" i="2"/>
  <x:c r="M9754" i="2"/>
  <x:c r="N9754" i="2"/>
  <x:c r="O9754" i="2"/>
  <x:c r="K9755" i="2"/>
  <x:c r="M9755" i="2"/>
  <x:c r="N9755" i="2"/>
  <x:c r="O9755" i="2"/>
  <x:c r="K9756" i="2"/>
  <x:c r="M9756" i="2"/>
  <x:c r="N9756" i="2"/>
  <x:c r="O9756" i="2"/>
  <x:c r="K9757" i="2"/>
  <x:c r="M9757" i="2"/>
  <x:c r="N9757" i="2"/>
  <x:c r="O9757" i="2"/>
  <x:c r="K9758" i="2"/>
  <x:c r="M9758" i="2"/>
  <x:c r="N9758" i="2"/>
  <x:c r="O9758" i="2"/>
  <x:c r="K9759" i="2"/>
  <x:c r="M9759" i="2"/>
  <x:c r="N9759" i="2"/>
  <x:c r="O9759" i="2"/>
  <x:c r="K9760" i="2"/>
  <x:c r="M9760" i="2"/>
  <x:c r="N9760" i="2"/>
  <x:c r="O9760" i="2"/>
  <x:c r="K9761" i="2"/>
  <x:c r="M9761" i="2"/>
  <x:c r="N9761" i="2"/>
  <x:c r="O9761" i="2"/>
  <x:c r="K9762" i="2"/>
  <x:c r="M9762" i="2"/>
  <x:c r="N9762" i="2"/>
  <x:c r="O9762" i="2"/>
  <x:c r="K9763" i="2"/>
  <x:c r="M9763" i="2"/>
  <x:c r="N9763" i="2"/>
  <x:c r="O9763" i="2"/>
  <x:c r="K9764" i="2"/>
  <x:c r="M9764" i="2"/>
  <x:c r="N9764" i="2"/>
  <x:c r="O9764" i="2"/>
  <x:c r="K9765" i="2"/>
  <x:c r="M9765" i="2"/>
  <x:c r="N9765" i="2"/>
  <x:c r="O9765" i="2"/>
  <x:c r="K9766" i="2"/>
  <x:c r="M9766" i="2"/>
  <x:c r="N9766" i="2"/>
  <x:c r="O9766" i="2"/>
  <x:c r="K9767" i="2"/>
  <x:c r="M9767" i="2"/>
  <x:c r="N9767" i="2"/>
  <x:c r="O9767" i="2"/>
  <x:c r="K9768" i="2"/>
  <x:c r="M9768" i="2"/>
  <x:c r="N9768" i="2"/>
  <x:c r="O9768" i="2"/>
  <x:c r="K9769" i="2"/>
  <x:c r="M9769" i="2"/>
  <x:c r="N9769" i="2"/>
  <x:c r="O9769" i="2"/>
  <x:c r="K9770" i="2"/>
  <x:c r="M9770" i="2"/>
  <x:c r="N9770" i="2"/>
  <x:c r="O9770" i="2"/>
  <x:c r="K9771" i="2"/>
  <x:c r="M9771" i="2"/>
  <x:c r="N9771" i="2"/>
  <x:c r="O9771" i="2"/>
  <x:c r="K9772" i="2"/>
  <x:c r="M9772" i="2"/>
  <x:c r="N9772" i="2"/>
  <x:c r="O9772" i="2"/>
  <x:c r="K9773" i="2"/>
  <x:c r="M9773" i="2"/>
  <x:c r="N9773" i="2"/>
  <x:c r="O9773" i="2"/>
  <x:c r="K9774" i="2"/>
  <x:c r="M9774" i="2"/>
  <x:c r="N9774" i="2"/>
  <x:c r="O9774" i="2"/>
  <x:c r="K9775" i="2"/>
  <x:c r="M9775" i="2"/>
  <x:c r="N9775" i="2"/>
  <x:c r="O9775" i="2"/>
  <x:c r="K9776" i="2"/>
  <x:c r="M9776" i="2"/>
  <x:c r="N9776" i="2"/>
  <x:c r="O9776" i="2"/>
  <x:c r="K9777" i="2"/>
  <x:c r="M9777" i="2"/>
  <x:c r="N9777" i="2"/>
  <x:c r="O9777" i="2"/>
  <x:c r="K9778" i="2"/>
  <x:c r="M9778" i="2"/>
  <x:c r="N9778" i="2"/>
  <x:c r="O9778" i="2"/>
  <x:c r="K9779" i="2"/>
  <x:c r="M9779" i="2"/>
  <x:c r="N9779" i="2"/>
  <x:c r="O9779" i="2"/>
  <x:c r="K9780" i="2"/>
  <x:c r="M9780" i="2"/>
  <x:c r="N9780" i="2"/>
  <x:c r="O9780" i="2"/>
  <x:c r="K9781" i="2"/>
  <x:c r="M9781" i="2"/>
  <x:c r="N9781" i="2"/>
  <x:c r="O9781" i="2"/>
  <x:c r="K9782" i="2"/>
  <x:c r="M9782" i="2"/>
  <x:c r="N9782" i="2"/>
  <x:c r="O9782" i="2"/>
  <x:c r="K9783" i="2"/>
  <x:c r="M9783" i="2"/>
  <x:c r="N9783" i="2"/>
  <x:c r="O9783" i="2"/>
  <x:c r="K9784" i="2"/>
  <x:c r="M9784" i="2"/>
  <x:c r="N9784" i="2"/>
  <x:c r="O9784" i="2"/>
  <x:c r="K9785" i="2"/>
  <x:c r="M9785" i="2"/>
  <x:c r="N9785" i="2"/>
  <x:c r="O9785" i="2"/>
  <x:c r="K9786" i="2"/>
  <x:c r="M9786" i="2"/>
  <x:c r="N9786" i="2"/>
  <x:c r="O9786" i="2"/>
  <x:c r="K9787" i="2"/>
  <x:c r="M9787" i="2"/>
  <x:c r="N9787" i="2"/>
  <x:c r="O9787" i="2"/>
  <x:c r="K9788" i="2"/>
  <x:c r="M9788" i="2"/>
  <x:c r="N9788" i="2"/>
  <x:c r="O9788" i="2"/>
  <x:c r="K9789" i="2"/>
  <x:c r="M9789" i="2"/>
  <x:c r="N9789" i="2"/>
  <x:c r="O9789" i="2"/>
  <x:c r="K9790" i="2"/>
  <x:c r="M9790" i="2"/>
  <x:c r="N9790" i="2"/>
  <x:c r="O9790" i="2"/>
  <x:c r="K9791" i="2"/>
  <x:c r="M9791" i="2"/>
  <x:c r="N9791" i="2"/>
  <x:c r="O9791" i="2"/>
  <x:c r="K9792" i="2"/>
  <x:c r="M9792" i="2"/>
  <x:c r="N9792" i="2"/>
  <x:c r="O9792" i="2"/>
  <x:c r="K9793" i="2"/>
  <x:c r="M9793" i="2"/>
  <x:c r="N9793" i="2"/>
  <x:c r="O9793" i="2"/>
  <x:c r="K9794" i="2"/>
  <x:c r="M9794" i="2"/>
  <x:c r="N9794" i="2"/>
  <x:c r="O9794" i="2"/>
  <x:c r="K9795" i="2"/>
  <x:c r="M9795" i="2"/>
  <x:c r="N9795" i="2"/>
  <x:c r="O9795" i="2"/>
  <x:c r="K9796" i="2"/>
  <x:c r="M9796" i="2"/>
  <x:c r="N9796" i="2"/>
  <x:c r="O9796" i="2"/>
  <x:c r="K9797" i="2"/>
  <x:c r="M9797" i="2"/>
  <x:c r="N9797" i="2"/>
  <x:c r="O9797" i="2"/>
  <x:c r="K9798" i="2"/>
  <x:c r="M9798" i="2"/>
  <x:c r="N9798" i="2"/>
  <x:c r="O9798" i="2"/>
  <x:c r="K9799" i="2"/>
  <x:c r="M9799" i="2"/>
  <x:c r="N9799" i="2"/>
  <x:c r="O9799" i="2"/>
  <x:c r="K9800" i="2"/>
  <x:c r="M9800" i="2"/>
  <x:c r="N9800" i="2"/>
  <x:c r="O9800" i="2"/>
  <x:c r="K9801" i="2"/>
  <x:c r="M9801" i="2"/>
  <x:c r="N9801" i="2"/>
  <x:c r="O9801" i="2"/>
  <x:c r="K9802" i="2"/>
  <x:c r="M9802" i="2"/>
  <x:c r="N9802" i="2"/>
  <x:c r="O9802" i="2"/>
  <x:c r="K9803" i="2"/>
  <x:c r="M9803" i="2"/>
  <x:c r="N9803" i="2"/>
  <x:c r="O9803" i="2"/>
  <x:c r="K9804" i="2"/>
  <x:c r="M9804" i="2"/>
  <x:c r="N9804" i="2"/>
  <x:c r="O9804" i="2"/>
  <x:c r="K9805" i="2"/>
  <x:c r="M9805" i="2"/>
  <x:c r="N9805" i="2"/>
  <x:c r="O9805" i="2"/>
  <x:c r="K9806" i="2"/>
  <x:c r="M9806" i="2"/>
  <x:c r="N9806" i="2"/>
  <x:c r="O9806" i="2"/>
  <x:c r="K9807" i="2"/>
  <x:c r="M9807" i="2"/>
  <x:c r="N9807" i="2"/>
  <x:c r="O9807" i="2"/>
  <x:c r="K9808" i="2"/>
  <x:c r="M9808" i="2"/>
  <x:c r="N9808" i="2"/>
  <x:c r="O9808" i="2"/>
  <x:c r="K9809" i="2"/>
  <x:c r="M9809" i="2"/>
  <x:c r="N9809" i="2"/>
  <x:c r="O9809" i="2"/>
  <x:c r="K9810" i="2"/>
  <x:c r="M9810" i="2"/>
  <x:c r="N9810" i="2"/>
  <x:c r="O9810" i="2"/>
  <x:c r="K9811" i="2"/>
  <x:c r="M9811" i="2"/>
  <x:c r="N9811" i="2"/>
  <x:c r="O9811" i="2"/>
  <x:c r="K9812" i="2"/>
  <x:c r="M9812" i="2"/>
  <x:c r="N9812" i="2"/>
  <x:c r="O9812" i="2"/>
  <x:c r="K9813" i="2"/>
  <x:c r="M9813" i="2"/>
  <x:c r="N9813" i="2"/>
  <x:c r="O9813" i="2"/>
  <x:c r="K9814" i="2"/>
  <x:c r="M9814" i="2"/>
  <x:c r="N9814" i="2"/>
  <x:c r="O9814" i="2"/>
  <x:c r="K9815" i="2"/>
  <x:c r="M9815" i="2"/>
  <x:c r="N9815" i="2"/>
  <x:c r="O9815" i="2"/>
  <x:c r="K9816" i="2"/>
  <x:c r="M9816" i="2"/>
  <x:c r="N9816" i="2"/>
  <x:c r="O9816" i="2"/>
  <x:c r="K9817" i="2"/>
  <x:c r="M9817" i="2"/>
  <x:c r="N9817" i="2"/>
  <x:c r="O9817" i="2"/>
  <x:c r="K9818" i="2"/>
  <x:c r="M9818" i="2"/>
  <x:c r="N9818" i="2"/>
  <x:c r="O9818" i="2"/>
  <x:c r="K9819" i="2"/>
  <x:c r="M9819" i="2"/>
  <x:c r="N9819" i="2"/>
  <x:c r="O9819" i="2"/>
  <x:c r="K9820" i="2"/>
  <x:c r="M9820" i="2"/>
  <x:c r="N9820" i="2"/>
  <x:c r="O9820" i="2"/>
  <x:c r="K9821" i="2"/>
  <x:c r="M9821" i="2"/>
  <x:c r="N9821" i="2"/>
  <x:c r="O9821" i="2"/>
  <x:c r="K9822" i="2"/>
  <x:c r="M9822" i="2"/>
  <x:c r="N9822" i="2"/>
  <x:c r="O9822" i="2"/>
  <x:c r="K9823" i="2"/>
  <x:c r="M9823" i="2"/>
  <x:c r="N9823" i="2"/>
  <x:c r="O9823" i="2"/>
  <x:c r="K9824" i="2"/>
  <x:c r="M9824" i="2"/>
  <x:c r="N9824" i="2"/>
  <x:c r="O9824" i="2"/>
  <x:c r="K9825" i="2"/>
  <x:c r="M9825" i="2"/>
  <x:c r="N9825" i="2"/>
  <x:c r="O9825" i="2"/>
  <x:c r="K9826" i="2"/>
  <x:c r="M9826" i="2"/>
  <x:c r="N9826" i="2"/>
  <x:c r="O9826" i="2"/>
  <x:c r="K9827" i="2"/>
  <x:c r="M9827" i="2"/>
  <x:c r="N9827" i="2"/>
  <x:c r="O9827" i="2"/>
  <x:c r="K9828" i="2"/>
  <x:c r="M9828" i="2"/>
  <x:c r="N9828" i="2"/>
  <x:c r="O9828" i="2"/>
  <x:c r="K9829" i="2"/>
  <x:c r="M9829" i="2"/>
  <x:c r="N9829" i="2"/>
  <x:c r="O9829" i="2"/>
  <x:c r="K9830" i="2"/>
  <x:c r="M9830" i="2"/>
  <x:c r="N9830" i="2"/>
  <x:c r="O9830" i="2"/>
  <x:c r="K9831" i="2"/>
  <x:c r="M9831" i="2"/>
  <x:c r="N9831" i="2"/>
  <x:c r="O9831" i="2"/>
  <x:c r="K9832" i="2"/>
  <x:c r="M9832" i="2"/>
  <x:c r="N9832" i="2"/>
  <x:c r="O9832" i="2"/>
  <x:c r="K9833" i="2"/>
  <x:c r="M9833" i="2"/>
  <x:c r="N9833" i="2"/>
  <x:c r="O9833" i="2"/>
  <x:c r="K9834" i="2"/>
  <x:c r="M9834" i="2"/>
  <x:c r="N9834" i="2"/>
  <x:c r="O9834" i="2"/>
  <x:c r="K9835" i="2"/>
  <x:c r="M9835" i="2"/>
  <x:c r="N9835" i="2"/>
  <x:c r="O9835" i="2"/>
  <x:c r="K9836" i="2"/>
  <x:c r="M9836" i="2"/>
  <x:c r="N9836" i="2"/>
  <x:c r="O9836" i="2"/>
  <x:c r="K9837" i="2"/>
  <x:c r="M9837" i="2"/>
  <x:c r="N9837" i="2"/>
  <x:c r="O9837" i="2"/>
  <x:c r="K9838" i="2"/>
  <x:c r="M9838" i="2"/>
  <x:c r="N9838" i="2"/>
  <x:c r="O9838" i="2"/>
  <x:c r="K9839" i="2"/>
  <x:c r="M9839" i="2"/>
  <x:c r="N9839" i="2"/>
  <x:c r="O9839" i="2"/>
  <x:c r="K9840" i="2"/>
  <x:c r="M9840" i="2"/>
  <x:c r="N9840" i="2"/>
  <x:c r="O9840" i="2"/>
  <x:c r="K9841" i="2"/>
  <x:c r="M9841" i="2"/>
  <x:c r="N9841" i="2"/>
  <x:c r="O9841" i="2"/>
  <x:c r="K9842" i="2"/>
  <x:c r="M9842" i="2"/>
  <x:c r="N9842" i="2"/>
  <x:c r="O9842" i="2"/>
  <x:c r="K9843" i="2"/>
  <x:c r="M9843" i="2"/>
  <x:c r="N9843" i="2"/>
  <x:c r="O9843" i="2"/>
  <x:c r="K9844" i="2"/>
  <x:c r="M9844" i="2"/>
  <x:c r="N9844" i="2"/>
  <x:c r="O9844" i="2"/>
  <x:c r="K9845" i="2"/>
  <x:c r="M9845" i="2"/>
  <x:c r="N9845" i="2"/>
  <x:c r="O9845" i="2"/>
  <x:c r="K9846" i="2"/>
  <x:c r="M9846" i="2"/>
  <x:c r="N9846" i="2"/>
  <x:c r="O9846" i="2"/>
  <x:c r="K9847" i="2"/>
  <x:c r="M9847" i="2"/>
  <x:c r="N9847" i="2"/>
  <x:c r="O9847" i="2"/>
  <x:c r="K9848" i="2"/>
  <x:c r="M9848" i="2"/>
  <x:c r="N9848" i="2"/>
  <x:c r="O9848" i="2"/>
  <x:c r="K9849" i="2"/>
  <x:c r="M9849" i="2"/>
  <x:c r="N9849" i="2"/>
  <x:c r="O9849" i="2"/>
  <x:c r="K9850" i="2"/>
  <x:c r="M9850" i="2"/>
  <x:c r="N9850" i="2"/>
  <x:c r="O9850" i="2"/>
  <x:c r="K9851" i="2"/>
  <x:c r="M9851" i="2"/>
  <x:c r="N9851" i="2"/>
  <x:c r="O9851" i="2"/>
  <x:c r="K9852" i="2"/>
  <x:c r="M9852" i="2"/>
  <x:c r="N9852" i="2"/>
  <x:c r="O9852" i="2"/>
  <x:c r="K9853" i="2"/>
  <x:c r="M9853" i="2"/>
  <x:c r="N9853" i="2"/>
  <x:c r="O9853" i="2"/>
  <x:c r="K9854" i="2"/>
  <x:c r="M9854" i="2"/>
  <x:c r="N9854" i="2"/>
  <x:c r="O9854" i="2"/>
  <x:c r="K9855" i="2"/>
  <x:c r="M9855" i="2"/>
  <x:c r="N9855" i="2"/>
  <x:c r="O9855" i="2"/>
  <x:c r="K9856" i="2"/>
  <x:c r="M9856" i="2"/>
  <x:c r="N9856" i="2"/>
  <x:c r="O9856" i="2"/>
  <x:c r="K9857" i="2"/>
  <x:c r="M9857" i="2"/>
  <x:c r="N9857" i="2"/>
  <x:c r="O9857" i="2"/>
  <x:c r="K9858" i="2"/>
  <x:c r="M9858" i="2"/>
  <x:c r="N9858" i="2"/>
  <x:c r="O9858" i="2"/>
  <x:c r="K9859" i="2"/>
  <x:c r="M9859" i="2"/>
  <x:c r="N9859" i="2"/>
  <x:c r="O9859" i="2"/>
  <x:c r="K9860" i="2"/>
  <x:c r="M9860" i="2"/>
  <x:c r="N9860" i="2"/>
  <x:c r="O9860" i="2"/>
  <x:c r="K9861" i="2"/>
  <x:c r="M9861" i="2"/>
  <x:c r="N9861" i="2"/>
  <x:c r="O9861" i="2"/>
  <x:c r="K9862" i="2"/>
  <x:c r="M9862" i="2"/>
  <x:c r="N9862" i="2"/>
  <x:c r="O9862" i="2"/>
  <x:c r="K9863" i="2"/>
  <x:c r="M9863" i="2"/>
  <x:c r="N9863" i="2"/>
  <x:c r="O9863" i="2"/>
  <x:c r="K9864" i="2"/>
  <x:c r="M9864" i="2"/>
  <x:c r="N9864" i="2"/>
  <x:c r="O9864" i="2"/>
  <x:c r="K9865" i="2"/>
  <x:c r="M9865" i="2"/>
  <x:c r="N9865" i="2"/>
  <x:c r="O9865" i="2"/>
  <x:c r="K9866" i="2"/>
  <x:c r="M9866" i="2"/>
  <x:c r="N9866" i="2"/>
  <x:c r="O9866" i="2"/>
  <x:c r="K9867" i="2"/>
  <x:c r="M9867" i="2"/>
  <x:c r="N9867" i="2"/>
  <x:c r="O9867" i="2"/>
  <x:c r="K9868" i="2"/>
  <x:c r="M9868" i="2"/>
  <x:c r="N9868" i="2"/>
  <x:c r="O9868" i="2"/>
  <x:c r="K9869" i="2"/>
  <x:c r="M9869" i="2"/>
  <x:c r="N9869" i="2"/>
  <x:c r="O9869" i="2"/>
  <x:c r="K9870" i="2"/>
  <x:c r="M9870" i="2"/>
  <x:c r="N9870" i="2"/>
  <x:c r="O9870" i="2"/>
  <x:c r="K9871" i="2"/>
  <x:c r="M9871" i="2"/>
  <x:c r="N9871" i="2"/>
  <x:c r="O9871" i="2"/>
  <x:c r="K9872" i="2"/>
  <x:c r="M9872" i="2"/>
  <x:c r="N9872" i="2"/>
  <x:c r="O9872" i="2"/>
  <x:c r="K9873" i="2"/>
  <x:c r="M9873" i="2"/>
  <x:c r="N9873" i="2"/>
  <x:c r="O9873" i="2"/>
  <x:c r="K9874" i="2"/>
  <x:c r="M9874" i="2"/>
  <x:c r="N9874" i="2"/>
  <x:c r="O9874" i="2"/>
  <x:c r="K9875" i="2"/>
  <x:c r="M9875" i="2"/>
  <x:c r="N9875" i="2"/>
  <x:c r="O9875" i="2"/>
  <x:c r="K9876" i="2"/>
  <x:c r="M9876" i="2"/>
  <x:c r="N9876" i="2"/>
  <x:c r="O9876" i="2"/>
  <x:c r="K9877" i="2"/>
  <x:c r="M9877" i="2"/>
  <x:c r="N9877" i="2"/>
  <x:c r="O9877" i="2"/>
  <x:c r="K9878" i="2"/>
  <x:c r="M9878" i="2"/>
  <x:c r="N9878" i="2"/>
  <x:c r="O9878" i="2"/>
  <x:c r="K9879" i="2"/>
  <x:c r="M9879" i="2"/>
  <x:c r="N9879" i="2"/>
  <x:c r="O9879" i="2"/>
  <x:c r="K9880" i="2"/>
  <x:c r="M9880" i="2"/>
  <x:c r="N9880" i="2"/>
  <x:c r="O9880" i="2"/>
  <x:c r="K9881" i="2"/>
  <x:c r="M9881" i="2"/>
  <x:c r="N9881" i="2"/>
  <x:c r="O9881" i="2"/>
  <x:c r="K9882" i="2"/>
  <x:c r="M9882" i="2"/>
  <x:c r="N9882" i="2"/>
  <x:c r="O9882" i="2"/>
  <x:c r="K9883" i="2"/>
  <x:c r="M9883" i="2"/>
  <x:c r="N9883" i="2"/>
  <x:c r="O9883" i="2"/>
  <x:c r="K9884" i="2"/>
  <x:c r="M9884" i="2"/>
  <x:c r="N9884" i="2"/>
  <x:c r="O9884" i="2"/>
  <x:c r="K9885" i="2"/>
  <x:c r="M9885" i="2"/>
  <x:c r="N9885" i="2"/>
  <x:c r="O9885" i="2"/>
  <x:c r="K9886" i="2"/>
  <x:c r="M9886" i="2"/>
  <x:c r="N9886" i="2"/>
  <x:c r="O9886" i="2"/>
  <x:c r="K9887" i="2"/>
  <x:c r="M9887" i="2"/>
  <x:c r="N9887" i="2"/>
  <x:c r="O9887" i="2"/>
  <x:c r="K9888" i="2"/>
  <x:c r="M9888" i="2"/>
  <x:c r="N9888" i="2"/>
  <x:c r="O9888" i="2"/>
  <x:c r="K9889" i="2"/>
  <x:c r="M9889" i="2"/>
  <x:c r="N9889" i="2"/>
  <x:c r="O9889" i="2"/>
  <x:c r="K9890" i="2"/>
  <x:c r="M9890" i="2"/>
  <x:c r="N9890" i="2"/>
  <x:c r="O9890" i="2"/>
  <x:c r="K9891" i="2"/>
  <x:c r="M9891" i="2"/>
  <x:c r="N9891" i="2"/>
  <x:c r="O9891" i="2"/>
  <x:c r="K9892" i="2"/>
  <x:c r="M9892" i="2"/>
  <x:c r="N9892" i="2"/>
  <x:c r="O9892" i="2"/>
  <x:c r="K9893" i="2"/>
  <x:c r="M9893" i="2"/>
  <x:c r="N9893" i="2"/>
  <x:c r="O9893" i="2"/>
  <x:c r="K9894" i="2"/>
  <x:c r="M9894" i="2"/>
  <x:c r="N9894" i="2"/>
  <x:c r="O9894" i="2"/>
  <x:c r="K9895" i="2"/>
  <x:c r="M9895" i="2"/>
  <x:c r="N9895" i="2"/>
  <x:c r="O9895" i="2"/>
  <x:c r="K9896" i="2"/>
  <x:c r="M9896" i="2"/>
  <x:c r="N9896" i="2"/>
  <x:c r="O9896" i="2"/>
  <x:c r="K9897" i="2"/>
  <x:c r="M9897" i="2"/>
  <x:c r="N9897" i="2"/>
  <x:c r="O9897" i="2"/>
  <x:c r="K9898" i="2"/>
  <x:c r="M9898" i="2"/>
  <x:c r="N9898" i="2"/>
  <x:c r="O9898" i="2"/>
  <x:c r="K9899" i="2"/>
  <x:c r="M9899" i="2"/>
  <x:c r="N9899" i="2"/>
  <x:c r="O9899" i="2"/>
  <x:c r="K9900" i="2"/>
  <x:c r="M9900" i="2"/>
  <x:c r="N9900" i="2"/>
  <x:c r="O9900" i="2"/>
  <x:c r="K9901" i="2"/>
  <x:c r="M9901" i="2"/>
  <x:c r="N9901" i="2"/>
  <x:c r="O9901" i="2"/>
  <x:c r="K9902" i="2"/>
  <x:c r="M9902" i="2"/>
  <x:c r="N9902" i="2"/>
  <x:c r="O9902" i="2"/>
  <x:c r="K9903" i="2"/>
  <x:c r="M9903" i="2"/>
  <x:c r="N9903" i="2"/>
  <x:c r="O9903" i="2"/>
  <x:c r="K9904" i="2"/>
  <x:c r="M9904" i="2"/>
  <x:c r="N9904" i="2"/>
  <x:c r="O9904" i="2"/>
  <x:c r="K9905" i="2"/>
  <x:c r="M9905" i="2"/>
  <x:c r="N9905" i="2"/>
  <x:c r="O9905" i="2"/>
  <x:c r="K9906" i="2"/>
  <x:c r="M9906" i="2"/>
  <x:c r="N9906" i="2"/>
  <x:c r="O9906" i="2"/>
  <x:c r="K9907" i="2"/>
  <x:c r="M9907" i="2"/>
  <x:c r="N9907" i="2"/>
  <x:c r="O9907" i="2"/>
  <x:c r="K9908" i="2"/>
  <x:c r="M9908" i="2"/>
  <x:c r="N9908" i="2"/>
  <x:c r="O9908" i="2"/>
  <x:c r="K9909" i="2"/>
  <x:c r="M9909" i="2"/>
  <x:c r="N9909" i="2"/>
  <x:c r="O9909" i="2"/>
  <x:c r="K9910" i="2"/>
  <x:c r="M9910" i="2"/>
  <x:c r="N9910" i="2"/>
  <x:c r="O9910" i="2"/>
  <x:c r="K9911" i="2"/>
  <x:c r="M9911" i="2"/>
  <x:c r="N9911" i="2"/>
  <x:c r="O9911" i="2"/>
  <x:c r="K9912" i="2"/>
  <x:c r="M9912" i="2"/>
  <x:c r="N9912" i="2"/>
  <x:c r="O9912" i="2"/>
  <x:c r="K9913" i="2"/>
  <x:c r="M9913" i="2"/>
  <x:c r="N9913" i="2"/>
  <x:c r="O9913" i="2"/>
  <x:c r="K9914" i="2"/>
  <x:c r="M9914" i="2"/>
  <x:c r="N9914" i="2"/>
  <x:c r="O9914" i="2"/>
  <x:c r="K9915" i="2"/>
  <x:c r="M9915" i="2"/>
  <x:c r="N9915" i="2"/>
  <x:c r="O9915" i="2"/>
  <x:c r="K9916" i="2"/>
  <x:c r="M9916" i="2"/>
  <x:c r="N9916" i="2"/>
  <x:c r="O9916" i="2"/>
  <x:c r="K9917" i="2"/>
  <x:c r="M9917" i="2"/>
  <x:c r="N9917" i="2"/>
  <x:c r="O9917" i="2"/>
  <x:c r="K9918" i="2"/>
  <x:c r="M9918" i="2"/>
  <x:c r="N9918" i="2"/>
  <x:c r="O9918" i="2"/>
  <x:c r="K9919" i="2"/>
  <x:c r="M9919" i="2"/>
  <x:c r="N9919" i="2"/>
  <x:c r="O9919" i="2"/>
  <x:c r="K9920" i="2"/>
  <x:c r="M9920" i="2"/>
  <x:c r="N9920" i="2"/>
  <x:c r="O9920" i="2"/>
  <x:c r="K9921" i="2"/>
  <x:c r="M9921" i="2"/>
  <x:c r="N9921" i="2"/>
  <x:c r="O9921" i="2"/>
  <x:c r="K9922" i="2"/>
  <x:c r="M9922" i="2"/>
  <x:c r="N9922" i="2"/>
  <x:c r="O9922" i="2"/>
  <x:c r="K9923" i="2"/>
  <x:c r="M9923" i="2"/>
  <x:c r="N9923" i="2"/>
  <x:c r="O9923" i="2"/>
  <x:c r="K9924" i="2"/>
  <x:c r="M9924" i="2"/>
  <x:c r="N9924" i="2"/>
  <x:c r="O9924" i="2"/>
  <x:c r="K9925" i="2"/>
  <x:c r="M9925" i="2"/>
  <x:c r="N9925" i="2"/>
  <x:c r="O9925" i="2"/>
  <x:c r="K9926" i="2"/>
  <x:c r="M9926" i="2"/>
  <x:c r="N9926" i="2"/>
  <x:c r="O9926" i="2"/>
  <x:c r="K9927" i="2"/>
  <x:c r="M9927" i="2"/>
  <x:c r="N9927" i="2"/>
  <x:c r="O9927" i="2"/>
  <x:c r="K9928" i="2"/>
  <x:c r="M9928" i="2"/>
  <x:c r="N9928" i="2"/>
  <x:c r="O9928" i="2"/>
  <x:c r="K9929" i="2"/>
  <x:c r="M9929" i="2"/>
  <x:c r="N9929" i="2"/>
  <x:c r="O9929" i="2"/>
  <x:c r="K9930" i="2"/>
  <x:c r="M9930" i="2"/>
  <x:c r="N9930" i="2"/>
  <x:c r="O9930" i="2"/>
  <x:c r="K9931" i="2"/>
  <x:c r="M9931" i="2"/>
  <x:c r="N9931" i="2"/>
  <x:c r="O9931" i="2"/>
  <x:c r="K9932" i="2"/>
  <x:c r="M9932" i="2"/>
  <x:c r="N9932" i="2"/>
  <x:c r="O9932" i="2"/>
  <x:c r="K9933" i="2"/>
  <x:c r="M9933" i="2"/>
  <x:c r="N9933" i="2"/>
  <x:c r="O9933" i="2"/>
  <x:c r="K9934" i="2"/>
  <x:c r="M9934" i="2"/>
  <x:c r="N9934" i="2"/>
  <x:c r="O9934" i="2"/>
  <x:c r="K9935" i="2"/>
  <x:c r="M9935" i="2"/>
  <x:c r="N9935" i="2"/>
  <x:c r="O9935" i="2"/>
  <x:c r="K9936" i="2"/>
  <x:c r="M9936" i="2"/>
  <x:c r="N9936" i="2"/>
  <x:c r="O9936" i="2"/>
  <x:c r="K9937" i="2"/>
  <x:c r="M9937" i="2"/>
  <x:c r="N9937" i="2"/>
  <x:c r="O9937" i="2"/>
  <x:c r="K9938" i="2"/>
  <x:c r="M9938" i="2"/>
  <x:c r="N9938" i="2"/>
  <x:c r="O9938" i="2"/>
  <x:c r="K9939" i="2"/>
  <x:c r="M9939" i="2"/>
  <x:c r="N9939" i="2"/>
  <x:c r="O9939" i="2"/>
  <x:c r="K9940" i="2"/>
  <x:c r="M9940" i="2"/>
  <x:c r="N9940" i="2"/>
  <x:c r="O9940" i="2"/>
  <x:c r="K9941" i="2"/>
  <x:c r="M9941" i="2"/>
  <x:c r="N9941" i="2"/>
  <x:c r="O9941" i="2"/>
  <x:c r="K9942" i="2"/>
  <x:c r="M9942" i="2"/>
  <x:c r="N9942" i="2"/>
  <x:c r="O9942" i="2"/>
  <x:c r="K9943" i="2"/>
  <x:c r="M9943" i="2"/>
  <x:c r="N9943" i="2"/>
  <x:c r="O9943" i="2"/>
  <x:c r="K9944" i="2"/>
  <x:c r="M9944" i="2"/>
  <x:c r="N9944" i="2"/>
  <x:c r="O9944" i="2"/>
  <x:c r="K9945" i="2"/>
  <x:c r="M9945" i="2"/>
  <x:c r="N9945" i="2"/>
  <x:c r="O9945" i="2"/>
  <x:c r="K9946" i="2"/>
  <x:c r="M9946" i="2"/>
  <x:c r="N9946" i="2"/>
  <x:c r="O9946" i="2"/>
  <x:c r="K9947" i="2"/>
  <x:c r="M9947" i="2"/>
  <x:c r="N9947" i="2"/>
  <x:c r="O9947" i="2"/>
  <x:c r="K9948" i="2"/>
  <x:c r="M9948" i="2"/>
  <x:c r="N9948" i="2"/>
  <x:c r="O9948" i="2"/>
  <x:c r="K9949" i="2"/>
  <x:c r="M9949" i="2"/>
  <x:c r="N9949" i="2"/>
  <x:c r="O9949" i="2"/>
  <x:c r="K9950" i="2"/>
  <x:c r="M9950" i="2"/>
  <x:c r="N9950" i="2"/>
  <x:c r="O9950" i="2"/>
  <x:c r="K9951" i="2"/>
  <x:c r="M9951" i="2"/>
  <x:c r="N9951" i="2"/>
  <x:c r="O9951" i="2"/>
  <x:c r="K9952" i="2"/>
  <x:c r="M9952" i="2"/>
  <x:c r="N9952" i="2"/>
  <x:c r="O9952" i="2"/>
  <x:c r="K9953" i="2"/>
  <x:c r="M9953" i="2"/>
  <x:c r="N9953" i="2"/>
  <x:c r="O9953" i="2"/>
  <x:c r="K9954" i="2"/>
  <x:c r="M9954" i="2"/>
  <x:c r="N9954" i="2"/>
  <x:c r="O9954" i="2"/>
  <x:c r="K9955" i="2"/>
  <x:c r="M9955" i="2"/>
  <x:c r="N9955" i="2"/>
  <x:c r="O9955" i="2"/>
  <x:c r="K9956" i="2"/>
  <x:c r="M9956" i="2"/>
  <x:c r="N9956" i="2"/>
  <x:c r="O9956" i="2"/>
  <x:c r="K9957" i="2"/>
  <x:c r="M9957" i="2"/>
  <x:c r="N9957" i="2"/>
  <x:c r="O9957" i="2"/>
  <x:c r="K9958" i="2"/>
  <x:c r="M9958" i="2"/>
  <x:c r="N9958" i="2"/>
  <x:c r="O9958" i="2"/>
  <x:c r="K9959" i="2"/>
  <x:c r="M9959" i="2"/>
  <x:c r="N9959" i="2"/>
  <x:c r="O9959" i="2"/>
  <x:c r="K9960" i="2"/>
  <x:c r="M9960" i="2"/>
  <x:c r="N9960" i="2"/>
  <x:c r="O9960" i="2"/>
  <x:c r="K9961" i="2"/>
  <x:c r="M9961" i="2"/>
  <x:c r="N9961" i="2"/>
  <x:c r="O9961" i="2"/>
  <x:c r="K9962" i="2"/>
  <x:c r="M9962" i="2"/>
  <x:c r="N9962" i="2"/>
  <x:c r="O9962" i="2"/>
  <x:c r="K9963" i="2"/>
  <x:c r="M9963" i="2"/>
  <x:c r="N9963" i="2"/>
  <x:c r="O9963" i="2"/>
  <x:c r="K9964" i="2"/>
  <x:c r="M9964" i="2"/>
  <x:c r="N9964" i="2"/>
  <x:c r="O9964" i="2"/>
  <x:c r="K9965" i="2"/>
  <x:c r="M9965" i="2"/>
  <x:c r="N9965" i="2"/>
  <x:c r="O9965" i="2"/>
  <x:c r="K9966" i="2"/>
  <x:c r="M9966" i="2"/>
  <x:c r="N9966" i="2"/>
  <x:c r="O9966" i="2"/>
  <x:c r="K9967" i="2"/>
  <x:c r="M9967" i="2"/>
  <x:c r="N9967" i="2"/>
  <x:c r="O9967" i="2"/>
  <x:c r="K9968" i="2"/>
  <x:c r="M9968" i="2"/>
  <x:c r="N9968" i="2"/>
  <x:c r="O9968" i="2"/>
  <x:c r="K9969" i="2"/>
  <x:c r="M9969" i="2"/>
  <x:c r="N9969" i="2"/>
  <x:c r="O9969" i="2"/>
  <x:c r="K9970" i="2"/>
  <x:c r="M9970" i="2"/>
  <x:c r="N9970" i="2"/>
  <x:c r="O9970" i="2"/>
  <x:c r="K9971" i="2"/>
  <x:c r="M9971" i="2"/>
  <x:c r="N9971" i="2"/>
  <x:c r="O9971" i="2"/>
  <x:c r="K9972" i="2"/>
  <x:c r="M9972" i="2"/>
  <x:c r="N9972" i="2"/>
  <x:c r="O9972" i="2"/>
  <x:c r="K9973" i="2"/>
  <x:c r="M9973" i="2"/>
  <x:c r="N9973" i="2"/>
  <x:c r="O9973" i="2"/>
  <x:c r="K9974" i="2"/>
  <x:c r="M9974" i="2"/>
  <x:c r="N9974" i="2"/>
  <x:c r="O9974" i="2"/>
  <x:c r="K9975" i="2"/>
  <x:c r="M9975" i="2"/>
  <x:c r="N9975" i="2"/>
  <x:c r="O9975" i="2"/>
  <x:c r="K9976" i="2"/>
  <x:c r="M9976" i="2"/>
  <x:c r="N9976" i="2"/>
  <x:c r="O9976" i="2"/>
  <x:c r="K9977" i="2"/>
  <x:c r="M9977" i="2"/>
  <x:c r="N9977" i="2"/>
  <x:c r="O9977" i="2"/>
  <x:c r="K9978" i="2"/>
  <x:c r="M9978" i="2"/>
  <x:c r="N9978" i="2"/>
  <x:c r="O9978" i="2"/>
  <x:c r="K9979" i="2"/>
  <x:c r="M9979" i="2"/>
  <x:c r="N9979" i="2"/>
  <x:c r="O9979" i="2"/>
  <x:c r="K9980" i="2"/>
  <x:c r="M9980" i="2"/>
  <x:c r="N9980" i="2"/>
  <x:c r="O9980" i="2"/>
  <x:c r="K9981" i="2"/>
  <x:c r="M9981" i="2"/>
  <x:c r="N9981" i="2"/>
  <x:c r="O9981" i="2"/>
  <x:c r="K9982" i="2"/>
  <x:c r="M9982" i="2"/>
  <x:c r="N9982" i="2"/>
  <x:c r="O9982" i="2"/>
  <x:c r="K9983" i="2"/>
  <x:c r="M9983" i="2"/>
  <x:c r="N9983" i="2"/>
  <x:c r="O9983" i="2"/>
  <x:c r="K9984" i="2"/>
  <x:c r="M9984" i="2"/>
  <x:c r="N9984" i="2"/>
  <x:c r="O9984" i="2"/>
  <x:c r="K9985" i="2"/>
  <x:c r="M9985" i="2"/>
  <x:c r="N9985" i="2"/>
  <x:c r="O9985" i="2"/>
  <x:c r="K9986" i="2"/>
  <x:c r="M9986" i="2"/>
  <x:c r="N9986" i="2"/>
  <x:c r="O9986" i="2"/>
  <x:c r="K9987" i="2"/>
  <x:c r="M9987" i="2"/>
  <x:c r="N9987" i="2"/>
  <x:c r="O9987" i="2"/>
  <x:c r="K9988" i="2"/>
  <x:c r="M9988" i="2"/>
  <x:c r="N9988" i="2"/>
  <x:c r="O9988" i="2"/>
  <x:c r="K9989" i="2"/>
  <x:c r="M9989" i="2"/>
  <x:c r="N9989" i="2"/>
  <x:c r="O9989" i="2"/>
  <x:c r="K9990" i="2"/>
  <x:c r="M9990" i="2"/>
  <x:c r="N9990" i="2"/>
  <x:c r="O9990" i="2"/>
  <x:c r="K9991" i="2"/>
  <x:c r="M9991" i="2"/>
  <x:c r="N9991" i="2"/>
  <x:c r="O9991" i="2"/>
  <x:c r="K9992" i="2"/>
  <x:c r="M9992" i="2"/>
  <x:c r="N9992" i="2"/>
  <x:c r="O9992" i="2"/>
  <x:c r="K9993" i="2"/>
  <x:c r="M9993" i="2"/>
  <x:c r="N9993" i="2"/>
  <x:c r="O9993" i="2"/>
  <x:c r="K9994" i="2"/>
  <x:c r="M9994" i="2"/>
  <x:c r="N9994" i="2"/>
  <x:c r="O9994" i="2"/>
  <x:c r="K9995" i="2"/>
  <x:c r="M9995" i="2"/>
  <x:c r="N9995" i="2"/>
  <x:c r="O9995" i="2"/>
  <x:c r="K9996" i="2"/>
  <x:c r="M9996" i="2"/>
  <x:c r="N9996" i="2"/>
  <x:c r="O9996" i="2"/>
  <x:c r="K9997" i="2"/>
  <x:c r="M9997" i="2"/>
  <x:c r="N9997" i="2"/>
  <x:c r="O9997" i="2"/>
  <x:c r="K9998" i="2"/>
  <x:c r="M9998" i="2"/>
  <x:c r="N9998" i="2"/>
  <x:c r="O9998" i="2"/>
  <x:c r="K9999" i="2"/>
  <x:c r="M9999" i="2"/>
  <x:c r="N9999" i="2"/>
  <x:c r="O9999" i="2"/>
  <x:c r="K10000" i="2"/>
  <x:c r="M10000" i="2"/>
  <x:c r="N10000" i="2"/>
  <x:c r="O10000" i="2"/>
  <x:c r="K10001" i="2"/>
  <x:c r="M10001" i="2"/>
  <x:c r="N10001" i="2"/>
  <x:c r="O10001" i="2"/>
  <x:c r="K10002" i="2"/>
  <x:c r="M10002" i="2"/>
  <x:c r="N10002" i="2"/>
  <x:c r="O10002" i="2"/>
  <x:c r="K10003" i="2"/>
  <x:c r="M10003" i="2"/>
  <x:c r="N10003" i="2"/>
  <x:c r="O10003" i="2"/>
  <x:c r="K10004" i="2"/>
  <x:c r="M10004" i="2"/>
  <x:c r="N10004" i="2"/>
  <x:c r="O10004" i="2"/>
  <x:c r="K10005" i="2"/>
  <x:c r="M10005" i="2"/>
  <x:c r="N10005" i="2"/>
  <x:c r="O10005" i="2"/>
  <x:c r="K10006" i="2"/>
  <x:c r="M10006" i="2"/>
  <x:c r="N10006" i="2"/>
  <x:c r="O10006" i="2"/>
  <x:c r="K10007" i="2"/>
  <x:c r="M10007" i="2"/>
  <x:c r="N10007" i="2"/>
  <x:c r="O10007" i="2"/>
  <x:c r="K10008" i="2"/>
  <x:c r="M10008" i="2"/>
  <x:c r="N10008" i="2"/>
  <x:c r="O10008" i="2"/>
  <x:c r="K10009" i="2"/>
  <x:c r="M10009" i="2"/>
  <x:c r="N10009" i="2"/>
  <x:c r="O10009" i="2"/>
  <x:c r="K10010" i="2"/>
  <x:c r="M10010" i="2"/>
  <x:c r="N10010" i="2"/>
  <x:c r="O10010" i="2"/>
  <x:c r="K10011" i="2"/>
  <x:c r="M10011" i="2"/>
  <x:c r="N10011" i="2"/>
  <x:c r="O10011" i="2"/>
  <x:c r="K10012" i="2"/>
  <x:c r="M10012" i="2"/>
  <x:c r="N10012" i="2"/>
  <x:c r="O10012" i="2"/>
  <x:c r="K10013" i="2"/>
  <x:c r="M10013" i="2"/>
  <x:c r="N10013" i="2"/>
  <x:c r="O10013" i="2"/>
  <x:c r="K10014" i="2"/>
  <x:c r="M10014" i="2"/>
  <x:c r="N10014" i="2"/>
  <x:c r="O10014" i="2"/>
  <x:c r="K10015" i="2"/>
  <x:c r="M10015" i="2"/>
  <x:c r="N10015" i="2"/>
  <x:c r="O10015" i="2"/>
  <x:c r="K10016" i="2"/>
  <x:c r="M10016" i="2"/>
  <x:c r="N10016" i="2"/>
  <x:c r="O10016" i="2"/>
  <x:c r="K10017" i="2"/>
  <x:c r="M10017" i="2"/>
  <x:c r="N10017" i="2"/>
  <x:c r="O10017" i="2"/>
  <x:c r="K10018" i="2"/>
  <x:c r="M10018" i="2"/>
  <x:c r="N10018" i="2"/>
  <x:c r="O10018" i="2"/>
  <x:c r="K10019" i="2"/>
  <x:c r="M10019" i="2"/>
  <x:c r="N10019" i="2"/>
  <x:c r="O10019" i="2"/>
  <x:c r="K10020" i="2"/>
  <x:c r="M10020" i="2"/>
  <x:c r="N10020" i="2"/>
  <x:c r="O10020" i="2"/>
  <x:c r="K10021" i="2"/>
  <x:c r="M10021" i="2"/>
  <x:c r="N10021" i="2"/>
  <x:c r="O10021" i="2"/>
  <x:c r="K10022" i="2"/>
  <x:c r="M10022" i="2"/>
  <x:c r="N10022" i="2"/>
  <x:c r="O10022" i="2"/>
  <x:c r="K10023" i="2"/>
  <x:c r="M10023" i="2"/>
  <x:c r="N10023" i="2"/>
  <x:c r="O10023" i="2"/>
  <x:c r="K10024" i="2"/>
  <x:c r="M10024" i="2"/>
  <x:c r="N10024" i="2"/>
  <x:c r="O10024" i="2"/>
  <x:c r="K10025" i="2"/>
  <x:c r="M10025" i="2"/>
  <x:c r="N10025" i="2"/>
  <x:c r="O10025" i="2"/>
  <x:c r="K10026" i="2"/>
  <x:c r="M10026" i="2"/>
  <x:c r="N10026" i="2"/>
  <x:c r="O10026" i="2"/>
  <x:c r="K10027" i="2"/>
  <x:c r="M10027" i="2"/>
  <x:c r="N10027" i="2"/>
  <x:c r="O10027" i="2"/>
  <x:c r="K10028" i="2"/>
  <x:c r="M10028" i="2"/>
  <x:c r="N10028" i="2"/>
  <x:c r="O10028" i="2"/>
  <x:c r="K10029" i="2"/>
  <x:c r="M10029" i="2"/>
  <x:c r="N10029" i="2"/>
  <x:c r="O10029" i="2"/>
  <x:c r="K10030" i="2"/>
  <x:c r="M10030" i="2"/>
  <x:c r="N10030" i="2"/>
  <x:c r="O10030" i="2"/>
  <x:c r="K10031" i="2"/>
  <x:c r="M10031" i="2"/>
  <x:c r="N10031" i="2"/>
  <x:c r="O10031" i="2"/>
  <x:c r="K10032" i="2"/>
  <x:c r="M10032" i="2"/>
  <x:c r="N10032" i="2"/>
  <x:c r="O10032" i="2"/>
  <x:c r="K10033" i="2"/>
  <x:c r="M10033" i="2"/>
  <x:c r="N10033" i="2"/>
  <x:c r="O10033" i="2"/>
  <x:c r="K10034" i="2"/>
  <x:c r="M10034" i="2"/>
  <x:c r="N10034" i="2"/>
  <x:c r="O10034" i="2"/>
  <x:c r="K10035" i="2"/>
  <x:c r="M10035" i="2"/>
  <x:c r="N10035" i="2"/>
  <x:c r="O10035" i="2"/>
  <x:c r="K10036" i="2"/>
  <x:c r="M10036" i="2"/>
  <x:c r="N10036" i="2"/>
  <x:c r="O10036" i="2"/>
  <x:c r="K10037" i="2"/>
  <x:c r="M10037" i="2"/>
  <x:c r="N10037" i="2"/>
  <x:c r="O10037" i="2"/>
  <x:c r="K10038" i="2"/>
  <x:c r="M10038" i="2"/>
  <x:c r="N10038" i="2"/>
  <x:c r="O10038" i="2"/>
  <x:c r="K10039" i="2"/>
  <x:c r="M10039" i="2"/>
  <x:c r="N10039" i="2"/>
  <x:c r="O10039" i="2"/>
  <x:c r="K10040" i="2"/>
  <x:c r="M10040" i="2"/>
  <x:c r="N10040" i="2"/>
  <x:c r="O10040" i="2"/>
  <x:c r="K10041" i="2"/>
  <x:c r="M10041" i="2"/>
  <x:c r="N10041" i="2"/>
  <x:c r="O10041" i="2"/>
  <x:c r="K10042" i="2"/>
  <x:c r="M10042" i="2"/>
  <x:c r="N10042" i="2"/>
  <x:c r="O10042" i="2"/>
  <x:c r="K10043" i="2"/>
  <x:c r="M10043" i="2"/>
  <x:c r="N10043" i="2"/>
  <x:c r="O10043" i="2"/>
  <x:c r="K10044" i="2"/>
  <x:c r="M10044" i="2"/>
  <x:c r="N10044" i="2"/>
  <x:c r="O10044" i="2"/>
  <x:c r="K10045" i="2"/>
  <x:c r="M10045" i="2"/>
  <x:c r="N10045" i="2"/>
  <x:c r="O10045" i="2"/>
  <x:c r="K10046" i="2"/>
  <x:c r="M10046" i="2"/>
  <x:c r="N10046" i="2"/>
  <x:c r="O10046" i="2"/>
  <x:c r="K10047" i="2"/>
  <x:c r="M10047" i="2"/>
  <x:c r="N10047" i="2"/>
  <x:c r="O10047" i="2"/>
  <x:c r="K10048" i="2"/>
  <x:c r="M10048" i="2"/>
  <x:c r="N10048" i="2"/>
  <x:c r="O10048" i="2"/>
  <x:c r="K10049" i="2"/>
  <x:c r="M10049" i="2"/>
  <x:c r="N10049" i="2"/>
  <x:c r="O10049" i="2"/>
  <x:c r="K10050" i="2"/>
  <x:c r="M10050" i="2"/>
  <x:c r="N10050" i="2"/>
  <x:c r="O10050" i="2"/>
  <x:c r="K10051" i="2"/>
  <x:c r="M10051" i="2"/>
  <x:c r="N10051" i="2"/>
  <x:c r="O10051" i="2"/>
  <x:c r="K10052" i="2"/>
  <x:c r="M10052" i="2"/>
  <x:c r="N10052" i="2"/>
  <x:c r="O10052" i="2"/>
  <x:c r="K10053" i="2"/>
  <x:c r="M10053" i="2"/>
  <x:c r="N10053" i="2"/>
  <x:c r="O10053" i="2"/>
  <x:c r="K10054" i="2"/>
  <x:c r="M10054" i="2"/>
  <x:c r="N10054" i="2"/>
  <x:c r="O10054" i="2"/>
  <x:c r="K10055" i="2"/>
  <x:c r="M10055" i="2"/>
  <x:c r="N10055" i="2"/>
  <x:c r="O10055" i="2"/>
  <x:c r="K10056" i="2"/>
  <x:c r="M10056" i="2"/>
  <x:c r="N10056" i="2"/>
  <x:c r="O10056" i="2"/>
  <x:c r="K10057" i="2"/>
  <x:c r="M10057" i="2"/>
  <x:c r="N10057" i="2"/>
  <x:c r="O10057" i="2"/>
  <x:c r="K10058" i="2"/>
  <x:c r="M10058" i="2"/>
  <x:c r="N10058" i="2"/>
  <x:c r="O10058" i="2"/>
  <x:c r="K10059" i="2"/>
  <x:c r="M10059" i="2"/>
  <x:c r="N10059" i="2"/>
  <x:c r="O10059" i="2"/>
  <x:c r="K10060" i="2"/>
  <x:c r="M10060" i="2"/>
  <x:c r="N10060" i="2"/>
  <x:c r="O10060" i="2"/>
  <x:c r="K10061" i="2"/>
  <x:c r="M10061" i="2"/>
  <x:c r="N10061" i="2"/>
  <x:c r="O10061" i="2"/>
  <x:c r="K10062" i="2"/>
  <x:c r="M10062" i="2"/>
  <x:c r="N10062" i="2"/>
  <x:c r="O10062" i="2"/>
  <x:c r="K10063" i="2"/>
  <x:c r="M10063" i="2"/>
  <x:c r="N10063" i="2"/>
  <x:c r="O10063" i="2"/>
  <x:c r="K10064" i="2"/>
  <x:c r="M10064" i="2"/>
  <x:c r="N10064" i="2"/>
  <x:c r="O10064" i="2"/>
  <x:c r="K10065" i="2"/>
  <x:c r="M10065" i="2"/>
  <x:c r="N10065" i="2"/>
  <x:c r="O10065" i="2"/>
  <x:c r="K10066" i="2"/>
  <x:c r="M10066" i="2"/>
  <x:c r="N10066" i="2"/>
  <x:c r="O10066" i="2"/>
  <x:c r="K10067" i="2"/>
  <x:c r="M10067" i="2"/>
  <x:c r="N10067" i="2"/>
  <x:c r="O10067" i="2"/>
  <x:c r="K10068" i="2"/>
  <x:c r="M10068" i="2"/>
  <x:c r="N10068" i="2"/>
  <x:c r="O10068" i="2"/>
  <x:c r="K10069" i="2"/>
  <x:c r="M10069" i="2"/>
  <x:c r="N10069" i="2"/>
  <x:c r="O10069" i="2"/>
  <x:c r="K10070" i="2"/>
  <x:c r="M10070" i="2"/>
  <x:c r="N10070" i="2"/>
  <x:c r="O10070" i="2"/>
  <x:c r="K10071" i="2"/>
  <x:c r="M10071" i="2"/>
  <x:c r="N10071" i="2"/>
  <x:c r="O10071" i="2"/>
  <x:c r="K10072" i="2"/>
  <x:c r="M10072" i="2"/>
  <x:c r="N10072" i="2"/>
  <x:c r="O10072" i="2"/>
  <x:c r="K10073" i="2"/>
  <x:c r="M10073" i="2"/>
  <x:c r="N10073" i="2"/>
  <x:c r="O10073" i="2"/>
  <x:c r="K10074" i="2"/>
  <x:c r="M10074" i="2"/>
  <x:c r="N10074" i="2"/>
  <x:c r="O10074" i="2"/>
  <x:c r="K10075" i="2"/>
  <x:c r="M10075" i="2"/>
  <x:c r="N10075" i="2"/>
  <x:c r="O10075" i="2"/>
  <x:c r="K10076" i="2"/>
  <x:c r="M10076" i="2"/>
  <x:c r="N10076" i="2"/>
  <x:c r="O10076" i="2"/>
  <x:c r="K10077" i="2"/>
  <x:c r="M10077" i="2"/>
  <x:c r="N10077" i="2"/>
  <x:c r="O10077" i="2"/>
  <x:c r="K10078" i="2"/>
  <x:c r="M10078" i="2"/>
  <x:c r="N10078" i="2"/>
  <x:c r="O10078" i="2"/>
  <x:c r="K10079" i="2"/>
  <x:c r="M10079" i="2"/>
  <x:c r="N10079" i="2"/>
  <x:c r="O10079" i="2"/>
  <x:c r="K10080" i="2"/>
  <x:c r="M10080" i="2"/>
  <x:c r="N10080" i="2"/>
  <x:c r="O10080" i="2"/>
  <x:c r="K10081" i="2"/>
  <x:c r="M10081" i="2"/>
  <x:c r="N10081" i="2"/>
  <x:c r="O10081" i="2"/>
  <x:c r="K10082" i="2"/>
  <x:c r="M10082" i="2"/>
  <x:c r="N10082" i="2"/>
  <x:c r="O10082" i="2"/>
  <x:c r="K10083" i="2"/>
  <x:c r="M10083" i="2"/>
  <x:c r="N10083" i="2"/>
  <x:c r="O10083" i="2"/>
  <x:c r="K10084" i="2"/>
  <x:c r="M10084" i="2"/>
  <x:c r="N10084" i="2"/>
  <x:c r="O10084" i="2"/>
  <x:c r="K10085" i="2"/>
  <x:c r="M10085" i="2"/>
  <x:c r="N10085" i="2"/>
  <x:c r="O10085" i="2"/>
  <x:c r="K10086" i="2"/>
  <x:c r="M10086" i="2"/>
  <x:c r="N10086" i="2"/>
  <x:c r="O10086" i="2"/>
  <x:c r="K10087" i="2"/>
  <x:c r="M10087" i="2"/>
  <x:c r="N10087" i="2"/>
  <x:c r="O10087" i="2"/>
  <x:c r="K10088" i="2"/>
  <x:c r="M10088" i="2"/>
  <x:c r="N10088" i="2"/>
  <x:c r="O10088" i="2"/>
  <x:c r="K10089" i="2"/>
  <x:c r="M10089" i="2"/>
  <x:c r="N10089" i="2"/>
  <x:c r="O10089" i="2"/>
  <x:c r="K10090" i="2"/>
  <x:c r="M10090" i="2"/>
  <x:c r="N10090" i="2"/>
  <x:c r="O10090" i="2"/>
  <x:c r="K10091" i="2"/>
  <x:c r="M10091" i="2"/>
  <x:c r="N10091" i="2"/>
  <x:c r="O10091" i="2"/>
  <x:c r="K10092" i="2"/>
  <x:c r="M10092" i="2"/>
  <x:c r="N10092" i="2"/>
  <x:c r="O10092" i="2"/>
  <x:c r="K10093" i="2"/>
  <x:c r="M10093" i="2"/>
  <x:c r="N10093" i="2"/>
  <x:c r="O10093" i="2"/>
  <x:c r="K10094" i="2"/>
  <x:c r="M10094" i="2"/>
  <x:c r="N10094" i="2"/>
  <x:c r="O10094" i="2"/>
  <x:c r="K10095" i="2"/>
  <x:c r="M10095" i="2"/>
  <x:c r="N10095" i="2"/>
  <x:c r="O10095" i="2"/>
  <x:c r="K10096" i="2"/>
  <x:c r="M10096" i="2"/>
  <x:c r="N10096" i="2"/>
  <x:c r="O10096" i="2"/>
  <x:c r="K10097" i="2"/>
  <x:c r="M10097" i="2"/>
  <x:c r="N10097" i="2"/>
  <x:c r="O10097" i="2"/>
  <x:c r="K10098" i="2"/>
  <x:c r="M10098" i="2"/>
  <x:c r="N10098" i="2"/>
  <x:c r="O10098" i="2"/>
  <x:c r="K10099" i="2"/>
  <x:c r="M10099" i="2"/>
  <x:c r="N10099" i="2"/>
  <x:c r="O10099" i="2"/>
  <x:c r="K10100" i="2"/>
  <x:c r="M10100" i="2"/>
  <x:c r="N10100" i="2"/>
  <x:c r="O10100" i="2"/>
  <x:c r="K10101" i="2"/>
  <x:c r="M10101" i="2"/>
  <x:c r="N10101" i="2"/>
  <x:c r="O10101" i="2"/>
  <x:c r="K10102" i="2"/>
  <x:c r="M10102" i="2"/>
  <x:c r="N10102" i="2"/>
  <x:c r="O10102" i="2"/>
  <x:c r="K10103" i="2"/>
  <x:c r="M10103" i="2"/>
  <x:c r="N10103" i="2"/>
  <x:c r="O10103" i="2"/>
  <x:c r="K10104" i="2"/>
  <x:c r="M10104" i="2"/>
  <x:c r="N10104" i="2"/>
  <x:c r="O10104" i="2"/>
  <x:c r="K10105" i="2"/>
  <x:c r="M10105" i="2"/>
  <x:c r="N10105" i="2"/>
  <x:c r="O10105" i="2"/>
  <x:c r="K10106" i="2"/>
  <x:c r="M10106" i="2"/>
  <x:c r="N10106" i="2"/>
  <x:c r="O10106" i="2"/>
  <x:c r="K10107" i="2"/>
  <x:c r="M10107" i="2"/>
  <x:c r="N10107" i="2"/>
  <x:c r="O10107" i="2"/>
  <x:c r="K10108" i="2"/>
  <x:c r="M10108" i="2"/>
  <x:c r="N10108" i="2"/>
  <x:c r="O10108" i="2"/>
  <x:c r="K10109" i="2"/>
  <x:c r="M10109" i="2"/>
  <x:c r="N10109" i="2"/>
  <x:c r="O10109" i="2"/>
  <x:c r="K10110" i="2"/>
  <x:c r="M10110" i="2"/>
  <x:c r="N10110" i="2"/>
  <x:c r="O10110" i="2"/>
  <x:c r="K10111" i="2"/>
  <x:c r="M10111" i="2"/>
  <x:c r="N10111" i="2"/>
  <x:c r="O10111" i="2"/>
  <x:c r="K10112" i="2"/>
  <x:c r="M10112" i="2"/>
  <x:c r="N10112" i="2"/>
  <x:c r="O10112" i="2"/>
  <x:c r="K10113" i="2"/>
  <x:c r="M10113" i="2"/>
  <x:c r="N10113" i="2"/>
  <x:c r="O10113" i="2"/>
  <x:c r="K10114" i="2"/>
  <x:c r="M10114" i="2"/>
  <x:c r="N10114" i="2"/>
  <x:c r="O10114" i="2"/>
  <x:c r="K10115" i="2"/>
  <x:c r="M10115" i="2"/>
  <x:c r="N10115" i="2"/>
  <x:c r="O10115" i="2"/>
  <x:c r="K10116" i="2"/>
  <x:c r="M10116" i="2"/>
  <x:c r="N10116" i="2"/>
  <x:c r="O10116" i="2"/>
  <x:c r="K10117" i="2"/>
  <x:c r="M10117" i="2"/>
  <x:c r="N10117" i="2"/>
  <x:c r="O10117" i="2"/>
  <x:c r="K10118" i="2"/>
  <x:c r="M10118" i="2"/>
  <x:c r="N10118" i="2"/>
  <x:c r="O10118" i="2"/>
  <x:c r="K10119" i="2"/>
  <x:c r="M10119" i="2"/>
  <x:c r="N10119" i="2"/>
  <x:c r="O10119" i="2"/>
  <x:c r="K10120" i="2"/>
  <x:c r="M10120" i="2"/>
  <x:c r="N10120" i="2"/>
  <x:c r="O10120" i="2"/>
  <x:c r="K10121" i="2"/>
  <x:c r="M10121" i="2"/>
  <x:c r="N10121" i="2"/>
  <x:c r="O10121" i="2"/>
  <x:c r="K10122" i="2"/>
  <x:c r="M10122" i="2"/>
  <x:c r="N10122" i="2"/>
  <x:c r="O10122" i="2"/>
  <x:c r="K10123" i="2"/>
  <x:c r="M10123" i="2"/>
  <x:c r="N10123" i="2"/>
  <x:c r="O10123" i="2"/>
  <x:c r="K10124" i="2"/>
  <x:c r="M10124" i="2"/>
  <x:c r="N10124" i="2"/>
  <x:c r="O10124" i="2"/>
  <x:c r="K10125" i="2"/>
  <x:c r="M10125" i="2"/>
  <x:c r="N10125" i="2"/>
  <x:c r="O10125" i="2"/>
  <x:c r="K10126" i="2"/>
  <x:c r="M10126" i="2"/>
  <x:c r="N10126" i="2"/>
  <x:c r="O10126" i="2"/>
  <x:c r="K10127" i="2"/>
  <x:c r="M10127" i="2"/>
  <x:c r="N10127" i="2"/>
  <x:c r="O10127" i="2"/>
  <x:c r="K10128" i="2"/>
  <x:c r="M10128" i="2"/>
  <x:c r="N10128" i="2"/>
  <x:c r="O10128" i="2"/>
  <x:c r="K10129" i="2"/>
  <x:c r="M10129" i="2"/>
  <x:c r="N10129" i="2"/>
  <x:c r="O10129" i="2"/>
  <x:c r="K10130" i="2"/>
  <x:c r="M10130" i="2"/>
  <x:c r="N10130" i="2"/>
  <x:c r="O10130" i="2"/>
  <x:c r="K10131" i="2"/>
  <x:c r="M10131" i="2"/>
  <x:c r="N10131" i="2"/>
  <x:c r="O10131" i="2"/>
  <x:c r="K10132" i="2"/>
  <x:c r="M10132" i="2"/>
  <x:c r="N10132" i="2"/>
  <x:c r="O10132" i="2"/>
  <x:c r="K10133" i="2"/>
  <x:c r="M10133" i="2"/>
  <x:c r="N10133" i="2"/>
  <x:c r="O10133" i="2"/>
  <x:c r="K10134" i="2"/>
  <x:c r="M10134" i="2"/>
  <x:c r="N10134" i="2"/>
  <x:c r="O10134" i="2"/>
  <x:c r="K10135" i="2"/>
  <x:c r="M10135" i="2"/>
  <x:c r="N10135" i="2"/>
  <x:c r="O10135" i="2"/>
  <x:c r="K10136" i="2"/>
  <x:c r="M10136" i="2"/>
  <x:c r="N10136" i="2"/>
  <x:c r="O10136" i="2"/>
  <x:c r="K10137" i="2"/>
  <x:c r="M10137" i="2"/>
  <x:c r="N10137" i="2"/>
  <x:c r="O10137" i="2"/>
  <x:c r="K10138" i="2"/>
  <x:c r="M10138" i="2"/>
  <x:c r="N10138" i="2"/>
  <x:c r="O10138" i="2"/>
  <x:c r="K10139" i="2"/>
  <x:c r="M10139" i="2"/>
  <x:c r="N10139" i="2"/>
  <x:c r="O10139" i="2"/>
  <x:c r="K10140" i="2"/>
  <x:c r="M10140" i="2"/>
  <x:c r="N10140" i="2"/>
  <x:c r="O10140" i="2"/>
  <x:c r="K10141" i="2"/>
  <x:c r="M10141" i="2"/>
  <x:c r="N10141" i="2"/>
  <x:c r="O10141" i="2"/>
  <x:c r="K10142" i="2"/>
  <x:c r="M10142" i="2"/>
  <x:c r="N10142" i="2"/>
  <x:c r="O10142" i="2"/>
  <x:c r="K10143" i="2"/>
  <x:c r="M10143" i="2"/>
  <x:c r="N10143" i="2"/>
  <x:c r="O10143" i="2"/>
  <x:c r="K10144" i="2"/>
  <x:c r="M10144" i="2"/>
  <x:c r="N10144" i="2"/>
  <x:c r="O10144" i="2"/>
  <x:c r="K10145" i="2"/>
  <x:c r="M10145" i="2"/>
  <x:c r="N10145" i="2"/>
  <x:c r="O10145" i="2"/>
  <x:c r="K10146" i="2"/>
  <x:c r="M10146" i="2"/>
  <x:c r="N10146" i="2"/>
  <x:c r="O10146" i="2"/>
  <x:c r="K10147" i="2"/>
  <x:c r="M10147" i="2"/>
  <x:c r="N10147" i="2"/>
  <x:c r="O10147" i="2"/>
  <x:c r="K10148" i="2"/>
  <x:c r="M10148" i="2"/>
  <x:c r="N10148" i="2"/>
  <x:c r="O10148" i="2"/>
  <x:c r="K10149" i="2"/>
  <x:c r="M10149" i="2"/>
  <x:c r="N10149" i="2"/>
  <x:c r="O10149" i="2"/>
  <x:c r="K10150" i="2"/>
  <x:c r="M10150" i="2"/>
  <x:c r="N10150" i="2"/>
  <x:c r="O10150" i="2"/>
  <x:c r="K10151" i="2"/>
  <x:c r="M10151" i="2"/>
  <x:c r="N10151" i="2"/>
  <x:c r="O10151" i="2"/>
  <x:c r="K10152" i="2"/>
  <x:c r="M10152" i="2"/>
  <x:c r="N10152" i="2"/>
  <x:c r="O10152" i="2"/>
  <x:c r="K10153" i="2"/>
  <x:c r="M10153" i="2"/>
  <x:c r="N10153" i="2"/>
  <x:c r="O10153" i="2"/>
  <x:c r="K10154" i="2"/>
  <x:c r="M10154" i="2"/>
  <x:c r="N10154" i="2"/>
  <x:c r="O10154" i="2"/>
  <x:c r="K10155" i="2"/>
  <x:c r="M10155" i="2"/>
  <x:c r="N10155" i="2"/>
  <x:c r="O10155" i="2"/>
  <x:c r="K10156" i="2"/>
  <x:c r="M10156" i="2"/>
  <x:c r="N10156" i="2"/>
  <x:c r="O10156" i="2"/>
  <x:c r="K10157" i="2"/>
  <x:c r="M10157" i="2"/>
  <x:c r="N10157" i="2"/>
  <x:c r="O10157" i="2"/>
  <x:c r="K10158" i="2"/>
  <x:c r="M10158" i="2"/>
  <x:c r="N10158" i="2"/>
  <x:c r="O10158" i="2"/>
  <x:c r="K10159" i="2"/>
  <x:c r="M10159" i="2"/>
  <x:c r="N10159" i="2"/>
  <x:c r="O10159" i="2"/>
  <x:c r="K10160" i="2"/>
  <x:c r="M10160" i="2"/>
  <x:c r="N10160" i="2"/>
  <x:c r="O10160" i="2"/>
  <x:c r="K10161" i="2"/>
  <x:c r="M10161" i="2"/>
  <x:c r="N10161" i="2"/>
  <x:c r="O10161" i="2"/>
  <x:c r="K10162" i="2"/>
  <x:c r="M10162" i="2"/>
  <x:c r="N10162" i="2"/>
  <x:c r="O10162" i="2"/>
  <x:c r="K10163" i="2"/>
  <x:c r="M10163" i="2"/>
  <x:c r="N10163" i="2"/>
  <x:c r="O10163" i="2"/>
  <x:c r="K10164" i="2"/>
  <x:c r="M10164" i="2"/>
  <x:c r="N10164" i="2"/>
  <x:c r="O10164" i="2"/>
  <x:c r="K10165" i="2"/>
  <x:c r="M10165" i="2"/>
  <x:c r="N10165" i="2"/>
  <x:c r="O10165" i="2"/>
  <x:c r="K10166" i="2"/>
  <x:c r="M10166" i="2"/>
  <x:c r="N10166" i="2"/>
  <x:c r="O10166" i="2"/>
  <x:c r="K10167" i="2"/>
  <x:c r="M10167" i="2"/>
  <x:c r="N10167" i="2"/>
  <x:c r="O10167" i="2"/>
  <x:c r="K10168" i="2"/>
  <x:c r="M10168" i="2"/>
  <x:c r="N10168" i="2"/>
  <x:c r="O10168" i="2"/>
  <x:c r="K10169" i="2"/>
  <x:c r="M10169" i="2"/>
  <x:c r="N10169" i="2"/>
  <x:c r="O10169" i="2"/>
  <x:c r="K10170" i="2"/>
  <x:c r="M10170" i="2"/>
  <x:c r="N10170" i="2"/>
  <x:c r="O10170" i="2"/>
  <x:c r="K10171" i="2"/>
  <x:c r="M10171" i="2"/>
  <x:c r="N10171" i="2"/>
  <x:c r="O10171" i="2"/>
  <x:c r="K10172" i="2"/>
  <x:c r="M10172" i="2"/>
  <x:c r="N10172" i="2"/>
  <x:c r="O10172" i="2"/>
  <x:c r="K10173" i="2"/>
  <x:c r="M10173" i="2"/>
  <x:c r="N10173" i="2"/>
  <x:c r="O10173" i="2"/>
  <x:c r="K10174" i="2"/>
  <x:c r="M10174" i="2"/>
  <x:c r="N10174" i="2"/>
  <x:c r="O10174" i="2"/>
  <x:c r="K10175" i="2"/>
  <x:c r="M10175" i="2"/>
  <x:c r="N10175" i="2"/>
  <x:c r="O10175" i="2"/>
  <x:c r="K10176" i="2"/>
  <x:c r="M10176" i="2"/>
  <x:c r="N10176" i="2"/>
  <x:c r="O10176" i="2"/>
  <x:c r="K10177" i="2"/>
  <x:c r="M10177" i="2"/>
  <x:c r="N10177" i="2"/>
  <x:c r="O10177" i="2"/>
  <x:c r="K10178" i="2"/>
  <x:c r="M10178" i="2"/>
  <x:c r="N10178" i="2"/>
  <x:c r="O10178" i="2"/>
  <x:c r="K10179" i="2"/>
  <x:c r="M10179" i="2"/>
  <x:c r="N10179" i="2"/>
  <x:c r="O10179" i="2"/>
  <x:c r="K10180" i="2"/>
  <x:c r="M10180" i="2"/>
  <x:c r="N10180" i="2"/>
  <x:c r="O10180" i="2"/>
  <x:c r="K10181" i="2"/>
  <x:c r="M10181" i="2"/>
  <x:c r="N10181" i="2"/>
  <x:c r="O10181" i="2"/>
  <x:c r="K10182" i="2"/>
  <x:c r="M10182" i="2"/>
  <x:c r="N10182" i="2"/>
  <x:c r="O10182" i="2"/>
  <x:c r="K10183" i="2"/>
  <x:c r="M10183" i="2"/>
  <x:c r="N10183" i="2"/>
  <x:c r="O10183" i="2"/>
  <x:c r="K10184" i="2"/>
  <x:c r="M10184" i="2"/>
  <x:c r="N10184" i="2"/>
  <x:c r="O10184" i="2"/>
  <x:c r="K10185" i="2"/>
  <x:c r="M10185" i="2"/>
  <x:c r="N10185" i="2"/>
  <x:c r="O10185" i="2"/>
  <x:c r="K10186" i="2"/>
  <x:c r="M10186" i="2"/>
  <x:c r="N10186" i="2"/>
  <x:c r="O10186" i="2"/>
  <x:c r="K10187" i="2"/>
  <x:c r="M10187" i="2"/>
  <x:c r="N10187" i="2"/>
  <x:c r="O10187" i="2"/>
  <x:c r="K10188" i="2"/>
  <x:c r="M10188" i="2"/>
  <x:c r="N10188" i="2"/>
  <x:c r="O10188" i="2"/>
  <x:c r="K10189" i="2"/>
  <x:c r="M10189" i="2"/>
  <x:c r="N10189" i="2"/>
  <x:c r="O10189" i="2"/>
  <x:c r="K10190" i="2"/>
  <x:c r="M10190" i="2"/>
  <x:c r="N10190" i="2"/>
  <x:c r="O10190" i="2"/>
  <x:c r="K10191" i="2"/>
  <x:c r="M10191" i="2"/>
  <x:c r="N10191" i="2"/>
  <x:c r="O10191" i="2"/>
  <x:c r="K10192" i="2"/>
  <x:c r="M10192" i="2"/>
  <x:c r="N10192" i="2"/>
  <x:c r="O10192" i="2"/>
  <x:c r="K10193" i="2"/>
  <x:c r="M10193" i="2"/>
  <x:c r="N10193" i="2"/>
  <x:c r="O10193" i="2"/>
  <x:c r="K10194" i="2"/>
  <x:c r="M10194" i="2"/>
  <x:c r="N10194" i="2"/>
  <x:c r="O10194" i="2"/>
  <x:c r="K10195" i="2"/>
  <x:c r="M10195" i="2"/>
  <x:c r="N10195" i="2"/>
  <x:c r="O10195" i="2"/>
  <x:c r="K10196" i="2"/>
  <x:c r="M10196" i="2"/>
  <x:c r="N10196" i="2"/>
  <x:c r="O10196" i="2"/>
  <x:c r="K10197" i="2"/>
  <x:c r="M10197" i="2"/>
  <x:c r="N10197" i="2"/>
  <x:c r="O10197" i="2"/>
  <x:c r="K10198" i="2"/>
  <x:c r="M10198" i="2"/>
  <x:c r="N10198" i="2"/>
  <x:c r="O10198" i="2"/>
  <x:c r="K10199" i="2"/>
  <x:c r="M10199" i="2"/>
  <x:c r="N10199" i="2"/>
  <x:c r="O10199" i="2"/>
  <x:c r="K10200" i="2"/>
  <x:c r="M10200" i="2"/>
  <x:c r="N10200" i="2"/>
  <x:c r="O10200" i="2"/>
  <x:c r="K10201" i="2"/>
  <x:c r="M10201" i="2"/>
  <x:c r="N10201" i="2"/>
  <x:c r="O10201" i="2"/>
  <x:c r="K10202" i="2"/>
  <x:c r="M10202" i="2"/>
  <x:c r="N10202" i="2"/>
  <x:c r="O10202" i="2"/>
  <x:c r="K10203" i="2"/>
  <x:c r="M10203" i="2"/>
  <x:c r="N10203" i="2"/>
  <x:c r="O10203" i="2"/>
  <x:c r="K10204" i="2"/>
  <x:c r="M10204" i="2"/>
  <x:c r="N10204" i="2"/>
  <x:c r="O10204" i="2"/>
  <x:c r="K10205" i="2"/>
  <x:c r="M10205" i="2"/>
  <x:c r="N10205" i="2"/>
  <x:c r="O10205" i="2"/>
  <x:c r="K10206" i="2"/>
  <x:c r="M10206" i="2"/>
  <x:c r="N10206" i="2"/>
  <x:c r="O10206" i="2"/>
  <x:c r="K10207" i="2"/>
  <x:c r="M10207" i="2"/>
  <x:c r="N10207" i="2"/>
  <x:c r="O10207" i="2"/>
  <x:c r="K10208" i="2"/>
  <x:c r="M10208" i="2"/>
  <x:c r="N10208" i="2"/>
  <x:c r="O10208" i="2"/>
  <x:c r="K10209" i="2"/>
  <x:c r="M10209" i="2"/>
  <x:c r="N10209" i="2"/>
  <x:c r="O10209" i="2"/>
  <x:c r="K10210" i="2"/>
  <x:c r="M10210" i="2"/>
  <x:c r="N10210" i="2"/>
  <x:c r="O10210" i="2"/>
  <x:c r="K10211" i="2"/>
  <x:c r="M10211" i="2"/>
  <x:c r="N10211" i="2"/>
  <x:c r="O10211" i="2"/>
  <x:c r="K10212" i="2"/>
  <x:c r="M10212" i="2"/>
  <x:c r="N10212" i="2"/>
  <x:c r="O10212" i="2"/>
  <x:c r="K10213" i="2"/>
  <x:c r="M10213" i="2"/>
  <x:c r="N10213" i="2"/>
  <x:c r="O10213" i="2"/>
  <x:c r="K10214" i="2"/>
  <x:c r="M10214" i="2"/>
  <x:c r="N10214" i="2"/>
  <x:c r="O10214" i="2"/>
  <x:c r="K10215" i="2"/>
  <x:c r="M10215" i="2"/>
  <x:c r="N10215" i="2"/>
  <x:c r="O10215" i="2"/>
  <x:c r="K10216" i="2"/>
  <x:c r="M10216" i="2"/>
  <x:c r="N10216" i="2"/>
  <x:c r="O10216" i="2"/>
  <x:c r="K10217" i="2"/>
  <x:c r="M10217" i="2"/>
  <x:c r="N10217" i="2"/>
  <x:c r="O10217" i="2"/>
  <x:c r="K10218" i="2"/>
  <x:c r="M10218" i="2"/>
  <x:c r="N10218" i="2"/>
  <x:c r="O10218" i="2"/>
  <x:c r="K10219" i="2"/>
  <x:c r="M10219" i="2"/>
  <x:c r="N10219" i="2"/>
  <x:c r="O10219" i="2"/>
  <x:c r="K10220" i="2"/>
  <x:c r="M10220" i="2"/>
  <x:c r="N10220" i="2"/>
  <x:c r="O10220" i="2"/>
  <x:c r="K10221" i="2"/>
  <x:c r="M10221" i="2"/>
  <x:c r="N10221" i="2"/>
  <x:c r="O10221" i="2"/>
  <x:c r="K10222" i="2"/>
  <x:c r="M10222" i="2"/>
  <x:c r="N10222" i="2"/>
  <x:c r="O10222" i="2"/>
  <x:c r="K10223" i="2"/>
  <x:c r="M10223" i="2"/>
  <x:c r="N10223" i="2"/>
  <x:c r="O10223" i="2"/>
  <x:c r="K10224" i="2"/>
  <x:c r="M10224" i="2"/>
  <x:c r="N10224" i="2"/>
  <x:c r="O10224" i="2"/>
  <x:c r="K10225" i="2"/>
  <x:c r="M10225" i="2"/>
  <x:c r="N10225" i="2"/>
  <x:c r="O10225" i="2"/>
  <x:c r="K10226" i="2"/>
  <x:c r="M10226" i="2"/>
  <x:c r="N10226" i="2"/>
  <x:c r="O10226" i="2"/>
  <x:c r="K10227" i="2"/>
  <x:c r="M10227" i="2"/>
  <x:c r="N10227" i="2"/>
  <x:c r="O10227" i="2"/>
  <x:c r="K10228" i="2"/>
  <x:c r="M10228" i="2"/>
  <x:c r="N10228" i="2"/>
  <x:c r="O10228" i="2"/>
  <x:c r="K10229" i="2"/>
  <x:c r="M10229" i="2"/>
  <x:c r="N10229" i="2"/>
  <x:c r="O10229" i="2"/>
  <x:c r="K10230" i="2"/>
  <x:c r="M10230" i="2"/>
  <x:c r="N10230" i="2"/>
  <x:c r="O10230" i="2"/>
  <x:c r="K10231" i="2"/>
  <x:c r="M10231" i="2"/>
  <x:c r="N10231" i="2"/>
  <x:c r="O10231" i="2"/>
  <x:c r="K10232" i="2"/>
  <x:c r="M10232" i="2"/>
  <x:c r="N10232" i="2"/>
  <x:c r="O10232" i="2"/>
  <x:c r="K10233" i="2"/>
  <x:c r="M10233" i="2"/>
  <x:c r="N10233" i="2"/>
  <x:c r="O10233" i="2"/>
  <x:c r="K10234" i="2"/>
  <x:c r="M10234" i="2"/>
  <x:c r="N10234" i="2"/>
  <x:c r="O10234" i="2"/>
  <x:c r="K10235" i="2"/>
  <x:c r="M10235" i="2"/>
  <x:c r="N10235" i="2"/>
  <x:c r="O10235" i="2"/>
  <x:c r="K10236" i="2"/>
  <x:c r="M10236" i="2"/>
  <x:c r="N10236" i="2"/>
  <x:c r="O10236" i="2"/>
  <x:c r="K10237" i="2"/>
  <x:c r="M10237" i="2"/>
  <x:c r="N10237" i="2"/>
  <x:c r="O10237" i="2"/>
  <x:c r="K10238" i="2"/>
  <x:c r="M10238" i="2"/>
  <x:c r="N10238" i="2"/>
  <x:c r="O10238" i="2"/>
  <x:c r="K10239" i="2"/>
  <x:c r="M10239" i="2"/>
  <x:c r="N10239" i="2"/>
  <x:c r="O10239" i="2"/>
  <x:c r="K10240" i="2"/>
  <x:c r="M10240" i="2"/>
  <x:c r="N10240" i="2"/>
  <x:c r="O10240" i="2"/>
  <x:c r="K10241" i="2"/>
  <x:c r="M10241" i="2"/>
  <x:c r="N10241" i="2"/>
  <x:c r="O10241" i="2"/>
  <x:c r="K10242" i="2"/>
  <x:c r="M10242" i="2"/>
  <x:c r="N10242" i="2"/>
  <x:c r="O10242" i="2"/>
  <x:c r="K10243" i="2"/>
  <x:c r="M10243" i="2"/>
  <x:c r="N10243" i="2"/>
  <x:c r="O10243" i="2"/>
  <x:c r="K10244" i="2"/>
  <x:c r="M10244" i="2"/>
  <x:c r="N10244" i="2"/>
  <x:c r="O10244" i="2"/>
  <x:c r="K10245" i="2"/>
  <x:c r="M10245" i="2"/>
  <x:c r="N10245" i="2"/>
  <x:c r="O10245" i="2"/>
  <x:c r="K10246" i="2"/>
  <x:c r="M10246" i="2"/>
  <x:c r="N10246" i="2"/>
  <x:c r="O10246" i="2"/>
  <x:c r="K10247" i="2"/>
  <x:c r="M10247" i="2"/>
  <x:c r="N10247" i="2"/>
  <x:c r="O10247" i="2"/>
  <x:c r="K10248" i="2"/>
  <x:c r="M10248" i="2"/>
  <x:c r="N10248" i="2"/>
  <x:c r="O10248" i="2"/>
  <x:c r="K10249" i="2"/>
  <x:c r="M10249" i="2"/>
  <x:c r="N10249" i="2"/>
  <x:c r="O10249" i="2"/>
  <x:c r="K10250" i="2"/>
  <x:c r="M10250" i="2"/>
  <x:c r="N10250" i="2"/>
  <x:c r="O10250" i="2"/>
  <x:c r="K10251" i="2"/>
  <x:c r="M10251" i="2"/>
  <x:c r="N10251" i="2"/>
  <x:c r="O10251" i="2"/>
  <x:c r="K10252" i="2"/>
  <x:c r="M10252" i="2"/>
  <x:c r="N10252" i="2"/>
  <x:c r="O10252" i="2"/>
  <x:c r="K10253" i="2"/>
  <x:c r="M10253" i="2"/>
  <x:c r="N10253" i="2"/>
  <x:c r="O10253" i="2"/>
  <x:c r="K10254" i="2"/>
  <x:c r="M10254" i="2"/>
  <x:c r="N10254" i="2"/>
  <x:c r="O10254" i="2"/>
  <x:c r="K10255" i="2"/>
  <x:c r="M10255" i="2"/>
  <x:c r="N10255" i="2"/>
  <x:c r="O10255" i="2"/>
  <x:c r="K10256" i="2"/>
  <x:c r="M10256" i="2"/>
  <x:c r="N10256" i="2"/>
  <x:c r="O10256" i="2"/>
  <x:c r="K10257" i="2"/>
  <x:c r="M10257" i="2"/>
  <x:c r="N10257" i="2"/>
  <x:c r="O10257" i="2"/>
  <x:c r="K10258" i="2"/>
  <x:c r="M10258" i="2"/>
  <x:c r="N10258" i="2"/>
  <x:c r="O10258" i="2"/>
  <x:c r="K10259" i="2"/>
  <x:c r="M10259" i="2"/>
  <x:c r="N10259" i="2"/>
  <x:c r="O10259" i="2"/>
  <x:c r="K10260" i="2"/>
  <x:c r="M10260" i="2"/>
  <x:c r="N10260" i="2"/>
  <x:c r="O10260" i="2"/>
  <x:c r="K10261" i="2"/>
  <x:c r="M10261" i="2"/>
  <x:c r="N10261" i="2"/>
  <x:c r="O10261" i="2"/>
  <x:c r="K10262" i="2"/>
  <x:c r="M10262" i="2"/>
  <x:c r="N10262" i="2"/>
  <x:c r="O10262" i="2"/>
  <x:c r="K10263" i="2"/>
  <x:c r="M10263" i="2"/>
  <x:c r="N10263" i="2"/>
  <x:c r="O10263" i="2"/>
  <x:c r="K10264" i="2"/>
  <x:c r="M10264" i="2"/>
  <x:c r="N10264" i="2"/>
  <x:c r="O10264" i="2"/>
  <x:c r="K10265" i="2"/>
  <x:c r="M10265" i="2"/>
  <x:c r="N10265" i="2"/>
  <x:c r="O10265" i="2"/>
  <x:c r="K10266" i="2"/>
  <x:c r="M10266" i="2"/>
  <x:c r="N10266" i="2"/>
  <x:c r="O10266" i="2"/>
  <x:c r="K10267" i="2"/>
  <x:c r="M10267" i="2"/>
  <x:c r="N10267" i="2"/>
  <x:c r="O10267" i="2"/>
  <x:c r="K10268" i="2"/>
  <x:c r="M10268" i="2"/>
  <x:c r="N10268" i="2"/>
  <x:c r="O10268" i="2"/>
  <x:c r="K10269" i="2"/>
  <x:c r="M10269" i="2"/>
  <x:c r="N10269" i="2"/>
  <x:c r="O10269" i="2"/>
  <x:c r="K10270" i="2"/>
  <x:c r="M10270" i="2"/>
  <x:c r="N10270" i="2"/>
  <x:c r="O10270" i="2"/>
  <x:c r="K10271" i="2"/>
  <x:c r="M10271" i="2"/>
  <x:c r="N10271" i="2"/>
  <x:c r="O10271" i="2"/>
  <x:c r="K10272" i="2"/>
  <x:c r="M10272" i="2"/>
  <x:c r="N10272" i="2"/>
  <x:c r="O10272" i="2"/>
  <x:c r="K10273" i="2"/>
  <x:c r="M10273" i="2"/>
  <x:c r="N10273" i="2"/>
  <x:c r="O10273" i="2"/>
  <x:c r="K10274" i="2"/>
  <x:c r="M10274" i="2"/>
  <x:c r="N10274" i="2"/>
  <x:c r="O10274" i="2"/>
  <x:c r="K10275" i="2"/>
  <x:c r="M10275" i="2"/>
  <x:c r="N10275" i="2"/>
  <x:c r="O10275" i="2"/>
  <x:c r="K10276" i="2"/>
  <x:c r="M10276" i="2"/>
  <x:c r="N10276" i="2"/>
  <x:c r="O10276" i="2"/>
  <x:c r="K10277" i="2"/>
  <x:c r="M10277" i="2"/>
  <x:c r="N10277" i="2"/>
  <x:c r="O10277" i="2"/>
  <x:c r="K10278" i="2"/>
  <x:c r="M10278" i="2"/>
  <x:c r="N10278" i="2"/>
  <x:c r="O10278" i="2"/>
  <x:c r="K10279" i="2"/>
  <x:c r="M10279" i="2"/>
  <x:c r="N10279" i="2"/>
  <x:c r="O10279" i="2"/>
  <x:c r="K10280" i="2"/>
  <x:c r="M10280" i="2"/>
  <x:c r="N10280" i="2"/>
  <x:c r="O10280" i="2"/>
  <x:c r="K10281" i="2"/>
  <x:c r="M10281" i="2"/>
  <x:c r="N10281" i="2"/>
  <x:c r="O10281" i="2"/>
  <x:c r="K10282" i="2"/>
  <x:c r="M10282" i="2"/>
  <x:c r="N10282" i="2"/>
  <x:c r="O10282" i="2"/>
  <x:c r="K10283" i="2"/>
  <x:c r="M10283" i="2"/>
  <x:c r="N10283" i="2"/>
  <x:c r="O10283" i="2"/>
  <x:c r="K10284" i="2"/>
  <x:c r="M10284" i="2"/>
  <x:c r="N10284" i="2"/>
  <x:c r="O10284" i="2"/>
  <x:c r="K10285" i="2"/>
  <x:c r="M10285" i="2"/>
  <x:c r="N10285" i="2"/>
  <x:c r="O10285" i="2"/>
  <x:c r="K10286" i="2"/>
  <x:c r="M10286" i="2"/>
  <x:c r="N10286" i="2"/>
  <x:c r="O10286" i="2"/>
  <x:c r="K10287" i="2"/>
  <x:c r="M10287" i="2"/>
  <x:c r="N10287" i="2"/>
  <x:c r="O10287" i="2"/>
  <x:c r="K10288" i="2"/>
  <x:c r="M10288" i="2"/>
  <x:c r="N10288" i="2"/>
  <x:c r="O10288" i="2"/>
  <x:c r="K10289" i="2"/>
  <x:c r="M10289" i="2"/>
  <x:c r="N10289" i="2"/>
  <x:c r="O10289" i="2"/>
  <x:c r="K10290" i="2"/>
  <x:c r="M10290" i="2"/>
  <x:c r="N10290" i="2"/>
  <x:c r="O10290" i="2"/>
  <x:c r="K10291" i="2"/>
  <x:c r="M10291" i="2"/>
  <x:c r="N10291" i="2"/>
  <x:c r="O10291" i="2"/>
  <x:c r="K10292" i="2"/>
  <x:c r="M10292" i="2"/>
  <x:c r="N10292" i="2"/>
  <x:c r="O10292" i="2"/>
  <x:c r="K10293" i="2"/>
  <x:c r="M10293" i="2"/>
  <x:c r="N10293" i="2"/>
  <x:c r="O10293" i="2"/>
  <x:c r="K10294" i="2"/>
  <x:c r="M10294" i="2"/>
  <x:c r="N10294" i="2"/>
  <x:c r="O10294" i="2"/>
  <x:c r="K10295" i="2"/>
  <x:c r="M10295" i="2"/>
  <x:c r="N10295" i="2"/>
  <x:c r="O10295" i="2"/>
  <x:c r="K10296" i="2"/>
  <x:c r="M10296" i="2"/>
  <x:c r="N10296" i="2"/>
  <x:c r="O10296" i="2"/>
  <x:c r="K10297" i="2"/>
  <x:c r="M10297" i="2"/>
  <x:c r="N10297" i="2"/>
  <x:c r="O10297" i="2"/>
  <x:c r="K10298" i="2"/>
  <x:c r="M10298" i="2"/>
  <x:c r="N10298" i="2"/>
  <x:c r="O10298" i="2"/>
  <x:c r="K10299" i="2"/>
  <x:c r="M10299" i="2"/>
  <x:c r="N10299" i="2"/>
  <x:c r="O10299" i="2"/>
  <x:c r="K10300" i="2"/>
  <x:c r="M10300" i="2"/>
  <x:c r="N10300" i="2"/>
  <x:c r="O10300" i="2"/>
  <x:c r="K10301" i="2"/>
  <x:c r="M10301" i="2"/>
  <x:c r="N10301" i="2"/>
  <x:c r="O10301" i="2"/>
  <x:c r="K10302" i="2"/>
  <x:c r="M10302" i="2"/>
  <x:c r="N10302" i="2"/>
  <x:c r="O10302" i="2"/>
  <x:c r="K10303" i="2"/>
  <x:c r="M10303" i="2"/>
  <x:c r="N10303" i="2"/>
  <x:c r="O10303" i="2"/>
  <x:c r="K10304" i="2"/>
  <x:c r="M10304" i="2"/>
  <x:c r="N10304" i="2"/>
  <x:c r="O10304" i="2"/>
  <x:c r="K10305" i="2"/>
  <x:c r="M10305" i="2"/>
  <x:c r="N10305" i="2"/>
  <x:c r="O10305" i="2"/>
  <x:c r="K10306" i="2"/>
  <x:c r="M10306" i="2"/>
  <x:c r="N10306" i="2"/>
  <x:c r="O10306" i="2"/>
  <x:c r="K10307" i="2"/>
  <x:c r="M10307" i="2"/>
  <x:c r="N10307" i="2"/>
  <x:c r="O10307" i="2"/>
  <x:c r="K10308" i="2"/>
  <x:c r="M10308" i="2"/>
  <x:c r="N10308" i="2"/>
  <x:c r="O10308" i="2"/>
  <x:c r="K10309" i="2"/>
  <x:c r="M10309" i="2"/>
  <x:c r="N10309" i="2"/>
  <x:c r="O10309" i="2"/>
  <x:c r="K10310" i="2"/>
  <x:c r="M10310" i="2"/>
  <x:c r="N10310" i="2"/>
  <x:c r="O10310" i="2"/>
  <x:c r="K10311" i="2"/>
  <x:c r="M10311" i="2"/>
  <x:c r="N10311" i="2"/>
  <x:c r="O10311" i="2"/>
  <x:c r="K10312" i="2"/>
  <x:c r="M10312" i="2"/>
  <x:c r="N10312" i="2"/>
  <x:c r="O10312" i="2"/>
  <x:c r="K10313" i="2"/>
  <x:c r="M10313" i="2"/>
  <x:c r="N10313" i="2"/>
  <x:c r="O10313" i="2"/>
  <x:c r="K10314" i="2"/>
  <x:c r="M10314" i="2"/>
  <x:c r="N10314" i="2"/>
  <x:c r="O10314" i="2"/>
  <x:c r="K10315" i="2"/>
  <x:c r="M10315" i="2"/>
  <x:c r="N10315" i="2"/>
  <x:c r="O10315" i="2"/>
  <x:c r="K10316" i="2"/>
  <x:c r="M10316" i="2"/>
  <x:c r="N10316" i="2"/>
  <x:c r="O10316" i="2"/>
  <x:c r="K10317" i="2"/>
  <x:c r="M10317" i="2"/>
  <x:c r="N10317" i="2"/>
  <x:c r="O10317" i="2"/>
  <x:c r="K10318" i="2"/>
  <x:c r="M10318" i="2"/>
  <x:c r="N10318" i="2"/>
  <x:c r="O10318" i="2"/>
  <x:c r="K10319" i="2"/>
  <x:c r="M10319" i="2"/>
  <x:c r="N10319" i="2"/>
  <x:c r="O10319" i="2"/>
  <x:c r="K10320" i="2"/>
  <x:c r="M10320" i="2"/>
  <x:c r="N10320" i="2"/>
  <x:c r="O10320" i="2"/>
  <x:c r="K10321" i="2"/>
  <x:c r="M10321" i="2"/>
  <x:c r="N10321" i="2"/>
  <x:c r="O10321" i="2"/>
  <x:c r="K10322" i="2"/>
  <x:c r="M10322" i="2"/>
  <x:c r="N10322" i="2"/>
  <x:c r="O10322" i="2"/>
  <x:c r="K10323" i="2"/>
  <x:c r="M10323" i="2"/>
  <x:c r="N10323" i="2"/>
  <x:c r="O10323" i="2"/>
  <x:c r="K10324" i="2"/>
  <x:c r="M10324" i="2"/>
  <x:c r="N10324" i="2"/>
  <x:c r="O10324" i="2"/>
  <x:c r="K10325" i="2"/>
  <x:c r="M10325" i="2"/>
  <x:c r="N10325" i="2"/>
  <x:c r="O10325" i="2"/>
  <x:c r="K10326" i="2"/>
  <x:c r="M10326" i="2"/>
  <x:c r="N10326" i="2"/>
  <x:c r="O10326" i="2"/>
  <x:c r="K10327" i="2"/>
  <x:c r="M10327" i="2"/>
  <x:c r="N10327" i="2"/>
  <x:c r="O10327" i="2"/>
  <x:c r="K10328" i="2"/>
  <x:c r="M10328" i="2"/>
  <x:c r="N10328" i="2"/>
  <x:c r="O10328" i="2"/>
  <x:c r="K10329" i="2"/>
  <x:c r="M10329" i="2"/>
  <x:c r="N10329" i="2"/>
  <x:c r="O10329" i="2"/>
  <x:c r="K10330" i="2"/>
  <x:c r="M10330" i="2"/>
  <x:c r="N10330" i="2"/>
  <x:c r="O10330" i="2"/>
  <x:c r="K10331" i="2"/>
  <x:c r="M10331" i="2"/>
  <x:c r="N10331" i="2"/>
  <x:c r="O10331" i="2"/>
  <x:c r="K10332" i="2"/>
  <x:c r="M10332" i="2"/>
  <x:c r="N10332" i="2"/>
  <x:c r="O10332" i="2"/>
  <x:c r="K10333" i="2"/>
  <x:c r="M10333" i="2"/>
  <x:c r="N10333" i="2"/>
  <x:c r="O10333" i="2"/>
  <x:c r="K10334" i="2"/>
  <x:c r="M10334" i="2"/>
  <x:c r="N10334" i="2"/>
  <x:c r="O10334" i="2"/>
  <x:c r="K10335" i="2"/>
  <x:c r="M10335" i="2"/>
  <x:c r="N10335" i="2"/>
  <x:c r="O10335" i="2"/>
  <x:c r="K10336" i="2"/>
  <x:c r="M10336" i="2"/>
  <x:c r="N10336" i="2"/>
  <x:c r="O10336" i="2"/>
  <x:c r="K10337" i="2"/>
  <x:c r="M10337" i="2"/>
  <x:c r="N10337" i="2"/>
  <x:c r="O10337" i="2"/>
  <x:c r="K10338" i="2"/>
  <x:c r="M10338" i="2"/>
  <x:c r="N10338" i="2"/>
  <x:c r="O10338" i="2"/>
  <x:c r="K10339" i="2"/>
  <x:c r="M10339" i="2"/>
  <x:c r="N10339" i="2"/>
  <x:c r="O10339" i="2"/>
  <x:c r="K10340" i="2"/>
  <x:c r="M10340" i="2"/>
  <x:c r="N10340" i="2"/>
  <x:c r="O10340" i="2"/>
  <x:c r="K10341" i="2"/>
  <x:c r="M10341" i="2"/>
  <x:c r="N10341" i="2"/>
  <x:c r="O10341" i="2"/>
  <x:c r="K10342" i="2"/>
  <x:c r="M10342" i="2"/>
  <x:c r="N10342" i="2"/>
  <x:c r="O10342" i="2"/>
  <x:c r="K10343" i="2"/>
  <x:c r="M10343" i="2"/>
  <x:c r="N10343" i="2"/>
  <x:c r="O10343" i="2"/>
  <x:c r="K10344" i="2"/>
  <x:c r="M10344" i="2"/>
  <x:c r="N10344" i="2"/>
  <x:c r="O10344" i="2"/>
  <x:c r="K10345" i="2"/>
  <x:c r="M10345" i="2"/>
  <x:c r="N10345" i="2"/>
  <x:c r="O10345" i="2"/>
  <x:c r="K10346" i="2"/>
  <x:c r="M10346" i="2"/>
  <x:c r="N10346" i="2"/>
  <x:c r="O10346" i="2"/>
  <x:c r="K10347" i="2"/>
  <x:c r="M10347" i="2"/>
  <x:c r="N10347" i="2"/>
  <x:c r="O10347" i="2"/>
  <x:c r="K10348" i="2"/>
  <x:c r="M10348" i="2"/>
  <x:c r="N10348" i="2"/>
  <x:c r="O10348" i="2"/>
  <x:c r="K10349" i="2"/>
  <x:c r="M10349" i="2"/>
  <x:c r="N10349" i="2"/>
  <x:c r="O10349" i="2"/>
  <x:c r="K10350" i="2"/>
  <x:c r="M10350" i="2"/>
  <x:c r="N10350" i="2"/>
  <x:c r="O10350" i="2"/>
  <x:c r="K10351" i="2"/>
  <x:c r="M10351" i="2"/>
  <x:c r="N10351" i="2"/>
  <x:c r="O10351" i="2"/>
  <x:c r="K10352" i="2"/>
  <x:c r="M10352" i="2"/>
  <x:c r="N10352" i="2"/>
  <x:c r="O10352" i="2"/>
  <x:c r="K10353" i="2"/>
  <x:c r="M10353" i="2"/>
  <x:c r="N10353" i="2"/>
  <x:c r="O10353" i="2"/>
  <x:c r="K10354" i="2"/>
  <x:c r="M10354" i="2"/>
  <x:c r="N10354" i="2"/>
  <x:c r="O10354" i="2"/>
  <x:c r="K10355" i="2"/>
  <x:c r="M10355" i="2"/>
  <x:c r="N10355" i="2"/>
  <x:c r="O10355" i="2"/>
  <x:c r="K10356" i="2"/>
  <x:c r="M10356" i="2"/>
  <x:c r="N10356" i="2"/>
  <x:c r="O10356" i="2"/>
  <x:c r="K10357" i="2"/>
  <x:c r="M10357" i="2"/>
  <x:c r="N10357" i="2"/>
  <x:c r="O10357" i="2"/>
  <x:c r="K10358" i="2"/>
  <x:c r="M10358" i="2"/>
  <x:c r="N10358" i="2"/>
  <x:c r="O10358" i="2"/>
  <x:c r="K10359" i="2"/>
  <x:c r="M10359" i="2"/>
  <x:c r="N10359" i="2"/>
  <x:c r="O10359" i="2"/>
  <x:c r="K10360" i="2"/>
  <x:c r="M10360" i="2"/>
  <x:c r="N10360" i="2"/>
  <x:c r="O10360" i="2"/>
  <x:c r="K10361" i="2"/>
  <x:c r="M10361" i="2"/>
  <x:c r="N10361" i="2"/>
  <x:c r="O10361" i="2"/>
  <x:c r="K10362" i="2"/>
  <x:c r="M10362" i="2"/>
  <x:c r="N10362" i="2"/>
  <x:c r="O10362" i="2"/>
  <x:c r="K10363" i="2"/>
  <x:c r="M10363" i="2"/>
  <x:c r="N10363" i="2"/>
  <x:c r="O10363" i="2"/>
  <x:c r="K10364" i="2"/>
  <x:c r="M10364" i="2"/>
  <x:c r="N10364" i="2"/>
  <x:c r="O10364" i="2"/>
  <x:c r="K10365" i="2"/>
  <x:c r="M10365" i="2"/>
  <x:c r="N10365" i="2"/>
  <x:c r="O10365" i="2"/>
  <x:c r="K10366" i="2"/>
  <x:c r="M10366" i="2"/>
  <x:c r="N10366" i="2"/>
  <x:c r="O10366" i="2"/>
  <x:c r="K10367" i="2"/>
  <x:c r="M10367" i="2"/>
  <x:c r="N10367" i="2"/>
  <x:c r="O10367" i="2"/>
  <x:c r="K10368" i="2"/>
  <x:c r="M10368" i="2"/>
  <x:c r="N10368" i="2"/>
  <x:c r="O10368" i="2"/>
  <x:c r="K10369" i="2"/>
  <x:c r="M10369" i="2"/>
  <x:c r="N10369" i="2"/>
  <x:c r="O10369" i="2"/>
  <x:c r="K10370" i="2"/>
  <x:c r="M10370" i="2"/>
  <x:c r="N10370" i="2"/>
  <x:c r="O10370" i="2"/>
  <x:c r="K10371" i="2"/>
  <x:c r="M10371" i="2"/>
  <x:c r="N10371" i="2"/>
  <x:c r="O10371" i="2"/>
  <x:c r="K10372" i="2"/>
  <x:c r="M10372" i="2"/>
  <x:c r="N10372" i="2"/>
  <x:c r="O10372" i="2"/>
  <x:c r="K10373" i="2"/>
  <x:c r="M10373" i="2"/>
  <x:c r="N10373" i="2"/>
  <x:c r="O10373" i="2"/>
  <x:c r="K10374" i="2"/>
  <x:c r="M10374" i="2"/>
  <x:c r="N10374" i="2"/>
  <x:c r="O10374" i="2"/>
  <x:c r="K10375" i="2"/>
  <x:c r="M10375" i="2"/>
  <x:c r="N10375" i="2"/>
  <x:c r="O10375" i="2"/>
  <x:c r="K10376" i="2"/>
  <x:c r="M10376" i="2"/>
  <x:c r="N10376" i="2"/>
  <x:c r="O10376" i="2"/>
  <x:c r="K10377" i="2"/>
  <x:c r="M10377" i="2"/>
  <x:c r="N10377" i="2"/>
  <x:c r="O10377" i="2"/>
  <x:c r="K10378" i="2"/>
  <x:c r="M10378" i="2"/>
  <x:c r="N10378" i="2"/>
  <x:c r="O10378" i="2"/>
  <x:c r="K10379" i="2"/>
  <x:c r="M10379" i="2"/>
  <x:c r="N10379" i="2"/>
  <x:c r="O10379" i="2"/>
  <x:c r="K10380" i="2"/>
  <x:c r="M10380" i="2"/>
  <x:c r="N10380" i="2"/>
  <x:c r="O10380" i="2"/>
  <x:c r="K10381" i="2"/>
  <x:c r="M10381" i="2"/>
  <x:c r="N10381" i="2"/>
  <x:c r="O10381" i="2"/>
  <x:c r="K10382" i="2"/>
  <x:c r="M10382" i="2"/>
  <x:c r="N10382" i="2"/>
  <x:c r="O10382" i="2"/>
  <x:c r="K10383" i="2"/>
  <x:c r="M10383" i="2"/>
  <x:c r="N10383" i="2"/>
  <x:c r="O10383" i="2"/>
  <x:c r="K10384" i="2"/>
  <x:c r="M10384" i="2"/>
  <x:c r="N10384" i="2"/>
  <x:c r="O10384" i="2"/>
  <x:c r="K10385" i="2"/>
  <x:c r="M10385" i="2"/>
  <x:c r="N10385" i="2"/>
  <x:c r="O10385" i="2"/>
  <x:c r="K10386" i="2"/>
  <x:c r="M10386" i="2"/>
  <x:c r="N10386" i="2"/>
  <x:c r="O10386" i="2"/>
  <x:c r="K10387" i="2"/>
  <x:c r="M10387" i="2"/>
  <x:c r="N10387" i="2"/>
  <x:c r="O10387" i="2"/>
  <x:c r="K10388" i="2"/>
  <x:c r="M10388" i="2"/>
  <x:c r="N10388" i="2"/>
  <x:c r="O10388" i="2"/>
  <x:c r="K10389" i="2"/>
  <x:c r="M10389" i="2"/>
  <x:c r="N10389" i="2"/>
  <x:c r="O10389" i="2"/>
  <x:c r="K10390" i="2"/>
  <x:c r="M10390" i="2"/>
  <x:c r="N10390" i="2"/>
  <x:c r="O10390" i="2"/>
  <x:c r="K10391" i="2"/>
  <x:c r="M10391" i="2"/>
  <x:c r="N10391" i="2"/>
  <x:c r="O10391" i="2"/>
  <x:c r="K10392" i="2"/>
  <x:c r="M10392" i="2"/>
  <x:c r="N10392" i="2"/>
  <x:c r="O10392" i="2"/>
  <x:c r="K10393" i="2"/>
  <x:c r="M10393" i="2"/>
  <x:c r="N10393" i="2"/>
  <x:c r="O10393" i="2"/>
  <x:c r="K10394" i="2"/>
  <x:c r="M10394" i="2"/>
  <x:c r="N10394" i="2"/>
  <x:c r="O10394" i="2"/>
  <x:c r="K10395" i="2"/>
  <x:c r="M10395" i="2"/>
  <x:c r="N10395" i="2"/>
  <x:c r="O10395" i="2"/>
  <x:c r="K10396" i="2"/>
  <x:c r="M10396" i="2"/>
  <x:c r="N10396" i="2"/>
  <x:c r="O10396" i="2"/>
  <x:c r="K10397" i="2"/>
  <x:c r="M10397" i="2"/>
  <x:c r="N10397" i="2"/>
  <x:c r="O10397" i="2"/>
  <x:c r="K10398" i="2"/>
  <x:c r="M10398" i="2"/>
  <x:c r="N10398" i="2"/>
  <x:c r="O10398" i="2"/>
  <x:c r="K10399" i="2"/>
  <x:c r="M10399" i="2"/>
  <x:c r="N10399" i="2"/>
  <x:c r="O10399" i="2"/>
  <x:c r="K10400" i="2"/>
  <x:c r="M10400" i="2"/>
  <x:c r="N10400" i="2"/>
  <x:c r="O10400" i="2"/>
  <x:c r="K10401" i="2"/>
  <x:c r="M10401" i="2"/>
  <x:c r="N10401" i="2"/>
  <x:c r="O10401" i="2"/>
  <x:c r="K10402" i="2"/>
  <x:c r="M10402" i="2"/>
  <x:c r="N10402" i="2"/>
  <x:c r="O10402" i="2"/>
  <x:c r="K10403" i="2"/>
  <x:c r="M10403" i="2"/>
  <x:c r="N10403" i="2"/>
  <x:c r="O10403" i="2"/>
  <x:c r="K10404" i="2"/>
  <x:c r="M10404" i="2"/>
  <x:c r="N10404" i="2"/>
  <x:c r="O10404" i="2"/>
  <x:c r="K10405" i="2"/>
  <x:c r="M10405" i="2"/>
  <x:c r="N10405" i="2"/>
  <x:c r="O10405" i="2"/>
  <x:c r="K10406" i="2"/>
  <x:c r="M10406" i="2"/>
  <x:c r="N10406" i="2"/>
  <x:c r="O10406" i="2"/>
  <x:c r="K10407" i="2"/>
  <x:c r="M10407" i="2"/>
  <x:c r="N10407" i="2"/>
  <x:c r="O10407" i="2"/>
  <x:c r="K10408" i="2"/>
  <x:c r="M10408" i="2"/>
  <x:c r="N10408" i="2"/>
  <x:c r="O10408" i="2"/>
  <x:c r="K10409" i="2"/>
  <x:c r="M10409" i="2"/>
  <x:c r="N10409" i="2"/>
  <x:c r="O10409" i="2"/>
  <x:c r="K10410" i="2"/>
  <x:c r="M10410" i="2"/>
  <x:c r="N10410" i="2"/>
  <x:c r="O10410" i="2"/>
  <x:c r="K10411" i="2"/>
  <x:c r="M10411" i="2"/>
  <x:c r="N10411" i="2"/>
  <x:c r="O10411" i="2"/>
  <x:c r="K10412" i="2"/>
  <x:c r="M10412" i="2"/>
  <x:c r="N10412" i="2"/>
  <x:c r="O10412" i="2"/>
  <x:c r="K10413" i="2"/>
  <x:c r="M10413" i="2"/>
  <x:c r="N10413" i="2"/>
  <x:c r="O10413" i="2"/>
  <x:c r="K10414" i="2"/>
  <x:c r="M10414" i="2"/>
  <x:c r="N10414" i="2"/>
  <x:c r="O10414" i="2"/>
  <x:c r="K10415" i="2"/>
  <x:c r="M10415" i="2"/>
  <x:c r="N10415" i="2"/>
  <x:c r="O10415" i="2"/>
  <x:c r="K10416" i="2"/>
  <x:c r="M10416" i="2"/>
  <x:c r="N10416" i="2"/>
  <x:c r="O10416" i="2"/>
  <x:c r="K10417" i="2"/>
  <x:c r="M10417" i="2"/>
  <x:c r="N10417" i="2"/>
  <x:c r="O10417" i="2"/>
  <x:c r="K10418" i="2"/>
  <x:c r="M10418" i="2"/>
  <x:c r="N10418" i="2"/>
  <x:c r="O10418" i="2"/>
  <x:c r="K10419" i="2"/>
  <x:c r="M10419" i="2"/>
  <x:c r="N10419" i="2"/>
  <x:c r="O10419" i="2"/>
  <x:c r="K10420" i="2"/>
  <x:c r="M10420" i="2"/>
  <x:c r="N10420" i="2"/>
  <x:c r="O10420" i="2"/>
  <x:c r="K10421" i="2"/>
  <x:c r="M10421" i="2"/>
  <x:c r="N10421" i="2"/>
  <x:c r="O10421" i="2"/>
  <x:c r="K10422" i="2"/>
  <x:c r="M10422" i="2"/>
  <x:c r="N10422" i="2"/>
  <x:c r="O10422" i="2"/>
  <x:c r="K10423" i="2"/>
  <x:c r="M10423" i="2"/>
  <x:c r="N10423" i="2"/>
  <x:c r="O10423" i="2"/>
  <x:c r="K10424" i="2"/>
  <x:c r="M10424" i="2"/>
  <x:c r="N10424" i="2"/>
  <x:c r="O10424" i="2"/>
  <x:c r="K10425" i="2"/>
  <x:c r="M10425" i="2"/>
  <x:c r="N10425" i="2"/>
  <x:c r="O10425" i="2"/>
  <x:c r="K10426" i="2"/>
  <x:c r="M10426" i="2"/>
  <x:c r="N10426" i="2"/>
  <x:c r="O10426" i="2"/>
  <x:c r="K10427" i="2"/>
  <x:c r="M10427" i="2"/>
  <x:c r="N10427" i="2"/>
  <x:c r="O10427" i="2"/>
  <x:c r="K10428" i="2"/>
  <x:c r="M10428" i="2"/>
  <x:c r="N10428" i="2"/>
  <x:c r="O10428" i="2"/>
  <x:c r="K10429" i="2"/>
  <x:c r="M10429" i="2"/>
  <x:c r="N10429" i="2"/>
  <x:c r="O10429" i="2"/>
  <x:c r="K10430" i="2"/>
  <x:c r="M10430" i="2"/>
  <x:c r="N10430" i="2"/>
  <x:c r="O10430" i="2"/>
  <x:c r="K10431" i="2"/>
  <x:c r="M10431" i="2"/>
  <x:c r="N10431" i="2"/>
  <x:c r="O10431" i="2"/>
  <x:c r="K10432" i="2"/>
  <x:c r="M10432" i="2"/>
  <x:c r="N10432" i="2"/>
  <x:c r="O10432" i="2"/>
  <x:c r="K10433" i="2"/>
  <x:c r="M10433" i="2"/>
  <x:c r="N10433" i="2"/>
  <x:c r="O10433" i="2"/>
  <x:c r="K10434" i="2"/>
  <x:c r="M10434" i="2"/>
  <x:c r="N10434" i="2"/>
  <x:c r="O10434" i="2"/>
  <x:c r="K10435" i="2"/>
  <x:c r="M10435" i="2"/>
  <x:c r="N10435" i="2"/>
  <x:c r="O10435" i="2"/>
  <x:c r="K10436" i="2"/>
  <x:c r="M10436" i="2"/>
  <x:c r="N10436" i="2"/>
  <x:c r="O10436" i="2"/>
  <x:c r="K10437" i="2"/>
  <x:c r="M10437" i="2"/>
  <x:c r="N10437" i="2"/>
  <x:c r="O10437" i="2"/>
  <x:c r="K10438" i="2"/>
  <x:c r="M10438" i="2"/>
  <x:c r="N10438" i="2"/>
  <x:c r="O10438" i="2"/>
  <x:c r="K10439" i="2"/>
  <x:c r="M10439" i="2"/>
  <x:c r="N10439" i="2"/>
  <x:c r="O10439" i="2"/>
  <x:c r="K10440" i="2"/>
  <x:c r="M10440" i="2"/>
  <x:c r="N10440" i="2"/>
  <x:c r="O10440" i="2"/>
  <x:c r="K10441" i="2"/>
  <x:c r="M10441" i="2"/>
  <x:c r="N10441" i="2"/>
  <x:c r="O10441" i="2"/>
  <x:c r="K10442" i="2"/>
  <x:c r="M10442" i="2"/>
  <x:c r="N10442" i="2"/>
  <x:c r="O10442" i="2"/>
  <x:c r="K10443" i="2"/>
  <x:c r="M10443" i="2"/>
  <x:c r="N10443" i="2"/>
  <x:c r="O10443" i="2"/>
  <x:c r="K10444" i="2"/>
  <x:c r="M10444" i="2"/>
  <x:c r="N10444" i="2"/>
  <x:c r="O10444" i="2"/>
  <x:c r="K10445" i="2"/>
  <x:c r="M10445" i="2"/>
  <x:c r="N10445" i="2"/>
  <x:c r="O10445" i="2"/>
  <x:c r="K10446" i="2"/>
  <x:c r="M10446" i="2"/>
  <x:c r="N10446" i="2"/>
  <x:c r="O10446" i="2"/>
  <x:c r="K10447" i="2"/>
  <x:c r="M10447" i="2"/>
  <x:c r="N10447" i="2"/>
  <x:c r="O10447" i="2"/>
  <x:c r="K10448" i="2"/>
  <x:c r="M10448" i="2"/>
  <x:c r="N10448" i="2"/>
  <x:c r="O10448" i="2"/>
  <x:c r="K10449" i="2"/>
  <x:c r="M10449" i="2"/>
  <x:c r="N10449" i="2"/>
  <x:c r="O10449" i="2"/>
  <x:c r="K10450" i="2"/>
  <x:c r="M10450" i="2"/>
  <x:c r="N10450" i="2"/>
  <x:c r="O10450" i="2"/>
  <x:c r="K10451" i="2"/>
  <x:c r="M10451" i="2"/>
  <x:c r="N10451" i="2"/>
  <x:c r="O10451" i="2"/>
  <x:c r="K10452" i="2"/>
  <x:c r="M10452" i="2"/>
  <x:c r="N10452" i="2"/>
  <x:c r="O10452" i="2"/>
  <x:c r="K10453" i="2"/>
  <x:c r="M10453" i="2"/>
  <x:c r="N10453" i="2"/>
  <x:c r="O10453" i="2"/>
  <x:c r="K10454" i="2"/>
  <x:c r="M10454" i="2"/>
  <x:c r="N10454" i="2"/>
  <x:c r="O10454" i="2"/>
  <x:c r="K10455" i="2"/>
  <x:c r="M10455" i="2"/>
  <x:c r="N10455" i="2"/>
  <x:c r="O10455" i="2"/>
  <x:c r="K10456" i="2"/>
  <x:c r="M10456" i="2"/>
  <x:c r="N10456" i="2"/>
  <x:c r="O10456" i="2"/>
  <x:c r="K10457" i="2"/>
  <x:c r="M10457" i="2"/>
  <x:c r="N10457" i="2"/>
  <x:c r="O10457" i="2"/>
  <x:c r="K10458" i="2"/>
  <x:c r="M10458" i="2"/>
  <x:c r="N10458" i="2"/>
  <x:c r="O10458" i="2"/>
  <x:c r="K10459" i="2"/>
  <x:c r="M10459" i="2"/>
  <x:c r="N10459" i="2"/>
  <x:c r="O10459" i="2"/>
  <x:c r="K10460" i="2"/>
  <x:c r="M10460" i="2"/>
  <x:c r="N10460" i="2"/>
  <x:c r="O10460" i="2"/>
  <x:c r="K10461" i="2"/>
  <x:c r="M10461" i="2"/>
  <x:c r="N10461" i="2"/>
  <x:c r="O10461" i="2"/>
  <x:c r="K10462" i="2"/>
  <x:c r="M10462" i="2"/>
  <x:c r="N10462" i="2"/>
  <x:c r="O10462" i="2"/>
  <x:c r="K10463" i="2"/>
  <x:c r="M10463" i="2"/>
  <x:c r="N10463" i="2"/>
  <x:c r="O10463" i="2"/>
  <x:c r="K10464" i="2"/>
  <x:c r="M10464" i="2"/>
  <x:c r="N10464" i="2"/>
  <x:c r="O10464" i="2"/>
  <x:c r="K10465" i="2"/>
  <x:c r="M10465" i="2"/>
  <x:c r="N10465" i="2"/>
  <x:c r="O10465" i="2"/>
  <x:c r="K10466" i="2"/>
  <x:c r="M10466" i="2"/>
  <x:c r="N10466" i="2"/>
  <x:c r="O10466" i="2"/>
  <x:c r="K10467" i="2"/>
  <x:c r="M10467" i="2"/>
  <x:c r="N10467" i="2"/>
  <x:c r="O10467" i="2"/>
  <x:c r="K10468" i="2"/>
  <x:c r="M10468" i="2"/>
  <x:c r="N10468" i="2"/>
  <x:c r="O10468" i="2"/>
  <x:c r="K10469" i="2"/>
  <x:c r="M10469" i="2"/>
  <x:c r="N10469" i="2"/>
  <x:c r="O10469" i="2"/>
  <x:c r="K10470" i="2"/>
  <x:c r="M10470" i="2"/>
  <x:c r="N10470" i="2"/>
  <x:c r="O10470" i="2"/>
  <x:c r="K10471" i="2"/>
  <x:c r="M10471" i="2"/>
  <x:c r="N10471" i="2"/>
  <x:c r="O10471" i="2"/>
  <x:c r="K10472" i="2"/>
  <x:c r="M10472" i="2"/>
  <x:c r="N10472" i="2"/>
  <x:c r="O10472" i="2"/>
  <x:c r="K10473" i="2"/>
  <x:c r="M10473" i="2"/>
  <x:c r="N10473" i="2"/>
  <x:c r="O10473" i="2"/>
  <x:c r="K10474" i="2"/>
  <x:c r="M10474" i="2"/>
  <x:c r="N10474" i="2"/>
  <x:c r="O10474" i="2"/>
  <x:c r="K10475" i="2"/>
  <x:c r="M10475" i="2"/>
  <x:c r="N10475" i="2"/>
  <x:c r="O10475" i="2"/>
  <x:c r="K10476" i="2"/>
  <x:c r="M10476" i="2"/>
  <x:c r="N10476" i="2"/>
  <x:c r="O10476" i="2"/>
  <x:c r="K10477" i="2"/>
  <x:c r="M10477" i="2"/>
  <x:c r="N10477" i="2"/>
  <x:c r="O10477" i="2"/>
  <x:c r="K10478" i="2"/>
  <x:c r="M10478" i="2"/>
  <x:c r="N10478" i="2"/>
  <x:c r="O10478" i="2"/>
  <x:c r="K10479" i="2"/>
  <x:c r="M10479" i="2"/>
  <x:c r="N10479" i="2"/>
  <x:c r="O10479" i="2"/>
  <x:c r="K10480" i="2"/>
  <x:c r="M10480" i="2"/>
  <x:c r="N10480" i="2"/>
  <x:c r="O10480" i="2"/>
  <x:c r="K10481" i="2"/>
  <x:c r="M10481" i="2"/>
  <x:c r="N10481" i="2"/>
  <x:c r="O10481" i="2"/>
  <x:c r="K10482" i="2"/>
  <x:c r="M10482" i="2"/>
  <x:c r="N10482" i="2"/>
  <x:c r="O10482" i="2"/>
  <x:c r="K10483" i="2"/>
  <x:c r="M10483" i="2"/>
  <x:c r="N10483" i="2"/>
  <x:c r="O10483" i="2"/>
  <x:c r="K10484" i="2"/>
  <x:c r="M10484" i="2"/>
  <x:c r="N10484" i="2"/>
  <x:c r="O10484" i="2"/>
  <x:c r="K10485" i="2"/>
  <x:c r="M10485" i="2"/>
  <x:c r="N10485" i="2"/>
  <x:c r="O10485" i="2"/>
  <x:c r="K10486" i="2"/>
  <x:c r="M10486" i="2"/>
  <x:c r="N10486" i="2"/>
  <x:c r="O10486" i="2"/>
  <x:c r="K10487" i="2"/>
  <x:c r="M10487" i="2"/>
  <x:c r="N10487" i="2"/>
  <x:c r="O10487" i="2"/>
  <x:c r="K10488" i="2"/>
  <x:c r="M10488" i="2"/>
  <x:c r="N10488" i="2"/>
  <x:c r="O10488" i="2"/>
  <x:c r="K10489" i="2"/>
  <x:c r="M10489" i="2"/>
  <x:c r="N10489" i="2"/>
  <x:c r="O10489" i="2"/>
  <x:c r="K10490" i="2"/>
  <x:c r="M10490" i="2"/>
  <x:c r="N10490" i="2"/>
  <x:c r="O10490" i="2"/>
  <x:c r="K10491" i="2"/>
  <x:c r="M10491" i="2"/>
  <x:c r="N10491" i="2"/>
  <x:c r="O10491" i="2"/>
  <x:c r="K10492" i="2"/>
  <x:c r="M10492" i="2"/>
  <x:c r="N10492" i="2"/>
  <x:c r="O10492" i="2"/>
  <x:c r="K10493" i="2"/>
  <x:c r="M10493" i="2"/>
  <x:c r="N10493" i="2"/>
  <x:c r="O10493" i="2"/>
  <x:c r="K10494" i="2"/>
  <x:c r="M10494" i="2"/>
  <x:c r="N10494" i="2"/>
  <x:c r="O10494" i="2"/>
  <x:c r="K10495" i="2"/>
  <x:c r="M10495" i="2"/>
  <x:c r="N10495" i="2"/>
  <x:c r="O10495" i="2"/>
  <x:c r="K10496" i="2"/>
  <x:c r="M10496" i="2"/>
  <x:c r="N10496" i="2"/>
  <x:c r="O10496" i="2"/>
  <x:c r="K10497" i="2"/>
  <x:c r="M10497" i="2"/>
  <x:c r="N10497" i="2"/>
  <x:c r="O10497" i="2"/>
  <x:c r="K10498" i="2"/>
  <x:c r="M10498" i="2"/>
  <x:c r="N10498" i="2"/>
  <x:c r="O10498" i="2"/>
  <x:c r="K10499" i="2"/>
  <x:c r="M10499" i="2"/>
  <x:c r="N10499" i="2"/>
  <x:c r="O10499" i="2"/>
  <x:c r="K10500" i="2"/>
  <x:c r="M10500" i="2"/>
  <x:c r="N10500" i="2"/>
  <x:c r="O10500" i="2"/>
  <x:c r="K10501" i="2"/>
  <x:c r="M10501" i="2"/>
  <x:c r="N10501" i="2"/>
  <x:c r="O10501" i="2"/>
  <x:c r="K10502" i="2"/>
  <x:c r="M10502" i="2"/>
  <x:c r="N10502" i="2"/>
  <x:c r="O10502" i="2"/>
  <x:c r="K10503" i="2"/>
  <x:c r="M10503" i="2"/>
  <x:c r="N10503" i="2"/>
  <x:c r="O10503" i="2"/>
  <x:c r="K10504" i="2"/>
  <x:c r="M10504" i="2"/>
  <x:c r="N10504" i="2"/>
  <x:c r="O10504" i="2"/>
  <x:c r="K10505" i="2"/>
  <x:c r="M10505" i="2"/>
  <x:c r="N10505" i="2"/>
  <x:c r="O10505" i="2"/>
  <x:c r="K10506" i="2"/>
  <x:c r="M10506" i="2"/>
  <x:c r="N10506" i="2"/>
  <x:c r="O10506" i="2"/>
  <x:c r="K10507" i="2"/>
  <x:c r="M10507" i="2"/>
  <x:c r="N10507" i="2"/>
  <x:c r="O10507" i="2"/>
  <x:c r="K10508" i="2"/>
  <x:c r="M10508" i="2"/>
  <x:c r="N10508" i="2"/>
  <x:c r="O10508" i="2"/>
  <x:c r="K10509" i="2"/>
  <x:c r="M10509" i="2"/>
  <x:c r="N10509" i="2"/>
  <x:c r="O10509" i="2"/>
  <x:c r="K10510" i="2"/>
  <x:c r="M10510" i="2"/>
  <x:c r="N10510" i="2"/>
  <x:c r="O10510" i="2"/>
  <x:c r="K10511" i="2"/>
  <x:c r="M10511" i="2"/>
  <x:c r="N10511" i="2"/>
  <x:c r="O10511" i="2"/>
  <x:c r="K10512" i="2"/>
  <x:c r="M10512" i="2"/>
  <x:c r="N10512" i="2"/>
  <x:c r="O10512" i="2"/>
  <x:c r="K10513" i="2"/>
  <x:c r="M10513" i="2"/>
  <x:c r="N10513" i="2"/>
  <x:c r="O10513" i="2"/>
  <x:c r="K10514" i="2"/>
  <x:c r="M10514" i="2"/>
  <x:c r="N10514" i="2"/>
  <x:c r="O10514" i="2"/>
  <x:c r="K10515" i="2"/>
  <x:c r="M10515" i="2"/>
  <x:c r="N10515" i="2"/>
  <x:c r="O10515" i="2"/>
  <x:c r="K10516" i="2"/>
  <x:c r="M10516" i="2"/>
  <x:c r="N10516" i="2"/>
  <x:c r="O10516" i="2"/>
  <x:c r="K10517" i="2"/>
  <x:c r="M10517" i="2"/>
  <x:c r="N10517" i="2"/>
  <x:c r="O10517" i="2"/>
  <x:c r="K10518" i="2"/>
  <x:c r="M10518" i="2"/>
  <x:c r="N10518" i="2"/>
  <x:c r="O10518" i="2"/>
  <x:c r="K10519" i="2"/>
  <x:c r="M10519" i="2"/>
  <x:c r="N10519" i="2"/>
  <x:c r="O10519" i="2"/>
  <x:c r="K10520" i="2"/>
  <x:c r="M10520" i="2"/>
  <x:c r="N10520" i="2"/>
  <x:c r="O10520" i="2"/>
  <x:c r="K10521" i="2"/>
  <x:c r="M10521" i="2"/>
  <x:c r="N10521" i="2"/>
  <x:c r="O10521" i="2"/>
  <x:c r="K10522" i="2"/>
  <x:c r="M10522" i="2"/>
  <x:c r="N10522" i="2"/>
  <x:c r="O10522" i="2"/>
  <x:c r="K10523" i="2"/>
  <x:c r="M10523" i="2"/>
  <x:c r="N10523" i="2"/>
  <x:c r="O10523" i="2"/>
  <x:c r="K10524" i="2"/>
  <x:c r="M10524" i="2"/>
  <x:c r="N10524" i="2"/>
  <x:c r="O10524" i="2"/>
  <x:c r="K10525" i="2"/>
  <x:c r="M10525" i="2"/>
  <x:c r="N10525" i="2"/>
  <x:c r="O10525" i="2"/>
  <x:c r="K10526" i="2"/>
  <x:c r="M10526" i="2"/>
  <x:c r="N10526" i="2"/>
  <x:c r="O10526" i="2"/>
  <x:c r="K10527" i="2"/>
  <x:c r="M10527" i="2"/>
  <x:c r="N10527" i="2"/>
  <x:c r="O10527" i="2"/>
  <x:c r="K10528" i="2"/>
  <x:c r="M10528" i="2"/>
  <x:c r="N10528" i="2"/>
  <x:c r="O10528" i="2"/>
  <x:c r="K10529" i="2"/>
  <x:c r="M10529" i="2"/>
  <x:c r="N10529" i="2"/>
  <x:c r="O10529" i="2"/>
  <x:c r="K10530" i="2"/>
  <x:c r="M10530" i="2"/>
  <x:c r="N10530" i="2"/>
  <x:c r="O10530" i="2"/>
  <x:c r="K10531" i="2"/>
  <x:c r="M10531" i="2"/>
  <x:c r="N10531" i="2"/>
  <x:c r="O10531" i="2"/>
  <x:c r="K10532" i="2"/>
  <x:c r="M10532" i="2"/>
  <x:c r="N10532" i="2"/>
  <x:c r="O10532" i="2"/>
  <x:c r="K10533" i="2"/>
  <x:c r="M10533" i="2"/>
  <x:c r="N10533" i="2"/>
  <x:c r="O10533" i="2"/>
  <x:c r="K10534" i="2"/>
  <x:c r="M10534" i="2"/>
  <x:c r="N10534" i="2"/>
  <x:c r="O10534" i="2"/>
  <x:c r="K10535" i="2"/>
  <x:c r="M10535" i="2"/>
  <x:c r="N10535" i="2"/>
  <x:c r="O10535" i="2"/>
  <x:c r="K10536" i="2"/>
  <x:c r="M10536" i="2"/>
  <x:c r="N10536" i="2"/>
  <x:c r="O10536" i="2"/>
  <x:c r="K10537" i="2"/>
  <x:c r="M10537" i="2"/>
  <x:c r="N10537" i="2"/>
  <x:c r="O10537" i="2"/>
  <x:c r="K10538" i="2"/>
  <x:c r="M10538" i="2"/>
  <x:c r="N10538" i="2"/>
  <x:c r="O10538" i="2"/>
  <x:c r="K10539" i="2"/>
  <x:c r="M10539" i="2"/>
  <x:c r="N10539" i="2"/>
  <x:c r="O10539" i="2"/>
  <x:c r="K10540" i="2"/>
  <x:c r="M10540" i="2"/>
  <x:c r="N10540" i="2"/>
  <x:c r="O10540" i="2"/>
  <x:c r="K10541" i="2"/>
  <x:c r="M10541" i="2"/>
  <x:c r="N10541" i="2"/>
  <x:c r="O10541" i="2"/>
  <x:c r="K10542" i="2"/>
  <x:c r="M10542" i="2"/>
  <x:c r="N10542" i="2"/>
  <x:c r="O10542" i="2"/>
  <x:c r="K10543" i="2"/>
  <x:c r="M10543" i="2"/>
  <x:c r="N10543" i="2"/>
  <x:c r="O10543" i="2"/>
  <x:c r="K10544" i="2"/>
  <x:c r="M10544" i="2"/>
  <x:c r="N10544" i="2"/>
  <x:c r="O10544" i="2"/>
  <x:c r="K10545" i="2"/>
  <x:c r="M10545" i="2"/>
  <x:c r="N10545" i="2"/>
  <x:c r="O10545" i="2"/>
  <x:c r="K10546" i="2"/>
  <x:c r="M10546" i="2"/>
  <x:c r="N10546" i="2"/>
  <x:c r="O10546" i="2"/>
  <x:c r="K10547" i="2"/>
  <x:c r="M10547" i="2"/>
  <x:c r="N10547" i="2"/>
  <x:c r="O10547" i="2"/>
  <x:c r="K10548" i="2"/>
  <x:c r="M10548" i="2"/>
  <x:c r="N10548" i="2"/>
  <x:c r="O10548" i="2"/>
  <x:c r="K10549" i="2"/>
  <x:c r="M10549" i="2"/>
  <x:c r="N10549" i="2"/>
  <x:c r="O10549" i="2"/>
  <x:c r="K10550" i="2"/>
  <x:c r="M10550" i="2"/>
  <x:c r="N10550" i="2"/>
  <x:c r="O10550" i="2"/>
  <x:c r="K10551" i="2"/>
  <x:c r="M10551" i="2"/>
  <x:c r="N10551" i="2"/>
  <x:c r="O10551" i="2"/>
  <x:c r="K10552" i="2"/>
  <x:c r="M10552" i="2"/>
  <x:c r="N10552" i="2"/>
  <x:c r="O10552" i="2"/>
  <x:c r="K10553" i="2"/>
  <x:c r="M10553" i="2"/>
  <x:c r="N10553" i="2"/>
  <x:c r="O10553" i="2"/>
  <x:c r="K10554" i="2"/>
  <x:c r="M10554" i="2"/>
  <x:c r="N10554" i="2"/>
  <x:c r="O10554" i="2"/>
  <x:c r="K10555" i="2"/>
  <x:c r="M10555" i="2"/>
  <x:c r="N10555" i="2"/>
  <x:c r="O10555" i="2"/>
  <x:c r="K10556" i="2"/>
  <x:c r="M10556" i="2"/>
  <x:c r="N10556" i="2"/>
  <x:c r="O10556" i="2"/>
  <x:c r="K10557" i="2"/>
  <x:c r="M10557" i="2"/>
  <x:c r="N10557" i="2"/>
  <x:c r="O10557" i="2"/>
  <x:c r="K10558" i="2"/>
  <x:c r="M10558" i="2"/>
  <x:c r="N10558" i="2"/>
  <x:c r="O10558" i="2"/>
  <x:c r="K10559" i="2"/>
  <x:c r="M10559" i="2"/>
  <x:c r="N10559" i="2"/>
  <x:c r="O10559" i="2"/>
  <x:c r="K10560" i="2"/>
  <x:c r="M10560" i="2"/>
  <x:c r="N10560" i="2"/>
  <x:c r="O10560" i="2"/>
  <x:c r="K10561" i="2"/>
  <x:c r="M10561" i="2"/>
  <x:c r="N10561" i="2"/>
  <x:c r="O10561" i="2"/>
  <x:c r="K10562" i="2"/>
  <x:c r="M10562" i="2"/>
  <x:c r="N10562" i="2"/>
  <x:c r="O10562" i="2"/>
  <x:c r="K10563" i="2"/>
  <x:c r="M10563" i="2"/>
  <x:c r="N10563" i="2"/>
  <x:c r="O10563" i="2"/>
  <x:c r="K10564" i="2"/>
  <x:c r="M10564" i="2"/>
  <x:c r="N10564" i="2"/>
  <x:c r="O10564" i="2"/>
  <x:c r="K10565" i="2"/>
  <x:c r="M10565" i="2"/>
  <x:c r="N10565" i="2"/>
  <x:c r="O10565" i="2"/>
  <x:c r="K10566" i="2"/>
  <x:c r="M10566" i="2"/>
  <x:c r="N10566" i="2"/>
  <x:c r="O10566" i="2"/>
  <x:c r="K10567" i="2"/>
  <x:c r="M10567" i="2"/>
  <x:c r="N10567" i="2"/>
  <x:c r="O10567" i="2"/>
  <x:c r="K10568" i="2"/>
  <x:c r="M10568" i="2"/>
  <x:c r="N10568" i="2"/>
  <x:c r="O10568" i="2"/>
  <x:c r="K10569" i="2"/>
  <x:c r="M10569" i="2"/>
  <x:c r="N10569" i="2"/>
  <x:c r="O10569" i="2"/>
  <x:c r="K10570" i="2"/>
  <x:c r="M10570" i="2"/>
  <x:c r="N10570" i="2"/>
  <x:c r="O10570" i="2"/>
  <x:c r="K10571" i="2"/>
  <x:c r="M10571" i="2"/>
  <x:c r="N10571" i="2"/>
  <x:c r="O10571" i="2"/>
  <x:c r="K10572" i="2"/>
  <x:c r="M10572" i="2"/>
  <x:c r="N10572" i="2"/>
  <x:c r="O10572" i="2"/>
  <x:c r="K10573" i="2"/>
  <x:c r="M10573" i="2"/>
  <x:c r="N10573" i="2"/>
  <x:c r="O10573" i="2"/>
  <x:c r="K10574" i="2"/>
  <x:c r="M10574" i="2"/>
  <x:c r="N10574" i="2"/>
  <x:c r="O10574" i="2"/>
  <x:c r="K10575" i="2"/>
  <x:c r="M10575" i="2"/>
  <x:c r="N10575" i="2"/>
  <x:c r="O10575" i="2"/>
  <x:c r="K10576" i="2"/>
  <x:c r="M10576" i="2"/>
  <x:c r="N10576" i="2"/>
  <x:c r="O10576" i="2"/>
  <x:c r="K10577" i="2"/>
  <x:c r="M10577" i="2"/>
  <x:c r="N10577" i="2"/>
  <x:c r="O10577" i="2"/>
  <x:c r="K10578" i="2"/>
  <x:c r="M10578" i="2"/>
  <x:c r="N10578" i="2"/>
  <x:c r="O10578" i="2"/>
  <x:c r="K10579" i="2"/>
  <x:c r="M10579" i="2"/>
  <x:c r="N10579" i="2"/>
  <x:c r="O10579" i="2"/>
  <x:c r="K10580" i="2"/>
  <x:c r="M10580" i="2"/>
  <x:c r="N10580" i="2"/>
  <x:c r="O10580" i="2"/>
  <x:c r="K10581" i="2"/>
  <x:c r="M10581" i="2"/>
  <x:c r="N10581" i="2"/>
  <x:c r="O10581" i="2"/>
  <x:c r="K10582" i="2"/>
  <x:c r="M10582" i="2"/>
  <x:c r="N10582" i="2"/>
  <x:c r="O10582" i="2"/>
  <x:c r="K10583" i="2"/>
  <x:c r="M10583" i="2"/>
  <x:c r="N10583" i="2"/>
  <x:c r="O10583" i="2"/>
  <x:c r="K10584" i="2"/>
  <x:c r="M10584" i="2"/>
  <x:c r="N10584" i="2"/>
  <x:c r="O10584" i="2"/>
  <x:c r="K10585" i="2"/>
  <x:c r="M10585" i="2"/>
  <x:c r="N10585" i="2"/>
  <x:c r="O10585" i="2"/>
  <x:c r="K10586" i="2"/>
  <x:c r="M10586" i="2"/>
  <x:c r="N10586" i="2"/>
  <x:c r="O10586" i="2"/>
  <x:c r="K10587" i="2"/>
  <x:c r="M10587" i="2"/>
  <x:c r="N10587" i="2"/>
  <x:c r="O10587" i="2"/>
  <x:c r="K10588" i="2"/>
  <x:c r="M10588" i="2"/>
  <x:c r="N10588" i="2"/>
  <x:c r="O10588" i="2"/>
  <x:c r="K10589" i="2"/>
  <x:c r="M10589" i="2"/>
  <x:c r="N10589" i="2"/>
  <x:c r="O10589" i="2"/>
  <x:c r="K10590" i="2"/>
  <x:c r="M10590" i="2"/>
  <x:c r="N10590" i="2"/>
  <x:c r="O10590" i="2"/>
  <x:c r="K10591" i="2"/>
  <x:c r="M10591" i="2"/>
  <x:c r="N10591" i="2"/>
  <x:c r="O10591" i="2"/>
  <x:c r="K10592" i="2"/>
  <x:c r="M10592" i="2"/>
  <x:c r="N10592" i="2"/>
  <x:c r="O10592" i="2"/>
  <x:c r="K10593" i="2"/>
  <x:c r="M10593" i="2"/>
  <x:c r="N10593" i="2"/>
  <x:c r="O10593" i="2"/>
  <x:c r="K10594" i="2"/>
  <x:c r="M10594" i="2"/>
  <x:c r="N10594" i="2"/>
  <x:c r="O10594" i="2"/>
  <x:c r="K10595" i="2"/>
  <x:c r="M10595" i="2"/>
  <x:c r="N10595" i="2"/>
  <x:c r="O10595" i="2"/>
  <x:c r="K10596" i="2"/>
  <x:c r="M10596" i="2"/>
  <x:c r="N10596" i="2"/>
  <x:c r="O10596" i="2"/>
  <x:c r="K10597" i="2"/>
  <x:c r="M10597" i="2"/>
  <x:c r="N10597" i="2"/>
  <x:c r="O10597" i="2"/>
  <x:c r="K10598" i="2"/>
  <x:c r="M10598" i="2"/>
  <x:c r="N10598" i="2"/>
  <x:c r="O10598" i="2"/>
  <x:c r="K10599" i="2"/>
  <x:c r="M10599" i="2"/>
  <x:c r="N10599" i="2"/>
  <x:c r="O10599" i="2"/>
  <x:c r="K10600" i="2"/>
  <x:c r="M10600" i="2"/>
  <x:c r="N10600" i="2"/>
  <x:c r="O10600" i="2"/>
  <x:c r="K10601" i="2"/>
  <x:c r="M10601" i="2"/>
  <x:c r="N10601" i="2"/>
  <x:c r="O10601" i="2"/>
  <x:c r="K10602" i="2"/>
  <x:c r="M10602" i="2"/>
  <x:c r="N10602" i="2"/>
  <x:c r="O10602" i="2"/>
  <x:c r="K10603" i="2"/>
  <x:c r="M10603" i="2"/>
  <x:c r="N10603" i="2"/>
  <x:c r="O10603" i="2"/>
  <x:c r="K10604" i="2"/>
  <x:c r="M10604" i="2"/>
  <x:c r="N10604" i="2"/>
  <x:c r="O10604" i="2"/>
  <x:c r="K10605" i="2"/>
  <x:c r="M10605" i="2"/>
  <x:c r="N10605" i="2"/>
  <x:c r="O10605" i="2"/>
  <x:c r="K10606" i="2"/>
  <x:c r="M10606" i="2"/>
  <x:c r="N10606" i="2"/>
  <x:c r="O10606" i="2"/>
  <x:c r="K10607" i="2"/>
  <x:c r="M10607" i="2"/>
  <x:c r="N10607" i="2"/>
  <x:c r="O10607" i="2"/>
  <x:c r="K10608" i="2"/>
  <x:c r="M10608" i="2"/>
  <x:c r="N10608" i="2"/>
  <x:c r="O10608" i="2"/>
  <x:c r="K10609" i="2"/>
  <x:c r="M10609" i="2"/>
  <x:c r="N10609" i="2"/>
  <x:c r="O10609" i="2"/>
  <x:c r="K10610" i="2"/>
  <x:c r="M10610" i="2"/>
  <x:c r="N10610" i="2"/>
  <x:c r="O10610" i="2"/>
  <x:c r="K10611" i="2"/>
  <x:c r="M10611" i="2"/>
  <x:c r="N10611" i="2"/>
  <x:c r="O10611" i="2"/>
  <x:c r="K10612" i="2"/>
  <x:c r="M10612" i="2"/>
  <x:c r="N10612" i="2"/>
  <x:c r="O10612" i="2"/>
  <x:c r="K10613" i="2"/>
  <x:c r="M10613" i="2"/>
  <x:c r="N10613" i="2"/>
  <x:c r="O10613" i="2"/>
  <x:c r="K10614" i="2"/>
  <x:c r="M10614" i="2"/>
  <x:c r="N10614" i="2"/>
  <x:c r="O10614" i="2"/>
  <x:c r="K10615" i="2"/>
  <x:c r="M10615" i="2"/>
  <x:c r="N10615" i="2"/>
  <x:c r="O10615" i="2"/>
  <x:c r="K10616" i="2"/>
  <x:c r="M10616" i="2"/>
  <x:c r="N10616" i="2"/>
  <x:c r="O10616" i="2"/>
  <x:c r="K10617" i="2"/>
  <x:c r="M10617" i="2"/>
  <x:c r="N10617" i="2"/>
  <x:c r="O10617" i="2"/>
  <x:c r="K10618" i="2"/>
  <x:c r="M10618" i="2"/>
  <x:c r="N10618" i="2"/>
  <x:c r="O10618" i="2"/>
  <x:c r="K10619" i="2"/>
  <x:c r="M10619" i="2"/>
  <x:c r="N10619" i="2"/>
  <x:c r="O10619" i="2"/>
  <x:c r="K10620" i="2"/>
  <x:c r="M10620" i="2"/>
  <x:c r="N10620" i="2"/>
  <x:c r="O10620" i="2"/>
  <x:c r="K10621" i="2"/>
  <x:c r="M10621" i="2"/>
  <x:c r="N10621" i="2"/>
  <x:c r="O10621" i="2"/>
  <x:c r="K10622" i="2"/>
  <x:c r="M10622" i="2"/>
  <x:c r="N10622" i="2"/>
  <x:c r="O10622" i="2"/>
  <x:c r="K10623" i="2"/>
  <x:c r="M10623" i="2"/>
  <x:c r="N10623" i="2"/>
  <x:c r="O10623" i="2"/>
  <x:c r="K10624" i="2"/>
  <x:c r="M10624" i="2"/>
  <x:c r="N10624" i="2"/>
  <x:c r="O10624" i="2"/>
  <x:c r="K10625" i="2"/>
  <x:c r="M10625" i="2"/>
  <x:c r="N10625" i="2"/>
  <x:c r="O10625" i="2"/>
  <x:c r="K10626" i="2"/>
  <x:c r="M10626" i="2"/>
  <x:c r="N10626" i="2"/>
  <x:c r="O10626" i="2"/>
  <x:c r="K10627" i="2"/>
  <x:c r="M10627" i="2"/>
  <x:c r="N10627" i="2"/>
  <x:c r="O10627" i="2"/>
  <x:c r="K10628" i="2"/>
  <x:c r="M10628" i="2"/>
  <x:c r="N10628" i="2"/>
  <x:c r="O10628" i="2"/>
  <x:c r="K10629" i="2"/>
  <x:c r="M10629" i="2"/>
  <x:c r="N10629" i="2"/>
  <x:c r="O10629" i="2"/>
  <x:c r="K10630" i="2"/>
  <x:c r="M10630" i="2"/>
  <x:c r="N10630" i="2"/>
  <x:c r="O10630" i="2"/>
  <x:c r="K10631" i="2"/>
  <x:c r="M10631" i="2"/>
  <x:c r="N10631" i="2"/>
  <x:c r="O10631" i="2"/>
  <x:c r="K10632" i="2"/>
  <x:c r="M10632" i="2"/>
  <x:c r="N10632" i="2"/>
  <x:c r="O10632" i="2"/>
  <x:c r="K10633" i="2"/>
  <x:c r="M10633" i="2"/>
  <x:c r="N10633" i="2"/>
  <x:c r="O10633" i="2"/>
  <x:c r="K10634" i="2"/>
  <x:c r="M10634" i="2"/>
  <x:c r="N10634" i="2"/>
  <x:c r="O10634" i="2"/>
  <x:c r="K10635" i="2"/>
  <x:c r="M10635" i="2"/>
  <x:c r="N10635" i="2"/>
  <x:c r="O10635" i="2"/>
  <x:c r="K10636" i="2"/>
  <x:c r="M10636" i="2"/>
  <x:c r="N10636" i="2"/>
  <x:c r="O10636" i="2"/>
  <x:c r="K10637" i="2"/>
  <x:c r="M10637" i="2"/>
  <x:c r="N10637" i="2"/>
  <x:c r="O10637" i="2"/>
  <x:c r="K10638" i="2"/>
  <x:c r="M10638" i="2"/>
  <x:c r="N10638" i="2"/>
  <x:c r="O10638" i="2"/>
  <x:c r="K10639" i="2"/>
  <x:c r="M10639" i="2"/>
  <x:c r="N10639" i="2"/>
  <x:c r="O10639" i="2"/>
  <x:c r="K10640" i="2"/>
  <x:c r="M10640" i="2"/>
  <x:c r="N10640" i="2"/>
  <x:c r="O10640" i="2"/>
  <x:c r="K10641" i="2"/>
  <x:c r="M10641" i="2"/>
  <x:c r="N10641" i="2"/>
  <x:c r="O10641" i="2"/>
  <x:c r="K10642" i="2"/>
  <x:c r="M10642" i="2"/>
  <x:c r="N10642" i="2"/>
  <x:c r="O10642" i="2"/>
  <x:c r="K10643" i="2"/>
  <x:c r="M10643" i="2"/>
  <x:c r="N10643" i="2"/>
  <x:c r="O10643" i="2"/>
  <x:c r="K10644" i="2"/>
  <x:c r="M10644" i="2"/>
  <x:c r="N10644" i="2"/>
  <x:c r="O10644" i="2"/>
  <x:c r="K10645" i="2"/>
  <x:c r="M10645" i="2"/>
  <x:c r="N10645" i="2"/>
  <x:c r="O10645" i="2"/>
  <x:c r="K10646" i="2"/>
  <x:c r="M10646" i="2"/>
  <x:c r="N10646" i="2"/>
  <x:c r="O10646" i="2"/>
  <x:c r="K10647" i="2"/>
  <x:c r="M10647" i="2"/>
  <x:c r="N10647" i="2"/>
  <x:c r="O10647" i="2"/>
  <x:c r="K10648" i="2"/>
  <x:c r="M10648" i="2"/>
  <x:c r="N10648" i="2"/>
  <x:c r="O10648" i="2"/>
  <x:c r="K10649" i="2"/>
  <x:c r="M10649" i="2"/>
  <x:c r="N10649" i="2"/>
  <x:c r="O10649" i="2"/>
  <x:c r="K10650" i="2"/>
  <x:c r="M10650" i="2"/>
  <x:c r="N10650" i="2"/>
  <x:c r="O10650" i="2"/>
  <x:c r="K10651" i="2"/>
  <x:c r="M10651" i="2"/>
  <x:c r="N10651" i="2"/>
  <x:c r="O10651" i="2"/>
  <x:c r="K10652" i="2"/>
  <x:c r="M10652" i="2"/>
  <x:c r="N10652" i="2"/>
  <x:c r="O10652" i="2"/>
  <x:c r="K10653" i="2"/>
  <x:c r="M10653" i="2"/>
  <x:c r="N10653" i="2"/>
  <x:c r="O10653" i="2"/>
  <x:c r="K10654" i="2"/>
  <x:c r="M10654" i="2"/>
  <x:c r="N10654" i="2"/>
  <x:c r="O10654" i="2"/>
  <x:c r="K10655" i="2"/>
  <x:c r="M10655" i="2"/>
  <x:c r="N10655" i="2"/>
  <x:c r="O10655" i="2"/>
  <x:c r="K10656" i="2"/>
  <x:c r="M10656" i="2"/>
  <x:c r="N10656" i="2"/>
  <x:c r="O10656" i="2"/>
  <x:c r="K10657" i="2"/>
  <x:c r="M10657" i="2"/>
  <x:c r="N10657" i="2"/>
  <x:c r="O10657" i="2"/>
  <x:c r="K10658" i="2"/>
  <x:c r="M10658" i="2"/>
  <x:c r="N10658" i="2"/>
  <x:c r="O10658" i="2"/>
  <x:c r="K10659" i="2"/>
  <x:c r="M10659" i="2"/>
  <x:c r="N10659" i="2"/>
  <x:c r="O10659" i="2"/>
  <x:c r="K10660" i="2"/>
  <x:c r="M10660" i="2"/>
  <x:c r="N10660" i="2"/>
  <x:c r="O10660" i="2"/>
  <x:c r="K10661" i="2"/>
  <x:c r="M10661" i="2"/>
  <x:c r="N10661" i="2"/>
  <x:c r="O10661" i="2"/>
  <x:c r="K10662" i="2"/>
  <x:c r="M10662" i="2"/>
  <x:c r="N10662" i="2"/>
  <x:c r="O10662" i="2"/>
  <x:c r="K10663" i="2"/>
  <x:c r="M10663" i="2"/>
  <x:c r="N10663" i="2"/>
  <x:c r="O10663" i="2"/>
  <x:c r="K10664" i="2"/>
  <x:c r="M10664" i="2"/>
  <x:c r="N10664" i="2"/>
  <x:c r="O10664" i="2"/>
  <x:c r="K10665" i="2"/>
  <x:c r="M10665" i="2"/>
  <x:c r="N10665" i="2"/>
  <x:c r="O10665" i="2"/>
  <x:c r="K10666" i="2"/>
  <x:c r="M10666" i="2"/>
  <x:c r="N10666" i="2"/>
  <x:c r="O10666" i="2"/>
  <x:c r="K10667" i="2"/>
  <x:c r="M10667" i="2"/>
  <x:c r="N10667" i="2"/>
  <x:c r="O10667" i="2"/>
  <x:c r="K10668" i="2"/>
  <x:c r="M10668" i="2"/>
  <x:c r="N10668" i="2"/>
  <x:c r="O10668" i="2"/>
  <x:c r="K10669" i="2"/>
  <x:c r="M10669" i="2"/>
  <x:c r="N10669" i="2"/>
  <x:c r="O10669" i="2"/>
  <x:c r="K10670" i="2"/>
  <x:c r="M10670" i="2"/>
  <x:c r="N10670" i="2"/>
  <x:c r="O10670" i="2"/>
  <x:c r="K10671" i="2"/>
  <x:c r="M10671" i="2"/>
  <x:c r="N10671" i="2"/>
  <x:c r="O10671" i="2"/>
  <x:c r="K10672" i="2"/>
  <x:c r="M10672" i="2"/>
  <x:c r="N10672" i="2"/>
  <x:c r="O10672" i="2"/>
  <x:c r="K10673" i="2"/>
  <x:c r="M10673" i="2"/>
  <x:c r="N10673" i="2"/>
  <x:c r="O10673" i="2"/>
  <x:c r="K10674" i="2"/>
  <x:c r="M10674" i="2"/>
  <x:c r="N10674" i="2"/>
  <x:c r="O10674" i="2"/>
  <x:c r="K10675" i="2"/>
  <x:c r="M10675" i="2"/>
  <x:c r="N10675" i="2"/>
  <x:c r="O10675" i="2"/>
  <x:c r="K10676" i="2"/>
  <x:c r="M10676" i="2"/>
  <x:c r="N10676" i="2"/>
  <x:c r="O10676" i="2"/>
  <x:c r="K10677" i="2"/>
  <x:c r="M10677" i="2"/>
  <x:c r="N10677" i="2"/>
  <x:c r="O10677" i="2"/>
  <x:c r="K10678" i="2"/>
  <x:c r="M10678" i="2"/>
  <x:c r="N10678" i="2"/>
  <x:c r="O10678" i="2"/>
  <x:c r="K10679" i="2"/>
  <x:c r="M10679" i="2"/>
  <x:c r="N10679" i="2"/>
  <x:c r="O10679" i="2"/>
  <x:c r="K10680" i="2"/>
  <x:c r="M10680" i="2"/>
  <x:c r="N10680" i="2"/>
  <x:c r="O10680" i="2"/>
  <x:c r="K10681" i="2"/>
  <x:c r="M10681" i="2"/>
  <x:c r="N10681" i="2"/>
  <x:c r="O10681" i="2"/>
  <x:c r="K10682" i="2"/>
  <x:c r="M10682" i="2"/>
  <x:c r="N10682" i="2"/>
  <x:c r="O10682" i="2"/>
  <x:c r="K10683" i="2"/>
  <x:c r="M10683" i="2"/>
  <x:c r="N10683" i="2"/>
  <x:c r="O10683" i="2"/>
  <x:c r="K10684" i="2"/>
  <x:c r="M10684" i="2"/>
  <x:c r="N10684" i="2"/>
  <x:c r="O10684" i="2"/>
  <x:c r="K10685" i="2"/>
  <x:c r="M10685" i="2"/>
  <x:c r="N10685" i="2"/>
  <x:c r="O10685" i="2"/>
  <x:c r="K10686" i="2"/>
  <x:c r="M10686" i="2"/>
  <x:c r="N10686" i="2"/>
  <x:c r="O10686" i="2"/>
  <x:c r="K10687" i="2"/>
  <x:c r="M10687" i="2"/>
  <x:c r="N10687" i="2"/>
  <x:c r="O10687" i="2"/>
  <x:c r="K10688" i="2"/>
  <x:c r="M10688" i="2"/>
  <x:c r="N10688" i="2"/>
  <x:c r="O10688" i="2"/>
  <x:c r="K10689" i="2"/>
  <x:c r="M10689" i="2"/>
  <x:c r="N10689" i="2"/>
  <x:c r="O10689" i="2"/>
  <x:c r="K10690" i="2"/>
  <x:c r="M10690" i="2"/>
  <x:c r="N10690" i="2"/>
  <x:c r="O10690" i="2"/>
  <x:c r="K10691" i="2"/>
  <x:c r="M10691" i="2"/>
  <x:c r="N10691" i="2"/>
  <x:c r="O10691" i="2"/>
  <x:c r="K10692" i="2"/>
  <x:c r="M10692" i="2"/>
  <x:c r="N10692" i="2"/>
  <x:c r="O10692" i="2"/>
  <x:c r="K10693" i="2"/>
  <x:c r="M10693" i="2"/>
  <x:c r="N10693" i="2"/>
  <x:c r="O10693" i="2"/>
  <x:c r="K10694" i="2"/>
  <x:c r="M10694" i="2"/>
  <x:c r="N10694" i="2"/>
  <x:c r="O10694" i="2"/>
  <x:c r="K10695" i="2"/>
  <x:c r="M10695" i="2"/>
  <x:c r="N10695" i="2"/>
  <x:c r="O10695" i="2"/>
  <x:c r="K10696" i="2"/>
  <x:c r="M10696" i="2"/>
  <x:c r="N10696" i="2"/>
  <x:c r="O10696" i="2"/>
  <x:c r="K10697" i="2"/>
  <x:c r="M10697" i="2"/>
  <x:c r="N10697" i="2"/>
  <x:c r="O10697" i="2"/>
  <x:c r="K10698" i="2"/>
  <x:c r="M10698" i="2"/>
  <x:c r="N10698" i="2"/>
  <x:c r="O10698" i="2"/>
  <x:c r="K10699" i="2"/>
  <x:c r="M10699" i="2"/>
  <x:c r="N10699" i="2"/>
  <x:c r="O10699" i="2"/>
  <x:c r="K10700" i="2"/>
  <x:c r="M10700" i="2"/>
  <x:c r="N10700" i="2"/>
  <x:c r="O10700" i="2"/>
  <x:c r="K10701" i="2"/>
  <x:c r="M10701" i="2"/>
  <x:c r="N10701" i="2"/>
  <x:c r="O10701" i="2"/>
  <x:c r="K10702" i="2"/>
  <x:c r="M10702" i="2"/>
  <x:c r="N10702" i="2"/>
  <x:c r="O10702" i="2"/>
  <x:c r="K10703" i="2"/>
  <x:c r="M10703" i="2"/>
  <x:c r="N10703" i="2"/>
  <x:c r="O10703" i="2"/>
  <x:c r="K10704" i="2"/>
  <x:c r="M10704" i="2"/>
  <x:c r="N10704" i="2"/>
  <x:c r="O10704" i="2"/>
  <x:c r="K10705" i="2"/>
  <x:c r="M10705" i="2"/>
  <x:c r="N10705" i="2"/>
  <x:c r="O10705" i="2"/>
  <x:c r="K10706" i="2"/>
  <x:c r="M10706" i="2"/>
  <x:c r="N10706" i="2"/>
  <x:c r="O10706" i="2"/>
  <x:c r="K10707" i="2"/>
  <x:c r="M10707" i="2"/>
  <x:c r="N10707" i="2"/>
  <x:c r="O10707" i="2"/>
  <x:c r="K10708" i="2"/>
  <x:c r="M10708" i="2"/>
  <x:c r="N10708" i="2"/>
  <x:c r="O10708" i="2"/>
  <x:c r="K10709" i="2"/>
  <x:c r="M10709" i="2"/>
  <x:c r="N10709" i="2"/>
  <x:c r="O10709" i="2"/>
  <x:c r="K10710" i="2"/>
  <x:c r="M10710" i="2"/>
  <x:c r="N10710" i="2"/>
  <x:c r="O10710" i="2"/>
  <x:c r="K10711" i="2"/>
  <x:c r="M10711" i="2"/>
  <x:c r="N10711" i="2"/>
  <x:c r="O10711" i="2"/>
  <x:c r="K10712" i="2"/>
  <x:c r="M10712" i="2"/>
  <x:c r="N10712" i="2"/>
  <x:c r="O10712" i="2"/>
  <x:c r="K10713" i="2"/>
  <x:c r="M10713" i="2"/>
  <x:c r="N10713" i="2"/>
  <x:c r="O10713" i="2"/>
  <x:c r="K10714" i="2"/>
  <x:c r="M10714" i="2"/>
  <x:c r="N10714" i="2"/>
  <x:c r="O10714" i="2"/>
  <x:c r="K10715" i="2"/>
  <x:c r="M10715" i="2"/>
  <x:c r="N10715" i="2"/>
  <x:c r="O10715" i="2"/>
  <x:c r="K10716" i="2"/>
  <x:c r="M10716" i="2"/>
  <x:c r="N10716" i="2"/>
  <x:c r="O10716" i="2"/>
  <x:c r="K10717" i="2"/>
  <x:c r="M10717" i="2"/>
  <x:c r="N10717" i="2"/>
  <x:c r="O10717" i="2"/>
  <x:c r="K10718" i="2"/>
  <x:c r="M10718" i="2"/>
  <x:c r="N10718" i="2"/>
  <x:c r="O10718" i="2"/>
  <x:c r="K10719" i="2"/>
  <x:c r="M10719" i="2"/>
  <x:c r="N10719" i="2"/>
  <x:c r="O10719" i="2"/>
  <x:c r="K10720" i="2"/>
  <x:c r="M10720" i="2"/>
  <x:c r="N10720" i="2"/>
  <x:c r="O10720" i="2"/>
  <x:c r="K10721" i="2"/>
  <x:c r="M10721" i="2"/>
  <x:c r="N10721" i="2"/>
  <x:c r="O10721" i="2"/>
  <x:c r="K10722" i="2"/>
  <x:c r="M10722" i="2"/>
  <x:c r="N10722" i="2"/>
  <x:c r="O10722" i="2"/>
  <x:c r="K10723" i="2"/>
  <x:c r="M10723" i="2"/>
  <x:c r="N10723" i="2"/>
  <x:c r="O10723" i="2"/>
  <x:c r="K10724" i="2"/>
  <x:c r="M10724" i="2"/>
  <x:c r="N10724" i="2"/>
  <x:c r="O10724" i="2"/>
  <x:c r="K10725" i="2"/>
  <x:c r="M10725" i="2"/>
  <x:c r="N10725" i="2"/>
  <x:c r="O10725" i="2"/>
  <x:c r="K10726" i="2"/>
  <x:c r="M10726" i="2"/>
  <x:c r="N10726" i="2"/>
  <x:c r="O10726" i="2"/>
  <x:c r="K10727" i="2"/>
  <x:c r="M10727" i="2"/>
  <x:c r="N10727" i="2"/>
  <x:c r="O10727" i="2"/>
  <x:c r="K10728" i="2"/>
  <x:c r="M10728" i="2"/>
  <x:c r="N10728" i="2"/>
  <x:c r="O10728" i="2"/>
  <x:c r="K10729" i="2"/>
  <x:c r="M10729" i="2"/>
  <x:c r="N10729" i="2"/>
  <x:c r="O10729" i="2"/>
  <x:c r="K10730" i="2"/>
  <x:c r="M10730" i="2"/>
  <x:c r="N10730" i="2"/>
  <x:c r="O10730" i="2"/>
  <x:c r="K10731" i="2"/>
  <x:c r="M10731" i="2"/>
  <x:c r="N10731" i="2"/>
  <x:c r="O10731" i="2"/>
  <x:c r="K10732" i="2"/>
  <x:c r="M10732" i="2"/>
  <x:c r="N10732" i="2"/>
  <x:c r="O10732" i="2"/>
  <x:c r="K10733" i="2"/>
  <x:c r="M10733" i="2"/>
  <x:c r="N10733" i="2"/>
  <x:c r="O10733" i="2"/>
  <x:c r="K10734" i="2"/>
  <x:c r="M10734" i="2"/>
  <x:c r="N10734" i="2"/>
  <x:c r="O10734" i="2"/>
  <x:c r="K10735" i="2"/>
  <x:c r="M10735" i="2"/>
  <x:c r="N10735" i="2"/>
  <x:c r="O10735" i="2"/>
  <x:c r="K10736" i="2"/>
  <x:c r="M10736" i="2"/>
  <x:c r="N10736" i="2"/>
  <x:c r="O10736" i="2"/>
  <x:c r="K10737" i="2"/>
  <x:c r="M10737" i="2"/>
  <x:c r="N10737" i="2"/>
  <x:c r="O10737" i="2"/>
  <x:c r="K10738" i="2"/>
  <x:c r="M10738" i="2"/>
  <x:c r="N10738" i="2"/>
  <x:c r="O10738" i="2"/>
  <x:c r="K10739" i="2"/>
  <x:c r="M10739" i="2"/>
  <x:c r="N10739" i="2"/>
  <x:c r="O10739" i="2"/>
  <x:c r="K10740" i="2"/>
  <x:c r="M10740" i="2"/>
  <x:c r="N10740" i="2"/>
  <x:c r="O10740" i="2"/>
  <x:c r="K10741" i="2"/>
  <x:c r="M10741" i="2"/>
  <x:c r="N10741" i="2"/>
  <x:c r="O10741" i="2"/>
  <x:c r="K10742" i="2"/>
  <x:c r="M10742" i="2"/>
  <x:c r="N10742" i="2"/>
  <x:c r="O10742" i="2"/>
  <x:c r="K10743" i="2"/>
  <x:c r="M10743" i="2"/>
  <x:c r="N10743" i="2"/>
  <x:c r="O10743" i="2"/>
  <x:c r="K10744" i="2"/>
  <x:c r="M10744" i="2"/>
  <x:c r="N10744" i="2"/>
  <x:c r="O10744" i="2"/>
  <x:c r="K10745" i="2"/>
  <x:c r="M10745" i="2"/>
  <x:c r="N10745" i="2"/>
  <x:c r="O10745" i="2"/>
  <x:c r="K10746" i="2"/>
  <x:c r="M10746" i="2"/>
  <x:c r="N10746" i="2"/>
  <x:c r="O10746" i="2"/>
  <x:c r="K10747" i="2"/>
  <x:c r="M10747" i="2"/>
  <x:c r="N10747" i="2"/>
  <x:c r="O10747" i="2"/>
  <x:c r="K10748" i="2"/>
  <x:c r="M10748" i="2"/>
  <x:c r="N10748" i="2"/>
  <x:c r="O10748" i="2"/>
  <x:c r="K10749" i="2"/>
  <x:c r="M10749" i="2"/>
  <x:c r="N10749" i="2"/>
  <x:c r="O10749" i="2"/>
  <x:c r="K10750" i="2"/>
  <x:c r="M10750" i="2"/>
  <x:c r="N10750" i="2"/>
  <x:c r="O10750" i="2"/>
  <x:c r="K10751" i="2"/>
  <x:c r="M10751" i="2"/>
  <x:c r="N10751" i="2"/>
  <x:c r="O10751" i="2"/>
  <x:c r="K10752" i="2"/>
  <x:c r="M10752" i="2"/>
  <x:c r="N10752" i="2"/>
  <x:c r="O10752" i="2"/>
  <x:c r="K10753" i="2"/>
  <x:c r="M10753" i="2"/>
  <x:c r="N10753" i="2"/>
  <x:c r="O10753" i="2"/>
  <x:c r="K10754" i="2"/>
  <x:c r="M10754" i="2"/>
  <x:c r="N10754" i="2"/>
  <x:c r="O10754" i="2"/>
  <x:c r="K10755" i="2"/>
  <x:c r="M10755" i="2"/>
  <x:c r="N10755" i="2"/>
  <x:c r="O10755" i="2"/>
  <x:c r="K10756" i="2"/>
  <x:c r="M10756" i="2"/>
  <x:c r="N10756" i="2"/>
  <x:c r="O10756" i="2"/>
  <x:c r="K10757" i="2"/>
  <x:c r="M10757" i="2"/>
  <x:c r="N10757" i="2"/>
  <x:c r="O10757" i="2"/>
  <x:c r="K10758" i="2"/>
  <x:c r="M10758" i="2"/>
  <x:c r="N10758" i="2"/>
  <x:c r="O10758" i="2"/>
  <x:c r="K10759" i="2"/>
  <x:c r="M10759" i="2"/>
  <x:c r="N10759" i="2"/>
  <x:c r="O10759" i="2"/>
  <x:c r="K10760" i="2"/>
  <x:c r="M10760" i="2"/>
  <x:c r="N10760" i="2"/>
  <x:c r="O10760" i="2"/>
  <x:c r="K10761" i="2"/>
  <x:c r="M10761" i="2"/>
  <x:c r="N10761" i="2"/>
  <x:c r="O10761" i="2"/>
  <x:c r="K10762" i="2"/>
  <x:c r="M10762" i="2"/>
  <x:c r="N10762" i="2"/>
  <x:c r="O10762" i="2"/>
  <x:c r="K10763" i="2"/>
  <x:c r="M10763" i="2"/>
  <x:c r="N10763" i="2"/>
  <x:c r="O10763" i="2"/>
  <x:c r="K10764" i="2"/>
  <x:c r="M10764" i="2"/>
  <x:c r="N10764" i="2"/>
  <x:c r="O10764" i="2"/>
  <x:c r="K10765" i="2"/>
  <x:c r="M10765" i="2"/>
  <x:c r="N10765" i="2"/>
  <x:c r="O10765" i="2"/>
  <x:c r="K10766" i="2"/>
  <x:c r="M10766" i="2"/>
  <x:c r="N10766" i="2"/>
  <x:c r="O10766" i="2"/>
  <x:c r="K10767" i="2"/>
  <x:c r="M10767" i="2"/>
  <x:c r="N10767" i="2"/>
  <x:c r="O10767" i="2"/>
  <x:c r="K10768" i="2"/>
  <x:c r="M10768" i="2"/>
  <x:c r="N10768" i="2"/>
  <x:c r="O10768" i="2"/>
  <x:c r="K10769" i="2"/>
  <x:c r="M10769" i="2"/>
  <x:c r="N10769" i="2"/>
  <x:c r="O10769" i="2"/>
  <x:c r="K10770" i="2"/>
  <x:c r="M10770" i="2"/>
  <x:c r="N10770" i="2"/>
  <x:c r="O10770" i="2"/>
  <x:c r="K10771" i="2"/>
  <x:c r="M10771" i="2"/>
  <x:c r="N10771" i="2"/>
  <x:c r="O10771" i="2"/>
  <x:c r="K10772" i="2"/>
  <x:c r="M10772" i="2"/>
  <x:c r="N10772" i="2"/>
  <x:c r="O10772" i="2"/>
  <x:c r="K10773" i="2"/>
  <x:c r="M10773" i="2"/>
  <x:c r="N10773" i="2"/>
  <x:c r="O10773" i="2"/>
  <x:c r="K10774" i="2"/>
  <x:c r="M10774" i="2"/>
  <x:c r="N10774" i="2"/>
  <x:c r="O10774" i="2"/>
  <x:c r="K10775" i="2"/>
  <x:c r="M10775" i="2"/>
  <x:c r="N10775" i="2"/>
  <x:c r="O10775" i="2"/>
  <x:c r="K10776" i="2"/>
  <x:c r="M10776" i="2"/>
  <x:c r="N10776" i="2"/>
  <x:c r="O10776" i="2"/>
  <x:c r="K10777" i="2"/>
  <x:c r="M10777" i="2"/>
  <x:c r="N10777" i="2"/>
  <x:c r="O10777" i="2"/>
  <x:c r="K10778" i="2"/>
  <x:c r="M10778" i="2"/>
  <x:c r="N10778" i="2"/>
  <x:c r="O10778" i="2"/>
  <x:c r="K10779" i="2"/>
  <x:c r="M10779" i="2"/>
  <x:c r="N10779" i="2"/>
  <x:c r="O10779" i="2"/>
  <x:c r="K10780" i="2"/>
  <x:c r="M10780" i="2"/>
  <x:c r="N10780" i="2"/>
  <x:c r="O10780" i="2"/>
  <x:c r="K10781" i="2"/>
  <x:c r="M10781" i="2"/>
  <x:c r="N10781" i="2"/>
  <x:c r="O10781" i="2"/>
  <x:c r="K10782" i="2"/>
  <x:c r="M10782" i="2"/>
  <x:c r="N10782" i="2"/>
  <x:c r="O10782" i="2"/>
  <x:c r="K10783" i="2"/>
  <x:c r="M10783" i="2"/>
  <x:c r="N10783" i="2"/>
  <x:c r="O10783" i="2"/>
  <x:c r="K10784" i="2"/>
  <x:c r="M10784" i="2"/>
  <x:c r="N10784" i="2"/>
  <x:c r="O10784" i="2"/>
  <x:c r="K10785" i="2"/>
  <x:c r="M10785" i="2"/>
  <x:c r="N10785" i="2"/>
  <x:c r="O10785" i="2"/>
  <x:c r="K10786" i="2"/>
  <x:c r="M10786" i="2"/>
  <x:c r="N10786" i="2"/>
  <x:c r="O10786" i="2"/>
  <x:c r="K10787" i="2"/>
  <x:c r="M10787" i="2"/>
  <x:c r="N10787" i="2"/>
  <x:c r="O10787" i="2"/>
  <x:c r="K10788" i="2"/>
  <x:c r="M10788" i="2"/>
  <x:c r="N10788" i="2"/>
  <x:c r="O10788" i="2"/>
  <x:c r="K10789" i="2"/>
  <x:c r="M10789" i="2"/>
  <x:c r="N10789" i="2"/>
  <x:c r="O10789" i="2"/>
  <x:c r="K10790" i="2"/>
  <x:c r="M10790" i="2"/>
  <x:c r="N10790" i="2"/>
  <x:c r="O10790" i="2"/>
  <x:c r="K10791" i="2"/>
  <x:c r="M10791" i="2"/>
  <x:c r="N10791" i="2"/>
  <x:c r="O10791" i="2"/>
  <x:c r="K10792" i="2"/>
  <x:c r="M10792" i="2"/>
  <x:c r="N10792" i="2"/>
  <x:c r="O10792" i="2"/>
  <x:c r="K10793" i="2"/>
  <x:c r="M10793" i="2"/>
  <x:c r="N10793" i="2"/>
  <x:c r="O10793" i="2"/>
  <x:c r="K10794" i="2"/>
  <x:c r="M10794" i="2"/>
  <x:c r="N10794" i="2"/>
  <x:c r="O10794" i="2"/>
  <x:c r="K10795" i="2"/>
  <x:c r="M10795" i="2"/>
  <x:c r="N10795" i="2"/>
  <x:c r="O10795" i="2"/>
  <x:c r="K10796" i="2"/>
  <x:c r="M10796" i="2"/>
  <x:c r="N10796" i="2"/>
  <x:c r="O10796" i="2"/>
  <x:c r="K10797" i="2"/>
  <x:c r="M10797" i="2"/>
  <x:c r="N10797" i="2"/>
  <x:c r="O10797" i="2"/>
  <x:c r="K10798" i="2"/>
  <x:c r="M10798" i="2"/>
  <x:c r="N10798" i="2"/>
  <x:c r="O10798" i="2"/>
  <x:c r="K10799" i="2"/>
  <x:c r="M10799" i="2"/>
  <x:c r="N10799" i="2"/>
  <x:c r="O10799" i="2"/>
  <x:c r="K10800" i="2"/>
  <x:c r="M10800" i="2"/>
  <x:c r="N10800" i="2"/>
  <x:c r="O10800" i="2"/>
  <x:c r="K10801" i="2"/>
  <x:c r="M10801" i="2"/>
  <x:c r="N10801" i="2"/>
  <x:c r="O10801" i="2"/>
  <x:c r="K10802" i="2"/>
  <x:c r="M10802" i="2"/>
  <x:c r="N10802" i="2"/>
  <x:c r="O10802" i="2"/>
  <x:c r="K10803" i="2"/>
  <x:c r="M10803" i="2"/>
  <x:c r="N10803" i="2"/>
  <x:c r="O10803" i="2"/>
  <x:c r="K10804" i="2"/>
  <x:c r="M10804" i="2"/>
  <x:c r="N10804" i="2"/>
  <x:c r="O10804" i="2"/>
  <x:c r="K10805" i="2"/>
  <x:c r="M10805" i="2"/>
  <x:c r="N10805" i="2"/>
  <x:c r="O10805" i="2"/>
  <x:c r="K10806" i="2"/>
  <x:c r="M10806" i="2"/>
  <x:c r="N10806" i="2"/>
  <x:c r="O10806" i="2"/>
  <x:c r="K10807" i="2"/>
  <x:c r="M10807" i="2"/>
  <x:c r="N10807" i="2"/>
  <x:c r="O10807" i="2"/>
  <x:c r="K10808" i="2"/>
  <x:c r="M10808" i="2"/>
  <x:c r="N10808" i="2"/>
  <x:c r="O10808" i="2"/>
  <x:c r="K10809" i="2"/>
  <x:c r="M10809" i="2"/>
  <x:c r="N10809" i="2"/>
  <x:c r="O10809" i="2"/>
  <x:c r="K10810" i="2"/>
  <x:c r="M10810" i="2"/>
  <x:c r="N10810" i="2"/>
  <x:c r="O10810" i="2"/>
  <x:c r="K10811" i="2"/>
  <x:c r="M10811" i="2"/>
  <x:c r="N10811" i="2"/>
  <x:c r="O10811" i="2"/>
  <x:c r="K10812" i="2"/>
  <x:c r="M10812" i="2"/>
  <x:c r="N10812" i="2"/>
  <x:c r="O10812" i="2"/>
  <x:c r="K10813" i="2"/>
  <x:c r="M10813" i="2"/>
  <x:c r="N10813" i="2"/>
  <x:c r="O10813" i="2"/>
  <x:c r="K10814" i="2"/>
  <x:c r="M10814" i="2"/>
  <x:c r="N10814" i="2"/>
  <x:c r="O10814" i="2"/>
  <x:c r="K10815" i="2"/>
  <x:c r="M10815" i="2"/>
  <x:c r="N10815" i="2"/>
  <x:c r="O10815" i="2"/>
  <x:c r="K10816" i="2"/>
  <x:c r="M10816" i="2"/>
  <x:c r="N10816" i="2"/>
  <x:c r="O10816" i="2"/>
  <x:c r="K10817" i="2"/>
  <x:c r="M10817" i="2"/>
  <x:c r="N10817" i="2"/>
  <x:c r="O10817" i="2"/>
  <x:c r="K10818" i="2"/>
  <x:c r="M10818" i="2"/>
  <x:c r="N10818" i="2"/>
  <x:c r="O10818" i="2"/>
  <x:c r="K10819" i="2"/>
  <x:c r="M10819" i="2"/>
  <x:c r="N10819" i="2"/>
  <x:c r="O10819" i="2"/>
  <x:c r="K10820" i="2"/>
  <x:c r="M10820" i="2"/>
  <x:c r="N10820" i="2"/>
  <x:c r="O10820" i="2"/>
  <x:c r="K10821" i="2"/>
  <x:c r="M10821" i="2"/>
  <x:c r="N10821" i="2"/>
  <x:c r="O10821" i="2"/>
  <x:c r="K10822" i="2"/>
  <x:c r="M10822" i="2"/>
  <x:c r="N10822" i="2"/>
  <x:c r="O10822" i="2"/>
  <x:c r="K10823" i="2"/>
  <x:c r="M10823" i="2"/>
  <x:c r="N10823" i="2"/>
  <x:c r="O10823" i="2"/>
  <x:c r="K10824" i="2"/>
  <x:c r="M10824" i="2"/>
  <x:c r="N10824" i="2"/>
  <x:c r="O10824" i="2"/>
  <x:c r="K10825" i="2"/>
  <x:c r="M10825" i="2"/>
  <x:c r="N10825" i="2"/>
  <x:c r="O10825" i="2"/>
  <x:c r="K10826" i="2"/>
  <x:c r="M10826" i="2"/>
  <x:c r="N10826" i="2"/>
  <x:c r="O10826" i="2"/>
  <x:c r="K10827" i="2"/>
  <x:c r="M10827" i="2"/>
  <x:c r="N10827" i="2"/>
  <x:c r="O10827" i="2"/>
  <x:c r="K10828" i="2"/>
  <x:c r="M10828" i="2"/>
  <x:c r="N10828" i="2"/>
  <x:c r="O10828" i="2"/>
  <x:c r="K10829" i="2"/>
  <x:c r="M10829" i="2"/>
  <x:c r="N10829" i="2"/>
  <x:c r="O10829" i="2"/>
  <x:c r="K10830" i="2"/>
  <x:c r="M10830" i="2"/>
  <x:c r="N10830" i="2"/>
  <x:c r="O10830" i="2"/>
  <x:c r="K10831" i="2"/>
  <x:c r="M10831" i="2"/>
  <x:c r="N10831" i="2"/>
  <x:c r="O10831" i="2"/>
  <x:c r="K10832" i="2"/>
  <x:c r="M10832" i="2"/>
  <x:c r="N10832" i="2"/>
  <x:c r="O10832" i="2"/>
  <x:c r="K10833" i="2"/>
  <x:c r="M10833" i="2"/>
  <x:c r="N10833" i="2"/>
  <x:c r="O10833" i="2"/>
  <x:c r="K10834" i="2"/>
  <x:c r="M10834" i="2"/>
  <x:c r="N10834" i="2"/>
  <x:c r="O10834" i="2"/>
  <x:c r="K10835" i="2"/>
  <x:c r="M10835" i="2"/>
  <x:c r="N10835" i="2"/>
  <x:c r="O10835" i="2"/>
  <x:c r="K10836" i="2"/>
  <x:c r="M10836" i="2"/>
  <x:c r="N10836" i="2"/>
  <x:c r="O10836" i="2"/>
  <x:c r="K10837" i="2"/>
  <x:c r="M10837" i="2"/>
  <x:c r="N10837" i="2"/>
  <x:c r="O10837" i="2"/>
  <x:c r="K10838" i="2"/>
  <x:c r="M10838" i="2"/>
  <x:c r="N10838" i="2"/>
  <x:c r="O10838" i="2"/>
  <x:c r="K10839" i="2"/>
  <x:c r="M10839" i="2"/>
  <x:c r="N10839" i="2"/>
  <x:c r="O10839" i="2"/>
  <x:c r="K10840" i="2"/>
  <x:c r="M10840" i="2"/>
  <x:c r="N10840" i="2"/>
  <x:c r="O10840" i="2"/>
  <x:c r="K10841" i="2"/>
  <x:c r="M10841" i="2"/>
  <x:c r="N10841" i="2"/>
  <x:c r="O10841" i="2"/>
  <x:c r="K10842" i="2"/>
  <x:c r="M10842" i="2"/>
  <x:c r="N10842" i="2"/>
  <x:c r="O10842" i="2"/>
  <x:c r="K10843" i="2"/>
  <x:c r="M10843" i="2"/>
  <x:c r="N10843" i="2"/>
  <x:c r="O10843" i="2"/>
  <x:c r="K10844" i="2"/>
  <x:c r="M10844" i="2"/>
  <x:c r="N10844" i="2"/>
  <x:c r="O10844" i="2"/>
  <x:c r="K10845" i="2"/>
  <x:c r="M10845" i="2"/>
  <x:c r="N10845" i="2"/>
  <x:c r="O10845" i="2"/>
  <x:c r="K10846" i="2"/>
  <x:c r="M10846" i="2"/>
  <x:c r="N10846" i="2"/>
  <x:c r="O10846" i="2"/>
  <x:c r="K10847" i="2"/>
  <x:c r="M10847" i="2"/>
  <x:c r="N10847" i="2"/>
  <x:c r="O10847" i="2"/>
  <x:c r="K10848" i="2"/>
  <x:c r="M10848" i="2"/>
  <x:c r="N10848" i="2"/>
  <x:c r="O10848" i="2"/>
  <x:c r="K10849" i="2"/>
  <x:c r="M10849" i="2"/>
  <x:c r="N10849" i="2"/>
  <x:c r="O10849" i="2"/>
  <x:c r="K10850" i="2"/>
  <x:c r="M10850" i="2"/>
  <x:c r="N10850" i="2"/>
  <x:c r="O10850" i="2"/>
  <x:c r="K10851" i="2"/>
  <x:c r="M10851" i="2"/>
  <x:c r="N10851" i="2"/>
  <x:c r="O10851" i="2"/>
  <x:c r="K10852" i="2"/>
  <x:c r="M10852" i="2"/>
  <x:c r="N10852" i="2"/>
  <x:c r="O10852" i="2"/>
  <x:c r="K10853" i="2"/>
  <x:c r="M10853" i="2"/>
  <x:c r="N10853" i="2"/>
  <x:c r="O10853" i="2"/>
  <x:c r="K10854" i="2"/>
  <x:c r="M10854" i="2"/>
  <x:c r="N10854" i="2"/>
  <x:c r="O10854" i="2"/>
  <x:c r="K10855" i="2"/>
  <x:c r="M10855" i="2"/>
  <x:c r="N10855" i="2"/>
  <x:c r="O10855" i="2"/>
  <x:c r="K10856" i="2"/>
  <x:c r="M10856" i="2"/>
  <x:c r="N10856" i="2"/>
  <x:c r="O10856" i="2"/>
  <x:c r="K10857" i="2"/>
  <x:c r="M10857" i="2"/>
  <x:c r="N10857" i="2"/>
  <x:c r="O10857" i="2"/>
  <x:c r="K10858" i="2"/>
  <x:c r="M10858" i="2"/>
  <x:c r="N10858" i="2"/>
  <x:c r="O10858" i="2"/>
  <x:c r="K10859" i="2"/>
  <x:c r="M10859" i="2"/>
  <x:c r="N10859" i="2"/>
  <x:c r="O10859" i="2"/>
  <x:c r="K10860" i="2"/>
  <x:c r="M10860" i="2"/>
  <x:c r="N10860" i="2"/>
  <x:c r="O10860" i="2"/>
  <x:c r="K10861" i="2"/>
  <x:c r="M10861" i="2"/>
  <x:c r="N10861" i="2"/>
  <x:c r="O10861" i="2"/>
  <x:c r="K10862" i="2"/>
  <x:c r="M10862" i="2"/>
  <x:c r="N10862" i="2"/>
  <x:c r="O10862" i="2"/>
  <x:c r="K10863" i="2"/>
  <x:c r="M10863" i="2"/>
  <x:c r="N10863" i="2"/>
  <x:c r="O10863" i="2"/>
  <x:c r="K10864" i="2"/>
  <x:c r="M10864" i="2"/>
  <x:c r="N10864" i="2"/>
  <x:c r="O10864" i="2"/>
  <x:c r="K10865" i="2"/>
  <x:c r="M10865" i="2"/>
  <x:c r="N10865" i="2"/>
  <x:c r="O10865" i="2"/>
  <x:c r="K10866" i="2"/>
  <x:c r="M10866" i="2"/>
  <x:c r="N10866" i="2"/>
  <x:c r="O10866" i="2"/>
  <x:c r="K10867" i="2"/>
  <x:c r="M10867" i="2"/>
  <x:c r="N10867" i="2"/>
  <x:c r="O10867" i="2"/>
  <x:c r="K10868" i="2"/>
  <x:c r="M10868" i="2"/>
  <x:c r="N10868" i="2"/>
  <x:c r="O10868" i="2"/>
  <x:c r="K10869" i="2"/>
  <x:c r="M10869" i="2"/>
  <x:c r="N10869" i="2"/>
  <x:c r="O10869" i="2"/>
  <x:c r="K10870" i="2"/>
  <x:c r="M10870" i="2"/>
  <x:c r="N10870" i="2"/>
  <x:c r="O10870" i="2"/>
  <x:c r="K10871" i="2"/>
  <x:c r="M10871" i="2"/>
  <x:c r="N10871" i="2"/>
  <x:c r="O10871" i="2"/>
  <x:c r="K10872" i="2"/>
  <x:c r="M10872" i="2"/>
  <x:c r="N10872" i="2"/>
  <x:c r="O10872" i="2"/>
  <x:c r="K10873" i="2"/>
  <x:c r="M10873" i="2"/>
  <x:c r="N10873" i="2"/>
  <x:c r="O10873" i="2"/>
  <x:c r="K10874" i="2"/>
  <x:c r="M10874" i="2"/>
  <x:c r="N10874" i="2"/>
  <x:c r="O10874" i="2"/>
  <x:c r="K10875" i="2"/>
  <x:c r="M10875" i="2"/>
  <x:c r="N10875" i="2"/>
  <x:c r="O10875" i="2"/>
  <x:c r="K10876" i="2"/>
  <x:c r="M10876" i="2"/>
  <x:c r="N10876" i="2"/>
  <x:c r="O10876" i="2"/>
  <x:c r="K10877" i="2"/>
  <x:c r="M10877" i="2"/>
  <x:c r="N10877" i="2"/>
  <x:c r="O10877" i="2"/>
  <x:c r="K10878" i="2"/>
  <x:c r="M10878" i="2"/>
  <x:c r="N10878" i="2"/>
  <x:c r="O10878" i="2"/>
  <x:c r="K10879" i="2"/>
  <x:c r="M10879" i="2"/>
  <x:c r="N10879" i="2"/>
  <x:c r="O10879" i="2"/>
  <x:c r="K10880" i="2"/>
  <x:c r="M10880" i="2"/>
  <x:c r="N10880" i="2"/>
  <x:c r="O10880" i="2"/>
  <x:c r="K10881" i="2"/>
  <x:c r="M10881" i="2"/>
  <x:c r="N10881" i="2"/>
  <x:c r="O10881" i="2"/>
  <x:c r="K10882" i="2"/>
  <x:c r="M10882" i="2"/>
  <x:c r="N10882" i="2"/>
  <x:c r="O10882" i="2"/>
  <x:c r="K10883" i="2"/>
  <x:c r="M10883" i="2"/>
  <x:c r="N10883" i="2"/>
  <x:c r="O10883" i="2"/>
  <x:c r="K10884" i="2"/>
  <x:c r="M10884" i="2"/>
  <x:c r="N10884" i="2"/>
  <x:c r="O10884" i="2"/>
  <x:c r="K10885" i="2"/>
  <x:c r="M10885" i="2"/>
  <x:c r="N10885" i="2"/>
  <x:c r="O10885" i="2"/>
  <x:c r="K10886" i="2"/>
  <x:c r="M10886" i="2"/>
  <x:c r="N10886" i="2"/>
  <x:c r="O10886" i="2"/>
  <x:c r="K10887" i="2"/>
  <x:c r="M10887" i="2"/>
  <x:c r="N10887" i="2"/>
  <x:c r="O10887" i="2"/>
  <x:c r="K10888" i="2"/>
  <x:c r="M10888" i="2"/>
  <x:c r="N10888" i="2"/>
  <x:c r="O10888" i="2"/>
  <x:c r="K10889" i="2"/>
  <x:c r="M10889" i="2"/>
  <x:c r="N10889" i="2"/>
  <x:c r="O10889" i="2"/>
  <x:c r="K10890" i="2"/>
  <x:c r="M10890" i="2"/>
  <x:c r="N10890" i="2"/>
  <x:c r="O10890" i="2"/>
  <x:c r="K10891" i="2"/>
  <x:c r="M10891" i="2"/>
  <x:c r="N10891" i="2"/>
  <x:c r="O10891" i="2"/>
  <x:c r="K10892" i="2"/>
  <x:c r="M10892" i="2"/>
  <x:c r="N10892" i="2"/>
  <x:c r="O10892" i="2"/>
  <x:c r="K10893" i="2"/>
  <x:c r="M10893" i="2"/>
  <x:c r="N10893" i="2"/>
  <x:c r="O10893" i="2"/>
  <x:c r="K10894" i="2"/>
  <x:c r="M10894" i="2"/>
  <x:c r="N10894" i="2"/>
  <x:c r="O10894" i="2"/>
  <x:c r="K10895" i="2"/>
  <x:c r="M10895" i="2"/>
  <x:c r="N10895" i="2"/>
  <x:c r="O10895" i="2"/>
  <x:c r="K10896" i="2"/>
  <x:c r="M10896" i="2"/>
  <x:c r="N10896" i="2"/>
  <x:c r="O10896" i="2"/>
  <x:c r="K10897" i="2"/>
  <x:c r="M10897" i="2"/>
  <x:c r="N10897" i="2"/>
  <x:c r="O10897" i="2"/>
  <x:c r="K10898" i="2"/>
  <x:c r="M10898" i="2"/>
  <x:c r="N10898" i="2"/>
  <x:c r="O10898" i="2"/>
  <x:c r="K10899" i="2"/>
  <x:c r="M10899" i="2"/>
  <x:c r="N10899" i="2"/>
  <x:c r="O10899" i="2"/>
  <x:c r="K10900" i="2"/>
  <x:c r="M10900" i="2"/>
  <x:c r="N10900" i="2"/>
  <x:c r="O10900" i="2"/>
  <x:c r="K10901" i="2"/>
  <x:c r="M10901" i="2"/>
  <x:c r="N10901" i="2"/>
  <x:c r="O10901" i="2"/>
  <x:c r="K10902" i="2"/>
  <x:c r="M10902" i="2"/>
  <x:c r="N10902" i="2"/>
  <x:c r="O10902" i="2"/>
  <x:c r="K10903" i="2"/>
  <x:c r="M10903" i="2"/>
  <x:c r="N10903" i="2"/>
  <x:c r="O10903" i="2"/>
  <x:c r="K10904" i="2"/>
  <x:c r="M10904" i="2"/>
  <x:c r="N10904" i="2"/>
  <x:c r="O10904" i="2"/>
  <x:c r="K10905" i="2"/>
  <x:c r="M10905" i="2"/>
  <x:c r="N10905" i="2"/>
  <x:c r="O10905" i="2"/>
  <x:c r="K10906" i="2"/>
  <x:c r="M10906" i="2"/>
  <x:c r="N10906" i="2"/>
  <x:c r="O10906" i="2"/>
  <x:c r="K10907" i="2"/>
  <x:c r="M10907" i="2"/>
  <x:c r="N10907" i="2"/>
  <x:c r="O10907" i="2"/>
  <x:c r="K10908" i="2"/>
  <x:c r="M10908" i="2"/>
  <x:c r="N10908" i="2"/>
  <x:c r="O10908" i="2"/>
  <x:c r="K10909" i="2"/>
  <x:c r="M10909" i="2"/>
  <x:c r="N10909" i="2"/>
  <x:c r="O10909" i="2"/>
  <x:c r="K10910" i="2"/>
  <x:c r="M10910" i="2"/>
  <x:c r="N10910" i="2"/>
  <x:c r="O10910" i="2"/>
  <x:c r="K10911" i="2"/>
  <x:c r="M10911" i="2"/>
  <x:c r="N10911" i="2"/>
  <x:c r="O10911" i="2"/>
  <x:c r="K10912" i="2"/>
  <x:c r="M10912" i="2"/>
  <x:c r="N10912" i="2"/>
  <x:c r="O10912" i="2"/>
  <x:c r="K10913" i="2"/>
  <x:c r="M10913" i="2"/>
  <x:c r="N10913" i="2"/>
  <x:c r="O10913" i="2"/>
  <x:c r="K10914" i="2"/>
  <x:c r="M10914" i="2"/>
  <x:c r="N10914" i="2"/>
  <x:c r="O10914" i="2"/>
  <x:c r="K10915" i="2"/>
  <x:c r="M10915" i="2"/>
  <x:c r="N10915" i="2"/>
  <x:c r="O10915" i="2"/>
  <x:c r="K10916" i="2"/>
  <x:c r="M10916" i="2"/>
  <x:c r="N10916" i="2"/>
  <x:c r="O10916" i="2"/>
  <x:c r="K10917" i="2"/>
  <x:c r="M10917" i="2"/>
  <x:c r="N10917" i="2"/>
  <x:c r="O10917" i="2"/>
  <x:c r="K10918" i="2"/>
  <x:c r="M10918" i="2"/>
  <x:c r="N10918" i="2"/>
  <x:c r="O10918" i="2"/>
  <x:c r="K10919" i="2"/>
  <x:c r="M10919" i="2"/>
  <x:c r="N10919" i="2"/>
  <x:c r="O10919" i="2"/>
  <x:c r="K10920" i="2"/>
  <x:c r="M10920" i="2"/>
  <x:c r="N10920" i="2"/>
  <x:c r="O10920" i="2"/>
  <x:c r="K10921" i="2"/>
  <x:c r="M10921" i="2"/>
  <x:c r="N10921" i="2"/>
  <x:c r="O10921" i="2"/>
  <x:c r="K10922" i="2"/>
  <x:c r="M10922" i="2"/>
  <x:c r="N10922" i="2"/>
  <x:c r="O10922" i="2"/>
  <x:c r="K10923" i="2"/>
  <x:c r="M10923" i="2"/>
  <x:c r="N10923" i="2"/>
  <x:c r="O10923" i="2"/>
  <x:c r="K10924" i="2"/>
  <x:c r="M10924" i="2"/>
  <x:c r="N10924" i="2"/>
  <x:c r="O10924" i="2"/>
  <x:c r="K10925" i="2"/>
  <x:c r="M10925" i="2"/>
  <x:c r="N10925" i="2"/>
  <x:c r="O10925" i="2"/>
  <x:c r="K10926" i="2"/>
  <x:c r="M10926" i="2"/>
  <x:c r="N10926" i="2"/>
  <x:c r="O10926" i="2"/>
  <x:c r="K10927" i="2"/>
  <x:c r="M10927" i="2"/>
  <x:c r="N10927" i="2"/>
  <x:c r="O10927" i="2"/>
  <x:c r="K10928" i="2"/>
  <x:c r="M10928" i="2"/>
  <x:c r="N10928" i="2"/>
  <x:c r="O10928" i="2"/>
  <x:c r="K10929" i="2"/>
  <x:c r="M10929" i="2"/>
  <x:c r="N10929" i="2"/>
  <x:c r="O10929" i="2"/>
  <x:c r="K10930" i="2"/>
  <x:c r="M10930" i="2"/>
  <x:c r="N10930" i="2"/>
  <x:c r="O10930" i="2"/>
  <x:c r="K10931" i="2"/>
  <x:c r="M10931" i="2"/>
  <x:c r="N10931" i="2"/>
  <x:c r="O10931" i="2"/>
  <x:c r="K10932" i="2"/>
  <x:c r="M10932" i="2"/>
  <x:c r="N10932" i="2"/>
  <x:c r="O10932" i="2"/>
  <x:c r="K10933" i="2"/>
  <x:c r="M10933" i="2"/>
  <x:c r="N10933" i="2"/>
  <x:c r="O10933" i="2"/>
  <x:c r="K10934" i="2"/>
  <x:c r="M10934" i="2"/>
  <x:c r="N10934" i="2"/>
  <x:c r="O10934" i="2"/>
  <x:c r="K10935" i="2"/>
  <x:c r="M10935" i="2"/>
  <x:c r="N10935" i="2"/>
  <x:c r="O10935" i="2"/>
  <x:c r="K10936" i="2"/>
  <x:c r="M10936" i="2"/>
  <x:c r="N10936" i="2"/>
  <x:c r="O10936" i="2"/>
  <x:c r="K10937" i="2"/>
  <x:c r="M10937" i="2"/>
  <x:c r="N10937" i="2"/>
  <x:c r="O10937" i="2"/>
  <x:c r="K10938" i="2"/>
  <x:c r="M10938" i="2"/>
  <x:c r="N10938" i="2"/>
  <x:c r="O10938" i="2"/>
  <x:c r="K10939" i="2"/>
  <x:c r="M10939" i="2"/>
  <x:c r="N10939" i="2"/>
  <x:c r="O10939" i="2"/>
  <x:c r="K10940" i="2"/>
  <x:c r="M10940" i="2"/>
  <x:c r="N10940" i="2"/>
  <x:c r="O10940" i="2"/>
  <x:c r="K10941" i="2"/>
  <x:c r="M10941" i="2"/>
  <x:c r="N10941" i="2"/>
  <x:c r="O10941" i="2"/>
  <x:c r="K10942" i="2"/>
  <x:c r="M10942" i="2"/>
  <x:c r="N10942" i="2"/>
  <x:c r="O10942" i="2"/>
  <x:c r="K10943" i="2"/>
  <x:c r="M10943" i="2"/>
  <x:c r="N10943" i="2"/>
  <x:c r="O10943" i="2"/>
  <x:c r="K10944" i="2"/>
  <x:c r="M10944" i="2"/>
  <x:c r="N10944" i="2"/>
  <x:c r="O10944" i="2"/>
  <x:c r="K10945" i="2"/>
  <x:c r="M10945" i="2"/>
  <x:c r="N10945" i="2"/>
  <x:c r="O10945" i="2"/>
  <x:c r="K10946" i="2"/>
  <x:c r="M10946" i="2"/>
  <x:c r="N10946" i="2"/>
  <x:c r="O10946" i="2"/>
  <x:c r="K10947" i="2"/>
  <x:c r="M10947" i="2"/>
  <x:c r="N10947" i="2"/>
  <x:c r="O10947" i="2"/>
  <x:c r="K10948" i="2"/>
  <x:c r="M10948" i="2"/>
  <x:c r="N10948" i="2"/>
  <x:c r="O10948" i="2"/>
  <x:c r="K10949" i="2"/>
  <x:c r="M10949" i="2"/>
  <x:c r="N10949" i="2"/>
  <x:c r="O10949" i="2"/>
  <x:c r="K10950" i="2"/>
  <x:c r="M10950" i="2"/>
  <x:c r="N10950" i="2"/>
  <x:c r="O10950" i="2"/>
  <x:c r="K10951" i="2"/>
  <x:c r="M10951" i="2"/>
  <x:c r="N10951" i="2"/>
  <x:c r="O10951" i="2"/>
  <x:c r="K10952" i="2"/>
  <x:c r="M10952" i="2"/>
  <x:c r="N10952" i="2"/>
  <x:c r="O10952" i="2"/>
  <x:c r="K10953" i="2"/>
  <x:c r="M10953" i="2"/>
  <x:c r="N10953" i="2"/>
  <x:c r="O10953" i="2"/>
  <x:c r="K10954" i="2"/>
  <x:c r="M10954" i="2"/>
  <x:c r="N10954" i="2"/>
  <x:c r="O10954" i="2"/>
  <x:c r="K10955" i="2"/>
  <x:c r="M10955" i="2"/>
  <x:c r="N10955" i="2"/>
  <x:c r="O10955" i="2"/>
  <x:c r="K10956" i="2"/>
  <x:c r="M10956" i="2"/>
  <x:c r="N10956" i="2"/>
  <x:c r="O10956" i="2"/>
  <x:c r="K10957" i="2"/>
  <x:c r="M10957" i="2"/>
  <x:c r="N10957" i="2"/>
  <x:c r="O10957" i="2"/>
  <x:c r="K10958" i="2"/>
  <x:c r="M10958" i="2"/>
  <x:c r="N10958" i="2"/>
  <x:c r="O10958" i="2"/>
  <x:c r="K10959" i="2"/>
  <x:c r="M10959" i="2"/>
  <x:c r="N10959" i="2"/>
  <x:c r="O10959" i="2"/>
  <x:c r="K10960" i="2"/>
  <x:c r="M10960" i="2"/>
  <x:c r="N10960" i="2"/>
  <x:c r="O10960" i="2"/>
  <x:c r="K10961" i="2"/>
  <x:c r="M10961" i="2"/>
  <x:c r="N10961" i="2"/>
  <x:c r="O10961" i="2"/>
  <x:c r="K10962" i="2"/>
  <x:c r="M10962" i="2"/>
  <x:c r="N10962" i="2"/>
  <x:c r="O10962" i="2"/>
  <x:c r="K10963" i="2"/>
  <x:c r="M10963" i="2"/>
  <x:c r="N10963" i="2"/>
  <x:c r="O10963" i="2"/>
  <x:c r="K10964" i="2"/>
  <x:c r="M10964" i="2"/>
  <x:c r="N10964" i="2"/>
  <x:c r="O10964" i="2"/>
  <x:c r="K10965" i="2"/>
  <x:c r="M10965" i="2"/>
  <x:c r="N10965" i="2"/>
  <x:c r="O10965" i="2"/>
  <x:c r="K10966" i="2"/>
  <x:c r="M10966" i="2"/>
  <x:c r="N10966" i="2"/>
  <x:c r="O10966" i="2"/>
  <x:c r="K10967" i="2"/>
  <x:c r="M10967" i="2"/>
  <x:c r="N10967" i="2"/>
  <x:c r="O10967" i="2"/>
  <x:c r="K10968" i="2"/>
  <x:c r="M10968" i="2"/>
  <x:c r="N10968" i="2"/>
  <x:c r="O10968" i="2"/>
  <x:c r="K10969" i="2"/>
  <x:c r="M10969" i="2"/>
  <x:c r="N10969" i="2"/>
  <x:c r="O10969" i="2"/>
  <x:c r="K10970" i="2"/>
  <x:c r="M10970" i="2"/>
  <x:c r="N10970" i="2"/>
  <x:c r="O10970" i="2"/>
  <x:c r="K10971" i="2"/>
  <x:c r="M10971" i="2"/>
  <x:c r="N10971" i="2"/>
  <x:c r="O10971" i="2"/>
  <x:c r="K10972" i="2"/>
  <x:c r="M10972" i="2"/>
  <x:c r="N10972" i="2"/>
  <x:c r="O10972" i="2"/>
  <x:c r="K10973" i="2"/>
  <x:c r="M10973" i="2"/>
  <x:c r="N10973" i="2"/>
  <x:c r="O10973" i="2"/>
  <x:c r="K10974" i="2"/>
  <x:c r="M10974" i="2"/>
  <x:c r="N10974" i="2"/>
  <x:c r="O10974" i="2"/>
  <x:c r="K10975" i="2"/>
  <x:c r="M10975" i="2"/>
  <x:c r="N10975" i="2"/>
  <x:c r="O10975" i="2"/>
  <x:c r="K10976" i="2"/>
  <x:c r="M10976" i="2"/>
  <x:c r="N10976" i="2"/>
  <x:c r="O10976" i="2"/>
  <x:c r="K10977" i="2"/>
  <x:c r="M10977" i="2"/>
  <x:c r="N10977" i="2"/>
  <x:c r="O10977" i="2"/>
  <x:c r="K10978" i="2"/>
  <x:c r="M10978" i="2"/>
  <x:c r="N10978" i="2"/>
  <x:c r="O10978" i="2"/>
  <x:c r="K10979" i="2"/>
  <x:c r="M10979" i="2"/>
  <x:c r="N10979" i="2"/>
  <x:c r="O10979" i="2"/>
  <x:c r="K10980" i="2"/>
  <x:c r="M10980" i="2"/>
  <x:c r="N10980" i="2"/>
  <x:c r="O10980" i="2"/>
  <x:c r="K10981" i="2"/>
  <x:c r="M10981" i="2"/>
  <x:c r="N10981" i="2"/>
  <x:c r="O10981" i="2"/>
  <x:c r="K10982" i="2"/>
  <x:c r="M10982" i="2"/>
  <x:c r="N10982" i="2"/>
  <x:c r="O10982" i="2"/>
  <x:c r="K10983" i="2"/>
  <x:c r="M10983" i="2"/>
  <x:c r="N10983" i="2"/>
  <x:c r="O10983" i="2"/>
  <x:c r="K10984" i="2"/>
  <x:c r="M10984" i="2"/>
  <x:c r="N10984" i="2"/>
  <x:c r="O10984" i="2"/>
  <x:c r="K10985" i="2"/>
  <x:c r="M10985" i="2"/>
  <x:c r="N10985" i="2"/>
  <x:c r="O10985" i="2"/>
  <x:c r="K10986" i="2"/>
  <x:c r="M10986" i="2"/>
  <x:c r="N10986" i="2"/>
  <x:c r="O10986" i="2"/>
  <x:c r="K10987" i="2"/>
  <x:c r="M10987" i="2"/>
  <x:c r="N10987" i="2"/>
  <x:c r="O10987" i="2"/>
  <x:c r="K10988" i="2"/>
  <x:c r="M10988" i="2"/>
  <x:c r="N10988" i="2"/>
  <x:c r="O10988" i="2"/>
  <x:c r="K10989" i="2"/>
  <x:c r="M10989" i="2"/>
  <x:c r="N10989" i="2"/>
  <x:c r="O10989" i="2"/>
  <x:c r="K10990" i="2"/>
  <x:c r="M10990" i="2"/>
  <x:c r="N10990" i="2"/>
  <x:c r="O10990" i="2"/>
  <x:c r="K10991" i="2"/>
  <x:c r="M10991" i="2"/>
  <x:c r="N10991" i="2"/>
  <x:c r="O10991" i="2"/>
  <x:c r="K10992" i="2"/>
  <x:c r="M10992" i="2"/>
  <x:c r="N10992" i="2"/>
  <x:c r="O10992" i="2"/>
  <x:c r="K10993" i="2"/>
  <x:c r="M10993" i="2"/>
  <x:c r="N10993" i="2"/>
  <x:c r="O10993" i="2"/>
  <x:c r="K10994" i="2"/>
  <x:c r="M10994" i="2"/>
  <x:c r="N10994" i="2"/>
  <x:c r="O10994" i="2"/>
  <x:c r="K10995" i="2"/>
  <x:c r="M10995" i="2"/>
  <x:c r="N10995" i="2"/>
  <x:c r="O10995" i="2"/>
  <x:c r="K10996" i="2"/>
  <x:c r="M10996" i="2"/>
  <x:c r="N10996" i="2"/>
  <x:c r="O10996" i="2"/>
  <x:c r="K10997" i="2"/>
  <x:c r="M10997" i="2"/>
  <x:c r="N10997" i="2"/>
  <x:c r="O10997" i="2"/>
  <x:c r="K10998" i="2"/>
  <x:c r="M10998" i="2"/>
  <x:c r="N10998" i="2"/>
  <x:c r="O10998" i="2"/>
  <x:c r="K10999" i="2"/>
  <x:c r="M10999" i="2"/>
  <x:c r="N10999" i="2"/>
  <x:c r="O10999" i="2"/>
  <x:c r="K11000" i="2"/>
  <x:c r="M11000" i="2"/>
  <x:c r="N11000" i="2"/>
  <x:c r="O11000" i="2"/>
  <x:c r="K11001" i="2"/>
  <x:c r="M11001" i="2"/>
  <x:c r="N11001" i="2"/>
  <x:c r="O11001" i="2"/>
  <x:c r="K11002" i="2"/>
  <x:c r="M11002" i="2"/>
  <x:c r="N11002" i="2"/>
  <x:c r="O11002" i="2"/>
  <x:c r="K11003" i="2"/>
  <x:c r="M11003" i="2"/>
  <x:c r="N11003" i="2"/>
  <x:c r="O11003" i="2"/>
  <x:c r="K11004" i="2"/>
  <x:c r="M11004" i="2"/>
  <x:c r="N11004" i="2"/>
  <x:c r="O11004" i="2"/>
  <x:c r="K11005" i="2"/>
  <x:c r="M11005" i="2"/>
  <x:c r="N11005" i="2"/>
  <x:c r="O11005" i="2"/>
  <x:c r="K11006" i="2"/>
  <x:c r="M11006" i="2"/>
  <x:c r="N11006" i="2"/>
  <x:c r="O11006" i="2"/>
  <x:c r="K11007" i="2"/>
  <x:c r="M11007" i="2"/>
  <x:c r="N11007" i="2"/>
  <x:c r="O11007" i="2"/>
  <x:c r="K11008" i="2"/>
  <x:c r="M11008" i="2"/>
  <x:c r="N11008" i="2"/>
  <x:c r="O11008" i="2"/>
  <x:c r="K11009" i="2"/>
  <x:c r="M11009" i="2"/>
  <x:c r="N11009" i="2"/>
  <x:c r="O11009" i="2"/>
  <x:c r="K11010" i="2"/>
  <x:c r="M11010" i="2"/>
  <x:c r="N11010" i="2"/>
  <x:c r="O11010" i="2"/>
  <x:c r="K11011" i="2"/>
  <x:c r="M11011" i="2"/>
  <x:c r="N11011" i="2"/>
  <x:c r="O11011" i="2"/>
  <x:c r="K11012" i="2"/>
  <x:c r="M11012" i="2"/>
  <x:c r="N11012" i="2"/>
  <x:c r="O11012" i="2"/>
  <x:c r="K11013" i="2"/>
  <x:c r="M11013" i="2"/>
  <x:c r="N11013" i="2"/>
  <x:c r="O11013" i="2"/>
  <x:c r="K11014" i="2"/>
  <x:c r="M11014" i="2"/>
  <x:c r="N11014" i="2"/>
  <x:c r="O11014" i="2"/>
  <x:c r="K11015" i="2"/>
  <x:c r="M11015" i="2"/>
  <x:c r="N11015" i="2"/>
  <x:c r="O11015" i="2"/>
  <x:c r="K11016" i="2"/>
  <x:c r="M11016" i="2"/>
  <x:c r="N11016" i="2"/>
  <x:c r="O11016" i="2"/>
  <x:c r="K11017" i="2"/>
  <x:c r="M11017" i="2"/>
  <x:c r="N11017" i="2"/>
  <x:c r="O11017" i="2"/>
  <x:c r="K11018" i="2"/>
  <x:c r="M11018" i="2"/>
  <x:c r="N11018" i="2"/>
  <x:c r="O11018" i="2"/>
  <x:c r="K11019" i="2"/>
  <x:c r="M11019" i="2"/>
  <x:c r="N11019" i="2"/>
  <x:c r="O11019" i="2"/>
  <x:c r="K11020" i="2"/>
  <x:c r="M11020" i="2"/>
  <x:c r="N11020" i="2"/>
  <x:c r="O11020" i="2"/>
  <x:c r="K11021" i="2"/>
  <x:c r="M11021" i="2"/>
  <x:c r="N11021" i="2"/>
  <x:c r="O11021" i="2"/>
  <x:c r="K11022" i="2"/>
  <x:c r="M11022" i="2"/>
  <x:c r="N11022" i="2"/>
  <x:c r="O11022" i="2"/>
  <x:c r="K11023" i="2"/>
  <x:c r="M11023" i="2"/>
  <x:c r="N11023" i="2"/>
  <x:c r="O11023" i="2"/>
  <x:c r="K11024" i="2"/>
  <x:c r="M11024" i="2"/>
  <x:c r="N11024" i="2"/>
  <x:c r="O11024" i="2"/>
  <x:c r="K11025" i="2"/>
  <x:c r="M11025" i="2"/>
  <x:c r="N11025" i="2"/>
  <x:c r="O11025" i="2"/>
  <x:c r="K11026" i="2"/>
  <x:c r="M11026" i="2"/>
  <x:c r="N11026" i="2"/>
  <x:c r="O11026" i="2"/>
  <x:c r="K11027" i="2"/>
  <x:c r="M11027" i="2"/>
  <x:c r="N11027" i="2"/>
  <x:c r="O11027" i="2"/>
  <x:c r="K11028" i="2"/>
  <x:c r="M11028" i="2"/>
  <x:c r="N11028" i="2"/>
  <x:c r="O11028" i="2"/>
  <x:c r="K11029" i="2"/>
  <x:c r="M11029" i="2"/>
  <x:c r="N11029" i="2"/>
  <x:c r="O11029" i="2"/>
  <x:c r="K11030" i="2"/>
  <x:c r="M11030" i="2"/>
  <x:c r="N11030" i="2"/>
  <x:c r="O11030" i="2"/>
  <x:c r="K11031" i="2"/>
  <x:c r="M11031" i="2"/>
  <x:c r="N11031" i="2"/>
  <x:c r="O11031" i="2"/>
  <x:c r="K11032" i="2"/>
  <x:c r="M11032" i="2"/>
  <x:c r="N11032" i="2"/>
  <x:c r="O11032" i="2"/>
  <x:c r="K11033" i="2"/>
  <x:c r="M11033" i="2"/>
  <x:c r="N11033" i="2"/>
  <x:c r="O11033" i="2"/>
  <x:c r="K11034" i="2"/>
  <x:c r="M11034" i="2"/>
  <x:c r="N11034" i="2"/>
  <x:c r="O11034" i="2"/>
  <x:c r="K11035" i="2"/>
  <x:c r="M11035" i="2"/>
  <x:c r="N11035" i="2"/>
  <x:c r="O11035" i="2"/>
  <x:c r="K11036" i="2"/>
  <x:c r="M11036" i="2"/>
  <x:c r="N11036" i="2"/>
  <x:c r="O11036" i="2"/>
  <x:c r="K11037" i="2"/>
  <x:c r="M11037" i="2"/>
  <x:c r="N11037" i="2"/>
  <x:c r="O11037" i="2"/>
  <x:c r="K11038" i="2"/>
  <x:c r="M11038" i="2"/>
  <x:c r="N11038" i="2"/>
  <x:c r="O11038" i="2"/>
  <x:c r="K11039" i="2"/>
  <x:c r="M11039" i="2"/>
  <x:c r="N11039" i="2"/>
  <x:c r="O11039" i="2"/>
  <x:c r="K11040" i="2"/>
  <x:c r="M11040" i="2"/>
  <x:c r="N11040" i="2"/>
  <x:c r="O11040" i="2"/>
  <x:c r="K11041" i="2"/>
  <x:c r="M11041" i="2"/>
  <x:c r="N11041" i="2"/>
  <x:c r="O11041" i="2"/>
  <x:c r="K11042" i="2"/>
  <x:c r="M11042" i="2"/>
  <x:c r="N11042" i="2"/>
  <x:c r="O11042" i="2"/>
  <x:c r="K11043" i="2"/>
  <x:c r="M11043" i="2"/>
  <x:c r="N11043" i="2"/>
  <x:c r="O11043" i="2"/>
  <x:c r="K11044" i="2"/>
  <x:c r="M11044" i="2"/>
  <x:c r="N11044" i="2"/>
  <x:c r="O11044" i="2"/>
  <x:c r="K11045" i="2"/>
  <x:c r="M11045" i="2"/>
  <x:c r="N11045" i="2"/>
  <x:c r="O11045" i="2"/>
  <x:c r="K11046" i="2"/>
  <x:c r="M11046" i="2"/>
  <x:c r="N11046" i="2"/>
  <x:c r="O11046" i="2"/>
  <x:c r="K11047" i="2"/>
  <x:c r="M11047" i="2"/>
  <x:c r="N11047" i="2"/>
  <x:c r="O11047" i="2"/>
  <x:c r="K11048" i="2"/>
  <x:c r="M11048" i="2"/>
  <x:c r="N11048" i="2"/>
  <x:c r="O11048" i="2"/>
  <x:c r="K11049" i="2"/>
  <x:c r="M11049" i="2"/>
  <x:c r="N11049" i="2"/>
  <x:c r="O11049" i="2"/>
  <x:c r="K11050" i="2"/>
  <x:c r="M11050" i="2"/>
  <x:c r="N11050" i="2"/>
  <x:c r="O11050" i="2"/>
  <x:c r="K11051" i="2"/>
  <x:c r="M11051" i="2"/>
  <x:c r="N11051" i="2"/>
  <x:c r="O11051" i="2"/>
  <x:c r="K11052" i="2"/>
  <x:c r="M11052" i="2"/>
  <x:c r="N11052" i="2"/>
  <x:c r="O11052" i="2"/>
  <x:c r="K11053" i="2"/>
  <x:c r="M11053" i="2"/>
  <x:c r="N11053" i="2"/>
  <x:c r="O11053" i="2"/>
  <x:c r="K11054" i="2"/>
  <x:c r="M11054" i="2"/>
  <x:c r="N11054" i="2"/>
  <x:c r="O11054" i="2"/>
  <x:c r="K11055" i="2"/>
  <x:c r="M11055" i="2"/>
  <x:c r="N11055" i="2"/>
  <x:c r="O11055" i="2"/>
  <x:c r="K11056" i="2"/>
  <x:c r="M11056" i="2"/>
  <x:c r="N11056" i="2"/>
  <x:c r="O11056" i="2"/>
  <x:c r="K11057" i="2"/>
  <x:c r="M11057" i="2"/>
  <x:c r="N11057" i="2"/>
  <x:c r="O11057" i="2"/>
  <x:c r="K11058" i="2"/>
  <x:c r="M11058" i="2"/>
  <x:c r="N11058" i="2"/>
  <x:c r="O11058" i="2"/>
  <x:c r="K11059" i="2"/>
  <x:c r="M11059" i="2"/>
  <x:c r="N11059" i="2"/>
  <x:c r="O11059" i="2"/>
  <x:c r="K11060" i="2"/>
  <x:c r="M11060" i="2"/>
  <x:c r="N11060" i="2"/>
  <x:c r="O11060" i="2"/>
  <x:c r="K11061" i="2"/>
  <x:c r="M11061" i="2"/>
  <x:c r="N11061" i="2"/>
  <x:c r="O11061" i="2"/>
  <x:c r="K11062" i="2"/>
  <x:c r="M11062" i="2"/>
  <x:c r="N11062" i="2"/>
  <x:c r="O11062" i="2"/>
  <x:c r="K11063" i="2"/>
  <x:c r="M11063" i="2"/>
  <x:c r="N11063" i="2"/>
  <x:c r="O11063" i="2"/>
  <x:c r="K11064" i="2"/>
  <x:c r="M11064" i="2"/>
  <x:c r="N11064" i="2"/>
  <x:c r="O11064" i="2"/>
  <x:c r="K11065" i="2"/>
  <x:c r="M11065" i="2"/>
  <x:c r="N11065" i="2"/>
  <x:c r="O11065" i="2"/>
  <x:c r="K11066" i="2"/>
  <x:c r="M11066" i="2"/>
  <x:c r="N11066" i="2"/>
  <x:c r="O11066" i="2"/>
  <x:c r="K11067" i="2"/>
  <x:c r="M11067" i="2"/>
  <x:c r="N11067" i="2"/>
  <x:c r="O11067" i="2"/>
  <x:c r="K11068" i="2"/>
  <x:c r="M11068" i="2"/>
  <x:c r="N11068" i="2"/>
  <x:c r="O11068" i="2"/>
  <x:c r="K11069" i="2"/>
  <x:c r="M11069" i="2"/>
  <x:c r="N11069" i="2"/>
  <x:c r="O11069" i="2"/>
  <x:c r="K11070" i="2"/>
  <x:c r="M11070" i="2"/>
  <x:c r="N11070" i="2"/>
  <x:c r="O11070" i="2"/>
  <x:c r="K11071" i="2"/>
  <x:c r="M11071" i="2"/>
  <x:c r="N11071" i="2"/>
  <x:c r="O11071" i="2"/>
  <x:c r="K11072" i="2"/>
  <x:c r="M11072" i="2"/>
  <x:c r="N11072" i="2"/>
  <x:c r="O11072" i="2"/>
  <x:c r="K11073" i="2"/>
  <x:c r="M11073" i="2"/>
  <x:c r="N11073" i="2"/>
  <x:c r="O11073" i="2"/>
  <x:c r="K11074" i="2"/>
  <x:c r="M11074" i="2"/>
  <x:c r="N11074" i="2"/>
  <x:c r="O11074" i="2"/>
  <x:c r="K11075" i="2"/>
  <x:c r="M11075" i="2"/>
  <x:c r="N11075" i="2"/>
  <x:c r="O11075" i="2"/>
  <x:c r="K11076" i="2"/>
  <x:c r="M11076" i="2"/>
  <x:c r="N11076" i="2"/>
  <x:c r="O11076" i="2"/>
  <x:c r="K11077" i="2"/>
  <x:c r="M11077" i="2"/>
  <x:c r="N11077" i="2"/>
  <x:c r="O11077" i="2"/>
  <x:c r="K11078" i="2"/>
  <x:c r="M11078" i="2"/>
  <x:c r="N11078" i="2"/>
  <x:c r="O11078" i="2"/>
  <x:c r="K11079" i="2"/>
  <x:c r="M11079" i="2"/>
  <x:c r="N11079" i="2"/>
  <x:c r="O11079" i="2"/>
  <x:c r="K11080" i="2"/>
  <x:c r="M11080" i="2"/>
  <x:c r="N11080" i="2"/>
  <x:c r="O11080" i="2"/>
  <x:c r="K11081" i="2"/>
  <x:c r="M11081" i="2"/>
  <x:c r="N11081" i="2"/>
  <x:c r="O11081" i="2"/>
  <x:c r="K11082" i="2"/>
  <x:c r="M11082" i="2"/>
  <x:c r="N11082" i="2"/>
  <x:c r="O11082" i="2"/>
  <x:c r="K11083" i="2"/>
  <x:c r="M11083" i="2"/>
  <x:c r="N11083" i="2"/>
  <x:c r="O11083" i="2"/>
  <x:c r="K11084" i="2"/>
  <x:c r="M11084" i="2"/>
  <x:c r="N11084" i="2"/>
  <x:c r="O11084" i="2"/>
  <x:c r="K11085" i="2"/>
  <x:c r="M11085" i="2"/>
  <x:c r="N11085" i="2"/>
  <x:c r="O11085" i="2"/>
  <x:c r="K11086" i="2"/>
  <x:c r="M11086" i="2"/>
  <x:c r="N11086" i="2"/>
  <x:c r="O11086" i="2"/>
  <x:c r="K11087" i="2"/>
  <x:c r="M11087" i="2"/>
  <x:c r="N11087" i="2"/>
  <x:c r="O11087" i="2"/>
  <x:c r="K11088" i="2"/>
  <x:c r="M11088" i="2"/>
  <x:c r="N11088" i="2"/>
  <x:c r="O11088" i="2"/>
  <x:c r="K11089" i="2"/>
  <x:c r="M11089" i="2"/>
  <x:c r="N11089" i="2"/>
  <x:c r="O11089" i="2"/>
  <x:c r="K11090" i="2"/>
  <x:c r="M11090" i="2"/>
  <x:c r="N11090" i="2"/>
  <x:c r="O11090" i="2"/>
  <x:c r="K11091" i="2"/>
  <x:c r="M11091" i="2"/>
  <x:c r="N11091" i="2"/>
  <x:c r="O11091" i="2"/>
  <x:c r="K11092" i="2"/>
  <x:c r="M11092" i="2"/>
  <x:c r="N11092" i="2"/>
  <x:c r="O11092" i="2"/>
  <x:c r="K11093" i="2"/>
  <x:c r="M11093" i="2"/>
  <x:c r="N11093" i="2"/>
  <x:c r="O11093" i="2"/>
  <x:c r="K11094" i="2"/>
  <x:c r="M11094" i="2"/>
  <x:c r="N11094" i="2"/>
  <x:c r="O11094" i="2"/>
  <x:c r="K11095" i="2"/>
  <x:c r="M11095" i="2"/>
  <x:c r="N11095" i="2"/>
  <x:c r="O11095" i="2"/>
  <x:c r="K11096" i="2"/>
  <x:c r="M11096" i="2"/>
  <x:c r="N11096" i="2"/>
  <x:c r="O11096" i="2"/>
  <x:c r="K11097" i="2"/>
  <x:c r="M11097" i="2"/>
  <x:c r="N11097" i="2"/>
  <x:c r="O11097" i="2"/>
  <x:c r="K11098" i="2"/>
  <x:c r="M11098" i="2"/>
  <x:c r="N11098" i="2"/>
  <x:c r="O11098" i="2"/>
  <x:c r="K11099" i="2"/>
  <x:c r="M11099" i="2"/>
  <x:c r="N11099" i="2"/>
  <x:c r="O11099" i="2"/>
  <x:c r="K11100" i="2"/>
  <x:c r="M11100" i="2"/>
  <x:c r="N11100" i="2"/>
  <x:c r="O11100" i="2"/>
  <x:c r="K11101" i="2"/>
  <x:c r="M11101" i="2"/>
  <x:c r="N11101" i="2"/>
  <x:c r="O11101" i="2"/>
  <x:c r="K11102" i="2"/>
  <x:c r="M11102" i="2"/>
  <x:c r="N11102" i="2"/>
  <x:c r="O11102" i="2"/>
  <x:c r="K11103" i="2"/>
  <x:c r="M11103" i="2"/>
  <x:c r="N11103" i="2"/>
  <x:c r="O11103" i="2"/>
  <x:c r="K11104" i="2"/>
  <x:c r="M11104" i="2"/>
  <x:c r="N11104" i="2"/>
  <x:c r="O11104" i="2"/>
  <x:c r="K11105" i="2"/>
  <x:c r="M11105" i="2"/>
  <x:c r="N11105" i="2"/>
  <x:c r="O11105" i="2"/>
  <x:c r="K11106" i="2"/>
  <x:c r="M11106" i="2"/>
  <x:c r="N11106" i="2"/>
  <x:c r="O11106" i="2"/>
  <x:c r="K11107" i="2"/>
  <x:c r="M11107" i="2"/>
  <x:c r="N11107" i="2"/>
  <x:c r="O11107" i="2"/>
  <x:c r="K11108" i="2"/>
  <x:c r="M11108" i="2"/>
  <x:c r="N11108" i="2"/>
  <x:c r="O11108" i="2"/>
  <x:c r="K11109" i="2"/>
  <x:c r="M11109" i="2"/>
  <x:c r="N11109" i="2"/>
  <x:c r="O11109" i="2"/>
  <x:c r="K11110" i="2"/>
  <x:c r="M11110" i="2"/>
  <x:c r="N11110" i="2"/>
  <x:c r="O11110" i="2"/>
  <x:c r="K11111" i="2"/>
  <x:c r="M11111" i="2"/>
  <x:c r="N11111" i="2"/>
  <x:c r="O11111" i="2"/>
  <x:c r="K11112" i="2"/>
  <x:c r="M11112" i="2"/>
  <x:c r="N11112" i="2"/>
  <x:c r="O11112" i="2"/>
  <x:c r="K11113" i="2"/>
  <x:c r="M11113" i="2"/>
  <x:c r="N11113" i="2"/>
  <x:c r="O11113" i="2"/>
  <x:c r="K11114" i="2"/>
  <x:c r="M11114" i="2"/>
  <x:c r="N11114" i="2"/>
  <x:c r="O11114" i="2"/>
  <x:c r="K11115" i="2"/>
  <x:c r="M11115" i="2"/>
  <x:c r="N11115" i="2"/>
  <x:c r="O11115" i="2"/>
  <x:c r="K11116" i="2"/>
  <x:c r="M11116" i="2"/>
  <x:c r="N11116" i="2"/>
  <x:c r="O11116" i="2"/>
  <x:c r="K11117" i="2"/>
  <x:c r="M11117" i="2"/>
  <x:c r="N11117" i="2"/>
  <x:c r="O11117" i="2"/>
  <x:c r="K11118" i="2"/>
  <x:c r="M11118" i="2"/>
  <x:c r="N11118" i="2"/>
  <x:c r="O11118" i="2"/>
  <x:c r="K11119" i="2"/>
  <x:c r="M11119" i="2"/>
  <x:c r="N11119" i="2"/>
  <x:c r="O11119" i="2"/>
  <x:c r="K11120" i="2"/>
  <x:c r="M11120" i="2"/>
  <x:c r="N11120" i="2"/>
  <x:c r="O11120" i="2"/>
  <x:c r="K11121" i="2"/>
  <x:c r="M11121" i="2"/>
  <x:c r="N11121" i="2"/>
  <x:c r="O11121" i="2"/>
  <x:c r="K11122" i="2"/>
  <x:c r="M11122" i="2"/>
  <x:c r="N11122" i="2"/>
  <x:c r="O11122" i="2"/>
  <x:c r="K11123" i="2"/>
  <x:c r="M11123" i="2"/>
  <x:c r="N11123" i="2"/>
  <x:c r="O11123" i="2"/>
  <x:c r="K11124" i="2"/>
  <x:c r="M11124" i="2"/>
  <x:c r="N11124" i="2"/>
  <x:c r="O11124" i="2"/>
  <x:c r="K11125" i="2"/>
  <x:c r="M11125" i="2"/>
  <x:c r="N11125" i="2"/>
  <x:c r="O11125" i="2"/>
  <x:c r="K11126" i="2"/>
  <x:c r="M11126" i="2"/>
  <x:c r="N11126" i="2"/>
  <x:c r="O11126" i="2"/>
  <x:c r="K11127" i="2"/>
  <x:c r="M11127" i="2"/>
  <x:c r="N11127" i="2"/>
  <x:c r="O11127" i="2"/>
  <x:c r="K11128" i="2"/>
  <x:c r="M11128" i="2"/>
  <x:c r="N11128" i="2"/>
  <x:c r="O11128" i="2"/>
  <x:c r="K11129" i="2"/>
  <x:c r="M11129" i="2"/>
  <x:c r="N11129" i="2"/>
  <x:c r="O11129" i="2"/>
  <x:c r="K11130" i="2"/>
  <x:c r="M11130" i="2"/>
  <x:c r="N11130" i="2"/>
  <x:c r="O11130" i="2"/>
  <x:c r="K11131" i="2"/>
  <x:c r="M11131" i="2"/>
  <x:c r="N11131" i="2"/>
  <x:c r="O11131" i="2"/>
  <x:c r="K11132" i="2"/>
  <x:c r="M11132" i="2"/>
  <x:c r="N11132" i="2"/>
  <x:c r="O11132" i="2"/>
  <x:c r="K11133" i="2"/>
  <x:c r="M11133" i="2"/>
  <x:c r="N11133" i="2"/>
  <x:c r="O11133" i="2"/>
  <x:c r="K11134" i="2"/>
  <x:c r="M11134" i="2"/>
  <x:c r="N11134" i="2"/>
  <x:c r="O11134" i="2"/>
  <x:c r="K11135" i="2"/>
  <x:c r="M11135" i="2"/>
  <x:c r="N11135" i="2"/>
  <x:c r="O11135" i="2"/>
  <x:c r="K11136" i="2"/>
  <x:c r="M11136" i="2"/>
  <x:c r="N11136" i="2"/>
  <x:c r="O11136" i="2"/>
  <x:c r="K11137" i="2"/>
  <x:c r="M11137" i="2"/>
  <x:c r="N11137" i="2"/>
  <x:c r="O11137" i="2"/>
  <x:c r="K11138" i="2"/>
  <x:c r="M11138" i="2"/>
  <x:c r="N11138" i="2"/>
  <x:c r="O11138" i="2"/>
  <x:c r="K11139" i="2"/>
  <x:c r="M11139" i="2"/>
  <x:c r="N11139" i="2"/>
  <x:c r="O11139" i="2"/>
  <x:c r="K11140" i="2"/>
  <x:c r="M11140" i="2"/>
  <x:c r="N11140" i="2"/>
  <x:c r="O11140" i="2"/>
  <x:c r="K11141" i="2"/>
  <x:c r="M11141" i="2"/>
  <x:c r="N11141" i="2"/>
  <x:c r="O11141" i="2"/>
  <x:c r="K11142" i="2"/>
  <x:c r="M11142" i="2"/>
  <x:c r="N11142" i="2"/>
  <x:c r="O11142" i="2"/>
  <x:c r="K11143" i="2"/>
  <x:c r="M11143" i="2"/>
  <x:c r="N11143" i="2"/>
  <x:c r="O11143" i="2"/>
  <x:c r="K11144" i="2"/>
  <x:c r="M11144" i="2"/>
  <x:c r="N11144" i="2"/>
  <x:c r="O11144" i="2"/>
  <x:c r="K11145" i="2"/>
  <x:c r="M11145" i="2"/>
  <x:c r="N11145" i="2"/>
  <x:c r="O11145" i="2"/>
  <x:c r="K11146" i="2"/>
  <x:c r="M11146" i="2"/>
  <x:c r="N11146" i="2"/>
  <x:c r="O11146" i="2"/>
  <x:c r="K11147" i="2"/>
  <x:c r="M11147" i="2"/>
  <x:c r="N11147" i="2"/>
  <x:c r="O11147" i="2"/>
  <x:c r="K11148" i="2"/>
  <x:c r="M11148" i="2"/>
  <x:c r="N11148" i="2"/>
  <x:c r="O11148" i="2"/>
  <x:c r="K11149" i="2"/>
  <x:c r="M11149" i="2"/>
  <x:c r="N11149" i="2"/>
  <x:c r="O11149" i="2"/>
  <x:c r="K11150" i="2"/>
  <x:c r="M11150" i="2"/>
  <x:c r="N11150" i="2"/>
  <x:c r="O11150" i="2"/>
  <x:c r="K11151" i="2"/>
  <x:c r="M11151" i="2"/>
  <x:c r="N11151" i="2"/>
  <x:c r="O11151" i="2"/>
  <x:c r="K11152" i="2"/>
  <x:c r="M11152" i="2"/>
  <x:c r="N11152" i="2"/>
  <x:c r="O11152" i="2"/>
  <x:c r="K11153" i="2"/>
  <x:c r="M11153" i="2"/>
  <x:c r="N11153" i="2"/>
  <x:c r="O11153" i="2"/>
  <x:c r="K11154" i="2"/>
  <x:c r="M11154" i="2"/>
  <x:c r="N11154" i="2"/>
  <x:c r="O11154" i="2"/>
  <x:c r="K11155" i="2"/>
  <x:c r="M11155" i="2"/>
  <x:c r="N11155" i="2"/>
  <x:c r="O11155" i="2"/>
  <x:c r="K11156" i="2"/>
  <x:c r="M11156" i="2"/>
  <x:c r="N11156" i="2"/>
  <x:c r="O11156" i="2"/>
  <x:c r="K11157" i="2"/>
  <x:c r="M11157" i="2"/>
  <x:c r="N11157" i="2"/>
  <x:c r="O11157" i="2"/>
  <x:c r="K11158" i="2"/>
  <x:c r="M11158" i="2"/>
  <x:c r="N11158" i="2"/>
  <x:c r="O11158" i="2"/>
  <x:c r="K11159" i="2"/>
  <x:c r="M11159" i="2"/>
  <x:c r="N11159" i="2"/>
  <x:c r="O11159" i="2"/>
  <x:c r="K11160" i="2"/>
  <x:c r="M11160" i="2"/>
  <x:c r="N11160" i="2"/>
  <x:c r="O11160" i="2"/>
  <x:c r="K11161" i="2"/>
  <x:c r="M11161" i="2"/>
  <x:c r="N11161" i="2"/>
  <x:c r="O11161" i="2"/>
  <x:c r="K11162" i="2"/>
  <x:c r="M11162" i="2"/>
  <x:c r="N11162" i="2"/>
  <x:c r="O11162" i="2"/>
  <x:c r="K11163" i="2"/>
  <x:c r="M11163" i="2"/>
  <x:c r="N11163" i="2"/>
  <x:c r="O11163" i="2"/>
  <x:c r="K11164" i="2"/>
  <x:c r="M11164" i="2"/>
  <x:c r="N11164" i="2"/>
  <x:c r="O11164" i="2"/>
  <x:c r="K11165" i="2"/>
  <x:c r="M11165" i="2"/>
  <x:c r="N11165" i="2"/>
  <x:c r="O11165" i="2"/>
  <x:c r="K11166" i="2"/>
  <x:c r="M11166" i="2"/>
  <x:c r="N11166" i="2"/>
  <x:c r="O11166" i="2"/>
  <x:c r="K11167" i="2"/>
  <x:c r="M11167" i="2"/>
  <x:c r="N11167" i="2"/>
  <x:c r="O11167" i="2"/>
  <x:c r="K11168" i="2"/>
  <x:c r="M11168" i="2"/>
  <x:c r="N11168" i="2"/>
  <x:c r="O11168" i="2"/>
  <x:c r="K11169" i="2"/>
  <x:c r="M11169" i="2"/>
  <x:c r="N11169" i="2"/>
  <x:c r="O11169" i="2"/>
  <x:c r="K11170" i="2"/>
  <x:c r="M11170" i="2"/>
  <x:c r="N11170" i="2"/>
  <x:c r="O11170" i="2"/>
  <x:c r="K11171" i="2"/>
  <x:c r="M11171" i="2"/>
  <x:c r="N11171" i="2"/>
  <x:c r="O11171" i="2"/>
  <x:c r="K11172" i="2"/>
  <x:c r="M11172" i="2"/>
  <x:c r="N11172" i="2"/>
  <x:c r="O11172" i="2"/>
  <x:c r="K11173" i="2"/>
  <x:c r="M11173" i="2"/>
  <x:c r="N11173" i="2"/>
  <x:c r="O11173" i="2"/>
  <x:c r="K11174" i="2"/>
  <x:c r="M11174" i="2"/>
  <x:c r="N11174" i="2"/>
  <x:c r="O11174" i="2"/>
  <x:c r="K11175" i="2"/>
  <x:c r="M11175" i="2"/>
  <x:c r="N11175" i="2"/>
  <x:c r="O11175" i="2"/>
  <x:c r="K11176" i="2"/>
  <x:c r="M11176" i="2"/>
  <x:c r="N11176" i="2"/>
  <x:c r="O11176" i="2"/>
  <x:c r="K11177" i="2"/>
  <x:c r="M11177" i="2"/>
  <x:c r="N11177" i="2"/>
  <x:c r="O11177" i="2"/>
  <x:c r="K11178" i="2"/>
  <x:c r="M11178" i="2"/>
  <x:c r="N11178" i="2"/>
  <x:c r="O11178" i="2"/>
  <x:c r="K11179" i="2"/>
  <x:c r="M11179" i="2"/>
  <x:c r="N11179" i="2"/>
  <x:c r="O11179" i="2"/>
  <x:c r="K11180" i="2"/>
  <x:c r="M11180" i="2"/>
  <x:c r="N11180" i="2"/>
  <x:c r="O11180" i="2"/>
  <x:c r="K11181" i="2"/>
  <x:c r="M11181" i="2"/>
  <x:c r="N11181" i="2"/>
  <x:c r="O11181" i="2"/>
  <x:c r="K11182" i="2"/>
  <x:c r="M11182" i="2"/>
  <x:c r="N11182" i="2"/>
  <x:c r="O11182" i="2"/>
  <x:c r="K11183" i="2"/>
  <x:c r="M11183" i="2"/>
  <x:c r="N11183" i="2"/>
  <x:c r="O11183" i="2"/>
  <x:c r="K11184" i="2"/>
  <x:c r="M11184" i="2"/>
  <x:c r="N11184" i="2"/>
  <x:c r="O11184" i="2"/>
  <x:c r="K11185" i="2"/>
  <x:c r="M11185" i="2"/>
  <x:c r="N11185" i="2"/>
  <x:c r="O11185" i="2"/>
  <x:c r="K11186" i="2"/>
  <x:c r="M11186" i="2"/>
  <x:c r="N11186" i="2"/>
  <x:c r="O11186" i="2"/>
  <x:c r="K11187" i="2"/>
  <x:c r="M11187" i="2"/>
  <x:c r="N11187" i="2"/>
  <x:c r="O11187" i="2"/>
  <x:c r="K11188" i="2"/>
  <x:c r="M11188" i="2"/>
  <x:c r="N11188" i="2"/>
  <x:c r="O11188" i="2"/>
  <x:c r="K11189" i="2"/>
  <x:c r="M11189" i="2"/>
  <x:c r="N11189" i="2"/>
  <x:c r="O11189" i="2"/>
  <x:c r="K11190" i="2"/>
  <x:c r="M11190" i="2"/>
  <x:c r="N11190" i="2"/>
  <x:c r="O11190" i="2"/>
  <x:c r="K11191" i="2"/>
  <x:c r="M11191" i="2"/>
  <x:c r="N11191" i="2"/>
  <x:c r="O11191" i="2"/>
  <x:c r="K11192" i="2"/>
  <x:c r="M11192" i="2"/>
  <x:c r="N11192" i="2"/>
  <x:c r="O11192" i="2"/>
  <x:c r="K11193" i="2"/>
  <x:c r="M11193" i="2"/>
  <x:c r="N11193" i="2"/>
  <x:c r="O11193" i="2"/>
  <x:c r="K11194" i="2"/>
  <x:c r="M11194" i="2"/>
  <x:c r="N11194" i="2"/>
  <x:c r="O11194" i="2"/>
  <x:c r="K11195" i="2"/>
  <x:c r="M11195" i="2"/>
  <x:c r="N11195" i="2"/>
  <x:c r="O11195" i="2"/>
  <x:c r="K11196" i="2"/>
  <x:c r="M11196" i="2"/>
  <x:c r="N11196" i="2"/>
  <x:c r="O11196" i="2"/>
  <x:c r="K11197" i="2"/>
  <x:c r="M11197" i="2"/>
  <x:c r="N11197" i="2"/>
  <x:c r="O11197" i="2"/>
  <x:c r="K11198" i="2"/>
  <x:c r="M11198" i="2"/>
  <x:c r="N11198" i="2"/>
  <x:c r="O11198" i="2"/>
  <x:c r="K11199" i="2"/>
  <x:c r="M11199" i="2"/>
  <x:c r="N11199" i="2"/>
  <x:c r="O11199" i="2"/>
  <x:c r="K11200" i="2"/>
  <x:c r="M11200" i="2"/>
  <x:c r="N11200" i="2"/>
  <x:c r="O11200" i="2"/>
  <x:c r="K11201" i="2"/>
  <x:c r="M11201" i="2"/>
  <x:c r="N11201" i="2"/>
  <x:c r="O11201" i="2"/>
  <x:c r="K11202" i="2"/>
  <x:c r="M11202" i="2"/>
  <x:c r="N11202" i="2"/>
  <x:c r="O11202" i="2"/>
  <x:c r="K11203" i="2"/>
  <x:c r="M11203" i="2"/>
  <x:c r="N11203" i="2"/>
  <x:c r="O11203" i="2"/>
  <x:c r="K11204" i="2"/>
  <x:c r="M11204" i="2"/>
  <x:c r="N11204" i="2"/>
  <x:c r="O11204" i="2"/>
  <x:c r="K11205" i="2"/>
  <x:c r="M11205" i="2"/>
  <x:c r="N11205" i="2"/>
  <x:c r="O11205" i="2"/>
  <x:c r="K11206" i="2"/>
  <x:c r="M11206" i="2"/>
  <x:c r="N11206" i="2"/>
  <x:c r="O11206" i="2"/>
  <x:c r="K11207" i="2"/>
  <x:c r="M11207" i="2"/>
  <x:c r="N11207" i="2"/>
  <x:c r="O11207" i="2"/>
  <x:c r="K11208" i="2"/>
  <x:c r="M11208" i="2"/>
  <x:c r="N11208" i="2"/>
  <x:c r="O11208" i="2"/>
  <x:c r="K11209" i="2"/>
  <x:c r="M11209" i="2"/>
  <x:c r="N11209" i="2"/>
  <x:c r="O11209" i="2"/>
  <x:c r="K11210" i="2"/>
  <x:c r="M11210" i="2"/>
  <x:c r="N11210" i="2"/>
  <x:c r="O11210" i="2"/>
  <x:c r="K11211" i="2"/>
  <x:c r="M11211" i="2"/>
  <x:c r="N11211" i="2"/>
  <x:c r="O11211" i="2"/>
  <x:c r="K11212" i="2"/>
  <x:c r="M11212" i="2"/>
  <x:c r="N11212" i="2"/>
  <x:c r="O11212" i="2"/>
  <x:c r="K11213" i="2"/>
  <x:c r="M11213" i="2"/>
  <x:c r="N11213" i="2"/>
  <x:c r="O11213" i="2"/>
  <x:c r="K11214" i="2"/>
  <x:c r="M11214" i="2"/>
  <x:c r="N11214" i="2"/>
  <x:c r="O11214" i="2"/>
  <x:c r="K11215" i="2"/>
  <x:c r="M11215" i="2"/>
  <x:c r="N11215" i="2"/>
  <x:c r="O11215" i="2"/>
  <x:c r="K11216" i="2"/>
  <x:c r="M11216" i="2"/>
  <x:c r="N11216" i="2"/>
  <x:c r="O11216" i="2"/>
  <x:c r="K11217" i="2"/>
  <x:c r="M11217" i="2"/>
  <x:c r="N11217" i="2"/>
  <x:c r="O11217" i="2"/>
  <x:c r="K11218" i="2"/>
  <x:c r="M11218" i="2"/>
  <x:c r="N11218" i="2"/>
  <x:c r="O11218" i="2"/>
  <x:c r="K11219" i="2"/>
  <x:c r="M11219" i="2"/>
  <x:c r="N11219" i="2"/>
  <x:c r="O11219" i="2"/>
  <x:c r="K11220" i="2"/>
  <x:c r="M11220" i="2"/>
  <x:c r="N11220" i="2"/>
  <x:c r="O11220" i="2"/>
  <x:c r="K11221" i="2"/>
  <x:c r="M11221" i="2"/>
  <x:c r="N11221" i="2"/>
  <x:c r="O11221" i="2"/>
  <x:c r="K11222" i="2"/>
  <x:c r="M11222" i="2"/>
  <x:c r="N11222" i="2"/>
  <x:c r="O11222" i="2"/>
  <x:c r="K11223" i="2"/>
  <x:c r="M11223" i="2"/>
  <x:c r="N11223" i="2"/>
  <x:c r="O11223" i="2"/>
  <x:c r="K11224" i="2"/>
  <x:c r="M11224" i="2"/>
  <x:c r="N11224" i="2"/>
  <x:c r="O11224" i="2"/>
  <x:c r="K11225" i="2"/>
  <x:c r="M11225" i="2"/>
  <x:c r="N11225" i="2"/>
  <x:c r="O11225" i="2"/>
  <x:c r="K11226" i="2"/>
  <x:c r="M11226" i="2"/>
  <x:c r="N11226" i="2"/>
  <x:c r="O11226" i="2"/>
  <x:c r="K11227" i="2"/>
  <x:c r="M11227" i="2"/>
  <x:c r="N11227" i="2"/>
  <x:c r="O11227" i="2"/>
  <x:c r="K11228" i="2"/>
  <x:c r="M11228" i="2"/>
  <x:c r="N11228" i="2"/>
  <x:c r="O11228" i="2"/>
  <x:c r="K11229" i="2"/>
  <x:c r="M11229" i="2"/>
  <x:c r="N11229" i="2"/>
  <x:c r="O11229" i="2"/>
  <x:c r="K11230" i="2"/>
  <x:c r="M11230" i="2"/>
  <x:c r="N11230" i="2"/>
  <x:c r="O11230" i="2"/>
  <x:c r="K11231" i="2"/>
  <x:c r="M11231" i="2"/>
  <x:c r="N11231" i="2"/>
  <x:c r="O11231" i="2"/>
  <x:c r="K11232" i="2"/>
  <x:c r="M11232" i="2"/>
  <x:c r="N11232" i="2"/>
  <x:c r="O11232" i="2"/>
  <x:c r="K11233" i="2"/>
  <x:c r="M11233" i="2"/>
  <x:c r="N11233" i="2"/>
  <x:c r="O11233" i="2"/>
  <x:c r="K11234" i="2"/>
  <x:c r="M11234" i="2"/>
  <x:c r="N11234" i="2"/>
  <x:c r="O11234" i="2"/>
  <x:c r="K11235" i="2"/>
  <x:c r="M11235" i="2"/>
  <x:c r="N11235" i="2"/>
  <x:c r="O11235" i="2"/>
  <x:c r="K11236" i="2"/>
  <x:c r="M11236" i="2"/>
  <x:c r="N11236" i="2"/>
  <x:c r="O11236" i="2"/>
  <x:c r="K11237" i="2"/>
  <x:c r="M11237" i="2"/>
  <x:c r="N11237" i="2"/>
  <x:c r="O11237" i="2"/>
  <x:c r="K11238" i="2"/>
  <x:c r="M11238" i="2"/>
  <x:c r="N11238" i="2"/>
  <x:c r="O11238" i="2"/>
  <x:c r="K11239" i="2"/>
  <x:c r="M11239" i="2"/>
  <x:c r="N11239" i="2"/>
  <x:c r="O11239" i="2"/>
  <x:c r="K11240" i="2"/>
  <x:c r="M11240" i="2"/>
  <x:c r="N11240" i="2"/>
  <x:c r="O11240" i="2"/>
  <x:c r="K11241" i="2"/>
  <x:c r="M11241" i="2"/>
  <x:c r="N11241" i="2"/>
  <x:c r="O11241" i="2"/>
  <x:c r="K11242" i="2"/>
  <x:c r="M11242" i="2"/>
  <x:c r="N11242" i="2"/>
  <x:c r="O11242" i="2"/>
  <x:c r="K11243" i="2"/>
  <x:c r="M11243" i="2"/>
  <x:c r="N11243" i="2"/>
  <x:c r="O11243" i="2"/>
  <x:c r="K11244" i="2"/>
  <x:c r="M11244" i="2"/>
  <x:c r="N11244" i="2"/>
  <x:c r="O11244" i="2"/>
  <x:c r="K11245" i="2"/>
  <x:c r="M11245" i="2"/>
  <x:c r="N11245" i="2"/>
  <x:c r="O11245" i="2"/>
  <x:c r="K11246" i="2"/>
  <x:c r="M11246" i="2"/>
  <x:c r="N11246" i="2"/>
  <x:c r="O11246" i="2"/>
  <x:c r="K11247" i="2"/>
  <x:c r="M11247" i="2"/>
  <x:c r="N11247" i="2"/>
  <x:c r="O11247" i="2"/>
  <x:c r="K11248" i="2"/>
  <x:c r="M11248" i="2"/>
  <x:c r="N11248" i="2"/>
  <x:c r="O11248" i="2"/>
  <x:c r="K11249" i="2"/>
  <x:c r="M11249" i="2"/>
  <x:c r="N11249" i="2"/>
  <x:c r="O11249" i="2"/>
  <x:c r="K11250" i="2"/>
  <x:c r="M11250" i="2"/>
  <x:c r="N11250" i="2"/>
  <x:c r="O11250" i="2"/>
  <x:c r="K11251" i="2"/>
  <x:c r="M11251" i="2"/>
  <x:c r="N11251" i="2"/>
  <x:c r="O11251" i="2"/>
  <x:c r="K11252" i="2"/>
  <x:c r="M11252" i="2"/>
  <x:c r="N11252" i="2"/>
  <x:c r="O11252" i="2"/>
  <x:c r="K11253" i="2"/>
  <x:c r="M11253" i="2"/>
  <x:c r="N11253" i="2"/>
  <x:c r="O11253" i="2"/>
  <x:c r="K11254" i="2"/>
  <x:c r="M11254" i="2"/>
  <x:c r="N11254" i="2"/>
  <x:c r="O11254" i="2"/>
  <x:c r="K11255" i="2"/>
  <x:c r="M11255" i="2"/>
  <x:c r="N11255" i="2"/>
  <x:c r="O11255" i="2"/>
  <x:c r="K11256" i="2"/>
  <x:c r="M11256" i="2"/>
  <x:c r="N11256" i="2"/>
  <x:c r="O11256" i="2"/>
  <x:c r="K11257" i="2"/>
  <x:c r="M11257" i="2"/>
  <x:c r="N11257" i="2"/>
  <x:c r="O11257" i="2"/>
  <x:c r="K11258" i="2"/>
  <x:c r="M11258" i="2"/>
  <x:c r="N11258" i="2"/>
  <x:c r="O11258" i="2"/>
  <x:c r="K11259" i="2"/>
  <x:c r="M11259" i="2"/>
  <x:c r="N11259" i="2"/>
  <x:c r="O11259" i="2"/>
  <x:c r="K11260" i="2"/>
  <x:c r="M11260" i="2"/>
  <x:c r="N11260" i="2"/>
  <x:c r="O11260" i="2"/>
  <x:c r="K11261" i="2"/>
  <x:c r="M11261" i="2"/>
  <x:c r="N11261" i="2"/>
  <x:c r="O11261" i="2"/>
  <x:c r="K11262" i="2"/>
  <x:c r="M11262" i="2"/>
  <x:c r="N11262" i="2"/>
  <x:c r="O11262" i="2"/>
  <x:c r="K11263" i="2"/>
  <x:c r="M11263" i="2"/>
  <x:c r="N11263" i="2"/>
  <x:c r="O11263" i="2"/>
  <x:c r="K11264" i="2"/>
  <x:c r="M11264" i="2"/>
  <x:c r="N11264" i="2"/>
  <x:c r="O11264" i="2"/>
  <x:c r="K11265" i="2"/>
  <x:c r="M11265" i="2"/>
  <x:c r="N11265" i="2"/>
  <x:c r="O11265" i="2"/>
  <x:c r="K11266" i="2"/>
  <x:c r="M11266" i="2"/>
  <x:c r="N11266" i="2"/>
  <x:c r="O11266" i="2"/>
  <x:c r="K11267" i="2"/>
  <x:c r="M11267" i="2"/>
  <x:c r="N11267" i="2"/>
  <x:c r="O11267" i="2"/>
  <x:c r="K11268" i="2"/>
  <x:c r="M11268" i="2"/>
  <x:c r="N11268" i="2"/>
  <x:c r="O11268" i="2"/>
  <x:c r="K11269" i="2"/>
  <x:c r="M11269" i="2"/>
  <x:c r="N11269" i="2"/>
  <x:c r="O11269" i="2"/>
  <x:c r="K11270" i="2"/>
  <x:c r="M11270" i="2"/>
  <x:c r="N11270" i="2"/>
  <x:c r="O11270" i="2"/>
  <x:c r="K11271" i="2"/>
  <x:c r="M11271" i="2"/>
  <x:c r="N11271" i="2"/>
  <x:c r="O11271" i="2"/>
  <x:c r="K11272" i="2"/>
  <x:c r="M11272" i="2"/>
  <x:c r="N11272" i="2"/>
  <x:c r="O11272" i="2"/>
  <x:c r="K11273" i="2"/>
  <x:c r="M11273" i="2"/>
  <x:c r="N11273" i="2"/>
  <x:c r="O11273" i="2"/>
  <x:c r="K11274" i="2"/>
  <x:c r="M11274" i="2"/>
  <x:c r="N11274" i="2"/>
  <x:c r="O11274" i="2"/>
  <x:c r="K11275" i="2"/>
  <x:c r="M11275" i="2"/>
  <x:c r="N11275" i="2"/>
  <x:c r="O11275" i="2"/>
  <x:c r="K11276" i="2"/>
  <x:c r="M11276" i="2"/>
  <x:c r="N11276" i="2"/>
  <x:c r="O11276" i="2"/>
  <x:c r="K11277" i="2"/>
  <x:c r="M11277" i="2"/>
  <x:c r="N11277" i="2"/>
  <x:c r="O11277" i="2"/>
  <x:c r="K11278" i="2"/>
  <x:c r="M11278" i="2"/>
  <x:c r="N11278" i="2"/>
  <x:c r="O11278" i="2"/>
  <x:c r="K11279" i="2"/>
  <x:c r="M11279" i="2"/>
  <x:c r="N11279" i="2"/>
  <x:c r="O11279" i="2"/>
  <x:c r="K11280" i="2"/>
  <x:c r="M11280" i="2"/>
  <x:c r="N11280" i="2"/>
  <x:c r="O11280" i="2"/>
  <x:c r="K11281" i="2"/>
  <x:c r="M11281" i="2"/>
  <x:c r="N11281" i="2"/>
  <x:c r="O11281" i="2"/>
  <x:c r="K11282" i="2"/>
  <x:c r="M11282" i="2"/>
  <x:c r="N11282" i="2"/>
  <x:c r="O11282" i="2"/>
  <x:c r="K11283" i="2"/>
  <x:c r="M11283" i="2"/>
  <x:c r="N11283" i="2"/>
  <x:c r="O11283" i="2"/>
  <x:c r="K11284" i="2"/>
  <x:c r="M11284" i="2"/>
  <x:c r="N11284" i="2"/>
  <x:c r="O11284" i="2"/>
  <x:c r="K11285" i="2"/>
  <x:c r="M11285" i="2"/>
  <x:c r="N11285" i="2"/>
  <x:c r="O11285" i="2"/>
  <x:c r="K11286" i="2"/>
  <x:c r="M11286" i="2"/>
  <x:c r="N11286" i="2"/>
  <x:c r="O11286" i="2"/>
  <x:c r="K11287" i="2"/>
  <x:c r="M11287" i="2"/>
  <x:c r="N11287" i="2"/>
  <x:c r="O11287" i="2"/>
  <x:c r="K11288" i="2"/>
  <x:c r="M11288" i="2"/>
  <x:c r="N11288" i="2"/>
  <x:c r="O11288" i="2"/>
  <x:c r="K11289" i="2"/>
  <x:c r="M11289" i="2"/>
  <x:c r="N11289" i="2"/>
  <x:c r="O11289" i="2"/>
  <x:c r="K11290" i="2"/>
  <x:c r="M11290" i="2"/>
  <x:c r="N11290" i="2"/>
  <x:c r="O11290" i="2"/>
  <x:c r="K11291" i="2"/>
  <x:c r="M11291" i="2"/>
  <x:c r="N11291" i="2"/>
  <x:c r="O11291" i="2"/>
  <x:c r="K11292" i="2"/>
  <x:c r="M11292" i="2"/>
  <x:c r="N11292" i="2"/>
  <x:c r="O11292" i="2"/>
  <x:c r="K11293" i="2"/>
  <x:c r="M11293" i="2"/>
  <x:c r="N11293" i="2"/>
  <x:c r="O11293" i="2"/>
  <x:c r="K11294" i="2"/>
  <x:c r="M11294" i="2"/>
  <x:c r="N11294" i="2"/>
  <x:c r="O11294" i="2"/>
  <x:c r="K11295" i="2"/>
  <x:c r="M11295" i="2"/>
  <x:c r="N11295" i="2"/>
  <x:c r="O11295" i="2"/>
  <x:c r="K11296" i="2"/>
  <x:c r="M11296" i="2"/>
  <x:c r="N11296" i="2"/>
  <x:c r="O11296" i="2"/>
  <x:c r="K11297" i="2"/>
  <x:c r="M11297" i="2"/>
  <x:c r="N11297" i="2"/>
  <x:c r="O11297" i="2"/>
  <x:c r="K11298" i="2"/>
  <x:c r="M11298" i="2"/>
  <x:c r="N11298" i="2"/>
  <x:c r="O11298" i="2"/>
  <x:c r="K11299" i="2"/>
  <x:c r="M11299" i="2"/>
  <x:c r="N11299" i="2"/>
  <x:c r="O11299" i="2"/>
  <x:c r="K11300" i="2"/>
  <x:c r="M11300" i="2"/>
  <x:c r="N11300" i="2"/>
  <x:c r="O11300" i="2"/>
  <x:c r="K11301" i="2"/>
  <x:c r="M11301" i="2"/>
  <x:c r="N11301" i="2"/>
  <x:c r="O11301" i="2"/>
  <x:c r="K11302" i="2"/>
  <x:c r="M11302" i="2"/>
  <x:c r="N11302" i="2"/>
  <x:c r="O11302" i="2"/>
  <x:c r="K11303" i="2"/>
  <x:c r="M11303" i="2"/>
  <x:c r="N11303" i="2"/>
  <x:c r="O11303" i="2"/>
  <x:c r="K11304" i="2"/>
  <x:c r="M11304" i="2"/>
  <x:c r="N11304" i="2"/>
  <x:c r="O11304" i="2"/>
  <x:c r="K11305" i="2"/>
  <x:c r="M11305" i="2"/>
  <x:c r="N11305" i="2"/>
  <x:c r="O11305" i="2"/>
  <x:c r="K11306" i="2"/>
  <x:c r="M11306" i="2"/>
  <x:c r="N11306" i="2"/>
  <x:c r="O11306" i="2"/>
  <x:c r="K11307" i="2"/>
  <x:c r="M11307" i="2"/>
  <x:c r="N11307" i="2"/>
  <x:c r="O11307" i="2"/>
  <x:c r="K11308" i="2"/>
  <x:c r="M11308" i="2"/>
  <x:c r="N11308" i="2"/>
  <x:c r="O11308" i="2"/>
  <x:c r="K11309" i="2"/>
  <x:c r="M11309" i="2"/>
  <x:c r="N11309" i="2"/>
  <x:c r="O11309" i="2"/>
  <x:c r="K11310" i="2"/>
  <x:c r="M11310" i="2"/>
  <x:c r="N11310" i="2"/>
  <x:c r="O11310" i="2"/>
  <x:c r="K11311" i="2"/>
  <x:c r="M11311" i="2"/>
  <x:c r="N11311" i="2"/>
  <x:c r="O11311" i="2"/>
  <x:c r="K11312" i="2"/>
  <x:c r="M11312" i="2"/>
  <x:c r="N11312" i="2"/>
  <x:c r="O11312" i="2"/>
  <x:c r="K11313" i="2"/>
  <x:c r="M11313" i="2"/>
  <x:c r="N11313" i="2"/>
  <x:c r="O11313" i="2"/>
  <x:c r="K11314" i="2"/>
  <x:c r="M11314" i="2"/>
  <x:c r="N11314" i="2"/>
  <x:c r="O11314" i="2"/>
  <x:c r="K11315" i="2"/>
  <x:c r="M11315" i="2"/>
  <x:c r="N11315" i="2"/>
  <x:c r="O11315" i="2"/>
  <x:c r="K11316" i="2"/>
  <x:c r="M11316" i="2"/>
  <x:c r="N11316" i="2"/>
  <x:c r="O11316" i="2"/>
  <x:c r="K11317" i="2"/>
  <x:c r="M11317" i="2"/>
  <x:c r="N11317" i="2"/>
  <x:c r="O11317" i="2"/>
  <x:c r="K11318" i="2"/>
  <x:c r="M11318" i="2"/>
  <x:c r="N11318" i="2"/>
  <x:c r="O11318" i="2"/>
  <x:c r="K11319" i="2"/>
  <x:c r="M11319" i="2"/>
  <x:c r="N11319" i="2"/>
  <x:c r="O11319" i="2"/>
  <x:c r="K11320" i="2"/>
  <x:c r="M11320" i="2"/>
  <x:c r="N11320" i="2"/>
  <x:c r="O11320" i="2"/>
  <x:c r="K11321" i="2"/>
  <x:c r="M11321" i="2"/>
  <x:c r="N11321" i="2"/>
  <x:c r="O11321" i="2"/>
  <x:c r="K11322" i="2"/>
  <x:c r="M11322" i="2"/>
  <x:c r="N11322" i="2"/>
  <x:c r="O11322" i="2"/>
  <x:c r="K11323" i="2"/>
  <x:c r="M11323" i="2"/>
  <x:c r="N11323" i="2"/>
  <x:c r="O11323" i="2"/>
  <x:c r="K11324" i="2"/>
  <x:c r="M11324" i="2"/>
  <x:c r="N11324" i="2"/>
  <x:c r="O11324" i="2"/>
  <x:c r="K11325" i="2"/>
  <x:c r="M11325" i="2"/>
  <x:c r="N11325" i="2"/>
  <x:c r="O11325" i="2"/>
  <x:c r="K11326" i="2"/>
  <x:c r="M11326" i="2"/>
  <x:c r="N11326" i="2"/>
  <x:c r="O11326" i="2"/>
  <x:c r="K11327" i="2"/>
  <x:c r="M11327" i="2"/>
  <x:c r="N11327" i="2"/>
  <x:c r="O11327" i="2"/>
  <x:c r="K11328" i="2"/>
  <x:c r="M11328" i="2"/>
  <x:c r="N11328" i="2"/>
  <x:c r="O11328" i="2"/>
  <x:c r="K11329" i="2"/>
  <x:c r="M11329" i="2"/>
  <x:c r="N11329" i="2"/>
  <x:c r="O11329" i="2"/>
  <x:c r="K11330" i="2"/>
  <x:c r="M11330" i="2"/>
  <x:c r="N11330" i="2"/>
  <x:c r="O11330" i="2"/>
  <x:c r="K11331" i="2"/>
  <x:c r="M11331" i="2"/>
  <x:c r="N11331" i="2"/>
  <x:c r="O11331" i="2"/>
  <x:c r="K11332" i="2"/>
  <x:c r="M11332" i="2"/>
  <x:c r="N11332" i="2"/>
  <x:c r="O11332" i="2"/>
  <x:c r="K11333" i="2"/>
  <x:c r="M11333" i="2"/>
  <x:c r="N11333" i="2"/>
  <x:c r="O11333" i="2"/>
  <x:c r="K11334" i="2"/>
  <x:c r="M11334" i="2"/>
  <x:c r="N11334" i="2"/>
  <x:c r="O11334" i="2"/>
  <x:c r="K11335" i="2"/>
  <x:c r="M11335" i="2"/>
  <x:c r="N11335" i="2"/>
  <x:c r="O11335" i="2"/>
  <x:c r="K11336" i="2"/>
  <x:c r="M11336" i="2"/>
  <x:c r="N11336" i="2"/>
  <x:c r="O11336" i="2"/>
  <x:c r="K11337" i="2"/>
  <x:c r="M11337" i="2"/>
  <x:c r="N11337" i="2"/>
  <x:c r="O11337" i="2"/>
  <x:c r="K11338" i="2"/>
  <x:c r="M11338" i="2"/>
  <x:c r="N11338" i="2"/>
  <x:c r="O11338" i="2"/>
  <x:c r="K11339" i="2"/>
  <x:c r="M11339" i="2"/>
  <x:c r="N11339" i="2"/>
  <x:c r="O11339" i="2"/>
  <x:c r="K11340" i="2"/>
  <x:c r="M11340" i="2"/>
  <x:c r="N11340" i="2"/>
  <x:c r="O11340" i="2"/>
  <x:c r="K11341" i="2"/>
  <x:c r="M11341" i="2"/>
  <x:c r="N11341" i="2"/>
  <x:c r="O11341" i="2"/>
  <x:c r="K11342" i="2"/>
  <x:c r="M11342" i="2"/>
  <x:c r="N11342" i="2"/>
  <x:c r="O11342" i="2"/>
  <x:c r="K11343" i="2"/>
  <x:c r="M11343" i="2"/>
  <x:c r="N11343" i="2"/>
  <x:c r="O11343" i="2"/>
  <x:c r="K11344" i="2"/>
  <x:c r="M11344" i="2"/>
  <x:c r="N11344" i="2"/>
  <x:c r="O11344" i="2"/>
  <x:c r="K11345" i="2"/>
  <x:c r="M11345" i="2"/>
  <x:c r="N11345" i="2"/>
  <x:c r="O11345" i="2"/>
  <x:c r="K11346" i="2"/>
  <x:c r="M11346" i="2"/>
  <x:c r="N11346" i="2"/>
  <x:c r="O11346" i="2"/>
  <x:c r="K11347" i="2"/>
  <x:c r="M11347" i="2"/>
  <x:c r="N11347" i="2"/>
  <x:c r="O11347" i="2"/>
  <x:c r="K11348" i="2"/>
  <x:c r="M11348" i="2"/>
  <x:c r="N11348" i="2"/>
  <x:c r="O11348" i="2"/>
  <x:c r="K11349" i="2"/>
  <x:c r="M11349" i="2"/>
  <x:c r="N11349" i="2"/>
  <x:c r="O11349" i="2"/>
  <x:c r="K11350" i="2"/>
  <x:c r="M11350" i="2"/>
  <x:c r="N11350" i="2"/>
  <x:c r="O11350" i="2"/>
  <x:c r="K11351" i="2"/>
  <x:c r="M11351" i="2"/>
  <x:c r="N11351" i="2"/>
  <x:c r="O11351" i="2"/>
  <x:c r="K11352" i="2"/>
  <x:c r="M11352" i="2"/>
  <x:c r="N11352" i="2"/>
  <x:c r="O11352" i="2"/>
  <x:c r="K11353" i="2"/>
  <x:c r="M11353" i="2"/>
  <x:c r="N11353" i="2"/>
  <x:c r="O11353" i="2"/>
  <x:c r="K11354" i="2"/>
  <x:c r="M11354" i="2"/>
  <x:c r="N11354" i="2"/>
  <x:c r="O11354" i="2"/>
  <x:c r="K11355" i="2"/>
  <x:c r="M11355" i="2"/>
  <x:c r="N11355" i="2"/>
  <x:c r="O11355" i="2"/>
  <x:c r="K11356" i="2"/>
  <x:c r="M11356" i="2"/>
  <x:c r="N11356" i="2"/>
  <x:c r="O11356" i="2"/>
  <x:c r="K11357" i="2"/>
  <x:c r="M11357" i="2"/>
  <x:c r="N11357" i="2"/>
  <x:c r="O11357" i="2"/>
  <x:c r="K11358" i="2"/>
  <x:c r="M11358" i="2"/>
  <x:c r="N11358" i="2"/>
  <x:c r="O11358" i="2"/>
  <x:c r="K11359" i="2"/>
  <x:c r="M11359" i="2"/>
  <x:c r="N11359" i="2"/>
  <x:c r="O11359" i="2"/>
  <x:c r="K11360" i="2"/>
  <x:c r="M11360" i="2"/>
  <x:c r="N11360" i="2"/>
  <x:c r="O11360" i="2"/>
  <x:c r="K11361" i="2"/>
  <x:c r="M11361" i="2"/>
  <x:c r="N11361" i="2"/>
  <x:c r="O11361" i="2"/>
  <x:c r="K11362" i="2"/>
  <x:c r="M11362" i="2"/>
  <x:c r="N11362" i="2"/>
  <x:c r="O11362" i="2"/>
  <x:c r="K11363" i="2"/>
  <x:c r="M11363" i="2"/>
  <x:c r="N11363" i="2"/>
  <x:c r="O11363" i="2"/>
  <x:c r="K11364" i="2"/>
  <x:c r="M11364" i="2"/>
  <x:c r="N11364" i="2"/>
  <x:c r="O11364" i="2"/>
  <x:c r="K11365" i="2"/>
  <x:c r="M11365" i="2"/>
  <x:c r="N11365" i="2"/>
  <x:c r="O11365" i="2"/>
  <x:c r="K11366" i="2"/>
  <x:c r="M11366" i="2"/>
  <x:c r="N11366" i="2"/>
  <x:c r="O11366" i="2"/>
  <x:c r="K11367" i="2"/>
  <x:c r="M11367" i="2"/>
  <x:c r="N11367" i="2"/>
  <x:c r="O11367" i="2"/>
  <x:c r="K11368" i="2"/>
  <x:c r="M11368" i="2"/>
  <x:c r="N11368" i="2"/>
  <x:c r="O11368" i="2"/>
  <x:c r="K11369" i="2"/>
  <x:c r="M11369" i="2"/>
  <x:c r="N11369" i="2"/>
  <x:c r="O11369" i="2"/>
  <x:c r="K11370" i="2"/>
  <x:c r="M11370" i="2"/>
  <x:c r="N11370" i="2"/>
  <x:c r="O11370" i="2"/>
  <x:c r="K11371" i="2"/>
  <x:c r="M11371" i="2"/>
  <x:c r="N11371" i="2"/>
  <x:c r="O11371" i="2"/>
  <x:c r="K11372" i="2"/>
  <x:c r="M11372" i="2"/>
  <x:c r="N11372" i="2"/>
  <x:c r="O11372" i="2"/>
  <x:c r="K11373" i="2"/>
  <x:c r="M11373" i="2"/>
  <x:c r="N11373" i="2"/>
  <x:c r="O11373" i="2"/>
  <x:c r="K11374" i="2"/>
  <x:c r="M11374" i="2"/>
  <x:c r="N11374" i="2"/>
  <x:c r="O11374" i="2"/>
  <x:c r="K11375" i="2"/>
  <x:c r="M11375" i="2"/>
  <x:c r="N11375" i="2"/>
  <x:c r="O11375" i="2"/>
  <x:c r="K11376" i="2"/>
  <x:c r="M11376" i="2"/>
  <x:c r="N11376" i="2"/>
  <x:c r="O11376" i="2"/>
  <x:c r="K11377" i="2"/>
  <x:c r="M11377" i="2"/>
  <x:c r="N11377" i="2"/>
  <x:c r="O11377" i="2"/>
  <x:c r="K11378" i="2"/>
  <x:c r="M11378" i="2"/>
  <x:c r="N11378" i="2"/>
  <x:c r="O11378" i="2"/>
  <x:c r="K11379" i="2"/>
  <x:c r="M11379" i="2"/>
  <x:c r="N11379" i="2"/>
  <x:c r="O11379" i="2"/>
  <x:c r="K11380" i="2"/>
  <x:c r="M11380" i="2"/>
  <x:c r="N11380" i="2"/>
  <x:c r="O11380" i="2"/>
  <x:c r="K11381" i="2"/>
  <x:c r="M11381" i="2"/>
  <x:c r="N11381" i="2"/>
  <x:c r="O11381" i="2"/>
  <x:c r="K11382" i="2"/>
  <x:c r="M11382" i="2"/>
  <x:c r="N11382" i="2"/>
  <x:c r="O11382" i="2"/>
  <x:c r="K11383" i="2"/>
  <x:c r="M11383" i="2"/>
  <x:c r="N11383" i="2"/>
  <x:c r="O11383" i="2"/>
  <x:c r="K11384" i="2"/>
  <x:c r="M11384" i="2"/>
  <x:c r="N11384" i="2"/>
  <x:c r="O11384" i="2"/>
  <x:c r="K11385" i="2"/>
  <x:c r="M11385" i="2"/>
  <x:c r="N11385" i="2"/>
  <x:c r="O11385" i="2"/>
  <x:c r="K11386" i="2"/>
  <x:c r="M11386" i="2"/>
  <x:c r="N11386" i="2"/>
  <x:c r="O11386" i="2"/>
  <x:c r="K11387" i="2"/>
  <x:c r="M11387" i="2"/>
  <x:c r="N11387" i="2"/>
  <x:c r="O11387" i="2"/>
  <x:c r="K11388" i="2"/>
  <x:c r="M11388" i="2"/>
  <x:c r="N11388" i="2"/>
  <x:c r="O11388" i="2"/>
  <x:c r="K11389" i="2"/>
  <x:c r="M11389" i="2"/>
  <x:c r="N11389" i="2"/>
  <x:c r="O11389" i="2"/>
  <x:c r="K11390" i="2"/>
  <x:c r="M11390" i="2"/>
  <x:c r="N11390" i="2"/>
  <x:c r="O11390" i="2"/>
  <x:c r="K11391" i="2"/>
  <x:c r="M11391" i="2"/>
  <x:c r="N11391" i="2"/>
  <x:c r="O11391" i="2"/>
  <x:c r="K11392" i="2"/>
  <x:c r="M11392" i="2"/>
  <x:c r="N11392" i="2"/>
  <x:c r="O11392" i="2"/>
  <x:c r="K11393" i="2"/>
  <x:c r="M11393" i="2"/>
  <x:c r="N11393" i="2"/>
  <x:c r="O11393" i="2"/>
  <x:c r="K11394" i="2"/>
  <x:c r="M11394" i="2"/>
  <x:c r="N11394" i="2"/>
  <x:c r="O11394" i="2"/>
  <x:c r="K11395" i="2"/>
  <x:c r="M11395" i="2"/>
  <x:c r="N11395" i="2"/>
  <x:c r="O11395" i="2"/>
  <x:c r="K11396" i="2"/>
  <x:c r="M11396" i="2"/>
  <x:c r="N11396" i="2"/>
  <x:c r="O11396" i="2"/>
  <x:c r="K11397" i="2"/>
  <x:c r="M11397" i="2"/>
  <x:c r="N11397" i="2"/>
  <x:c r="O11397" i="2"/>
  <x:c r="K11398" i="2"/>
  <x:c r="M11398" i="2"/>
  <x:c r="N11398" i="2"/>
  <x:c r="O11398" i="2"/>
  <x:c r="K11399" i="2"/>
  <x:c r="M11399" i="2"/>
  <x:c r="N11399" i="2"/>
  <x:c r="O11399" i="2"/>
  <x:c r="K11400" i="2"/>
  <x:c r="M11400" i="2"/>
  <x:c r="N11400" i="2"/>
  <x:c r="O11400" i="2"/>
  <x:c r="K11401" i="2"/>
  <x:c r="M11401" i="2"/>
  <x:c r="N11401" i="2"/>
  <x:c r="O11401" i="2"/>
  <x:c r="K11402" i="2"/>
  <x:c r="M11402" i="2"/>
  <x:c r="N11402" i="2"/>
  <x:c r="O11402" i="2"/>
  <x:c r="K11403" i="2"/>
  <x:c r="M11403" i="2"/>
  <x:c r="N11403" i="2"/>
  <x:c r="O11403" i="2"/>
  <x:c r="K11404" i="2"/>
  <x:c r="M11404" i="2"/>
  <x:c r="N11404" i="2"/>
  <x:c r="O11404" i="2"/>
  <x:c r="K11405" i="2"/>
  <x:c r="M11405" i="2"/>
  <x:c r="N11405" i="2"/>
  <x:c r="O11405" i="2"/>
  <x:c r="K11406" i="2"/>
  <x:c r="M11406" i="2"/>
  <x:c r="N11406" i="2"/>
  <x:c r="O11406" i="2"/>
  <x:c r="K11407" i="2"/>
  <x:c r="M11407" i="2"/>
  <x:c r="N11407" i="2"/>
  <x:c r="O11407" i="2"/>
  <x:c r="K11408" i="2"/>
  <x:c r="M11408" i="2"/>
  <x:c r="N11408" i="2"/>
  <x:c r="O11408" i="2"/>
  <x:c r="K11409" i="2"/>
  <x:c r="M11409" i="2"/>
  <x:c r="N11409" i="2"/>
  <x:c r="O11409" i="2"/>
  <x:c r="K11410" i="2"/>
  <x:c r="M11410" i="2"/>
  <x:c r="N11410" i="2"/>
  <x:c r="O11410" i="2"/>
  <x:c r="K11411" i="2"/>
  <x:c r="M11411" i="2"/>
  <x:c r="N11411" i="2"/>
  <x:c r="O11411" i="2"/>
  <x:c r="K11412" i="2"/>
  <x:c r="M11412" i="2"/>
  <x:c r="N11412" i="2"/>
  <x:c r="O11412" i="2"/>
  <x:c r="K11413" i="2"/>
  <x:c r="M11413" i="2"/>
  <x:c r="N11413" i="2"/>
  <x:c r="O11413" i="2"/>
  <x:c r="K11414" i="2"/>
  <x:c r="M11414" i="2"/>
  <x:c r="N11414" i="2"/>
  <x:c r="O11414" i="2"/>
  <x:c r="K11415" i="2"/>
  <x:c r="M11415" i="2"/>
  <x:c r="N11415" i="2"/>
  <x:c r="O11415" i="2"/>
  <x:c r="K11416" i="2"/>
  <x:c r="M11416" i="2"/>
  <x:c r="N11416" i="2"/>
  <x:c r="O11416" i="2"/>
  <x:c r="K11417" i="2"/>
  <x:c r="M11417" i="2"/>
  <x:c r="N11417" i="2"/>
  <x:c r="O11417" i="2"/>
  <x:c r="K11418" i="2"/>
  <x:c r="M11418" i="2"/>
  <x:c r="N11418" i="2"/>
  <x:c r="O11418" i="2"/>
  <x:c r="K11419" i="2"/>
  <x:c r="M11419" i="2"/>
  <x:c r="N11419" i="2"/>
  <x:c r="O11419" i="2"/>
  <x:c r="K11420" i="2"/>
  <x:c r="M11420" i="2"/>
  <x:c r="N11420" i="2"/>
  <x:c r="O11420" i="2"/>
  <x:c r="K11421" i="2"/>
  <x:c r="M11421" i="2"/>
  <x:c r="N11421" i="2"/>
  <x:c r="O11421" i="2"/>
  <x:c r="K11422" i="2"/>
  <x:c r="M11422" i="2"/>
  <x:c r="N11422" i="2"/>
  <x:c r="O11422" i="2"/>
  <x:c r="K11423" i="2"/>
  <x:c r="M11423" i="2"/>
  <x:c r="N11423" i="2"/>
  <x:c r="O11423" i="2"/>
  <x:c r="K11424" i="2"/>
  <x:c r="M11424" i="2"/>
  <x:c r="N11424" i="2"/>
  <x:c r="O11424" i="2"/>
  <x:c r="K11425" i="2"/>
  <x:c r="M11425" i="2"/>
  <x:c r="N11425" i="2"/>
  <x:c r="O11425" i="2"/>
  <x:c r="K11426" i="2"/>
  <x:c r="M11426" i="2"/>
  <x:c r="N11426" i="2"/>
  <x:c r="O11426" i="2"/>
  <x:c r="K11427" i="2"/>
  <x:c r="M11427" i="2"/>
  <x:c r="N11427" i="2"/>
  <x:c r="O11427" i="2"/>
  <x:c r="K11428" i="2"/>
  <x:c r="M11428" i="2"/>
  <x:c r="N11428" i="2"/>
  <x:c r="O11428" i="2"/>
  <x:c r="K11429" i="2"/>
  <x:c r="M11429" i="2"/>
  <x:c r="N11429" i="2"/>
  <x:c r="O11429" i="2"/>
  <x:c r="K11430" i="2"/>
  <x:c r="M11430" i="2"/>
  <x:c r="N11430" i="2"/>
  <x:c r="O11430" i="2"/>
  <x:c r="K11431" i="2"/>
  <x:c r="M11431" i="2"/>
  <x:c r="N11431" i="2"/>
  <x:c r="O11431" i="2"/>
  <x:c r="K11432" i="2"/>
  <x:c r="M11432" i="2"/>
  <x:c r="N11432" i="2"/>
  <x:c r="O11432" i="2"/>
  <x:c r="K11433" i="2"/>
  <x:c r="M11433" i="2"/>
  <x:c r="N11433" i="2"/>
  <x:c r="O11433" i="2"/>
  <x:c r="K11434" i="2"/>
  <x:c r="M11434" i="2"/>
  <x:c r="N11434" i="2"/>
  <x:c r="O11434" i="2"/>
  <x:c r="K11435" i="2"/>
  <x:c r="M11435" i="2"/>
  <x:c r="N11435" i="2"/>
  <x:c r="O11435" i="2"/>
  <x:c r="K11436" i="2"/>
  <x:c r="M11436" i="2"/>
  <x:c r="N11436" i="2"/>
  <x:c r="O11436" i="2"/>
  <x:c r="K11437" i="2"/>
  <x:c r="M11437" i="2"/>
  <x:c r="N11437" i="2"/>
  <x:c r="O11437" i="2"/>
  <x:c r="K11438" i="2"/>
  <x:c r="M11438" i="2"/>
  <x:c r="N11438" i="2"/>
  <x:c r="O11438" i="2"/>
  <x:c r="K11439" i="2"/>
  <x:c r="M11439" i="2"/>
  <x:c r="N11439" i="2"/>
  <x:c r="O11439" i="2"/>
  <x:c r="K11440" i="2"/>
  <x:c r="M11440" i="2"/>
  <x:c r="N11440" i="2"/>
  <x:c r="O11440" i="2"/>
  <x:c r="K11441" i="2"/>
  <x:c r="M11441" i="2"/>
  <x:c r="N11441" i="2"/>
  <x:c r="O11441" i="2"/>
  <x:c r="K11442" i="2"/>
  <x:c r="M11442" i="2"/>
  <x:c r="N11442" i="2"/>
  <x:c r="O11442" i="2"/>
  <x:c r="K11443" i="2"/>
  <x:c r="M11443" i="2"/>
  <x:c r="N11443" i="2"/>
  <x:c r="O11443" i="2"/>
  <x:c r="K11444" i="2"/>
  <x:c r="M11444" i="2"/>
  <x:c r="N11444" i="2"/>
  <x:c r="O11444" i="2"/>
  <x:c r="K11445" i="2"/>
  <x:c r="M11445" i="2"/>
  <x:c r="N11445" i="2"/>
  <x:c r="O11445" i="2"/>
  <x:c r="K11446" i="2"/>
  <x:c r="M11446" i="2"/>
  <x:c r="N11446" i="2"/>
  <x:c r="O11446" i="2"/>
  <x:c r="K11447" i="2"/>
  <x:c r="M11447" i="2"/>
  <x:c r="N11447" i="2"/>
  <x:c r="O11447" i="2"/>
  <x:c r="K11448" i="2"/>
  <x:c r="M11448" i="2"/>
  <x:c r="N11448" i="2"/>
  <x:c r="O11448" i="2"/>
  <x:c r="K11449" i="2"/>
  <x:c r="M11449" i="2"/>
  <x:c r="N11449" i="2"/>
  <x:c r="O11449" i="2"/>
  <x:c r="K11450" i="2"/>
  <x:c r="M11450" i="2"/>
  <x:c r="N11450" i="2"/>
  <x:c r="O11450" i="2"/>
  <x:c r="K11451" i="2"/>
  <x:c r="M11451" i="2"/>
  <x:c r="N11451" i="2"/>
  <x:c r="O11451" i="2"/>
  <x:c r="K11452" i="2"/>
  <x:c r="M11452" i="2"/>
  <x:c r="N11452" i="2"/>
  <x:c r="O11452" i="2"/>
  <x:c r="K11453" i="2"/>
  <x:c r="M11453" i="2"/>
  <x:c r="N11453" i="2"/>
  <x:c r="O11453" i="2"/>
  <x:c r="K11454" i="2"/>
  <x:c r="M11454" i="2"/>
  <x:c r="N11454" i="2"/>
  <x:c r="O11454" i="2"/>
  <x:c r="K11455" i="2"/>
  <x:c r="M11455" i="2"/>
  <x:c r="N11455" i="2"/>
  <x:c r="O11455" i="2"/>
  <x:c r="K11456" i="2"/>
  <x:c r="M11456" i="2"/>
  <x:c r="N11456" i="2"/>
  <x:c r="O11456" i="2"/>
  <x:c r="K11457" i="2"/>
  <x:c r="M11457" i="2"/>
  <x:c r="N11457" i="2"/>
  <x:c r="O11457" i="2"/>
  <x:c r="K11458" i="2"/>
  <x:c r="M11458" i="2"/>
  <x:c r="N11458" i="2"/>
  <x:c r="O11458" i="2"/>
  <x:c r="K11459" i="2"/>
  <x:c r="M11459" i="2"/>
  <x:c r="N11459" i="2"/>
  <x:c r="O11459" i="2"/>
  <x:c r="K11460" i="2"/>
  <x:c r="M11460" i="2"/>
  <x:c r="N11460" i="2"/>
  <x:c r="O11460" i="2"/>
  <x:c r="K11461" i="2"/>
  <x:c r="M11461" i="2"/>
  <x:c r="N11461" i="2"/>
  <x:c r="O11461" i="2"/>
  <x:c r="K11462" i="2"/>
  <x:c r="M11462" i="2"/>
  <x:c r="N11462" i="2"/>
  <x:c r="O11462" i="2"/>
  <x:c r="K11463" i="2"/>
  <x:c r="M11463" i="2"/>
  <x:c r="N11463" i="2"/>
  <x:c r="O11463" i="2"/>
  <x:c r="K11464" i="2"/>
  <x:c r="M11464" i="2"/>
  <x:c r="N11464" i="2"/>
  <x:c r="O11464" i="2"/>
  <x:c r="K11465" i="2"/>
  <x:c r="M11465" i="2"/>
  <x:c r="N11465" i="2"/>
  <x:c r="O11465" i="2"/>
  <x:c r="K11466" i="2"/>
  <x:c r="M11466" i="2"/>
  <x:c r="N11466" i="2"/>
  <x:c r="O11466" i="2"/>
  <x:c r="K11467" i="2"/>
  <x:c r="M11467" i="2"/>
  <x:c r="N11467" i="2"/>
  <x:c r="O11467" i="2"/>
  <x:c r="K11468" i="2"/>
  <x:c r="M11468" i="2"/>
  <x:c r="N11468" i="2"/>
  <x:c r="O11468" i="2"/>
  <x:c r="K11469" i="2"/>
  <x:c r="M11469" i="2"/>
  <x:c r="N11469" i="2"/>
  <x:c r="O11469" i="2"/>
  <x:c r="K11470" i="2"/>
  <x:c r="M11470" i="2"/>
  <x:c r="N11470" i="2"/>
  <x:c r="O11470" i="2"/>
  <x:c r="K11471" i="2"/>
  <x:c r="M11471" i="2"/>
  <x:c r="N11471" i="2"/>
  <x:c r="O11471" i="2"/>
  <x:c r="K11472" i="2"/>
  <x:c r="M11472" i="2"/>
  <x:c r="N11472" i="2"/>
  <x:c r="O11472" i="2"/>
  <x:c r="K11473" i="2"/>
  <x:c r="M11473" i="2"/>
  <x:c r="N11473" i="2"/>
  <x:c r="O11473" i="2"/>
  <x:c r="K11474" i="2"/>
  <x:c r="M11474" i="2"/>
  <x:c r="N11474" i="2"/>
  <x:c r="O11474" i="2"/>
  <x:c r="K11475" i="2"/>
  <x:c r="M11475" i="2"/>
  <x:c r="N11475" i="2"/>
  <x:c r="O11475" i="2"/>
  <x:c r="K11476" i="2"/>
  <x:c r="M11476" i="2"/>
  <x:c r="N11476" i="2"/>
  <x:c r="O11476" i="2"/>
  <x:c r="K11477" i="2"/>
  <x:c r="M11477" i="2"/>
  <x:c r="N11477" i="2"/>
  <x:c r="O11477" i="2"/>
  <x:c r="K11478" i="2"/>
  <x:c r="M11478" i="2"/>
  <x:c r="N11478" i="2"/>
  <x:c r="O11478" i="2"/>
  <x:c r="K11479" i="2"/>
  <x:c r="M11479" i="2"/>
  <x:c r="N11479" i="2"/>
  <x:c r="O11479" i="2"/>
  <x:c r="K11480" i="2"/>
  <x:c r="M11480" i="2"/>
  <x:c r="N11480" i="2"/>
  <x:c r="O11480" i="2"/>
  <x:c r="K11481" i="2"/>
  <x:c r="M11481" i="2"/>
  <x:c r="N11481" i="2"/>
  <x:c r="O11481" i="2"/>
  <x:c r="K11482" i="2"/>
  <x:c r="M11482" i="2"/>
  <x:c r="N11482" i="2"/>
  <x:c r="O11482" i="2"/>
  <x:c r="K11483" i="2"/>
  <x:c r="M11483" i="2"/>
  <x:c r="N11483" i="2"/>
  <x:c r="O11483" i="2"/>
  <x:c r="K11484" i="2"/>
  <x:c r="M11484" i="2"/>
  <x:c r="N11484" i="2"/>
  <x:c r="O11484" i="2"/>
  <x:c r="K11485" i="2"/>
  <x:c r="M11485" i="2"/>
  <x:c r="N11485" i="2"/>
  <x:c r="O11485" i="2"/>
  <x:c r="K11486" i="2"/>
  <x:c r="M11486" i="2"/>
  <x:c r="N11486" i="2"/>
  <x:c r="O11486" i="2"/>
  <x:c r="K11487" i="2"/>
  <x:c r="M11487" i="2"/>
  <x:c r="N11487" i="2"/>
  <x:c r="O11487" i="2"/>
  <x:c r="K11488" i="2"/>
  <x:c r="M11488" i="2"/>
  <x:c r="N11488" i="2"/>
  <x:c r="O11488" i="2"/>
  <x:c r="K11489" i="2"/>
  <x:c r="M11489" i="2"/>
  <x:c r="N11489" i="2"/>
  <x:c r="O11489" i="2"/>
  <x:c r="K11490" i="2"/>
  <x:c r="M11490" i="2"/>
  <x:c r="N11490" i="2"/>
  <x:c r="O11490" i="2"/>
  <x:c r="K11491" i="2"/>
  <x:c r="M11491" i="2"/>
  <x:c r="N11491" i="2"/>
  <x:c r="O11491" i="2"/>
  <x:c r="K11492" i="2"/>
  <x:c r="M11492" i="2"/>
  <x:c r="N11492" i="2"/>
  <x:c r="O11492" i="2"/>
  <x:c r="K11493" i="2"/>
  <x:c r="M11493" i="2"/>
  <x:c r="N11493" i="2"/>
  <x:c r="O11493" i="2"/>
  <x:c r="K11494" i="2"/>
  <x:c r="M11494" i="2"/>
  <x:c r="N11494" i="2"/>
  <x:c r="O11494" i="2"/>
  <x:c r="K11495" i="2"/>
  <x:c r="M11495" i="2"/>
  <x:c r="N11495" i="2"/>
  <x:c r="O11495" i="2"/>
  <x:c r="K11496" i="2"/>
  <x:c r="M11496" i="2"/>
  <x:c r="N11496" i="2"/>
  <x:c r="O11496" i="2"/>
  <x:c r="K11497" i="2"/>
  <x:c r="M11497" i="2"/>
  <x:c r="N11497" i="2"/>
  <x:c r="O11497" i="2"/>
  <x:c r="K11498" i="2"/>
  <x:c r="M11498" i="2"/>
  <x:c r="N11498" i="2"/>
  <x:c r="O11498" i="2"/>
  <x:c r="K11499" i="2"/>
  <x:c r="M11499" i="2"/>
  <x:c r="N11499" i="2"/>
  <x:c r="O11499" i="2"/>
  <x:c r="K11500" i="2"/>
  <x:c r="M11500" i="2"/>
  <x:c r="N11500" i="2"/>
  <x:c r="O11500" i="2"/>
  <x:c r="K11501" i="2"/>
  <x:c r="M11501" i="2"/>
  <x:c r="N11501" i="2"/>
  <x:c r="O11501" i="2"/>
  <x:c r="K11502" i="2"/>
  <x:c r="M11502" i="2"/>
  <x:c r="N11502" i="2"/>
  <x:c r="O11502" i="2"/>
  <x:c r="K11503" i="2"/>
  <x:c r="M11503" i="2"/>
  <x:c r="N11503" i="2"/>
  <x:c r="O11503" i="2"/>
  <x:c r="K11504" i="2"/>
  <x:c r="M11504" i="2"/>
  <x:c r="N11504" i="2"/>
  <x:c r="O11504" i="2"/>
  <x:c r="K11505" i="2"/>
  <x:c r="M11505" i="2"/>
  <x:c r="N11505" i="2"/>
  <x:c r="O11505" i="2"/>
  <x:c r="K11506" i="2"/>
  <x:c r="M11506" i="2"/>
  <x:c r="N11506" i="2"/>
  <x:c r="O11506" i="2"/>
  <x:c r="K11507" i="2"/>
  <x:c r="M11507" i="2"/>
  <x:c r="N11507" i="2"/>
  <x:c r="O11507" i="2"/>
  <x:c r="K11508" i="2"/>
  <x:c r="M11508" i="2"/>
  <x:c r="N11508" i="2"/>
  <x:c r="O11508" i="2"/>
  <x:c r="K11509" i="2"/>
  <x:c r="M11509" i="2"/>
  <x:c r="N11509" i="2"/>
  <x:c r="O11509" i="2"/>
  <x:c r="K11510" i="2"/>
  <x:c r="M11510" i="2"/>
  <x:c r="N11510" i="2"/>
  <x:c r="O11510" i="2"/>
  <x:c r="K11511" i="2"/>
  <x:c r="M11511" i="2"/>
  <x:c r="N11511" i="2"/>
  <x:c r="O11511" i="2"/>
  <x:c r="K11512" i="2"/>
  <x:c r="M11512" i="2"/>
  <x:c r="N11512" i="2"/>
  <x:c r="O11512" i="2"/>
  <x:c r="K11513" i="2"/>
  <x:c r="M11513" i="2"/>
  <x:c r="N11513" i="2"/>
  <x:c r="O11513" i="2"/>
  <x:c r="K11514" i="2"/>
  <x:c r="M11514" i="2"/>
  <x:c r="N11514" i="2"/>
  <x:c r="O11514" i="2"/>
  <x:c r="K11515" i="2"/>
  <x:c r="M11515" i="2"/>
  <x:c r="N11515" i="2"/>
  <x:c r="O11515" i="2"/>
  <x:c r="K11516" i="2"/>
  <x:c r="M11516" i="2"/>
  <x:c r="N11516" i="2"/>
  <x:c r="O11516" i="2"/>
  <x:c r="K11517" i="2"/>
  <x:c r="M11517" i="2"/>
  <x:c r="N11517" i="2"/>
  <x:c r="O11517" i="2"/>
  <x:c r="K11518" i="2"/>
  <x:c r="M11518" i="2"/>
  <x:c r="N11518" i="2"/>
  <x:c r="O11518" i="2"/>
  <x:c r="K11519" i="2"/>
  <x:c r="M11519" i="2"/>
  <x:c r="N11519" i="2"/>
  <x:c r="O11519" i="2"/>
  <x:c r="K11520" i="2"/>
  <x:c r="M11520" i="2"/>
  <x:c r="N11520" i="2"/>
  <x:c r="O11520" i="2"/>
  <x:c r="K11521" i="2"/>
  <x:c r="M11521" i="2"/>
  <x:c r="N11521" i="2"/>
  <x:c r="O11521" i="2"/>
  <x:c r="K11522" i="2"/>
  <x:c r="M11522" i="2"/>
  <x:c r="N11522" i="2"/>
  <x:c r="O11522" i="2"/>
  <x:c r="K11523" i="2"/>
  <x:c r="M11523" i="2"/>
  <x:c r="N11523" i="2"/>
  <x:c r="O11523" i="2"/>
  <x:c r="K11524" i="2"/>
  <x:c r="M11524" i="2"/>
  <x:c r="N11524" i="2"/>
  <x:c r="O11524" i="2"/>
  <x:c r="K11525" i="2"/>
  <x:c r="M11525" i="2"/>
  <x:c r="N11525" i="2"/>
  <x:c r="O11525" i="2"/>
  <x:c r="K11526" i="2"/>
  <x:c r="M11526" i="2"/>
  <x:c r="N11526" i="2"/>
  <x:c r="O11526" i="2"/>
  <x:c r="K11527" i="2"/>
  <x:c r="M11527" i="2"/>
  <x:c r="N11527" i="2"/>
  <x:c r="O11527" i="2"/>
  <x:c r="K11528" i="2"/>
  <x:c r="M11528" i="2"/>
  <x:c r="N11528" i="2"/>
  <x:c r="O11528" i="2"/>
  <x:c r="K11529" i="2"/>
  <x:c r="M11529" i="2"/>
  <x:c r="N11529" i="2"/>
  <x:c r="O11529" i="2"/>
  <x:c r="K11530" i="2"/>
  <x:c r="M11530" i="2"/>
  <x:c r="N11530" i="2"/>
  <x:c r="O11530" i="2"/>
  <x:c r="K11531" i="2"/>
  <x:c r="M11531" i="2"/>
  <x:c r="N11531" i="2"/>
  <x:c r="O11531" i="2"/>
  <x:c r="K11532" i="2"/>
  <x:c r="M11532" i="2"/>
  <x:c r="N11532" i="2"/>
  <x:c r="O11532" i="2"/>
  <x:c r="K11533" i="2"/>
  <x:c r="M11533" i="2"/>
  <x:c r="N11533" i="2"/>
  <x:c r="O11533" i="2"/>
  <x:c r="K11534" i="2"/>
  <x:c r="M11534" i="2"/>
  <x:c r="N11534" i="2"/>
  <x:c r="O11534" i="2"/>
  <x:c r="K11535" i="2"/>
  <x:c r="M11535" i="2"/>
  <x:c r="N11535" i="2"/>
  <x:c r="O11535" i="2"/>
  <x:c r="K11536" i="2"/>
  <x:c r="M11536" i="2"/>
  <x:c r="N11536" i="2"/>
  <x:c r="O11536" i="2"/>
  <x:c r="K11537" i="2"/>
  <x:c r="M11537" i="2"/>
  <x:c r="N11537" i="2"/>
  <x:c r="O11537" i="2"/>
  <x:c r="K11538" i="2"/>
  <x:c r="M11538" i="2"/>
  <x:c r="N11538" i="2"/>
  <x:c r="O11538" i="2"/>
  <x:c r="K11539" i="2"/>
  <x:c r="M11539" i="2"/>
  <x:c r="N11539" i="2"/>
  <x:c r="O11539" i="2"/>
  <x:c r="K11540" i="2"/>
  <x:c r="M11540" i="2"/>
  <x:c r="N11540" i="2"/>
  <x:c r="O11540" i="2"/>
  <x:c r="K11541" i="2"/>
  <x:c r="M11541" i="2"/>
  <x:c r="N11541" i="2"/>
  <x:c r="O11541" i="2"/>
  <x:c r="K11542" i="2"/>
  <x:c r="M11542" i="2"/>
  <x:c r="N11542" i="2"/>
  <x:c r="O11542" i="2"/>
  <x:c r="K11543" i="2"/>
  <x:c r="M11543" i="2"/>
  <x:c r="N11543" i="2"/>
  <x:c r="O11543" i="2"/>
  <x:c r="K11544" i="2"/>
  <x:c r="M11544" i="2"/>
  <x:c r="N11544" i="2"/>
  <x:c r="O11544" i="2"/>
  <x:c r="K11545" i="2"/>
  <x:c r="M11545" i="2"/>
  <x:c r="N11545" i="2"/>
  <x:c r="O11545" i="2"/>
  <x:c r="K11546" i="2"/>
  <x:c r="M11546" i="2"/>
  <x:c r="N11546" i="2"/>
  <x:c r="O11546" i="2"/>
  <x:c r="K11547" i="2"/>
  <x:c r="M11547" i="2"/>
  <x:c r="N11547" i="2"/>
  <x:c r="O11547" i="2"/>
  <x:c r="K11548" i="2"/>
  <x:c r="M11548" i="2"/>
  <x:c r="N11548" i="2"/>
  <x:c r="O11548" i="2"/>
  <x:c r="K11549" i="2"/>
  <x:c r="M11549" i="2"/>
  <x:c r="N11549" i="2"/>
  <x:c r="O11549" i="2"/>
  <x:c r="K11550" i="2"/>
  <x:c r="M11550" i="2"/>
  <x:c r="N11550" i="2"/>
  <x:c r="O11550" i="2"/>
  <x:c r="K11551" i="2"/>
  <x:c r="M11551" i="2"/>
  <x:c r="N11551" i="2"/>
  <x:c r="O11551" i="2"/>
  <x:c r="K11552" i="2"/>
  <x:c r="M11552" i="2"/>
  <x:c r="N11552" i="2"/>
  <x:c r="O11552" i="2"/>
  <x:c r="K11553" i="2"/>
  <x:c r="M11553" i="2"/>
  <x:c r="N11553" i="2"/>
  <x:c r="O11553" i="2"/>
  <x:c r="K11554" i="2"/>
  <x:c r="M11554" i="2"/>
  <x:c r="N11554" i="2"/>
  <x:c r="O11554" i="2"/>
  <x:c r="K11555" i="2"/>
  <x:c r="M11555" i="2"/>
  <x:c r="N11555" i="2"/>
  <x:c r="O11555" i="2"/>
  <x:c r="K11556" i="2"/>
  <x:c r="M11556" i="2"/>
  <x:c r="N11556" i="2"/>
  <x:c r="O11556" i="2"/>
  <x:c r="K11557" i="2"/>
  <x:c r="M11557" i="2"/>
  <x:c r="N11557" i="2"/>
  <x:c r="O11557" i="2"/>
  <x:c r="K11558" i="2"/>
  <x:c r="M11558" i="2"/>
  <x:c r="N11558" i="2"/>
  <x:c r="O11558" i="2"/>
  <x:c r="K11559" i="2"/>
  <x:c r="M11559" i="2"/>
  <x:c r="N11559" i="2"/>
  <x:c r="O11559" i="2"/>
  <x:c r="K11560" i="2"/>
  <x:c r="M11560" i="2"/>
  <x:c r="N11560" i="2"/>
  <x:c r="O11560" i="2"/>
  <x:c r="K11561" i="2"/>
  <x:c r="M11561" i="2"/>
  <x:c r="N11561" i="2"/>
  <x:c r="O11561" i="2"/>
  <x:c r="K11562" i="2"/>
  <x:c r="M11562" i="2"/>
  <x:c r="N11562" i="2"/>
  <x:c r="O11562" i="2"/>
  <x:c r="K11563" i="2"/>
  <x:c r="M11563" i="2"/>
  <x:c r="N11563" i="2"/>
  <x:c r="O11563" i="2"/>
  <x:c r="K11564" i="2"/>
  <x:c r="M11564" i="2"/>
  <x:c r="N11564" i="2"/>
  <x:c r="O11564" i="2"/>
  <x:c r="K11565" i="2"/>
  <x:c r="M11565" i="2"/>
  <x:c r="N11565" i="2"/>
  <x:c r="O11565" i="2"/>
  <x:c r="K11566" i="2"/>
  <x:c r="M11566" i="2"/>
  <x:c r="N11566" i="2"/>
  <x:c r="O11566" i="2"/>
  <x:c r="K11567" i="2"/>
  <x:c r="M11567" i="2"/>
  <x:c r="N11567" i="2"/>
  <x:c r="O11567" i="2"/>
  <x:c r="K11568" i="2"/>
  <x:c r="M11568" i="2"/>
  <x:c r="N11568" i="2"/>
  <x:c r="O11568" i="2"/>
  <x:c r="K11569" i="2"/>
  <x:c r="M11569" i="2"/>
  <x:c r="N11569" i="2"/>
  <x:c r="O11569" i="2"/>
  <x:c r="K11570" i="2"/>
  <x:c r="M11570" i="2"/>
  <x:c r="N11570" i="2"/>
  <x:c r="O11570" i="2"/>
  <x:c r="K11571" i="2"/>
  <x:c r="M11571" i="2"/>
  <x:c r="N11571" i="2"/>
  <x:c r="O11571" i="2"/>
  <x:c r="K11572" i="2"/>
  <x:c r="M11572" i="2"/>
  <x:c r="N11572" i="2"/>
  <x:c r="O11572" i="2"/>
  <x:c r="K11573" i="2"/>
  <x:c r="M11573" i="2"/>
  <x:c r="N11573" i="2"/>
  <x:c r="O11573" i="2"/>
  <x:c r="K11574" i="2"/>
  <x:c r="M11574" i="2"/>
  <x:c r="N11574" i="2"/>
  <x:c r="O11574" i="2"/>
  <x:c r="K11575" i="2"/>
  <x:c r="M11575" i="2"/>
  <x:c r="N11575" i="2"/>
  <x:c r="O11575" i="2"/>
  <x:c r="K11576" i="2"/>
  <x:c r="M11576" i="2"/>
  <x:c r="N11576" i="2"/>
  <x:c r="O11576" i="2"/>
  <x:c r="K11577" i="2"/>
  <x:c r="M11577" i="2"/>
  <x:c r="N11577" i="2"/>
  <x:c r="O11577" i="2"/>
  <x:c r="K11578" i="2"/>
  <x:c r="M11578" i="2"/>
  <x:c r="N11578" i="2"/>
  <x:c r="O11578" i="2"/>
  <x:c r="K11579" i="2"/>
  <x:c r="M11579" i="2"/>
  <x:c r="N11579" i="2"/>
  <x:c r="O11579" i="2"/>
  <x:c r="K11580" i="2"/>
  <x:c r="M11580" i="2"/>
  <x:c r="N11580" i="2"/>
  <x:c r="O11580" i="2"/>
  <x:c r="K11581" i="2"/>
  <x:c r="M11581" i="2"/>
  <x:c r="N11581" i="2"/>
  <x:c r="O11581" i="2"/>
  <x:c r="K11582" i="2"/>
  <x:c r="M11582" i="2"/>
  <x:c r="N11582" i="2"/>
  <x:c r="O11582" i="2"/>
  <x:c r="K11583" i="2"/>
  <x:c r="M11583" i="2"/>
  <x:c r="N11583" i="2"/>
  <x:c r="O11583" i="2"/>
  <x:c r="K11584" i="2"/>
  <x:c r="M11584" i="2"/>
  <x:c r="N11584" i="2"/>
  <x:c r="O11584" i="2"/>
  <x:c r="K11585" i="2"/>
  <x:c r="M11585" i="2"/>
  <x:c r="N11585" i="2"/>
  <x:c r="O11585" i="2"/>
  <x:c r="K11586" i="2"/>
  <x:c r="M11586" i="2"/>
  <x:c r="N11586" i="2"/>
  <x:c r="O11586" i="2"/>
  <x:c r="K11587" i="2"/>
  <x:c r="M11587" i="2"/>
  <x:c r="N11587" i="2"/>
  <x:c r="O11587" i="2"/>
  <x:c r="K11588" i="2"/>
  <x:c r="M11588" i="2"/>
  <x:c r="N11588" i="2"/>
  <x:c r="O11588" i="2"/>
  <x:c r="K11589" i="2"/>
  <x:c r="M11589" i="2"/>
  <x:c r="N11589" i="2"/>
  <x:c r="O11589" i="2"/>
  <x:c r="K11590" i="2"/>
  <x:c r="M11590" i="2"/>
  <x:c r="N11590" i="2"/>
  <x:c r="O11590" i="2"/>
  <x:c r="K11591" i="2"/>
  <x:c r="M11591" i="2"/>
  <x:c r="N11591" i="2"/>
  <x:c r="O11591" i="2"/>
  <x:c r="K11592" i="2"/>
  <x:c r="M11592" i="2"/>
  <x:c r="N11592" i="2"/>
  <x:c r="O11592" i="2"/>
  <x:c r="K11593" i="2"/>
  <x:c r="M11593" i="2"/>
  <x:c r="N11593" i="2"/>
  <x:c r="O11593" i="2"/>
  <x:c r="K11594" i="2"/>
  <x:c r="M11594" i="2"/>
  <x:c r="N11594" i="2"/>
  <x:c r="O11594" i="2"/>
  <x:c r="K11595" i="2"/>
  <x:c r="M11595" i="2"/>
  <x:c r="N11595" i="2"/>
  <x:c r="O11595" i="2"/>
  <x:c r="K11596" i="2"/>
  <x:c r="M11596" i="2"/>
  <x:c r="N11596" i="2"/>
  <x:c r="O11596" i="2"/>
  <x:c r="K11597" i="2"/>
  <x:c r="M11597" i="2"/>
  <x:c r="N11597" i="2"/>
  <x:c r="O11597" i="2"/>
  <x:c r="K11598" i="2"/>
  <x:c r="M11598" i="2"/>
  <x:c r="N11598" i="2"/>
  <x:c r="O11598" i="2"/>
  <x:c r="K11599" i="2"/>
  <x:c r="M11599" i="2"/>
  <x:c r="N11599" i="2"/>
  <x:c r="O11599" i="2"/>
  <x:c r="K11600" i="2"/>
  <x:c r="M11600" i="2"/>
  <x:c r="N11600" i="2"/>
  <x:c r="O11600" i="2"/>
  <x:c r="K11601" i="2"/>
  <x:c r="M11601" i="2"/>
  <x:c r="N11601" i="2"/>
  <x:c r="O11601" i="2"/>
  <x:c r="K11602" i="2"/>
  <x:c r="M11602" i="2"/>
  <x:c r="N11602" i="2"/>
  <x:c r="O11602" i="2"/>
  <x:c r="K11603" i="2"/>
  <x:c r="M11603" i="2"/>
  <x:c r="N11603" i="2"/>
  <x:c r="O11603" i="2"/>
  <x:c r="K11604" i="2"/>
  <x:c r="M11604" i="2"/>
  <x:c r="N11604" i="2"/>
  <x:c r="O11604" i="2"/>
  <x:c r="K11605" i="2"/>
  <x:c r="M11605" i="2"/>
  <x:c r="N11605" i="2"/>
  <x:c r="O11605" i="2"/>
  <x:c r="K11606" i="2"/>
  <x:c r="M11606" i="2"/>
  <x:c r="N11606" i="2"/>
  <x:c r="O11606" i="2"/>
  <x:c r="K11607" i="2"/>
  <x:c r="M11607" i="2"/>
  <x:c r="N11607" i="2"/>
  <x:c r="O11607" i="2"/>
  <x:c r="K11608" i="2"/>
  <x:c r="M11608" i="2"/>
  <x:c r="N11608" i="2"/>
  <x:c r="O11608" i="2"/>
  <x:c r="K11609" i="2"/>
  <x:c r="M11609" i="2"/>
  <x:c r="N11609" i="2"/>
  <x:c r="O11609" i="2"/>
  <x:c r="K11610" i="2"/>
  <x:c r="M11610" i="2"/>
  <x:c r="N11610" i="2"/>
  <x:c r="O11610" i="2"/>
  <x:c r="K11611" i="2"/>
  <x:c r="M11611" i="2"/>
  <x:c r="N11611" i="2"/>
  <x:c r="O11611" i="2"/>
  <x:c r="K11612" i="2"/>
  <x:c r="M11612" i="2"/>
  <x:c r="N11612" i="2"/>
  <x:c r="O11612" i="2"/>
  <x:c r="K11613" i="2"/>
  <x:c r="M11613" i="2"/>
  <x:c r="N11613" i="2"/>
  <x:c r="O11613" i="2"/>
  <x:c r="K11614" i="2"/>
  <x:c r="M11614" i="2"/>
  <x:c r="N11614" i="2"/>
  <x:c r="O11614" i="2"/>
  <x:c r="K11615" i="2"/>
  <x:c r="M11615" i="2"/>
  <x:c r="N11615" i="2"/>
  <x:c r="O11615" i="2"/>
  <x:c r="K11616" i="2"/>
  <x:c r="M11616" i="2"/>
  <x:c r="N11616" i="2"/>
  <x:c r="O11616" i="2"/>
  <x:c r="K11617" i="2"/>
  <x:c r="M11617" i="2"/>
  <x:c r="N11617" i="2"/>
  <x:c r="O11617" i="2"/>
  <x:c r="K11618" i="2"/>
  <x:c r="M11618" i="2"/>
  <x:c r="N11618" i="2"/>
  <x:c r="O11618" i="2"/>
  <x:c r="K11619" i="2"/>
  <x:c r="M11619" i="2"/>
  <x:c r="N11619" i="2"/>
  <x:c r="O11619" i="2"/>
  <x:c r="K11620" i="2"/>
  <x:c r="M11620" i="2"/>
  <x:c r="N11620" i="2"/>
  <x:c r="O11620" i="2"/>
  <x:c r="K11621" i="2"/>
  <x:c r="M11621" i="2"/>
  <x:c r="N11621" i="2"/>
  <x:c r="O11621" i="2"/>
  <x:c r="K11622" i="2"/>
  <x:c r="M11622" i="2"/>
  <x:c r="N11622" i="2"/>
  <x:c r="O11622" i="2"/>
  <x:c r="K11623" i="2"/>
  <x:c r="M11623" i="2"/>
  <x:c r="N11623" i="2"/>
  <x:c r="O11623" i="2"/>
  <x:c r="K11624" i="2"/>
  <x:c r="M11624" i="2"/>
  <x:c r="N11624" i="2"/>
  <x:c r="O11624" i="2"/>
  <x:c r="K11625" i="2"/>
  <x:c r="M11625" i="2"/>
  <x:c r="N11625" i="2"/>
  <x:c r="O11625" i="2"/>
  <x:c r="K11626" i="2"/>
  <x:c r="M11626" i="2"/>
  <x:c r="N11626" i="2"/>
  <x:c r="O11626" i="2"/>
  <x:c r="K11627" i="2"/>
  <x:c r="M11627" i="2"/>
  <x:c r="N11627" i="2"/>
  <x:c r="O11627" i="2"/>
  <x:c r="K11628" i="2"/>
  <x:c r="M11628" i="2"/>
  <x:c r="N11628" i="2"/>
  <x:c r="O11628" i="2"/>
  <x:c r="K11629" i="2"/>
  <x:c r="M11629" i="2"/>
  <x:c r="N11629" i="2"/>
  <x:c r="O11629" i="2"/>
  <x:c r="K11630" i="2"/>
  <x:c r="M11630" i="2"/>
  <x:c r="N11630" i="2"/>
  <x:c r="O11630" i="2"/>
  <x:c r="K11631" i="2"/>
  <x:c r="M11631" i="2"/>
  <x:c r="N11631" i="2"/>
  <x:c r="O11631" i="2"/>
  <x:c r="K11632" i="2"/>
  <x:c r="M11632" i="2"/>
  <x:c r="N11632" i="2"/>
  <x:c r="O11632" i="2"/>
  <x:c r="K11633" i="2"/>
  <x:c r="M11633" i="2"/>
  <x:c r="N11633" i="2"/>
  <x:c r="O11633" i="2"/>
  <x:c r="K11634" i="2"/>
  <x:c r="M11634" i="2"/>
  <x:c r="N11634" i="2"/>
  <x:c r="O11634" i="2"/>
  <x:c r="K11635" i="2"/>
  <x:c r="M11635" i="2"/>
  <x:c r="N11635" i="2"/>
  <x:c r="O11635" i="2"/>
  <x:c r="K11636" i="2"/>
  <x:c r="M11636" i="2"/>
  <x:c r="N11636" i="2"/>
  <x:c r="O11636" i="2"/>
  <x:c r="K11637" i="2"/>
  <x:c r="M11637" i="2"/>
  <x:c r="N11637" i="2"/>
  <x:c r="O11637" i="2"/>
  <x:c r="K11638" i="2"/>
  <x:c r="M11638" i="2"/>
  <x:c r="N11638" i="2"/>
  <x:c r="O11638" i="2"/>
  <x:c r="K11639" i="2"/>
  <x:c r="M11639" i="2"/>
  <x:c r="N11639" i="2"/>
  <x:c r="O11639" i="2"/>
  <x:c r="K11640" i="2"/>
  <x:c r="M11640" i="2"/>
  <x:c r="N11640" i="2"/>
  <x:c r="O11640" i="2"/>
  <x:c r="K11641" i="2"/>
  <x:c r="M11641" i="2"/>
  <x:c r="N11641" i="2"/>
  <x:c r="O11641" i="2"/>
  <x:c r="K11642" i="2"/>
  <x:c r="M11642" i="2"/>
  <x:c r="N11642" i="2"/>
  <x:c r="O11642" i="2"/>
  <x:c r="K11643" i="2"/>
  <x:c r="M11643" i="2"/>
  <x:c r="N11643" i="2"/>
  <x:c r="O11643" i="2"/>
  <x:c r="K11644" i="2"/>
  <x:c r="M11644" i="2"/>
  <x:c r="N11644" i="2"/>
  <x:c r="O11644" i="2"/>
  <x:c r="K11645" i="2"/>
  <x:c r="M11645" i="2"/>
  <x:c r="N11645" i="2"/>
  <x:c r="O11645" i="2"/>
  <x:c r="K11646" i="2"/>
  <x:c r="M11646" i="2"/>
  <x:c r="N11646" i="2"/>
  <x:c r="O11646" i="2"/>
  <x:c r="K11647" i="2"/>
  <x:c r="M11647" i="2"/>
  <x:c r="N11647" i="2"/>
  <x:c r="O11647" i="2"/>
  <x:c r="K11648" i="2"/>
  <x:c r="M11648" i="2"/>
  <x:c r="N11648" i="2"/>
  <x:c r="O11648" i="2"/>
  <x:c r="K11649" i="2"/>
  <x:c r="M11649" i="2"/>
  <x:c r="N11649" i="2"/>
  <x:c r="O11649" i="2"/>
  <x:c r="K11650" i="2"/>
  <x:c r="M11650" i="2"/>
  <x:c r="N11650" i="2"/>
  <x:c r="O11650" i="2"/>
  <x:c r="K11651" i="2"/>
  <x:c r="M11651" i="2"/>
  <x:c r="N11651" i="2"/>
  <x:c r="O11651" i="2"/>
  <x:c r="K11652" i="2"/>
  <x:c r="M11652" i="2"/>
  <x:c r="N11652" i="2"/>
  <x:c r="O11652" i="2"/>
  <x:c r="K11653" i="2"/>
  <x:c r="M11653" i="2"/>
  <x:c r="N11653" i="2"/>
  <x:c r="O11653" i="2"/>
  <x:c r="K11654" i="2"/>
  <x:c r="M11654" i="2"/>
  <x:c r="N11654" i="2"/>
  <x:c r="O11654" i="2"/>
  <x:c r="K11655" i="2"/>
  <x:c r="M11655" i="2"/>
  <x:c r="N11655" i="2"/>
  <x:c r="O11655" i="2"/>
  <x:c r="K11656" i="2"/>
  <x:c r="M11656" i="2"/>
  <x:c r="N11656" i="2"/>
  <x:c r="O11656" i="2"/>
  <x:c r="K11657" i="2"/>
  <x:c r="M11657" i="2"/>
  <x:c r="N11657" i="2"/>
  <x:c r="O11657" i="2"/>
  <x:c r="K11658" i="2"/>
  <x:c r="M11658" i="2"/>
  <x:c r="N11658" i="2"/>
  <x:c r="O11658" i="2"/>
  <x:c r="K11659" i="2"/>
  <x:c r="M11659" i="2"/>
  <x:c r="N11659" i="2"/>
  <x:c r="O11659" i="2"/>
  <x:c r="K11660" i="2"/>
  <x:c r="M11660" i="2"/>
  <x:c r="N11660" i="2"/>
  <x:c r="O11660" i="2"/>
  <x:c r="K11661" i="2"/>
  <x:c r="M11661" i="2"/>
  <x:c r="N11661" i="2"/>
  <x:c r="O11661" i="2"/>
  <x:c r="K11662" i="2"/>
  <x:c r="M11662" i="2"/>
  <x:c r="N11662" i="2"/>
  <x:c r="O11662" i="2"/>
  <x:c r="K11663" i="2"/>
  <x:c r="M11663" i="2"/>
  <x:c r="N11663" i="2"/>
  <x:c r="O11663" i="2"/>
  <x:c r="K11664" i="2"/>
  <x:c r="M11664" i="2"/>
  <x:c r="N11664" i="2"/>
  <x:c r="O11664" i="2"/>
  <x:c r="K11665" i="2"/>
  <x:c r="M11665" i="2"/>
  <x:c r="N11665" i="2"/>
  <x:c r="O11665" i="2"/>
  <x:c r="K11666" i="2"/>
  <x:c r="M11666" i="2"/>
  <x:c r="N11666" i="2"/>
  <x:c r="O11666" i="2"/>
  <x:c r="K11667" i="2"/>
  <x:c r="M11667" i="2"/>
  <x:c r="N11667" i="2"/>
  <x:c r="O11667" i="2"/>
  <x:c r="K11668" i="2"/>
  <x:c r="M11668" i="2"/>
  <x:c r="N11668" i="2"/>
  <x:c r="O11668" i="2"/>
  <x:c r="K11669" i="2"/>
  <x:c r="M11669" i="2"/>
  <x:c r="N11669" i="2"/>
  <x:c r="O11669" i="2"/>
  <x:c r="K11670" i="2"/>
  <x:c r="M11670" i="2"/>
  <x:c r="N11670" i="2"/>
  <x:c r="O11670" i="2"/>
  <x:c r="K11671" i="2"/>
  <x:c r="M11671" i="2"/>
  <x:c r="N11671" i="2"/>
  <x:c r="O11671" i="2"/>
  <x:c r="K11672" i="2"/>
  <x:c r="M11672" i="2"/>
  <x:c r="N11672" i="2"/>
  <x:c r="O11672" i="2"/>
  <x:c r="K11673" i="2"/>
  <x:c r="M11673" i="2"/>
  <x:c r="N11673" i="2"/>
  <x:c r="O11673" i="2"/>
  <x:c r="K11674" i="2"/>
  <x:c r="M11674" i="2"/>
  <x:c r="N11674" i="2"/>
  <x:c r="O11674" i="2"/>
  <x:c r="K11675" i="2"/>
  <x:c r="M11675" i="2"/>
  <x:c r="N11675" i="2"/>
  <x:c r="O11675" i="2"/>
  <x:c r="K11676" i="2"/>
  <x:c r="M11676" i="2"/>
  <x:c r="N11676" i="2"/>
  <x:c r="O11676" i="2"/>
  <x:c r="K11677" i="2"/>
  <x:c r="M11677" i="2"/>
  <x:c r="N11677" i="2"/>
  <x:c r="O11677" i="2"/>
  <x:c r="K11678" i="2"/>
  <x:c r="M11678" i="2"/>
  <x:c r="N11678" i="2"/>
  <x:c r="O11678" i="2"/>
  <x:c r="K11679" i="2"/>
  <x:c r="M11679" i="2"/>
  <x:c r="N11679" i="2"/>
  <x:c r="O11679" i="2"/>
  <x:c r="K11680" i="2"/>
  <x:c r="M11680" i="2"/>
  <x:c r="N11680" i="2"/>
  <x:c r="O11680" i="2"/>
  <x:c r="K11681" i="2"/>
  <x:c r="M11681" i="2"/>
  <x:c r="N11681" i="2"/>
  <x:c r="O11681" i="2"/>
  <x:c r="K11682" i="2"/>
  <x:c r="M11682" i="2"/>
  <x:c r="N11682" i="2"/>
  <x:c r="O11682" i="2"/>
  <x:c r="K11683" i="2"/>
  <x:c r="M11683" i="2"/>
  <x:c r="N11683" i="2"/>
  <x:c r="O11683" i="2"/>
  <x:c r="K11684" i="2"/>
  <x:c r="M11684" i="2"/>
  <x:c r="N11684" i="2"/>
  <x:c r="O11684" i="2"/>
  <x:c r="K11685" i="2"/>
  <x:c r="M11685" i="2"/>
  <x:c r="N11685" i="2"/>
  <x:c r="O11685" i="2"/>
  <x:c r="K11686" i="2"/>
  <x:c r="M11686" i="2"/>
  <x:c r="N11686" i="2"/>
  <x:c r="O11686" i="2"/>
  <x:c r="K11687" i="2"/>
  <x:c r="M11687" i="2"/>
  <x:c r="N11687" i="2"/>
  <x:c r="O11687" i="2"/>
  <x:c r="K11688" i="2"/>
  <x:c r="M11688" i="2"/>
  <x:c r="N11688" i="2"/>
  <x:c r="O11688" i="2"/>
  <x:c r="K11689" i="2"/>
  <x:c r="M11689" i="2"/>
  <x:c r="N11689" i="2"/>
  <x:c r="O11689" i="2"/>
  <x:c r="K11690" i="2"/>
  <x:c r="M11690" i="2"/>
  <x:c r="N11690" i="2"/>
  <x:c r="O11690" i="2"/>
  <x:c r="K11691" i="2"/>
  <x:c r="M11691" i="2"/>
  <x:c r="N11691" i="2"/>
  <x:c r="O11691" i="2"/>
  <x:c r="K11692" i="2"/>
  <x:c r="M11692" i="2"/>
  <x:c r="N11692" i="2"/>
  <x:c r="O11692" i="2"/>
  <x:c r="K11693" i="2"/>
  <x:c r="M11693" i="2"/>
  <x:c r="N11693" i="2"/>
  <x:c r="O11693" i="2"/>
  <x:c r="K11694" i="2"/>
  <x:c r="M11694" i="2"/>
  <x:c r="N11694" i="2"/>
  <x:c r="O11694" i="2"/>
  <x:c r="K11695" i="2"/>
  <x:c r="M11695" i="2"/>
  <x:c r="N11695" i="2"/>
  <x:c r="O11695" i="2"/>
  <x:c r="K11696" i="2"/>
  <x:c r="M11696" i="2"/>
  <x:c r="N11696" i="2"/>
  <x:c r="O11696" i="2"/>
  <x:c r="K11697" i="2"/>
  <x:c r="M11697" i="2"/>
  <x:c r="N11697" i="2"/>
  <x:c r="O11697" i="2"/>
  <x:c r="K11698" i="2"/>
  <x:c r="M11698" i="2"/>
  <x:c r="N11698" i="2"/>
  <x:c r="O11698" i="2"/>
  <x:c r="K11699" i="2"/>
  <x:c r="M11699" i="2"/>
  <x:c r="N11699" i="2"/>
  <x:c r="O11699" i="2"/>
  <x:c r="K11700" i="2"/>
  <x:c r="M11700" i="2"/>
  <x:c r="N11700" i="2"/>
  <x:c r="O11700" i="2"/>
  <x:c r="K11701" i="2"/>
  <x:c r="M11701" i="2"/>
  <x:c r="N11701" i="2"/>
  <x:c r="O11701" i="2"/>
  <x:c r="K11702" i="2"/>
  <x:c r="M11702" i="2"/>
  <x:c r="N11702" i="2"/>
  <x:c r="O11702" i="2"/>
  <x:c r="K11703" i="2"/>
  <x:c r="M11703" i="2"/>
  <x:c r="N11703" i="2"/>
  <x:c r="O11703" i="2"/>
  <x:c r="K11704" i="2"/>
  <x:c r="M11704" i="2"/>
  <x:c r="N11704" i="2"/>
  <x:c r="O11704" i="2"/>
  <x:c r="K11705" i="2"/>
  <x:c r="M11705" i="2"/>
  <x:c r="N11705" i="2"/>
  <x:c r="O11705" i="2"/>
  <x:c r="K11706" i="2"/>
  <x:c r="M11706" i="2"/>
  <x:c r="N11706" i="2"/>
  <x:c r="O11706" i="2"/>
  <x:c r="K11707" i="2"/>
  <x:c r="M11707" i="2"/>
  <x:c r="N11707" i="2"/>
  <x:c r="O11707" i="2"/>
  <x:c r="K11708" i="2"/>
  <x:c r="M11708" i="2"/>
  <x:c r="N11708" i="2"/>
  <x:c r="O11708" i="2"/>
  <x:c r="K11709" i="2"/>
  <x:c r="M11709" i="2"/>
  <x:c r="N11709" i="2"/>
  <x:c r="O11709" i="2"/>
  <x:c r="K11710" i="2"/>
  <x:c r="M11710" i="2"/>
  <x:c r="N11710" i="2"/>
  <x:c r="O11710" i="2"/>
  <x:c r="K11711" i="2"/>
  <x:c r="M11711" i="2"/>
  <x:c r="N11711" i="2"/>
  <x:c r="O11711" i="2"/>
  <x:c r="K11712" i="2"/>
  <x:c r="M11712" i="2"/>
  <x:c r="N11712" i="2"/>
  <x:c r="O11712" i="2"/>
  <x:c r="K11713" i="2"/>
  <x:c r="M11713" i="2"/>
  <x:c r="N11713" i="2"/>
  <x:c r="O11713" i="2"/>
  <x:c r="K11714" i="2"/>
  <x:c r="M11714" i="2"/>
  <x:c r="N11714" i="2"/>
  <x:c r="O11714" i="2"/>
  <x:c r="K11715" i="2"/>
  <x:c r="M11715" i="2"/>
  <x:c r="N11715" i="2"/>
  <x:c r="O11715" i="2"/>
  <x:c r="K11716" i="2"/>
  <x:c r="M11716" i="2"/>
  <x:c r="N11716" i="2"/>
  <x:c r="O11716" i="2"/>
  <x:c r="K11717" i="2"/>
  <x:c r="M11717" i="2"/>
  <x:c r="N11717" i="2"/>
  <x:c r="O11717" i="2"/>
  <x:c r="K11718" i="2"/>
  <x:c r="M11718" i="2"/>
  <x:c r="N11718" i="2"/>
  <x:c r="O11718" i="2"/>
  <x:c r="K11719" i="2"/>
  <x:c r="M11719" i="2"/>
  <x:c r="N11719" i="2"/>
  <x:c r="O11719" i="2"/>
  <x:c r="K11720" i="2"/>
  <x:c r="M11720" i="2"/>
  <x:c r="N11720" i="2"/>
  <x:c r="O11720" i="2"/>
  <x:c r="K11721" i="2"/>
  <x:c r="M11721" i="2"/>
  <x:c r="N11721" i="2"/>
  <x:c r="O11721" i="2"/>
  <x:c r="K11722" i="2"/>
  <x:c r="M11722" i="2"/>
  <x:c r="N11722" i="2"/>
  <x:c r="O11722" i="2"/>
  <x:c r="K11723" i="2"/>
  <x:c r="M11723" i="2"/>
  <x:c r="N11723" i="2"/>
  <x:c r="O11723" i="2"/>
  <x:c r="K11724" i="2"/>
  <x:c r="M11724" i="2"/>
  <x:c r="N11724" i="2"/>
  <x:c r="O11724" i="2"/>
  <x:c r="K11725" i="2"/>
  <x:c r="M11725" i="2"/>
  <x:c r="N11725" i="2"/>
  <x:c r="O11725" i="2"/>
  <x:c r="K11726" i="2"/>
  <x:c r="M11726" i="2"/>
  <x:c r="N11726" i="2"/>
  <x:c r="O11726" i="2"/>
  <x:c r="K11727" i="2"/>
  <x:c r="M11727" i="2"/>
  <x:c r="N11727" i="2"/>
  <x:c r="O11727" i="2"/>
  <x:c r="K11728" i="2"/>
  <x:c r="M11728" i="2"/>
  <x:c r="N11728" i="2"/>
  <x:c r="O11728" i="2"/>
  <x:c r="K11729" i="2"/>
  <x:c r="M11729" i="2"/>
  <x:c r="N11729" i="2"/>
  <x:c r="O11729" i="2"/>
  <x:c r="K11730" i="2"/>
  <x:c r="M11730" i="2"/>
  <x:c r="N11730" i="2"/>
  <x:c r="O11730" i="2"/>
  <x:c r="K11731" i="2"/>
  <x:c r="M11731" i="2"/>
  <x:c r="N11731" i="2"/>
  <x:c r="O11731" i="2"/>
  <x:c r="K11732" i="2"/>
  <x:c r="M11732" i="2"/>
  <x:c r="N11732" i="2"/>
  <x:c r="O11732" i="2"/>
  <x:c r="K11733" i="2"/>
  <x:c r="M11733" i="2"/>
  <x:c r="N11733" i="2"/>
  <x:c r="O11733" i="2"/>
  <x:c r="K11734" i="2"/>
  <x:c r="M11734" i="2"/>
  <x:c r="N11734" i="2"/>
  <x:c r="O11734" i="2"/>
  <x:c r="K11735" i="2"/>
  <x:c r="M11735" i="2"/>
  <x:c r="N11735" i="2"/>
  <x:c r="O11735" i="2"/>
  <x:c r="K11736" i="2"/>
  <x:c r="M11736" i="2"/>
  <x:c r="N11736" i="2"/>
  <x:c r="O11736" i="2"/>
  <x:c r="K11737" i="2"/>
  <x:c r="M11737" i="2"/>
  <x:c r="N11737" i="2"/>
  <x:c r="O11737" i="2"/>
  <x:c r="K11738" i="2"/>
  <x:c r="M11738" i="2"/>
  <x:c r="N11738" i="2"/>
  <x:c r="O11738" i="2"/>
  <x:c r="K11739" i="2"/>
  <x:c r="M11739" i="2"/>
  <x:c r="N11739" i="2"/>
  <x:c r="O11739" i="2"/>
  <x:c r="K11740" i="2"/>
  <x:c r="M11740" i="2"/>
  <x:c r="N11740" i="2"/>
  <x:c r="O11740" i="2"/>
  <x:c r="K11741" i="2"/>
  <x:c r="M11741" i="2"/>
  <x:c r="N11741" i="2"/>
  <x:c r="O11741" i="2"/>
  <x:c r="K11742" i="2"/>
  <x:c r="M11742" i="2"/>
  <x:c r="N11742" i="2"/>
  <x:c r="O11742" i="2"/>
  <x:c r="K11743" i="2"/>
  <x:c r="M11743" i="2"/>
  <x:c r="N11743" i="2"/>
  <x:c r="O11743" i="2"/>
  <x:c r="K11744" i="2"/>
  <x:c r="M11744" i="2"/>
  <x:c r="N11744" i="2"/>
  <x:c r="O11744" i="2"/>
  <x:c r="K11745" i="2"/>
  <x:c r="M11745" i="2"/>
  <x:c r="N11745" i="2"/>
  <x:c r="O11745" i="2"/>
  <x:c r="K11746" i="2"/>
  <x:c r="M11746" i="2"/>
  <x:c r="N11746" i="2"/>
  <x:c r="O11746" i="2"/>
  <x:c r="K11747" i="2"/>
  <x:c r="M11747" i="2"/>
  <x:c r="N11747" i="2"/>
  <x:c r="O11747" i="2"/>
  <x:c r="K11748" i="2"/>
  <x:c r="M11748" i="2"/>
  <x:c r="N11748" i="2"/>
  <x:c r="O11748" i="2"/>
  <x:c r="K11749" i="2"/>
  <x:c r="M11749" i="2"/>
  <x:c r="N11749" i="2"/>
  <x:c r="O11749" i="2"/>
  <x:c r="K11750" i="2"/>
  <x:c r="M11750" i="2"/>
  <x:c r="N11750" i="2"/>
  <x:c r="O11750" i="2"/>
  <x:c r="K11751" i="2"/>
  <x:c r="M11751" i="2"/>
  <x:c r="N11751" i="2"/>
  <x:c r="O11751" i="2"/>
  <x:c r="K11752" i="2"/>
  <x:c r="M11752" i="2"/>
  <x:c r="N11752" i="2"/>
  <x:c r="O11752" i="2"/>
  <x:c r="K11753" i="2"/>
  <x:c r="M11753" i="2"/>
  <x:c r="N11753" i="2"/>
  <x:c r="O11753" i="2"/>
  <x:c r="K11754" i="2"/>
  <x:c r="M11754" i="2"/>
  <x:c r="N11754" i="2"/>
  <x:c r="O11754" i="2"/>
  <x:c r="K11755" i="2"/>
  <x:c r="M11755" i="2"/>
  <x:c r="N11755" i="2"/>
  <x:c r="O11755" i="2"/>
  <x:c r="K11756" i="2"/>
  <x:c r="M11756" i="2"/>
  <x:c r="N11756" i="2"/>
  <x:c r="O11756" i="2"/>
  <x:c r="K11757" i="2"/>
  <x:c r="M11757" i="2"/>
  <x:c r="N11757" i="2"/>
  <x:c r="O11757" i="2"/>
  <x:c r="K11758" i="2"/>
  <x:c r="M11758" i="2"/>
  <x:c r="N11758" i="2"/>
  <x:c r="O11758" i="2"/>
  <x:c r="K11759" i="2"/>
  <x:c r="M11759" i="2"/>
  <x:c r="N11759" i="2"/>
  <x:c r="O11759" i="2"/>
  <x:c r="K11760" i="2"/>
  <x:c r="M11760" i="2"/>
  <x:c r="N11760" i="2"/>
  <x:c r="O11760" i="2"/>
  <x:c r="K11761" i="2"/>
  <x:c r="M11761" i="2"/>
  <x:c r="N11761" i="2"/>
  <x:c r="O11761" i="2"/>
  <x:c r="K11762" i="2"/>
  <x:c r="M11762" i="2"/>
  <x:c r="N11762" i="2"/>
  <x:c r="O11762" i="2"/>
  <x:c r="K11763" i="2"/>
  <x:c r="M11763" i="2"/>
  <x:c r="N11763" i="2"/>
  <x:c r="O11763" i="2"/>
  <x:c r="K11764" i="2"/>
  <x:c r="M11764" i="2"/>
  <x:c r="N11764" i="2"/>
  <x:c r="O11764" i="2"/>
  <x:c r="K11765" i="2"/>
  <x:c r="M11765" i="2"/>
  <x:c r="N11765" i="2"/>
  <x:c r="O11765" i="2"/>
  <x:c r="K11766" i="2"/>
  <x:c r="M11766" i="2"/>
  <x:c r="N11766" i="2"/>
  <x:c r="O11766" i="2"/>
  <x:c r="K11767" i="2"/>
  <x:c r="M11767" i="2"/>
  <x:c r="N11767" i="2"/>
  <x:c r="O11767" i="2"/>
  <x:c r="K11768" i="2"/>
  <x:c r="M11768" i="2"/>
  <x:c r="N11768" i="2"/>
  <x:c r="O11768" i="2"/>
  <x:c r="K11769" i="2"/>
  <x:c r="M11769" i="2"/>
  <x:c r="N11769" i="2"/>
  <x:c r="O11769" i="2"/>
  <x:c r="K11770" i="2"/>
  <x:c r="M11770" i="2"/>
  <x:c r="N11770" i="2"/>
  <x:c r="O11770" i="2"/>
  <x:c r="K11771" i="2"/>
  <x:c r="M11771" i="2"/>
  <x:c r="N11771" i="2"/>
  <x:c r="O11771" i="2"/>
  <x:c r="K11772" i="2"/>
  <x:c r="M11772" i="2"/>
  <x:c r="N11772" i="2"/>
  <x:c r="O11772" i="2"/>
  <x:c r="K11773" i="2"/>
  <x:c r="M11773" i="2"/>
  <x:c r="N11773" i="2"/>
  <x:c r="O11773" i="2"/>
  <x:c r="K11774" i="2"/>
  <x:c r="M11774" i="2"/>
  <x:c r="N11774" i="2"/>
  <x:c r="O11774" i="2"/>
  <x:c r="K11775" i="2"/>
  <x:c r="M11775" i="2"/>
  <x:c r="N11775" i="2"/>
  <x:c r="O11775" i="2"/>
  <x:c r="K11776" i="2"/>
  <x:c r="M11776" i="2"/>
  <x:c r="N11776" i="2"/>
  <x:c r="O11776" i="2"/>
  <x:c r="K11777" i="2"/>
  <x:c r="M11777" i="2"/>
  <x:c r="N11777" i="2"/>
  <x:c r="O11777" i="2"/>
  <x:c r="K11778" i="2"/>
  <x:c r="M11778" i="2"/>
  <x:c r="N11778" i="2"/>
  <x:c r="O11778" i="2"/>
  <x:c r="K11779" i="2"/>
  <x:c r="M11779" i="2"/>
  <x:c r="N11779" i="2"/>
  <x:c r="O11779" i="2"/>
  <x:c r="K11780" i="2"/>
  <x:c r="M11780" i="2"/>
  <x:c r="N11780" i="2"/>
  <x:c r="O11780" i="2"/>
  <x:c r="K11781" i="2"/>
  <x:c r="M11781" i="2"/>
  <x:c r="N11781" i="2"/>
  <x:c r="O11781" i="2"/>
  <x:c r="K11782" i="2"/>
  <x:c r="M11782" i="2"/>
  <x:c r="N11782" i="2"/>
  <x:c r="O11782" i="2"/>
  <x:c r="K11783" i="2"/>
  <x:c r="M11783" i="2"/>
  <x:c r="N11783" i="2"/>
  <x:c r="O11783" i="2"/>
  <x:c r="K11784" i="2"/>
  <x:c r="M11784" i="2"/>
  <x:c r="N11784" i="2"/>
  <x:c r="O11784" i="2"/>
  <x:c r="K11785" i="2"/>
  <x:c r="M11785" i="2"/>
  <x:c r="N11785" i="2"/>
  <x:c r="O11785" i="2"/>
  <x:c r="K11786" i="2"/>
  <x:c r="M11786" i="2"/>
  <x:c r="N11786" i="2"/>
  <x:c r="O11786" i="2"/>
  <x:c r="K11787" i="2"/>
  <x:c r="M11787" i="2"/>
  <x:c r="N11787" i="2"/>
  <x:c r="O11787" i="2"/>
  <x:c r="K11788" i="2"/>
  <x:c r="M11788" i="2"/>
  <x:c r="N11788" i="2"/>
  <x:c r="O11788" i="2"/>
  <x:c r="K11789" i="2"/>
  <x:c r="M11789" i="2"/>
  <x:c r="N11789" i="2"/>
  <x:c r="O11789" i="2"/>
  <x:c r="K11790" i="2"/>
  <x:c r="M11790" i="2"/>
  <x:c r="N11790" i="2"/>
  <x:c r="O11790" i="2"/>
  <x:c r="K11791" i="2"/>
  <x:c r="M11791" i="2"/>
  <x:c r="N11791" i="2"/>
  <x:c r="O11791" i="2"/>
  <x:c r="K11792" i="2"/>
  <x:c r="M11792" i="2"/>
  <x:c r="N11792" i="2"/>
  <x:c r="O11792" i="2"/>
  <x:c r="K11793" i="2"/>
  <x:c r="M11793" i="2"/>
  <x:c r="N11793" i="2"/>
  <x:c r="O11793" i="2"/>
  <x:c r="K11794" i="2"/>
  <x:c r="M11794" i="2"/>
  <x:c r="N11794" i="2"/>
  <x:c r="O11794" i="2"/>
  <x:c r="K11795" i="2"/>
  <x:c r="M11795" i="2"/>
  <x:c r="N11795" i="2"/>
  <x:c r="O11795" i="2"/>
  <x:c r="K11796" i="2"/>
  <x:c r="M11796" i="2"/>
  <x:c r="N11796" i="2"/>
  <x:c r="O11796" i="2"/>
  <x:c r="K11797" i="2"/>
  <x:c r="M11797" i="2"/>
  <x:c r="N11797" i="2"/>
  <x:c r="O11797" i="2"/>
  <x:c r="K11798" i="2"/>
  <x:c r="M11798" i="2"/>
  <x:c r="N11798" i="2"/>
  <x:c r="O11798" i="2"/>
  <x:c r="K11799" i="2"/>
  <x:c r="M11799" i="2"/>
  <x:c r="N11799" i="2"/>
  <x:c r="O11799" i="2"/>
  <x:c r="K11800" i="2"/>
  <x:c r="M11800" i="2"/>
  <x:c r="N11800" i="2"/>
  <x:c r="O11800" i="2"/>
  <x:c r="K11801" i="2"/>
  <x:c r="M11801" i="2"/>
  <x:c r="N11801" i="2"/>
  <x:c r="O11801" i="2"/>
  <x:c r="K11802" i="2"/>
  <x:c r="M11802" i="2"/>
  <x:c r="N11802" i="2"/>
  <x:c r="O11802" i="2"/>
  <x:c r="K11803" i="2"/>
  <x:c r="M11803" i="2"/>
  <x:c r="N11803" i="2"/>
  <x:c r="O11803" i="2"/>
  <x:c r="K11804" i="2"/>
  <x:c r="M11804" i="2"/>
  <x:c r="N11804" i="2"/>
  <x:c r="O11804" i="2"/>
  <x:c r="K11805" i="2"/>
  <x:c r="M11805" i="2"/>
  <x:c r="N11805" i="2"/>
  <x:c r="O11805" i="2"/>
  <x:c r="K11806" i="2"/>
  <x:c r="M11806" i="2"/>
  <x:c r="N11806" i="2"/>
  <x:c r="O11806" i="2"/>
  <x:c r="K11807" i="2"/>
  <x:c r="M11807" i="2"/>
  <x:c r="N11807" i="2"/>
  <x:c r="O11807" i="2"/>
  <x:c r="K11808" i="2"/>
  <x:c r="M11808" i="2"/>
  <x:c r="N11808" i="2"/>
  <x:c r="O11808" i="2"/>
  <x:c r="K11809" i="2"/>
  <x:c r="M11809" i="2"/>
  <x:c r="N11809" i="2"/>
  <x:c r="O11809" i="2"/>
  <x:c r="K11810" i="2"/>
  <x:c r="M11810" i="2"/>
  <x:c r="N11810" i="2"/>
  <x:c r="O11810" i="2"/>
  <x:c r="K11811" i="2"/>
  <x:c r="M11811" i="2"/>
  <x:c r="N11811" i="2"/>
  <x:c r="O11811" i="2"/>
  <x:c r="K11812" i="2"/>
  <x:c r="M11812" i="2"/>
  <x:c r="N11812" i="2"/>
  <x:c r="O11812" i="2"/>
  <x:c r="K11813" i="2"/>
  <x:c r="M11813" i="2"/>
  <x:c r="N11813" i="2"/>
  <x:c r="O11813" i="2"/>
  <x:c r="K11814" i="2"/>
  <x:c r="M11814" i="2"/>
  <x:c r="N11814" i="2"/>
  <x:c r="O11814" i="2"/>
  <x:c r="K11815" i="2"/>
  <x:c r="M11815" i="2"/>
  <x:c r="N11815" i="2"/>
  <x:c r="O11815" i="2"/>
  <x:c r="K11816" i="2"/>
  <x:c r="M11816" i="2"/>
  <x:c r="N11816" i="2"/>
  <x:c r="O11816" i="2"/>
  <x:c r="K11817" i="2"/>
  <x:c r="M11817" i="2"/>
  <x:c r="N11817" i="2"/>
  <x:c r="O11817" i="2"/>
  <x:c r="K11818" i="2"/>
  <x:c r="M11818" i="2"/>
  <x:c r="N11818" i="2"/>
  <x:c r="O11818" i="2"/>
  <x:c r="K11819" i="2"/>
  <x:c r="M11819" i="2"/>
  <x:c r="N11819" i="2"/>
  <x:c r="O11819" i="2"/>
  <x:c r="K11820" i="2"/>
  <x:c r="M11820" i="2"/>
  <x:c r="N11820" i="2"/>
  <x:c r="O11820" i="2"/>
  <x:c r="K11821" i="2"/>
  <x:c r="M11821" i="2"/>
  <x:c r="N11821" i="2"/>
  <x:c r="O11821" i="2"/>
  <x:c r="K11822" i="2"/>
  <x:c r="M11822" i="2"/>
  <x:c r="N11822" i="2"/>
  <x:c r="O11822" i="2"/>
  <x:c r="K11823" i="2"/>
  <x:c r="M11823" i="2"/>
  <x:c r="N11823" i="2"/>
  <x:c r="O11823" i="2"/>
  <x:c r="K11824" i="2"/>
  <x:c r="M11824" i="2"/>
  <x:c r="N11824" i="2"/>
  <x:c r="O11824" i="2"/>
  <x:c r="K11825" i="2"/>
  <x:c r="M11825" i="2"/>
  <x:c r="N11825" i="2"/>
  <x:c r="O11825" i="2"/>
  <x:c r="K11826" i="2"/>
  <x:c r="M11826" i="2"/>
  <x:c r="N11826" i="2"/>
  <x:c r="O11826" i="2"/>
  <x:c r="K11827" i="2"/>
  <x:c r="M11827" i="2"/>
  <x:c r="N11827" i="2"/>
  <x:c r="O11827" i="2"/>
  <x:c r="K11828" i="2"/>
  <x:c r="M11828" i="2"/>
  <x:c r="N11828" i="2"/>
  <x:c r="O11828" i="2"/>
  <x:c r="K11829" i="2"/>
  <x:c r="M11829" i="2"/>
  <x:c r="N11829" i="2"/>
  <x:c r="O11829" i="2"/>
  <x:c r="K11830" i="2"/>
  <x:c r="M11830" i="2"/>
  <x:c r="N11830" i="2"/>
  <x:c r="O11830" i="2"/>
  <x:c r="K11831" i="2"/>
  <x:c r="M11831" i="2"/>
  <x:c r="N11831" i="2"/>
  <x:c r="O11831" i="2"/>
  <x:c r="K11832" i="2"/>
  <x:c r="M11832" i="2"/>
  <x:c r="N11832" i="2"/>
  <x:c r="O11832" i="2"/>
  <x:c r="K11833" i="2"/>
  <x:c r="M11833" i="2"/>
  <x:c r="N11833" i="2"/>
  <x:c r="O11833" i="2"/>
  <x:c r="K11834" i="2"/>
  <x:c r="M11834" i="2"/>
  <x:c r="N11834" i="2"/>
  <x:c r="O11834" i="2"/>
  <x:c r="K11835" i="2"/>
  <x:c r="M11835" i="2"/>
  <x:c r="N11835" i="2"/>
  <x:c r="O11835" i="2"/>
  <x:c r="K11836" i="2"/>
  <x:c r="M11836" i="2"/>
  <x:c r="N11836" i="2"/>
  <x:c r="O11836" i="2"/>
  <x:c r="K11837" i="2"/>
  <x:c r="M11837" i="2"/>
  <x:c r="N11837" i="2"/>
  <x:c r="O11837" i="2"/>
  <x:c r="K11838" i="2"/>
  <x:c r="M11838" i="2"/>
  <x:c r="N11838" i="2"/>
  <x:c r="O11838" i="2"/>
  <x:c r="K11839" i="2"/>
  <x:c r="M11839" i="2"/>
  <x:c r="N11839" i="2"/>
  <x:c r="O11839" i="2"/>
  <x:c r="K11840" i="2"/>
  <x:c r="M11840" i="2"/>
  <x:c r="N11840" i="2"/>
  <x:c r="O11840" i="2"/>
  <x:c r="K11841" i="2"/>
  <x:c r="M11841" i="2"/>
  <x:c r="N11841" i="2"/>
  <x:c r="O11841" i="2"/>
  <x:c r="K11842" i="2"/>
  <x:c r="M11842" i="2"/>
  <x:c r="N11842" i="2"/>
  <x:c r="O11842" i="2"/>
  <x:c r="K11843" i="2"/>
  <x:c r="M11843" i="2"/>
  <x:c r="N11843" i="2"/>
  <x:c r="O11843" i="2"/>
  <x:c r="K11844" i="2"/>
  <x:c r="M11844" i="2"/>
  <x:c r="N11844" i="2"/>
  <x:c r="O11844" i="2"/>
  <x:c r="K11845" i="2"/>
  <x:c r="M11845" i="2"/>
  <x:c r="N11845" i="2"/>
  <x:c r="O11845" i="2"/>
  <x:c r="K11846" i="2"/>
  <x:c r="M11846" i="2"/>
  <x:c r="N11846" i="2"/>
  <x:c r="O11846" i="2"/>
  <x:c r="K11847" i="2"/>
  <x:c r="M11847" i="2"/>
  <x:c r="N11847" i="2"/>
  <x:c r="O11847" i="2"/>
  <x:c r="K11848" i="2"/>
  <x:c r="M11848" i="2"/>
  <x:c r="N11848" i="2"/>
  <x:c r="O11848" i="2"/>
  <x:c r="K11849" i="2"/>
  <x:c r="M11849" i="2"/>
  <x:c r="N11849" i="2"/>
  <x:c r="O11849" i="2"/>
  <x:c r="K11850" i="2"/>
  <x:c r="M11850" i="2"/>
  <x:c r="N11850" i="2"/>
  <x:c r="O11850" i="2"/>
  <x:c r="K11851" i="2"/>
  <x:c r="M11851" i="2"/>
  <x:c r="N11851" i="2"/>
  <x:c r="O11851" i="2"/>
  <x:c r="K11852" i="2"/>
  <x:c r="M11852" i="2"/>
  <x:c r="N11852" i="2"/>
  <x:c r="O11852" i="2"/>
  <x:c r="K11853" i="2"/>
  <x:c r="M11853" i="2"/>
  <x:c r="N11853" i="2"/>
  <x:c r="O11853" i="2"/>
  <x:c r="K11854" i="2"/>
  <x:c r="M11854" i="2"/>
  <x:c r="N11854" i="2"/>
  <x:c r="O11854" i="2"/>
  <x:c r="K11855" i="2"/>
  <x:c r="M11855" i="2"/>
  <x:c r="N11855" i="2"/>
  <x:c r="O11855" i="2"/>
  <x:c r="K11856" i="2"/>
  <x:c r="M11856" i="2"/>
  <x:c r="N11856" i="2"/>
  <x:c r="O11856" i="2"/>
  <x:c r="K11857" i="2"/>
  <x:c r="M11857" i="2"/>
  <x:c r="N11857" i="2"/>
  <x:c r="O11857" i="2"/>
  <x:c r="K11858" i="2"/>
  <x:c r="M11858" i="2"/>
  <x:c r="N11858" i="2"/>
  <x:c r="O11858" i="2"/>
  <x:c r="K11859" i="2"/>
  <x:c r="M11859" i="2"/>
  <x:c r="N11859" i="2"/>
  <x:c r="O11859" i="2"/>
  <x:c r="K11860" i="2"/>
  <x:c r="M11860" i="2"/>
  <x:c r="N11860" i="2"/>
  <x:c r="O11860" i="2"/>
  <x:c r="K11861" i="2"/>
  <x:c r="M11861" i="2"/>
  <x:c r="N11861" i="2"/>
  <x:c r="O11861" i="2"/>
  <x:c r="K11862" i="2"/>
  <x:c r="M11862" i="2"/>
  <x:c r="N11862" i="2"/>
  <x:c r="O11862" i="2"/>
  <x:c r="K11863" i="2"/>
  <x:c r="M11863" i="2"/>
  <x:c r="N11863" i="2"/>
  <x:c r="O11863" i="2"/>
  <x:c r="K11864" i="2"/>
  <x:c r="M11864" i="2"/>
  <x:c r="N11864" i="2"/>
  <x:c r="O11864" i="2"/>
  <x:c r="K11865" i="2"/>
  <x:c r="M11865" i="2"/>
  <x:c r="N11865" i="2"/>
  <x:c r="O11865" i="2"/>
  <x:c r="K11866" i="2"/>
  <x:c r="M11866" i="2"/>
  <x:c r="N11866" i="2"/>
  <x:c r="O11866" i="2"/>
  <x:c r="K11867" i="2"/>
  <x:c r="M11867" i="2"/>
  <x:c r="N11867" i="2"/>
  <x:c r="O11867" i="2"/>
  <x:c r="K11868" i="2"/>
  <x:c r="M11868" i="2"/>
  <x:c r="N11868" i="2"/>
  <x:c r="O11868" i="2"/>
  <x:c r="K11869" i="2"/>
  <x:c r="M11869" i="2"/>
  <x:c r="N11869" i="2"/>
  <x:c r="O11869" i="2"/>
  <x:c r="K11870" i="2"/>
  <x:c r="M11870" i="2"/>
  <x:c r="N11870" i="2"/>
  <x:c r="O11870" i="2"/>
  <x:c r="K11871" i="2"/>
  <x:c r="M11871" i="2"/>
  <x:c r="N11871" i="2"/>
  <x:c r="O11871" i="2"/>
  <x:c r="K11872" i="2"/>
  <x:c r="M11872" i="2"/>
  <x:c r="N11872" i="2"/>
  <x:c r="O11872" i="2"/>
  <x:c r="K11873" i="2"/>
  <x:c r="M11873" i="2"/>
  <x:c r="N11873" i="2"/>
  <x:c r="O11873" i="2"/>
  <x:c r="K11874" i="2"/>
  <x:c r="M11874" i="2"/>
  <x:c r="N11874" i="2"/>
  <x:c r="O11874" i="2"/>
  <x:c r="K11875" i="2"/>
  <x:c r="M11875" i="2"/>
  <x:c r="N11875" i="2"/>
  <x:c r="O11875" i="2"/>
  <x:c r="K11876" i="2"/>
  <x:c r="M11876" i="2"/>
  <x:c r="N11876" i="2"/>
  <x:c r="O11876" i="2"/>
  <x:c r="K11877" i="2"/>
  <x:c r="M11877" i="2"/>
  <x:c r="N11877" i="2"/>
  <x:c r="O11877" i="2"/>
  <x:c r="K11878" i="2"/>
  <x:c r="M11878" i="2"/>
  <x:c r="N11878" i="2"/>
  <x:c r="O11878" i="2"/>
  <x:c r="K11879" i="2"/>
  <x:c r="M11879" i="2"/>
  <x:c r="N11879" i="2"/>
  <x:c r="O11879" i="2"/>
  <x:c r="K11880" i="2"/>
  <x:c r="M11880" i="2"/>
  <x:c r="N11880" i="2"/>
  <x:c r="O11880" i="2"/>
  <x:c r="K11881" i="2"/>
  <x:c r="M11881" i="2"/>
  <x:c r="N11881" i="2"/>
  <x:c r="O11881" i="2"/>
  <x:c r="K11882" i="2"/>
  <x:c r="M11882" i="2"/>
  <x:c r="N11882" i="2"/>
  <x:c r="O11882" i="2"/>
  <x:c r="K11883" i="2"/>
  <x:c r="M11883" i="2"/>
  <x:c r="N11883" i="2"/>
  <x:c r="O11883" i="2"/>
  <x:c r="K11884" i="2"/>
  <x:c r="M11884" i="2"/>
  <x:c r="N11884" i="2"/>
  <x:c r="O11884" i="2"/>
  <x:c r="K11885" i="2"/>
  <x:c r="M11885" i="2"/>
  <x:c r="N11885" i="2"/>
  <x:c r="O11885" i="2"/>
  <x:c r="K11886" i="2"/>
  <x:c r="M11886" i="2"/>
  <x:c r="N11886" i="2"/>
  <x:c r="O11886" i="2"/>
  <x:c r="K11887" i="2"/>
  <x:c r="M11887" i="2"/>
  <x:c r="N11887" i="2"/>
  <x:c r="O11887" i="2"/>
  <x:c r="K11888" i="2"/>
  <x:c r="M11888" i="2"/>
  <x:c r="N11888" i="2"/>
  <x:c r="O11888" i="2"/>
  <x:c r="K11889" i="2"/>
  <x:c r="M11889" i="2"/>
  <x:c r="N11889" i="2"/>
  <x:c r="O11889" i="2"/>
  <x:c r="K11890" i="2"/>
  <x:c r="M11890" i="2"/>
  <x:c r="N11890" i="2"/>
  <x:c r="O11890" i="2"/>
  <x:c r="K11891" i="2"/>
  <x:c r="M11891" i="2"/>
  <x:c r="N11891" i="2"/>
  <x:c r="O11891" i="2"/>
  <x:c r="K11892" i="2"/>
  <x:c r="M11892" i="2"/>
  <x:c r="N11892" i="2"/>
  <x:c r="O11892" i="2"/>
  <x:c r="K11893" i="2"/>
  <x:c r="M11893" i="2"/>
  <x:c r="N11893" i="2"/>
  <x:c r="O11893" i="2"/>
  <x:c r="K11894" i="2"/>
  <x:c r="M11894" i="2"/>
  <x:c r="N11894" i="2"/>
  <x:c r="O11894" i="2"/>
  <x:c r="K11895" i="2"/>
  <x:c r="M11895" i="2"/>
  <x:c r="N11895" i="2"/>
  <x:c r="O11895" i="2"/>
  <x:c r="K11896" i="2"/>
  <x:c r="M11896" i="2"/>
  <x:c r="N11896" i="2"/>
  <x:c r="O11896" i="2"/>
  <x:c r="K11897" i="2"/>
  <x:c r="M11897" i="2"/>
  <x:c r="N11897" i="2"/>
  <x:c r="O11897" i="2"/>
  <x:c r="K11898" i="2"/>
  <x:c r="M11898" i="2"/>
  <x:c r="N11898" i="2"/>
  <x:c r="O11898" i="2"/>
  <x:c r="K11899" i="2"/>
  <x:c r="M11899" i="2"/>
  <x:c r="N11899" i="2"/>
  <x:c r="O11899" i="2"/>
  <x:c r="K11900" i="2"/>
  <x:c r="M11900" i="2"/>
  <x:c r="N11900" i="2"/>
  <x:c r="O11900" i="2"/>
  <x:c r="K11901" i="2"/>
  <x:c r="M11901" i="2"/>
  <x:c r="N11901" i="2"/>
  <x:c r="O11901" i="2"/>
  <x:c r="K11902" i="2"/>
  <x:c r="M11902" i="2"/>
  <x:c r="N11902" i="2"/>
  <x:c r="O11902" i="2"/>
  <x:c r="K11903" i="2"/>
  <x:c r="M11903" i="2"/>
  <x:c r="N11903" i="2"/>
  <x:c r="O11903" i="2"/>
  <x:c r="K11904" i="2"/>
  <x:c r="M11904" i="2"/>
  <x:c r="N11904" i="2"/>
  <x:c r="O11904" i="2"/>
  <x:c r="K11905" i="2"/>
  <x:c r="M11905" i="2"/>
  <x:c r="N11905" i="2"/>
  <x:c r="O11905" i="2"/>
  <x:c r="K11906" i="2"/>
  <x:c r="M11906" i="2"/>
  <x:c r="N11906" i="2"/>
  <x:c r="O11906" i="2"/>
  <x:c r="K11907" i="2"/>
  <x:c r="M11907" i="2"/>
  <x:c r="N11907" i="2"/>
  <x:c r="O11907" i="2"/>
  <x:c r="K11908" i="2"/>
  <x:c r="M11908" i="2"/>
  <x:c r="N11908" i="2"/>
  <x:c r="O11908" i="2"/>
  <x:c r="K11909" i="2"/>
  <x:c r="M11909" i="2"/>
  <x:c r="N11909" i="2"/>
  <x:c r="O11909" i="2"/>
  <x:c r="K11910" i="2"/>
  <x:c r="M11910" i="2"/>
  <x:c r="N11910" i="2"/>
  <x:c r="O11910" i="2"/>
  <x:c r="K11911" i="2"/>
  <x:c r="M11911" i="2"/>
  <x:c r="N11911" i="2"/>
  <x:c r="O11911" i="2"/>
  <x:c r="K11912" i="2"/>
  <x:c r="M11912" i="2"/>
  <x:c r="N11912" i="2"/>
  <x:c r="O11912" i="2"/>
  <x:c r="K11913" i="2"/>
  <x:c r="M11913" i="2"/>
  <x:c r="N11913" i="2"/>
  <x:c r="O11913" i="2"/>
  <x:c r="K11914" i="2"/>
  <x:c r="M11914" i="2"/>
  <x:c r="N11914" i="2"/>
  <x:c r="O11914" i="2"/>
  <x:c r="K11915" i="2"/>
  <x:c r="M11915" i="2"/>
  <x:c r="N11915" i="2"/>
  <x:c r="O11915" i="2"/>
  <x:c r="K11916" i="2"/>
  <x:c r="M11916" i="2"/>
  <x:c r="N11916" i="2"/>
  <x:c r="O11916" i="2"/>
  <x:c r="K11917" i="2"/>
  <x:c r="M11917" i="2"/>
  <x:c r="N11917" i="2"/>
  <x:c r="O11917" i="2"/>
  <x:c r="K11918" i="2"/>
  <x:c r="M11918" i="2"/>
  <x:c r="N11918" i="2"/>
  <x:c r="O11918" i="2"/>
  <x:c r="K11919" i="2"/>
  <x:c r="M11919" i="2"/>
  <x:c r="N11919" i="2"/>
  <x:c r="O11919" i="2"/>
  <x:c r="K11920" i="2"/>
  <x:c r="M11920" i="2"/>
  <x:c r="N11920" i="2"/>
  <x:c r="O11920" i="2"/>
  <x:c r="K11921" i="2"/>
  <x:c r="M11921" i="2"/>
  <x:c r="N11921" i="2"/>
  <x:c r="O11921" i="2"/>
  <x:c r="K11922" i="2"/>
  <x:c r="M11922" i="2"/>
  <x:c r="N11922" i="2"/>
  <x:c r="O11922" i="2"/>
  <x:c r="K11923" i="2"/>
  <x:c r="M11923" i="2"/>
  <x:c r="N11923" i="2"/>
  <x:c r="O11923" i="2"/>
  <x:c r="K11924" i="2"/>
  <x:c r="M11924" i="2"/>
  <x:c r="N11924" i="2"/>
  <x:c r="O11924" i="2"/>
  <x:c r="K11925" i="2"/>
  <x:c r="M11925" i="2"/>
  <x:c r="N11925" i="2"/>
  <x:c r="O11925" i="2"/>
  <x:c r="K11926" i="2"/>
  <x:c r="M11926" i="2"/>
  <x:c r="N11926" i="2"/>
  <x:c r="O11926" i="2"/>
  <x:c r="K11927" i="2"/>
  <x:c r="M11927" i="2"/>
  <x:c r="N11927" i="2"/>
  <x:c r="O11927" i="2"/>
  <x:c r="K11928" i="2"/>
  <x:c r="M11928" i="2"/>
  <x:c r="N11928" i="2"/>
  <x:c r="O11928" i="2"/>
  <x:c r="K11929" i="2"/>
  <x:c r="M11929" i="2"/>
  <x:c r="N11929" i="2"/>
  <x:c r="O11929" i="2"/>
  <x:c r="K11930" i="2"/>
  <x:c r="M11930" i="2"/>
  <x:c r="N11930" i="2"/>
  <x:c r="O11930" i="2"/>
  <x:c r="K11931" i="2"/>
  <x:c r="M11931" i="2"/>
  <x:c r="N11931" i="2"/>
  <x:c r="O11931" i="2"/>
  <x:c r="K11932" i="2"/>
  <x:c r="M11932" i="2"/>
  <x:c r="N11932" i="2"/>
  <x:c r="O11932" i="2"/>
  <x:c r="K11933" i="2"/>
  <x:c r="M11933" i="2"/>
  <x:c r="N11933" i="2"/>
  <x:c r="O11933" i="2"/>
  <x:c r="K11934" i="2"/>
  <x:c r="M11934" i="2"/>
  <x:c r="N11934" i="2"/>
  <x:c r="O11934" i="2"/>
  <x:c r="K11935" i="2"/>
  <x:c r="M11935" i="2"/>
  <x:c r="N11935" i="2"/>
  <x:c r="O11935" i="2"/>
  <x:c r="K11936" i="2"/>
  <x:c r="M11936" i="2"/>
  <x:c r="N11936" i="2"/>
  <x:c r="O11936" i="2"/>
  <x:c r="K11937" i="2"/>
  <x:c r="M11937" i="2"/>
  <x:c r="N11937" i="2"/>
  <x:c r="O11937" i="2"/>
  <x:c r="K11938" i="2"/>
  <x:c r="M11938" i="2"/>
  <x:c r="N11938" i="2"/>
  <x:c r="O11938" i="2"/>
  <x:c r="K11939" i="2"/>
  <x:c r="M11939" i="2"/>
  <x:c r="N11939" i="2"/>
  <x:c r="O11939" i="2"/>
  <x:c r="K11940" i="2"/>
  <x:c r="M11940" i="2"/>
  <x:c r="N11940" i="2"/>
  <x:c r="O11940" i="2"/>
  <x:c r="K11941" i="2"/>
  <x:c r="M11941" i="2"/>
  <x:c r="N11941" i="2"/>
  <x:c r="O11941" i="2"/>
  <x:c r="K11942" i="2"/>
  <x:c r="M11942" i="2"/>
  <x:c r="N11942" i="2"/>
  <x:c r="O11942" i="2"/>
  <x:c r="K11943" i="2"/>
  <x:c r="M11943" i="2"/>
  <x:c r="N11943" i="2"/>
  <x:c r="O11943" i="2"/>
  <x:c r="K11944" i="2"/>
  <x:c r="M11944" i="2"/>
  <x:c r="N11944" i="2"/>
  <x:c r="O11944" i="2"/>
  <x:c r="K11945" i="2"/>
  <x:c r="M11945" i="2"/>
  <x:c r="N11945" i="2"/>
  <x:c r="O11945" i="2"/>
  <x:c r="K11946" i="2"/>
  <x:c r="M11946" i="2"/>
  <x:c r="N11946" i="2"/>
  <x:c r="O11946" i="2"/>
  <x:c r="K11947" i="2"/>
  <x:c r="M11947" i="2"/>
  <x:c r="N11947" i="2"/>
  <x:c r="O11947" i="2"/>
  <x:c r="K11948" i="2"/>
  <x:c r="M11948" i="2"/>
  <x:c r="N11948" i="2"/>
  <x:c r="O11948" i="2"/>
  <x:c r="K11949" i="2"/>
  <x:c r="M11949" i="2"/>
  <x:c r="N11949" i="2"/>
  <x:c r="O11949" i="2"/>
  <x:c r="K11950" i="2"/>
  <x:c r="M11950" i="2"/>
  <x:c r="N11950" i="2"/>
  <x:c r="O11950" i="2"/>
  <x:c r="K11951" i="2"/>
  <x:c r="M11951" i="2"/>
  <x:c r="N11951" i="2"/>
  <x:c r="O11951" i="2"/>
  <x:c r="K11952" i="2"/>
  <x:c r="M11952" i="2"/>
  <x:c r="N11952" i="2"/>
  <x:c r="O11952" i="2"/>
  <x:c r="K11953" i="2"/>
  <x:c r="M11953" i="2"/>
  <x:c r="N11953" i="2"/>
  <x:c r="O11953" i="2"/>
  <x:c r="K11954" i="2"/>
  <x:c r="M11954" i="2"/>
  <x:c r="N11954" i="2"/>
  <x:c r="O11954" i="2"/>
  <x:c r="K11955" i="2"/>
  <x:c r="M11955" i="2"/>
  <x:c r="N11955" i="2"/>
  <x:c r="O11955" i="2"/>
  <x:c r="K11956" i="2"/>
  <x:c r="M11956" i="2"/>
  <x:c r="N11956" i="2"/>
  <x:c r="O11956" i="2"/>
  <x:c r="K11957" i="2"/>
  <x:c r="M11957" i="2"/>
  <x:c r="N11957" i="2"/>
  <x:c r="O11957" i="2"/>
  <x:c r="K11958" i="2"/>
  <x:c r="M11958" i="2"/>
  <x:c r="N11958" i="2"/>
  <x:c r="O11958" i="2"/>
  <x:c r="K11959" i="2"/>
  <x:c r="M11959" i="2"/>
  <x:c r="N11959" i="2"/>
  <x:c r="O11959" i="2"/>
  <x:c r="K11960" i="2"/>
  <x:c r="M11960" i="2"/>
  <x:c r="N11960" i="2"/>
  <x:c r="O11960" i="2"/>
  <x:c r="K11961" i="2"/>
  <x:c r="M11961" i="2"/>
  <x:c r="N11961" i="2"/>
  <x:c r="O11961" i="2"/>
  <x:c r="K11962" i="2"/>
  <x:c r="M11962" i="2"/>
  <x:c r="N11962" i="2"/>
  <x:c r="O11962" i="2"/>
  <x:c r="K11963" i="2"/>
  <x:c r="M11963" i="2"/>
  <x:c r="N11963" i="2"/>
  <x:c r="O11963" i="2"/>
  <x:c r="K11964" i="2"/>
  <x:c r="M11964" i="2"/>
  <x:c r="N11964" i="2"/>
  <x:c r="O11964" i="2"/>
  <x:c r="K11965" i="2"/>
  <x:c r="M11965" i="2"/>
  <x:c r="N11965" i="2"/>
  <x:c r="O11965" i="2"/>
  <x:c r="K11966" i="2"/>
  <x:c r="M11966" i="2"/>
  <x:c r="N11966" i="2"/>
  <x:c r="O11966" i="2"/>
  <x:c r="K11967" i="2"/>
  <x:c r="M11967" i="2"/>
  <x:c r="N11967" i="2"/>
  <x:c r="O11967" i="2"/>
  <x:c r="K11968" i="2"/>
  <x:c r="M11968" i="2"/>
  <x:c r="N11968" i="2"/>
  <x:c r="O11968" i="2"/>
  <x:c r="K11969" i="2"/>
  <x:c r="M11969" i="2"/>
  <x:c r="N11969" i="2"/>
  <x:c r="O11969" i="2"/>
  <x:c r="K11970" i="2"/>
  <x:c r="M11970" i="2"/>
  <x:c r="N11970" i="2"/>
  <x:c r="O11970" i="2"/>
  <x:c r="K11971" i="2"/>
  <x:c r="M11971" i="2"/>
  <x:c r="N11971" i="2"/>
  <x:c r="O11971" i="2"/>
  <x:c r="K11972" i="2"/>
  <x:c r="M11972" i="2"/>
  <x:c r="N11972" i="2"/>
  <x:c r="O11972" i="2"/>
  <x:c r="K11973" i="2"/>
  <x:c r="M11973" i="2"/>
  <x:c r="N11973" i="2"/>
  <x:c r="O11973" i="2"/>
  <x:c r="K11974" i="2"/>
  <x:c r="M11974" i="2"/>
  <x:c r="N11974" i="2"/>
  <x:c r="O11974" i="2"/>
  <x:c r="K11975" i="2"/>
  <x:c r="M11975" i="2"/>
  <x:c r="N11975" i="2"/>
  <x:c r="O11975" i="2"/>
  <x:c r="K11976" i="2"/>
  <x:c r="M11976" i="2"/>
  <x:c r="N11976" i="2"/>
  <x:c r="O11976" i="2"/>
  <x:c r="K11977" i="2"/>
  <x:c r="M11977" i="2"/>
  <x:c r="N11977" i="2"/>
  <x:c r="O11977" i="2"/>
  <x:c r="K11978" i="2"/>
  <x:c r="M11978" i="2"/>
  <x:c r="N11978" i="2"/>
  <x:c r="O11978" i="2"/>
  <x:c r="K11979" i="2"/>
  <x:c r="M11979" i="2"/>
  <x:c r="N11979" i="2"/>
  <x:c r="O11979" i="2"/>
  <x:c r="K11980" i="2"/>
  <x:c r="M11980" i="2"/>
  <x:c r="N11980" i="2"/>
  <x:c r="O11980" i="2"/>
  <x:c r="K11981" i="2"/>
  <x:c r="M11981" i="2"/>
  <x:c r="N11981" i="2"/>
  <x:c r="O11981" i="2"/>
  <x:c r="K11982" i="2"/>
  <x:c r="M11982" i="2"/>
  <x:c r="N11982" i="2"/>
  <x:c r="O11982" i="2"/>
  <x:c r="K11983" i="2"/>
  <x:c r="M11983" i="2"/>
  <x:c r="N11983" i="2"/>
  <x:c r="O11983" i="2"/>
  <x:c r="K11984" i="2"/>
  <x:c r="M11984" i="2"/>
  <x:c r="N11984" i="2"/>
  <x:c r="O11984" i="2"/>
  <x:c r="K11985" i="2"/>
  <x:c r="M11985" i="2"/>
  <x:c r="N11985" i="2"/>
  <x:c r="O11985" i="2"/>
  <x:c r="K11986" i="2"/>
  <x:c r="M11986" i="2"/>
  <x:c r="N11986" i="2"/>
  <x:c r="O11986" i="2"/>
  <x:c r="K11987" i="2"/>
  <x:c r="M11987" i="2"/>
  <x:c r="N11987" i="2"/>
  <x:c r="O11987" i="2"/>
  <x:c r="K11988" i="2"/>
  <x:c r="M11988" i="2"/>
  <x:c r="N11988" i="2"/>
  <x:c r="O11988" i="2"/>
  <x:c r="K11989" i="2"/>
  <x:c r="M11989" i="2"/>
  <x:c r="N11989" i="2"/>
  <x:c r="O11989" i="2"/>
  <x:c r="K11990" i="2"/>
  <x:c r="M11990" i="2"/>
  <x:c r="N11990" i="2"/>
  <x:c r="O11990" i="2"/>
  <x:c r="K11991" i="2"/>
  <x:c r="M11991" i="2"/>
  <x:c r="N11991" i="2"/>
  <x:c r="O11991" i="2"/>
  <x:c r="K11992" i="2"/>
  <x:c r="M11992" i="2"/>
  <x:c r="N11992" i="2"/>
  <x:c r="O11992" i="2"/>
  <x:c r="K11993" i="2"/>
  <x:c r="M11993" i="2"/>
  <x:c r="N11993" i="2"/>
  <x:c r="O11993" i="2"/>
  <x:c r="K11994" i="2"/>
  <x:c r="M11994" i="2"/>
  <x:c r="N11994" i="2"/>
  <x:c r="O11994" i="2"/>
  <x:c r="K11995" i="2"/>
  <x:c r="M11995" i="2"/>
  <x:c r="N11995" i="2"/>
  <x:c r="O11995" i="2"/>
  <x:c r="K11996" i="2"/>
  <x:c r="M11996" i="2"/>
  <x:c r="N11996" i="2"/>
  <x:c r="O11996" i="2"/>
  <x:c r="K11997" i="2"/>
  <x:c r="M11997" i="2"/>
  <x:c r="N11997" i="2"/>
  <x:c r="O11997" i="2"/>
  <x:c r="K11998" i="2"/>
  <x:c r="M11998" i="2"/>
  <x:c r="N11998" i="2"/>
  <x:c r="O11998" i="2"/>
  <x:c r="K11999" i="2"/>
  <x:c r="M11999" i="2"/>
  <x:c r="N11999" i="2"/>
  <x:c r="O11999" i="2"/>
  <x:c r="K12000" i="2"/>
  <x:c r="M12000" i="2"/>
  <x:c r="N12000" i="2"/>
  <x:c r="O12000" i="2"/>
  <x:c r="K12001" i="2"/>
  <x:c r="M12001" i="2"/>
  <x:c r="N12001" i="2"/>
  <x:c r="O12001" i="2"/>
  <x:c r="K12002" i="2"/>
  <x:c r="M12002" i="2"/>
  <x:c r="N12002" i="2"/>
  <x:c r="O12002" i="2"/>
  <x:c r="K12003" i="2"/>
  <x:c r="M12003" i="2"/>
  <x:c r="N12003" i="2"/>
  <x:c r="O12003" i="2"/>
  <x:c r="K12004" i="2"/>
  <x:c r="M12004" i="2"/>
  <x:c r="N12004" i="2"/>
  <x:c r="O12004" i="2"/>
  <x:c r="K12005" i="2"/>
  <x:c r="M12005" i="2"/>
  <x:c r="N12005" i="2"/>
  <x:c r="O12005" i="2"/>
  <x:c r="K12006" i="2"/>
  <x:c r="M12006" i="2"/>
  <x:c r="N12006" i="2"/>
  <x:c r="O12006" i="2"/>
  <x:c r="K12007" i="2"/>
  <x:c r="M12007" i="2"/>
  <x:c r="N12007" i="2"/>
  <x:c r="O12007" i="2"/>
  <x:c r="K12008" i="2"/>
  <x:c r="M12008" i="2"/>
  <x:c r="N12008" i="2"/>
  <x:c r="O12008" i="2"/>
  <x:c r="K12009" i="2"/>
  <x:c r="M12009" i="2"/>
  <x:c r="N12009" i="2"/>
  <x:c r="O12009" i="2"/>
  <x:c r="K12010" i="2"/>
  <x:c r="M12010" i="2"/>
  <x:c r="N12010" i="2"/>
  <x:c r="O12010" i="2"/>
  <x:c r="K12011" i="2"/>
  <x:c r="M12011" i="2"/>
  <x:c r="N12011" i="2"/>
  <x:c r="O12011" i="2"/>
  <x:c r="K12012" i="2"/>
  <x:c r="M12012" i="2"/>
  <x:c r="N12012" i="2"/>
  <x:c r="O12012" i="2"/>
  <x:c r="K12013" i="2"/>
  <x:c r="M12013" i="2"/>
  <x:c r="N12013" i="2"/>
  <x:c r="O12013" i="2"/>
  <x:c r="K12014" i="2"/>
  <x:c r="M12014" i="2"/>
  <x:c r="N12014" i="2"/>
  <x:c r="O12014" i="2"/>
  <x:c r="K12015" i="2"/>
  <x:c r="M12015" i="2"/>
  <x:c r="N12015" i="2"/>
  <x:c r="O12015" i="2"/>
  <x:c r="K12016" i="2"/>
  <x:c r="M12016" i="2"/>
  <x:c r="N12016" i="2"/>
  <x:c r="O12016" i="2"/>
  <x:c r="K12017" i="2"/>
  <x:c r="M12017" i="2"/>
  <x:c r="N12017" i="2"/>
  <x:c r="O12017" i="2"/>
  <x:c r="K12018" i="2"/>
  <x:c r="M12018" i="2"/>
  <x:c r="N12018" i="2"/>
  <x:c r="O12018" i="2"/>
  <x:c r="K12019" i="2"/>
  <x:c r="M12019" i="2"/>
  <x:c r="N12019" i="2"/>
  <x:c r="O12019" i="2"/>
  <x:c r="K12020" i="2"/>
  <x:c r="M12020" i="2"/>
  <x:c r="N12020" i="2"/>
  <x:c r="O12020" i="2"/>
  <x:c r="K12021" i="2"/>
  <x:c r="M12021" i="2"/>
  <x:c r="N12021" i="2"/>
  <x:c r="O12021" i="2"/>
  <x:c r="K12022" i="2"/>
  <x:c r="M12022" i="2"/>
  <x:c r="N12022" i="2"/>
  <x:c r="O12022" i="2"/>
  <x:c r="K12023" i="2"/>
  <x:c r="M12023" i="2"/>
  <x:c r="N12023" i="2"/>
  <x:c r="O12023" i="2"/>
  <x:c r="K12024" i="2"/>
  <x:c r="M12024" i="2"/>
  <x:c r="N12024" i="2"/>
  <x:c r="O12024" i="2"/>
  <x:c r="K12025" i="2"/>
  <x:c r="M12025" i="2"/>
  <x:c r="N12025" i="2"/>
  <x:c r="O12025" i="2"/>
  <x:c r="K12026" i="2"/>
  <x:c r="M12026" i="2"/>
  <x:c r="N12026" i="2"/>
  <x:c r="O12026" i="2"/>
  <x:c r="K12027" i="2"/>
  <x:c r="M12027" i="2"/>
  <x:c r="N12027" i="2"/>
  <x:c r="O12027" i="2"/>
  <x:c r="K12028" i="2"/>
  <x:c r="M12028" i="2"/>
  <x:c r="N12028" i="2"/>
  <x:c r="O12028" i="2"/>
  <x:c r="K12029" i="2"/>
  <x:c r="M12029" i="2"/>
  <x:c r="N12029" i="2"/>
  <x:c r="O12029" i="2"/>
  <x:c r="K12030" i="2"/>
  <x:c r="M12030" i="2"/>
  <x:c r="N12030" i="2"/>
  <x:c r="O12030" i="2"/>
  <x:c r="K12031" i="2"/>
  <x:c r="M12031" i="2"/>
  <x:c r="N12031" i="2"/>
  <x:c r="O12031" i="2"/>
  <x:c r="K12032" i="2"/>
  <x:c r="M12032" i="2"/>
  <x:c r="N12032" i="2"/>
  <x:c r="O12032" i="2"/>
  <x:c r="K12033" i="2"/>
  <x:c r="M12033" i="2"/>
  <x:c r="N12033" i="2"/>
  <x:c r="O12033" i="2"/>
  <x:c r="K12034" i="2"/>
  <x:c r="M12034" i="2"/>
  <x:c r="N12034" i="2"/>
  <x:c r="O12034" i="2"/>
  <x:c r="K12035" i="2"/>
  <x:c r="M12035" i="2"/>
  <x:c r="N12035" i="2"/>
  <x:c r="O12035" i="2"/>
  <x:c r="K12036" i="2"/>
  <x:c r="M12036" i="2"/>
  <x:c r="N12036" i="2"/>
  <x:c r="O12036" i="2"/>
  <x:c r="K12037" i="2"/>
  <x:c r="M12037" i="2"/>
  <x:c r="N12037" i="2"/>
  <x:c r="O12037" i="2"/>
  <x:c r="K12038" i="2"/>
  <x:c r="M12038" i="2"/>
  <x:c r="N12038" i="2"/>
  <x:c r="O12038" i="2"/>
  <x:c r="K12039" i="2"/>
  <x:c r="M12039" i="2"/>
  <x:c r="N12039" i="2"/>
  <x:c r="O12039" i="2"/>
  <x:c r="K12040" i="2"/>
  <x:c r="M12040" i="2"/>
  <x:c r="N12040" i="2"/>
  <x:c r="O12040" i="2"/>
  <x:c r="K12041" i="2"/>
  <x:c r="M12041" i="2"/>
  <x:c r="N12041" i="2"/>
  <x:c r="O12041" i="2"/>
  <x:c r="K12042" i="2"/>
  <x:c r="M12042" i="2"/>
  <x:c r="N12042" i="2"/>
  <x:c r="O12042" i="2"/>
  <x:c r="K12043" i="2"/>
  <x:c r="M12043" i="2"/>
  <x:c r="N12043" i="2"/>
  <x:c r="O12043" i="2"/>
  <x:c r="K12044" i="2"/>
  <x:c r="M12044" i="2"/>
  <x:c r="N12044" i="2"/>
  <x:c r="O12044" i="2"/>
  <x:c r="K12045" i="2"/>
  <x:c r="M12045" i="2"/>
  <x:c r="N12045" i="2"/>
  <x:c r="O12045" i="2"/>
  <x:c r="K12046" i="2"/>
  <x:c r="M12046" i="2"/>
  <x:c r="N12046" i="2"/>
  <x:c r="O12046" i="2"/>
  <x:c r="K12047" i="2"/>
  <x:c r="M12047" i="2"/>
  <x:c r="N12047" i="2"/>
  <x:c r="O12047" i="2"/>
  <x:c r="K12048" i="2"/>
  <x:c r="M12048" i="2"/>
  <x:c r="N12048" i="2"/>
  <x:c r="O12048" i="2"/>
  <x:c r="K12049" i="2"/>
  <x:c r="M12049" i="2"/>
  <x:c r="N12049" i="2"/>
  <x:c r="O12049" i="2"/>
  <x:c r="K12050" i="2"/>
  <x:c r="M12050" i="2"/>
  <x:c r="N12050" i="2"/>
  <x:c r="O12050" i="2"/>
  <x:c r="K12051" i="2"/>
  <x:c r="M12051" i="2"/>
  <x:c r="N12051" i="2"/>
  <x:c r="O12051" i="2"/>
  <x:c r="K12052" i="2"/>
  <x:c r="M12052" i="2"/>
  <x:c r="N12052" i="2"/>
  <x:c r="O12052" i="2"/>
  <x:c r="K12053" i="2"/>
  <x:c r="M12053" i="2"/>
  <x:c r="N12053" i="2"/>
  <x:c r="O12053" i="2"/>
  <x:c r="K12054" i="2"/>
  <x:c r="M12054" i="2"/>
  <x:c r="N12054" i="2"/>
  <x:c r="O12054" i="2"/>
  <x:c r="K12055" i="2"/>
  <x:c r="M12055" i="2"/>
  <x:c r="N12055" i="2"/>
  <x:c r="O12055" i="2"/>
  <x:c r="K12056" i="2"/>
  <x:c r="M12056" i="2"/>
  <x:c r="N12056" i="2"/>
  <x:c r="O12056" i="2"/>
  <x:c r="K12057" i="2"/>
  <x:c r="M12057" i="2"/>
  <x:c r="N12057" i="2"/>
  <x:c r="O12057" i="2"/>
  <x:c r="K12058" i="2"/>
  <x:c r="M12058" i="2"/>
  <x:c r="N12058" i="2"/>
  <x:c r="O12058" i="2"/>
  <x:c r="K12059" i="2"/>
  <x:c r="M12059" i="2"/>
  <x:c r="N12059" i="2"/>
  <x:c r="O12059" i="2"/>
  <x:c r="K12060" i="2"/>
  <x:c r="M12060" i="2"/>
  <x:c r="N12060" i="2"/>
  <x:c r="O12060" i="2"/>
  <x:c r="K12061" i="2"/>
  <x:c r="M12061" i="2"/>
  <x:c r="N12061" i="2"/>
  <x:c r="O12061" i="2"/>
  <x:c r="K12062" i="2"/>
  <x:c r="M12062" i="2"/>
  <x:c r="N12062" i="2"/>
  <x:c r="O12062" i="2"/>
  <x:c r="K12063" i="2"/>
  <x:c r="M12063" i="2"/>
  <x:c r="N12063" i="2"/>
  <x:c r="O12063" i="2"/>
  <x:c r="K12064" i="2"/>
  <x:c r="M12064" i="2"/>
  <x:c r="N12064" i="2"/>
  <x:c r="O12064" i="2"/>
  <x:c r="K12065" i="2"/>
  <x:c r="M12065" i="2"/>
  <x:c r="N12065" i="2"/>
  <x:c r="O12065" i="2"/>
  <x:c r="K12066" i="2"/>
  <x:c r="M12066" i="2"/>
  <x:c r="N12066" i="2"/>
  <x:c r="O12066" i="2"/>
  <x:c r="K12067" i="2"/>
  <x:c r="M12067" i="2"/>
  <x:c r="N12067" i="2"/>
  <x:c r="O12067" i="2"/>
  <x:c r="K12068" i="2"/>
  <x:c r="M12068" i="2"/>
  <x:c r="N12068" i="2"/>
  <x:c r="O12068" i="2"/>
  <x:c r="K12069" i="2"/>
  <x:c r="M12069" i="2"/>
  <x:c r="N12069" i="2"/>
  <x:c r="O12069" i="2"/>
  <x:c r="K12070" i="2"/>
  <x:c r="M12070" i="2"/>
  <x:c r="N12070" i="2"/>
  <x:c r="O12070" i="2"/>
  <x:c r="K12071" i="2"/>
  <x:c r="M12071" i="2"/>
  <x:c r="N12071" i="2"/>
  <x:c r="O12071" i="2"/>
  <x:c r="K12072" i="2"/>
  <x:c r="M12072" i="2"/>
  <x:c r="N12072" i="2"/>
  <x:c r="O12072" i="2"/>
  <x:c r="K12073" i="2"/>
  <x:c r="M12073" i="2"/>
  <x:c r="N12073" i="2"/>
  <x:c r="O12073" i="2"/>
  <x:c r="K12074" i="2"/>
  <x:c r="M12074" i="2"/>
  <x:c r="N12074" i="2"/>
  <x:c r="O12074" i="2"/>
  <x:c r="K12075" i="2"/>
  <x:c r="M12075" i="2"/>
  <x:c r="N12075" i="2"/>
  <x:c r="O12075" i="2"/>
  <x:c r="K12076" i="2"/>
  <x:c r="M12076" i="2"/>
  <x:c r="N12076" i="2"/>
  <x:c r="O12076" i="2"/>
  <x:c r="K12077" i="2"/>
  <x:c r="M12077" i="2"/>
  <x:c r="N12077" i="2"/>
  <x:c r="O12077" i="2"/>
  <x:c r="K12078" i="2"/>
  <x:c r="M12078" i="2"/>
  <x:c r="N12078" i="2"/>
  <x:c r="O12078" i="2"/>
  <x:c r="K12079" i="2"/>
  <x:c r="M12079" i="2"/>
  <x:c r="N12079" i="2"/>
  <x:c r="O12079" i="2"/>
  <x:c r="K12080" i="2"/>
  <x:c r="M12080" i="2"/>
  <x:c r="N12080" i="2"/>
  <x:c r="O12080" i="2"/>
  <x:c r="K12081" i="2"/>
  <x:c r="M12081" i="2"/>
  <x:c r="N12081" i="2"/>
  <x:c r="O12081" i="2"/>
  <x:c r="K12082" i="2"/>
  <x:c r="M12082" i="2"/>
  <x:c r="N12082" i="2"/>
  <x:c r="O12082" i="2"/>
  <x:c r="K12083" i="2"/>
  <x:c r="M12083" i="2"/>
  <x:c r="N12083" i="2"/>
  <x:c r="O12083" i="2"/>
  <x:c r="K12084" i="2"/>
  <x:c r="M12084" i="2"/>
  <x:c r="N12084" i="2"/>
  <x:c r="O12084" i="2"/>
  <x:c r="K12085" i="2"/>
  <x:c r="M12085" i="2"/>
  <x:c r="N12085" i="2"/>
  <x:c r="O12085" i="2"/>
  <x:c r="K12086" i="2"/>
  <x:c r="M12086" i="2"/>
  <x:c r="N12086" i="2"/>
  <x:c r="O12086" i="2"/>
  <x:c r="K12087" i="2"/>
  <x:c r="M12087" i="2"/>
  <x:c r="N12087" i="2"/>
  <x:c r="O12087" i="2"/>
  <x:c r="K12088" i="2"/>
  <x:c r="M12088" i="2"/>
  <x:c r="N12088" i="2"/>
  <x:c r="O12088" i="2"/>
  <x:c r="K12089" i="2"/>
  <x:c r="M12089" i="2"/>
  <x:c r="N12089" i="2"/>
  <x:c r="O12089" i="2"/>
  <x:c r="K12090" i="2"/>
  <x:c r="M12090" i="2"/>
  <x:c r="N12090" i="2"/>
  <x:c r="O12090" i="2"/>
  <x:c r="K12091" i="2"/>
  <x:c r="M12091" i="2"/>
  <x:c r="N12091" i="2"/>
  <x:c r="O12091" i="2"/>
  <x:c r="K12092" i="2"/>
  <x:c r="M12092" i="2"/>
  <x:c r="N12092" i="2"/>
  <x:c r="O12092" i="2"/>
  <x:c r="K12093" i="2"/>
  <x:c r="M12093" i="2"/>
  <x:c r="N12093" i="2"/>
  <x:c r="O12093" i="2"/>
  <x:c r="K12094" i="2"/>
  <x:c r="M12094" i="2"/>
  <x:c r="N12094" i="2"/>
  <x:c r="O12094" i="2"/>
  <x:c r="K12095" i="2"/>
  <x:c r="M12095" i="2"/>
  <x:c r="N12095" i="2"/>
  <x:c r="O12095" i="2"/>
  <x:c r="K12096" i="2"/>
  <x:c r="M12096" i="2"/>
  <x:c r="N12096" i="2"/>
  <x:c r="O12096" i="2"/>
  <x:c r="K12097" i="2"/>
  <x:c r="M12097" i="2"/>
  <x:c r="N12097" i="2"/>
  <x:c r="O12097" i="2"/>
  <x:c r="K12098" i="2"/>
  <x:c r="M12098" i="2"/>
  <x:c r="N12098" i="2"/>
  <x:c r="O12098" i="2"/>
  <x:c r="K12099" i="2"/>
  <x:c r="M12099" i="2"/>
  <x:c r="N12099" i="2"/>
  <x:c r="O12099" i="2"/>
  <x:c r="K12100" i="2"/>
  <x:c r="M12100" i="2"/>
  <x:c r="N12100" i="2"/>
  <x:c r="O12100" i="2"/>
  <x:c r="K12101" i="2"/>
  <x:c r="M12101" i="2"/>
  <x:c r="N12101" i="2"/>
  <x:c r="O12101" i="2"/>
  <x:c r="K12102" i="2"/>
  <x:c r="M12102" i="2"/>
  <x:c r="N12102" i="2"/>
  <x:c r="O12102" i="2"/>
  <x:c r="K12103" i="2"/>
  <x:c r="M12103" i="2"/>
  <x:c r="N12103" i="2"/>
  <x:c r="O12103" i="2"/>
  <x:c r="K12104" i="2"/>
  <x:c r="M12104" i="2"/>
  <x:c r="N12104" i="2"/>
  <x:c r="O12104" i="2"/>
  <x:c r="K12105" i="2"/>
  <x:c r="M12105" i="2"/>
  <x:c r="N12105" i="2"/>
  <x:c r="O12105" i="2"/>
  <x:c r="K12106" i="2"/>
  <x:c r="M12106" i="2"/>
  <x:c r="N12106" i="2"/>
  <x:c r="O12106" i="2"/>
  <x:c r="K12107" i="2"/>
  <x:c r="M12107" i="2"/>
  <x:c r="N12107" i="2"/>
  <x:c r="O12107" i="2"/>
  <x:c r="K12108" i="2"/>
  <x:c r="M12108" i="2"/>
  <x:c r="N12108" i="2"/>
  <x:c r="O12108" i="2"/>
  <x:c r="K12109" i="2"/>
  <x:c r="M12109" i="2"/>
  <x:c r="N12109" i="2"/>
  <x:c r="O12109" i="2"/>
  <x:c r="K12110" i="2"/>
  <x:c r="M12110" i="2"/>
  <x:c r="N12110" i="2"/>
  <x:c r="O12110" i="2"/>
  <x:c r="K12111" i="2"/>
  <x:c r="M12111" i="2"/>
  <x:c r="N12111" i="2"/>
  <x:c r="O12111" i="2"/>
  <x:c r="K12112" i="2"/>
  <x:c r="M12112" i="2"/>
  <x:c r="N12112" i="2"/>
  <x:c r="O12112" i="2"/>
  <x:c r="K12113" i="2"/>
  <x:c r="M12113" i="2"/>
  <x:c r="N12113" i="2"/>
  <x:c r="O12113" i="2"/>
  <x:c r="K12114" i="2"/>
  <x:c r="M12114" i="2"/>
  <x:c r="N12114" i="2"/>
  <x:c r="O12114" i="2"/>
  <x:c r="K12115" i="2"/>
  <x:c r="M12115" i="2"/>
  <x:c r="N12115" i="2"/>
  <x:c r="O12115" i="2"/>
  <x:c r="K12116" i="2"/>
  <x:c r="M12116" i="2"/>
  <x:c r="N12116" i="2"/>
  <x:c r="O12116" i="2"/>
  <x:c r="K12117" i="2"/>
  <x:c r="M12117" i="2"/>
  <x:c r="N12117" i="2"/>
  <x:c r="O12117" i="2"/>
  <x:c r="K12118" i="2"/>
  <x:c r="M12118" i="2"/>
  <x:c r="N12118" i="2"/>
  <x:c r="O12118" i="2"/>
  <x:c r="K12119" i="2"/>
  <x:c r="M12119" i="2"/>
  <x:c r="N12119" i="2"/>
  <x:c r="O12119" i="2"/>
  <x:c r="K12120" i="2"/>
  <x:c r="M12120" i="2"/>
  <x:c r="N12120" i="2"/>
  <x:c r="O12120" i="2"/>
  <x:c r="K12121" i="2"/>
  <x:c r="M12121" i="2"/>
  <x:c r="N12121" i="2"/>
  <x:c r="O12121" i="2"/>
  <x:c r="K12122" i="2"/>
  <x:c r="M12122" i="2"/>
  <x:c r="N12122" i="2"/>
  <x:c r="O12122" i="2"/>
  <x:c r="K12123" i="2"/>
  <x:c r="M12123" i="2"/>
  <x:c r="N12123" i="2"/>
  <x:c r="O12123" i="2"/>
  <x:c r="K12124" i="2"/>
  <x:c r="M12124" i="2"/>
  <x:c r="N12124" i="2"/>
  <x:c r="O12124" i="2"/>
  <x:c r="K12125" i="2"/>
  <x:c r="M12125" i="2"/>
  <x:c r="N12125" i="2"/>
  <x:c r="O12125" i="2"/>
  <x:c r="K12126" i="2"/>
  <x:c r="M12126" i="2"/>
  <x:c r="N12126" i="2"/>
  <x:c r="O12126" i="2"/>
  <x:c r="K12127" i="2"/>
  <x:c r="M12127" i="2"/>
  <x:c r="N12127" i="2"/>
  <x:c r="O12127" i="2"/>
  <x:c r="K12128" i="2"/>
  <x:c r="M12128" i="2"/>
  <x:c r="N12128" i="2"/>
  <x:c r="O12128" i="2"/>
  <x:c r="K12129" i="2"/>
  <x:c r="M12129" i="2"/>
  <x:c r="N12129" i="2"/>
  <x:c r="O12129" i="2"/>
  <x:c r="K12130" i="2"/>
  <x:c r="M12130" i="2"/>
  <x:c r="N12130" i="2"/>
  <x:c r="O12130" i="2"/>
  <x:c r="K12131" i="2"/>
  <x:c r="M12131" i="2"/>
  <x:c r="N12131" i="2"/>
  <x:c r="O12131" i="2"/>
  <x:c r="K12132" i="2"/>
  <x:c r="M12132" i="2"/>
  <x:c r="N12132" i="2"/>
  <x:c r="O12132" i="2"/>
  <x:c r="K12133" i="2"/>
  <x:c r="M12133" i="2"/>
  <x:c r="N12133" i="2"/>
  <x:c r="O12133" i="2"/>
  <x:c r="K12134" i="2"/>
  <x:c r="M12134" i="2"/>
  <x:c r="N12134" i="2"/>
  <x:c r="O12134" i="2"/>
  <x:c r="K12135" i="2"/>
  <x:c r="M12135" i="2"/>
  <x:c r="N12135" i="2"/>
  <x:c r="O12135" i="2"/>
  <x:c r="K12136" i="2"/>
  <x:c r="M12136" i="2"/>
  <x:c r="N12136" i="2"/>
  <x:c r="O12136" i="2"/>
  <x:c r="K12137" i="2"/>
  <x:c r="M12137" i="2"/>
  <x:c r="N12137" i="2"/>
  <x:c r="O12137" i="2"/>
  <x:c r="K12138" i="2"/>
  <x:c r="M12138" i="2"/>
  <x:c r="N12138" i="2"/>
  <x:c r="O12138" i="2"/>
  <x:c r="K12139" i="2"/>
  <x:c r="M12139" i="2"/>
  <x:c r="N12139" i="2"/>
  <x:c r="O12139" i="2"/>
  <x:c r="K12140" i="2"/>
  <x:c r="M12140" i="2"/>
  <x:c r="N12140" i="2"/>
  <x:c r="O12140" i="2"/>
  <x:c r="K12141" i="2"/>
  <x:c r="M12141" i="2"/>
  <x:c r="N12141" i="2"/>
  <x:c r="O12141" i="2"/>
  <x:c r="K12142" i="2"/>
  <x:c r="M12142" i="2"/>
  <x:c r="N12142" i="2"/>
  <x:c r="O12142" i="2"/>
  <x:c r="K12143" i="2"/>
  <x:c r="M12143" i="2"/>
  <x:c r="N12143" i="2"/>
  <x:c r="O12143" i="2"/>
  <x:c r="K12144" i="2"/>
  <x:c r="M12144" i="2"/>
  <x:c r="N12144" i="2"/>
  <x:c r="O12144" i="2"/>
  <x:c r="K12145" i="2"/>
  <x:c r="M12145" i="2"/>
  <x:c r="N12145" i="2"/>
  <x:c r="O12145" i="2"/>
  <x:c r="K12146" i="2"/>
  <x:c r="M12146" i="2"/>
  <x:c r="N12146" i="2"/>
  <x:c r="O12146" i="2"/>
  <x:c r="K12147" i="2"/>
  <x:c r="M12147" i="2"/>
  <x:c r="N12147" i="2"/>
  <x:c r="O12147" i="2"/>
  <x:c r="K12148" i="2"/>
  <x:c r="M12148" i="2"/>
  <x:c r="N12148" i="2"/>
  <x:c r="O12148" i="2"/>
  <x:c r="K12149" i="2"/>
  <x:c r="M12149" i="2"/>
  <x:c r="N12149" i="2"/>
  <x:c r="O12149" i="2"/>
  <x:c r="K12150" i="2"/>
  <x:c r="M12150" i="2"/>
  <x:c r="N12150" i="2"/>
  <x:c r="O12150" i="2"/>
  <x:c r="K12151" i="2"/>
  <x:c r="M12151" i="2"/>
  <x:c r="N12151" i="2"/>
  <x:c r="O12151" i="2"/>
  <x:c r="K12152" i="2"/>
  <x:c r="M12152" i="2"/>
  <x:c r="N12152" i="2"/>
  <x:c r="O12152" i="2"/>
  <x:c r="K12153" i="2"/>
  <x:c r="M12153" i="2"/>
  <x:c r="N12153" i="2"/>
  <x:c r="O12153" i="2"/>
  <x:c r="K12154" i="2"/>
  <x:c r="M12154" i="2"/>
  <x:c r="N12154" i="2"/>
  <x:c r="O12154" i="2"/>
  <x:c r="K12155" i="2"/>
  <x:c r="M12155" i="2"/>
  <x:c r="N12155" i="2"/>
  <x:c r="O12155" i="2"/>
  <x:c r="K12156" i="2"/>
  <x:c r="M12156" i="2"/>
  <x:c r="N12156" i="2"/>
  <x:c r="O12156" i="2"/>
  <x:c r="K12157" i="2"/>
  <x:c r="M12157" i="2"/>
  <x:c r="N12157" i="2"/>
  <x:c r="O12157" i="2"/>
  <x:c r="K12158" i="2"/>
  <x:c r="M12158" i="2"/>
  <x:c r="N12158" i="2"/>
  <x:c r="O12158" i="2"/>
  <x:c r="K12159" i="2"/>
  <x:c r="M12159" i="2"/>
  <x:c r="N12159" i="2"/>
  <x:c r="O12159" i="2"/>
  <x:c r="K12160" i="2"/>
  <x:c r="M12160" i="2"/>
  <x:c r="N12160" i="2"/>
  <x:c r="O12160" i="2"/>
  <x:c r="K12161" i="2"/>
  <x:c r="M12161" i="2"/>
  <x:c r="N12161" i="2"/>
  <x:c r="O12161" i="2"/>
  <x:c r="K12162" i="2"/>
  <x:c r="M12162" i="2"/>
  <x:c r="N12162" i="2"/>
  <x:c r="O12162" i="2"/>
  <x:c r="K12163" i="2"/>
  <x:c r="M12163" i="2"/>
  <x:c r="N12163" i="2"/>
  <x:c r="O12163" i="2"/>
  <x:c r="K12164" i="2"/>
  <x:c r="M12164" i="2"/>
  <x:c r="N12164" i="2"/>
  <x:c r="O12164" i="2"/>
  <x:c r="K12165" i="2"/>
  <x:c r="M12165" i="2"/>
  <x:c r="N12165" i="2"/>
  <x:c r="O12165" i="2"/>
  <x:c r="K12166" i="2"/>
  <x:c r="M12166" i="2"/>
  <x:c r="N12166" i="2"/>
  <x:c r="O12166" i="2"/>
  <x:c r="K12167" i="2"/>
  <x:c r="M12167" i="2"/>
  <x:c r="N12167" i="2"/>
  <x:c r="O12167" i="2"/>
  <x:c r="K12168" i="2"/>
  <x:c r="M12168" i="2"/>
  <x:c r="N12168" i="2"/>
  <x:c r="O12168" i="2"/>
  <x:c r="K12169" i="2"/>
  <x:c r="M12169" i="2"/>
  <x:c r="N12169" i="2"/>
  <x:c r="O12169" i="2"/>
  <x:c r="K12170" i="2"/>
  <x:c r="M12170" i="2"/>
  <x:c r="N12170" i="2"/>
  <x:c r="O12170" i="2"/>
  <x:c r="K12171" i="2"/>
  <x:c r="M12171" i="2"/>
  <x:c r="N12171" i="2"/>
  <x:c r="O12171" i="2"/>
  <x:c r="K12172" i="2"/>
  <x:c r="M12172" i="2"/>
  <x:c r="N12172" i="2"/>
  <x:c r="O12172" i="2"/>
  <x:c r="K12173" i="2"/>
  <x:c r="M12173" i="2"/>
  <x:c r="N12173" i="2"/>
  <x:c r="O12173" i="2"/>
  <x:c r="K12174" i="2"/>
  <x:c r="M12174" i="2"/>
  <x:c r="N12174" i="2"/>
  <x:c r="O12174" i="2"/>
  <x:c r="K12175" i="2"/>
  <x:c r="M12175" i="2"/>
  <x:c r="N12175" i="2"/>
  <x:c r="O12175" i="2"/>
  <x:c r="K12176" i="2"/>
  <x:c r="M12176" i="2"/>
  <x:c r="N12176" i="2"/>
  <x:c r="O12176" i="2"/>
  <x:c r="K12177" i="2"/>
  <x:c r="M12177" i="2"/>
  <x:c r="N12177" i="2"/>
  <x:c r="O12177" i="2"/>
  <x:c r="K12178" i="2"/>
  <x:c r="M12178" i="2"/>
  <x:c r="N12178" i="2"/>
  <x:c r="O12178" i="2"/>
  <x:c r="K12179" i="2"/>
  <x:c r="M12179" i="2"/>
  <x:c r="N12179" i="2"/>
  <x:c r="O12179" i="2"/>
  <x:c r="K12180" i="2"/>
  <x:c r="M12180" i="2"/>
  <x:c r="N12180" i="2"/>
  <x:c r="O12180" i="2"/>
  <x:c r="K12181" i="2"/>
  <x:c r="M12181" i="2"/>
  <x:c r="N12181" i="2"/>
  <x:c r="O12181" i="2"/>
  <x:c r="K12182" i="2"/>
  <x:c r="M12182" i="2"/>
  <x:c r="N12182" i="2"/>
  <x:c r="O12182" i="2"/>
  <x:c r="K12183" i="2"/>
  <x:c r="M12183" i="2"/>
  <x:c r="N12183" i="2"/>
  <x:c r="O12183" i="2"/>
  <x:c r="K12184" i="2"/>
  <x:c r="M12184" i="2"/>
  <x:c r="N12184" i="2"/>
  <x:c r="O12184" i="2"/>
  <x:c r="K12185" i="2"/>
  <x:c r="M12185" i="2"/>
  <x:c r="N12185" i="2"/>
  <x:c r="O12185" i="2"/>
  <x:c r="K12186" i="2"/>
  <x:c r="M12186" i="2"/>
  <x:c r="N12186" i="2"/>
  <x:c r="O12186" i="2"/>
  <x:c r="K12187" i="2"/>
  <x:c r="M12187" i="2"/>
  <x:c r="N12187" i="2"/>
  <x:c r="O12187" i="2"/>
  <x:c r="K12188" i="2"/>
  <x:c r="M12188" i="2"/>
  <x:c r="N12188" i="2"/>
  <x:c r="O12188" i="2"/>
  <x:c r="K12189" i="2"/>
  <x:c r="M12189" i="2"/>
  <x:c r="N12189" i="2"/>
  <x:c r="O12189" i="2"/>
  <x:c r="K12190" i="2"/>
  <x:c r="M12190" i="2"/>
  <x:c r="N12190" i="2"/>
  <x:c r="O12190" i="2"/>
  <x:c r="K12191" i="2"/>
  <x:c r="M12191" i="2"/>
  <x:c r="N12191" i="2"/>
  <x:c r="O12191" i="2"/>
  <x:c r="K12192" i="2"/>
  <x:c r="M12192" i="2"/>
  <x:c r="N12192" i="2"/>
  <x:c r="O12192" i="2"/>
  <x:c r="K12193" i="2"/>
  <x:c r="M12193" i="2"/>
  <x:c r="N12193" i="2"/>
  <x:c r="O12193" i="2"/>
  <x:c r="K12194" i="2"/>
  <x:c r="M12194" i="2"/>
  <x:c r="N12194" i="2"/>
  <x:c r="O12194" i="2"/>
  <x:c r="K12195" i="2"/>
  <x:c r="M12195" i="2"/>
  <x:c r="N12195" i="2"/>
  <x:c r="O12195" i="2"/>
  <x:c r="K12196" i="2"/>
  <x:c r="M12196" i="2"/>
  <x:c r="N12196" i="2"/>
  <x:c r="O12196" i="2"/>
  <x:c r="K12197" i="2"/>
  <x:c r="M12197" i="2"/>
  <x:c r="N12197" i="2"/>
  <x:c r="O12197" i="2"/>
  <x:c r="K12198" i="2"/>
  <x:c r="M12198" i="2"/>
  <x:c r="N12198" i="2"/>
  <x:c r="O12198" i="2"/>
  <x:c r="K12199" i="2"/>
  <x:c r="M12199" i="2"/>
  <x:c r="N12199" i="2"/>
  <x:c r="O12199" i="2"/>
  <x:c r="K12200" i="2"/>
  <x:c r="M12200" i="2"/>
  <x:c r="N12200" i="2"/>
  <x:c r="O12200" i="2"/>
  <x:c r="K12201" i="2"/>
  <x:c r="M12201" i="2"/>
  <x:c r="N12201" i="2"/>
  <x:c r="O12201" i="2"/>
  <x:c r="K12202" i="2"/>
  <x:c r="M12202" i="2"/>
  <x:c r="N12202" i="2"/>
  <x:c r="O12202" i="2"/>
  <x:c r="K12203" i="2"/>
  <x:c r="M12203" i="2"/>
  <x:c r="N12203" i="2"/>
  <x:c r="O12203" i="2"/>
  <x:c r="K12204" i="2"/>
  <x:c r="M12204" i="2"/>
  <x:c r="N12204" i="2"/>
  <x:c r="O12204" i="2"/>
  <x:c r="K12205" i="2"/>
  <x:c r="M12205" i="2"/>
  <x:c r="N12205" i="2"/>
  <x:c r="O12205" i="2"/>
  <x:c r="K12206" i="2"/>
  <x:c r="M12206" i="2"/>
  <x:c r="N12206" i="2"/>
  <x:c r="O12206" i="2"/>
  <x:c r="K12207" i="2"/>
  <x:c r="M12207" i="2"/>
  <x:c r="N12207" i="2"/>
  <x:c r="O12207" i="2"/>
  <x:c r="K12208" i="2"/>
  <x:c r="M12208" i="2"/>
  <x:c r="N12208" i="2"/>
  <x:c r="O12208" i="2"/>
  <x:c r="K12209" i="2"/>
  <x:c r="M12209" i="2"/>
  <x:c r="N12209" i="2"/>
  <x:c r="O12209" i="2"/>
  <x:c r="K12210" i="2"/>
  <x:c r="M12210" i="2"/>
  <x:c r="N12210" i="2"/>
  <x:c r="O12210" i="2"/>
  <x:c r="K12211" i="2"/>
  <x:c r="M12211" i="2"/>
  <x:c r="N12211" i="2"/>
  <x:c r="O12211" i="2"/>
  <x:c r="K12212" i="2"/>
  <x:c r="M12212" i="2"/>
  <x:c r="N12212" i="2"/>
  <x:c r="O12212" i="2"/>
  <x:c r="K12213" i="2"/>
  <x:c r="M12213" i="2"/>
  <x:c r="N12213" i="2"/>
  <x:c r="O12213" i="2"/>
  <x:c r="K12214" i="2"/>
  <x:c r="M12214" i="2"/>
  <x:c r="N12214" i="2"/>
  <x:c r="O12214" i="2"/>
  <x:c r="K12215" i="2"/>
  <x:c r="M12215" i="2"/>
  <x:c r="N12215" i="2"/>
  <x:c r="O12215" i="2"/>
  <x:c r="K12216" i="2"/>
  <x:c r="M12216" i="2"/>
  <x:c r="N12216" i="2"/>
  <x:c r="O12216" i="2"/>
  <x:c r="K12217" i="2"/>
  <x:c r="M12217" i="2"/>
  <x:c r="N12217" i="2"/>
  <x:c r="O12217" i="2"/>
  <x:c r="K12218" i="2"/>
  <x:c r="M12218" i="2"/>
  <x:c r="N12218" i="2"/>
  <x:c r="O12218" i="2"/>
  <x:c r="K12219" i="2"/>
  <x:c r="M12219" i="2"/>
  <x:c r="N12219" i="2"/>
  <x:c r="O12219" i="2"/>
  <x:c r="K12220" i="2"/>
  <x:c r="M12220" i="2"/>
  <x:c r="N12220" i="2"/>
  <x:c r="O12220" i="2"/>
</x:calcChain>
</file>

<file path=xl/sharedStrings.xml><?xml version="1.0" encoding="utf-8"?>
<x:sst xmlns:x="http://schemas.openxmlformats.org/spreadsheetml/2006/main" count="185" uniqueCount="185">
  <x:si>
    <x:t>LOOM BAL.- UNIT-H. NO-13</x:t>
  </x:si>
  <x:si>
    <x:t>LOOM NO</x:t>
  </x:si>
  <x:si>
    <x:t>FOLIO NO</x:t>
  </x:si>
  <x:si>
    <x:t>ITEM</x:t>
  </x:si>
  <x:si>
    <x:t>QUALITY</x:t>
  </x:si>
  <x:si>
    <x:t>SHADE</x:t>
  </x:si>
  <x:si>
    <x:t>TYPE</x:t>
  </x:si>
  <x:si>
    <x:t>ISSUE PCS</x:t>
  </x:si>
  <x:si>
    <x:t>ISSUE SHADE</x:t>
  </x:si>
  <x:si>
    <x:t>BAZAR PCS</x:t>
  </x:si>
  <x:si>
    <x:t>LAGAT FOR ONE PCS</x:t>
  </x:si>
  <x:si>
    <x:t>TO BE RECVD</x:t>
  </x:si>
  <x:si>
    <x:t>ACTUAL WEIGHT</x:t>
  </x:si>
  <x:si>
    <x:t>SHADE WISE %</x:t>
  </x:si>
  <x:si>
    <x:t>SHADE WISE CARPET WEIGHT</x:t>
  </x:si>
  <x:si>
    <x:t>RM BAL. ON THIS FOLIO</x:t>
  </x:si>
  <x:si>
    <x:t>88</x:t>
  </x:si>
  <x:si>
    <x:t>WOOL</x:t>
  </x:si>
  <x:si>
    <x:t>60C 2PLY</x:t>
  </x:si>
  <x:si>
    <x:t>BLACK</x:t>
  </x:si>
  <x:si>
    <x:t>BEAM</x:t>
  </x:si>
  <x:si>
    <x:t>COTTON</x:t>
  </x:si>
  <x:si>
    <x:t>6/6 COTTON</x:t>
  </x:si>
  <x:si>
    <x:t>UNDYED</x:t>
  </x:si>
  <x:si>
    <x:t>10C SINGLE PLY</x:t>
  </x:si>
  <x:si>
    <x:t>KOKSEBY MIX (WOOL+COTTON)</x:t>
  </x:si>
  <x:si>
    <x:t>WEFT</x:t>
  </x:si>
  <x:si>
    <x:t>123</x:t>
  </x:si>
  <x:si>
    <x:t>2/4 COTTON</x:t>
  </x:si>
  <x:si>
    <x:t>152</x:t>
  </x:si>
  <x:si>
    <x:t>109</x:t>
  </x:si>
  <x:si>
    <x:t>118</x:t>
  </x:si>
  <x:si>
    <x:t>77</x:t>
  </x:si>
  <x:si>
    <x:t>3/6 COTTON</x:t>
  </x:si>
  <x:si>
    <x:t>BREDEVAD -3 COTTON (DK BEIGE)</x:t>
  </x:si>
  <x:si>
    <x:t>BREDEVAD -4 COTTON (LT BEIGE)</x:t>
  </x:si>
  <x:si>
    <x:t>CHENILLE 1.5MM</x:t>
  </x:si>
  <x:si>
    <x:t>BREDEVAD -1 (DK BEIGE)</x:t>
  </x:si>
  <x:si>
    <x:t>BREDEVAD -2 (LT BEIGE)</x:t>
  </x:si>
  <x:si>
    <x:t>167</x:t>
  </x:si>
  <x:si>
    <x:t>107</x:t>
  </x:si>
  <x:si>
    <x:t>56</x:t>
  </x:si>
  <x:si>
    <x:t>12/20 COTTON</x:t>
  </x:si>
  <x:si>
    <x:t>RODASK-3 COTTON (LT BROWN)</x:t>
  </x:si>
  <x:si>
    <x:t>RODASK-2 COTTON (DK BROWN)</x:t>
  </x:si>
  <x:si>
    <x:t>RODASK-4 LT BROWN</x:t>
  </x:si>
  <x:si>
    <x:t>RODASK-1 (DK BROWN)</x:t>
  </x:si>
  <x:si>
    <x:t>127</x:t>
  </x:si>
  <x:si>
    <x:t>134</x:t>
  </x:si>
  <x:si>
    <x:t>95</x:t>
  </x:si>
  <x:si>
    <x:t>132</x:t>
  </x:si>
  <x:si>
    <x:t>130</x:t>
  </x:si>
  <x:si>
    <x:t>112</x:t>
  </x:si>
  <x:si>
    <x:t>148</x:t>
  </x:si>
  <x:si>
    <x:t>91</x:t>
  </x:si>
  <x:si>
    <x:t>99</x:t>
  </x:si>
  <x:si>
    <x:t>173</x:t>
  </x:si>
  <x:si>
    <x:t>60</x:t>
  </x:si>
  <x:si>
    <x:t>KP-1(PINK)</x:t>
  </x:si>
  <x:si>
    <x:t>KP-2(DK.GREEN)</x:t>
  </x:si>
  <x:si>
    <x:t>KP-3(LT.GREEN)</x:t>
  </x:si>
  <x:si>
    <x:t>KP-4(GREEN)</x:t>
  </x:si>
  <x:si>
    <x:t>KP-5(DK.GREY)</x:t>
  </x:si>
  <x:si>
    <x:t>KP-6(ORANGE)</x:t>
  </x:si>
  <x:si>
    <x:t>KP-7(WHITE)</x:t>
  </x:si>
  <x:si>
    <x:t>153</x:t>
  </x:si>
  <x:si>
    <x:t>101</x:t>
  </x:si>
  <x:si>
    <x:t>114</x:t>
  </x:si>
  <x:si>
    <x:t>108</x:t>
  </x:si>
  <x:si>
    <x:t>110</x:t>
  </x:si>
  <x:si>
    <x:t>78</x:t>
  </x:si>
  <x:si>
    <x:t>106</x:t>
  </x:si>
  <x:si>
    <x:t>92</x:t>
  </x:si>
  <x:si>
    <x:t>BREDEVAD -3 COTTON (DK GREEN)</x:t>
  </x:si>
  <x:si>
    <x:t>BREDEVAD -4 COTTON (LT GREEN)</x:t>
  </x:si>
  <x:si>
    <x:t>BREDEVAD -1 (DK GREEN)</x:t>
  </x:si>
  <x:si>
    <x:t>BREDEVAD -2 (LT GREEN)</x:t>
  </x:si>
  <x:si>
    <x:t>82</x:t>
  </x:si>
  <x:si>
    <x:t>117</x:t>
  </x:si>
  <x:si>
    <x:t>111</x:t>
  </x:si>
  <x:si>
    <x:t>57</x:t>
  </x:si>
  <x:si>
    <x:t>55</x:t>
  </x:si>
  <x:si>
    <x:t>131</x:t>
  </x:si>
  <x:si>
    <x:t>129</x:t>
  </x:si>
  <x:si>
    <x:t>128</x:t>
  </x:si>
  <x:si>
    <x:t>113</x:t>
  </x:si>
  <x:si>
    <x:t>135</x:t>
  </x:si>
  <x:si>
    <x:t>80</x:t>
  </x:si>
  <x:si>
    <x:t>150</x:t>
  </x:si>
  <x:si>
    <x:t>133</x:t>
  </x:si>
  <x:si>
    <x:t>97</x:t>
  </x:si>
  <x:si>
    <x:t>94</x:t>
  </x:si>
  <x:si>
    <x:t>89</x:t>
  </x:si>
  <x:si>
    <x:t>139</x:t>
  </x:si>
  <x:si>
    <x:t>58</x:t>
  </x:si>
  <x:si>
    <x:t>98</x:t>
  </x:si>
  <x:si>
    <x:t>115</x:t>
  </x:si>
  <x:si>
    <x:t>121</x:t>
  </x:si>
  <x:si>
    <x:t>104</x:t>
  </x:si>
  <x:si>
    <x:t>124</x:t>
  </x:si>
  <x:si>
    <x:t>126</x:t>
  </x:si>
  <x:si>
    <x:t>105</x:t>
  </x:si>
  <x:si>
    <x:t>125</x:t>
  </x:si>
  <x:si>
    <x:t>155</x:t>
  </x:si>
  <x:si>
    <x:t>119</x:t>
  </x:si>
  <x:si>
    <x:t>86</x:t>
  </x:si>
  <x:si>
    <x:t>79</x:t>
  </x:si>
  <x:si>
    <x:t>83</x:t>
  </x:si>
  <x:si>
    <x:t>137</x:t>
  </x:si>
  <x:si>
    <x:t>136</x:t>
  </x:si>
  <x:si>
    <x:t>96</x:t>
  </x:si>
  <x:si>
    <x:t>156</x:t>
  </x:si>
  <x:si>
    <x:t>102</x:t>
  </x:si>
  <x:si>
    <x:t>61</x:t>
  </x:si>
  <x:si>
    <x:t>158</x:t>
  </x:si>
  <x:si>
    <x:t>120</x:t>
  </x:si>
  <x:si>
    <x:t>84</x:t>
  </x:si>
  <x:si>
    <x:t>87</x:t>
  </x:si>
  <x:si>
    <x:t>93</x:t>
  </x:si>
  <x:si>
    <x:t>103</x:t>
  </x:si>
  <x:si>
    <x:t>76</x:t>
  </x:si>
  <x:si>
    <x:t>81</x:t>
  </x:si>
  <x:si>
    <x:t>75</x:t>
  </x:si>
  <x:si>
    <x:t>59</x:t>
  </x:si>
  <x:si>
    <x:t>100</x:t>
  </x:si>
  <x:si>
    <x:t>151</x:t>
  </x:si>
  <x:si>
    <x:t>90</x:t>
  </x:si>
  <x:si>
    <x:t>166</x:t>
  </x:si>
  <x:si>
    <x:t>POLYESTER</x:t>
  </x:si>
  <x:si>
    <x:t>300/2/6 RPET MULTIFOLD YARN (UNIFI CHIPS)</x:t>
  </x:si>
  <x:si>
    <x:t>G/B</x:t>
  </x:si>
  <x:si>
    <x:t>144</x:t>
  </x:si>
  <x:si>
    <x:t>143</x:t>
  </x:si>
  <x:si>
    <x:t>174</x:t>
  </x:si>
  <x:si>
    <x:t>74</x:t>
  </x:si>
  <x:si>
    <x:t>142</x:t>
  </x:si>
  <x:si>
    <x:t>170</x:t>
  </x:si>
  <x:si>
    <x:t>161</x:t>
  </x:si>
  <x:si>
    <x:t>145</x:t>
  </x:si>
  <x:si>
    <x:t>147</x:t>
  </x:si>
  <x:si>
    <x:t>116</x:t>
  </x:si>
  <x:si>
    <x:t>85</x:t>
  </x:si>
  <x:si>
    <x:t>141</x:t>
  </x:si>
  <x:si>
    <x:t>146</x:t>
  </x:si>
  <x:si>
    <x:t>164</x:t>
  </x:si>
  <x:si>
    <x:t>169</x:t>
  </x:si>
  <x:si>
    <x:t>154</x:t>
  </x:si>
  <x:si>
    <x:t>122</x:t>
  </x:si>
  <x:si>
    <x:t>149</x:t>
  </x:si>
  <x:si>
    <x:t>54</x:t>
  </x:si>
  <x:si>
    <x:t>CHENILLE 1MM</x:t>
  </x:si>
  <x:si>
    <x:t>165</x:t>
  </x:si>
  <x:si>
    <x:t>175</x:t>
  </x:si>
  <x:si>
    <x:t>176</x:t>
  </x:si>
  <x:si>
    <x:t>60S SINGLE PLY</x:t>
  </x:si>
  <x:si>
    <x:t>80S SINGLE PLY</x:t>
  </x:si>
  <x:si>
    <x:t>CHENILLE 3MM</x:t>
  </x:si>
  <x:si>
    <x:t>DAMSHOLTE-2</x:t>
  </x:si>
  <x:si>
    <x:t>DAMSHOLTE-1</x:t>
  </x:si>
  <x:si>
    <x:t>140</x:t>
  </x:si>
  <x:si>
    <x:t>138</x:t>
  </x:si>
  <x:si>
    <x:t>62</x:t>
  </x:si>
  <x:si>
    <x:t>159</x:t>
  </x:si>
  <x:si>
    <x:t>67</x:t>
  </x:si>
  <x:si>
    <x:t>63</x:t>
  </x:si>
  <x:si>
    <x:t>68</x:t>
  </x:si>
  <x:si>
    <x:t>73</x:t>
  </x:si>
  <x:si>
    <x:t>COLOUR-4</x:t>
  </x:si>
  <x:si>
    <x:t>72</x:t>
  </x:si>
  <x:si>
    <x:t>2/10 COTTON</x:t>
  </x:si>
  <x:si>
    <x:t>69</x:t>
  </x:si>
  <x:si>
    <x:t>70</x:t>
  </x:si>
  <x:si>
    <x:t>66</x:t>
  </x:si>
  <x:si>
    <x:t>177</x:t>
  </x:si>
  <x:si>
    <x:t>178</x:t>
  </x:si>
  <x:si>
    <x:t>157</x:t>
  </x:si>
  <x:si>
    <x:t>60C 2PLY NZ</x:t>
  </x:si>
  <x:si>
    <x:t>PEDERSBORG MIX</x:t>
  </x:si>
  <x:si>
    <x:t>LVRP BLUE MIX (COTTON+WOOL)</x:t>
  </x:si>
  <x:si>
    <x:t>3/8</x:t>
  </x:si>
  <x:si>
    <x:t>45C SINGLE PLY</x:t>
  </x:si>
  <x:si>
    <x:t>KNUDSKER-1</x:t>
  </x:si>
  <x:si>
    <x:t>KNUDSKER-2</x:t>
  </x:si>
  <x:si>
    <x:t>KNUDSKER-3</x:t>
  </x:si>
  <x:si>
    <x:t>KNUDSKER-4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</x:si>
</x:sst>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#,##0.00"/>
    <x:numFmt numFmtId="2" formatCode="#,##0.000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6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2" fontId="0" fillId="0" borderId="0" applyNumberFormat="0" applyFill="1" applyBorder="0" applyAlignment="0" applyProtection="1">
      <x:protection locked="1" hidden="0"/>
    </x:xf>
  </x:cellStyleXfs>
  <x:cellXfs count="7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2" fontId="0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calcChain" Target="/xl/calcChain.xml" Id="rId5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2220"/>
  <x:sheetViews>
    <x:sheetView workbookViewId="0"/>
  </x:sheetViews>
  <x:sheetFormatPr defaultRowHeight="15"/>
  <x:cols>
    <x:col min="1" max="1" width="9.860625" style="0" customWidth="1"/>
    <x:col min="2" max="2" width="9.5806250000000013" style="0" customWidth="1"/>
    <x:col min="3" max="3" width="11.380625" style="0" customWidth="1"/>
    <x:col min="4" max="4" width="41.190625" style="0" customWidth="1"/>
    <x:col min="5" max="5" width="30.710625" style="0" customWidth="1"/>
    <x:col min="6" max="6" width="7.010625" style="0" customWidth="1"/>
    <x:col min="7" max="7" width="9.6706250000000011" style="0" customWidth="1"/>
    <x:col min="8" max="8" width="12.140625" style="0" customWidth="1"/>
    <x:col min="9" max="9" width="10.550625" style="0" customWidth="1"/>
    <x:col min="10" max="10" width="18.030625" style="0" customWidth="1"/>
    <x:col min="11" max="11" width="12.270625" style="0" customWidth="1"/>
    <x:col min="12" max="12" width="15.100625" style="0" customWidth="1"/>
    <x:col min="13" max="13" width="20.420625" style="0" customWidth="1"/>
    <x:col min="14" max="14" width="25.220625000000002" style="0" customWidth="1"/>
    <x:col min="15" max="15" width="22.130625000000002" style="0" customWidth="1"/>
    <x:col min="16" max="25" width="9.140625" style="0" customWidth="1"/>
  </x:cols>
  <x:sheetData>
    <x:row r="1" spans="1:25" customFormat="1" ht="24" customHeight="1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0" t="s"/>
      <x:c r="Q1" s="0" t="s"/>
      <x:c r="R1" s="0" t="s"/>
      <x:c r="S1" s="0" t="s"/>
      <x:c r="T1" s="0" t="s"/>
      <x:c r="U1" s="0" t="s"/>
      <x:c r="V1" s="0" t="s"/>
      <x:c r="W1" s="0" t="s"/>
      <x:c r="X1" s="0" t="s"/>
      <x:c r="Y1" s="0" t="s"/>
    </x:row>
    <x:row r="2" spans="1:25">
      <x:c r="A2" s="2" t="s">
        <x:v>1</x:v>
      </x:c>
      <x:c r="B2" s="2" t="s">
        <x:v>2</x:v>
      </x:c>
      <x:c r="C2" s="2" t="s">
        <x:v>3</x:v>
      </x:c>
      <x:c r="D2" s="2" t="s">
        <x:v>4</x:v>
      </x:c>
      <x:c r="E2" s="2" t="s">
        <x:v>5</x:v>
      </x:c>
      <x:c r="F2" s="2" t="s">
        <x:v>6</x:v>
      </x:c>
      <x:c r="G2" s="2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</x:row>
    <x:row r="3" spans="1:25">
      <x:c r="A3" s="0" t="s">
        <x:v>16</x:v>
      </x:c>
      <x:c r="B3" s="0" t="n">
        <x:v>1365</x:v>
      </x:c>
      <x:c r="C3" s="0" t="s">
        <x:v>17</x:v>
      </x:c>
      <x:c r="D3" s="0" t="s">
        <x:v>18</x:v>
      </x:c>
      <x:c r="E3" s="0" t="s">
        <x:v>19</x:v>
      </x:c>
      <x:c r="F3" s="0" t="s">
        <x:v>20</x:v>
      </x:c>
      <x:c r="G3" s="0" t="n">
        <x:v>35</x:v>
      </x:c>
      <x:c r="H3" s="4" t="n">
        <x:v>22.75</x:v>
      </x:c>
      <x:c r="I3" s="4" t="n">
        <x:v>35</x:v>
      </x:c>
      <x:c r="J3" s="4" t="n">
        <x:v>0.65</x:v>
      </x:c>
      <x:c r="K3" s="4">
        <x:f>I3*J3</x:f>
      </x:c>
      <x:c r="L3" s="4" t="n">
        <x:v>116.498</x:v>
      </x:c>
      <x:c r="M3" s="5">
        <x:f>J3/3.65*100</x:f>
      </x:c>
      <x:c r="N3" s="6">
        <x:f>M3*L3/100</x:f>
      </x:c>
      <x:c r="O3" s="6">
        <x:f>H3-N3</x:f>
      </x:c>
    </x:row>
    <x:row r="4" spans="1:25">
      <x:c r="A4" s="0" t="s">
        <x:v>16</x:v>
      </x:c>
      <x:c r="B4" s="0" t="n">
        <x:v>1365</x:v>
      </x:c>
      <x:c r="C4" s="0" t="s">
        <x:v>21</x:v>
      </x:c>
      <x:c r="D4" s="0" t="s">
        <x:v>22</x:v>
      </x:c>
      <x:c r="E4" s="0" t="s">
        <x:v>23</x:v>
      </x:c>
      <x:c r="F4" s="0" t="s">
        <x:v>20</x:v>
      </x:c>
      <x:c r="G4" s="0" t="n">
        <x:v>35</x:v>
      </x:c>
      <x:c r="H4" s="4" t="n">
        <x:v>21</x:v>
      </x:c>
      <x:c r="I4" s="4" t="n">
        <x:v>35</x:v>
      </x:c>
      <x:c r="J4" s="4" t="n">
        <x:v>0.6</x:v>
      </x:c>
      <x:c r="K4" s="4">
        <x:f>I4*J4</x:f>
      </x:c>
      <x:c r="L4" s="4" t="n">
        <x:v>116.498</x:v>
      </x:c>
      <x:c r="M4" s="5">
        <x:f>J4/3.65*100</x:f>
      </x:c>
      <x:c r="N4" s="6">
        <x:f>M4*L4/100</x:f>
      </x:c>
      <x:c r="O4" s="6">
        <x:f>H4-N4</x:f>
      </x:c>
    </x:row>
    <x:row r="5" spans="1:25">
      <x:c r="A5" s="0" t="s">
        <x:v>16</x:v>
      </x:c>
      <x:c r="B5" s="0" t="n">
        <x:v>1365</x:v>
      </x:c>
      <x:c r="C5" s="0" t="s">
        <x:v>21</x:v>
      </x:c>
      <x:c r="D5" s="0" t="s">
        <x:v>22</x:v>
      </x:c>
      <x:c r="E5" s="0" t="s">
        <x:v>23</x:v>
      </x:c>
      <x:c r="F5" s="0" t="s">
        <x:v>20</x:v>
      </x:c>
      <x:c r="G5" s="0" t="n">
        <x:v>35</x:v>
      </x:c>
      <x:c r="H5" s="4" t="n">
        <x:v>21</x:v>
      </x:c>
      <x:c r="I5" s="4" t="n">
        <x:v>35</x:v>
      </x:c>
      <x:c r="J5" s="4" t="n">
        <x:v>0.6</x:v>
      </x:c>
      <x:c r="K5" s="4">
        <x:f>I5*J5</x:f>
      </x:c>
      <x:c r="L5" s="4" t="n">
        <x:v>116.498</x:v>
      </x:c>
      <x:c r="M5" s="5">
        <x:f>J5/3.65*100</x:f>
      </x:c>
      <x:c r="N5" s="6">
        <x:f>M5*L5/100</x:f>
      </x:c>
      <x:c r="O5" s="6">
        <x:f>H5-N5</x:f>
      </x:c>
    </x:row>
    <x:row r="6" spans="1:25">
      <x:c r="A6" s="0" t="s">
        <x:v>16</x:v>
      </x:c>
      <x:c r="B6" s="0" t="n">
        <x:v>1365</x:v>
      </x:c>
      <x:c r="C6" s="0" t="s">
        <x:v>17</x:v>
      </x:c>
      <x:c r="D6" s="0" t="s">
        <x:v>24</x:v>
      </x:c>
      <x:c r="E6" s="0" t="s">
        <x:v>25</x:v>
      </x:c>
      <x:c r="F6" s="0" t="s">
        <x:v>26</x:v>
      </x:c>
      <x:c r="G6" s="0" t="n">
        <x:v>35</x:v>
      </x:c>
      <x:c r="H6" s="4" t="n">
        <x:v>57</x:v>
      </x:c>
      <x:c r="I6" s="4" t="n">
        <x:v>35</x:v>
      </x:c>
      <x:c r="J6" s="4" t="n">
        <x:v>1.8</x:v>
      </x:c>
      <x:c r="K6" s="4">
        <x:f>I6*J6</x:f>
      </x:c>
      <x:c r="L6" s="4" t="n">
        <x:v>116.498</x:v>
      </x:c>
      <x:c r="M6" s="5">
        <x:f>J6/3.65*100</x:f>
      </x:c>
      <x:c r="N6" s="6">
        <x:f>M6*L6/100</x:f>
      </x:c>
      <x:c r="O6" s="6">
        <x:f>H6-N6</x:f>
      </x:c>
    </x:row>
    <x:row r="7" spans="1:25">
      <x:c r="A7" s="0" t="s">
        <x:v>27</x:v>
      </x:c>
      <x:c r="B7" s="0" t="n">
        <x:v>1366</x:v>
      </x:c>
      <x:c r="C7" s="0" t="s">
        <x:v>21</x:v>
      </x:c>
      <x:c r="D7" s="0" t="s">
        <x:v>22</x:v>
      </x:c>
      <x:c r="E7" s="0" t="s">
        <x:v>23</x:v>
      </x:c>
      <x:c r="F7" s="0" t="s">
        <x:v>20</x:v>
      </x:c>
      <x:c r="G7" s="0" t="n">
        <x:v>117</x:v>
      </x:c>
      <x:c r="H7" s="4" t="n">
        <x:v>43.384</x:v>
      </x:c>
      <x:c r="I7" s="4" t="n">
        <x:v>117</x:v>
      </x:c>
      <x:c r="J7" s="4" t="n">
        <x:v>0.371</x:v>
      </x:c>
      <x:c r="K7" s="4">
        <x:f>I7*J7</x:f>
      </x:c>
      <x:c r="L7" s="4" t="n">
        <x:v>254.991</x:v>
      </x:c>
      <x:c r="M7" s="5">
        <x:f>J7/3.234*100</x:f>
      </x:c>
      <x:c r="N7" s="6">
        <x:f>M7*L7/100</x:f>
      </x:c>
      <x:c r="O7" s="6">
        <x:f>H7-N7</x:f>
      </x:c>
    </x:row>
    <x:row r="8" spans="1:25">
      <x:c r="A8" s="0" t="s">
        <x:v>27</x:v>
      </x:c>
      <x:c r="B8" s="0" t="n">
        <x:v>1366</x:v>
      </x:c>
      <x:c r="C8" s="0" t="s">
        <x:v>21</x:v>
      </x:c>
      <x:c r="D8" s="0" t="s">
        <x:v>22</x:v>
      </x:c>
      <x:c r="E8" s="0" t="s">
        <x:v>23</x:v>
      </x:c>
      <x:c r="F8" s="0" t="s">
        <x:v>20</x:v>
      </x:c>
      <x:c r="G8" s="0" t="n">
        <x:v>117</x:v>
      </x:c>
      <x:c r="H8" s="4" t="n">
        <x:v>39.897</x:v>
      </x:c>
      <x:c r="I8" s="4" t="n">
        <x:v>117</x:v>
      </x:c>
      <x:c r="J8" s="4" t="n">
        <x:v>0.341</x:v>
      </x:c>
      <x:c r="K8" s="4">
        <x:f>I8*J8</x:f>
      </x:c>
      <x:c r="L8" s="4" t="n">
        <x:v>254.991</x:v>
      </x:c>
      <x:c r="M8" s="5">
        <x:f>J8/3.234*100</x:f>
      </x:c>
      <x:c r="N8" s="6">
        <x:f>M8*L8/100</x:f>
      </x:c>
      <x:c r="O8" s="6">
        <x:f>H8-N8</x:f>
      </x:c>
    </x:row>
    <x:row r="9" spans="1:25">
      <x:c r="A9" s="0" t="s">
        <x:v>27</x:v>
      </x:c>
      <x:c r="B9" s="0" t="n">
        <x:v>1366</x:v>
      </x:c>
      <x:c r="C9" s="0" t="s">
        <x:v>21</x:v>
      </x:c>
      <x:c r="D9" s="0" t="s">
        <x:v>22</x:v>
      </x:c>
      <x:c r="E9" s="0" t="s">
        <x:v>23</x:v>
      </x:c>
      <x:c r="F9" s="0" t="s">
        <x:v>20</x:v>
      </x:c>
      <x:c r="G9" s="0" t="n">
        <x:v>117</x:v>
      </x:c>
      <x:c r="H9" s="4" t="n">
        <x:v>43.384</x:v>
      </x:c>
      <x:c r="I9" s="4" t="n">
        <x:v>117</x:v>
      </x:c>
      <x:c r="J9" s="4" t="n">
        <x:v>0.371</x:v>
      </x:c>
      <x:c r="K9" s="4">
        <x:f>I9*J9</x:f>
      </x:c>
      <x:c r="L9" s="4" t="n">
        <x:v>254.991</x:v>
      </x:c>
      <x:c r="M9" s="5">
        <x:f>J9/3.234*100</x:f>
      </x:c>
      <x:c r="N9" s="6">
        <x:f>M9*L9/100</x:f>
      </x:c>
      <x:c r="O9" s="6">
        <x:f>H9-N9</x:f>
      </x:c>
    </x:row>
    <x:row r="10" spans="1:25">
      <x:c r="A10" s="0" t="s">
        <x:v>27</x:v>
      </x:c>
      <x:c r="B10" s="0" t="n">
        <x:v>1366</x:v>
      </x:c>
      <x:c r="C10" s="0" t="s">
        <x:v>21</x:v>
      </x:c>
      <x:c r="D10" s="0" t="s">
        <x:v>22</x:v>
      </x:c>
      <x:c r="E10" s="0" t="s">
        <x:v>23</x:v>
      </x:c>
      <x:c r="F10" s="0" t="s">
        <x:v>20</x:v>
      </x:c>
      <x:c r="G10" s="0" t="n">
        <x:v>117</x:v>
      </x:c>
      <x:c r="H10" s="4" t="n">
        <x:v>43.384</x:v>
      </x:c>
      <x:c r="I10" s="4" t="n">
        <x:v>117</x:v>
      </x:c>
      <x:c r="J10" s="4" t="n">
        <x:v>0.371</x:v>
      </x:c>
      <x:c r="K10" s="4">
        <x:f>I10*J10</x:f>
      </x:c>
      <x:c r="L10" s="4" t="n">
        <x:v>254.991</x:v>
      </x:c>
      <x:c r="M10" s="5">
        <x:f>J10/3.234*100</x:f>
      </x:c>
      <x:c r="N10" s="6">
        <x:f>M10*L10/100</x:f>
      </x:c>
      <x:c r="O10" s="6">
        <x:f>H10-N10</x:f>
      </x:c>
    </x:row>
    <x:row r="11" spans="1:25">
      <x:c r="A11" s="0" t="s">
        <x:v>27</x:v>
      </x:c>
      <x:c r="B11" s="0" t="n">
        <x:v>1366</x:v>
      </x:c>
      <x:c r="C11" s="0" t="s">
        <x:v>21</x:v>
      </x:c>
      <x:c r="D11" s="0" t="s">
        <x:v>28</x:v>
      </x:c>
      <x:c r="E11" s="0" t="s">
        <x:v>19</x:v>
      </x:c>
      <x:c r="F11" s="0" t="s">
        <x:v>26</x:v>
      </x:c>
      <x:c r="G11" s="0" t="n">
        <x:v>117</x:v>
      </x:c>
      <x:c r="H11" s="4" t="n">
        <x:v>30.42</x:v>
      </x:c>
      <x:c r="I11" s="4" t="n">
        <x:v>117</x:v>
      </x:c>
      <x:c r="J11" s="4" t="n">
        <x:v>0.26</x:v>
      </x:c>
      <x:c r="K11" s="4">
        <x:f>I11*J11</x:f>
      </x:c>
      <x:c r="L11" s="4" t="n">
        <x:v>254.991</x:v>
      </x:c>
      <x:c r="M11" s="5">
        <x:f>J11/3.234*100</x:f>
      </x:c>
      <x:c r="N11" s="6">
        <x:f>M11*L11/100</x:f>
      </x:c>
      <x:c r="O11" s="6">
        <x:f>H11-N11</x:f>
      </x:c>
    </x:row>
    <x:row r="12" spans="1:25">
      <x:c r="A12" s="0" t="s">
        <x:v>27</x:v>
      </x:c>
      <x:c r="B12" s="0" t="n">
        <x:v>1366</x:v>
      </x:c>
      <x:c r="C12" s="0" t="s">
        <x:v>21</x:v>
      </x:c>
      <x:c r="D12" s="0" t="s">
        <x:v>28</x:v>
      </x:c>
      <x:c r="E12" s="0" t="s">
        <x:v>23</x:v>
      </x:c>
      <x:c r="F12" s="0" t="s">
        <x:v>26</x:v>
      </x:c>
      <x:c r="G12" s="0" t="n">
        <x:v>117</x:v>
      </x:c>
      <x:c r="H12" s="4" t="n">
        <x:v>177.84</x:v>
      </x:c>
      <x:c r="I12" s="4" t="n">
        <x:v>117</x:v>
      </x:c>
      <x:c r="J12" s="4" t="n">
        <x:v>1.52</x:v>
      </x:c>
      <x:c r="K12" s="4">
        <x:f>I12*J12</x:f>
      </x:c>
      <x:c r="L12" s="4" t="n">
        <x:v>254.991</x:v>
      </x:c>
      <x:c r="M12" s="5">
        <x:f>J12/3.234*100</x:f>
      </x:c>
      <x:c r="N12" s="6">
        <x:f>M12*L12/100</x:f>
      </x:c>
      <x:c r="O12" s="6">
        <x:f>H12-N12</x:f>
      </x:c>
    </x:row>
    <x:row r="13" spans="1:25">
      <x:c r="A13" s="0" t="s">
        <x:v>29</x:v>
      </x:c>
      <x:c r="B13" s="0" t="n">
        <x:v>1371</x:v>
      </x:c>
      <x:c r="C13" s="0" t="s">
        <x:v>21</x:v>
      </x:c>
      <x:c r="D13" s="0" t="s">
        <x:v>22</x:v>
      </x:c>
      <x:c r="E13" s="0" t="s">
        <x:v>23</x:v>
      </x:c>
      <x:c r="F13" s="0" t="s">
        <x:v>20</x:v>
      </x:c>
      <x:c r="G13" s="0" t="n">
        <x:v>35</x:v>
      </x:c>
      <x:c r="H13" s="4" t="n">
        <x:v>21</x:v>
      </x:c>
      <x:c r="I13" s="4" t="n">
        <x:v>35</x:v>
      </x:c>
      <x:c r="J13" s="4" t="n">
        <x:v>0.6</x:v>
      </x:c>
      <x:c r="K13" s="4">
        <x:f>I13*J13</x:f>
      </x:c>
      <x:c r="L13" s="4" t="n">
        <x:v>118.003</x:v>
      </x:c>
      <x:c r="M13" s="5">
        <x:f>J13/3.65*100</x:f>
      </x:c>
      <x:c r="N13" s="6">
        <x:f>M13*L13/100</x:f>
      </x:c>
      <x:c r="O13" s="6">
        <x:f>H13-N13</x:f>
      </x:c>
    </x:row>
    <x:row r="14" spans="1:25">
      <x:c r="A14" s="0" t="s">
        <x:v>29</x:v>
      </x:c>
      <x:c r="B14" s="0" t="n">
        <x:v>1371</x:v>
      </x:c>
      <x:c r="C14" s="0" t="s">
        <x:v>21</x:v>
      </x:c>
      <x:c r="D14" s="0" t="s">
        <x:v>22</x:v>
      </x:c>
      <x:c r="E14" s="0" t="s">
        <x:v>23</x:v>
      </x:c>
      <x:c r="F14" s="0" t="s">
        <x:v>20</x:v>
      </x:c>
      <x:c r="G14" s="0" t="n">
        <x:v>35</x:v>
      </x:c>
      <x:c r="H14" s="4" t="n">
        <x:v>21</x:v>
      </x:c>
      <x:c r="I14" s="4" t="n">
        <x:v>35</x:v>
      </x:c>
      <x:c r="J14" s="4" t="n">
        <x:v>0.6</x:v>
      </x:c>
      <x:c r="K14" s="4">
        <x:f>I14*J14</x:f>
      </x:c>
      <x:c r="L14" s="4" t="n">
        <x:v>118.003</x:v>
      </x:c>
      <x:c r="M14" s="5">
        <x:f>J14/3.65*100</x:f>
      </x:c>
      <x:c r="N14" s="6">
        <x:f>M14*L14/100</x:f>
      </x:c>
      <x:c r="O14" s="6">
        <x:f>H14-N14</x:f>
      </x:c>
    </x:row>
    <x:row r="15" spans="1:25">
      <x:c r="A15" s="0" t="s">
        <x:v>29</x:v>
      </x:c>
      <x:c r="B15" s="0" t="n">
        <x:v>1371</x:v>
      </x:c>
      <x:c r="C15" s="0" t="s">
        <x:v>17</x:v>
      </x:c>
      <x:c r="D15" s="0" t="s">
        <x:v>18</x:v>
      </x:c>
      <x:c r="E15" s="0" t="s">
        <x:v>19</x:v>
      </x:c>
      <x:c r="F15" s="0" t="s">
        <x:v>20</x:v>
      </x:c>
      <x:c r="G15" s="0" t="n">
        <x:v>35</x:v>
      </x:c>
      <x:c r="H15" s="4" t="n">
        <x:v>22.75</x:v>
      </x:c>
      <x:c r="I15" s="4" t="n">
        <x:v>35</x:v>
      </x:c>
      <x:c r="J15" s="4" t="n">
        <x:v>0.65</x:v>
      </x:c>
      <x:c r="K15" s="4">
        <x:f>I15*J15</x:f>
      </x:c>
      <x:c r="L15" s="4" t="n">
        <x:v>118.003</x:v>
      </x:c>
      <x:c r="M15" s="5">
        <x:f>J15/3.65*100</x:f>
      </x:c>
      <x:c r="N15" s="6">
        <x:f>M15*L15/100</x:f>
      </x:c>
      <x:c r="O15" s="6">
        <x:f>H15-N15</x:f>
      </x:c>
    </x:row>
    <x:row r="16" spans="1:25">
      <x:c r="A16" s="0" t="s">
        <x:v>29</x:v>
      </x:c>
      <x:c r="B16" s="0" t="n">
        <x:v>1371</x:v>
      </x:c>
      <x:c r="C16" s="0" t="s">
        <x:v>17</x:v>
      </x:c>
      <x:c r="D16" s="0" t="s">
        <x:v>24</x:v>
      </x:c>
      <x:c r="E16" s="0" t="s">
        <x:v>25</x:v>
      </x:c>
      <x:c r="F16" s="0" t="s">
        <x:v>26</x:v>
      </x:c>
      <x:c r="G16" s="0" t="n">
        <x:v>35</x:v>
      </x:c>
      <x:c r="H16" s="4" t="n">
        <x:v>63</x:v>
      </x:c>
      <x:c r="I16" s="4" t="n">
        <x:v>35</x:v>
      </x:c>
      <x:c r="J16" s="4" t="n">
        <x:v>1.8</x:v>
      </x:c>
      <x:c r="K16" s="4">
        <x:f>I16*J16</x:f>
      </x:c>
      <x:c r="L16" s="4" t="n">
        <x:v>118.003</x:v>
      </x:c>
      <x:c r="M16" s="5">
        <x:f>J16/3.65*100</x:f>
      </x:c>
      <x:c r="N16" s="6">
        <x:f>M16*L16/100</x:f>
      </x:c>
      <x:c r="O16" s="6">
        <x:f>H16-N16</x:f>
      </x:c>
    </x:row>
    <x:row r="17" spans="1:25">
      <x:c r="A17" s="0" t="s">
        <x:v>30</x:v>
      </x:c>
      <x:c r="B17" s="0" t="n">
        <x:v>1372</x:v>
      </x:c>
      <x:c r="C17" s="0" t="s">
        <x:v>17</x:v>
      </x:c>
      <x:c r="D17" s="0" t="s">
        <x:v>18</x:v>
      </x:c>
      <x:c r="E17" s="0" t="s">
        <x:v>19</x:v>
      </x:c>
      <x:c r="F17" s="0" t="s">
        <x:v>20</x:v>
      </x:c>
      <x:c r="G17" s="0" t="n">
        <x:v>35</x:v>
      </x:c>
      <x:c r="H17" s="4" t="n">
        <x:v>22.75</x:v>
      </x:c>
      <x:c r="I17" s="4" t="n">
        <x:v>35</x:v>
      </x:c>
      <x:c r="J17" s="4" t="n">
        <x:v>0.65</x:v>
      </x:c>
      <x:c r="K17" s="4">
        <x:f>I17*J17</x:f>
      </x:c>
      <x:c r="L17" s="4" t="n">
        <x:v>112.192</x:v>
      </x:c>
      <x:c r="M17" s="5">
        <x:f>J17/3.736*100</x:f>
      </x:c>
      <x:c r="N17" s="6">
        <x:f>M17*L17/100</x:f>
      </x:c>
      <x:c r="O17" s="6">
        <x:f>H17-N17</x:f>
      </x:c>
    </x:row>
    <x:row r="18" spans="1:25">
      <x:c r="A18" s="0" t="s">
        <x:v>30</x:v>
      </x:c>
      <x:c r="B18" s="0" t="n">
        <x:v>1372</x:v>
      </x:c>
      <x:c r="C18" s="0" t="s">
        <x:v>21</x:v>
      </x:c>
      <x:c r="D18" s="0" t="s">
        <x:v>22</x:v>
      </x:c>
      <x:c r="E18" s="0" t="s">
        <x:v>23</x:v>
      </x:c>
      <x:c r="F18" s="0" t="s">
        <x:v>20</x:v>
      </x:c>
      <x:c r="G18" s="0" t="n">
        <x:v>35</x:v>
      </x:c>
      <x:c r="H18" s="4" t="n">
        <x:v>22.5</x:v>
      </x:c>
      <x:c r="I18" s="4" t="n">
        <x:v>35</x:v>
      </x:c>
      <x:c r="J18" s="4" t="n">
        <x:v>0.643</x:v>
      </x:c>
      <x:c r="K18" s="4">
        <x:f>I18*J18</x:f>
      </x:c>
      <x:c r="L18" s="4" t="n">
        <x:v>112.192</x:v>
      </x:c>
      <x:c r="M18" s="5">
        <x:f>J18/3.736*100</x:f>
      </x:c>
      <x:c r="N18" s="6">
        <x:f>M18*L18/100</x:f>
      </x:c>
      <x:c r="O18" s="6">
        <x:f>H18-N18</x:f>
      </x:c>
    </x:row>
    <x:row r="19" spans="1:25">
      <x:c r="A19" s="0" t="s">
        <x:v>30</x:v>
      </x:c>
      <x:c r="B19" s="0" t="n">
        <x:v>1372</x:v>
      </x:c>
      <x:c r="C19" s="0" t="s">
        <x:v>21</x:v>
      </x:c>
      <x:c r="D19" s="0" t="s">
        <x:v>22</x:v>
      </x:c>
      <x:c r="E19" s="0" t="s">
        <x:v>23</x:v>
      </x:c>
      <x:c r="F19" s="0" t="s">
        <x:v>20</x:v>
      </x:c>
      <x:c r="G19" s="0" t="n">
        <x:v>35</x:v>
      </x:c>
      <x:c r="H19" s="4" t="n">
        <x:v>22.5</x:v>
      </x:c>
      <x:c r="I19" s="4" t="n">
        <x:v>35</x:v>
      </x:c>
      <x:c r="J19" s="4" t="n">
        <x:v>0.643</x:v>
      </x:c>
      <x:c r="K19" s="4">
        <x:f>I19*J19</x:f>
      </x:c>
      <x:c r="L19" s="4" t="n">
        <x:v>112.192</x:v>
      </x:c>
      <x:c r="M19" s="5">
        <x:f>J19/3.736*100</x:f>
      </x:c>
      <x:c r="N19" s="6">
        <x:f>M19*L19/100</x:f>
      </x:c>
      <x:c r="O19" s="6">
        <x:f>H19-N19</x:f>
      </x:c>
    </x:row>
    <x:row r="20" spans="1:25">
      <x:c r="A20" s="0" t="s">
        <x:v>30</x:v>
      </x:c>
      <x:c r="B20" s="0" t="n">
        <x:v>1372</x:v>
      </x:c>
      <x:c r="C20" s="0" t="s">
        <x:v>17</x:v>
      </x:c>
      <x:c r="D20" s="0" t="s">
        <x:v>24</x:v>
      </x:c>
      <x:c r="E20" s="0" t="s">
        <x:v>25</x:v>
      </x:c>
      <x:c r="F20" s="0" t="s">
        <x:v>26</x:v>
      </x:c>
      <x:c r="G20" s="0" t="n">
        <x:v>35</x:v>
      </x:c>
      <x:c r="H20" s="4" t="n">
        <x:v>63</x:v>
      </x:c>
      <x:c r="I20" s="4" t="n">
        <x:v>35</x:v>
      </x:c>
      <x:c r="J20" s="4" t="n">
        <x:v>1.8</x:v>
      </x:c>
      <x:c r="K20" s="4">
        <x:f>I20*J20</x:f>
      </x:c>
      <x:c r="L20" s="4" t="n">
        <x:v>112.192</x:v>
      </x:c>
      <x:c r="M20" s="5">
        <x:f>J20/3.736*100</x:f>
      </x:c>
      <x:c r="N20" s="6">
        <x:f>M20*L20/100</x:f>
      </x:c>
      <x:c r="O20" s="6">
        <x:f>H20-N20</x:f>
      </x:c>
    </x:row>
    <x:row r="21" spans="1:25">
      <x:c r="A21" s="0" t="s">
        <x:v>31</x:v>
      </x:c>
      <x:c r="B21" s="0" t="n">
        <x:v>1373</x:v>
      </x:c>
      <x:c r="C21" s="0" t="s">
        <x:v>21</x:v>
      </x:c>
      <x:c r="D21" s="0" t="s">
        <x:v>22</x:v>
      </x:c>
      <x:c r="E21" s="0" t="s">
        <x:v>23</x:v>
      </x:c>
      <x:c r="F21" s="0" t="s">
        <x:v>20</x:v>
      </x:c>
      <x:c r="G21" s="0" t="n">
        <x:v>35</x:v>
      </x:c>
      <x:c r="H21" s="4" t="n">
        <x:v>22.5</x:v>
      </x:c>
      <x:c r="I21" s="4" t="n">
        <x:v>35</x:v>
      </x:c>
      <x:c r="J21" s="4" t="n">
        <x:v>0.643</x:v>
      </x:c>
      <x:c r="K21" s="4">
        <x:f>I21*J21</x:f>
      </x:c>
      <x:c r="L21" s="4" t="n">
        <x:v>114.19</x:v>
      </x:c>
      <x:c r="M21" s="5">
        <x:f>J21/3.736*100</x:f>
      </x:c>
      <x:c r="N21" s="6">
        <x:f>M21*L21/100</x:f>
      </x:c>
      <x:c r="O21" s="6">
        <x:f>H21-N21</x:f>
      </x:c>
    </x:row>
    <x:row r="22" spans="1:25">
      <x:c r="A22" s="0" t="s">
        <x:v>31</x:v>
      </x:c>
      <x:c r="B22" s="0" t="n">
        <x:v>1373</x:v>
      </x:c>
      <x:c r="C22" s="0" t="s">
        <x:v>21</x:v>
      </x:c>
      <x:c r="D22" s="0" t="s">
        <x:v>22</x:v>
      </x:c>
      <x:c r="E22" s="0" t="s">
        <x:v>23</x:v>
      </x:c>
      <x:c r="F22" s="0" t="s">
        <x:v>20</x:v>
      </x:c>
      <x:c r="G22" s="0" t="n">
        <x:v>35</x:v>
      </x:c>
      <x:c r="H22" s="4" t="n">
        <x:v>22.5</x:v>
      </x:c>
      <x:c r="I22" s="4" t="n">
        <x:v>35</x:v>
      </x:c>
      <x:c r="J22" s="4" t="n">
        <x:v>0.643</x:v>
      </x:c>
      <x:c r="K22" s="4">
        <x:f>I22*J22</x:f>
      </x:c>
      <x:c r="L22" s="4" t="n">
        <x:v>114.19</x:v>
      </x:c>
      <x:c r="M22" s="5">
        <x:f>J22/3.736*100</x:f>
      </x:c>
      <x:c r="N22" s="6">
        <x:f>M22*L22/100</x:f>
      </x:c>
      <x:c r="O22" s="6">
        <x:f>H22-N22</x:f>
      </x:c>
    </x:row>
    <x:row r="23" spans="1:25">
      <x:c r="A23" s="0" t="s">
        <x:v>31</x:v>
      </x:c>
      <x:c r="B23" s="0" t="n">
        <x:v>1373</x:v>
      </x:c>
      <x:c r="C23" s="0" t="s">
        <x:v>17</x:v>
      </x:c>
      <x:c r="D23" s="0" t="s">
        <x:v>18</x:v>
      </x:c>
      <x:c r="E23" s="0" t="s">
        <x:v>19</x:v>
      </x:c>
      <x:c r="F23" s="0" t="s">
        <x:v>20</x:v>
      </x:c>
      <x:c r="G23" s="0" t="n">
        <x:v>35</x:v>
      </x:c>
      <x:c r="H23" s="4" t="n">
        <x:v>22.75</x:v>
      </x:c>
      <x:c r="I23" s="4" t="n">
        <x:v>35</x:v>
      </x:c>
      <x:c r="J23" s="4" t="n">
        <x:v>0.65</x:v>
      </x:c>
      <x:c r="K23" s="4">
        <x:f>I23*J23</x:f>
      </x:c>
      <x:c r="L23" s="4" t="n">
        <x:v>114.19</x:v>
      </x:c>
      <x:c r="M23" s="5">
        <x:f>J23/3.736*100</x:f>
      </x:c>
      <x:c r="N23" s="6">
        <x:f>M23*L23/100</x:f>
      </x:c>
      <x:c r="O23" s="6">
        <x:f>H23-N23</x:f>
      </x:c>
    </x:row>
    <x:row r="24" spans="1:25">
      <x:c r="A24" s="0" t="s">
        <x:v>31</x:v>
      </x:c>
      <x:c r="B24" s="0" t="n">
        <x:v>1373</x:v>
      </x:c>
      <x:c r="C24" s="0" t="s">
        <x:v>17</x:v>
      </x:c>
      <x:c r="D24" s="0" t="s">
        <x:v>24</x:v>
      </x:c>
      <x:c r="E24" s="0" t="s">
        <x:v>25</x:v>
      </x:c>
      <x:c r="F24" s="0" t="s">
        <x:v>26</x:v>
      </x:c>
      <x:c r="G24" s="0" t="n">
        <x:v>35</x:v>
      </x:c>
      <x:c r="H24" s="4" t="n">
        <x:v>57</x:v>
      </x:c>
      <x:c r="I24" s="4" t="n">
        <x:v>35</x:v>
      </x:c>
      <x:c r="J24" s="4" t="n">
        <x:v>1.8</x:v>
      </x:c>
      <x:c r="K24" s="4">
        <x:f>I24*J24</x:f>
      </x:c>
      <x:c r="L24" s="4" t="n">
        <x:v>114.19</x:v>
      </x:c>
      <x:c r="M24" s="5">
        <x:f>J24/3.736*100</x:f>
      </x:c>
      <x:c r="N24" s="6">
        <x:f>M24*L24/100</x:f>
      </x:c>
      <x:c r="O24" s="6">
        <x:f>H24-N24</x:f>
      </x:c>
    </x:row>
    <x:row r="25" spans="1:25">
      <x:c r="A25" s="0" t="s">
        <x:v>32</x:v>
      </x:c>
      <x:c r="B25" s="0" t="n">
        <x:v>1374</x:v>
      </x:c>
      <x:c r="C25" s="0" t="s">
        <x:v>21</x:v>
      </x:c>
      <x:c r="D25" s="0" t="s">
        <x:v>33</x:v>
      </x:c>
      <x:c r="E25" s="0" t="s">
        <x:v>34</x:v>
      </x:c>
      <x:c r="F25" s="0" t="s">
        <x:v>20</x:v>
      </x:c>
      <x:c r="G25" s="0" t="n">
        <x:v>225</x:v>
      </x:c>
      <x:c r="H25" s="4" t="n">
        <x:v>59.85</x:v>
      </x:c>
      <x:c r="I25" s="4" t="n">
        <x:v>225</x:v>
      </x:c>
      <x:c r="J25" s="4" t="n">
        <x:v>0.266</x:v>
      </x:c>
      <x:c r="K25" s="4">
        <x:f>I25*J25</x:f>
      </x:c>
      <x:c r="L25" s="4" t="n">
        <x:v>307.733</x:v>
      </x:c>
      <x:c r="M25" s="5">
        <x:f>J25/1.408*100</x:f>
      </x:c>
      <x:c r="N25" s="6">
        <x:f>M25*L25/100</x:f>
      </x:c>
      <x:c r="O25" s="6">
        <x:f>H25-N25</x:f>
      </x:c>
    </x:row>
    <x:row r="26" spans="1:25">
      <x:c r="A26" s="0" t="s">
        <x:v>32</x:v>
      </x:c>
      <x:c r="B26" s="0" t="n">
        <x:v>1374</x:v>
      </x:c>
      <x:c r="C26" s="0" t="s">
        <x:v>21</x:v>
      </x:c>
      <x:c r="D26" s="0" t="s">
        <x:v>22</x:v>
      </x:c>
      <x:c r="E26" s="0" t="s">
        <x:v>35</x:v>
      </x:c>
      <x:c r="F26" s="0" t="s">
        <x:v>20</x:v>
      </x:c>
      <x:c r="G26" s="0" t="n">
        <x:v>225</x:v>
      </x:c>
      <x:c r="H26" s="4" t="n">
        <x:v>50.4</x:v>
      </x:c>
      <x:c r="I26" s="4" t="n">
        <x:v>225</x:v>
      </x:c>
      <x:c r="J26" s="4" t="n">
        <x:v>0.224</x:v>
      </x:c>
      <x:c r="K26" s="4">
        <x:f>I26*J26</x:f>
      </x:c>
      <x:c r="L26" s="4" t="n">
        <x:v>307.733</x:v>
      </x:c>
      <x:c r="M26" s="5">
        <x:f>J26/1.408*100</x:f>
      </x:c>
      <x:c r="N26" s="6">
        <x:f>M26*L26/100</x:f>
      </x:c>
      <x:c r="O26" s="6">
        <x:f>H26-N26</x:f>
      </x:c>
    </x:row>
    <x:row r="27" spans="1:25">
      <x:c r="A27" s="0" t="s">
        <x:v>32</x:v>
      </x:c>
      <x:c r="B27" s="0" t="n">
        <x:v>1374</x:v>
      </x:c>
      <x:c r="C27" s="0" t="s">
        <x:v>21</x:v>
      </x:c>
      <x:c r="D27" s="0" t="s">
        <x:v>33</x:v>
      </x:c>
      <x:c r="E27" s="0" t="s">
        <x:v>34</x:v>
      </x:c>
      <x:c r="F27" s="0" t="s">
        <x:v>26</x:v>
      </x:c>
      <x:c r="G27" s="0" t="n">
        <x:v>225</x:v>
      </x:c>
      <x:c r="H27" s="4" t="n">
        <x:v>17.557</x:v>
      </x:c>
      <x:c r="I27" s="4" t="n">
        <x:v>225</x:v>
      </x:c>
      <x:c r="J27" s="4" t="n">
        <x:v>0.078</x:v>
      </x:c>
      <x:c r="K27" s="4">
        <x:f>I27*J27</x:f>
      </x:c>
      <x:c r="L27" s="4" t="n">
        <x:v>307.733</x:v>
      </x:c>
      <x:c r="M27" s="5">
        <x:f>J27/1.408*100</x:f>
      </x:c>
      <x:c r="N27" s="6">
        <x:f>M27*L27/100</x:f>
      </x:c>
      <x:c r="O27" s="6">
        <x:f>H27-N27</x:f>
      </x:c>
    </x:row>
    <x:row r="28" spans="1:25">
      <x:c r="A28" s="0" t="s">
        <x:v>32</x:v>
      </x:c>
      <x:c r="B28" s="0" t="n">
        <x:v>1374</x:v>
      </x:c>
      <x:c r="C28" s="0" t="s">
        <x:v>21</x:v>
      </x:c>
      <x:c r="D28" s="0" t="s">
        <x:v>36</x:v>
      </x:c>
      <x:c r="E28" s="0" t="s">
        <x:v>37</x:v>
      </x:c>
      <x:c r="F28" s="0" t="s">
        <x:v>26</x:v>
      </x:c>
      <x:c r="G28" s="0" t="n">
        <x:v>225</x:v>
      </x:c>
      <x:c r="H28" s="4" t="n">
        <x:v>94.5</x:v>
      </x:c>
      <x:c r="I28" s="4" t="n">
        <x:v>225</x:v>
      </x:c>
      <x:c r="J28" s="4" t="n">
        <x:v>0.42</x:v>
      </x:c>
      <x:c r="K28" s="4">
        <x:f>I28*J28</x:f>
      </x:c>
      <x:c r="L28" s="4" t="n">
        <x:v>307.733</x:v>
      </x:c>
      <x:c r="M28" s="5">
        <x:f>J28/1.408*100</x:f>
      </x:c>
      <x:c r="N28" s="6">
        <x:f>M28*L28/100</x:f>
      </x:c>
      <x:c r="O28" s="6">
        <x:f>H28-N28</x:f>
      </x:c>
    </x:row>
    <x:row r="29" spans="1:25">
      <x:c r="A29" s="0" t="s">
        <x:v>32</x:v>
      </x:c>
      <x:c r="B29" s="0" t="n">
        <x:v>1374</x:v>
      </x:c>
      <x:c r="C29" s="0" t="s">
        <x:v>21</x:v>
      </x:c>
      <x:c r="D29" s="0" t="s">
        <x:v>36</x:v>
      </x:c>
      <x:c r="E29" s="0" t="s">
        <x:v>38</x:v>
      </x:c>
      <x:c r="F29" s="0" t="s">
        <x:v>26</x:v>
      </x:c>
      <x:c r="G29" s="0" t="n">
        <x:v>225</x:v>
      </x:c>
      <x:c r="H29" s="4" t="n">
        <x:v>94.502</x:v>
      </x:c>
      <x:c r="I29" s="4" t="n">
        <x:v>225</x:v>
      </x:c>
      <x:c r="J29" s="4" t="n">
        <x:v>0.42</x:v>
      </x:c>
      <x:c r="K29" s="4">
        <x:f>I29*J29</x:f>
      </x:c>
      <x:c r="L29" s="4" t="n">
        <x:v>307.733</x:v>
      </x:c>
      <x:c r="M29" s="5">
        <x:f>J29/1.408*100</x:f>
      </x:c>
      <x:c r="N29" s="6">
        <x:f>M29*L29/100</x:f>
      </x:c>
      <x:c r="O29" s="6">
        <x:f>H29-N29</x:f>
      </x:c>
    </x:row>
    <x:row r="30" spans="1:25">
      <x:c r="A30" s="0" t="s">
        <x:v>39</x:v>
      </x:c>
      <x:c r="B30" s="0" t="n">
        <x:v>1375</x:v>
      </x:c>
      <x:c r="C30" s="0" t="s">
        <x:v>17</x:v>
      </x:c>
      <x:c r="D30" s="0" t="s">
        <x:v>18</x:v>
      </x:c>
      <x:c r="E30" s="0" t="s">
        <x:v>19</x:v>
      </x:c>
      <x:c r="F30" s="0" t="s">
        <x:v>20</x:v>
      </x:c>
      <x:c r="G30" s="0" t="n">
        <x:v>73</x:v>
      </x:c>
      <x:c r="H30" s="4" t="n">
        <x:v>48.75</x:v>
      </x:c>
      <x:c r="I30" s="4" t="n">
        <x:v>73</x:v>
      </x:c>
      <x:c r="J30" s="4" t="n">
        <x:v>0.668</x:v>
      </x:c>
      <x:c r="K30" s="4">
        <x:f>I30*J30</x:f>
      </x:c>
      <x:c r="L30" s="4" t="n">
        <x:v>253.489</x:v>
      </x:c>
      <x:c r="M30" s="5">
        <x:f>J30/3.044*100</x:f>
      </x:c>
      <x:c r="N30" s="6">
        <x:f>M30*L30/100</x:f>
      </x:c>
      <x:c r="O30" s="6">
        <x:f>H30-N30</x:f>
      </x:c>
    </x:row>
    <x:row r="31" spans="1:25">
      <x:c r="A31" s="0" t="s">
        <x:v>39</x:v>
      </x:c>
      <x:c r="B31" s="0" t="n">
        <x:v>1375</x:v>
      </x:c>
      <x:c r="C31" s="0" t="s">
        <x:v>21</x:v>
      </x:c>
      <x:c r="D31" s="0" t="s">
        <x:v>22</x:v>
      </x:c>
      <x:c r="E31" s="0" t="s">
        <x:v>23</x:v>
      </x:c>
      <x:c r="F31" s="0" t="s">
        <x:v>20</x:v>
      </x:c>
      <x:c r="G31" s="0" t="n">
        <x:v>73</x:v>
      </x:c>
      <x:c r="H31" s="4" t="n">
        <x:v>21</x:v>
      </x:c>
      <x:c r="I31" s="4" t="n">
        <x:v>73</x:v>
      </x:c>
      <x:c r="J31" s="4" t="n">
        <x:v>0.288</x:v>
      </x:c>
      <x:c r="K31" s="4">
        <x:f>I31*J31</x:f>
      </x:c>
      <x:c r="L31" s="4" t="n">
        <x:v>253.489</x:v>
      </x:c>
      <x:c r="M31" s="5">
        <x:f>J31/3.044*100</x:f>
      </x:c>
      <x:c r="N31" s="6">
        <x:f>M31*L31/100</x:f>
      </x:c>
      <x:c r="O31" s="6">
        <x:f>H31-N31</x:f>
      </x:c>
    </x:row>
    <x:row r="32" spans="1:25">
      <x:c r="A32" s="0" t="s">
        <x:v>39</x:v>
      </x:c>
      <x:c r="B32" s="0" t="n">
        <x:v>1375</x:v>
      </x:c>
      <x:c r="C32" s="0" t="s">
        <x:v>21</x:v>
      </x:c>
      <x:c r="D32" s="0" t="s">
        <x:v>22</x:v>
      </x:c>
      <x:c r="E32" s="0" t="s">
        <x:v>23</x:v>
      </x:c>
      <x:c r="F32" s="0" t="s">
        <x:v>20</x:v>
      </x:c>
      <x:c r="G32" s="0" t="n">
        <x:v>73</x:v>
      </x:c>
      <x:c r="H32" s="4" t="n">
        <x:v>21</x:v>
      </x:c>
      <x:c r="I32" s="4" t="n">
        <x:v>73</x:v>
      </x:c>
      <x:c r="J32" s="4" t="n">
        <x:v>0.288</x:v>
      </x:c>
      <x:c r="K32" s="4">
        <x:f>I32*J32</x:f>
      </x:c>
      <x:c r="L32" s="4" t="n">
        <x:v>253.489</x:v>
      </x:c>
      <x:c r="M32" s="5">
        <x:f>J32/3.044*100</x:f>
      </x:c>
      <x:c r="N32" s="6">
        <x:f>M32*L32/100</x:f>
      </x:c>
      <x:c r="O32" s="6">
        <x:f>H32-N32</x:f>
      </x:c>
    </x:row>
    <x:row r="33" spans="1:25">
      <x:c r="A33" s="0" t="s">
        <x:v>39</x:v>
      </x:c>
      <x:c r="B33" s="0" t="n">
        <x:v>1375</x:v>
      </x:c>
      <x:c r="C33" s="0" t="s">
        <x:v>17</x:v>
      </x:c>
      <x:c r="D33" s="0" t="s">
        <x:v>24</x:v>
      </x:c>
      <x:c r="E33" s="0" t="s">
        <x:v>25</x:v>
      </x:c>
      <x:c r="F33" s="0" t="s">
        <x:v>26</x:v>
      </x:c>
      <x:c r="G33" s="0" t="n">
        <x:v>73</x:v>
      </x:c>
      <x:c r="H33" s="4" t="n">
        <x:v>135</x:v>
      </x:c>
      <x:c r="I33" s="4" t="n">
        <x:v>73</x:v>
      </x:c>
      <x:c r="J33" s="4" t="n">
        <x:v>1.8</x:v>
      </x:c>
      <x:c r="K33" s="4">
        <x:f>I33*J33</x:f>
      </x:c>
      <x:c r="L33" s="4" t="n">
        <x:v>253.489</x:v>
      </x:c>
      <x:c r="M33" s="5">
        <x:f>J33/3.044*100</x:f>
      </x:c>
      <x:c r="N33" s="6">
        <x:f>M33*L33/100</x:f>
      </x:c>
      <x:c r="O33" s="6">
        <x:f>H33-N33</x:f>
      </x:c>
    </x:row>
    <x:row r="34" spans="1:25">
      <x:c r="A34" s="0" t="s">
        <x:v>40</x:v>
      </x:c>
      <x:c r="B34" s="0" t="n">
        <x:v>1376</x:v>
      </x:c>
      <x:c r="C34" s="0" t="s">
        <x:v>21</x:v>
      </x:c>
      <x:c r="D34" s="0" t="s">
        <x:v>22</x:v>
      </x:c>
      <x:c r="E34" s="0" t="s">
        <x:v>23</x:v>
      </x:c>
      <x:c r="F34" s="0" t="s">
        <x:v>20</x:v>
      </x:c>
      <x:c r="G34" s="0" t="n">
        <x:v>35</x:v>
      </x:c>
      <x:c r="H34" s="4" t="n">
        <x:v>21</x:v>
      </x:c>
      <x:c r="I34" s="4" t="n">
        <x:v>35</x:v>
      </x:c>
      <x:c r="J34" s="4" t="n">
        <x:v>0.6</x:v>
      </x:c>
      <x:c r="K34" s="4">
        <x:f>I34*J34</x:f>
      </x:c>
      <x:c r="L34" s="4" t="n">
        <x:v>112.408</x:v>
      </x:c>
      <x:c r="M34" s="5">
        <x:f>J34/3.65*100</x:f>
      </x:c>
      <x:c r="N34" s="6">
        <x:f>M34*L34/100</x:f>
      </x:c>
      <x:c r="O34" s="6">
        <x:f>H34-N34</x:f>
      </x:c>
    </x:row>
    <x:row r="35" spans="1:25">
      <x:c r="A35" s="0" t="s">
        <x:v>40</x:v>
      </x:c>
      <x:c r="B35" s="0" t="n">
        <x:v>1376</x:v>
      </x:c>
      <x:c r="C35" s="0" t="s">
        <x:v>21</x:v>
      </x:c>
      <x:c r="D35" s="0" t="s">
        <x:v>22</x:v>
      </x:c>
      <x:c r="E35" s="0" t="s">
        <x:v>23</x:v>
      </x:c>
      <x:c r="F35" s="0" t="s">
        <x:v>20</x:v>
      </x:c>
      <x:c r="G35" s="0" t="n">
        <x:v>35</x:v>
      </x:c>
      <x:c r="H35" s="4" t="n">
        <x:v>21</x:v>
      </x:c>
      <x:c r="I35" s="4" t="n">
        <x:v>35</x:v>
      </x:c>
      <x:c r="J35" s="4" t="n">
        <x:v>0.6</x:v>
      </x:c>
      <x:c r="K35" s="4">
        <x:f>I35*J35</x:f>
      </x:c>
      <x:c r="L35" s="4" t="n">
        <x:v>112.408</x:v>
      </x:c>
      <x:c r="M35" s="5">
        <x:f>J35/3.65*100</x:f>
      </x:c>
      <x:c r="N35" s="6">
        <x:f>M35*L35/100</x:f>
      </x:c>
      <x:c r="O35" s="6">
        <x:f>H35-N35</x:f>
      </x:c>
    </x:row>
    <x:row r="36" spans="1:25">
      <x:c r="A36" s="0" t="s">
        <x:v>40</x:v>
      </x:c>
      <x:c r="B36" s="0" t="n">
        <x:v>1376</x:v>
      </x:c>
      <x:c r="C36" s="0" t="s">
        <x:v>17</x:v>
      </x:c>
      <x:c r="D36" s="0" t="s">
        <x:v>18</x:v>
      </x:c>
      <x:c r="E36" s="0" t="s">
        <x:v>19</x:v>
      </x:c>
      <x:c r="F36" s="0" t="s">
        <x:v>20</x:v>
      </x:c>
      <x:c r="G36" s="0" t="n">
        <x:v>35</x:v>
      </x:c>
      <x:c r="H36" s="4" t="n">
        <x:v>22.75</x:v>
      </x:c>
      <x:c r="I36" s="4" t="n">
        <x:v>35</x:v>
      </x:c>
      <x:c r="J36" s="4" t="n">
        <x:v>0.65</x:v>
      </x:c>
      <x:c r="K36" s="4">
        <x:f>I36*J36</x:f>
      </x:c>
      <x:c r="L36" s="4" t="n">
        <x:v>112.408</x:v>
      </x:c>
      <x:c r="M36" s="5">
        <x:f>J36/3.65*100</x:f>
      </x:c>
      <x:c r="N36" s="6">
        <x:f>M36*L36/100</x:f>
      </x:c>
      <x:c r="O36" s="6">
        <x:f>H36-N36</x:f>
      </x:c>
    </x:row>
    <x:row r="37" spans="1:25">
      <x:c r="A37" s="0" t="s">
        <x:v>40</x:v>
      </x:c>
      <x:c r="B37" s="0" t="n">
        <x:v>1376</x:v>
      </x:c>
      <x:c r="C37" s="0" t="s">
        <x:v>17</x:v>
      </x:c>
      <x:c r="D37" s="0" t="s">
        <x:v>24</x:v>
      </x:c>
      <x:c r="E37" s="0" t="s">
        <x:v>25</x:v>
      </x:c>
      <x:c r="F37" s="0" t="s">
        <x:v>26</x:v>
      </x:c>
      <x:c r="G37" s="0" t="n">
        <x:v>35</x:v>
      </x:c>
      <x:c r="H37" s="4" t="n">
        <x:v>63</x:v>
      </x:c>
      <x:c r="I37" s="4" t="n">
        <x:v>35</x:v>
      </x:c>
      <x:c r="J37" s="4" t="n">
        <x:v>1.8</x:v>
      </x:c>
      <x:c r="K37" s="4">
        <x:f>I37*J37</x:f>
      </x:c>
      <x:c r="L37" s="4" t="n">
        <x:v>112.408</x:v>
      </x:c>
      <x:c r="M37" s="5">
        <x:f>J37/3.65*100</x:f>
      </x:c>
      <x:c r="N37" s="6">
        <x:f>M37*L37/100</x:f>
      </x:c>
      <x:c r="O37" s="6">
        <x:f>H37-N37</x:f>
      </x:c>
    </x:row>
    <x:row r="38" spans="1:25">
      <x:c r="A38" s="0" t="s">
        <x:v>41</x:v>
      </x:c>
      <x:c r="B38" s="0" t="n">
        <x:v>1377</x:v>
      </x:c>
      <x:c r="C38" s="0" t="s">
        <x:v>21</x:v>
      </x:c>
      <x:c r="D38" s="0" t="s">
        <x:v>42</x:v>
      </x:c>
      <x:c r="E38" s="0" t="s">
        <x:v>43</x:v>
      </x:c>
      <x:c r="F38" s="0" t="s">
        <x:v>20</x:v>
      </x:c>
      <x:c r="G38" s="0" t="n">
        <x:v>43</x:v>
      </x:c>
      <x:c r="H38" s="4" t="n">
        <x:v>0.9</x:v>
      </x:c>
      <x:c r="I38" s="4" t="n">
        <x:v>43</x:v>
      </x:c>
      <x:c r="J38" s="4" t="n">
        <x:v>0.021</x:v>
      </x:c>
      <x:c r="K38" s="4">
        <x:f>I38*J38</x:f>
      </x:c>
      <x:c r="L38" s="4" t="n">
        <x:v>150.703</x:v>
      </x:c>
      <x:c r="M38" s="5">
        <x:f>J38/3.551*100</x:f>
      </x:c>
      <x:c r="N38" s="6">
        <x:f>M38*L38/100</x:f>
      </x:c>
      <x:c r="O38" s="6">
        <x:f>H38-N38</x:f>
      </x:c>
    </x:row>
    <x:row r="39" spans="1:25">
      <x:c r="A39" s="0" t="s">
        <x:v>41</x:v>
      </x:c>
      <x:c r="B39" s="0" t="n">
        <x:v>1377</x:v>
      </x:c>
      <x:c r="C39" s="0" t="s">
        <x:v>21</x:v>
      </x:c>
      <x:c r="D39" s="0" t="s">
        <x:v>42</x:v>
      </x:c>
      <x:c r="E39" s="0" t="s">
        <x:v>44</x:v>
      </x:c>
      <x:c r="F39" s="0" t="s">
        <x:v>20</x:v>
      </x:c>
      <x:c r="G39" s="0" t="n">
        <x:v>43</x:v>
      </x:c>
      <x:c r="H39" s="4" t="n">
        <x:v>0.9</x:v>
      </x:c>
      <x:c r="I39" s="4" t="n">
        <x:v>43</x:v>
      </x:c>
      <x:c r="J39" s="4" t="n">
        <x:v>0.021</x:v>
      </x:c>
      <x:c r="K39" s="4">
        <x:f>I39*J39</x:f>
      </x:c>
      <x:c r="L39" s="4" t="n">
        <x:v>150.703</x:v>
      </x:c>
      <x:c r="M39" s="5">
        <x:f>J39/3.551*100</x:f>
      </x:c>
      <x:c r="N39" s="6">
        <x:f>M39*L39/100</x:f>
      </x:c>
      <x:c r="O39" s="6">
        <x:f>H39-N39</x:f>
      </x:c>
    </x:row>
    <x:row r="40" spans="1:25">
      <x:c r="A40" s="0" t="s">
        <x:v>41</x:v>
      </x:c>
      <x:c r="B40" s="0" t="n">
        <x:v>1377</x:v>
      </x:c>
      <x:c r="C40" s="0" t="s">
        <x:v>21</x:v>
      </x:c>
      <x:c r="D40" s="0" t="s">
        <x:v>42</x:v>
      </x:c>
      <x:c r="E40" s="0" t="s">
        <x:v>44</x:v>
      </x:c>
      <x:c r="F40" s="0" t="s">
        <x:v>20</x:v>
      </x:c>
      <x:c r="G40" s="0" t="n">
        <x:v>43</x:v>
      </x:c>
      <x:c r="H40" s="4" t="n">
        <x:v>12</x:v>
      </x:c>
      <x:c r="I40" s="4" t="n">
        <x:v>43</x:v>
      </x:c>
      <x:c r="J40" s="4" t="n">
        <x:v>0.279</x:v>
      </x:c>
      <x:c r="K40" s="4">
        <x:f>I40*J40</x:f>
      </x:c>
      <x:c r="L40" s="4" t="n">
        <x:v>150.703</x:v>
      </x:c>
      <x:c r="M40" s="5">
        <x:f>J40/3.551*100</x:f>
      </x:c>
      <x:c r="N40" s="6">
        <x:f>M40*L40/100</x:f>
      </x:c>
      <x:c r="O40" s="6">
        <x:f>H40-N40</x:f>
      </x:c>
    </x:row>
    <x:row r="41" spans="1:25">
      <x:c r="A41" s="0" t="s">
        <x:v>41</x:v>
      </x:c>
      <x:c r="B41" s="0" t="n">
        <x:v>1377</x:v>
      </x:c>
      <x:c r="C41" s="0" t="s">
        <x:v>21</x:v>
      </x:c>
      <x:c r="D41" s="0" t="s">
        <x:v>33</x:v>
      </x:c>
      <x:c r="E41" s="0" t="s">
        <x:v>45</x:v>
      </x:c>
      <x:c r="F41" s="0" t="s">
        <x:v>26</x:v>
      </x:c>
      <x:c r="G41" s="0" t="n">
        <x:v>43</x:v>
      </x:c>
      <x:c r="H41" s="4" t="n">
        <x:v>59.2</x:v>
      </x:c>
      <x:c r="I41" s="4" t="n">
        <x:v>43</x:v>
      </x:c>
      <x:c r="J41" s="4" t="n">
        <x:v>1.48</x:v>
      </x:c>
      <x:c r="K41" s="4">
        <x:f>I41*J41</x:f>
      </x:c>
      <x:c r="L41" s="4" t="n">
        <x:v>150.703</x:v>
      </x:c>
      <x:c r="M41" s="5">
        <x:f>J41/3.551*100</x:f>
      </x:c>
      <x:c r="N41" s="6">
        <x:f>M41*L41/100</x:f>
      </x:c>
      <x:c r="O41" s="6">
        <x:f>H41-N41</x:f>
      </x:c>
    </x:row>
    <x:row r="42" spans="1:25">
      <x:c r="A42" s="0" t="s">
        <x:v>41</x:v>
      </x:c>
      <x:c r="B42" s="0" t="n">
        <x:v>1377</x:v>
      </x:c>
      <x:c r="C42" s="0" t="s">
        <x:v>21</x:v>
      </x:c>
      <x:c r="D42" s="0" t="s">
        <x:v>36</x:v>
      </x:c>
      <x:c r="E42" s="0" t="s">
        <x:v>46</x:v>
      </x:c>
      <x:c r="F42" s="0" t="s">
        <x:v>26</x:v>
      </x:c>
      <x:c r="G42" s="0" t="n">
        <x:v>43</x:v>
      </x:c>
      <x:c r="H42" s="4" t="n">
        <x:v>70</x:v>
      </x:c>
      <x:c r="I42" s="4" t="n">
        <x:v>43</x:v>
      </x:c>
      <x:c r="J42" s="4" t="n">
        <x:v>1.75</x:v>
      </x:c>
      <x:c r="K42" s="4">
        <x:f>I42*J42</x:f>
      </x:c>
      <x:c r="L42" s="4" t="n">
        <x:v>150.703</x:v>
      </x:c>
      <x:c r="M42" s="5">
        <x:f>J42/3.551*100</x:f>
      </x:c>
      <x:c r="N42" s="6">
        <x:f>M42*L42/100</x:f>
      </x:c>
      <x:c r="O42" s="6">
        <x:f>H42-N42</x:f>
      </x:c>
    </x:row>
    <x:row r="43" spans="1:25">
      <x:c r="A43" s="0" t="s">
        <x:v>47</x:v>
      </x:c>
      <x:c r="B43" s="0" t="n">
        <x:v>1379</x:v>
      </x:c>
      <x:c r="C43" s="0" t="s">
        <x:v>21</x:v>
      </x:c>
      <x:c r="D43" s="0" t="s">
        <x:v>22</x:v>
      </x:c>
      <x:c r="E43" s="0" t="s">
        <x:v>35</x:v>
      </x:c>
      <x:c r="F43" s="0" t="s">
        <x:v>20</x:v>
      </x:c>
      <x:c r="G43" s="0" t="n">
        <x:v>217</x:v>
      </x:c>
      <x:c r="H43" s="4" t="n">
        <x:v>50.4</x:v>
      </x:c>
      <x:c r="I43" s="4" t="n">
        <x:v>217</x:v>
      </x:c>
      <x:c r="J43" s="4" t="n">
        <x:v>0.232</x:v>
      </x:c>
      <x:c r="K43" s="4">
        <x:f>I43*J43</x:f>
      </x:c>
      <x:c r="L43" s="4" t="n">
        <x:v>302.281</x:v>
      </x:c>
      <x:c r="M43" s="5">
        <x:f>J43/1.426*100</x:f>
      </x:c>
      <x:c r="N43" s="6">
        <x:f>M43*L43/100</x:f>
      </x:c>
      <x:c r="O43" s="6">
        <x:f>H43-N43</x:f>
      </x:c>
    </x:row>
    <x:row r="44" spans="1:25">
      <x:c r="A44" s="0" t="s">
        <x:v>47</x:v>
      </x:c>
      <x:c r="B44" s="0" t="n">
        <x:v>1379</x:v>
      </x:c>
      <x:c r="C44" s="0" t="s">
        <x:v>21</x:v>
      </x:c>
      <x:c r="D44" s="0" t="s">
        <x:v>33</x:v>
      </x:c>
      <x:c r="E44" s="0" t="s">
        <x:v>34</x:v>
      </x:c>
      <x:c r="F44" s="0" t="s">
        <x:v>20</x:v>
      </x:c>
      <x:c r="G44" s="0" t="n">
        <x:v>217</x:v>
      </x:c>
      <x:c r="H44" s="4" t="n">
        <x:v>59.85</x:v>
      </x:c>
      <x:c r="I44" s="4" t="n">
        <x:v>217</x:v>
      </x:c>
      <x:c r="J44" s="4" t="n">
        <x:v>0.276</x:v>
      </x:c>
      <x:c r="K44" s="4">
        <x:f>I44*J44</x:f>
      </x:c>
      <x:c r="L44" s="4" t="n">
        <x:v>302.281</x:v>
      </x:c>
      <x:c r="M44" s="5">
        <x:f>J44/1.426*100</x:f>
      </x:c>
      <x:c r="N44" s="6">
        <x:f>M44*L44/100</x:f>
      </x:c>
      <x:c r="O44" s="6">
        <x:f>H44-N44</x:f>
      </x:c>
    </x:row>
    <x:row r="45" spans="1:25">
      <x:c r="A45" s="0" t="s">
        <x:v>47</x:v>
      </x:c>
      <x:c r="B45" s="0" t="n">
        <x:v>1379</x:v>
      </x:c>
      <x:c r="C45" s="0" t="s">
        <x:v>21</x:v>
      </x:c>
      <x:c r="D45" s="0" t="s">
        <x:v>33</x:v>
      </x:c>
      <x:c r="E45" s="0" t="s">
        <x:v>34</x:v>
      </x:c>
      <x:c r="F45" s="0" t="s">
        <x:v>26</x:v>
      </x:c>
      <x:c r="G45" s="0" t="n">
        <x:v>217</x:v>
      </x:c>
      <x:c r="H45" s="4" t="n">
        <x:v>16.926</x:v>
      </x:c>
      <x:c r="I45" s="4" t="n">
        <x:v>217</x:v>
      </x:c>
      <x:c r="J45" s="4" t="n">
        <x:v>0.078</x:v>
      </x:c>
      <x:c r="K45" s="4">
        <x:f>I45*J45</x:f>
      </x:c>
      <x:c r="L45" s="4" t="n">
        <x:v>302.281</x:v>
      </x:c>
      <x:c r="M45" s="5">
        <x:f>J45/1.426*100</x:f>
      </x:c>
      <x:c r="N45" s="6">
        <x:f>M45*L45/100</x:f>
      </x:c>
      <x:c r="O45" s="6">
        <x:f>H45-N45</x:f>
      </x:c>
    </x:row>
    <x:row r="46" spans="1:25">
      <x:c r="A46" s="0" t="s">
        <x:v>47</x:v>
      </x:c>
      <x:c r="B46" s="0" t="n">
        <x:v>1379</x:v>
      </x:c>
      <x:c r="C46" s="0" t="s">
        <x:v>21</x:v>
      </x:c>
      <x:c r="D46" s="0" t="s">
        <x:v>36</x:v>
      </x:c>
      <x:c r="E46" s="0" t="s">
        <x:v>37</x:v>
      </x:c>
      <x:c r="F46" s="0" t="s">
        <x:v>26</x:v>
      </x:c>
      <x:c r="G46" s="0" t="n">
        <x:v>217</x:v>
      </x:c>
      <x:c r="H46" s="4" t="n">
        <x:v>94.501</x:v>
      </x:c>
      <x:c r="I46" s="4" t="n">
        <x:v>217</x:v>
      </x:c>
      <x:c r="J46" s="4" t="n">
        <x:v>0.42</x:v>
      </x:c>
      <x:c r="K46" s="4">
        <x:f>I46*J46</x:f>
      </x:c>
      <x:c r="L46" s="4" t="n">
        <x:v>302.281</x:v>
      </x:c>
      <x:c r="M46" s="5">
        <x:f>J46/1.426*100</x:f>
      </x:c>
      <x:c r="N46" s="6">
        <x:f>M46*L46/100</x:f>
      </x:c>
      <x:c r="O46" s="6">
        <x:f>H46-N46</x:f>
      </x:c>
    </x:row>
    <x:row r="47" spans="1:25">
      <x:c r="A47" s="0" t="s">
        <x:v>47</x:v>
      </x:c>
      <x:c r="B47" s="0" t="n">
        <x:v>1379</x:v>
      </x:c>
      <x:c r="C47" s="0" t="s">
        <x:v>21</x:v>
      </x:c>
      <x:c r="D47" s="0" t="s">
        <x:v>36</x:v>
      </x:c>
      <x:c r="E47" s="0" t="s">
        <x:v>38</x:v>
      </x:c>
      <x:c r="F47" s="0" t="s">
        <x:v>26</x:v>
      </x:c>
      <x:c r="G47" s="0" t="n">
        <x:v>217</x:v>
      </x:c>
      <x:c r="H47" s="4" t="n">
        <x:v>94.5</x:v>
      </x:c>
      <x:c r="I47" s="4" t="n">
        <x:v>217</x:v>
      </x:c>
      <x:c r="J47" s="4" t="n">
        <x:v>0.42</x:v>
      </x:c>
      <x:c r="K47" s="4">
        <x:f>I47*J47</x:f>
      </x:c>
      <x:c r="L47" s="4" t="n">
        <x:v>302.281</x:v>
      </x:c>
      <x:c r="M47" s="5">
        <x:f>J47/1.426*100</x:f>
      </x:c>
      <x:c r="N47" s="6">
        <x:f>M47*L47/100</x:f>
      </x:c>
      <x:c r="O47" s="6">
        <x:f>H47-N47</x:f>
      </x:c>
    </x:row>
    <x:row r="48" spans="1:25">
      <x:c r="A48" s="0" t="s">
        <x:v>48</x:v>
      </x:c>
      <x:c r="B48" s="0" t="n">
        <x:v>1380</x:v>
      </x:c>
      <x:c r="C48" s="0" t="s">
        <x:v>21</x:v>
      </x:c>
      <x:c r="D48" s="0" t="s">
        <x:v>22</x:v>
      </x:c>
      <x:c r="E48" s="0" t="s">
        <x:v>35</x:v>
      </x:c>
      <x:c r="F48" s="0" t="s">
        <x:v>20</x:v>
      </x:c>
      <x:c r="G48" s="0" t="n">
        <x:v>128</x:v>
      </x:c>
      <x:c r="H48" s="4" t="n">
        <x:v>50.4</x:v>
      </x:c>
      <x:c r="I48" s="4" t="n">
        <x:v>128</x:v>
      </x:c>
      <x:c r="J48" s="4" t="n">
        <x:v>0.394</x:v>
      </x:c>
      <x:c r="K48" s="4">
        <x:f>I48*J48</x:f>
      </x:c>
      <x:c r="L48" s="4" t="n">
        <x:v>175.419</x:v>
      </x:c>
      <x:c r="M48" s="5">
        <x:f>J48/2.642*100</x:f>
      </x:c>
      <x:c r="N48" s="6">
        <x:f>M48*L48/100</x:f>
      </x:c>
      <x:c r="O48" s="6">
        <x:f>H48-N48</x:f>
      </x:c>
    </x:row>
    <x:row r="49" spans="1:25">
      <x:c r="A49" s="0" t="s">
        <x:v>48</x:v>
      </x:c>
      <x:c r="B49" s="0" t="n">
        <x:v>1380</x:v>
      </x:c>
      <x:c r="C49" s="0" t="s">
        <x:v>21</x:v>
      </x:c>
      <x:c r="D49" s="0" t="s">
        <x:v>22</x:v>
      </x:c>
      <x:c r="E49" s="0" t="s">
        <x:v>35</x:v>
      </x:c>
      <x:c r="F49" s="0" t="s">
        <x:v>20</x:v>
      </x:c>
      <x:c r="G49" s="0" t="n">
        <x:v>128</x:v>
      </x:c>
      <x:c r="H49" s="4" t="n">
        <x:v>50.4</x:v>
      </x:c>
      <x:c r="I49" s="4" t="n">
        <x:v>128</x:v>
      </x:c>
      <x:c r="J49" s="4" t="n">
        <x:v>0.394</x:v>
      </x:c>
      <x:c r="K49" s="4">
        <x:f>I49*J49</x:f>
      </x:c>
      <x:c r="L49" s="4" t="n">
        <x:v>175.419</x:v>
      </x:c>
      <x:c r="M49" s="5">
        <x:f>J49/2.642*100</x:f>
      </x:c>
      <x:c r="N49" s="6">
        <x:f>M49*L49/100</x:f>
      </x:c>
      <x:c r="O49" s="6">
        <x:f>H49-N49</x:f>
      </x:c>
    </x:row>
    <x:row r="50" spans="1:25">
      <x:c r="A50" s="0" t="s">
        <x:v>48</x:v>
      </x:c>
      <x:c r="B50" s="0" t="n">
        <x:v>1380</x:v>
      </x:c>
      <x:c r="C50" s="0" t="s">
        <x:v>21</x:v>
      </x:c>
      <x:c r="D50" s="0" t="s">
        <x:v>33</x:v>
      </x:c>
      <x:c r="E50" s="0" t="s">
        <x:v>34</x:v>
      </x:c>
      <x:c r="F50" s="0" t="s">
        <x:v>20</x:v>
      </x:c>
      <x:c r="G50" s="0" t="n">
        <x:v>128</x:v>
      </x:c>
      <x:c r="H50" s="4" t="n">
        <x:v>59.85</x:v>
      </x:c>
      <x:c r="I50" s="4" t="n">
        <x:v>128</x:v>
      </x:c>
      <x:c r="J50" s="4" t="n">
        <x:v>0.468</x:v>
      </x:c>
      <x:c r="K50" s="4">
        <x:f>I50*J50</x:f>
      </x:c>
      <x:c r="L50" s="4" t="n">
        <x:v>175.419</x:v>
      </x:c>
      <x:c r="M50" s="5">
        <x:f>J50/2.642*100</x:f>
      </x:c>
      <x:c r="N50" s="6">
        <x:f>M50*L50/100</x:f>
      </x:c>
      <x:c r="O50" s="6">
        <x:f>H50-N50</x:f>
      </x:c>
    </x:row>
    <x:row r="51" spans="1:25">
      <x:c r="A51" s="0" t="s">
        <x:v>48</x:v>
      </x:c>
      <x:c r="B51" s="0" t="n">
        <x:v>1380</x:v>
      </x:c>
      <x:c r="C51" s="0" t="s">
        <x:v>21</x:v>
      </x:c>
      <x:c r="D51" s="0" t="s">
        <x:v>33</x:v>
      </x:c>
      <x:c r="E51" s="0" t="s">
        <x:v>34</x:v>
      </x:c>
      <x:c r="F51" s="0" t="s">
        <x:v>20</x:v>
      </x:c>
      <x:c r="G51" s="0" t="n">
        <x:v>128</x:v>
      </x:c>
      <x:c r="H51" s="4" t="n">
        <x:v>59.85</x:v>
      </x:c>
      <x:c r="I51" s="4" t="n">
        <x:v>128</x:v>
      </x:c>
      <x:c r="J51" s="4" t="n">
        <x:v>0.468</x:v>
      </x:c>
      <x:c r="K51" s="4">
        <x:f>I51*J51</x:f>
      </x:c>
      <x:c r="L51" s="4" t="n">
        <x:v>175.419</x:v>
      </x:c>
      <x:c r="M51" s="5">
        <x:f>J51/2.642*100</x:f>
      </x:c>
      <x:c r="N51" s="6">
        <x:f>M51*L51/100</x:f>
      </x:c>
      <x:c r="O51" s="6">
        <x:f>H51-N51</x:f>
      </x:c>
    </x:row>
    <x:row r="52" spans="1:25">
      <x:c r="A52" s="0" t="s">
        <x:v>48</x:v>
      </x:c>
      <x:c r="B52" s="0" t="n">
        <x:v>1380</x:v>
      </x:c>
      <x:c r="C52" s="0" t="s">
        <x:v>21</x:v>
      </x:c>
      <x:c r="D52" s="0" t="s">
        <x:v>33</x:v>
      </x:c>
      <x:c r="E52" s="0" t="s">
        <x:v>34</x:v>
      </x:c>
      <x:c r="F52" s="0" t="s">
        <x:v>26</x:v>
      </x:c>
      <x:c r="G52" s="0" t="n">
        <x:v>128</x:v>
      </x:c>
      <x:c r="H52" s="4" t="n">
        <x:v>10.147</x:v>
      </x:c>
      <x:c r="I52" s="4" t="n">
        <x:v>128</x:v>
      </x:c>
      <x:c r="J52" s="4" t="n">
        <x:v>0.078</x:v>
      </x:c>
      <x:c r="K52" s="4">
        <x:f>I52*J52</x:f>
      </x:c>
      <x:c r="L52" s="4" t="n">
        <x:v>175.419</x:v>
      </x:c>
      <x:c r="M52" s="5">
        <x:f>J52/2.642*100</x:f>
      </x:c>
      <x:c r="N52" s="6">
        <x:f>M52*L52/100</x:f>
      </x:c>
      <x:c r="O52" s="6">
        <x:f>H52-N52</x:f>
      </x:c>
    </x:row>
    <x:row r="53" spans="1:25">
      <x:c r="A53" s="0" t="s">
        <x:v>48</x:v>
      </x:c>
      <x:c r="B53" s="0" t="n">
        <x:v>1380</x:v>
      </x:c>
      <x:c r="C53" s="0" t="s">
        <x:v>21</x:v>
      </x:c>
      <x:c r="D53" s="0" t="s">
        <x:v>36</x:v>
      </x:c>
      <x:c r="E53" s="0" t="s">
        <x:v>37</x:v>
      </x:c>
      <x:c r="F53" s="0" t="s">
        <x:v>26</x:v>
      </x:c>
      <x:c r="G53" s="0" t="n">
        <x:v>128</x:v>
      </x:c>
      <x:c r="H53" s="4" t="n">
        <x:v>58.5</x:v>
      </x:c>
      <x:c r="I53" s="4" t="n">
        <x:v>128</x:v>
      </x:c>
      <x:c r="J53" s="4" t="n">
        <x:v>0.42</x:v>
      </x:c>
      <x:c r="K53" s="4">
        <x:f>I53*J53</x:f>
      </x:c>
      <x:c r="L53" s="4" t="n">
        <x:v>175.419</x:v>
      </x:c>
      <x:c r="M53" s="5">
        <x:f>J53/2.642*100</x:f>
      </x:c>
      <x:c r="N53" s="6">
        <x:f>M53*L53/100</x:f>
      </x:c>
      <x:c r="O53" s="6">
        <x:f>H53-N53</x:f>
      </x:c>
    </x:row>
    <x:row r="54" spans="1:25">
      <x:c r="A54" s="0" t="s">
        <x:v>48</x:v>
      </x:c>
      <x:c r="B54" s="0" t="n">
        <x:v>1380</x:v>
      </x:c>
      <x:c r="C54" s="0" t="s">
        <x:v>21</x:v>
      </x:c>
      <x:c r="D54" s="0" t="s">
        <x:v>36</x:v>
      </x:c>
      <x:c r="E54" s="0" t="s">
        <x:v>38</x:v>
      </x:c>
      <x:c r="F54" s="0" t="s">
        <x:v>26</x:v>
      </x:c>
      <x:c r="G54" s="0" t="n">
        <x:v>128</x:v>
      </x:c>
      <x:c r="H54" s="4" t="n">
        <x:v>54.501</x:v>
      </x:c>
      <x:c r="I54" s="4" t="n">
        <x:v>128</x:v>
      </x:c>
      <x:c r="J54" s="4" t="n">
        <x:v>0.42</x:v>
      </x:c>
      <x:c r="K54" s="4">
        <x:f>I54*J54</x:f>
      </x:c>
      <x:c r="L54" s="4" t="n">
        <x:v>175.419</x:v>
      </x:c>
      <x:c r="M54" s="5">
        <x:f>J54/2.642*100</x:f>
      </x:c>
      <x:c r="N54" s="6">
        <x:f>M54*L54/100</x:f>
      </x:c>
      <x:c r="O54" s="6">
        <x:f>H54-N54</x:f>
      </x:c>
    </x:row>
    <x:row r="55" spans="1:25">
      <x:c r="A55" s="0" t="s">
        <x:v>49</x:v>
      </x:c>
      <x:c r="B55" s="0" t="n">
        <x:v>1381</x:v>
      </x:c>
      <x:c r="C55" s="0" t="s">
        <x:v>17</x:v>
      </x:c>
      <x:c r="D55" s="0" t="s">
        <x:v>18</x:v>
      </x:c>
      <x:c r="E55" s="0" t="s">
        <x:v>19</x:v>
      </x:c>
      <x:c r="F55" s="0" t="s">
        <x:v>20</x:v>
      </x:c>
      <x:c r="G55" s="0" t="n">
        <x:v>35</x:v>
      </x:c>
      <x:c r="H55" s="4" t="n">
        <x:v>22.75</x:v>
      </x:c>
      <x:c r="I55" s="4" t="n">
        <x:v>35</x:v>
      </x:c>
      <x:c r="J55" s="4" t="n">
        <x:v>0.65</x:v>
      </x:c>
      <x:c r="K55" s="4">
        <x:f>I55*J55</x:f>
      </x:c>
      <x:c r="L55" s="4" t="n">
        <x:v>114.892</x:v>
      </x:c>
      <x:c r="M55" s="5">
        <x:f>J55/3.093*100</x:f>
      </x:c>
      <x:c r="N55" s="6">
        <x:f>M55*L55/100</x:f>
      </x:c>
      <x:c r="O55" s="6">
        <x:f>H55-N55</x:f>
      </x:c>
    </x:row>
    <x:row r="56" spans="1:25">
      <x:c r="A56" s="0" t="s">
        <x:v>49</x:v>
      </x:c>
      <x:c r="B56" s="0" t="n">
        <x:v>1381</x:v>
      </x:c>
      <x:c r="C56" s="0" t="s">
        <x:v>21</x:v>
      </x:c>
      <x:c r="D56" s="0" t="s">
        <x:v>22</x:v>
      </x:c>
      <x:c r="E56" s="0" t="s">
        <x:v>23</x:v>
      </x:c>
      <x:c r="F56" s="0" t="s">
        <x:v>20</x:v>
      </x:c>
      <x:c r="G56" s="0" t="n">
        <x:v>35</x:v>
      </x:c>
      <x:c r="H56" s="4" t="n">
        <x:v>22.5</x:v>
      </x:c>
      <x:c r="I56" s="4" t="n">
        <x:v>35</x:v>
      </x:c>
      <x:c r="J56" s="4" t="n">
        <x:v>0.643</x:v>
      </x:c>
      <x:c r="K56" s="4">
        <x:f>I56*J56</x:f>
      </x:c>
      <x:c r="L56" s="4" t="n">
        <x:v>114.892</x:v>
      </x:c>
      <x:c r="M56" s="5">
        <x:f>J56/3.093*100</x:f>
      </x:c>
      <x:c r="N56" s="6">
        <x:f>M56*L56/100</x:f>
      </x:c>
      <x:c r="O56" s="6">
        <x:f>H56-N56</x:f>
      </x:c>
    </x:row>
    <x:row r="57" spans="1:25">
      <x:c r="A57" s="0" t="s">
        <x:v>49</x:v>
      </x:c>
      <x:c r="B57" s="0" t="n">
        <x:v>1381</x:v>
      </x:c>
      <x:c r="C57" s="0" t="s">
        <x:v>17</x:v>
      </x:c>
      <x:c r="D57" s="0" t="s">
        <x:v>24</x:v>
      </x:c>
      <x:c r="E57" s="0" t="s">
        <x:v>25</x:v>
      </x:c>
      <x:c r="F57" s="0" t="s">
        <x:v>26</x:v>
      </x:c>
      <x:c r="G57" s="0" t="n">
        <x:v>35</x:v>
      </x:c>
      <x:c r="H57" s="4" t="n">
        <x:v>63</x:v>
      </x:c>
      <x:c r="I57" s="4" t="n">
        <x:v>35</x:v>
      </x:c>
      <x:c r="J57" s="4" t="n">
        <x:v>1.8</x:v>
      </x:c>
      <x:c r="K57" s="4">
        <x:f>I57*J57</x:f>
      </x:c>
      <x:c r="L57" s="4" t="n">
        <x:v>114.892</x:v>
      </x:c>
      <x:c r="M57" s="5">
        <x:f>J57/3.093*100</x:f>
      </x:c>
      <x:c r="N57" s="6">
        <x:f>M57*L57/100</x:f>
      </x:c>
      <x:c r="O57" s="6">
        <x:f>H57-N57</x:f>
      </x:c>
    </x:row>
    <x:row r="58" spans="1:25">
      <x:c r="A58" s="0" t="s">
        <x:v>50</x:v>
      </x:c>
      <x:c r="B58" s="0" t="n">
        <x:v>1382</x:v>
      </x:c>
      <x:c r="C58" s="0" t="s">
        <x:v>21</x:v>
      </x:c>
      <x:c r="D58" s="0" t="s">
        <x:v>22</x:v>
      </x:c>
      <x:c r="E58" s="0" t="s">
        <x:v>23</x:v>
      </x:c>
      <x:c r="F58" s="0" t="s">
        <x:v>20</x:v>
      </x:c>
      <x:c r="G58" s="0" t="n">
        <x:v>35</x:v>
      </x:c>
      <x:c r="H58" s="4" t="n">
        <x:v>21</x:v>
      </x:c>
      <x:c r="I58" s="4" t="n">
        <x:v>35</x:v>
      </x:c>
      <x:c r="J58" s="4" t="n">
        <x:v>0.6</x:v>
      </x:c>
      <x:c r="K58" s="4">
        <x:f>I58*J58</x:f>
      </x:c>
      <x:c r="L58" s="4" t="n">
        <x:v>114.697</x:v>
      </x:c>
      <x:c r="M58" s="5">
        <x:f>J58/3.65*100</x:f>
      </x:c>
      <x:c r="N58" s="6">
        <x:f>M58*L58/100</x:f>
      </x:c>
      <x:c r="O58" s="6">
        <x:f>H58-N58</x:f>
      </x:c>
    </x:row>
    <x:row r="59" spans="1:25">
      <x:c r="A59" s="0" t="s">
        <x:v>50</x:v>
      </x:c>
      <x:c r="B59" s="0" t="n">
        <x:v>1382</x:v>
      </x:c>
      <x:c r="C59" s="0" t="s">
        <x:v>21</x:v>
      </x:c>
      <x:c r="D59" s="0" t="s">
        <x:v>22</x:v>
      </x:c>
      <x:c r="E59" s="0" t="s">
        <x:v>23</x:v>
      </x:c>
      <x:c r="F59" s="0" t="s">
        <x:v>20</x:v>
      </x:c>
      <x:c r="G59" s="0" t="n">
        <x:v>35</x:v>
      </x:c>
      <x:c r="H59" s="4" t="n">
        <x:v>21</x:v>
      </x:c>
      <x:c r="I59" s="4" t="n">
        <x:v>35</x:v>
      </x:c>
      <x:c r="J59" s="4" t="n">
        <x:v>0.6</x:v>
      </x:c>
      <x:c r="K59" s="4">
        <x:f>I59*J59</x:f>
      </x:c>
      <x:c r="L59" s="4" t="n">
        <x:v>114.697</x:v>
      </x:c>
      <x:c r="M59" s="5">
        <x:f>J59/3.65*100</x:f>
      </x:c>
      <x:c r="N59" s="6">
        <x:f>M59*L59/100</x:f>
      </x:c>
      <x:c r="O59" s="6">
        <x:f>H59-N59</x:f>
      </x:c>
    </x:row>
    <x:row r="60" spans="1:25">
      <x:c r="A60" s="0" t="s">
        <x:v>50</x:v>
      </x:c>
      <x:c r="B60" s="0" t="n">
        <x:v>1382</x:v>
      </x:c>
      <x:c r="C60" s="0" t="s">
        <x:v>17</x:v>
      </x:c>
      <x:c r="D60" s="0" t="s">
        <x:v>18</x:v>
      </x:c>
      <x:c r="E60" s="0" t="s">
        <x:v>19</x:v>
      </x:c>
      <x:c r="F60" s="0" t="s">
        <x:v>20</x:v>
      </x:c>
      <x:c r="G60" s="0" t="n">
        <x:v>35</x:v>
      </x:c>
      <x:c r="H60" s="4" t="n">
        <x:v>22.75</x:v>
      </x:c>
      <x:c r="I60" s="4" t="n">
        <x:v>35</x:v>
      </x:c>
      <x:c r="J60" s="4" t="n">
        <x:v>0.65</x:v>
      </x:c>
      <x:c r="K60" s="4">
        <x:f>I60*J60</x:f>
      </x:c>
      <x:c r="L60" s="4" t="n">
        <x:v>114.697</x:v>
      </x:c>
      <x:c r="M60" s="5">
        <x:f>J60/3.65*100</x:f>
      </x:c>
      <x:c r="N60" s="6">
        <x:f>M60*L60/100</x:f>
      </x:c>
      <x:c r="O60" s="6">
        <x:f>H60-N60</x:f>
      </x:c>
    </x:row>
    <x:row r="61" spans="1:25">
      <x:c r="A61" s="0" t="s">
        <x:v>50</x:v>
      </x:c>
      <x:c r="B61" s="0" t="n">
        <x:v>1382</x:v>
      </x:c>
      <x:c r="C61" s="0" t="s">
        <x:v>17</x:v>
      </x:c>
      <x:c r="D61" s="0" t="s">
        <x:v>24</x:v>
      </x:c>
      <x:c r="E61" s="0" t="s">
        <x:v>25</x:v>
      </x:c>
      <x:c r="F61" s="0" t="s">
        <x:v>26</x:v>
      </x:c>
      <x:c r="G61" s="0" t="n">
        <x:v>35</x:v>
      </x:c>
      <x:c r="H61" s="4" t="n">
        <x:v>63</x:v>
      </x:c>
      <x:c r="I61" s="4" t="n">
        <x:v>35</x:v>
      </x:c>
      <x:c r="J61" s="4" t="n">
        <x:v>1.8</x:v>
      </x:c>
      <x:c r="K61" s="4">
        <x:f>I61*J61</x:f>
      </x:c>
      <x:c r="L61" s="4" t="n">
        <x:v>114.697</x:v>
      </x:c>
      <x:c r="M61" s="5">
        <x:f>J61/3.65*100</x:f>
      </x:c>
      <x:c r="N61" s="6">
        <x:f>M61*L61/100</x:f>
      </x:c>
      <x:c r="O61" s="6">
        <x:f>H61-N61</x:f>
      </x:c>
    </x:row>
    <x:row r="62" spans="1:25">
      <x:c r="A62" s="0" t="s">
        <x:v>51</x:v>
      </x:c>
      <x:c r="B62" s="0" t="n">
        <x:v>1383</x:v>
      </x:c>
      <x:c r="C62" s="0" t="s">
        <x:v>17</x:v>
      </x:c>
      <x:c r="D62" s="0" t="s">
        <x:v>18</x:v>
      </x:c>
      <x:c r="E62" s="0" t="s">
        <x:v>19</x:v>
      </x:c>
      <x:c r="F62" s="0" t="s">
        <x:v>20</x:v>
      </x:c>
      <x:c r="G62" s="0" t="n">
        <x:v>35</x:v>
      </x:c>
      <x:c r="H62" s="4" t="n">
        <x:v>22.75</x:v>
      </x:c>
      <x:c r="I62" s="4" t="n">
        <x:v>35</x:v>
      </x:c>
      <x:c r="J62" s="4" t="n">
        <x:v>0.65</x:v>
      </x:c>
      <x:c r="K62" s="4">
        <x:f>I62*J62</x:f>
      </x:c>
      <x:c r="L62" s="4" t="n">
        <x:v>113.203</x:v>
      </x:c>
      <x:c r="M62" s="5">
        <x:f>J62/3.65*100</x:f>
      </x:c>
      <x:c r="N62" s="6">
        <x:f>M62*L62/100</x:f>
      </x:c>
      <x:c r="O62" s="6">
        <x:f>H62-N62</x:f>
      </x:c>
    </x:row>
    <x:row r="63" spans="1:25">
      <x:c r="A63" s="0" t="s">
        <x:v>51</x:v>
      </x:c>
      <x:c r="B63" s="0" t="n">
        <x:v>1383</x:v>
      </x:c>
      <x:c r="C63" s="0" t="s">
        <x:v>21</x:v>
      </x:c>
      <x:c r="D63" s="0" t="s">
        <x:v>22</x:v>
      </x:c>
      <x:c r="E63" s="0" t="s">
        <x:v>23</x:v>
      </x:c>
      <x:c r="F63" s="0" t="s">
        <x:v>20</x:v>
      </x:c>
      <x:c r="G63" s="0" t="n">
        <x:v>35</x:v>
      </x:c>
      <x:c r="H63" s="4" t="n">
        <x:v>21</x:v>
      </x:c>
      <x:c r="I63" s="4" t="n">
        <x:v>35</x:v>
      </x:c>
      <x:c r="J63" s="4" t="n">
        <x:v>0.6</x:v>
      </x:c>
      <x:c r="K63" s="4">
        <x:f>I63*J63</x:f>
      </x:c>
      <x:c r="L63" s="4" t="n">
        <x:v>113.203</x:v>
      </x:c>
      <x:c r="M63" s="5">
        <x:f>J63/3.65*100</x:f>
      </x:c>
      <x:c r="N63" s="6">
        <x:f>M63*L63/100</x:f>
      </x:c>
      <x:c r="O63" s="6">
        <x:f>H63-N63</x:f>
      </x:c>
    </x:row>
    <x:row r="64" spans="1:25">
      <x:c r="A64" s="0" t="s">
        <x:v>51</x:v>
      </x:c>
      <x:c r="B64" s="0" t="n">
        <x:v>1383</x:v>
      </x:c>
      <x:c r="C64" s="0" t="s">
        <x:v>21</x:v>
      </x:c>
      <x:c r="D64" s="0" t="s">
        <x:v>22</x:v>
      </x:c>
      <x:c r="E64" s="0" t="s">
        <x:v>23</x:v>
      </x:c>
      <x:c r="F64" s="0" t="s">
        <x:v>20</x:v>
      </x:c>
      <x:c r="G64" s="0" t="n">
        <x:v>35</x:v>
      </x:c>
      <x:c r="H64" s="4" t="n">
        <x:v>21</x:v>
      </x:c>
      <x:c r="I64" s="4" t="n">
        <x:v>35</x:v>
      </x:c>
      <x:c r="J64" s="4" t="n">
        <x:v>0.6</x:v>
      </x:c>
      <x:c r="K64" s="4">
        <x:f>I64*J64</x:f>
      </x:c>
      <x:c r="L64" s="4" t="n">
        <x:v>113.203</x:v>
      </x:c>
      <x:c r="M64" s="5">
        <x:f>J64/3.65*100</x:f>
      </x:c>
      <x:c r="N64" s="6">
        <x:f>M64*L64/100</x:f>
      </x:c>
      <x:c r="O64" s="6">
        <x:f>H64-N64</x:f>
      </x:c>
    </x:row>
    <x:row r="65" spans="1:25">
      <x:c r="A65" s="0" t="s">
        <x:v>51</x:v>
      </x:c>
      <x:c r="B65" s="0" t="n">
        <x:v>1383</x:v>
      </x:c>
      <x:c r="C65" s="0" t="s">
        <x:v>17</x:v>
      </x:c>
      <x:c r="D65" s="0" t="s">
        <x:v>24</x:v>
      </x:c>
      <x:c r="E65" s="0" t="s">
        <x:v>25</x:v>
      </x:c>
      <x:c r="F65" s="0" t="s">
        <x:v>26</x:v>
      </x:c>
      <x:c r="G65" s="0" t="n">
        <x:v>35</x:v>
      </x:c>
      <x:c r="H65" s="4" t="n">
        <x:v>63</x:v>
      </x:c>
      <x:c r="I65" s="4" t="n">
        <x:v>35</x:v>
      </x:c>
      <x:c r="J65" s="4" t="n">
        <x:v>1.8</x:v>
      </x:c>
      <x:c r="K65" s="4">
        <x:f>I65*J65</x:f>
      </x:c>
      <x:c r="L65" s="4" t="n">
        <x:v>113.203</x:v>
      </x:c>
      <x:c r="M65" s="5">
        <x:f>J65/3.65*100</x:f>
      </x:c>
      <x:c r="N65" s="6">
        <x:f>M65*L65/100</x:f>
      </x:c>
      <x:c r="O65" s="6">
        <x:f>H65-N65</x:f>
      </x:c>
    </x:row>
    <x:row r="66" spans="1:25">
      <x:c r="A66" s="0" t="s">
        <x:v>52</x:v>
      </x:c>
      <x:c r="B66" s="0" t="n">
        <x:v>1384</x:v>
      </x:c>
      <x:c r="C66" s="0" t="s">
        <x:v>21</x:v>
      </x:c>
      <x:c r="D66" s="0" t="s">
        <x:v>22</x:v>
      </x:c>
      <x:c r="E66" s="0" t="s">
        <x:v>23</x:v>
      </x:c>
      <x:c r="F66" s="0" t="s">
        <x:v>20</x:v>
      </x:c>
      <x:c r="G66" s="0" t="n">
        <x:v>35</x:v>
      </x:c>
      <x:c r="H66" s="4" t="n">
        <x:v>22.5</x:v>
      </x:c>
      <x:c r="I66" s="4" t="n">
        <x:v>35</x:v>
      </x:c>
      <x:c r="J66" s="4" t="n">
        <x:v>0.643</x:v>
      </x:c>
      <x:c r="K66" s="4">
        <x:f>I66*J66</x:f>
      </x:c>
      <x:c r="L66" s="4" t="n">
        <x:v>113.9</x:v>
      </x:c>
      <x:c r="M66" s="5">
        <x:f>J66/3.736*100</x:f>
      </x:c>
      <x:c r="N66" s="6">
        <x:f>M66*L66/100</x:f>
      </x:c>
      <x:c r="O66" s="6">
        <x:f>H66-N66</x:f>
      </x:c>
    </x:row>
    <x:row r="67" spans="1:25">
      <x:c r="A67" s="0" t="s">
        <x:v>52</x:v>
      </x:c>
      <x:c r="B67" s="0" t="n">
        <x:v>1384</x:v>
      </x:c>
      <x:c r="C67" s="0" t="s">
        <x:v>21</x:v>
      </x:c>
      <x:c r="D67" s="0" t="s">
        <x:v>22</x:v>
      </x:c>
      <x:c r="E67" s="0" t="s">
        <x:v>23</x:v>
      </x:c>
      <x:c r="F67" s="0" t="s">
        <x:v>20</x:v>
      </x:c>
      <x:c r="G67" s="0" t="n">
        <x:v>35</x:v>
      </x:c>
      <x:c r="H67" s="4" t="n">
        <x:v>22.5</x:v>
      </x:c>
      <x:c r="I67" s="4" t="n">
        <x:v>35</x:v>
      </x:c>
      <x:c r="J67" s="4" t="n">
        <x:v>0.643</x:v>
      </x:c>
      <x:c r="K67" s="4">
        <x:f>I67*J67</x:f>
      </x:c>
      <x:c r="L67" s="4" t="n">
        <x:v>113.9</x:v>
      </x:c>
      <x:c r="M67" s="5">
        <x:f>J67/3.736*100</x:f>
      </x:c>
      <x:c r="N67" s="6">
        <x:f>M67*L67/100</x:f>
      </x:c>
      <x:c r="O67" s="6">
        <x:f>H67-N67</x:f>
      </x:c>
    </x:row>
    <x:row r="68" spans="1:25">
      <x:c r="A68" s="0" t="s">
        <x:v>52</x:v>
      </x:c>
      <x:c r="B68" s="0" t="n">
        <x:v>1384</x:v>
      </x:c>
      <x:c r="C68" s="0" t="s">
        <x:v>17</x:v>
      </x:c>
      <x:c r="D68" s="0" t="s">
        <x:v>18</x:v>
      </x:c>
      <x:c r="E68" s="0" t="s">
        <x:v>19</x:v>
      </x:c>
      <x:c r="F68" s="0" t="s">
        <x:v>20</x:v>
      </x:c>
      <x:c r="G68" s="0" t="n">
        <x:v>35</x:v>
      </x:c>
      <x:c r="H68" s="4" t="n">
        <x:v>22.75</x:v>
      </x:c>
      <x:c r="I68" s="4" t="n">
        <x:v>35</x:v>
      </x:c>
      <x:c r="J68" s="4" t="n">
        <x:v>0.65</x:v>
      </x:c>
      <x:c r="K68" s="4">
        <x:f>I68*J68</x:f>
      </x:c>
      <x:c r="L68" s="4" t="n">
        <x:v>113.9</x:v>
      </x:c>
      <x:c r="M68" s="5">
        <x:f>J68/3.736*100</x:f>
      </x:c>
      <x:c r="N68" s="6">
        <x:f>M68*L68/100</x:f>
      </x:c>
      <x:c r="O68" s="6">
        <x:f>H68-N68</x:f>
      </x:c>
    </x:row>
    <x:row r="69" spans="1:25">
      <x:c r="A69" s="0" t="s">
        <x:v>52</x:v>
      </x:c>
      <x:c r="B69" s="0" t="n">
        <x:v>1384</x:v>
      </x:c>
      <x:c r="C69" s="0" t="s">
        <x:v>17</x:v>
      </x:c>
      <x:c r="D69" s="0" t="s">
        <x:v>24</x:v>
      </x:c>
      <x:c r="E69" s="0" t="s">
        <x:v>25</x:v>
      </x:c>
      <x:c r="F69" s="0" t="s">
        <x:v>26</x:v>
      </x:c>
      <x:c r="G69" s="0" t="n">
        <x:v>35</x:v>
      </x:c>
      <x:c r="H69" s="4" t="n">
        <x:v>63</x:v>
      </x:c>
      <x:c r="I69" s="4" t="n">
        <x:v>35</x:v>
      </x:c>
      <x:c r="J69" s="4" t="n">
        <x:v>1.8</x:v>
      </x:c>
      <x:c r="K69" s="4">
        <x:f>I69*J69</x:f>
      </x:c>
      <x:c r="L69" s="4" t="n">
        <x:v>113.9</x:v>
      </x:c>
      <x:c r="M69" s="5">
        <x:f>J69/3.736*100</x:f>
      </x:c>
      <x:c r="N69" s="6">
        <x:f>M69*L69/100</x:f>
      </x:c>
      <x:c r="O69" s="6">
        <x:f>H69-N69</x:f>
      </x:c>
    </x:row>
    <x:row r="70" spans="1:25">
      <x:c r="A70" s="0" t="s">
        <x:v>40</x:v>
      </x:c>
      <x:c r="B70" s="0" t="n">
        <x:v>1385</x:v>
      </x:c>
      <x:c r="C70" s="0" t="s">
        <x:v>17</x:v>
      </x:c>
      <x:c r="D70" s="0" t="s">
        <x:v>18</x:v>
      </x:c>
      <x:c r="E70" s="0" t="s">
        <x:v>19</x:v>
      </x:c>
      <x:c r="F70" s="0" t="s">
        <x:v>20</x:v>
      </x:c>
      <x:c r="G70" s="0" t="n">
        <x:v>39</x:v>
      </x:c>
      <x:c r="H70" s="4" t="n">
        <x:v>22.75</x:v>
      </x:c>
      <x:c r="I70" s="4" t="n">
        <x:v>39</x:v>
      </x:c>
      <x:c r="J70" s="4" t="n">
        <x:v>0.583</x:v>
      </x:c>
      <x:c r="K70" s="4">
        <x:f>I70*J70</x:f>
      </x:c>
      <x:c r="L70" s="4" t="n">
        <x:v>127.197</x:v>
      </x:c>
      <x:c r="M70" s="5">
        <x:f>J70/3.559*100</x:f>
      </x:c>
      <x:c r="N70" s="6">
        <x:f>M70*L70/100</x:f>
      </x:c>
      <x:c r="O70" s="6">
        <x:f>H70-N70</x:f>
      </x:c>
    </x:row>
    <x:row r="71" spans="1:25">
      <x:c r="A71" s="0" t="s">
        <x:v>40</x:v>
      </x:c>
      <x:c r="B71" s="0" t="n">
        <x:v>1385</x:v>
      </x:c>
      <x:c r="C71" s="0" t="s">
        <x:v>21</x:v>
      </x:c>
      <x:c r="D71" s="0" t="s">
        <x:v>22</x:v>
      </x:c>
      <x:c r="E71" s="0" t="s">
        <x:v>23</x:v>
      </x:c>
      <x:c r="F71" s="0" t="s">
        <x:v>20</x:v>
      </x:c>
      <x:c r="G71" s="0" t="n">
        <x:v>39</x:v>
      </x:c>
      <x:c r="H71" s="4" t="n">
        <x:v>21</x:v>
      </x:c>
      <x:c r="I71" s="4" t="n">
        <x:v>39</x:v>
      </x:c>
      <x:c r="J71" s="4" t="n">
        <x:v>0.538</x:v>
      </x:c>
      <x:c r="K71" s="4">
        <x:f>I71*J71</x:f>
      </x:c>
      <x:c r="L71" s="4" t="n">
        <x:v>127.197</x:v>
      </x:c>
      <x:c r="M71" s="5">
        <x:f>J71/3.559*100</x:f>
      </x:c>
      <x:c r="N71" s="6">
        <x:f>M71*L71/100</x:f>
      </x:c>
      <x:c r="O71" s="6">
        <x:f>H71-N71</x:f>
      </x:c>
    </x:row>
    <x:row r="72" spans="1:25">
      <x:c r="A72" s="0" t="s">
        <x:v>40</x:v>
      </x:c>
      <x:c r="B72" s="0" t="n">
        <x:v>1385</x:v>
      </x:c>
      <x:c r="C72" s="0" t="s">
        <x:v>21</x:v>
      </x:c>
      <x:c r="D72" s="0" t="s">
        <x:v>22</x:v>
      </x:c>
      <x:c r="E72" s="0" t="s">
        <x:v>23</x:v>
      </x:c>
      <x:c r="F72" s="0" t="s">
        <x:v>20</x:v>
      </x:c>
      <x:c r="G72" s="0" t="n">
        <x:v>39</x:v>
      </x:c>
      <x:c r="H72" s="4" t="n">
        <x:v>21</x:v>
      </x:c>
      <x:c r="I72" s="4" t="n">
        <x:v>39</x:v>
      </x:c>
      <x:c r="J72" s="4" t="n">
        <x:v>0.538</x:v>
      </x:c>
      <x:c r="K72" s="4">
        <x:f>I72*J72</x:f>
      </x:c>
      <x:c r="L72" s="4" t="n">
        <x:v>127.197</x:v>
      </x:c>
      <x:c r="M72" s="5">
        <x:f>J72/3.559*100</x:f>
      </x:c>
      <x:c r="N72" s="6">
        <x:f>M72*L72/100</x:f>
      </x:c>
      <x:c r="O72" s="6">
        <x:f>H72-N72</x:f>
      </x:c>
    </x:row>
    <x:row r="73" spans="1:25">
      <x:c r="A73" s="0" t="s">
        <x:v>40</x:v>
      </x:c>
      <x:c r="B73" s="0" t="n">
        <x:v>1385</x:v>
      </x:c>
      <x:c r="C73" s="0" t="s">
        <x:v>17</x:v>
      </x:c>
      <x:c r="D73" s="0" t="s">
        <x:v>18</x:v>
      </x:c>
      <x:c r="E73" s="0" t="s">
        <x:v>19</x:v>
      </x:c>
      <x:c r="F73" s="0" t="s">
        <x:v>20</x:v>
      </x:c>
      <x:c r="G73" s="0" t="n">
        <x:v>39</x:v>
      </x:c>
      <x:c r="H73" s="4" t="n">
        <x:v>3.9</x:v>
      </x:c>
      <x:c r="I73" s="4" t="n">
        <x:v>39</x:v>
      </x:c>
      <x:c r="J73" s="4" t="n">
        <x:v>0.1</x:v>
      </x:c>
      <x:c r="K73" s="4">
        <x:f>I73*J73</x:f>
      </x:c>
      <x:c r="L73" s="4" t="n">
        <x:v>127.197</x:v>
      </x:c>
      <x:c r="M73" s="5">
        <x:f>J73/3.559*100</x:f>
      </x:c>
      <x:c r="N73" s="6">
        <x:f>M73*L73/100</x:f>
      </x:c>
      <x:c r="O73" s="6">
        <x:f>H73-N73</x:f>
      </x:c>
    </x:row>
    <x:row r="74" spans="1:25">
      <x:c r="A74" s="0" t="s">
        <x:v>40</x:v>
      </x:c>
      <x:c r="B74" s="0" t="n">
        <x:v>1385</x:v>
      </x:c>
      <x:c r="C74" s="0" t="s">
        <x:v>17</x:v>
      </x:c>
      <x:c r="D74" s="0" t="s">
        <x:v>24</x:v>
      </x:c>
      <x:c r="E74" s="0" t="s">
        <x:v>25</x:v>
      </x:c>
      <x:c r="F74" s="0" t="s">
        <x:v>26</x:v>
      </x:c>
      <x:c r="G74" s="0" t="n">
        <x:v>39</x:v>
      </x:c>
      <x:c r="H74" s="4" t="n">
        <x:v>73.8</x:v>
      </x:c>
      <x:c r="I74" s="4" t="n">
        <x:v>39</x:v>
      </x:c>
      <x:c r="J74" s="4" t="n">
        <x:v>1.8</x:v>
      </x:c>
      <x:c r="K74" s="4">
        <x:f>I74*J74</x:f>
      </x:c>
      <x:c r="L74" s="4" t="n">
        <x:v>127.197</x:v>
      </x:c>
      <x:c r="M74" s="5">
        <x:f>J74/3.559*100</x:f>
      </x:c>
      <x:c r="N74" s="6">
        <x:f>M74*L74/100</x:f>
      </x:c>
      <x:c r="O74" s="6">
        <x:f>H74-N74</x:f>
      </x:c>
    </x:row>
    <x:row r="75" spans="1:25">
      <x:c r="A75" s="0" t="s">
        <x:v>53</x:v>
      </x:c>
      <x:c r="B75" s="0" t="n">
        <x:v>1387</x:v>
      </x:c>
      <x:c r="C75" s="0" t="s">
        <x:v>17</x:v>
      </x:c>
      <x:c r="D75" s="0" t="s">
        <x:v>18</x:v>
      </x:c>
      <x:c r="E75" s="0" t="s">
        <x:v>19</x:v>
      </x:c>
      <x:c r="F75" s="0" t="s">
        <x:v>20</x:v>
      </x:c>
      <x:c r="G75" s="0" t="n">
        <x:v>35</x:v>
      </x:c>
      <x:c r="H75" s="4" t="n">
        <x:v>22.75</x:v>
      </x:c>
      <x:c r="I75" s="4" t="n">
        <x:v>35</x:v>
      </x:c>
      <x:c r="J75" s="4" t="n">
        <x:v>0.65</x:v>
      </x:c>
      <x:c r="K75" s="4">
        <x:f>I75*J75</x:f>
      </x:c>
      <x:c r="L75" s="4" t="n">
        <x:v>114.306</x:v>
      </x:c>
      <x:c r="M75" s="5">
        <x:f>J75/3.736*100</x:f>
      </x:c>
      <x:c r="N75" s="6">
        <x:f>M75*L75/100</x:f>
      </x:c>
      <x:c r="O75" s="6">
        <x:f>H75-N75</x:f>
      </x:c>
    </x:row>
    <x:row r="76" spans="1:25">
      <x:c r="A76" s="0" t="s">
        <x:v>53</x:v>
      </x:c>
      <x:c r="B76" s="0" t="n">
        <x:v>1387</x:v>
      </x:c>
      <x:c r="C76" s="0" t="s">
        <x:v>21</x:v>
      </x:c>
      <x:c r="D76" s="0" t="s">
        <x:v>22</x:v>
      </x:c>
      <x:c r="E76" s="0" t="s">
        <x:v>23</x:v>
      </x:c>
      <x:c r="F76" s="0" t="s">
        <x:v>20</x:v>
      </x:c>
      <x:c r="G76" s="0" t="n">
        <x:v>35</x:v>
      </x:c>
      <x:c r="H76" s="4" t="n">
        <x:v>22.5</x:v>
      </x:c>
      <x:c r="I76" s="4" t="n">
        <x:v>35</x:v>
      </x:c>
      <x:c r="J76" s="4" t="n">
        <x:v>0.643</x:v>
      </x:c>
      <x:c r="K76" s="4">
        <x:f>I76*J76</x:f>
      </x:c>
      <x:c r="L76" s="4" t="n">
        <x:v>114.306</x:v>
      </x:c>
      <x:c r="M76" s="5">
        <x:f>J76/3.736*100</x:f>
      </x:c>
      <x:c r="N76" s="6">
        <x:f>M76*L76/100</x:f>
      </x:c>
      <x:c r="O76" s="6">
        <x:f>H76-N76</x:f>
      </x:c>
    </x:row>
    <x:row r="77" spans="1:25">
      <x:c r="A77" s="0" t="s">
        <x:v>53</x:v>
      </x:c>
      <x:c r="B77" s="0" t="n">
        <x:v>1387</x:v>
      </x:c>
      <x:c r="C77" s="0" t="s">
        <x:v>21</x:v>
      </x:c>
      <x:c r="D77" s="0" t="s">
        <x:v>22</x:v>
      </x:c>
      <x:c r="E77" s="0" t="s">
        <x:v>23</x:v>
      </x:c>
      <x:c r="F77" s="0" t="s">
        <x:v>20</x:v>
      </x:c>
      <x:c r="G77" s="0" t="n">
        <x:v>35</x:v>
      </x:c>
      <x:c r="H77" s="4" t="n">
        <x:v>22.5</x:v>
      </x:c>
      <x:c r="I77" s="4" t="n">
        <x:v>35</x:v>
      </x:c>
      <x:c r="J77" s="4" t="n">
        <x:v>0.643</x:v>
      </x:c>
      <x:c r="K77" s="4">
        <x:f>I77*J77</x:f>
      </x:c>
      <x:c r="L77" s="4" t="n">
        <x:v>114.306</x:v>
      </x:c>
      <x:c r="M77" s="5">
        <x:f>J77/3.736*100</x:f>
      </x:c>
      <x:c r="N77" s="6">
        <x:f>M77*L77/100</x:f>
      </x:c>
      <x:c r="O77" s="6">
        <x:f>H77-N77</x:f>
      </x:c>
    </x:row>
    <x:row r="78" spans="1:25">
      <x:c r="A78" s="0" t="s">
        <x:v>53</x:v>
      </x:c>
      <x:c r="B78" s="0" t="n">
        <x:v>1387</x:v>
      </x:c>
      <x:c r="C78" s="0" t="s">
        <x:v>17</x:v>
      </x:c>
      <x:c r="D78" s="0" t="s">
        <x:v>24</x:v>
      </x:c>
      <x:c r="E78" s="0" t="s">
        <x:v>25</x:v>
      </x:c>
      <x:c r="F78" s="0" t="s">
        <x:v>26</x:v>
      </x:c>
      <x:c r="G78" s="0" t="n">
        <x:v>35</x:v>
      </x:c>
      <x:c r="H78" s="4" t="n">
        <x:v>63</x:v>
      </x:c>
      <x:c r="I78" s="4" t="n">
        <x:v>35</x:v>
      </x:c>
      <x:c r="J78" s="4" t="n">
        <x:v>1.8</x:v>
      </x:c>
      <x:c r="K78" s="4">
        <x:f>I78*J78</x:f>
      </x:c>
      <x:c r="L78" s="4" t="n">
        <x:v>114.306</x:v>
      </x:c>
      <x:c r="M78" s="5">
        <x:f>J78/3.736*100</x:f>
      </x:c>
      <x:c r="N78" s="6">
        <x:f>M78*L78/100</x:f>
      </x:c>
      <x:c r="O78" s="6">
        <x:f>H78-N78</x:f>
      </x:c>
    </x:row>
    <x:row r="79" spans="1:25">
      <x:c r="A79" s="0" t="s">
        <x:v>54</x:v>
      </x:c>
      <x:c r="B79" s="0" t="n">
        <x:v>1388</x:v>
      </x:c>
      <x:c r="C79" s="0" t="s">
        <x:v>21</x:v>
      </x:c>
      <x:c r="D79" s="0" t="s">
        <x:v>22</x:v>
      </x:c>
      <x:c r="E79" s="0" t="s">
        <x:v>35</x:v>
      </x:c>
      <x:c r="F79" s="0" t="s">
        <x:v>20</x:v>
      </x:c>
      <x:c r="G79" s="0" t="n">
        <x:v>225</x:v>
      </x:c>
      <x:c r="H79" s="4" t="n">
        <x:v>50.4</x:v>
      </x:c>
      <x:c r="I79" s="4" t="n">
        <x:v>225</x:v>
      </x:c>
      <x:c r="J79" s="4" t="n">
        <x:v>0.224</x:v>
      </x:c>
      <x:c r="K79" s="4">
        <x:f>I79*J79</x:f>
      </x:c>
      <x:c r="L79" s="4" t="n">
        <x:v>304.783</x:v>
      </x:c>
      <x:c r="M79" s="5">
        <x:f>J79/1.408*100</x:f>
      </x:c>
      <x:c r="N79" s="6">
        <x:f>M79*L79/100</x:f>
      </x:c>
      <x:c r="O79" s="6">
        <x:f>H79-N79</x:f>
      </x:c>
    </x:row>
    <x:row r="80" spans="1:25">
      <x:c r="A80" s="0" t="s">
        <x:v>54</x:v>
      </x:c>
      <x:c r="B80" s="0" t="n">
        <x:v>1388</x:v>
      </x:c>
      <x:c r="C80" s="0" t="s">
        <x:v>21</x:v>
      </x:c>
      <x:c r="D80" s="0" t="s">
        <x:v>33</x:v>
      </x:c>
      <x:c r="E80" s="0" t="s">
        <x:v>34</x:v>
      </x:c>
      <x:c r="F80" s="0" t="s">
        <x:v>20</x:v>
      </x:c>
      <x:c r="G80" s="0" t="n">
        <x:v>225</x:v>
      </x:c>
      <x:c r="H80" s="4" t="n">
        <x:v>59.85</x:v>
      </x:c>
      <x:c r="I80" s="4" t="n">
        <x:v>225</x:v>
      </x:c>
      <x:c r="J80" s="4" t="n">
        <x:v>0.266</x:v>
      </x:c>
      <x:c r="K80" s="4">
        <x:f>I80*J80</x:f>
      </x:c>
      <x:c r="L80" s="4" t="n">
        <x:v>304.783</x:v>
      </x:c>
      <x:c r="M80" s="5">
        <x:f>J80/1.408*100</x:f>
      </x:c>
      <x:c r="N80" s="6">
        <x:f>M80*L80/100</x:f>
      </x:c>
      <x:c r="O80" s="6">
        <x:f>H80-N80</x:f>
      </x:c>
    </x:row>
    <x:row r="81" spans="1:25">
      <x:c r="A81" s="0" t="s">
        <x:v>54</x:v>
      </x:c>
      <x:c r="B81" s="0" t="n">
        <x:v>1388</x:v>
      </x:c>
      <x:c r="C81" s="0" t="s">
        <x:v>21</x:v>
      </x:c>
      <x:c r="D81" s="0" t="s">
        <x:v>33</x:v>
      </x:c>
      <x:c r="E81" s="0" t="s">
        <x:v>34</x:v>
      </x:c>
      <x:c r="F81" s="0" t="s">
        <x:v>26</x:v>
      </x:c>
      <x:c r="G81" s="0" t="n">
        <x:v>225</x:v>
      </x:c>
      <x:c r="H81" s="4" t="n">
        <x:v>17.551</x:v>
      </x:c>
      <x:c r="I81" s="4" t="n">
        <x:v>225</x:v>
      </x:c>
      <x:c r="J81" s="4" t="n">
        <x:v>0.078</x:v>
      </x:c>
      <x:c r="K81" s="4">
        <x:f>I81*J81</x:f>
      </x:c>
      <x:c r="L81" s="4" t="n">
        <x:v>304.783</x:v>
      </x:c>
      <x:c r="M81" s="5">
        <x:f>J81/1.408*100</x:f>
      </x:c>
      <x:c r="N81" s="6">
        <x:f>M81*L81/100</x:f>
      </x:c>
      <x:c r="O81" s="6">
        <x:f>H81-N81</x:f>
      </x:c>
    </x:row>
    <x:row r="82" spans="1:25">
      <x:c r="A82" s="0" t="s">
        <x:v>54</x:v>
      </x:c>
      <x:c r="B82" s="0" t="n">
        <x:v>1388</x:v>
      </x:c>
      <x:c r="C82" s="0" t="s">
        <x:v>21</x:v>
      </x:c>
      <x:c r="D82" s="0" t="s">
        <x:v>36</x:v>
      </x:c>
      <x:c r="E82" s="0" t="s">
        <x:v>37</x:v>
      </x:c>
      <x:c r="F82" s="0" t="s">
        <x:v>26</x:v>
      </x:c>
      <x:c r="G82" s="0" t="n">
        <x:v>225</x:v>
      </x:c>
      <x:c r="H82" s="4" t="n">
        <x:v>94.5</x:v>
      </x:c>
      <x:c r="I82" s="4" t="n">
        <x:v>225</x:v>
      </x:c>
      <x:c r="J82" s="4" t="n">
        <x:v>0.42</x:v>
      </x:c>
      <x:c r="K82" s="4">
        <x:f>I82*J82</x:f>
      </x:c>
      <x:c r="L82" s="4" t="n">
        <x:v>304.783</x:v>
      </x:c>
      <x:c r="M82" s="5">
        <x:f>J82/1.408*100</x:f>
      </x:c>
      <x:c r="N82" s="6">
        <x:f>M82*L82/100</x:f>
      </x:c>
      <x:c r="O82" s="6">
        <x:f>H82-N82</x:f>
      </x:c>
    </x:row>
    <x:row r="83" spans="1:25">
      <x:c r="A83" s="0" t="s">
        <x:v>54</x:v>
      </x:c>
      <x:c r="B83" s="0" t="n">
        <x:v>1388</x:v>
      </x:c>
      <x:c r="C83" s="0" t="s">
        <x:v>21</x:v>
      </x:c>
      <x:c r="D83" s="0" t="s">
        <x:v>36</x:v>
      </x:c>
      <x:c r="E83" s="0" t="s">
        <x:v>38</x:v>
      </x:c>
      <x:c r="F83" s="0" t="s">
        <x:v>26</x:v>
      </x:c>
      <x:c r="G83" s="0" t="n">
        <x:v>225</x:v>
      </x:c>
      <x:c r="H83" s="4" t="n">
        <x:v>94.501</x:v>
      </x:c>
      <x:c r="I83" s="4" t="n">
        <x:v>225</x:v>
      </x:c>
      <x:c r="J83" s="4" t="n">
        <x:v>0.42</x:v>
      </x:c>
      <x:c r="K83" s="4">
        <x:f>I83*J83</x:f>
      </x:c>
      <x:c r="L83" s="4" t="n">
        <x:v>304.783</x:v>
      </x:c>
      <x:c r="M83" s="5">
        <x:f>J83/1.408*100</x:f>
      </x:c>
      <x:c r="N83" s="6">
        <x:f>M83*L83/100</x:f>
      </x:c>
      <x:c r="O83" s="6">
        <x:f>H83-N83</x:f>
      </x:c>
    </x:row>
    <x:row r="84" spans="1:25">
      <x:c r="A84" s="0" t="s">
        <x:v>55</x:v>
      </x:c>
      <x:c r="B84" s="0" t="n">
        <x:v>1389</x:v>
      </x:c>
      <x:c r="C84" s="0" t="s">
        <x:v>21</x:v>
      </x:c>
      <x:c r="D84" s="0" t="s">
        <x:v>22</x:v>
      </x:c>
      <x:c r="E84" s="0" t="s">
        <x:v>35</x:v>
      </x:c>
      <x:c r="F84" s="0" t="s">
        <x:v>20</x:v>
      </x:c>
      <x:c r="G84" s="0" t="n">
        <x:v>39</x:v>
      </x:c>
      <x:c r="H84" s="4" t="n">
        <x:v>50.4</x:v>
      </x:c>
      <x:c r="I84" s="4" t="n">
        <x:v>39</x:v>
      </x:c>
      <x:c r="J84" s="4" t="n">
        <x:v>1.292</x:v>
      </x:c>
      <x:c r="K84" s="4">
        <x:f>I84*J84</x:f>
      </x:c>
      <x:c r="L84" s="4" t="n">
        <x:v>53.311</x:v>
      </x:c>
      <x:c r="M84" s="5">
        <x:f>J84/5.037*100</x:f>
      </x:c>
      <x:c r="N84" s="6">
        <x:f>M84*L84/100</x:f>
      </x:c>
      <x:c r="O84" s="6">
        <x:f>H84-N84</x:f>
      </x:c>
    </x:row>
    <x:row r="85" spans="1:25">
      <x:c r="A85" s="0" t="s">
        <x:v>55</x:v>
      </x:c>
      <x:c r="B85" s="0" t="n">
        <x:v>1389</x:v>
      </x:c>
      <x:c r="C85" s="0" t="s">
        <x:v>21</x:v>
      </x:c>
      <x:c r="D85" s="0" t="s">
        <x:v>22</x:v>
      </x:c>
      <x:c r="E85" s="0" t="s">
        <x:v>35</x:v>
      </x:c>
      <x:c r="F85" s="0" t="s">
        <x:v>20</x:v>
      </x:c>
      <x:c r="G85" s="0" t="n">
        <x:v>39</x:v>
      </x:c>
      <x:c r="H85" s="4" t="n">
        <x:v>50.4</x:v>
      </x:c>
      <x:c r="I85" s="4" t="n">
        <x:v>39</x:v>
      </x:c>
      <x:c r="J85" s="4" t="n">
        <x:v>1.292</x:v>
      </x:c>
      <x:c r="K85" s="4">
        <x:f>I85*J85</x:f>
      </x:c>
      <x:c r="L85" s="4" t="n">
        <x:v>53.311</x:v>
      </x:c>
      <x:c r="M85" s="5">
        <x:f>J85/5.037*100</x:f>
      </x:c>
      <x:c r="N85" s="6">
        <x:f>M85*L85/100</x:f>
      </x:c>
      <x:c r="O85" s="6">
        <x:f>H85-N85</x:f>
      </x:c>
    </x:row>
    <x:row r="86" spans="1:25">
      <x:c r="A86" s="0" t="s">
        <x:v>55</x:v>
      </x:c>
      <x:c r="B86" s="0" t="n">
        <x:v>1389</x:v>
      </x:c>
      <x:c r="C86" s="0" t="s">
        <x:v>21</x:v>
      </x:c>
      <x:c r="D86" s="0" t="s">
        <x:v>33</x:v>
      </x:c>
      <x:c r="E86" s="0" t="s">
        <x:v>34</x:v>
      </x:c>
      <x:c r="F86" s="0" t="s">
        <x:v>20</x:v>
      </x:c>
      <x:c r="G86" s="0" t="n">
        <x:v>39</x:v>
      </x:c>
      <x:c r="H86" s="4" t="n">
        <x:v>59.85</x:v>
      </x:c>
      <x:c r="I86" s="4" t="n">
        <x:v>39</x:v>
      </x:c>
      <x:c r="J86" s="4" t="n">
        <x:v>1.535</x:v>
      </x:c>
      <x:c r="K86" s="4">
        <x:f>I86*J86</x:f>
      </x:c>
      <x:c r="L86" s="4" t="n">
        <x:v>53.311</x:v>
      </x:c>
      <x:c r="M86" s="5">
        <x:f>J86/5.037*100</x:f>
      </x:c>
      <x:c r="N86" s="6">
        <x:f>M86*L86/100</x:f>
      </x:c>
      <x:c r="O86" s="6">
        <x:f>H86-N86</x:f>
      </x:c>
    </x:row>
    <x:row r="87" spans="1:25">
      <x:c r="A87" s="0" t="s">
        <x:v>55</x:v>
      </x:c>
      <x:c r="B87" s="0" t="n">
        <x:v>1389</x:v>
      </x:c>
      <x:c r="C87" s="0" t="s">
        <x:v>21</x:v>
      </x:c>
      <x:c r="D87" s="0" t="s">
        <x:v>33</x:v>
      </x:c>
      <x:c r="E87" s="0" t="s">
        <x:v>34</x:v>
      </x:c>
      <x:c r="F87" s="0" t="s">
        <x:v>26</x:v>
      </x:c>
      <x:c r="G87" s="0" t="n">
        <x:v>39</x:v>
      </x:c>
      <x:c r="H87" s="4" t="n">
        <x:v>5.477</x:v>
      </x:c>
      <x:c r="I87" s="4" t="n">
        <x:v>39</x:v>
      </x:c>
      <x:c r="J87" s="4" t="n">
        <x:v>0.078</x:v>
      </x:c>
      <x:c r="K87" s="4">
        <x:f>I87*J87</x:f>
      </x:c>
      <x:c r="L87" s="4" t="n">
        <x:v>53.311</x:v>
      </x:c>
      <x:c r="M87" s="5">
        <x:f>J87/5.037*100</x:f>
      </x:c>
      <x:c r="N87" s="6">
        <x:f>M87*L87/100</x:f>
      </x:c>
      <x:c r="O87" s="6">
        <x:f>H87-N87</x:f>
      </x:c>
    </x:row>
    <x:row r="88" spans="1:25">
      <x:c r="A88" s="0" t="s">
        <x:v>55</x:v>
      </x:c>
      <x:c r="B88" s="0" t="n">
        <x:v>1389</x:v>
      </x:c>
      <x:c r="C88" s="0" t="s">
        <x:v>21</x:v>
      </x:c>
      <x:c r="D88" s="0" t="s">
        <x:v>36</x:v>
      </x:c>
      <x:c r="E88" s="0" t="s">
        <x:v>37</x:v>
      </x:c>
      <x:c r="F88" s="0" t="s">
        <x:v>26</x:v>
      </x:c>
      <x:c r="G88" s="0" t="n">
        <x:v>39</x:v>
      </x:c>
      <x:c r="H88" s="4" t="n">
        <x:v>30.704</x:v>
      </x:c>
      <x:c r="I88" s="4" t="n">
        <x:v>39</x:v>
      </x:c>
      <x:c r="J88" s="4" t="n">
        <x:v>0.42</x:v>
      </x:c>
      <x:c r="K88" s="4">
        <x:f>I88*J88</x:f>
      </x:c>
      <x:c r="L88" s="4" t="n">
        <x:v>53.311</x:v>
      </x:c>
      <x:c r="M88" s="5">
        <x:f>J88/5.037*100</x:f>
      </x:c>
      <x:c r="N88" s="6">
        <x:f>M88*L88/100</x:f>
      </x:c>
      <x:c r="O88" s="6">
        <x:f>H88-N88</x:f>
      </x:c>
    </x:row>
    <x:row r="89" spans="1:25">
      <x:c r="A89" s="0" t="s">
        <x:v>55</x:v>
      </x:c>
      <x:c r="B89" s="0" t="n">
        <x:v>1389</x:v>
      </x:c>
      <x:c r="C89" s="0" t="s">
        <x:v>21</x:v>
      </x:c>
      <x:c r="D89" s="0" t="s">
        <x:v>36</x:v>
      </x:c>
      <x:c r="E89" s="0" t="s">
        <x:v>38</x:v>
      </x:c>
      <x:c r="F89" s="0" t="s">
        <x:v>26</x:v>
      </x:c>
      <x:c r="G89" s="0" t="n">
        <x:v>39</x:v>
      </x:c>
      <x:c r="H89" s="4" t="n">
        <x:v>34.403</x:v>
      </x:c>
      <x:c r="I89" s="4" t="n">
        <x:v>39</x:v>
      </x:c>
      <x:c r="J89" s="4" t="n">
        <x:v>0.42</x:v>
      </x:c>
      <x:c r="K89" s="4">
        <x:f>I89*J89</x:f>
      </x:c>
      <x:c r="L89" s="4" t="n">
        <x:v>53.311</x:v>
      </x:c>
      <x:c r="M89" s="5">
        <x:f>J89/5.037*100</x:f>
      </x:c>
      <x:c r="N89" s="6">
        <x:f>M89*L89/100</x:f>
      </x:c>
      <x:c r="O89" s="6">
        <x:f>H89-N89</x:f>
      </x:c>
    </x:row>
    <x:row r="90" spans="1:25">
      <x:c r="A90" s="0" t="s">
        <x:v>56</x:v>
      </x:c>
      <x:c r="B90" s="0" t="n">
        <x:v>1390</x:v>
      </x:c>
      <x:c r="C90" s="0" t="s">
        <x:v>17</x:v>
      </x:c>
      <x:c r="D90" s="0" t="s">
        <x:v>18</x:v>
      </x:c>
      <x:c r="E90" s="0" t="s">
        <x:v>19</x:v>
      </x:c>
      <x:c r="F90" s="0" t="s">
        <x:v>20</x:v>
      </x:c>
      <x:c r="G90" s="0" t="n">
        <x:v>22</x:v>
      </x:c>
      <x:c r="H90" s="4" t="n">
        <x:v>22.75</x:v>
      </x:c>
      <x:c r="I90" s="4" t="n">
        <x:v>22</x:v>
      </x:c>
      <x:c r="J90" s="4" t="n">
        <x:v>1.034</x:v>
      </x:c>
      <x:c r="K90" s="4">
        <x:f>I90*J90</x:f>
      </x:c>
      <x:c r="L90" s="4" t="n">
        <x:v>71.192</x:v>
      </x:c>
      <x:c r="M90" s="5">
        <x:f>J90/3.857*100</x:f>
      </x:c>
      <x:c r="N90" s="6">
        <x:f>M90*L90/100</x:f>
      </x:c>
      <x:c r="O90" s="6">
        <x:f>H90-N90</x:f>
      </x:c>
    </x:row>
    <x:row r="91" spans="1:25">
      <x:c r="A91" s="0" t="s">
        <x:v>56</x:v>
      </x:c>
      <x:c r="B91" s="0" t="n">
        <x:v>1390</x:v>
      </x:c>
      <x:c r="C91" s="0" t="s">
        <x:v>21</x:v>
      </x:c>
      <x:c r="D91" s="0" t="s">
        <x:v>22</x:v>
      </x:c>
      <x:c r="E91" s="0" t="s">
        <x:v>23</x:v>
      </x:c>
      <x:c r="F91" s="0" t="s">
        <x:v>20</x:v>
      </x:c>
      <x:c r="G91" s="0" t="n">
        <x:v>22</x:v>
      </x:c>
      <x:c r="H91" s="4" t="n">
        <x:v>22.5</x:v>
      </x:c>
      <x:c r="I91" s="4" t="n">
        <x:v>22</x:v>
      </x:c>
      <x:c r="J91" s="4" t="n">
        <x:v>1.023</x:v>
      </x:c>
      <x:c r="K91" s="4">
        <x:f>I91*J91</x:f>
      </x:c>
      <x:c r="L91" s="4" t="n">
        <x:v>71.192</x:v>
      </x:c>
      <x:c r="M91" s="5">
        <x:f>J91/3.857*100</x:f>
      </x:c>
      <x:c r="N91" s="6">
        <x:f>M91*L91/100</x:f>
      </x:c>
      <x:c r="O91" s="6">
        <x:f>H91-N91</x:f>
      </x:c>
    </x:row>
    <x:row r="92" spans="1:25">
      <x:c r="A92" s="0" t="s">
        <x:v>56</x:v>
      </x:c>
      <x:c r="B92" s="0" t="n">
        <x:v>1390</x:v>
      </x:c>
      <x:c r="C92" s="0" t="s">
        <x:v>17</x:v>
      </x:c>
      <x:c r="D92" s="0" t="s">
        <x:v>24</x:v>
      </x:c>
      <x:c r="E92" s="0" t="s">
        <x:v>25</x:v>
      </x:c>
      <x:c r="F92" s="0" t="s">
        <x:v>26</x:v>
      </x:c>
      <x:c r="G92" s="0" t="n">
        <x:v>22</x:v>
      </x:c>
      <x:c r="H92" s="4" t="n">
        <x:v>63</x:v>
      </x:c>
      <x:c r="I92" s="4" t="n">
        <x:v>22</x:v>
      </x:c>
      <x:c r="J92" s="4" t="n">
        <x:v>1.8</x:v>
      </x:c>
      <x:c r="K92" s="4">
        <x:f>I92*J92</x:f>
      </x:c>
      <x:c r="L92" s="4" t="n">
        <x:v>71.192</x:v>
      </x:c>
      <x:c r="M92" s="5">
        <x:f>J92/3.857*100</x:f>
      </x:c>
      <x:c r="N92" s="6">
        <x:f>M92*L92/100</x:f>
      </x:c>
      <x:c r="O92" s="6">
        <x:f>H92-N92</x:f>
      </x:c>
    </x:row>
    <x:row r="93" spans="1:25">
      <x:c r="A93" s="0" t="s">
        <x:v>57</x:v>
      </x:c>
      <x:c r="B93" s="0" t="n">
        <x:v>1392</x:v>
      </x:c>
      <x:c r="C93" s="0" t="s">
        <x:v>21</x:v>
      </x:c>
      <x:c r="D93" s="0" t="s">
        <x:v>42</x:v>
      </x:c>
      <x:c r="E93" s="0" t="s">
        <x:v>23</x:v>
      </x:c>
      <x:c r="F93" s="0" t="s">
        <x:v>20</x:v>
      </x:c>
      <x:c r="G93" s="0" t="n">
        <x:v>1</x:v>
      </x:c>
      <x:c r="H93" s="4" t="n">
        <x:v>25.252</x:v>
      </x:c>
      <x:c r="I93" s="4" t="n">
        <x:v>1</x:v>
      </x:c>
      <x:c r="J93" s="4" t="n">
        <x:v>25.252</x:v>
      </x:c>
      <x:c r="K93" s="4">
        <x:f>I93*J93</x:f>
      </x:c>
      <x:c r="L93" s="4" t="n">
        <x:v>2.15</x:v>
      </x:c>
      <x:c r="M93" s="5">
        <x:f>J93/27.167*100</x:f>
      </x:c>
      <x:c r="N93" s="6">
        <x:f>M93*L93/100</x:f>
      </x:c>
      <x:c r="O93" s="6">
        <x:f>H93-N93</x:f>
      </x:c>
    </x:row>
    <x:row r="94" spans="1:25">
      <x:c r="A94" s="0" t="s">
        <x:v>57</x:v>
      </x:c>
      <x:c r="B94" s="0" t="n">
        <x:v>1392</x:v>
      </x:c>
      <x:c r="C94" s="0" t="s">
        <x:v>21</x:v>
      </x:c>
      <x:c r="D94" s="0" t="s">
        <x:v>28</x:v>
      </x:c>
      <x:c r="E94" s="0" t="s">
        <x:v>58</x:v>
      </x:c>
      <x:c r="F94" s="0" t="s">
        <x:v>26</x:v>
      </x:c>
      <x:c r="G94" s="0" t="n">
        <x:v>1</x:v>
      </x:c>
      <x:c r="H94" s="4" t="n">
        <x:v>7.603</x:v>
      </x:c>
      <x:c r="I94" s="4" t="n">
        <x:v>1</x:v>
      </x:c>
      <x:c r="J94" s="4" t="n">
        <x:v>0.097</x:v>
      </x:c>
      <x:c r="K94" s="4">
        <x:f>I94*J94</x:f>
      </x:c>
      <x:c r="L94" s="4" t="n">
        <x:v>2.15</x:v>
      </x:c>
      <x:c r="M94" s="5">
        <x:f>J94/27.167*100</x:f>
      </x:c>
      <x:c r="N94" s="6">
        <x:f>M94*L94/100</x:f>
      </x:c>
      <x:c r="O94" s="6">
        <x:f>H94-N94</x:f>
      </x:c>
    </x:row>
    <x:row r="95" spans="1:25">
      <x:c r="A95" s="0" t="s">
        <x:v>57</x:v>
      </x:c>
      <x:c r="B95" s="0" t="n">
        <x:v>1392</x:v>
      </x:c>
      <x:c r="C95" s="0" t="s">
        <x:v>21</x:v>
      </x:c>
      <x:c r="D95" s="0" t="s">
        <x:v>28</x:v>
      </x:c>
      <x:c r="E95" s="0" t="s">
        <x:v>59</x:v>
      </x:c>
      <x:c r="F95" s="0" t="s">
        <x:v>26</x:v>
      </x:c>
      <x:c r="G95" s="0" t="n">
        <x:v>1</x:v>
      </x:c>
      <x:c r="H95" s="4" t="n">
        <x:v>1.003</x:v>
      </x:c>
      <x:c r="I95" s="4" t="n">
        <x:v>1</x:v>
      </x:c>
      <x:c r="J95" s="4" t="n">
        <x:v>0.36</x:v>
      </x:c>
      <x:c r="K95" s="4">
        <x:f>I95*J95</x:f>
      </x:c>
      <x:c r="L95" s="4" t="n">
        <x:v>2.15</x:v>
      </x:c>
      <x:c r="M95" s="5">
        <x:f>J95/27.167*100</x:f>
      </x:c>
      <x:c r="N95" s="6">
        <x:f>M95*L95/100</x:f>
      </x:c>
      <x:c r="O95" s="6">
        <x:f>H95-N95</x:f>
      </x:c>
    </x:row>
    <x:row r="96" spans="1:25">
      <x:c r="A96" s="0" t="s">
        <x:v>57</x:v>
      </x:c>
      <x:c r="B96" s="0" t="n">
        <x:v>1392</x:v>
      </x:c>
      <x:c r="C96" s="0" t="s">
        <x:v>21</x:v>
      </x:c>
      <x:c r="D96" s="0" t="s">
        <x:v>28</x:v>
      </x:c>
      <x:c r="E96" s="0" t="s">
        <x:v>60</x:v>
      </x:c>
      <x:c r="F96" s="0" t="s">
        <x:v>26</x:v>
      </x:c>
      <x:c r="G96" s="0" t="n">
        <x:v>1</x:v>
      </x:c>
      <x:c r="H96" s="4" t="n">
        <x:v>12.203</x:v>
      </x:c>
      <x:c r="I96" s="4" t="n">
        <x:v>1</x:v>
      </x:c>
      <x:c r="J96" s="4" t="n">
        <x:v>0.416</x:v>
      </x:c>
      <x:c r="K96" s="4">
        <x:f>I96*J96</x:f>
      </x:c>
      <x:c r="L96" s="4" t="n">
        <x:v>2.15</x:v>
      </x:c>
      <x:c r="M96" s="5">
        <x:f>J96/27.167*100</x:f>
      </x:c>
      <x:c r="N96" s="6">
        <x:f>M96*L96/100</x:f>
      </x:c>
      <x:c r="O96" s="6">
        <x:f>H96-N96</x:f>
      </x:c>
    </x:row>
    <x:row r="97" spans="1:25">
      <x:c r="A97" s="0" t="s">
        <x:v>57</x:v>
      </x:c>
      <x:c r="B97" s="0" t="n">
        <x:v>1392</x:v>
      </x:c>
      <x:c r="C97" s="0" t="s">
        <x:v>21</x:v>
      </x:c>
      <x:c r="D97" s="0" t="s">
        <x:v>28</x:v>
      </x:c>
      <x:c r="E97" s="0" t="s">
        <x:v>61</x:v>
      </x:c>
      <x:c r="F97" s="0" t="s">
        <x:v>26</x:v>
      </x:c>
      <x:c r="G97" s="0" t="n">
        <x:v>1</x:v>
      </x:c>
      <x:c r="H97" s="4" t="n">
        <x:v>16.602</x:v>
      </x:c>
      <x:c r="I97" s="4" t="n">
        <x:v>1</x:v>
      </x:c>
      <x:c r="J97" s="4" t="n">
        <x:v>0.472</x:v>
      </x:c>
      <x:c r="K97" s="4">
        <x:f>I97*J97</x:f>
      </x:c>
      <x:c r="L97" s="4" t="n">
        <x:v>2.15</x:v>
      </x:c>
      <x:c r="M97" s="5">
        <x:f>J97/27.167*100</x:f>
      </x:c>
      <x:c r="N97" s="6">
        <x:f>M97*L97/100</x:f>
      </x:c>
      <x:c r="O97" s="6">
        <x:f>H97-N97</x:f>
      </x:c>
    </x:row>
    <x:row r="98" spans="1:25">
      <x:c r="A98" s="0" t="s">
        <x:v>57</x:v>
      </x:c>
      <x:c r="B98" s="0" t="n">
        <x:v>1392</x:v>
      </x:c>
      <x:c r="C98" s="0" t="s">
        <x:v>21</x:v>
      </x:c>
      <x:c r="D98" s="0" t="s">
        <x:v>28</x:v>
      </x:c>
      <x:c r="E98" s="0" t="s">
        <x:v>62</x:v>
      </x:c>
      <x:c r="F98" s="0" t="s">
        <x:v>26</x:v>
      </x:c>
      <x:c r="G98" s="0" t="n">
        <x:v>1</x:v>
      </x:c>
      <x:c r="H98" s="4" t="n">
        <x:v>0.017</x:v>
      </x:c>
      <x:c r="I98" s="4" t="n">
        <x:v>1</x:v>
      </x:c>
      <x:c r="J98" s="4" t="n">
        <x:v>0.017</x:v>
      </x:c>
      <x:c r="K98" s="4">
        <x:f>I98*J98</x:f>
      </x:c>
      <x:c r="L98" s="4" t="n">
        <x:v>2.15</x:v>
      </x:c>
      <x:c r="M98" s="5">
        <x:f>J98/27.167*100</x:f>
      </x:c>
      <x:c r="N98" s="6">
        <x:f>M98*L98/100</x:f>
      </x:c>
      <x:c r="O98" s="6">
        <x:f>H98-N98</x:f>
      </x:c>
    </x:row>
    <x:row r="99" spans="1:25">
      <x:c r="A99" s="0" t="s">
        <x:v>57</x:v>
      </x:c>
      <x:c r="B99" s="0" t="n">
        <x:v>1392</x:v>
      </x:c>
      <x:c r="C99" s="0" t="s">
        <x:v>21</x:v>
      </x:c>
      <x:c r="D99" s="0" t="s">
        <x:v>28</x:v>
      </x:c>
      <x:c r="E99" s="0" t="s">
        <x:v>63</x:v>
      </x:c>
      <x:c r="F99" s="0" t="s">
        <x:v>26</x:v>
      </x:c>
      <x:c r="G99" s="0" t="n">
        <x:v>1</x:v>
      </x:c>
      <x:c r="H99" s="4" t="n">
        <x:v>1.003</x:v>
      </x:c>
      <x:c r="I99" s="4" t="n">
        <x:v>1</x:v>
      </x:c>
      <x:c r="J99" s="4" t="n">
        <x:v>0.214</x:v>
      </x:c>
      <x:c r="K99" s="4">
        <x:f>I99*J99</x:f>
      </x:c>
      <x:c r="L99" s="4" t="n">
        <x:v>2.15</x:v>
      </x:c>
      <x:c r="M99" s="5">
        <x:f>J99/27.167*100</x:f>
      </x:c>
      <x:c r="N99" s="6">
        <x:f>M99*L99/100</x:f>
      </x:c>
      <x:c r="O99" s="6">
        <x:f>H99-N99</x:f>
      </x:c>
    </x:row>
    <x:row r="100" spans="1:25">
      <x:c r="A100" s="0" t="s">
        <x:v>57</x:v>
      </x:c>
      <x:c r="B100" s="0" t="n">
        <x:v>1392</x:v>
      </x:c>
      <x:c r="C100" s="0" t="s">
        <x:v>21</x:v>
      </x:c>
      <x:c r="D100" s="0" t="s">
        <x:v>28</x:v>
      </x:c>
      <x:c r="E100" s="0" t="s">
        <x:v>64</x:v>
      </x:c>
      <x:c r="F100" s="0" t="s">
        <x:v>26</x:v>
      </x:c>
      <x:c r="G100" s="0" t="n">
        <x:v>1</x:v>
      </x:c>
      <x:c r="H100" s="4" t="n">
        <x:v>10.003</x:v>
      </x:c>
      <x:c r="I100" s="4" t="n">
        <x:v>1</x:v>
      </x:c>
      <x:c r="J100" s="4" t="n">
        <x:v>0.339</x:v>
      </x:c>
      <x:c r="K100" s="4">
        <x:f>I100*J100</x:f>
      </x:c>
      <x:c r="L100" s="4" t="n">
        <x:v>2.15</x:v>
      </x:c>
      <x:c r="M100" s="5">
        <x:f>J100/27.167*100</x:f>
      </x:c>
      <x:c r="N100" s="6">
        <x:f>M100*L100/100</x:f>
      </x:c>
      <x:c r="O100" s="6">
        <x:f>H100-N100</x:f>
      </x:c>
    </x:row>
    <x:row r="101" spans="1:25">
      <x:c r="A101" s="0" t="s">
        <x:v>65</x:v>
      </x:c>
      <x:c r="B101" s="0" t="n">
        <x:v>1400</x:v>
      </x:c>
      <x:c r="C101" s="0" t="s">
        <x:v>17</x:v>
      </x:c>
      <x:c r="D101" s="0" t="s">
        <x:v>18</x:v>
      </x:c>
      <x:c r="E101" s="0" t="s">
        <x:v>19</x:v>
      </x:c>
      <x:c r="F101" s="0" t="s">
        <x:v>20</x:v>
      </x:c>
      <x:c r="G101" s="0" t="n">
        <x:v>35</x:v>
      </x:c>
      <x:c r="H101" s="4" t="n">
        <x:v>22.75</x:v>
      </x:c>
      <x:c r="I101" s="4" t="n">
        <x:v>35</x:v>
      </x:c>
      <x:c r="J101" s="4" t="n">
        <x:v>0.65</x:v>
      </x:c>
      <x:c r="K101" s="4">
        <x:f>I101*J101</x:f>
      </x:c>
      <x:c r="L101" s="4" t="n">
        <x:v>104.693</x:v>
      </x:c>
      <x:c r="M101" s="5">
        <x:f>J101/3.093*100</x:f>
      </x:c>
      <x:c r="N101" s="6">
        <x:f>M101*L101/100</x:f>
      </x:c>
      <x:c r="O101" s="6">
        <x:f>H101-N101</x:f>
      </x:c>
    </x:row>
    <x:row r="102" spans="1:25">
      <x:c r="A102" s="0" t="s">
        <x:v>65</x:v>
      </x:c>
      <x:c r="B102" s="0" t="n">
        <x:v>1400</x:v>
      </x:c>
      <x:c r="C102" s="0" t="s">
        <x:v>21</x:v>
      </x:c>
      <x:c r="D102" s="0" t="s">
        <x:v>22</x:v>
      </x:c>
      <x:c r="E102" s="0" t="s">
        <x:v>23</x:v>
      </x:c>
      <x:c r="F102" s="0" t="s">
        <x:v>20</x:v>
      </x:c>
      <x:c r="G102" s="0" t="n">
        <x:v>35</x:v>
      </x:c>
      <x:c r="H102" s="4" t="n">
        <x:v>22.5</x:v>
      </x:c>
      <x:c r="I102" s="4" t="n">
        <x:v>35</x:v>
      </x:c>
      <x:c r="J102" s="4" t="n">
        <x:v>0.643</x:v>
      </x:c>
      <x:c r="K102" s="4">
        <x:f>I102*J102</x:f>
      </x:c>
      <x:c r="L102" s="4" t="n">
        <x:v>104.693</x:v>
      </x:c>
      <x:c r="M102" s="5">
        <x:f>J102/3.093*100</x:f>
      </x:c>
      <x:c r="N102" s="6">
        <x:f>M102*L102/100</x:f>
      </x:c>
      <x:c r="O102" s="6">
        <x:f>H102-N102</x:f>
      </x:c>
    </x:row>
    <x:row r="103" spans="1:25">
      <x:c r="A103" s="0" t="s">
        <x:v>65</x:v>
      </x:c>
      <x:c r="B103" s="0" t="n">
        <x:v>1400</x:v>
      </x:c>
      <x:c r="C103" s="0" t="s">
        <x:v>17</x:v>
      </x:c>
      <x:c r="D103" s="0" t="s">
        <x:v>24</x:v>
      </x:c>
      <x:c r="E103" s="0" t="s">
        <x:v>25</x:v>
      </x:c>
      <x:c r="F103" s="0" t="s">
        <x:v>26</x:v>
      </x:c>
      <x:c r="G103" s="0" t="n">
        <x:v>35</x:v>
      </x:c>
      <x:c r="H103" s="4" t="n">
        <x:v>63</x:v>
      </x:c>
      <x:c r="I103" s="4" t="n">
        <x:v>35</x:v>
      </x:c>
      <x:c r="J103" s="4" t="n">
        <x:v>1.8</x:v>
      </x:c>
      <x:c r="K103" s="4">
        <x:f>I103*J103</x:f>
      </x:c>
      <x:c r="L103" s="4" t="n">
        <x:v>104.693</x:v>
      </x:c>
      <x:c r="M103" s="5">
        <x:f>J103/3.093*100</x:f>
      </x:c>
      <x:c r="N103" s="6">
        <x:f>M103*L103/100</x:f>
      </x:c>
      <x:c r="O103" s="6">
        <x:f>H103-N103</x:f>
      </x:c>
    </x:row>
    <x:row r="104" spans="1:25">
      <x:c r="A104" s="0" t="s">
        <x:v>66</x:v>
      </x:c>
      <x:c r="B104" s="0" t="n">
        <x:v>1401</x:v>
      </x:c>
      <x:c r="C104" s="0" t="s">
        <x:v>21</x:v>
      </x:c>
      <x:c r="D104" s="0" t="s">
        <x:v>22</x:v>
      </x:c>
      <x:c r="E104" s="0" t="s">
        <x:v>23</x:v>
      </x:c>
      <x:c r="F104" s="0" t="s">
        <x:v>20</x:v>
      </x:c>
      <x:c r="G104" s="0" t="n">
        <x:v>35</x:v>
      </x:c>
      <x:c r="H104" s="4" t="n">
        <x:v>11.25</x:v>
      </x:c>
      <x:c r="I104" s="4" t="n">
        <x:v>35</x:v>
      </x:c>
      <x:c r="J104" s="4" t="n">
        <x:v>0.321</x:v>
      </x:c>
      <x:c r="K104" s="4">
        <x:f>I104*J104</x:f>
      </x:c>
      <x:c r="L104" s="4" t="n">
        <x:v>111.302</x:v>
      </x:c>
      <x:c r="M104" s="5">
        <x:f>J104/2.771*100</x:f>
      </x:c>
      <x:c r="N104" s="6">
        <x:f>M104*L104/100</x:f>
      </x:c>
      <x:c r="O104" s="6">
        <x:f>H104-N104</x:f>
      </x:c>
    </x:row>
    <x:row r="105" spans="1:25">
      <x:c r="A105" s="0" t="s">
        <x:v>66</x:v>
      </x:c>
      <x:c r="B105" s="0" t="n">
        <x:v>1401</x:v>
      </x:c>
      <x:c r="C105" s="0" t="s">
        <x:v>17</x:v>
      </x:c>
      <x:c r="D105" s="0" t="s">
        <x:v>18</x:v>
      </x:c>
      <x:c r="E105" s="0" t="s">
        <x:v>19</x:v>
      </x:c>
      <x:c r="F105" s="0" t="s">
        <x:v>20</x:v>
      </x:c>
      <x:c r="G105" s="0" t="n">
        <x:v>35</x:v>
      </x:c>
      <x:c r="H105" s="4" t="n">
        <x:v>22.75</x:v>
      </x:c>
      <x:c r="I105" s="4" t="n">
        <x:v>35</x:v>
      </x:c>
      <x:c r="J105" s="4" t="n">
        <x:v>0.65</x:v>
      </x:c>
      <x:c r="K105" s="4">
        <x:f>I105*J105</x:f>
      </x:c>
      <x:c r="L105" s="4" t="n">
        <x:v>111.302</x:v>
      </x:c>
      <x:c r="M105" s="5">
        <x:f>J105/2.771*100</x:f>
      </x:c>
      <x:c r="N105" s="6">
        <x:f>M105*L105/100</x:f>
      </x:c>
      <x:c r="O105" s="6">
        <x:f>H105-N105</x:f>
      </x:c>
    </x:row>
    <x:row r="106" spans="1:25">
      <x:c r="A106" s="0" t="s">
        <x:v>66</x:v>
      </x:c>
      <x:c r="B106" s="0" t="n">
        <x:v>1401</x:v>
      </x:c>
      <x:c r="C106" s="0" t="s">
        <x:v>17</x:v>
      </x:c>
      <x:c r="D106" s="0" t="s">
        <x:v>24</x:v>
      </x:c>
      <x:c r="E106" s="0" t="s">
        <x:v>25</x:v>
      </x:c>
      <x:c r="F106" s="0" t="s">
        <x:v>26</x:v>
      </x:c>
      <x:c r="G106" s="0" t="n">
        <x:v>35</x:v>
      </x:c>
      <x:c r="H106" s="4" t="n">
        <x:v>63</x:v>
      </x:c>
      <x:c r="I106" s="4" t="n">
        <x:v>35</x:v>
      </x:c>
      <x:c r="J106" s="4" t="n">
        <x:v>1.8</x:v>
      </x:c>
      <x:c r="K106" s="4">
        <x:f>I106*J106</x:f>
      </x:c>
      <x:c r="L106" s="4" t="n">
        <x:v>111.302</x:v>
      </x:c>
      <x:c r="M106" s="5">
        <x:f>J106/2.771*100</x:f>
      </x:c>
      <x:c r="N106" s="6">
        <x:f>M106*L106/100</x:f>
      </x:c>
      <x:c r="O106" s="6">
        <x:f>H106-N106</x:f>
      </x:c>
    </x:row>
    <x:row r="107" spans="1:25">
      <x:c r="A107" s="0" t="s">
        <x:v>67</x:v>
      </x:c>
      <x:c r="B107" s="0" t="n">
        <x:v>1402</x:v>
      </x:c>
      <x:c r="C107" s="0" t="s">
        <x:v>17</x:v>
      </x:c>
      <x:c r="D107" s="0" t="s">
        <x:v>18</x:v>
      </x:c>
      <x:c r="E107" s="0" t="s">
        <x:v>19</x:v>
      </x:c>
      <x:c r="F107" s="0" t="s">
        <x:v>20</x:v>
      </x:c>
      <x:c r="G107" s="0" t="n">
        <x:v>35</x:v>
      </x:c>
      <x:c r="H107" s="4" t="n">
        <x:v>22.75</x:v>
      </x:c>
      <x:c r="I107" s="4" t="n">
        <x:v>35</x:v>
      </x:c>
      <x:c r="J107" s="4" t="n">
        <x:v>0.65</x:v>
      </x:c>
      <x:c r="K107" s="4">
        <x:f>I107*J107</x:f>
      </x:c>
      <x:c r="L107" s="4" t="n">
        <x:v>111.048</x:v>
      </x:c>
      <x:c r="M107" s="5">
        <x:f>J107/3.65*100</x:f>
      </x:c>
      <x:c r="N107" s="6">
        <x:f>M107*L107/100</x:f>
      </x:c>
      <x:c r="O107" s="6">
        <x:f>H107-N107</x:f>
      </x:c>
    </x:row>
    <x:row r="108" spans="1:25">
      <x:c r="A108" s="0" t="s">
        <x:v>67</x:v>
      </x:c>
      <x:c r="B108" s="0" t="n">
        <x:v>1402</x:v>
      </x:c>
      <x:c r="C108" s="0" t="s">
        <x:v>21</x:v>
      </x:c>
      <x:c r="D108" s="0" t="s">
        <x:v>22</x:v>
      </x:c>
      <x:c r="E108" s="0" t="s">
        <x:v>23</x:v>
      </x:c>
      <x:c r="F108" s="0" t="s">
        <x:v>20</x:v>
      </x:c>
      <x:c r="G108" s="0" t="n">
        <x:v>35</x:v>
      </x:c>
      <x:c r="H108" s="4" t="n">
        <x:v>21</x:v>
      </x:c>
      <x:c r="I108" s="4" t="n">
        <x:v>35</x:v>
      </x:c>
      <x:c r="J108" s="4" t="n">
        <x:v>0.6</x:v>
      </x:c>
      <x:c r="K108" s="4">
        <x:f>I108*J108</x:f>
      </x:c>
      <x:c r="L108" s="4" t="n">
        <x:v>111.048</x:v>
      </x:c>
      <x:c r="M108" s="5">
        <x:f>J108/3.65*100</x:f>
      </x:c>
      <x:c r="N108" s="6">
        <x:f>M108*L108/100</x:f>
      </x:c>
      <x:c r="O108" s="6">
        <x:f>H108-N108</x:f>
      </x:c>
    </x:row>
    <x:row r="109" spans="1:25">
      <x:c r="A109" s="0" t="s">
        <x:v>67</x:v>
      </x:c>
      <x:c r="B109" s="0" t="n">
        <x:v>1402</x:v>
      </x:c>
      <x:c r="C109" s="0" t="s">
        <x:v>21</x:v>
      </x:c>
      <x:c r="D109" s="0" t="s">
        <x:v>22</x:v>
      </x:c>
      <x:c r="E109" s="0" t="s">
        <x:v>23</x:v>
      </x:c>
      <x:c r="F109" s="0" t="s">
        <x:v>20</x:v>
      </x:c>
      <x:c r="G109" s="0" t="n">
        <x:v>35</x:v>
      </x:c>
      <x:c r="H109" s="4" t="n">
        <x:v>21</x:v>
      </x:c>
      <x:c r="I109" s="4" t="n">
        <x:v>35</x:v>
      </x:c>
      <x:c r="J109" s="4" t="n">
        <x:v>0.6</x:v>
      </x:c>
      <x:c r="K109" s="4">
        <x:f>I109*J109</x:f>
      </x:c>
      <x:c r="L109" s="4" t="n">
        <x:v>111.048</x:v>
      </x:c>
      <x:c r="M109" s="5">
        <x:f>J109/3.65*100</x:f>
      </x:c>
      <x:c r="N109" s="6">
        <x:f>M109*L109/100</x:f>
      </x:c>
      <x:c r="O109" s="6">
        <x:f>H109-N109</x:f>
      </x:c>
    </x:row>
    <x:row r="110" spans="1:25">
      <x:c r="A110" s="0" t="s">
        <x:v>67</x:v>
      </x:c>
      <x:c r="B110" s="0" t="n">
        <x:v>1402</x:v>
      </x:c>
      <x:c r="C110" s="0" t="s">
        <x:v>17</x:v>
      </x:c>
      <x:c r="D110" s="0" t="s">
        <x:v>24</x:v>
      </x:c>
      <x:c r="E110" s="0" t="s">
        <x:v>25</x:v>
      </x:c>
      <x:c r="F110" s="0" t="s">
        <x:v>26</x:v>
      </x:c>
      <x:c r="G110" s="0" t="n">
        <x:v>35</x:v>
      </x:c>
      <x:c r="H110" s="4" t="n">
        <x:v>63</x:v>
      </x:c>
      <x:c r="I110" s="4" t="n">
        <x:v>35</x:v>
      </x:c>
      <x:c r="J110" s="4" t="n">
        <x:v>1.8</x:v>
      </x:c>
      <x:c r="K110" s="4">
        <x:f>I110*J110</x:f>
      </x:c>
      <x:c r="L110" s="4" t="n">
        <x:v>111.048</x:v>
      </x:c>
      <x:c r="M110" s="5">
        <x:f>J110/3.65*100</x:f>
      </x:c>
      <x:c r="N110" s="6">
        <x:f>M110*L110/100</x:f>
      </x:c>
      <x:c r="O110" s="6">
        <x:f>H110-N110</x:f>
      </x:c>
    </x:row>
    <x:row r="111" spans="1:25">
      <x:c r="A111" s="0" t="s">
        <x:v>68</x:v>
      </x:c>
      <x:c r="B111" s="0" t="n">
        <x:v>1403</x:v>
      </x:c>
      <x:c r="C111" s="0" t="s">
        <x:v>17</x:v>
      </x:c>
      <x:c r="D111" s="0" t="s">
        <x:v>18</x:v>
      </x:c>
      <x:c r="E111" s="0" t="s">
        <x:v>19</x:v>
      </x:c>
      <x:c r="F111" s="0" t="s">
        <x:v>20</x:v>
      </x:c>
      <x:c r="G111" s="0" t="n">
        <x:v>35</x:v>
      </x:c>
      <x:c r="H111" s="4" t="n">
        <x:v>22.75</x:v>
      </x:c>
      <x:c r="I111" s="4" t="n">
        <x:v>35</x:v>
      </x:c>
      <x:c r="J111" s="4" t="n">
        <x:v>0.65</x:v>
      </x:c>
      <x:c r="K111" s="4">
        <x:f>I111*J111</x:f>
      </x:c>
      <x:c r="L111" s="4" t="n">
        <x:v>110.607</x:v>
      </x:c>
      <x:c r="M111" s="5">
        <x:f>J111/3.093*100</x:f>
      </x:c>
      <x:c r="N111" s="6">
        <x:f>M111*L111/100</x:f>
      </x:c>
      <x:c r="O111" s="6">
        <x:f>H111-N111</x:f>
      </x:c>
    </x:row>
    <x:row r="112" spans="1:25">
      <x:c r="A112" s="0" t="s">
        <x:v>68</x:v>
      </x:c>
      <x:c r="B112" s="0" t="n">
        <x:v>1403</x:v>
      </x:c>
      <x:c r="C112" s="0" t="s">
        <x:v>21</x:v>
      </x:c>
      <x:c r="D112" s="0" t="s">
        <x:v>22</x:v>
      </x:c>
      <x:c r="E112" s="0" t="s">
        <x:v>23</x:v>
      </x:c>
      <x:c r="F112" s="0" t="s">
        <x:v>20</x:v>
      </x:c>
      <x:c r="G112" s="0" t="n">
        <x:v>35</x:v>
      </x:c>
      <x:c r="H112" s="4" t="n">
        <x:v>22.5</x:v>
      </x:c>
      <x:c r="I112" s="4" t="n">
        <x:v>35</x:v>
      </x:c>
      <x:c r="J112" s="4" t="n">
        <x:v>0.643</x:v>
      </x:c>
      <x:c r="K112" s="4">
        <x:f>I112*J112</x:f>
      </x:c>
      <x:c r="L112" s="4" t="n">
        <x:v>110.607</x:v>
      </x:c>
      <x:c r="M112" s="5">
        <x:f>J112/3.093*100</x:f>
      </x:c>
      <x:c r="N112" s="6">
        <x:f>M112*L112/100</x:f>
      </x:c>
      <x:c r="O112" s="6">
        <x:f>H112-N112</x:f>
      </x:c>
    </x:row>
    <x:row r="113" spans="1:25">
      <x:c r="A113" s="0" t="s">
        <x:v>68</x:v>
      </x:c>
      <x:c r="B113" s="0" t="n">
        <x:v>1403</x:v>
      </x:c>
      <x:c r="C113" s="0" t="s">
        <x:v>17</x:v>
      </x:c>
      <x:c r="D113" s="0" t="s">
        <x:v>24</x:v>
      </x:c>
      <x:c r="E113" s="0" t="s">
        <x:v>25</x:v>
      </x:c>
      <x:c r="F113" s="0" t="s">
        <x:v>26</x:v>
      </x:c>
      <x:c r="G113" s="0" t="n">
        <x:v>35</x:v>
      </x:c>
      <x:c r="H113" s="4" t="n">
        <x:v>63</x:v>
      </x:c>
      <x:c r="I113" s="4" t="n">
        <x:v>35</x:v>
      </x:c>
      <x:c r="J113" s="4" t="n">
        <x:v>1.8</x:v>
      </x:c>
      <x:c r="K113" s="4">
        <x:f>I113*J113</x:f>
      </x:c>
      <x:c r="L113" s="4" t="n">
        <x:v>110.607</x:v>
      </x:c>
      <x:c r="M113" s="5">
        <x:f>J113/3.093*100</x:f>
      </x:c>
      <x:c r="N113" s="6">
        <x:f>M113*L113/100</x:f>
      </x:c>
      <x:c r="O113" s="6">
        <x:f>H113-N113</x:f>
      </x:c>
    </x:row>
    <x:row r="114" spans="1:25">
      <x:c r="A114" s="0" t="s">
        <x:v>30</x:v>
      </x:c>
      <x:c r="B114" s="0" t="n">
        <x:v>1404</x:v>
      </x:c>
      <x:c r="C114" s="0" t="s">
        <x:v>21</x:v>
      </x:c>
      <x:c r="D114" s="0" t="s">
        <x:v>22</x:v>
      </x:c>
      <x:c r="E114" s="0" t="s">
        <x:v>23</x:v>
      </x:c>
      <x:c r="F114" s="0" t="s">
        <x:v>20</x:v>
      </x:c>
      <x:c r="G114" s="0" t="n">
        <x:v>35</x:v>
      </x:c>
      <x:c r="H114" s="4" t="n">
        <x:v>22.5</x:v>
      </x:c>
      <x:c r="I114" s="4" t="n">
        <x:v>35</x:v>
      </x:c>
      <x:c r="J114" s="4" t="n">
        <x:v>0.643</x:v>
      </x:c>
      <x:c r="K114" s="4">
        <x:f>I114*J114</x:f>
      </x:c>
      <x:c r="L114" s="4" t="n">
        <x:v>103.89</x:v>
      </x:c>
      <x:c r="M114" s="5">
        <x:f>J114/3.736*100</x:f>
      </x:c>
      <x:c r="N114" s="6">
        <x:f>M114*L114/100</x:f>
      </x:c>
      <x:c r="O114" s="6">
        <x:f>H114-N114</x:f>
      </x:c>
    </x:row>
    <x:row r="115" spans="1:25">
      <x:c r="A115" s="0" t="s">
        <x:v>30</x:v>
      </x:c>
      <x:c r="B115" s="0" t="n">
        <x:v>1404</x:v>
      </x:c>
      <x:c r="C115" s="0" t="s">
        <x:v>21</x:v>
      </x:c>
      <x:c r="D115" s="0" t="s">
        <x:v>22</x:v>
      </x:c>
      <x:c r="E115" s="0" t="s">
        <x:v>23</x:v>
      </x:c>
      <x:c r="F115" s="0" t="s">
        <x:v>20</x:v>
      </x:c>
      <x:c r="G115" s="0" t="n">
        <x:v>35</x:v>
      </x:c>
      <x:c r="H115" s="4" t="n">
        <x:v>22.5</x:v>
      </x:c>
      <x:c r="I115" s="4" t="n">
        <x:v>35</x:v>
      </x:c>
      <x:c r="J115" s="4" t="n">
        <x:v>0.643</x:v>
      </x:c>
      <x:c r="K115" s="4">
        <x:f>I115*J115</x:f>
      </x:c>
      <x:c r="L115" s="4" t="n">
        <x:v>103.89</x:v>
      </x:c>
      <x:c r="M115" s="5">
        <x:f>J115/3.736*100</x:f>
      </x:c>
      <x:c r="N115" s="6">
        <x:f>M115*L115/100</x:f>
      </x:c>
      <x:c r="O115" s="6">
        <x:f>H115-N115</x:f>
      </x:c>
    </x:row>
    <x:row r="116" spans="1:25">
      <x:c r="A116" s="0" t="s">
        <x:v>30</x:v>
      </x:c>
      <x:c r="B116" s="0" t="n">
        <x:v>1404</x:v>
      </x:c>
      <x:c r="C116" s="0" t="s">
        <x:v>17</x:v>
      </x:c>
      <x:c r="D116" s="0" t="s">
        <x:v>18</x:v>
      </x:c>
      <x:c r="E116" s="0" t="s">
        <x:v>19</x:v>
      </x:c>
      <x:c r="F116" s="0" t="s">
        <x:v>20</x:v>
      </x:c>
      <x:c r="G116" s="0" t="n">
        <x:v>35</x:v>
      </x:c>
      <x:c r="H116" s="4" t="n">
        <x:v>22.75</x:v>
      </x:c>
      <x:c r="I116" s="4" t="n">
        <x:v>35</x:v>
      </x:c>
      <x:c r="J116" s="4" t="n">
        <x:v>0.65</x:v>
      </x:c>
      <x:c r="K116" s="4">
        <x:f>I116*J116</x:f>
      </x:c>
      <x:c r="L116" s="4" t="n">
        <x:v>103.89</x:v>
      </x:c>
      <x:c r="M116" s="5">
        <x:f>J116/3.736*100</x:f>
      </x:c>
      <x:c r="N116" s="6">
        <x:f>M116*L116/100</x:f>
      </x:c>
      <x:c r="O116" s="6">
        <x:f>H116-N116</x:f>
      </x:c>
    </x:row>
    <x:row r="117" spans="1:25">
      <x:c r="A117" s="0" t="s">
        <x:v>30</x:v>
      </x:c>
      <x:c r="B117" s="0" t="n">
        <x:v>1404</x:v>
      </x:c>
      <x:c r="C117" s="0" t="s">
        <x:v>17</x:v>
      </x:c>
      <x:c r="D117" s="0" t="s">
        <x:v>24</x:v>
      </x:c>
      <x:c r="E117" s="0" t="s">
        <x:v>25</x:v>
      </x:c>
      <x:c r="F117" s="0" t="s">
        <x:v>26</x:v>
      </x:c>
      <x:c r="G117" s="0" t="n">
        <x:v>35</x:v>
      </x:c>
      <x:c r="H117" s="4" t="n">
        <x:v>63</x:v>
      </x:c>
      <x:c r="I117" s="4" t="n">
        <x:v>35</x:v>
      </x:c>
      <x:c r="J117" s="4" t="n">
        <x:v>1.8</x:v>
      </x:c>
      <x:c r="K117" s="4">
        <x:f>I117*J117</x:f>
      </x:c>
      <x:c r="L117" s="4" t="n">
        <x:v>103.89</x:v>
      </x:c>
      <x:c r="M117" s="5">
        <x:f>J117/3.736*100</x:f>
      </x:c>
      <x:c r="N117" s="6">
        <x:f>M117*L117/100</x:f>
      </x:c>
      <x:c r="O117" s="6">
        <x:f>H117-N117</x:f>
      </x:c>
    </x:row>
    <x:row r="118" spans="1:25">
      <x:c r="A118" s="0" t="s">
        <x:v>69</x:v>
      </x:c>
      <x:c r="B118" s="0" t="n">
        <x:v>1405</x:v>
      </x:c>
      <x:c r="C118" s="0" t="s">
        <x:v>17</x:v>
      </x:c>
      <x:c r="D118" s="0" t="s">
        <x:v>18</x:v>
      </x:c>
      <x:c r="E118" s="0" t="s">
        <x:v>19</x:v>
      </x:c>
      <x:c r="F118" s="0" t="s">
        <x:v>20</x:v>
      </x:c>
      <x:c r="G118" s="0" t="n">
        <x:v>35</x:v>
      </x:c>
      <x:c r="H118" s="4" t="n">
        <x:v>22.75</x:v>
      </x:c>
      <x:c r="I118" s="4" t="n">
        <x:v>35</x:v>
      </x:c>
      <x:c r="J118" s="4" t="n">
        <x:v>0.65</x:v>
      </x:c>
      <x:c r="K118" s="4">
        <x:f>I118*J118</x:f>
      </x:c>
      <x:c r="L118" s="4" t="n">
        <x:v>113.112</x:v>
      </x:c>
      <x:c r="M118" s="5">
        <x:f>J118/3.65*100</x:f>
      </x:c>
      <x:c r="N118" s="6">
        <x:f>M118*L118/100</x:f>
      </x:c>
      <x:c r="O118" s="6">
        <x:f>H118-N118</x:f>
      </x:c>
    </x:row>
    <x:row r="119" spans="1:25">
      <x:c r="A119" s="0" t="s">
        <x:v>69</x:v>
      </x:c>
      <x:c r="B119" s="0" t="n">
        <x:v>1405</x:v>
      </x:c>
      <x:c r="C119" s="0" t="s">
        <x:v>21</x:v>
      </x:c>
      <x:c r="D119" s="0" t="s">
        <x:v>22</x:v>
      </x:c>
      <x:c r="E119" s="0" t="s">
        <x:v>23</x:v>
      </x:c>
      <x:c r="F119" s="0" t="s">
        <x:v>20</x:v>
      </x:c>
      <x:c r="G119" s="0" t="n">
        <x:v>35</x:v>
      </x:c>
      <x:c r="H119" s="4" t="n">
        <x:v>21</x:v>
      </x:c>
      <x:c r="I119" s="4" t="n">
        <x:v>35</x:v>
      </x:c>
      <x:c r="J119" s="4" t="n">
        <x:v>0.6</x:v>
      </x:c>
      <x:c r="K119" s="4">
        <x:f>I119*J119</x:f>
      </x:c>
      <x:c r="L119" s="4" t="n">
        <x:v>113.112</x:v>
      </x:c>
      <x:c r="M119" s="5">
        <x:f>J119/3.65*100</x:f>
      </x:c>
      <x:c r="N119" s="6">
        <x:f>M119*L119/100</x:f>
      </x:c>
      <x:c r="O119" s="6">
        <x:f>H119-N119</x:f>
      </x:c>
    </x:row>
    <x:row r="120" spans="1:25">
      <x:c r="A120" s="0" t="s">
        <x:v>69</x:v>
      </x:c>
      <x:c r="B120" s="0" t="n">
        <x:v>1405</x:v>
      </x:c>
      <x:c r="C120" s="0" t="s">
        <x:v>21</x:v>
      </x:c>
      <x:c r="D120" s="0" t="s">
        <x:v>22</x:v>
      </x:c>
      <x:c r="E120" s="0" t="s">
        <x:v>23</x:v>
      </x:c>
      <x:c r="F120" s="0" t="s">
        <x:v>20</x:v>
      </x:c>
      <x:c r="G120" s="0" t="n">
        <x:v>35</x:v>
      </x:c>
      <x:c r="H120" s="4" t="n">
        <x:v>21</x:v>
      </x:c>
      <x:c r="I120" s="4" t="n">
        <x:v>35</x:v>
      </x:c>
      <x:c r="J120" s="4" t="n">
        <x:v>0.6</x:v>
      </x:c>
      <x:c r="K120" s="4">
        <x:f>I120*J120</x:f>
      </x:c>
      <x:c r="L120" s="4" t="n">
        <x:v>113.112</x:v>
      </x:c>
      <x:c r="M120" s="5">
        <x:f>J120/3.65*100</x:f>
      </x:c>
      <x:c r="N120" s="6">
        <x:f>M120*L120/100</x:f>
      </x:c>
      <x:c r="O120" s="6">
        <x:f>H120-N120</x:f>
      </x:c>
    </x:row>
    <x:row r="121" spans="1:25">
      <x:c r="A121" s="0" t="s">
        <x:v>69</x:v>
      </x:c>
      <x:c r="B121" s="0" t="n">
        <x:v>1405</x:v>
      </x:c>
      <x:c r="C121" s="0" t="s">
        <x:v>17</x:v>
      </x:c>
      <x:c r="D121" s="0" t="s">
        <x:v>24</x:v>
      </x:c>
      <x:c r="E121" s="0" t="s">
        <x:v>25</x:v>
      </x:c>
      <x:c r="F121" s="0" t="s">
        <x:v>26</x:v>
      </x:c>
      <x:c r="G121" s="0" t="n">
        <x:v>35</x:v>
      </x:c>
      <x:c r="H121" s="4" t="n">
        <x:v>63</x:v>
      </x:c>
      <x:c r="I121" s="4" t="n">
        <x:v>35</x:v>
      </x:c>
      <x:c r="J121" s="4" t="n">
        <x:v>1.8</x:v>
      </x:c>
      <x:c r="K121" s="4">
        <x:f>I121*J121</x:f>
      </x:c>
      <x:c r="L121" s="4" t="n">
        <x:v>113.112</x:v>
      </x:c>
      <x:c r="M121" s="5">
        <x:f>J121/3.65*100</x:f>
      </x:c>
      <x:c r="N121" s="6">
        <x:f>M121*L121/100</x:f>
      </x:c>
      <x:c r="O121" s="6">
        <x:f>H121-N121</x:f>
      </x:c>
    </x:row>
    <x:row r="122" spans="1:25">
      <x:c r="A122" s="0" t="s">
        <x:v>70</x:v>
      </x:c>
      <x:c r="B122" s="0" t="n">
        <x:v>1406</x:v>
      </x:c>
      <x:c r="C122" s="0" t="s">
        <x:v>21</x:v>
      </x:c>
      <x:c r="D122" s="0" t="s">
        <x:v>33</x:v>
      </x:c>
      <x:c r="E122" s="0" t="s">
        <x:v>34</x:v>
      </x:c>
      <x:c r="F122" s="0" t="s">
        <x:v>20</x:v>
      </x:c>
      <x:c r="G122" s="0" t="n">
        <x:v>225</x:v>
      </x:c>
      <x:c r="H122" s="4" t="n">
        <x:v>59.85</x:v>
      </x:c>
      <x:c r="I122" s="4" t="n">
        <x:v>225</x:v>
      </x:c>
      <x:c r="J122" s="4" t="n">
        <x:v>0.266</x:v>
      </x:c>
      <x:c r="K122" s="4">
        <x:f>I122*J122</x:f>
      </x:c>
      <x:c r="L122" s="4" t="n">
        <x:v>312.683</x:v>
      </x:c>
      <x:c r="M122" s="5">
        <x:f>J122/1.408*100</x:f>
      </x:c>
      <x:c r="N122" s="6">
        <x:f>M122*L122/100</x:f>
      </x:c>
      <x:c r="O122" s="6">
        <x:f>H122-N122</x:f>
      </x:c>
    </x:row>
    <x:row r="123" spans="1:25">
      <x:c r="A123" s="0" t="s">
        <x:v>70</x:v>
      </x:c>
      <x:c r="B123" s="0" t="n">
        <x:v>1406</x:v>
      </x:c>
      <x:c r="C123" s="0" t="s">
        <x:v>21</x:v>
      </x:c>
      <x:c r="D123" s="0" t="s">
        <x:v>22</x:v>
      </x:c>
      <x:c r="E123" s="0" t="s">
        <x:v>35</x:v>
      </x:c>
      <x:c r="F123" s="0" t="s">
        <x:v>20</x:v>
      </x:c>
      <x:c r="G123" s="0" t="n">
        <x:v>225</x:v>
      </x:c>
      <x:c r="H123" s="4" t="n">
        <x:v>50.4</x:v>
      </x:c>
      <x:c r="I123" s="4" t="n">
        <x:v>225</x:v>
      </x:c>
      <x:c r="J123" s="4" t="n">
        <x:v>0.224</x:v>
      </x:c>
      <x:c r="K123" s="4">
        <x:f>I123*J123</x:f>
      </x:c>
      <x:c r="L123" s="4" t="n">
        <x:v>312.683</x:v>
      </x:c>
      <x:c r="M123" s="5">
        <x:f>J123/1.408*100</x:f>
      </x:c>
      <x:c r="N123" s="6">
        <x:f>M123*L123/100</x:f>
      </x:c>
      <x:c r="O123" s="6">
        <x:f>H123-N123</x:f>
      </x:c>
    </x:row>
    <x:row r="124" spans="1:25">
      <x:c r="A124" s="0" t="s">
        <x:v>70</x:v>
      </x:c>
      <x:c r="B124" s="0" t="n">
        <x:v>1406</x:v>
      </x:c>
      <x:c r="C124" s="0" t="s">
        <x:v>21</x:v>
      </x:c>
      <x:c r="D124" s="0" t="s">
        <x:v>33</x:v>
      </x:c>
      <x:c r="E124" s="0" t="s">
        <x:v>34</x:v>
      </x:c>
      <x:c r="F124" s="0" t="s">
        <x:v>26</x:v>
      </x:c>
      <x:c r="G124" s="0" t="n">
        <x:v>225</x:v>
      </x:c>
      <x:c r="H124" s="4" t="n">
        <x:v>17.559</x:v>
      </x:c>
      <x:c r="I124" s="4" t="n">
        <x:v>225</x:v>
      </x:c>
      <x:c r="J124" s="4" t="n">
        <x:v>0.078</x:v>
      </x:c>
      <x:c r="K124" s="4">
        <x:f>I124*J124</x:f>
      </x:c>
      <x:c r="L124" s="4" t="n">
        <x:v>312.683</x:v>
      </x:c>
      <x:c r="M124" s="5">
        <x:f>J124/1.408*100</x:f>
      </x:c>
      <x:c r="N124" s="6">
        <x:f>M124*L124/100</x:f>
      </x:c>
      <x:c r="O124" s="6">
        <x:f>H124-N124</x:f>
      </x:c>
    </x:row>
    <x:row r="125" spans="1:25">
      <x:c r="A125" s="0" t="s">
        <x:v>70</x:v>
      </x:c>
      <x:c r="B125" s="0" t="n">
        <x:v>1406</x:v>
      </x:c>
      <x:c r="C125" s="0" t="s">
        <x:v>21</x:v>
      </x:c>
      <x:c r="D125" s="0" t="s">
        <x:v>36</x:v>
      </x:c>
      <x:c r="E125" s="0" t="s">
        <x:v>37</x:v>
      </x:c>
      <x:c r="F125" s="0" t="s">
        <x:v>26</x:v>
      </x:c>
      <x:c r="G125" s="0" t="n">
        <x:v>225</x:v>
      </x:c>
      <x:c r="H125" s="4" t="n">
        <x:v>94.5</x:v>
      </x:c>
      <x:c r="I125" s="4" t="n">
        <x:v>225</x:v>
      </x:c>
      <x:c r="J125" s="4" t="n">
        <x:v>0.42</x:v>
      </x:c>
      <x:c r="K125" s="4">
        <x:f>I125*J125</x:f>
      </x:c>
      <x:c r="L125" s="4" t="n">
        <x:v>312.683</x:v>
      </x:c>
      <x:c r="M125" s="5">
        <x:f>J125/1.408*100</x:f>
      </x:c>
      <x:c r="N125" s="6">
        <x:f>M125*L125/100</x:f>
      </x:c>
      <x:c r="O125" s="6">
        <x:f>H125-N125</x:f>
      </x:c>
    </x:row>
    <x:row r="126" spans="1:25">
      <x:c r="A126" s="0" t="s">
        <x:v>70</x:v>
      </x:c>
      <x:c r="B126" s="0" t="n">
        <x:v>1406</x:v>
      </x:c>
      <x:c r="C126" s="0" t="s">
        <x:v>21</x:v>
      </x:c>
      <x:c r="D126" s="0" t="s">
        <x:v>36</x:v>
      </x:c>
      <x:c r="E126" s="0" t="s">
        <x:v>38</x:v>
      </x:c>
      <x:c r="F126" s="0" t="s">
        <x:v>26</x:v>
      </x:c>
      <x:c r="G126" s="0" t="n">
        <x:v>225</x:v>
      </x:c>
      <x:c r="H126" s="4" t="n">
        <x:v>94.503</x:v>
      </x:c>
      <x:c r="I126" s="4" t="n">
        <x:v>225</x:v>
      </x:c>
      <x:c r="J126" s="4" t="n">
        <x:v>0.42</x:v>
      </x:c>
      <x:c r="K126" s="4">
        <x:f>I126*J126</x:f>
      </x:c>
      <x:c r="L126" s="4" t="n">
        <x:v>312.683</x:v>
      </x:c>
      <x:c r="M126" s="5">
        <x:f>J126/1.408*100</x:f>
      </x:c>
      <x:c r="N126" s="6">
        <x:f>M126*L126/100</x:f>
      </x:c>
      <x:c r="O126" s="6">
        <x:f>H126-N126</x:f>
      </x:c>
    </x:row>
    <x:row r="127" spans="1:25">
      <x:c r="A127" s="0" t="s">
        <x:v>71</x:v>
      </x:c>
      <x:c r="B127" s="0" t="n">
        <x:v>1407</x:v>
      </x:c>
      <x:c r="C127" s="0" t="s">
        <x:v>21</x:v>
      </x:c>
      <x:c r="D127" s="0" t="s">
        <x:v>22</x:v>
      </x:c>
      <x:c r="E127" s="0" t="s">
        <x:v>35</x:v>
      </x:c>
      <x:c r="F127" s="0" t="s">
        <x:v>20</x:v>
      </x:c>
      <x:c r="G127" s="0" t="n">
        <x:v>68</x:v>
      </x:c>
      <x:c r="H127" s="4" t="n">
        <x:v>50.4</x:v>
      </x:c>
      <x:c r="I127" s="4" t="n">
        <x:v>68</x:v>
      </x:c>
      <x:c r="J127" s="4" t="n">
        <x:v>0.741</x:v>
      </x:c>
      <x:c r="K127" s="4">
        <x:f>I127*J127</x:f>
      </x:c>
      <x:c r="L127" s="4" t="n">
        <x:v>94.522</x:v>
      </x:c>
      <x:c r="M127" s="5">
        <x:f>J127/2.539*100</x:f>
      </x:c>
      <x:c r="N127" s="6">
        <x:f>M127*L127/100</x:f>
      </x:c>
      <x:c r="O127" s="6">
        <x:f>H127-N127</x:f>
      </x:c>
    </x:row>
    <x:row r="128" spans="1:25">
      <x:c r="A128" s="0" t="s">
        <x:v>71</x:v>
      </x:c>
      <x:c r="B128" s="0" t="n">
        <x:v>1407</x:v>
      </x:c>
      <x:c r="C128" s="0" t="s">
        <x:v>21</x:v>
      </x:c>
      <x:c r="D128" s="0" t="s">
        <x:v>33</x:v>
      </x:c>
      <x:c r="E128" s="0" t="s">
        <x:v>34</x:v>
      </x:c>
      <x:c r="F128" s="0" t="s">
        <x:v>20</x:v>
      </x:c>
      <x:c r="G128" s="0" t="n">
        <x:v>68</x:v>
      </x:c>
      <x:c r="H128" s="4" t="n">
        <x:v>59.85</x:v>
      </x:c>
      <x:c r="I128" s="4" t="n">
        <x:v>68</x:v>
      </x:c>
      <x:c r="J128" s="4" t="n">
        <x:v>0.88</x:v>
      </x:c>
      <x:c r="K128" s="4">
        <x:f>I128*J128</x:f>
      </x:c>
      <x:c r="L128" s="4" t="n">
        <x:v>94.522</x:v>
      </x:c>
      <x:c r="M128" s="5">
        <x:f>J128/2.539*100</x:f>
      </x:c>
      <x:c r="N128" s="6">
        <x:f>M128*L128/100</x:f>
      </x:c>
      <x:c r="O128" s="6">
        <x:f>H128-N128</x:f>
      </x:c>
    </x:row>
    <x:row r="129" spans="1:25">
      <x:c r="A129" s="0" t="s">
        <x:v>71</x:v>
      </x:c>
      <x:c r="B129" s="0" t="n">
        <x:v>1407</x:v>
      </x:c>
      <x:c r="C129" s="0" t="s">
        <x:v>21</x:v>
      </x:c>
      <x:c r="D129" s="0" t="s">
        <x:v>33</x:v>
      </x:c>
      <x:c r="E129" s="0" t="s">
        <x:v>34</x:v>
      </x:c>
      <x:c r="F129" s="0" t="s">
        <x:v>26</x:v>
      </x:c>
      <x:c r="G129" s="0" t="n">
        <x:v>68</x:v>
      </x:c>
      <x:c r="H129" s="4" t="n">
        <x:v>5.552</x:v>
      </x:c>
      <x:c r="I129" s="4" t="n">
        <x:v>68</x:v>
      </x:c>
      <x:c r="J129" s="4" t="n">
        <x:v>0.078</x:v>
      </x:c>
      <x:c r="K129" s="4">
        <x:f>I129*J129</x:f>
      </x:c>
      <x:c r="L129" s="4" t="n">
        <x:v>94.522</x:v>
      </x:c>
      <x:c r="M129" s="5">
        <x:f>J129/2.539*100</x:f>
      </x:c>
      <x:c r="N129" s="6">
        <x:f>M129*L129/100</x:f>
      </x:c>
      <x:c r="O129" s="6">
        <x:f>H129-N129</x:f>
      </x:c>
    </x:row>
    <x:row r="130" spans="1:25">
      <x:c r="A130" s="0" t="s">
        <x:v>71</x:v>
      </x:c>
      <x:c r="B130" s="0" t="n">
        <x:v>1407</x:v>
      </x:c>
      <x:c r="C130" s="0" t="s">
        <x:v>21</x:v>
      </x:c>
      <x:c r="D130" s="0" t="s">
        <x:v>36</x:v>
      </x:c>
      <x:c r="E130" s="0" t="s">
        <x:v>37</x:v>
      </x:c>
      <x:c r="F130" s="0" t="s">
        <x:v>26</x:v>
      </x:c>
      <x:c r="G130" s="0" t="n">
        <x:v>68</x:v>
      </x:c>
      <x:c r="H130" s="4" t="n">
        <x:v>35.502</x:v>
      </x:c>
      <x:c r="I130" s="4" t="n">
        <x:v>68</x:v>
      </x:c>
      <x:c r="J130" s="4" t="n">
        <x:v>0.42</x:v>
      </x:c>
      <x:c r="K130" s="4">
        <x:f>I130*J130</x:f>
      </x:c>
      <x:c r="L130" s="4" t="n">
        <x:v>94.522</x:v>
      </x:c>
      <x:c r="M130" s="5">
        <x:f>J130/2.539*100</x:f>
      </x:c>
      <x:c r="N130" s="6">
        <x:f>M130*L130/100</x:f>
      </x:c>
      <x:c r="O130" s="6">
        <x:f>H130-N130</x:f>
      </x:c>
    </x:row>
    <x:row r="131" spans="1:25">
      <x:c r="A131" s="0" t="s">
        <x:v>71</x:v>
      </x:c>
      <x:c r="B131" s="0" t="n">
        <x:v>1407</x:v>
      </x:c>
      <x:c r="C131" s="0" t="s">
        <x:v>21</x:v>
      </x:c>
      <x:c r="D131" s="0" t="s">
        <x:v>36</x:v>
      </x:c>
      <x:c r="E131" s="0" t="s">
        <x:v>38</x:v>
      </x:c>
      <x:c r="F131" s="0" t="s">
        <x:v>26</x:v>
      </x:c>
      <x:c r="G131" s="0" t="n">
        <x:v>68</x:v>
      </x:c>
      <x:c r="H131" s="4" t="n">
        <x:v>30.103</x:v>
      </x:c>
      <x:c r="I131" s="4" t="n">
        <x:v>68</x:v>
      </x:c>
      <x:c r="J131" s="4" t="n">
        <x:v>0.42</x:v>
      </x:c>
      <x:c r="K131" s="4">
        <x:f>I131*J131</x:f>
      </x:c>
      <x:c r="L131" s="4" t="n">
        <x:v>94.522</x:v>
      </x:c>
      <x:c r="M131" s="5">
        <x:f>J131/2.539*100</x:f>
      </x:c>
      <x:c r="N131" s="6">
        <x:f>M131*L131/100</x:f>
      </x:c>
      <x:c r="O131" s="6">
        <x:f>H131-N131</x:f>
      </x:c>
    </x:row>
    <x:row r="132" spans="1:25">
      <x:c r="A132" s="0" t="s">
        <x:v>72</x:v>
      </x:c>
      <x:c r="B132" s="0" t="n">
        <x:v>1408</x:v>
      </x:c>
      <x:c r="C132" s="0" t="s">
        <x:v>21</x:v>
      </x:c>
      <x:c r="D132" s="0" t="s">
        <x:v>33</x:v>
      </x:c>
      <x:c r="E132" s="0" t="s">
        <x:v>73</x:v>
      </x:c>
      <x:c r="F132" s="0" t="s">
        <x:v>20</x:v>
      </x:c>
      <x:c r="G132" s="0" t="n">
        <x:v>225</x:v>
      </x:c>
      <x:c r="H132" s="4" t="n">
        <x:v>59.85</x:v>
      </x:c>
      <x:c r="I132" s="4" t="n">
        <x:v>225</x:v>
      </x:c>
      <x:c r="J132" s="4" t="n">
        <x:v>0.266</x:v>
      </x:c>
      <x:c r="K132" s="4">
        <x:f>I132*J132</x:f>
      </x:c>
      <x:c r="L132" s="4" t="n">
        <x:v>306.388</x:v>
      </x:c>
      <x:c r="M132" s="5">
        <x:f>J132/1.408*100</x:f>
      </x:c>
      <x:c r="N132" s="6">
        <x:f>M132*L132/100</x:f>
      </x:c>
      <x:c r="O132" s="6">
        <x:f>H132-N132</x:f>
      </x:c>
    </x:row>
    <x:row r="133" spans="1:25">
      <x:c r="A133" s="0" t="s">
        <x:v>72</x:v>
      </x:c>
      <x:c r="B133" s="0" t="n">
        <x:v>1408</x:v>
      </x:c>
      <x:c r="C133" s="0" t="s">
        <x:v>21</x:v>
      </x:c>
      <x:c r="D133" s="0" t="s">
        <x:v>22</x:v>
      </x:c>
      <x:c r="E133" s="0" t="s">
        <x:v>74</x:v>
      </x:c>
      <x:c r="F133" s="0" t="s">
        <x:v>20</x:v>
      </x:c>
      <x:c r="G133" s="0" t="n">
        <x:v>225</x:v>
      </x:c>
      <x:c r="H133" s="4" t="n">
        <x:v>50.4</x:v>
      </x:c>
      <x:c r="I133" s="4" t="n">
        <x:v>225</x:v>
      </x:c>
      <x:c r="J133" s="4" t="n">
        <x:v>0.224</x:v>
      </x:c>
      <x:c r="K133" s="4">
        <x:f>I133*J133</x:f>
      </x:c>
      <x:c r="L133" s="4" t="n">
        <x:v>306.388</x:v>
      </x:c>
      <x:c r="M133" s="5">
        <x:f>J133/1.408*100</x:f>
      </x:c>
      <x:c r="N133" s="6">
        <x:f>M133*L133/100</x:f>
      </x:c>
      <x:c r="O133" s="6">
        <x:f>H133-N133</x:f>
      </x:c>
    </x:row>
    <x:row r="134" spans="1:25">
      <x:c r="A134" s="0" t="s">
        <x:v>72</x:v>
      </x:c>
      <x:c r="B134" s="0" t="n">
        <x:v>1408</x:v>
      </x:c>
      <x:c r="C134" s="0" t="s">
        <x:v>21</x:v>
      </x:c>
      <x:c r="D134" s="0" t="s">
        <x:v>33</x:v>
      </x:c>
      <x:c r="E134" s="0" t="s">
        <x:v>73</x:v>
      </x:c>
      <x:c r="F134" s="0" t="s">
        <x:v>26</x:v>
      </x:c>
      <x:c r="G134" s="0" t="n">
        <x:v>225</x:v>
      </x:c>
      <x:c r="H134" s="4" t="n">
        <x:v>17.551</x:v>
      </x:c>
      <x:c r="I134" s="4" t="n">
        <x:v>225</x:v>
      </x:c>
      <x:c r="J134" s="4" t="n">
        <x:v>0.078</x:v>
      </x:c>
      <x:c r="K134" s="4">
        <x:f>I134*J134</x:f>
      </x:c>
      <x:c r="L134" s="4" t="n">
        <x:v>306.388</x:v>
      </x:c>
      <x:c r="M134" s="5">
        <x:f>J134/1.408*100</x:f>
      </x:c>
      <x:c r="N134" s="6">
        <x:f>M134*L134/100</x:f>
      </x:c>
      <x:c r="O134" s="6">
        <x:f>H134-N134</x:f>
      </x:c>
    </x:row>
    <x:row r="135" spans="1:25">
      <x:c r="A135" s="0" t="s">
        <x:v>72</x:v>
      </x:c>
      <x:c r="B135" s="0" t="n">
        <x:v>1408</x:v>
      </x:c>
      <x:c r="C135" s="0" t="s">
        <x:v>21</x:v>
      </x:c>
      <x:c r="D135" s="0" t="s">
        <x:v>36</x:v>
      </x:c>
      <x:c r="E135" s="0" t="s">
        <x:v>75</x:v>
      </x:c>
      <x:c r="F135" s="0" t="s">
        <x:v>26</x:v>
      </x:c>
      <x:c r="G135" s="0" t="n">
        <x:v>225</x:v>
      </x:c>
      <x:c r="H135" s="4" t="n">
        <x:v>94.501</x:v>
      </x:c>
      <x:c r="I135" s="4" t="n">
        <x:v>225</x:v>
      </x:c>
      <x:c r="J135" s="4" t="n">
        <x:v>0.42</x:v>
      </x:c>
      <x:c r="K135" s="4">
        <x:f>I135*J135</x:f>
      </x:c>
      <x:c r="L135" s="4" t="n">
        <x:v>306.388</x:v>
      </x:c>
      <x:c r="M135" s="5">
        <x:f>J135/1.408*100</x:f>
      </x:c>
      <x:c r="N135" s="6">
        <x:f>M135*L135/100</x:f>
      </x:c>
      <x:c r="O135" s="6">
        <x:f>H135-N135</x:f>
      </x:c>
    </x:row>
    <x:row r="136" spans="1:25">
      <x:c r="A136" s="0" t="s">
        <x:v>72</x:v>
      </x:c>
      <x:c r="B136" s="0" t="n">
        <x:v>1408</x:v>
      </x:c>
      <x:c r="C136" s="0" t="s">
        <x:v>21</x:v>
      </x:c>
      <x:c r="D136" s="0" t="s">
        <x:v>36</x:v>
      </x:c>
      <x:c r="E136" s="0" t="s">
        <x:v>76</x:v>
      </x:c>
      <x:c r="F136" s="0" t="s">
        <x:v>26</x:v>
      </x:c>
      <x:c r="G136" s="0" t="n">
        <x:v>225</x:v>
      </x:c>
      <x:c r="H136" s="4" t="n">
        <x:v>94.502</x:v>
      </x:c>
      <x:c r="I136" s="4" t="n">
        <x:v>225</x:v>
      </x:c>
      <x:c r="J136" s="4" t="n">
        <x:v>0.42</x:v>
      </x:c>
      <x:c r="K136" s="4">
        <x:f>I136*J136</x:f>
      </x:c>
      <x:c r="L136" s="4" t="n">
        <x:v>306.388</x:v>
      </x:c>
      <x:c r="M136" s="5">
        <x:f>J136/1.408*100</x:f>
      </x:c>
      <x:c r="N136" s="6">
        <x:f>M136*L136/100</x:f>
      </x:c>
      <x:c r="O136" s="6">
        <x:f>H136-N136</x:f>
      </x:c>
    </x:row>
    <x:row r="137" spans="1:25">
      <x:c r="A137" s="0" t="s">
        <x:v>77</x:v>
      </x:c>
      <x:c r="B137" s="0" t="n">
        <x:v>1409</x:v>
      </x:c>
      <x:c r="C137" s="0" t="s">
        <x:v>21</x:v>
      </x:c>
      <x:c r="D137" s="0" t="s">
        <x:v>33</x:v>
      </x:c>
      <x:c r="E137" s="0" t="s">
        <x:v>34</x:v>
      </x:c>
      <x:c r="F137" s="0" t="s">
        <x:v>20</x:v>
      </x:c>
      <x:c r="G137" s="0" t="n">
        <x:v>137</x:v>
      </x:c>
      <x:c r="H137" s="4" t="n">
        <x:v>59.85</x:v>
      </x:c>
      <x:c r="I137" s="4" t="n">
        <x:v>137</x:v>
      </x:c>
      <x:c r="J137" s="4" t="n">
        <x:v>0.437</x:v>
      </x:c>
      <x:c r="K137" s="4">
        <x:f>I137*J137</x:f>
      </x:c>
      <x:c r="L137" s="4" t="n">
        <x:v>188.679</x:v>
      </x:c>
      <x:c r="M137" s="5">
        <x:f>J137/1.723*100</x:f>
      </x:c>
      <x:c r="N137" s="6">
        <x:f>M137*L137/100</x:f>
      </x:c>
      <x:c r="O137" s="6">
        <x:f>H137-N137</x:f>
      </x:c>
    </x:row>
    <x:row r="138" spans="1:25">
      <x:c r="A138" s="0" t="s">
        <x:v>77</x:v>
      </x:c>
      <x:c r="B138" s="0" t="n">
        <x:v>1409</x:v>
      </x:c>
      <x:c r="C138" s="0" t="s">
        <x:v>21</x:v>
      </x:c>
      <x:c r="D138" s="0" t="s">
        <x:v>22</x:v>
      </x:c>
      <x:c r="E138" s="0" t="s">
        <x:v>35</x:v>
      </x:c>
      <x:c r="F138" s="0" t="s">
        <x:v>20</x:v>
      </x:c>
      <x:c r="G138" s="0" t="n">
        <x:v>137</x:v>
      </x:c>
      <x:c r="H138" s="4" t="n">
        <x:v>50.4</x:v>
      </x:c>
      <x:c r="I138" s="4" t="n">
        <x:v>137</x:v>
      </x:c>
      <x:c r="J138" s="4" t="n">
        <x:v>0.368</x:v>
      </x:c>
      <x:c r="K138" s="4">
        <x:f>I138*J138</x:f>
      </x:c>
      <x:c r="L138" s="4" t="n">
        <x:v>188.679</x:v>
      </x:c>
      <x:c r="M138" s="5">
        <x:f>J138/1.723*100</x:f>
      </x:c>
      <x:c r="N138" s="6">
        <x:f>M138*L138/100</x:f>
      </x:c>
      <x:c r="O138" s="6">
        <x:f>H138-N138</x:f>
      </x:c>
    </x:row>
    <x:row r="139" spans="1:25">
      <x:c r="A139" s="0" t="s">
        <x:v>77</x:v>
      </x:c>
      <x:c r="B139" s="0" t="n">
        <x:v>1409</x:v>
      </x:c>
      <x:c r="C139" s="0" t="s">
        <x:v>21</x:v>
      </x:c>
      <x:c r="D139" s="0" t="s">
        <x:v>33</x:v>
      </x:c>
      <x:c r="E139" s="0" t="s">
        <x:v>34</x:v>
      </x:c>
      <x:c r="F139" s="0" t="s">
        <x:v>26</x:v>
      </x:c>
      <x:c r="G139" s="0" t="n">
        <x:v>137</x:v>
      </x:c>
      <x:c r="H139" s="4" t="n">
        <x:v>10.758</x:v>
      </x:c>
      <x:c r="I139" s="4" t="n">
        <x:v>137</x:v>
      </x:c>
      <x:c r="J139" s="4" t="n">
        <x:v>0.078</x:v>
      </x:c>
      <x:c r="K139" s="4">
        <x:f>I139*J139</x:f>
      </x:c>
      <x:c r="L139" s="4" t="n">
        <x:v>188.679</x:v>
      </x:c>
      <x:c r="M139" s="5">
        <x:f>J139/1.723*100</x:f>
      </x:c>
      <x:c r="N139" s="6">
        <x:f>M139*L139/100</x:f>
      </x:c>
      <x:c r="O139" s="6">
        <x:f>H139-N139</x:f>
      </x:c>
    </x:row>
    <x:row r="140" spans="1:25">
      <x:c r="A140" s="0" t="s">
        <x:v>77</x:v>
      </x:c>
      <x:c r="B140" s="0" t="n">
        <x:v>1409</x:v>
      </x:c>
      <x:c r="C140" s="0" t="s">
        <x:v>21</x:v>
      </x:c>
      <x:c r="D140" s="0" t="s">
        <x:v>36</x:v>
      </x:c>
      <x:c r="E140" s="0" t="s">
        <x:v>37</x:v>
      </x:c>
      <x:c r="F140" s="0" t="s">
        <x:v>26</x:v>
      </x:c>
      <x:c r="G140" s="0" t="n">
        <x:v>137</x:v>
      </x:c>
      <x:c r="H140" s="4" t="n">
        <x:v>67.707</x:v>
      </x:c>
      <x:c r="I140" s="4" t="n">
        <x:v>137</x:v>
      </x:c>
      <x:c r="J140" s="4" t="n">
        <x:v>0.42</x:v>
      </x:c>
      <x:c r="K140" s="4">
        <x:f>I140*J140</x:f>
      </x:c>
      <x:c r="L140" s="4" t="n">
        <x:v>188.679</x:v>
      </x:c>
      <x:c r="M140" s="5">
        <x:f>J140/1.723*100</x:f>
      </x:c>
      <x:c r="N140" s="6">
        <x:f>M140*L140/100</x:f>
      </x:c>
      <x:c r="O140" s="6">
        <x:f>H140-N140</x:f>
      </x:c>
    </x:row>
    <x:row r="141" spans="1:25">
      <x:c r="A141" s="0" t="s">
        <x:v>77</x:v>
      </x:c>
      <x:c r="B141" s="0" t="n">
        <x:v>1409</x:v>
      </x:c>
      <x:c r="C141" s="0" t="s">
        <x:v>21</x:v>
      </x:c>
      <x:c r="D141" s="0" t="s">
        <x:v>36</x:v>
      </x:c>
      <x:c r="E141" s="0" t="s">
        <x:v>38</x:v>
      </x:c>
      <x:c r="F141" s="0" t="s">
        <x:v>26</x:v>
      </x:c>
      <x:c r="G141" s="0" t="n">
        <x:v>137</x:v>
      </x:c>
      <x:c r="H141" s="4" t="n">
        <x:v>72.008</x:v>
      </x:c>
      <x:c r="I141" s="4" t="n">
        <x:v>137</x:v>
      </x:c>
      <x:c r="J141" s="4" t="n">
        <x:v>0.42</x:v>
      </x:c>
      <x:c r="K141" s="4">
        <x:f>I141*J141</x:f>
      </x:c>
      <x:c r="L141" s="4" t="n">
        <x:v>188.679</x:v>
      </x:c>
      <x:c r="M141" s="5">
        <x:f>J141/1.723*100</x:f>
      </x:c>
      <x:c r="N141" s="6">
        <x:f>M141*L141/100</x:f>
      </x:c>
      <x:c r="O141" s="6">
        <x:f>H141-N141</x:f>
      </x:c>
    </x:row>
    <x:row r="142" spans="1:25">
      <x:c r="A142" s="0" t="s">
        <x:v>78</x:v>
      </x:c>
      <x:c r="B142" s="0" t="n">
        <x:v>1411</x:v>
      </x:c>
      <x:c r="C142" s="0" t="s">
        <x:v>17</x:v>
      </x:c>
      <x:c r="D142" s="0" t="s">
        <x:v>18</x:v>
      </x:c>
      <x:c r="E142" s="0" t="s">
        <x:v>19</x:v>
      </x:c>
      <x:c r="F142" s="0" t="s">
        <x:v>20</x:v>
      </x:c>
      <x:c r="G142" s="0" t="n">
        <x:v>40</x:v>
      </x:c>
      <x:c r="H142" s="4" t="n">
        <x:v>3.25</x:v>
      </x:c>
      <x:c r="I142" s="4" t="n">
        <x:v>40</x:v>
      </x:c>
      <x:c r="J142" s="4" t="n">
        <x:v>0.081</x:v>
      </x:c>
      <x:c r="K142" s="4">
        <x:f>I142*J142</x:f>
      </x:c>
      <x:c r="L142" s="4" t="n">
        <x:v>134.81</x:v>
      </x:c>
      <x:c r="M142" s="5">
        <x:f>J142/3.576*100</x:f>
      </x:c>
      <x:c r="N142" s="6">
        <x:f>M142*L142/100</x:f>
      </x:c>
      <x:c r="O142" s="6">
        <x:f>H142-N142</x:f>
      </x:c>
    </x:row>
    <x:row r="143" spans="1:25">
      <x:c r="A143" s="0" t="s">
        <x:v>78</x:v>
      </x:c>
      <x:c r="B143" s="0" t="n">
        <x:v>1411</x:v>
      </x:c>
      <x:c r="C143" s="0" t="s">
        <x:v>17</x:v>
      </x:c>
      <x:c r="D143" s="0" t="s">
        <x:v>18</x:v>
      </x:c>
      <x:c r="E143" s="0" t="s">
        <x:v>19</x:v>
      </x:c>
      <x:c r="F143" s="0" t="s">
        <x:v>20</x:v>
      </x:c>
      <x:c r="G143" s="0" t="n">
        <x:v>40</x:v>
      </x:c>
      <x:c r="H143" s="4" t="n">
        <x:v>22.75</x:v>
      </x:c>
      <x:c r="I143" s="4" t="n">
        <x:v>40</x:v>
      </x:c>
      <x:c r="J143" s="4" t="n">
        <x:v>0.569</x:v>
      </x:c>
      <x:c r="K143" s="4">
        <x:f>I143*J143</x:f>
      </x:c>
      <x:c r="L143" s="4" t="n">
        <x:v>134.81</x:v>
      </x:c>
      <x:c r="M143" s="5">
        <x:f>J143/3.576*100</x:f>
      </x:c>
      <x:c r="N143" s="6">
        <x:f>M143*L143/100</x:f>
      </x:c>
      <x:c r="O143" s="6">
        <x:f>H143-N143</x:f>
      </x:c>
    </x:row>
    <x:row r="144" spans="1:25">
      <x:c r="A144" s="0" t="s">
        <x:v>78</x:v>
      </x:c>
      <x:c r="B144" s="0" t="n">
        <x:v>1411</x:v>
      </x:c>
      <x:c r="C144" s="0" t="s">
        <x:v>21</x:v>
      </x:c>
      <x:c r="D144" s="0" t="s">
        <x:v>22</x:v>
      </x:c>
      <x:c r="E144" s="0" t="s">
        <x:v>23</x:v>
      </x:c>
      <x:c r="F144" s="0" t="s">
        <x:v>20</x:v>
      </x:c>
      <x:c r="G144" s="0" t="n">
        <x:v>40</x:v>
      </x:c>
      <x:c r="H144" s="4" t="n">
        <x:v>22.5</x:v>
      </x:c>
      <x:c r="I144" s="4" t="n">
        <x:v>40</x:v>
      </x:c>
      <x:c r="J144" s="4" t="n">
        <x:v>0.563</x:v>
      </x:c>
      <x:c r="K144" s="4">
        <x:f>I144*J144</x:f>
      </x:c>
      <x:c r="L144" s="4" t="n">
        <x:v>134.81</x:v>
      </x:c>
      <x:c r="M144" s="5">
        <x:f>J144/3.576*100</x:f>
      </x:c>
      <x:c r="N144" s="6">
        <x:f>M144*L144/100</x:f>
      </x:c>
      <x:c r="O144" s="6">
        <x:f>H144-N144</x:f>
      </x:c>
    </x:row>
    <x:row r="145" spans="1:25">
      <x:c r="A145" s="0" t="s">
        <x:v>78</x:v>
      </x:c>
      <x:c r="B145" s="0" t="n">
        <x:v>1411</x:v>
      </x:c>
      <x:c r="C145" s="0" t="s">
        <x:v>21</x:v>
      </x:c>
      <x:c r="D145" s="0" t="s">
        <x:v>22</x:v>
      </x:c>
      <x:c r="E145" s="0" t="s">
        <x:v>23</x:v>
      </x:c>
      <x:c r="F145" s="0" t="s">
        <x:v>20</x:v>
      </x:c>
      <x:c r="G145" s="0" t="n">
        <x:v>40</x:v>
      </x:c>
      <x:c r="H145" s="4" t="n">
        <x:v>22.5</x:v>
      </x:c>
      <x:c r="I145" s="4" t="n">
        <x:v>40</x:v>
      </x:c>
      <x:c r="J145" s="4" t="n">
        <x:v>0.563</x:v>
      </x:c>
      <x:c r="K145" s="4">
        <x:f>I145*J145</x:f>
      </x:c>
      <x:c r="L145" s="4" t="n">
        <x:v>134.81</x:v>
      </x:c>
      <x:c r="M145" s="5">
        <x:f>J145/3.576*100</x:f>
      </x:c>
      <x:c r="N145" s="6">
        <x:f>M145*L145/100</x:f>
      </x:c>
      <x:c r="O145" s="6">
        <x:f>H145-N145</x:f>
      </x:c>
    </x:row>
    <x:row r="146" spans="1:25">
      <x:c r="A146" s="0" t="s">
        <x:v>78</x:v>
      </x:c>
      <x:c r="B146" s="0" t="n">
        <x:v>1411</x:v>
      </x:c>
      <x:c r="C146" s="0" t="s">
        <x:v>17</x:v>
      </x:c>
      <x:c r="D146" s="0" t="s">
        <x:v>24</x:v>
      </x:c>
      <x:c r="E146" s="0" t="s">
        <x:v>25</x:v>
      </x:c>
      <x:c r="F146" s="0" t="s">
        <x:v>26</x:v>
      </x:c>
      <x:c r="G146" s="0" t="n">
        <x:v>40</x:v>
      </x:c>
      <x:c r="H146" s="4" t="n">
        <x:v>72</x:v>
      </x:c>
      <x:c r="I146" s="4" t="n">
        <x:v>40</x:v>
      </x:c>
      <x:c r="J146" s="4" t="n">
        <x:v>1.8</x:v>
      </x:c>
      <x:c r="K146" s="4">
        <x:f>I146*J146</x:f>
      </x:c>
      <x:c r="L146" s="4" t="n">
        <x:v>134.81</x:v>
      </x:c>
      <x:c r="M146" s="5">
        <x:f>J146/3.576*100</x:f>
      </x:c>
      <x:c r="N146" s="6">
        <x:f>M146*L146/100</x:f>
      </x:c>
      <x:c r="O146" s="6">
        <x:f>H146-N146</x:f>
      </x:c>
    </x:row>
    <x:row r="147" spans="1:25">
      <x:c r="A147" s="0" t="s">
        <x:v>79</x:v>
      </x:c>
      <x:c r="B147" s="0" t="n">
        <x:v>1413</x:v>
      </x:c>
      <x:c r="C147" s="0" t="s">
        <x:v>21</x:v>
      </x:c>
      <x:c r="D147" s="0" t="s">
        <x:v>33</x:v>
      </x:c>
      <x:c r="E147" s="0" t="s">
        <x:v>73</x:v>
      </x:c>
      <x:c r="F147" s="0" t="s">
        <x:v>20</x:v>
      </x:c>
      <x:c r="G147" s="0" t="n">
        <x:v>225</x:v>
      </x:c>
      <x:c r="H147" s="4" t="n">
        <x:v>59.85</x:v>
      </x:c>
      <x:c r="I147" s="4" t="n">
        <x:v>225</x:v>
      </x:c>
      <x:c r="J147" s="4" t="n">
        <x:v>0.266</x:v>
      </x:c>
      <x:c r="K147" s="4">
        <x:f>I147*J147</x:f>
      </x:c>
      <x:c r="L147" s="4" t="n">
        <x:v>312.972</x:v>
      </x:c>
      <x:c r="M147" s="5">
        <x:f>J147/1.408*100</x:f>
      </x:c>
      <x:c r="N147" s="6">
        <x:f>M147*L147/100</x:f>
      </x:c>
      <x:c r="O147" s="6">
        <x:f>H147-N147</x:f>
      </x:c>
    </x:row>
    <x:row r="148" spans="1:25">
      <x:c r="A148" s="0" t="s">
        <x:v>79</x:v>
      </x:c>
      <x:c r="B148" s="0" t="n">
        <x:v>1413</x:v>
      </x:c>
      <x:c r="C148" s="0" t="s">
        <x:v>21</x:v>
      </x:c>
      <x:c r="D148" s="0" t="s">
        <x:v>22</x:v>
      </x:c>
      <x:c r="E148" s="0" t="s">
        <x:v>74</x:v>
      </x:c>
      <x:c r="F148" s="0" t="s">
        <x:v>20</x:v>
      </x:c>
      <x:c r="G148" s="0" t="n">
        <x:v>225</x:v>
      </x:c>
      <x:c r="H148" s="4" t="n">
        <x:v>50.4</x:v>
      </x:c>
      <x:c r="I148" s="4" t="n">
        <x:v>225</x:v>
      </x:c>
      <x:c r="J148" s="4" t="n">
        <x:v>0.224</x:v>
      </x:c>
      <x:c r="K148" s="4">
        <x:f>I148*J148</x:f>
      </x:c>
      <x:c r="L148" s="4" t="n">
        <x:v>312.972</x:v>
      </x:c>
      <x:c r="M148" s="5">
        <x:f>J148/1.408*100</x:f>
      </x:c>
      <x:c r="N148" s="6">
        <x:f>M148*L148/100</x:f>
      </x:c>
      <x:c r="O148" s="6">
        <x:f>H148-N148</x:f>
      </x:c>
    </x:row>
    <x:row r="149" spans="1:25">
      <x:c r="A149" s="0" t="s">
        <x:v>79</x:v>
      </x:c>
      <x:c r="B149" s="0" t="n">
        <x:v>1413</x:v>
      </x:c>
      <x:c r="C149" s="0" t="s">
        <x:v>21</x:v>
      </x:c>
      <x:c r="D149" s="0" t="s">
        <x:v>33</x:v>
      </x:c>
      <x:c r="E149" s="0" t="s">
        <x:v>73</x:v>
      </x:c>
      <x:c r="F149" s="0" t="s">
        <x:v>26</x:v>
      </x:c>
      <x:c r="G149" s="0" t="n">
        <x:v>225</x:v>
      </x:c>
      <x:c r="H149" s="4" t="n">
        <x:v>17.553</x:v>
      </x:c>
      <x:c r="I149" s="4" t="n">
        <x:v>225</x:v>
      </x:c>
      <x:c r="J149" s="4" t="n">
        <x:v>0.078</x:v>
      </x:c>
      <x:c r="K149" s="4">
        <x:f>I149*J149</x:f>
      </x:c>
      <x:c r="L149" s="4" t="n">
        <x:v>312.972</x:v>
      </x:c>
      <x:c r="M149" s="5">
        <x:f>J149/1.408*100</x:f>
      </x:c>
      <x:c r="N149" s="6">
        <x:f>M149*L149/100</x:f>
      </x:c>
      <x:c r="O149" s="6">
        <x:f>H149-N149</x:f>
      </x:c>
    </x:row>
    <x:row r="150" spans="1:25">
      <x:c r="A150" s="0" t="s">
        <x:v>79</x:v>
      </x:c>
      <x:c r="B150" s="0" t="n">
        <x:v>1413</x:v>
      </x:c>
      <x:c r="C150" s="0" t="s">
        <x:v>21</x:v>
      </x:c>
      <x:c r="D150" s="0" t="s">
        <x:v>36</x:v>
      </x:c>
      <x:c r="E150" s="0" t="s">
        <x:v>75</x:v>
      </x:c>
      <x:c r="F150" s="0" t="s">
        <x:v>26</x:v>
      </x:c>
      <x:c r="G150" s="0" t="n">
        <x:v>225</x:v>
      </x:c>
      <x:c r="H150" s="4" t="n">
        <x:v>94.5</x:v>
      </x:c>
      <x:c r="I150" s="4" t="n">
        <x:v>225</x:v>
      </x:c>
      <x:c r="J150" s="4" t="n">
        <x:v>0.42</x:v>
      </x:c>
      <x:c r="K150" s="4">
        <x:f>I150*J150</x:f>
      </x:c>
      <x:c r="L150" s="4" t="n">
        <x:v>312.972</x:v>
      </x:c>
      <x:c r="M150" s="5">
        <x:f>J150/1.408*100</x:f>
      </x:c>
      <x:c r="N150" s="6">
        <x:f>M150*L150/100</x:f>
      </x:c>
      <x:c r="O150" s="6">
        <x:f>H150-N150</x:f>
      </x:c>
    </x:row>
    <x:row r="151" spans="1:25">
      <x:c r="A151" s="0" t="s">
        <x:v>79</x:v>
      </x:c>
      <x:c r="B151" s="0" t="n">
        <x:v>1413</x:v>
      </x:c>
      <x:c r="C151" s="0" t="s">
        <x:v>21</x:v>
      </x:c>
      <x:c r="D151" s="0" t="s">
        <x:v>36</x:v>
      </x:c>
      <x:c r="E151" s="0" t="s">
        <x:v>76</x:v>
      </x:c>
      <x:c r="F151" s="0" t="s">
        <x:v>26</x:v>
      </x:c>
      <x:c r="G151" s="0" t="n">
        <x:v>225</x:v>
      </x:c>
      <x:c r="H151" s="4" t="n">
        <x:v>94.501</x:v>
      </x:c>
      <x:c r="I151" s="4" t="n">
        <x:v>225</x:v>
      </x:c>
      <x:c r="J151" s="4" t="n">
        <x:v>0.42</x:v>
      </x:c>
      <x:c r="K151" s="4">
        <x:f>I151*J151</x:f>
      </x:c>
      <x:c r="L151" s="4" t="n">
        <x:v>312.972</x:v>
      </x:c>
      <x:c r="M151" s="5">
        <x:f>J151/1.408*100</x:f>
      </x:c>
      <x:c r="N151" s="6">
        <x:f>M151*L151/100</x:f>
      </x:c>
      <x:c r="O151" s="6">
        <x:f>H151-N151</x:f>
      </x:c>
    </x:row>
    <x:row r="152" spans="1:25">
      <x:c r="A152" s="0" t="s">
        <x:v>80</x:v>
      </x:c>
      <x:c r="B152" s="0" t="n">
        <x:v>1418</x:v>
      </x:c>
      <x:c r="C152" s="0" t="s">
        <x:v>21</x:v>
      </x:c>
      <x:c r="D152" s="0" t="s">
        <x:v>42</x:v>
      </x:c>
      <x:c r="E152" s="0" t="s">
        <x:v>44</x:v>
      </x:c>
      <x:c r="F152" s="0" t="s">
        <x:v>20</x:v>
      </x:c>
      <x:c r="G152" s="0" t="n">
        <x:v>40</x:v>
      </x:c>
      <x:c r="H152" s="4" t="n">
        <x:v>12</x:v>
      </x:c>
      <x:c r="I152" s="4" t="n">
        <x:v>40</x:v>
      </x:c>
      <x:c r="J152" s="4" t="n">
        <x:v>0.3</x:v>
      </x:c>
      <x:c r="K152" s="4">
        <x:f>I152*J152</x:f>
      </x:c>
      <x:c r="L152" s="4" t="n">
        <x:v>149.605</x:v>
      </x:c>
      <x:c r="M152" s="5">
        <x:f>J152/3.53*100</x:f>
      </x:c>
      <x:c r="N152" s="6">
        <x:f>M152*L152/100</x:f>
      </x:c>
      <x:c r="O152" s="6">
        <x:f>H152-N152</x:f>
      </x:c>
    </x:row>
    <x:row r="153" spans="1:25">
      <x:c r="A153" s="0" t="s">
        <x:v>80</x:v>
      </x:c>
      <x:c r="B153" s="0" t="n">
        <x:v>1418</x:v>
      </x:c>
      <x:c r="C153" s="0" t="s">
        <x:v>21</x:v>
      </x:c>
      <x:c r="D153" s="0" t="s">
        <x:v>33</x:v>
      </x:c>
      <x:c r="E153" s="0" t="s">
        <x:v>45</x:v>
      </x:c>
      <x:c r="F153" s="0" t="s">
        <x:v>26</x:v>
      </x:c>
      <x:c r="G153" s="0" t="n">
        <x:v>40</x:v>
      </x:c>
      <x:c r="H153" s="4" t="n">
        <x:v>59.2</x:v>
      </x:c>
      <x:c r="I153" s="4" t="n">
        <x:v>40</x:v>
      </x:c>
      <x:c r="J153" s="4" t="n">
        <x:v>1.48</x:v>
      </x:c>
      <x:c r="K153" s="4">
        <x:f>I153*J153</x:f>
      </x:c>
      <x:c r="L153" s="4" t="n">
        <x:v>149.605</x:v>
      </x:c>
      <x:c r="M153" s="5">
        <x:f>J153/3.53*100</x:f>
      </x:c>
      <x:c r="N153" s="6">
        <x:f>M153*L153/100</x:f>
      </x:c>
      <x:c r="O153" s="6">
        <x:f>H153-N153</x:f>
      </x:c>
    </x:row>
    <x:row r="154" spans="1:25">
      <x:c r="A154" s="0" t="s">
        <x:v>80</x:v>
      </x:c>
      <x:c r="B154" s="0" t="n">
        <x:v>1418</x:v>
      </x:c>
      <x:c r="C154" s="0" t="s">
        <x:v>21</x:v>
      </x:c>
      <x:c r="D154" s="0" t="s">
        <x:v>36</x:v>
      </x:c>
      <x:c r="E154" s="0" t="s">
        <x:v>46</x:v>
      </x:c>
      <x:c r="F154" s="0" t="s">
        <x:v>26</x:v>
      </x:c>
      <x:c r="G154" s="0" t="n">
        <x:v>40</x:v>
      </x:c>
      <x:c r="H154" s="4" t="n">
        <x:v>70.003</x:v>
      </x:c>
      <x:c r="I154" s="4" t="n">
        <x:v>40</x:v>
      </x:c>
      <x:c r="J154" s="4" t="n">
        <x:v>1.75</x:v>
      </x:c>
      <x:c r="K154" s="4">
        <x:f>I154*J154</x:f>
      </x:c>
      <x:c r="L154" s="4" t="n">
        <x:v>149.605</x:v>
      </x:c>
      <x:c r="M154" s="5">
        <x:f>J154/3.53*100</x:f>
      </x:c>
      <x:c r="N154" s="6">
        <x:f>M154*L154/100</x:f>
      </x:c>
      <x:c r="O154" s="6">
        <x:f>H154-N154</x:f>
      </x:c>
    </x:row>
    <x:row r="155" spans="1:25">
      <x:c r="A155" s="0" t="s">
        <x:v>81</x:v>
      </x:c>
      <x:c r="B155" s="0" t="n">
        <x:v>1420</x:v>
      </x:c>
      <x:c r="C155" s="0" t="s">
        <x:v>21</x:v>
      </x:c>
      <x:c r="D155" s="0" t="s">
        <x:v>42</x:v>
      </x:c>
      <x:c r="E155" s="0" t="s">
        <x:v>44</x:v>
      </x:c>
      <x:c r="F155" s="0" t="s">
        <x:v>20</x:v>
      </x:c>
      <x:c r="G155" s="0" t="n">
        <x:v>48</x:v>
      </x:c>
      <x:c r="H155" s="4" t="n">
        <x:v>12</x:v>
      </x:c>
      <x:c r="I155" s="4" t="n">
        <x:v>48</x:v>
      </x:c>
      <x:c r="J155" s="4" t="n">
        <x:v>0.25</x:v>
      </x:c>
      <x:c r="K155" s="4">
        <x:f>I155*J155</x:f>
      </x:c>
      <x:c r="L155" s="4" t="n">
        <x:v>170.705</x:v>
      </x:c>
      <x:c r="M155" s="5">
        <x:f>J155/3.83*100</x:f>
      </x:c>
      <x:c r="N155" s="6">
        <x:f>M155*L155/100</x:f>
      </x:c>
      <x:c r="O155" s="6">
        <x:f>H155-N155</x:f>
      </x:c>
    </x:row>
    <x:row r="156" spans="1:25">
      <x:c r="A156" s="0" t="s">
        <x:v>81</x:v>
      </x:c>
      <x:c r="B156" s="0" t="n">
        <x:v>1420</x:v>
      </x:c>
      <x:c r="C156" s="0" t="s">
        <x:v>21</x:v>
      </x:c>
      <x:c r="D156" s="0" t="s">
        <x:v>42</x:v>
      </x:c>
      <x:c r="E156" s="0" t="s">
        <x:v>43</x:v>
      </x:c>
      <x:c r="F156" s="0" t="s">
        <x:v>20</x:v>
      </x:c>
      <x:c r="G156" s="0" t="n">
        <x:v>48</x:v>
      </x:c>
      <x:c r="H156" s="4" t="n">
        <x:v>12</x:v>
      </x:c>
      <x:c r="I156" s="4" t="n">
        <x:v>48</x:v>
      </x:c>
      <x:c r="J156" s="4" t="n">
        <x:v>0.25</x:v>
      </x:c>
      <x:c r="K156" s="4">
        <x:f>I156*J156</x:f>
      </x:c>
      <x:c r="L156" s="4" t="n">
        <x:v>170.705</x:v>
      </x:c>
      <x:c r="M156" s="5">
        <x:f>J156/3.83*100</x:f>
      </x:c>
      <x:c r="N156" s="6">
        <x:f>M156*L156/100</x:f>
      </x:c>
      <x:c r="O156" s="6">
        <x:f>H156-N156</x:f>
      </x:c>
    </x:row>
    <x:row r="157" spans="1:25">
      <x:c r="A157" s="0" t="s">
        <x:v>81</x:v>
      </x:c>
      <x:c r="B157" s="0" t="n">
        <x:v>1420</x:v>
      </x:c>
      <x:c r="C157" s="0" t="s">
        <x:v>21</x:v>
      </x:c>
      <x:c r="D157" s="0" t="s">
        <x:v>42</x:v>
      </x:c>
      <x:c r="E157" s="0" t="s">
        <x:v>44</x:v>
      </x:c>
      <x:c r="F157" s="0" t="s">
        <x:v>20</x:v>
      </x:c>
      <x:c r="G157" s="0" t="n">
        <x:v>48</x:v>
      </x:c>
      <x:c r="H157" s="4" t="n">
        <x:v>2.4</x:v>
      </x:c>
      <x:c r="I157" s="4" t="n">
        <x:v>48</x:v>
      </x:c>
      <x:c r="J157" s="4" t="n">
        <x:v>0.05</x:v>
      </x:c>
      <x:c r="K157" s="4">
        <x:f>I157*J157</x:f>
      </x:c>
      <x:c r="L157" s="4" t="n">
        <x:v>170.705</x:v>
      </x:c>
      <x:c r="M157" s="5">
        <x:f>J157/3.83*100</x:f>
      </x:c>
      <x:c r="N157" s="6">
        <x:f>M157*L157/100</x:f>
      </x:c>
      <x:c r="O157" s="6">
        <x:f>H157-N157</x:f>
      </x:c>
    </x:row>
    <x:row r="158" spans="1:25">
      <x:c r="A158" s="0" t="s">
        <x:v>81</x:v>
      </x:c>
      <x:c r="B158" s="0" t="n">
        <x:v>1420</x:v>
      </x:c>
      <x:c r="C158" s="0" t="s">
        <x:v>21</x:v>
      </x:c>
      <x:c r="D158" s="0" t="s">
        <x:v>42</x:v>
      </x:c>
      <x:c r="E158" s="0" t="s">
        <x:v>43</x:v>
      </x:c>
      <x:c r="F158" s="0" t="s">
        <x:v>20</x:v>
      </x:c>
      <x:c r="G158" s="0" t="n">
        <x:v>48</x:v>
      </x:c>
      <x:c r="H158" s="4" t="n">
        <x:v>2.4</x:v>
      </x:c>
      <x:c r="I158" s="4" t="n">
        <x:v>48</x:v>
      </x:c>
      <x:c r="J158" s="4" t="n">
        <x:v>0.05</x:v>
      </x:c>
      <x:c r="K158" s="4">
        <x:f>I158*J158</x:f>
      </x:c>
      <x:c r="L158" s="4" t="n">
        <x:v>170.705</x:v>
      </x:c>
      <x:c r="M158" s="5">
        <x:f>J158/3.83*100</x:f>
      </x:c>
      <x:c r="N158" s="6">
        <x:f>M158*L158/100</x:f>
      </x:c>
      <x:c r="O158" s="6">
        <x:f>H158-N158</x:f>
      </x:c>
    </x:row>
    <x:row r="159" spans="1:25">
      <x:c r="A159" s="0" t="s">
        <x:v>81</x:v>
      </x:c>
      <x:c r="B159" s="0" t="n">
        <x:v>1420</x:v>
      </x:c>
      <x:c r="C159" s="0" t="s">
        <x:v>21</x:v>
      </x:c>
      <x:c r="D159" s="0" t="s">
        <x:v>33</x:v>
      </x:c>
      <x:c r="E159" s="0" t="s">
        <x:v>45</x:v>
      </x:c>
      <x:c r="F159" s="0" t="s">
        <x:v>26</x:v>
      </x:c>
      <x:c r="G159" s="0" t="n">
        <x:v>48</x:v>
      </x:c>
      <x:c r="H159" s="4" t="n">
        <x:v>71.04</x:v>
      </x:c>
      <x:c r="I159" s="4" t="n">
        <x:v>48</x:v>
      </x:c>
      <x:c r="J159" s="4" t="n">
        <x:v>1.48</x:v>
      </x:c>
      <x:c r="K159" s="4">
        <x:f>I159*J159</x:f>
      </x:c>
      <x:c r="L159" s="4" t="n">
        <x:v>170.705</x:v>
      </x:c>
      <x:c r="M159" s="5">
        <x:f>J159/3.83*100</x:f>
      </x:c>
      <x:c r="N159" s="6">
        <x:f>M159*L159/100</x:f>
      </x:c>
      <x:c r="O159" s="6">
        <x:f>H159-N159</x:f>
      </x:c>
    </x:row>
    <x:row r="160" spans="1:25">
      <x:c r="A160" s="0" t="s">
        <x:v>81</x:v>
      </x:c>
      <x:c r="B160" s="0" t="n">
        <x:v>1420</x:v>
      </x:c>
      <x:c r="C160" s="0" t="s">
        <x:v>21</x:v>
      </x:c>
      <x:c r="D160" s="0" t="s">
        <x:v>36</x:v>
      </x:c>
      <x:c r="E160" s="0" t="s">
        <x:v>46</x:v>
      </x:c>
      <x:c r="F160" s="0" t="s">
        <x:v>26</x:v>
      </x:c>
      <x:c r="G160" s="0" t="n">
        <x:v>48</x:v>
      </x:c>
      <x:c r="H160" s="4" t="n">
        <x:v>84.001</x:v>
      </x:c>
      <x:c r="I160" s="4" t="n">
        <x:v>48</x:v>
      </x:c>
      <x:c r="J160" s="4" t="n">
        <x:v>1.75</x:v>
      </x:c>
      <x:c r="K160" s="4">
        <x:f>I160*J160</x:f>
      </x:c>
      <x:c r="L160" s="4" t="n">
        <x:v>170.705</x:v>
      </x:c>
      <x:c r="M160" s="5">
        <x:f>J160/3.83*100</x:f>
      </x:c>
      <x:c r="N160" s="6">
        <x:f>M160*L160/100</x:f>
      </x:c>
      <x:c r="O160" s="6">
        <x:f>H160-N160</x:f>
      </x:c>
    </x:row>
    <x:row r="161" spans="1:25">
      <x:c r="A161" s="0" t="s">
        <x:v>82</x:v>
      </x:c>
      <x:c r="B161" s="0" t="n">
        <x:v>1423</x:v>
      </x:c>
      <x:c r="C161" s="0" t="s">
        <x:v>17</x:v>
      </x:c>
      <x:c r="D161" s="0" t="s">
        <x:v>18</x:v>
      </x:c>
      <x:c r="E161" s="0" t="s">
        <x:v>19</x:v>
      </x:c>
      <x:c r="F161" s="0" t="s">
        <x:v>20</x:v>
      </x:c>
      <x:c r="G161" s="0" t="n">
        <x:v>42</x:v>
      </x:c>
      <x:c r="H161" s="4" t="n">
        <x:v>48.75</x:v>
      </x:c>
      <x:c r="I161" s="4" t="n">
        <x:v>42</x:v>
      </x:c>
      <x:c r="J161" s="4" t="n">
        <x:v>1.161</x:v>
      </x:c>
      <x:c r="K161" s="4">
        <x:f>I161*J161</x:f>
      </x:c>
      <x:c r="L161" s="4" t="n">
        <x:v>134.496</x:v>
      </x:c>
      <x:c r="M161" s="5">
        <x:f>J161/4.101*100</x:f>
      </x:c>
      <x:c r="N161" s="6">
        <x:f>M161*L161/100</x:f>
      </x:c>
      <x:c r="O161" s="6">
        <x:f>H161-N161</x:f>
      </x:c>
    </x:row>
    <x:row r="162" spans="1:25">
      <x:c r="A162" s="0" t="s">
        <x:v>82</x:v>
      </x:c>
      <x:c r="B162" s="0" t="n">
        <x:v>1423</x:v>
      </x:c>
      <x:c r="C162" s="0" t="s">
        <x:v>21</x:v>
      </x:c>
      <x:c r="D162" s="0" t="s">
        <x:v>22</x:v>
      </x:c>
      <x:c r="E162" s="0" t="s">
        <x:v>23</x:v>
      </x:c>
      <x:c r="F162" s="0" t="s">
        <x:v>20</x:v>
      </x:c>
      <x:c r="G162" s="0" t="n">
        <x:v>42</x:v>
      </x:c>
      <x:c r="H162" s="4" t="n">
        <x:v>22.5</x:v>
      </x:c>
      <x:c r="I162" s="4" t="n">
        <x:v>42</x:v>
      </x:c>
      <x:c r="J162" s="4" t="n">
        <x:v>0.536</x:v>
      </x:c>
      <x:c r="K162" s="4">
        <x:f>I162*J162</x:f>
      </x:c>
      <x:c r="L162" s="4" t="n">
        <x:v>134.496</x:v>
      </x:c>
      <x:c r="M162" s="5">
        <x:f>J162/4.101*100</x:f>
      </x:c>
      <x:c r="N162" s="6">
        <x:f>M162*L162/100</x:f>
      </x:c>
      <x:c r="O162" s="6">
        <x:f>H162-N162</x:f>
      </x:c>
    </x:row>
    <x:row r="163" spans="1:25">
      <x:c r="A163" s="0" t="s">
        <x:v>82</x:v>
      </x:c>
      <x:c r="B163" s="0" t="n">
        <x:v>1423</x:v>
      </x:c>
      <x:c r="C163" s="0" t="s">
        <x:v>17</x:v>
      </x:c>
      <x:c r="D163" s="0" t="s">
        <x:v>18</x:v>
      </x:c>
      <x:c r="E163" s="0" t="s">
        <x:v>19</x:v>
      </x:c>
      <x:c r="F163" s="0" t="s">
        <x:v>20</x:v>
      </x:c>
      <x:c r="G163" s="0" t="n">
        <x:v>42</x:v>
      </x:c>
      <x:c r="H163" s="4" t="n">
        <x:v>22.75</x:v>
      </x:c>
      <x:c r="I163" s="4" t="n">
        <x:v>42</x:v>
      </x:c>
      <x:c r="J163" s="4" t="n">
        <x:v>0.542</x:v>
      </x:c>
      <x:c r="K163" s="4">
        <x:f>I163*J163</x:f>
      </x:c>
      <x:c r="L163" s="4" t="n">
        <x:v>134.496</x:v>
      </x:c>
      <x:c r="M163" s="5">
        <x:f>J163/4.101*100</x:f>
      </x:c>
      <x:c r="N163" s="6">
        <x:f>M163*L163/100</x:f>
      </x:c>
      <x:c r="O163" s="6">
        <x:f>H163-N163</x:f>
      </x:c>
    </x:row>
    <x:row r="164" spans="1:25">
      <x:c r="A164" s="0" t="s">
        <x:v>82</x:v>
      </x:c>
      <x:c r="B164" s="0" t="n">
        <x:v>1423</x:v>
      </x:c>
      <x:c r="C164" s="0" t="s">
        <x:v>17</x:v>
      </x:c>
      <x:c r="D164" s="0" t="s">
        <x:v>18</x:v>
      </x:c>
      <x:c r="E164" s="0" t="s">
        <x:v>19</x:v>
      </x:c>
      <x:c r="F164" s="0" t="s">
        <x:v>20</x:v>
      </x:c>
      <x:c r="G164" s="0" t="n">
        <x:v>42</x:v>
      </x:c>
      <x:c r="H164" s="4" t="n">
        <x:v>2.6</x:v>
      </x:c>
      <x:c r="I164" s="4" t="n">
        <x:v>42</x:v>
      </x:c>
      <x:c r="J164" s="4" t="n">
        <x:v>0.062</x:v>
      </x:c>
      <x:c r="K164" s="4">
        <x:f>I164*J164</x:f>
      </x:c>
      <x:c r="L164" s="4" t="n">
        <x:v>134.496</x:v>
      </x:c>
      <x:c r="M164" s="5">
        <x:f>J164/4.101*100</x:f>
      </x:c>
      <x:c r="N164" s="6">
        <x:f>M164*L164/100</x:f>
      </x:c>
      <x:c r="O164" s="6">
        <x:f>H164-N164</x:f>
      </x:c>
    </x:row>
    <x:row r="165" spans="1:25">
      <x:c r="A165" s="0" t="s">
        <x:v>82</x:v>
      </x:c>
      <x:c r="B165" s="0" t="n">
        <x:v>1423</x:v>
      </x:c>
      <x:c r="C165" s="0" t="s">
        <x:v>17</x:v>
      </x:c>
      <x:c r="D165" s="0" t="s">
        <x:v>24</x:v>
      </x:c>
      <x:c r="E165" s="0" t="s">
        <x:v>25</x:v>
      </x:c>
      <x:c r="F165" s="0" t="s">
        <x:v>26</x:v>
      </x:c>
      <x:c r="G165" s="0" t="n">
        <x:v>42</x:v>
      </x:c>
      <x:c r="H165" s="4" t="n">
        <x:v>75.6</x:v>
      </x:c>
      <x:c r="I165" s="4" t="n">
        <x:v>42</x:v>
      </x:c>
      <x:c r="J165" s="4" t="n">
        <x:v>1.8</x:v>
      </x:c>
      <x:c r="K165" s="4">
        <x:f>I165*J165</x:f>
      </x:c>
      <x:c r="L165" s="4" t="n">
        <x:v>134.496</x:v>
      </x:c>
      <x:c r="M165" s="5">
        <x:f>J165/4.101*100</x:f>
      </x:c>
      <x:c r="N165" s="6">
        <x:f>M165*L165/100</x:f>
      </x:c>
      <x:c r="O165" s="6">
        <x:f>H165-N165</x:f>
      </x:c>
    </x:row>
    <x:row r="166" spans="1:25">
      <x:c r="A166" s="0" t="s">
        <x:v>49</x:v>
      </x:c>
      <x:c r="B166" s="0" t="n">
        <x:v>1424</x:v>
      </x:c>
      <x:c r="C166" s="0" t="s">
        <x:v>17</x:v>
      </x:c>
      <x:c r="D166" s="0" t="s">
        <x:v>18</x:v>
      </x:c>
      <x:c r="E166" s="0" t="s">
        <x:v>19</x:v>
      </x:c>
      <x:c r="F166" s="0" t="s">
        <x:v>20</x:v>
      </x:c>
      <x:c r="G166" s="0" t="n">
        <x:v>43</x:v>
      </x:c>
      <x:c r="H166" s="4" t="n">
        <x:v>5.2</x:v>
      </x:c>
      <x:c r="I166" s="4" t="n">
        <x:v>43</x:v>
      </x:c>
      <x:c r="J166" s="4" t="n">
        <x:v>0.121</x:v>
      </x:c>
      <x:c r="K166" s="4">
        <x:f>I166*J166</x:f>
      </x:c>
      <x:c r="L166" s="4" t="n">
        <x:v>143.514</x:v>
      </x:c>
      <x:c r="M166" s="5">
        <x:f>J166/3.426*100</x:f>
      </x:c>
      <x:c r="N166" s="6">
        <x:f>M166*L166/100</x:f>
      </x:c>
      <x:c r="O166" s="6">
        <x:f>H166-N166</x:f>
      </x:c>
    </x:row>
    <x:row r="167" spans="1:25">
      <x:c r="A167" s="0" t="s">
        <x:v>49</x:v>
      </x:c>
      <x:c r="B167" s="0" t="n">
        <x:v>1424</x:v>
      </x:c>
      <x:c r="C167" s="0" t="s">
        <x:v>21</x:v>
      </x:c>
      <x:c r="D167" s="0" t="s">
        <x:v>22</x:v>
      </x:c>
      <x:c r="E167" s="0" t="s">
        <x:v>23</x:v>
      </x:c>
      <x:c r="F167" s="0" t="s">
        <x:v>20</x:v>
      </x:c>
      <x:c r="G167" s="0" t="n">
        <x:v>43</x:v>
      </x:c>
      <x:c r="H167" s="4" t="n">
        <x:v>21</x:v>
      </x:c>
      <x:c r="I167" s="4" t="n">
        <x:v>43</x:v>
      </x:c>
      <x:c r="J167" s="4" t="n">
        <x:v>0.488</x:v>
      </x:c>
      <x:c r="K167" s="4">
        <x:f>I167*J167</x:f>
      </x:c>
      <x:c r="L167" s="4" t="n">
        <x:v>143.514</x:v>
      </x:c>
      <x:c r="M167" s="5">
        <x:f>J167/3.426*100</x:f>
      </x:c>
      <x:c r="N167" s="6">
        <x:f>M167*L167/100</x:f>
      </x:c>
      <x:c r="O167" s="6">
        <x:f>H167-N167</x:f>
      </x:c>
    </x:row>
    <x:row r="168" spans="1:25">
      <x:c r="A168" s="0" t="s">
        <x:v>49</x:v>
      </x:c>
      <x:c r="B168" s="0" t="n">
        <x:v>1424</x:v>
      </x:c>
      <x:c r="C168" s="0" t="s">
        <x:v>21</x:v>
      </x:c>
      <x:c r="D168" s="0" t="s">
        <x:v>22</x:v>
      </x:c>
      <x:c r="E168" s="0" t="s">
        <x:v>23</x:v>
      </x:c>
      <x:c r="F168" s="0" t="s">
        <x:v>20</x:v>
      </x:c>
      <x:c r="G168" s="0" t="n">
        <x:v>43</x:v>
      </x:c>
      <x:c r="H168" s="4" t="n">
        <x:v>21</x:v>
      </x:c>
      <x:c r="I168" s="4" t="n">
        <x:v>43</x:v>
      </x:c>
      <x:c r="J168" s="4" t="n">
        <x:v>0.488</x:v>
      </x:c>
      <x:c r="K168" s="4">
        <x:f>I168*J168</x:f>
      </x:c>
      <x:c r="L168" s="4" t="n">
        <x:v>143.514</x:v>
      </x:c>
      <x:c r="M168" s="5">
        <x:f>J168/3.426*100</x:f>
      </x:c>
      <x:c r="N168" s="6">
        <x:f>M168*L168/100</x:f>
      </x:c>
      <x:c r="O168" s="6">
        <x:f>H168-N168</x:f>
      </x:c>
    </x:row>
    <x:row r="169" spans="1:25">
      <x:c r="A169" s="0" t="s">
        <x:v>49</x:v>
      </x:c>
      <x:c r="B169" s="0" t="n">
        <x:v>1424</x:v>
      </x:c>
      <x:c r="C169" s="0" t="s">
        <x:v>17</x:v>
      </x:c>
      <x:c r="D169" s="0" t="s">
        <x:v>18</x:v>
      </x:c>
      <x:c r="E169" s="0" t="s">
        <x:v>19</x:v>
      </x:c>
      <x:c r="F169" s="0" t="s">
        <x:v>20</x:v>
      </x:c>
      <x:c r="G169" s="0" t="n">
        <x:v>43</x:v>
      </x:c>
      <x:c r="H169" s="4" t="n">
        <x:v>22.75</x:v>
      </x:c>
      <x:c r="I169" s="4" t="n">
        <x:v>43</x:v>
      </x:c>
      <x:c r="J169" s="4" t="n">
        <x:v>0.529</x:v>
      </x:c>
      <x:c r="K169" s="4">
        <x:f>I169*J169</x:f>
      </x:c>
      <x:c r="L169" s="4" t="n">
        <x:v>143.514</x:v>
      </x:c>
      <x:c r="M169" s="5">
        <x:f>J169/3.426*100</x:f>
      </x:c>
      <x:c r="N169" s="6">
        <x:f>M169*L169/100</x:f>
      </x:c>
      <x:c r="O169" s="6">
        <x:f>H169-N169</x:f>
      </x:c>
    </x:row>
    <x:row r="170" spans="1:25">
      <x:c r="A170" s="0" t="s">
        <x:v>49</x:v>
      </x:c>
      <x:c r="B170" s="0" t="n">
        <x:v>1424</x:v>
      </x:c>
      <x:c r="C170" s="0" t="s">
        <x:v>17</x:v>
      </x:c>
      <x:c r="D170" s="0" t="s">
        <x:v>24</x:v>
      </x:c>
      <x:c r="E170" s="0" t="s">
        <x:v>25</x:v>
      </x:c>
      <x:c r="F170" s="0" t="s">
        <x:v>26</x:v>
      </x:c>
      <x:c r="G170" s="0" t="n">
        <x:v>43</x:v>
      </x:c>
      <x:c r="H170" s="4" t="n">
        <x:v>77.4</x:v>
      </x:c>
      <x:c r="I170" s="4" t="n">
        <x:v>43</x:v>
      </x:c>
      <x:c r="J170" s="4" t="n">
        <x:v>1.8</x:v>
      </x:c>
      <x:c r="K170" s="4">
        <x:f>I170*J170</x:f>
      </x:c>
      <x:c r="L170" s="4" t="n">
        <x:v>143.514</x:v>
      </x:c>
      <x:c r="M170" s="5">
        <x:f>J170/3.426*100</x:f>
      </x:c>
      <x:c r="N170" s="6">
        <x:f>M170*L170/100</x:f>
      </x:c>
      <x:c r="O170" s="6">
        <x:f>H170-N170</x:f>
      </x:c>
    </x:row>
    <x:row r="171" spans="1:25">
      <x:c r="A171" s="0" t="s">
        <x:v>78</x:v>
      </x:c>
      <x:c r="B171" s="0" t="n">
        <x:v>1425</x:v>
      </x:c>
      <x:c r="C171" s="0" t="s">
        <x:v>17</x:v>
      </x:c>
      <x:c r="D171" s="0" t="s">
        <x:v>18</x:v>
      </x:c>
      <x:c r="E171" s="0" t="s">
        <x:v>19</x:v>
      </x:c>
      <x:c r="F171" s="0" t="s">
        <x:v>20</x:v>
      </x:c>
      <x:c r="G171" s="0" t="n">
        <x:v>38</x:v>
      </x:c>
      <x:c r="H171" s="4" t="n">
        <x:v>24.7</x:v>
      </x:c>
      <x:c r="I171" s="4" t="n">
        <x:v>38</x:v>
      </x:c>
      <x:c r="J171" s="4" t="n">
        <x:v>0.65</x:v>
      </x:c>
      <x:c r="K171" s="4">
        <x:f>I171*J171</x:f>
      </x:c>
      <x:c r="L171" s="4" t="n">
        <x:v>121.106</x:v>
      </x:c>
      <x:c r="M171" s="5">
        <x:f>J171/3.042*100</x:f>
      </x:c>
      <x:c r="N171" s="6">
        <x:f>M171*L171/100</x:f>
      </x:c>
      <x:c r="O171" s="6">
        <x:f>H171-N171</x:f>
      </x:c>
    </x:row>
    <x:row r="172" spans="1:25">
      <x:c r="A172" s="0" t="s">
        <x:v>78</x:v>
      </x:c>
      <x:c r="B172" s="0" t="n">
        <x:v>1425</x:v>
      </x:c>
      <x:c r="C172" s="0" t="s">
        <x:v>21</x:v>
      </x:c>
      <x:c r="D172" s="0" t="s">
        <x:v>22</x:v>
      </x:c>
      <x:c r="E172" s="0" t="s">
        <x:v>23</x:v>
      </x:c>
      <x:c r="F172" s="0" t="s">
        <x:v>20</x:v>
      </x:c>
      <x:c r="G172" s="0" t="n">
        <x:v>38</x:v>
      </x:c>
      <x:c r="H172" s="4" t="n">
        <x:v>22.5</x:v>
      </x:c>
      <x:c r="I172" s="4" t="n">
        <x:v>38</x:v>
      </x:c>
      <x:c r="J172" s="4" t="n">
        <x:v>0.592</x:v>
      </x:c>
      <x:c r="K172" s="4">
        <x:f>I172*J172</x:f>
      </x:c>
      <x:c r="L172" s="4" t="n">
        <x:v>121.106</x:v>
      </x:c>
      <x:c r="M172" s="5">
        <x:f>J172/3.042*100</x:f>
      </x:c>
      <x:c r="N172" s="6">
        <x:f>M172*L172/100</x:f>
      </x:c>
      <x:c r="O172" s="6">
        <x:f>H172-N172</x:f>
      </x:c>
    </x:row>
    <x:row r="173" spans="1:25">
      <x:c r="A173" s="0" t="s">
        <x:v>78</x:v>
      </x:c>
      <x:c r="B173" s="0" t="n">
        <x:v>1425</x:v>
      </x:c>
      <x:c r="C173" s="0" t="s">
        <x:v>17</x:v>
      </x:c>
      <x:c r="D173" s="0" t="s">
        <x:v>24</x:v>
      </x:c>
      <x:c r="E173" s="0" t="s">
        <x:v>25</x:v>
      </x:c>
      <x:c r="F173" s="0" t="s">
        <x:v>26</x:v>
      </x:c>
      <x:c r="G173" s="0" t="n">
        <x:v>38</x:v>
      </x:c>
      <x:c r="H173" s="4" t="n">
        <x:v>68.4</x:v>
      </x:c>
      <x:c r="I173" s="4" t="n">
        <x:v>38</x:v>
      </x:c>
      <x:c r="J173" s="4" t="n">
        <x:v>1.8</x:v>
      </x:c>
      <x:c r="K173" s="4">
        <x:f>I173*J173</x:f>
      </x:c>
      <x:c r="L173" s="4" t="n">
        <x:v>121.106</x:v>
      </x:c>
      <x:c r="M173" s="5">
        <x:f>J173/3.042*100</x:f>
      </x:c>
      <x:c r="N173" s="6">
        <x:f>M173*L173/100</x:f>
      </x:c>
      <x:c r="O173" s="6">
        <x:f>H173-N173</x:f>
      </x:c>
    </x:row>
    <x:row r="174" spans="1:25">
      <x:c r="A174" s="0" t="s">
        <x:v>83</x:v>
      </x:c>
      <x:c r="B174" s="0" t="n">
        <x:v>1426</x:v>
      </x:c>
      <x:c r="C174" s="0" t="s">
        <x:v>21</x:v>
      </x:c>
      <x:c r="D174" s="0" t="s">
        <x:v>22</x:v>
      </x:c>
      <x:c r="E174" s="0" t="s">
        <x:v>23</x:v>
      </x:c>
      <x:c r="F174" s="0" t="s">
        <x:v>20</x:v>
      </x:c>
      <x:c r="G174" s="0" t="n">
        <x:v>117</x:v>
      </x:c>
      <x:c r="H174" s="4" t="n">
        <x:v>39.897</x:v>
      </x:c>
      <x:c r="I174" s="4" t="n">
        <x:v>117</x:v>
      </x:c>
      <x:c r="J174" s="4" t="n">
        <x:v>0.341</x:v>
      </x:c>
      <x:c r="K174" s="4">
        <x:f>I174*J174</x:f>
      </x:c>
      <x:c r="L174" s="4" t="n">
        <x:v>250.118</x:v>
      </x:c>
      <x:c r="M174" s="5">
        <x:f>J174/2.863*100</x:f>
      </x:c>
      <x:c r="N174" s="6">
        <x:f>M174*L174/100</x:f>
      </x:c>
      <x:c r="O174" s="6">
        <x:f>H174-N174</x:f>
      </x:c>
    </x:row>
    <x:row r="175" spans="1:25">
      <x:c r="A175" s="0" t="s">
        <x:v>83</x:v>
      </x:c>
      <x:c r="B175" s="0" t="n">
        <x:v>1426</x:v>
      </x:c>
      <x:c r="C175" s="0" t="s">
        <x:v>21</x:v>
      </x:c>
      <x:c r="D175" s="0" t="s">
        <x:v>22</x:v>
      </x:c>
      <x:c r="E175" s="0" t="s">
        <x:v>23</x:v>
      </x:c>
      <x:c r="F175" s="0" t="s">
        <x:v>20</x:v>
      </x:c>
      <x:c r="G175" s="0" t="n">
        <x:v>117</x:v>
      </x:c>
      <x:c r="H175" s="4" t="n">
        <x:v>43.384</x:v>
      </x:c>
      <x:c r="I175" s="4" t="n">
        <x:v>117</x:v>
      </x:c>
      <x:c r="J175" s="4" t="n">
        <x:v>0.371</x:v>
      </x:c>
      <x:c r="K175" s="4">
        <x:f>I175*J175</x:f>
      </x:c>
      <x:c r="L175" s="4" t="n">
        <x:v>250.118</x:v>
      </x:c>
      <x:c r="M175" s="5">
        <x:f>J175/2.863*100</x:f>
      </x:c>
      <x:c r="N175" s="6">
        <x:f>M175*L175/100</x:f>
      </x:c>
      <x:c r="O175" s="6">
        <x:f>H175-N175</x:f>
      </x:c>
    </x:row>
    <x:row r="176" spans="1:25">
      <x:c r="A176" s="0" t="s">
        <x:v>83</x:v>
      </x:c>
      <x:c r="B176" s="0" t="n">
        <x:v>1426</x:v>
      </x:c>
      <x:c r="C176" s="0" t="s">
        <x:v>21</x:v>
      </x:c>
      <x:c r="D176" s="0" t="s">
        <x:v>22</x:v>
      </x:c>
      <x:c r="E176" s="0" t="s">
        <x:v>23</x:v>
      </x:c>
      <x:c r="F176" s="0" t="s">
        <x:v>20</x:v>
      </x:c>
      <x:c r="G176" s="0" t="n">
        <x:v>117</x:v>
      </x:c>
      <x:c r="H176" s="4" t="n">
        <x:v>43.384</x:v>
      </x:c>
      <x:c r="I176" s="4" t="n">
        <x:v>117</x:v>
      </x:c>
      <x:c r="J176" s="4" t="n">
        <x:v>0.371</x:v>
      </x:c>
      <x:c r="K176" s="4">
        <x:f>I176*J176</x:f>
      </x:c>
      <x:c r="L176" s="4" t="n">
        <x:v>250.118</x:v>
      </x:c>
      <x:c r="M176" s="5">
        <x:f>J176/2.863*100</x:f>
      </x:c>
      <x:c r="N176" s="6">
        <x:f>M176*L176/100</x:f>
      </x:c>
      <x:c r="O176" s="6">
        <x:f>H176-N176</x:f>
      </x:c>
    </x:row>
    <x:row r="177" spans="1:25">
      <x:c r="A177" s="0" t="s">
        <x:v>83</x:v>
      </x:c>
      <x:c r="B177" s="0" t="n">
        <x:v>1426</x:v>
      </x:c>
      <x:c r="C177" s="0" t="s">
        <x:v>21</x:v>
      </x:c>
      <x:c r="D177" s="0" t="s">
        <x:v>28</x:v>
      </x:c>
      <x:c r="E177" s="0" t="s">
        <x:v>19</x:v>
      </x:c>
      <x:c r="F177" s="0" t="s">
        <x:v>26</x:v>
      </x:c>
      <x:c r="G177" s="0" t="n">
        <x:v>117</x:v>
      </x:c>
      <x:c r="H177" s="4" t="n">
        <x:v>30.424</x:v>
      </x:c>
      <x:c r="I177" s="4" t="n">
        <x:v>117</x:v>
      </x:c>
      <x:c r="J177" s="4" t="n">
        <x:v>0.26</x:v>
      </x:c>
      <x:c r="K177" s="4">
        <x:f>I177*J177</x:f>
      </x:c>
      <x:c r="L177" s="4" t="n">
        <x:v>250.118</x:v>
      </x:c>
      <x:c r="M177" s="5">
        <x:f>J177/2.863*100</x:f>
      </x:c>
      <x:c r="N177" s="6">
        <x:f>M177*L177/100</x:f>
      </x:c>
      <x:c r="O177" s="6">
        <x:f>H177-N177</x:f>
      </x:c>
    </x:row>
    <x:row r="178" spans="1:25">
      <x:c r="A178" s="0" t="s">
        <x:v>83</x:v>
      </x:c>
      <x:c r="B178" s="0" t="n">
        <x:v>1426</x:v>
      </x:c>
      <x:c r="C178" s="0" t="s">
        <x:v>21</x:v>
      </x:c>
      <x:c r="D178" s="0" t="s">
        <x:v>28</x:v>
      </x:c>
      <x:c r="E178" s="0" t="s">
        <x:v>23</x:v>
      </x:c>
      <x:c r="F178" s="0" t="s">
        <x:v>26</x:v>
      </x:c>
      <x:c r="G178" s="0" t="n">
        <x:v>117</x:v>
      </x:c>
      <x:c r="H178" s="4" t="n">
        <x:v>177.84</x:v>
      </x:c>
      <x:c r="I178" s="4" t="n">
        <x:v>117</x:v>
      </x:c>
      <x:c r="J178" s="4" t="n">
        <x:v>1.52</x:v>
      </x:c>
      <x:c r="K178" s="4">
        <x:f>I178*J178</x:f>
      </x:c>
      <x:c r="L178" s="4" t="n">
        <x:v>250.118</x:v>
      </x:c>
      <x:c r="M178" s="5">
        <x:f>J178/2.863*100</x:f>
      </x:c>
      <x:c r="N178" s="6">
        <x:f>M178*L178/100</x:f>
      </x:c>
      <x:c r="O178" s="6">
        <x:f>H178-N178</x:f>
      </x:c>
    </x:row>
    <x:row r="179" spans="1:25">
      <x:c r="A179" s="0" t="s">
        <x:v>27</x:v>
      </x:c>
      <x:c r="B179" s="0" t="n">
        <x:v>1427</x:v>
      </x:c>
      <x:c r="C179" s="0" t="s">
        <x:v>21</x:v>
      </x:c>
      <x:c r="D179" s="0" t="s">
        <x:v>22</x:v>
      </x:c>
      <x:c r="E179" s="0" t="s">
        <x:v>23</x:v>
      </x:c>
      <x:c r="F179" s="0" t="s">
        <x:v>20</x:v>
      </x:c>
      <x:c r="G179" s="0" t="n">
        <x:v>117</x:v>
      </x:c>
      <x:c r="H179" s="4" t="n">
        <x:v>43.384</x:v>
      </x:c>
      <x:c r="I179" s="4" t="n">
        <x:v>117</x:v>
      </x:c>
      <x:c r="J179" s="4" t="n">
        <x:v>0.371</x:v>
      </x:c>
      <x:c r="K179" s="4">
        <x:f>I179*J179</x:f>
      </x:c>
      <x:c r="L179" s="4" t="n">
        <x:v>237.9</x:v>
      </x:c>
      <x:c r="M179" s="5">
        <x:f>J179/2.863*100</x:f>
      </x:c>
      <x:c r="N179" s="6">
        <x:f>M179*L179/100</x:f>
      </x:c>
      <x:c r="O179" s="6">
        <x:f>H179-N179</x:f>
      </x:c>
    </x:row>
    <x:row r="180" spans="1:25">
      <x:c r="A180" s="0" t="s">
        <x:v>27</x:v>
      </x:c>
      <x:c r="B180" s="0" t="n">
        <x:v>1427</x:v>
      </x:c>
      <x:c r="C180" s="0" t="s">
        <x:v>21</x:v>
      </x:c>
      <x:c r="D180" s="0" t="s">
        <x:v>22</x:v>
      </x:c>
      <x:c r="E180" s="0" t="s">
        <x:v>23</x:v>
      </x:c>
      <x:c r="F180" s="0" t="s">
        <x:v>20</x:v>
      </x:c>
      <x:c r="G180" s="0" t="n">
        <x:v>117</x:v>
      </x:c>
      <x:c r="H180" s="4" t="n">
        <x:v>43.384</x:v>
      </x:c>
      <x:c r="I180" s="4" t="n">
        <x:v>117</x:v>
      </x:c>
      <x:c r="J180" s="4" t="n">
        <x:v>0.371</x:v>
      </x:c>
      <x:c r="K180" s="4">
        <x:f>I180*J180</x:f>
      </x:c>
      <x:c r="L180" s="4" t="n">
        <x:v>237.9</x:v>
      </x:c>
      <x:c r="M180" s="5">
        <x:f>J180/2.863*100</x:f>
      </x:c>
      <x:c r="N180" s="6">
        <x:f>M180*L180/100</x:f>
      </x:c>
      <x:c r="O180" s="6">
        <x:f>H180-N180</x:f>
      </x:c>
    </x:row>
    <x:row r="181" spans="1:25">
      <x:c r="A181" s="0" t="s">
        <x:v>27</x:v>
      </x:c>
      <x:c r="B181" s="0" t="n">
        <x:v>1427</x:v>
      </x:c>
      <x:c r="C181" s="0" t="s">
        <x:v>21</x:v>
      </x:c>
      <x:c r="D181" s="0" t="s">
        <x:v>22</x:v>
      </x:c>
      <x:c r="E181" s="0" t="s">
        <x:v>23</x:v>
      </x:c>
      <x:c r="F181" s="0" t="s">
        <x:v>20</x:v>
      </x:c>
      <x:c r="G181" s="0" t="n">
        <x:v>117</x:v>
      </x:c>
      <x:c r="H181" s="4" t="n">
        <x:v>39.897</x:v>
      </x:c>
      <x:c r="I181" s="4" t="n">
        <x:v>117</x:v>
      </x:c>
      <x:c r="J181" s="4" t="n">
        <x:v>0.341</x:v>
      </x:c>
      <x:c r="K181" s="4">
        <x:f>I181*J181</x:f>
      </x:c>
      <x:c r="L181" s="4" t="n">
        <x:v>237.9</x:v>
      </x:c>
      <x:c r="M181" s="5">
        <x:f>J181/2.863*100</x:f>
      </x:c>
      <x:c r="N181" s="6">
        <x:f>M181*L181/100</x:f>
      </x:c>
      <x:c r="O181" s="6">
        <x:f>H181-N181</x:f>
      </x:c>
    </x:row>
    <x:row r="182" spans="1:25">
      <x:c r="A182" s="0" t="s">
        <x:v>27</x:v>
      </x:c>
      <x:c r="B182" s="0" t="n">
        <x:v>1427</x:v>
      </x:c>
      <x:c r="C182" s="0" t="s">
        <x:v>21</x:v>
      </x:c>
      <x:c r="D182" s="0" t="s">
        <x:v>28</x:v>
      </x:c>
      <x:c r="E182" s="0" t="s">
        <x:v>19</x:v>
      </x:c>
      <x:c r="F182" s="0" t="s">
        <x:v>26</x:v>
      </x:c>
      <x:c r="G182" s="0" t="n">
        <x:v>117</x:v>
      </x:c>
      <x:c r="H182" s="4" t="n">
        <x:v>30.423</x:v>
      </x:c>
      <x:c r="I182" s="4" t="n">
        <x:v>117</x:v>
      </x:c>
      <x:c r="J182" s="4" t="n">
        <x:v>0.26</x:v>
      </x:c>
      <x:c r="K182" s="4">
        <x:f>I182*J182</x:f>
      </x:c>
      <x:c r="L182" s="4" t="n">
        <x:v>237.9</x:v>
      </x:c>
      <x:c r="M182" s="5">
        <x:f>J182/2.863*100</x:f>
      </x:c>
      <x:c r="N182" s="6">
        <x:f>M182*L182/100</x:f>
      </x:c>
      <x:c r="O182" s="6">
        <x:f>H182-N182</x:f>
      </x:c>
    </x:row>
    <x:row r="183" spans="1:25">
      <x:c r="A183" s="0" t="s">
        <x:v>27</x:v>
      </x:c>
      <x:c r="B183" s="0" t="n">
        <x:v>1427</x:v>
      </x:c>
      <x:c r="C183" s="0" t="s">
        <x:v>21</x:v>
      </x:c>
      <x:c r="D183" s="0" t="s">
        <x:v>28</x:v>
      </x:c>
      <x:c r="E183" s="0" t="s">
        <x:v>23</x:v>
      </x:c>
      <x:c r="F183" s="0" t="s">
        <x:v>26</x:v>
      </x:c>
      <x:c r="G183" s="0" t="n">
        <x:v>117</x:v>
      </x:c>
      <x:c r="H183" s="4" t="n">
        <x:v>177.84</x:v>
      </x:c>
      <x:c r="I183" s="4" t="n">
        <x:v>117</x:v>
      </x:c>
      <x:c r="J183" s="4" t="n">
        <x:v>1.52</x:v>
      </x:c>
      <x:c r="K183" s="4">
        <x:f>I183*J183</x:f>
      </x:c>
      <x:c r="L183" s="4" t="n">
        <x:v>237.9</x:v>
      </x:c>
      <x:c r="M183" s="5">
        <x:f>J183/2.863*100</x:f>
      </x:c>
      <x:c r="N183" s="6">
        <x:f>M183*L183/100</x:f>
      </x:c>
      <x:c r="O183" s="6">
        <x:f>H183-N183</x:f>
      </x:c>
    </x:row>
    <x:row r="184" spans="1:25">
      <x:c r="A184" s="0" t="s">
        <x:v>84</x:v>
      </x:c>
      <x:c r="B184" s="0" t="n">
        <x:v>1428</x:v>
      </x:c>
      <x:c r="C184" s="0" t="s">
        <x:v>21</x:v>
      </x:c>
      <x:c r="D184" s="0" t="s">
        <x:v>22</x:v>
      </x:c>
      <x:c r="E184" s="0" t="s">
        <x:v>23</x:v>
      </x:c>
      <x:c r="F184" s="0" t="s">
        <x:v>20</x:v>
      </x:c>
      <x:c r="G184" s="0" t="n">
        <x:v>117</x:v>
      </x:c>
      <x:c r="H184" s="4" t="n">
        <x:v>39.897</x:v>
      </x:c>
      <x:c r="I184" s="4" t="n">
        <x:v>117</x:v>
      </x:c>
      <x:c r="J184" s="4" t="n">
        <x:v>0.341</x:v>
      </x:c>
      <x:c r="K184" s="4">
        <x:f>I184*J184</x:f>
      </x:c>
      <x:c r="L184" s="4" t="n">
        <x:v>238.009</x:v>
      </x:c>
      <x:c r="M184" s="5">
        <x:f>J184/2.863*100</x:f>
      </x:c>
      <x:c r="N184" s="6">
        <x:f>M184*L184/100</x:f>
      </x:c>
      <x:c r="O184" s="6">
        <x:f>H184-N184</x:f>
      </x:c>
    </x:row>
    <x:row r="185" spans="1:25">
      <x:c r="A185" s="0" t="s">
        <x:v>84</x:v>
      </x:c>
      <x:c r="B185" s="0" t="n">
        <x:v>1428</x:v>
      </x:c>
      <x:c r="C185" s="0" t="s">
        <x:v>21</x:v>
      </x:c>
      <x:c r="D185" s="0" t="s">
        <x:v>22</x:v>
      </x:c>
      <x:c r="E185" s="0" t="s">
        <x:v>23</x:v>
      </x:c>
      <x:c r="F185" s="0" t="s">
        <x:v>20</x:v>
      </x:c>
      <x:c r="G185" s="0" t="n">
        <x:v>117</x:v>
      </x:c>
      <x:c r="H185" s="4" t="n">
        <x:v>43.384</x:v>
      </x:c>
      <x:c r="I185" s="4" t="n">
        <x:v>117</x:v>
      </x:c>
      <x:c r="J185" s="4" t="n">
        <x:v>0.371</x:v>
      </x:c>
      <x:c r="K185" s="4">
        <x:f>I185*J185</x:f>
      </x:c>
      <x:c r="L185" s="4" t="n">
        <x:v>238.009</x:v>
      </x:c>
      <x:c r="M185" s="5">
        <x:f>J185/2.863*100</x:f>
      </x:c>
      <x:c r="N185" s="6">
        <x:f>M185*L185/100</x:f>
      </x:c>
      <x:c r="O185" s="6">
        <x:f>H185-N185</x:f>
      </x:c>
    </x:row>
    <x:row r="186" spans="1:25">
      <x:c r="A186" s="0" t="s">
        <x:v>84</x:v>
      </x:c>
      <x:c r="B186" s="0" t="n">
        <x:v>1428</x:v>
      </x:c>
      <x:c r="C186" s="0" t="s">
        <x:v>21</x:v>
      </x:c>
      <x:c r="D186" s="0" t="s">
        <x:v>22</x:v>
      </x:c>
      <x:c r="E186" s="0" t="s">
        <x:v>23</x:v>
      </x:c>
      <x:c r="F186" s="0" t="s">
        <x:v>20</x:v>
      </x:c>
      <x:c r="G186" s="0" t="n">
        <x:v>117</x:v>
      </x:c>
      <x:c r="H186" s="4" t="n">
        <x:v>43.384</x:v>
      </x:c>
      <x:c r="I186" s="4" t="n">
        <x:v>117</x:v>
      </x:c>
      <x:c r="J186" s="4" t="n">
        <x:v>0.371</x:v>
      </x:c>
      <x:c r="K186" s="4">
        <x:f>I186*J186</x:f>
      </x:c>
      <x:c r="L186" s="4" t="n">
        <x:v>238.009</x:v>
      </x:c>
      <x:c r="M186" s="5">
        <x:f>J186/2.863*100</x:f>
      </x:c>
      <x:c r="N186" s="6">
        <x:f>M186*L186/100</x:f>
      </x:c>
      <x:c r="O186" s="6">
        <x:f>H186-N186</x:f>
      </x:c>
    </x:row>
    <x:row r="187" spans="1:25">
      <x:c r="A187" s="0" t="s">
        <x:v>84</x:v>
      </x:c>
      <x:c r="B187" s="0" t="n">
        <x:v>1428</x:v>
      </x:c>
      <x:c r="C187" s="0" t="s">
        <x:v>21</x:v>
      </x:c>
      <x:c r="D187" s="0" t="s">
        <x:v>28</x:v>
      </x:c>
      <x:c r="E187" s="0" t="s">
        <x:v>19</x:v>
      </x:c>
      <x:c r="F187" s="0" t="s">
        <x:v>26</x:v>
      </x:c>
      <x:c r="G187" s="0" t="n">
        <x:v>117</x:v>
      </x:c>
      <x:c r="H187" s="4" t="n">
        <x:v>30.428</x:v>
      </x:c>
      <x:c r="I187" s="4" t="n">
        <x:v>117</x:v>
      </x:c>
      <x:c r="J187" s="4" t="n">
        <x:v>0.26</x:v>
      </x:c>
      <x:c r="K187" s="4">
        <x:f>I187*J187</x:f>
      </x:c>
      <x:c r="L187" s="4" t="n">
        <x:v>238.009</x:v>
      </x:c>
      <x:c r="M187" s="5">
        <x:f>J187/2.863*100</x:f>
      </x:c>
      <x:c r="N187" s="6">
        <x:f>M187*L187/100</x:f>
      </x:c>
      <x:c r="O187" s="6">
        <x:f>H187-N187</x:f>
      </x:c>
    </x:row>
    <x:row r="188" spans="1:25">
      <x:c r="A188" s="0" t="s">
        <x:v>84</x:v>
      </x:c>
      <x:c r="B188" s="0" t="n">
        <x:v>1428</x:v>
      </x:c>
      <x:c r="C188" s="0" t="s">
        <x:v>21</x:v>
      </x:c>
      <x:c r="D188" s="0" t="s">
        <x:v>28</x:v>
      </x:c>
      <x:c r="E188" s="0" t="s">
        <x:v>23</x:v>
      </x:c>
      <x:c r="F188" s="0" t="s">
        <x:v>26</x:v>
      </x:c>
      <x:c r="G188" s="0" t="n">
        <x:v>117</x:v>
      </x:c>
      <x:c r="H188" s="4" t="n">
        <x:v>177.84</x:v>
      </x:c>
      <x:c r="I188" s="4" t="n">
        <x:v>117</x:v>
      </x:c>
      <x:c r="J188" s="4" t="n">
        <x:v>1.52</x:v>
      </x:c>
      <x:c r="K188" s="4">
        <x:f>I188*J188</x:f>
      </x:c>
      <x:c r="L188" s="4" t="n">
        <x:v>238.009</x:v>
      </x:c>
      <x:c r="M188" s="5">
        <x:f>J188/2.863*100</x:f>
      </x:c>
      <x:c r="N188" s="6">
        <x:f>M188*L188/100</x:f>
      </x:c>
      <x:c r="O188" s="6">
        <x:f>H188-N188</x:f>
      </x:c>
    </x:row>
    <x:row r="189" spans="1:25">
      <x:c r="A189" s="0" t="s">
        <x:v>85</x:v>
      </x:c>
      <x:c r="B189" s="0" t="n">
        <x:v>1429</x:v>
      </x:c>
      <x:c r="C189" s="0" t="s">
        <x:v>21</x:v>
      </x:c>
      <x:c r="D189" s="0" t="s">
        <x:v>33</x:v>
      </x:c>
      <x:c r="E189" s="0" t="s">
        <x:v>34</x:v>
      </x:c>
      <x:c r="F189" s="0" t="s">
        <x:v>20</x:v>
      </x:c>
      <x:c r="G189" s="0" t="n">
        <x:v>146</x:v>
      </x:c>
      <x:c r="H189" s="4" t="n">
        <x:v>59.85</x:v>
      </x:c>
      <x:c r="I189" s="4" t="n">
        <x:v>146</x:v>
      </x:c>
      <x:c r="J189" s="4" t="n">
        <x:v>0.41</x:v>
      </x:c>
      <x:c r="K189" s="4">
        <x:f>I189*J189</x:f>
      </x:c>
      <x:c r="L189" s="4" t="n">
        <x:v>198.403</x:v>
      </x:c>
      <x:c r="M189" s="5">
        <x:f>J189/2.018*100</x:f>
      </x:c>
      <x:c r="N189" s="6">
        <x:f>M189*L189/100</x:f>
      </x:c>
      <x:c r="O189" s="6">
        <x:f>H189-N189</x:f>
      </x:c>
    </x:row>
    <x:row r="190" spans="1:25">
      <x:c r="A190" s="0" t="s">
        <x:v>85</x:v>
      </x:c>
      <x:c r="B190" s="0" t="n">
        <x:v>1429</x:v>
      </x:c>
      <x:c r="C190" s="0" t="s">
        <x:v>21</x:v>
      </x:c>
      <x:c r="D190" s="0" t="s">
        <x:v>22</x:v>
      </x:c>
      <x:c r="E190" s="0" t="s">
        <x:v>35</x:v>
      </x:c>
      <x:c r="F190" s="0" t="s">
        <x:v>20</x:v>
      </x:c>
      <x:c r="G190" s="0" t="n">
        <x:v>146</x:v>
      </x:c>
      <x:c r="H190" s="4" t="n">
        <x:v>50.4</x:v>
      </x:c>
      <x:c r="I190" s="4" t="n">
        <x:v>146</x:v>
      </x:c>
      <x:c r="J190" s="4" t="n">
        <x:v>0.345</x:v>
      </x:c>
      <x:c r="K190" s="4">
        <x:f>I190*J190</x:f>
      </x:c>
      <x:c r="L190" s="4" t="n">
        <x:v>198.403</x:v>
      </x:c>
      <x:c r="M190" s="5">
        <x:f>J190/2.018*100</x:f>
      </x:c>
      <x:c r="N190" s="6">
        <x:f>M190*L190/100</x:f>
      </x:c>
      <x:c r="O190" s="6">
        <x:f>H190-N190</x:f>
      </x:c>
    </x:row>
    <x:row r="191" spans="1:25">
      <x:c r="A191" s="0" t="s">
        <x:v>85</x:v>
      </x:c>
      <x:c r="B191" s="0" t="n">
        <x:v>1429</x:v>
      </x:c>
      <x:c r="C191" s="0" t="s">
        <x:v>21</x:v>
      </x:c>
      <x:c r="D191" s="0" t="s">
        <x:v>22</x:v>
      </x:c>
      <x:c r="E191" s="0" t="s">
        <x:v>35</x:v>
      </x:c>
      <x:c r="F191" s="0" t="s">
        <x:v>20</x:v>
      </x:c>
      <x:c r="G191" s="0" t="n">
        <x:v>146</x:v>
      </x:c>
      <x:c r="H191" s="4" t="n">
        <x:v>50.4</x:v>
      </x:c>
      <x:c r="I191" s="4" t="n">
        <x:v>146</x:v>
      </x:c>
      <x:c r="J191" s="4" t="n">
        <x:v>0.345</x:v>
      </x:c>
      <x:c r="K191" s="4">
        <x:f>I191*J191</x:f>
      </x:c>
      <x:c r="L191" s="4" t="n">
        <x:v>198.403</x:v>
      </x:c>
      <x:c r="M191" s="5">
        <x:f>J191/2.018*100</x:f>
      </x:c>
      <x:c r="N191" s="6">
        <x:f>M191*L191/100</x:f>
      </x:c>
      <x:c r="O191" s="6">
        <x:f>H191-N191</x:f>
      </x:c>
    </x:row>
    <x:row r="192" spans="1:25">
      <x:c r="A192" s="0" t="s">
        <x:v>85</x:v>
      </x:c>
      <x:c r="B192" s="0" t="n">
        <x:v>1429</x:v>
      </x:c>
      <x:c r="C192" s="0" t="s">
        <x:v>21</x:v>
      </x:c>
      <x:c r="D192" s="0" t="s">
        <x:v>33</x:v>
      </x:c>
      <x:c r="E192" s="0" t="s">
        <x:v>34</x:v>
      </x:c>
      <x:c r="F192" s="0" t="s">
        <x:v>26</x:v>
      </x:c>
      <x:c r="G192" s="0" t="n">
        <x:v>146</x:v>
      </x:c>
      <x:c r="H192" s="4" t="n">
        <x:v>11.388</x:v>
      </x:c>
      <x:c r="I192" s="4" t="n">
        <x:v>146</x:v>
      </x:c>
      <x:c r="J192" s="4" t="n">
        <x:v>0.078</x:v>
      </x:c>
      <x:c r="K192" s="4">
        <x:f>I192*J192</x:f>
      </x:c>
      <x:c r="L192" s="4" t="n">
        <x:v>198.403</x:v>
      </x:c>
      <x:c r="M192" s="5">
        <x:f>J192/2.018*100</x:f>
      </x:c>
      <x:c r="N192" s="6">
        <x:f>M192*L192/100</x:f>
      </x:c>
      <x:c r="O192" s="6">
        <x:f>H192-N192</x:f>
      </x:c>
    </x:row>
    <x:row r="193" spans="1:25">
      <x:c r="A193" s="0" t="s">
        <x:v>85</x:v>
      </x:c>
      <x:c r="B193" s="0" t="n">
        <x:v>1429</x:v>
      </x:c>
      <x:c r="C193" s="0" t="s">
        <x:v>21</x:v>
      </x:c>
      <x:c r="D193" s="0" t="s">
        <x:v>36</x:v>
      </x:c>
      <x:c r="E193" s="0" t="s">
        <x:v>37</x:v>
      </x:c>
      <x:c r="F193" s="0" t="s">
        <x:v>26</x:v>
      </x:c>
      <x:c r="G193" s="0" t="n">
        <x:v>146</x:v>
      </x:c>
      <x:c r="H193" s="4" t="n">
        <x:v>76.208</x:v>
      </x:c>
      <x:c r="I193" s="4" t="n">
        <x:v>146</x:v>
      </x:c>
      <x:c r="J193" s="4" t="n">
        <x:v>0.42</x:v>
      </x:c>
      <x:c r="K193" s="4">
        <x:f>I193*J193</x:f>
      </x:c>
      <x:c r="L193" s="4" t="n">
        <x:v>198.403</x:v>
      </x:c>
      <x:c r="M193" s="5">
        <x:f>J193/2.018*100</x:f>
      </x:c>
      <x:c r="N193" s="6">
        <x:f>M193*L193/100</x:f>
      </x:c>
      <x:c r="O193" s="6">
        <x:f>H193-N193</x:f>
      </x:c>
    </x:row>
    <x:row r="194" spans="1:25">
      <x:c r="A194" s="0" t="s">
        <x:v>85</x:v>
      </x:c>
      <x:c r="B194" s="0" t="n">
        <x:v>1429</x:v>
      </x:c>
      <x:c r="C194" s="0" t="s">
        <x:v>21</x:v>
      </x:c>
      <x:c r="D194" s="0" t="s">
        <x:v>36</x:v>
      </x:c>
      <x:c r="E194" s="0" t="s">
        <x:v>38</x:v>
      </x:c>
      <x:c r="F194" s="0" t="s">
        <x:v>26</x:v>
      </x:c>
      <x:c r="G194" s="0" t="n">
        <x:v>146</x:v>
      </x:c>
      <x:c r="H194" s="4" t="n">
        <x:v>79.096</x:v>
      </x:c>
      <x:c r="I194" s="4" t="n">
        <x:v>146</x:v>
      </x:c>
      <x:c r="J194" s="4" t="n">
        <x:v>0.42</x:v>
      </x:c>
      <x:c r="K194" s="4">
        <x:f>I194*J194</x:f>
      </x:c>
      <x:c r="L194" s="4" t="n">
        <x:v>198.403</x:v>
      </x:c>
      <x:c r="M194" s="5">
        <x:f>J194/2.018*100</x:f>
      </x:c>
      <x:c r="N194" s="6">
        <x:f>M194*L194/100</x:f>
      </x:c>
      <x:c r="O194" s="6">
        <x:f>H194-N194</x:f>
      </x:c>
    </x:row>
    <x:row r="195" spans="1:25">
      <x:c r="A195" s="0" t="s">
        <x:v>86</x:v>
      </x:c>
      <x:c r="B195" s="0" t="n">
        <x:v>1430</x:v>
      </x:c>
      <x:c r="C195" s="0" t="s">
        <x:v>21</x:v>
      </x:c>
      <x:c r="D195" s="0" t="s">
        <x:v>22</x:v>
      </x:c>
      <x:c r="E195" s="0" t="s">
        <x:v>35</x:v>
      </x:c>
      <x:c r="F195" s="0" t="s">
        <x:v>20</x:v>
      </x:c>
      <x:c r="G195" s="0" t="n">
        <x:v>83</x:v>
      </x:c>
      <x:c r="H195" s="4" t="n">
        <x:v>50.4</x:v>
      </x:c>
      <x:c r="I195" s="4" t="n">
        <x:v>83</x:v>
      </x:c>
      <x:c r="J195" s="4" t="n">
        <x:v>0.607</x:v>
      </x:c>
      <x:c r="K195" s="4">
        <x:f>I195*J195</x:f>
      </x:c>
      <x:c r="L195" s="4" t="n">
        <x:v>113.551</x:v>
      </x:c>
      <x:c r="M195" s="5">
        <x:f>J195/2.118*100</x:f>
      </x:c>
      <x:c r="N195" s="6">
        <x:f>M195*L195/100</x:f>
      </x:c>
      <x:c r="O195" s="6">
        <x:f>H195-N195</x:f>
      </x:c>
    </x:row>
    <x:row r="196" spans="1:25">
      <x:c r="A196" s="0" t="s">
        <x:v>86</x:v>
      </x:c>
      <x:c r="B196" s="0" t="n">
        <x:v>1430</x:v>
      </x:c>
      <x:c r="C196" s="0" t="s">
        <x:v>21</x:v>
      </x:c>
      <x:c r="D196" s="0" t="s">
        <x:v>33</x:v>
      </x:c>
      <x:c r="E196" s="0" t="s">
        <x:v>34</x:v>
      </x:c>
      <x:c r="F196" s="0" t="s">
        <x:v>20</x:v>
      </x:c>
      <x:c r="G196" s="0" t="n">
        <x:v>83</x:v>
      </x:c>
      <x:c r="H196" s="4" t="n">
        <x:v>49.21</x:v>
      </x:c>
      <x:c r="I196" s="4" t="n">
        <x:v>83</x:v>
      </x:c>
      <x:c r="J196" s="4" t="n">
        <x:v>0.593</x:v>
      </x:c>
      <x:c r="K196" s="4">
        <x:f>I196*J196</x:f>
      </x:c>
      <x:c r="L196" s="4" t="n">
        <x:v>113.551</x:v>
      </x:c>
      <x:c r="M196" s="5">
        <x:f>J196/2.118*100</x:f>
      </x:c>
      <x:c r="N196" s="6">
        <x:f>M196*L196/100</x:f>
      </x:c>
      <x:c r="O196" s="6">
        <x:f>H196-N196</x:f>
      </x:c>
    </x:row>
    <x:row r="197" spans="1:25">
      <x:c r="A197" s="0" t="s">
        <x:v>86</x:v>
      </x:c>
      <x:c r="B197" s="0" t="n">
        <x:v>1430</x:v>
      </x:c>
      <x:c r="C197" s="0" t="s">
        <x:v>21</x:v>
      </x:c>
      <x:c r="D197" s="0" t="s">
        <x:v>33</x:v>
      </x:c>
      <x:c r="E197" s="0" t="s">
        <x:v>34</x:v>
      </x:c>
      <x:c r="F197" s="0" t="s">
        <x:v>26</x:v>
      </x:c>
      <x:c r="G197" s="0" t="n">
        <x:v>83</x:v>
      </x:c>
      <x:c r="H197" s="4" t="n">
        <x:v>6.511</x:v>
      </x:c>
      <x:c r="I197" s="4" t="n">
        <x:v>83</x:v>
      </x:c>
      <x:c r="J197" s="4" t="n">
        <x:v>0.078</x:v>
      </x:c>
      <x:c r="K197" s="4">
        <x:f>I197*J197</x:f>
      </x:c>
      <x:c r="L197" s="4" t="n">
        <x:v>113.551</x:v>
      </x:c>
      <x:c r="M197" s="5">
        <x:f>J197/2.118*100</x:f>
      </x:c>
      <x:c r="N197" s="6">
        <x:f>M197*L197/100</x:f>
      </x:c>
      <x:c r="O197" s="6">
        <x:f>H197-N197</x:f>
      </x:c>
    </x:row>
    <x:row r="198" spans="1:25">
      <x:c r="A198" s="0" t="s">
        <x:v>86</x:v>
      </x:c>
      <x:c r="B198" s="0" t="n">
        <x:v>1430</x:v>
      </x:c>
      <x:c r="C198" s="0" t="s">
        <x:v>21</x:v>
      </x:c>
      <x:c r="D198" s="0" t="s">
        <x:v>36</x:v>
      </x:c>
      <x:c r="E198" s="0" t="s">
        <x:v>37</x:v>
      </x:c>
      <x:c r="F198" s="0" t="s">
        <x:v>26</x:v>
      </x:c>
      <x:c r="G198" s="0" t="n">
        <x:v>83</x:v>
      </x:c>
      <x:c r="H198" s="4" t="n">
        <x:v>79.801</x:v>
      </x:c>
      <x:c r="I198" s="4" t="n">
        <x:v>83</x:v>
      </x:c>
      <x:c r="J198" s="4" t="n">
        <x:v>0.42</x:v>
      </x:c>
      <x:c r="K198" s="4">
        <x:f>I198*J198</x:f>
      </x:c>
      <x:c r="L198" s="4" t="n">
        <x:v>113.551</x:v>
      </x:c>
      <x:c r="M198" s="5">
        <x:f>J198/2.118*100</x:f>
      </x:c>
      <x:c r="N198" s="6">
        <x:f>M198*L198/100</x:f>
      </x:c>
      <x:c r="O198" s="6">
        <x:f>H198-N198</x:f>
      </x:c>
    </x:row>
    <x:row r="199" spans="1:25">
      <x:c r="A199" s="0" t="s">
        <x:v>86</x:v>
      </x:c>
      <x:c r="B199" s="0" t="n">
        <x:v>1430</x:v>
      </x:c>
      <x:c r="C199" s="0" t="s">
        <x:v>21</x:v>
      </x:c>
      <x:c r="D199" s="0" t="s">
        <x:v>36</x:v>
      </x:c>
      <x:c r="E199" s="0" t="s">
        <x:v>38</x:v>
      </x:c>
      <x:c r="F199" s="0" t="s">
        <x:v>26</x:v>
      </x:c>
      <x:c r="G199" s="0" t="n">
        <x:v>83</x:v>
      </x:c>
      <x:c r="H199" s="4" t="n">
        <x:v>51.812</x:v>
      </x:c>
      <x:c r="I199" s="4" t="n">
        <x:v>83</x:v>
      </x:c>
      <x:c r="J199" s="4" t="n">
        <x:v>0.42</x:v>
      </x:c>
      <x:c r="K199" s="4">
        <x:f>I199*J199</x:f>
      </x:c>
      <x:c r="L199" s="4" t="n">
        <x:v>113.551</x:v>
      </x:c>
      <x:c r="M199" s="5">
        <x:f>J199/2.118*100</x:f>
      </x:c>
      <x:c r="N199" s="6">
        <x:f>M199*L199/100</x:f>
      </x:c>
      <x:c r="O199" s="6">
        <x:f>H199-N199</x:f>
      </x:c>
    </x:row>
    <x:row r="200" spans="1:25">
      <x:c r="A200" s="0" t="s">
        <x:v>87</x:v>
      </x:c>
      <x:c r="B200" s="0" t="n">
        <x:v>1432</x:v>
      </x:c>
      <x:c r="C200" s="0" t="s">
        <x:v>21</x:v>
      </x:c>
      <x:c r="D200" s="0" t="s">
        <x:v>22</x:v>
      </x:c>
      <x:c r="E200" s="0" t="s">
        <x:v>35</x:v>
      </x:c>
      <x:c r="F200" s="0" t="s">
        <x:v>20</x:v>
      </x:c>
      <x:c r="G200" s="0" t="n">
        <x:v>219</x:v>
      </x:c>
      <x:c r="H200" s="4" t="n">
        <x:v>50.4</x:v>
      </x:c>
      <x:c r="I200" s="4" t="n">
        <x:v>219</x:v>
      </x:c>
      <x:c r="J200" s="4" t="n">
        <x:v>0.23</x:v>
      </x:c>
      <x:c r="K200" s="4">
        <x:f>I200*J200</x:f>
      </x:c>
      <x:c r="L200" s="4" t="n">
        <x:v>297.658</x:v>
      </x:c>
      <x:c r="M200" s="5">
        <x:f>J200/1.421*100</x:f>
      </x:c>
      <x:c r="N200" s="6">
        <x:f>M200*L200/100</x:f>
      </x:c>
      <x:c r="O200" s="6">
        <x:f>H200-N200</x:f>
      </x:c>
    </x:row>
    <x:row r="201" spans="1:25">
      <x:c r="A201" s="0" t="s">
        <x:v>87</x:v>
      </x:c>
      <x:c r="B201" s="0" t="n">
        <x:v>1432</x:v>
      </x:c>
      <x:c r="C201" s="0" t="s">
        <x:v>21</x:v>
      </x:c>
      <x:c r="D201" s="0" t="s">
        <x:v>33</x:v>
      </x:c>
      <x:c r="E201" s="0" t="s">
        <x:v>34</x:v>
      </x:c>
      <x:c r="F201" s="0" t="s">
        <x:v>20</x:v>
      </x:c>
      <x:c r="G201" s="0" t="n">
        <x:v>219</x:v>
      </x:c>
      <x:c r="H201" s="4" t="n">
        <x:v>59.85</x:v>
      </x:c>
      <x:c r="I201" s="4" t="n">
        <x:v>219</x:v>
      </x:c>
      <x:c r="J201" s="4" t="n">
        <x:v>0.273</x:v>
      </x:c>
      <x:c r="K201" s="4">
        <x:f>I201*J201</x:f>
      </x:c>
      <x:c r="L201" s="4" t="n">
        <x:v>297.658</x:v>
      </x:c>
      <x:c r="M201" s="5">
        <x:f>J201/1.421*100</x:f>
      </x:c>
      <x:c r="N201" s="6">
        <x:f>M201*L201/100</x:f>
      </x:c>
      <x:c r="O201" s="6">
        <x:f>H201-N201</x:f>
      </x:c>
    </x:row>
    <x:row r="202" spans="1:25">
      <x:c r="A202" s="0" t="s">
        <x:v>87</x:v>
      </x:c>
      <x:c r="B202" s="0" t="n">
        <x:v>1432</x:v>
      </x:c>
      <x:c r="C202" s="0" t="s">
        <x:v>21</x:v>
      </x:c>
      <x:c r="D202" s="0" t="s">
        <x:v>33</x:v>
      </x:c>
      <x:c r="E202" s="0" t="s">
        <x:v>34</x:v>
      </x:c>
      <x:c r="F202" s="0" t="s">
        <x:v>26</x:v>
      </x:c>
      <x:c r="G202" s="0" t="n">
        <x:v>219</x:v>
      </x:c>
      <x:c r="H202" s="4" t="n">
        <x:v>17.151</x:v>
      </x:c>
      <x:c r="I202" s="4" t="n">
        <x:v>219</x:v>
      </x:c>
      <x:c r="J202" s="4" t="n">
        <x:v>0.078</x:v>
      </x:c>
      <x:c r="K202" s="4">
        <x:f>I202*J202</x:f>
      </x:c>
      <x:c r="L202" s="4" t="n">
        <x:v>297.658</x:v>
      </x:c>
      <x:c r="M202" s="5">
        <x:f>J202/1.421*100</x:f>
      </x:c>
      <x:c r="N202" s="6">
        <x:f>M202*L202/100</x:f>
      </x:c>
      <x:c r="O202" s="6">
        <x:f>H202-N202</x:f>
      </x:c>
    </x:row>
    <x:row r="203" spans="1:25">
      <x:c r="A203" s="0" t="s">
        <x:v>87</x:v>
      </x:c>
      <x:c r="B203" s="0" t="n">
        <x:v>1432</x:v>
      </x:c>
      <x:c r="C203" s="0" t="s">
        <x:v>21</x:v>
      </x:c>
      <x:c r="D203" s="0" t="s">
        <x:v>36</x:v>
      </x:c>
      <x:c r="E203" s="0" t="s">
        <x:v>37</x:v>
      </x:c>
      <x:c r="F203" s="0" t="s">
        <x:v>26</x:v>
      </x:c>
      <x:c r="G203" s="0" t="n">
        <x:v>219</x:v>
      </x:c>
      <x:c r="H203" s="4" t="n">
        <x:v>94.502</x:v>
      </x:c>
      <x:c r="I203" s="4" t="n">
        <x:v>219</x:v>
      </x:c>
      <x:c r="J203" s="4" t="n">
        <x:v>0.42</x:v>
      </x:c>
      <x:c r="K203" s="4">
        <x:f>I203*J203</x:f>
      </x:c>
      <x:c r="L203" s="4" t="n">
        <x:v>297.658</x:v>
      </x:c>
      <x:c r="M203" s="5">
        <x:f>J203/1.421*100</x:f>
      </x:c>
      <x:c r="N203" s="6">
        <x:f>M203*L203/100</x:f>
      </x:c>
      <x:c r="O203" s="6">
        <x:f>H203-N203</x:f>
      </x:c>
    </x:row>
    <x:row r="204" spans="1:25">
      <x:c r="A204" s="0" t="s">
        <x:v>87</x:v>
      </x:c>
      <x:c r="B204" s="0" t="n">
        <x:v>1432</x:v>
      </x:c>
      <x:c r="C204" s="0" t="s">
        <x:v>21</x:v>
      </x:c>
      <x:c r="D204" s="0" t="s">
        <x:v>36</x:v>
      </x:c>
      <x:c r="E204" s="0" t="s">
        <x:v>38</x:v>
      </x:c>
      <x:c r="F204" s="0" t="s">
        <x:v>26</x:v>
      </x:c>
      <x:c r="G204" s="0" t="n">
        <x:v>219</x:v>
      </x:c>
      <x:c r="H204" s="4" t="n">
        <x:v>92.001</x:v>
      </x:c>
      <x:c r="I204" s="4" t="n">
        <x:v>219</x:v>
      </x:c>
      <x:c r="J204" s="4" t="n">
        <x:v>0.42</x:v>
      </x:c>
      <x:c r="K204" s="4">
        <x:f>I204*J204</x:f>
      </x:c>
      <x:c r="L204" s="4" t="n">
        <x:v>297.658</x:v>
      </x:c>
      <x:c r="M204" s="5">
        <x:f>J204/1.421*100</x:f>
      </x:c>
      <x:c r="N204" s="6">
        <x:f>M204*L204/100</x:f>
      </x:c>
      <x:c r="O204" s="6">
        <x:f>H204-N204</x:f>
      </x:c>
    </x:row>
    <x:row r="205" spans="1:25">
      <x:c r="A205" s="0" t="s">
        <x:v>88</x:v>
      </x:c>
      <x:c r="B205" s="0" t="n">
        <x:v>1433</x:v>
      </x:c>
      <x:c r="C205" s="0" t="s">
        <x:v>21</x:v>
      </x:c>
      <x:c r="D205" s="0" t="s">
        <x:v>22</x:v>
      </x:c>
      <x:c r="E205" s="0" t="s">
        <x:v>23</x:v>
      </x:c>
      <x:c r="F205" s="0" t="s">
        <x:v>20</x:v>
      </x:c>
      <x:c r="G205" s="0" t="n">
        <x:v>117</x:v>
      </x:c>
      <x:c r="H205" s="4" t="n">
        <x:v>43.384</x:v>
      </x:c>
      <x:c r="I205" s="4" t="n">
        <x:v>117</x:v>
      </x:c>
      <x:c r="J205" s="4" t="n">
        <x:v>0.371</x:v>
      </x:c>
      <x:c r="K205" s="4">
        <x:f>I205*J205</x:f>
      </x:c>
      <x:c r="L205" s="4" t="n">
        <x:v>256.496</x:v>
      </x:c>
      <x:c r="M205" s="5">
        <x:f>J205/2.863*100</x:f>
      </x:c>
      <x:c r="N205" s="6">
        <x:f>M205*L205/100</x:f>
      </x:c>
      <x:c r="O205" s="6">
        <x:f>H205-N205</x:f>
      </x:c>
    </x:row>
    <x:row r="206" spans="1:25">
      <x:c r="A206" s="0" t="s">
        <x:v>88</x:v>
      </x:c>
      <x:c r="B206" s="0" t="n">
        <x:v>1433</x:v>
      </x:c>
      <x:c r="C206" s="0" t="s">
        <x:v>21</x:v>
      </x:c>
      <x:c r="D206" s="0" t="s">
        <x:v>22</x:v>
      </x:c>
      <x:c r="E206" s="0" t="s">
        <x:v>23</x:v>
      </x:c>
      <x:c r="F206" s="0" t="s">
        <x:v>20</x:v>
      </x:c>
      <x:c r="G206" s="0" t="n">
        <x:v>117</x:v>
      </x:c>
      <x:c r="H206" s="4" t="n">
        <x:v>43.384</x:v>
      </x:c>
      <x:c r="I206" s="4" t="n">
        <x:v>117</x:v>
      </x:c>
      <x:c r="J206" s="4" t="n">
        <x:v>0.371</x:v>
      </x:c>
      <x:c r="K206" s="4">
        <x:f>I206*J206</x:f>
      </x:c>
      <x:c r="L206" s="4" t="n">
        <x:v>256.496</x:v>
      </x:c>
      <x:c r="M206" s="5">
        <x:f>J206/2.863*100</x:f>
      </x:c>
      <x:c r="N206" s="6">
        <x:f>M206*L206/100</x:f>
      </x:c>
      <x:c r="O206" s="6">
        <x:f>H206-N206</x:f>
      </x:c>
    </x:row>
    <x:row r="207" spans="1:25">
      <x:c r="A207" s="0" t="s">
        <x:v>88</x:v>
      </x:c>
      <x:c r="B207" s="0" t="n">
        <x:v>1433</x:v>
      </x:c>
      <x:c r="C207" s="0" t="s">
        <x:v>21</x:v>
      </x:c>
      <x:c r="D207" s="0" t="s">
        <x:v>22</x:v>
      </x:c>
      <x:c r="E207" s="0" t="s">
        <x:v>23</x:v>
      </x:c>
      <x:c r="F207" s="0" t="s">
        <x:v>20</x:v>
      </x:c>
      <x:c r="G207" s="0" t="n">
        <x:v>117</x:v>
      </x:c>
      <x:c r="H207" s="4" t="n">
        <x:v>39.897</x:v>
      </x:c>
      <x:c r="I207" s="4" t="n">
        <x:v>117</x:v>
      </x:c>
      <x:c r="J207" s="4" t="n">
        <x:v>0.341</x:v>
      </x:c>
      <x:c r="K207" s="4">
        <x:f>I207*J207</x:f>
      </x:c>
      <x:c r="L207" s="4" t="n">
        <x:v>256.496</x:v>
      </x:c>
      <x:c r="M207" s="5">
        <x:f>J207/2.863*100</x:f>
      </x:c>
      <x:c r="N207" s="6">
        <x:f>M207*L207/100</x:f>
      </x:c>
      <x:c r="O207" s="6">
        <x:f>H207-N207</x:f>
      </x:c>
    </x:row>
    <x:row r="208" spans="1:25">
      <x:c r="A208" s="0" t="s">
        <x:v>88</x:v>
      </x:c>
      <x:c r="B208" s="0" t="n">
        <x:v>1433</x:v>
      </x:c>
      <x:c r="C208" s="0" t="s">
        <x:v>21</x:v>
      </x:c>
      <x:c r="D208" s="0" t="s">
        <x:v>28</x:v>
      </x:c>
      <x:c r="E208" s="0" t="s">
        <x:v>19</x:v>
      </x:c>
      <x:c r="F208" s="0" t="s">
        <x:v>26</x:v>
      </x:c>
      <x:c r="G208" s="0" t="n">
        <x:v>117</x:v>
      </x:c>
      <x:c r="H208" s="4" t="n">
        <x:v>30.422</x:v>
      </x:c>
      <x:c r="I208" s="4" t="n">
        <x:v>117</x:v>
      </x:c>
      <x:c r="J208" s="4" t="n">
        <x:v>0.26</x:v>
      </x:c>
      <x:c r="K208" s="4">
        <x:f>I208*J208</x:f>
      </x:c>
      <x:c r="L208" s="4" t="n">
        <x:v>256.496</x:v>
      </x:c>
      <x:c r="M208" s="5">
        <x:f>J208/2.863*100</x:f>
      </x:c>
      <x:c r="N208" s="6">
        <x:f>M208*L208/100</x:f>
      </x:c>
      <x:c r="O208" s="6">
        <x:f>H208-N208</x:f>
      </x:c>
    </x:row>
    <x:row r="209" spans="1:25">
      <x:c r="A209" s="0" t="s">
        <x:v>88</x:v>
      </x:c>
      <x:c r="B209" s="0" t="n">
        <x:v>1433</x:v>
      </x:c>
      <x:c r="C209" s="0" t="s">
        <x:v>21</x:v>
      </x:c>
      <x:c r="D209" s="0" t="s">
        <x:v>28</x:v>
      </x:c>
      <x:c r="E209" s="0" t="s">
        <x:v>23</x:v>
      </x:c>
      <x:c r="F209" s="0" t="s">
        <x:v>26</x:v>
      </x:c>
      <x:c r="G209" s="0" t="n">
        <x:v>117</x:v>
      </x:c>
      <x:c r="H209" s="4" t="n">
        <x:v>177.84</x:v>
      </x:c>
      <x:c r="I209" s="4" t="n">
        <x:v>117</x:v>
      </x:c>
      <x:c r="J209" s="4" t="n">
        <x:v>1.52</x:v>
      </x:c>
      <x:c r="K209" s="4">
        <x:f>I209*J209</x:f>
      </x:c>
      <x:c r="L209" s="4" t="n">
        <x:v>256.496</x:v>
      </x:c>
      <x:c r="M209" s="5">
        <x:f>J209/2.863*100</x:f>
      </x:c>
      <x:c r="N209" s="6">
        <x:f>M209*L209/100</x:f>
      </x:c>
      <x:c r="O209" s="6">
        <x:f>H209-N209</x:f>
      </x:c>
    </x:row>
    <x:row r="210" spans="1:25">
      <x:c r="A210" s="0" t="s">
        <x:v>89</x:v>
      </x:c>
      <x:c r="B210" s="0" t="n">
        <x:v>1434</x:v>
      </x:c>
      <x:c r="C210" s="0" t="s">
        <x:v>17</x:v>
      </x:c>
      <x:c r="D210" s="0" t="s">
        <x:v>18</x:v>
      </x:c>
      <x:c r="E210" s="0" t="s">
        <x:v>19</x:v>
      </x:c>
      <x:c r="F210" s="0" t="s">
        <x:v>20</x:v>
      </x:c>
      <x:c r="G210" s="0" t="n">
        <x:v>35</x:v>
      </x:c>
      <x:c r="H210" s="4" t="n">
        <x:v>22.75</x:v>
      </x:c>
      <x:c r="I210" s="4" t="n">
        <x:v>35</x:v>
      </x:c>
      <x:c r="J210" s="4" t="n">
        <x:v>0.65</x:v>
      </x:c>
      <x:c r="K210" s="4">
        <x:f>I210*J210</x:f>
      </x:c>
      <x:c r="L210" s="4" t="n">
        <x:v>110.596</x:v>
      </x:c>
      <x:c r="M210" s="5">
        <x:f>J210/3.736*100</x:f>
      </x:c>
      <x:c r="N210" s="6">
        <x:f>M210*L210/100</x:f>
      </x:c>
      <x:c r="O210" s="6">
        <x:f>H210-N210</x:f>
      </x:c>
    </x:row>
    <x:row r="211" spans="1:25">
      <x:c r="A211" s="0" t="s">
        <x:v>89</x:v>
      </x:c>
      <x:c r="B211" s="0" t="n">
        <x:v>1434</x:v>
      </x:c>
      <x:c r="C211" s="0" t="s">
        <x:v>21</x:v>
      </x:c>
      <x:c r="D211" s="0" t="s">
        <x:v>22</x:v>
      </x:c>
      <x:c r="E211" s="0" t="s">
        <x:v>23</x:v>
      </x:c>
      <x:c r="F211" s="0" t="s">
        <x:v>20</x:v>
      </x:c>
      <x:c r="G211" s="0" t="n">
        <x:v>35</x:v>
      </x:c>
      <x:c r="H211" s="4" t="n">
        <x:v>22.5</x:v>
      </x:c>
      <x:c r="I211" s="4" t="n">
        <x:v>35</x:v>
      </x:c>
      <x:c r="J211" s="4" t="n">
        <x:v>0.643</x:v>
      </x:c>
      <x:c r="K211" s="4">
        <x:f>I211*J211</x:f>
      </x:c>
      <x:c r="L211" s="4" t="n">
        <x:v>110.596</x:v>
      </x:c>
      <x:c r="M211" s="5">
        <x:f>J211/3.736*100</x:f>
      </x:c>
      <x:c r="N211" s="6">
        <x:f>M211*L211/100</x:f>
      </x:c>
      <x:c r="O211" s="6">
        <x:f>H211-N211</x:f>
      </x:c>
    </x:row>
    <x:row r="212" spans="1:25">
      <x:c r="A212" s="0" t="s">
        <x:v>89</x:v>
      </x:c>
      <x:c r="B212" s="0" t="n">
        <x:v>1434</x:v>
      </x:c>
      <x:c r="C212" s="0" t="s">
        <x:v>21</x:v>
      </x:c>
      <x:c r="D212" s="0" t="s">
        <x:v>22</x:v>
      </x:c>
      <x:c r="E212" s="0" t="s">
        <x:v>23</x:v>
      </x:c>
      <x:c r="F212" s="0" t="s">
        <x:v>20</x:v>
      </x:c>
      <x:c r="G212" s="0" t="n">
        <x:v>35</x:v>
      </x:c>
      <x:c r="H212" s="4" t="n">
        <x:v>22.5</x:v>
      </x:c>
      <x:c r="I212" s="4" t="n">
        <x:v>35</x:v>
      </x:c>
      <x:c r="J212" s="4" t="n">
        <x:v>0.643</x:v>
      </x:c>
      <x:c r="K212" s="4">
        <x:f>I212*J212</x:f>
      </x:c>
      <x:c r="L212" s="4" t="n">
        <x:v>110.596</x:v>
      </x:c>
      <x:c r="M212" s="5">
        <x:f>J212/3.736*100</x:f>
      </x:c>
      <x:c r="N212" s="6">
        <x:f>M212*L212/100</x:f>
      </x:c>
      <x:c r="O212" s="6">
        <x:f>H212-N212</x:f>
      </x:c>
    </x:row>
    <x:row r="213" spans="1:25">
      <x:c r="A213" s="0" t="s">
        <x:v>89</x:v>
      </x:c>
      <x:c r="B213" s="0" t="n">
        <x:v>1434</x:v>
      </x:c>
      <x:c r="C213" s="0" t="s">
        <x:v>17</x:v>
      </x:c>
      <x:c r="D213" s="0" t="s">
        <x:v>24</x:v>
      </x:c>
      <x:c r="E213" s="0" t="s">
        <x:v>25</x:v>
      </x:c>
      <x:c r="F213" s="0" t="s">
        <x:v>26</x:v>
      </x:c>
      <x:c r="G213" s="0" t="n">
        <x:v>35</x:v>
      </x:c>
      <x:c r="H213" s="4" t="n">
        <x:v>63</x:v>
      </x:c>
      <x:c r="I213" s="4" t="n">
        <x:v>35</x:v>
      </x:c>
      <x:c r="J213" s="4" t="n">
        <x:v>1.8</x:v>
      </x:c>
      <x:c r="K213" s="4">
        <x:f>I213*J213</x:f>
      </x:c>
      <x:c r="L213" s="4" t="n">
        <x:v>110.596</x:v>
      </x:c>
      <x:c r="M213" s="5">
        <x:f>J213/3.736*100</x:f>
      </x:c>
      <x:c r="N213" s="6">
        <x:f>M213*L213/100</x:f>
      </x:c>
      <x:c r="O213" s="6">
        <x:f>H213-N213</x:f>
      </x:c>
    </x:row>
    <x:row r="214" spans="1:25">
      <x:c r="A214" s="0" t="s">
        <x:v>50</x:v>
      </x:c>
      <x:c r="B214" s="0" t="n">
        <x:v>1443</x:v>
      </x:c>
      <x:c r="C214" s="0" t="s">
        <x:v>17</x:v>
      </x:c>
      <x:c r="D214" s="0" t="s">
        <x:v>18</x:v>
      </x:c>
      <x:c r="E214" s="0" t="s">
        <x:v>19</x:v>
      </x:c>
      <x:c r="F214" s="0" t="s">
        <x:v>20</x:v>
      </x:c>
      <x:c r="G214" s="0" t="n">
        <x:v>35</x:v>
      </x:c>
      <x:c r="H214" s="4" t="n">
        <x:v>22.75</x:v>
      </x:c>
      <x:c r="I214" s="4" t="n">
        <x:v>35</x:v>
      </x:c>
      <x:c r="J214" s="4" t="n">
        <x:v>0.65</x:v>
      </x:c>
      <x:c r="K214" s="4">
        <x:f>I214*J214</x:f>
      </x:c>
      <x:c r="L214" s="4" t="n">
        <x:v>111.897</x:v>
      </x:c>
      <x:c r="M214" s="5">
        <x:f>J214/3.05*100</x:f>
      </x:c>
      <x:c r="N214" s="6">
        <x:f>M214*L214/100</x:f>
      </x:c>
      <x:c r="O214" s="6">
        <x:f>H214-N214</x:f>
      </x:c>
    </x:row>
    <x:row r="215" spans="1:25">
      <x:c r="A215" s="0" t="s">
        <x:v>50</x:v>
      </x:c>
      <x:c r="B215" s="0" t="n">
        <x:v>1443</x:v>
      </x:c>
      <x:c r="C215" s="0" t="s">
        <x:v>21</x:v>
      </x:c>
      <x:c r="D215" s="0" t="s">
        <x:v>22</x:v>
      </x:c>
      <x:c r="E215" s="0" t="s">
        <x:v>23</x:v>
      </x:c>
      <x:c r="F215" s="0" t="s">
        <x:v>20</x:v>
      </x:c>
      <x:c r="G215" s="0" t="n">
        <x:v>35</x:v>
      </x:c>
      <x:c r="H215" s="4" t="n">
        <x:v>21</x:v>
      </x:c>
      <x:c r="I215" s="4" t="n">
        <x:v>35</x:v>
      </x:c>
      <x:c r="J215" s="4" t="n">
        <x:v>0.6</x:v>
      </x:c>
      <x:c r="K215" s="4">
        <x:f>I215*J215</x:f>
      </x:c>
      <x:c r="L215" s="4" t="n">
        <x:v>111.897</x:v>
      </x:c>
      <x:c r="M215" s="5">
        <x:f>J215/3.05*100</x:f>
      </x:c>
      <x:c r="N215" s="6">
        <x:f>M215*L215/100</x:f>
      </x:c>
      <x:c r="O215" s="6">
        <x:f>H215-N215</x:f>
      </x:c>
    </x:row>
    <x:row r="216" spans="1:25">
      <x:c r="A216" s="0" t="s">
        <x:v>50</x:v>
      </x:c>
      <x:c r="B216" s="0" t="n">
        <x:v>1443</x:v>
      </x:c>
      <x:c r="C216" s="0" t="s">
        <x:v>17</x:v>
      </x:c>
      <x:c r="D216" s="0" t="s">
        <x:v>24</x:v>
      </x:c>
      <x:c r="E216" s="0" t="s">
        <x:v>25</x:v>
      </x:c>
      <x:c r="F216" s="0" t="s">
        <x:v>26</x:v>
      </x:c>
      <x:c r="G216" s="0" t="n">
        <x:v>35</x:v>
      </x:c>
      <x:c r="H216" s="4" t="n">
        <x:v>63</x:v>
      </x:c>
      <x:c r="I216" s="4" t="n">
        <x:v>35</x:v>
      </x:c>
      <x:c r="J216" s="4" t="n">
        <x:v>1.8</x:v>
      </x:c>
      <x:c r="K216" s="4">
        <x:f>I216*J216</x:f>
      </x:c>
      <x:c r="L216" s="4" t="n">
        <x:v>111.897</x:v>
      </x:c>
      <x:c r="M216" s="5">
        <x:f>J216/3.05*100</x:f>
      </x:c>
      <x:c r="N216" s="6">
        <x:f>M216*L216/100</x:f>
      </x:c>
      <x:c r="O216" s="6">
        <x:f>H216-N216</x:f>
      </x:c>
    </x:row>
    <x:row r="217" spans="1:25">
      <x:c r="A217" s="0" t="s">
        <x:v>90</x:v>
      </x:c>
      <x:c r="B217" s="0" t="n">
        <x:v>1453</x:v>
      </x:c>
      <x:c r="C217" s="0" t="s">
        <x:v>21</x:v>
      </x:c>
      <x:c r="D217" s="0" t="s">
        <x:v>22</x:v>
      </x:c>
      <x:c r="E217" s="0" t="s">
        <x:v>35</x:v>
      </x:c>
      <x:c r="F217" s="0" t="s">
        <x:v>20</x:v>
      </x:c>
      <x:c r="G217" s="0" t="n">
        <x:v>14</x:v>
      </x:c>
      <x:c r="H217" s="4" t="n">
        <x:v>50.4</x:v>
      </x:c>
      <x:c r="I217" s="4" t="n">
        <x:v>14</x:v>
      </x:c>
      <x:c r="J217" s="4" t="n">
        <x:v>3.6</x:v>
      </x:c>
      <x:c r="K217" s="4">
        <x:f>I217*J217</x:f>
      </x:c>
      <x:c r="L217" s="4" t="n">
        <x:v>19.206</x:v>
      </x:c>
      <x:c r="M217" s="5">
        <x:f>J217/12.298*100</x:f>
      </x:c>
      <x:c r="N217" s="6">
        <x:f>M217*L217/100</x:f>
      </x:c>
      <x:c r="O217" s="6">
        <x:f>H217-N217</x:f>
      </x:c>
    </x:row>
    <x:row r="218" spans="1:25">
      <x:c r="A218" s="0" t="s">
        <x:v>90</x:v>
      </x:c>
      <x:c r="B218" s="0" t="n">
        <x:v>1453</x:v>
      </x:c>
      <x:c r="C218" s="0" t="s">
        <x:v>21</x:v>
      </x:c>
      <x:c r="D218" s="0" t="s">
        <x:v>22</x:v>
      </x:c>
      <x:c r="E218" s="0" t="s">
        <x:v>35</x:v>
      </x:c>
      <x:c r="F218" s="0" t="s">
        <x:v>20</x:v>
      </x:c>
      <x:c r="G218" s="0" t="n">
        <x:v>14</x:v>
      </x:c>
      <x:c r="H218" s="4" t="n">
        <x:v>50.4</x:v>
      </x:c>
      <x:c r="I218" s="4" t="n">
        <x:v>14</x:v>
      </x:c>
      <x:c r="J218" s="4" t="n">
        <x:v>3.6</x:v>
      </x:c>
      <x:c r="K218" s="4">
        <x:f>I218*J218</x:f>
      </x:c>
      <x:c r="L218" s="4" t="n">
        <x:v>19.206</x:v>
      </x:c>
      <x:c r="M218" s="5">
        <x:f>J218/12.298*100</x:f>
      </x:c>
      <x:c r="N218" s="6">
        <x:f>M218*L218/100</x:f>
      </x:c>
      <x:c r="O218" s="6">
        <x:f>H218-N218</x:f>
      </x:c>
    </x:row>
    <x:row r="219" spans="1:25">
      <x:c r="A219" s="0" t="s">
        <x:v>90</x:v>
      </x:c>
      <x:c r="B219" s="0" t="n">
        <x:v>1453</x:v>
      </x:c>
      <x:c r="C219" s="0" t="s">
        <x:v>21</x:v>
      </x:c>
      <x:c r="D219" s="0" t="s">
        <x:v>33</x:v>
      </x:c>
      <x:c r="E219" s="0" t="s">
        <x:v>34</x:v>
      </x:c>
      <x:c r="F219" s="0" t="s">
        <x:v>20</x:v>
      </x:c>
      <x:c r="G219" s="0" t="n">
        <x:v>14</x:v>
      </x:c>
      <x:c r="H219" s="4" t="n">
        <x:v>58.52</x:v>
      </x:c>
      <x:c r="I219" s="4" t="n">
        <x:v>14</x:v>
      </x:c>
      <x:c r="J219" s="4" t="n">
        <x:v>4.18</x:v>
      </x:c>
      <x:c r="K219" s="4">
        <x:f>I219*J219</x:f>
      </x:c>
      <x:c r="L219" s="4" t="n">
        <x:v>19.206</x:v>
      </x:c>
      <x:c r="M219" s="5">
        <x:f>J219/12.298*100</x:f>
      </x:c>
      <x:c r="N219" s="6">
        <x:f>M219*L219/100</x:f>
      </x:c>
      <x:c r="O219" s="6">
        <x:f>H219-N219</x:f>
      </x:c>
    </x:row>
    <x:row r="220" spans="1:25">
      <x:c r="A220" s="0" t="s">
        <x:v>90</x:v>
      </x:c>
      <x:c r="B220" s="0" t="n">
        <x:v>1453</x:v>
      </x:c>
      <x:c r="C220" s="0" t="s">
        <x:v>21</x:v>
      </x:c>
      <x:c r="D220" s="0" t="s">
        <x:v>33</x:v>
      </x:c>
      <x:c r="E220" s="0" t="s">
        <x:v>34</x:v>
      </x:c>
      <x:c r="F220" s="0" t="s">
        <x:v>26</x:v>
      </x:c>
      <x:c r="G220" s="0" t="n">
        <x:v>14</x:v>
      </x:c>
      <x:c r="H220" s="4" t="n">
        <x:v>2.161</x:v>
      </x:c>
      <x:c r="I220" s="4" t="n">
        <x:v>14</x:v>
      </x:c>
      <x:c r="J220" s="4" t="n">
        <x:v>0.078</x:v>
      </x:c>
      <x:c r="K220" s="4">
        <x:f>I220*J220</x:f>
      </x:c>
      <x:c r="L220" s="4" t="n">
        <x:v>19.206</x:v>
      </x:c>
      <x:c r="M220" s="5">
        <x:f>J220/12.298*100</x:f>
      </x:c>
      <x:c r="N220" s="6">
        <x:f>M220*L220/100</x:f>
      </x:c>
      <x:c r="O220" s="6">
        <x:f>H220-N220</x:f>
      </x:c>
    </x:row>
    <x:row r="221" spans="1:25">
      <x:c r="A221" s="0" t="s">
        <x:v>90</x:v>
      </x:c>
      <x:c r="B221" s="0" t="n">
        <x:v>1453</x:v>
      </x:c>
      <x:c r="C221" s="0" t="s">
        <x:v>21</x:v>
      </x:c>
      <x:c r="D221" s="0" t="s">
        <x:v>36</x:v>
      </x:c>
      <x:c r="E221" s="0" t="s">
        <x:v>37</x:v>
      </x:c>
      <x:c r="F221" s="0" t="s">
        <x:v>26</x:v>
      </x:c>
      <x:c r="G221" s="0" t="n">
        <x:v>14</x:v>
      </x:c>
      <x:c r="H221" s="4" t="n">
        <x:v>18.002</x:v>
      </x:c>
      <x:c r="I221" s="4" t="n">
        <x:v>14</x:v>
      </x:c>
      <x:c r="J221" s="4" t="n">
        <x:v>0.42</x:v>
      </x:c>
      <x:c r="K221" s="4">
        <x:f>I221*J221</x:f>
      </x:c>
      <x:c r="L221" s="4" t="n">
        <x:v>19.206</x:v>
      </x:c>
      <x:c r="M221" s="5">
        <x:f>J221/12.298*100</x:f>
      </x:c>
      <x:c r="N221" s="6">
        <x:f>M221*L221/100</x:f>
      </x:c>
      <x:c r="O221" s="6">
        <x:f>H221-N221</x:f>
      </x:c>
    </x:row>
    <x:row r="222" spans="1:25">
      <x:c r="A222" s="0" t="s">
        <x:v>90</x:v>
      </x:c>
      <x:c r="B222" s="0" t="n">
        <x:v>1453</x:v>
      </x:c>
      <x:c r="C222" s="0" t="s">
        <x:v>21</x:v>
      </x:c>
      <x:c r="D222" s="0" t="s">
        <x:v>36</x:v>
      </x:c>
      <x:c r="E222" s="0" t="s">
        <x:v>38</x:v>
      </x:c>
      <x:c r="F222" s="0" t="s">
        <x:v>26</x:v>
      </x:c>
      <x:c r="G222" s="0" t="n">
        <x:v>14</x:v>
      </x:c>
      <x:c r="H222" s="4" t="n">
        <x:v>14.004</x:v>
      </x:c>
      <x:c r="I222" s="4" t="n">
        <x:v>14</x:v>
      </x:c>
      <x:c r="J222" s="4" t="n">
        <x:v>0.42</x:v>
      </x:c>
      <x:c r="K222" s="4">
        <x:f>I222*J222</x:f>
      </x:c>
      <x:c r="L222" s="4" t="n">
        <x:v>19.206</x:v>
      </x:c>
      <x:c r="M222" s="5">
        <x:f>J222/12.298*100</x:f>
      </x:c>
      <x:c r="N222" s="6">
        <x:f>M222*L222/100</x:f>
      </x:c>
      <x:c r="O222" s="6">
        <x:f>H222-N222</x:f>
      </x:c>
    </x:row>
    <x:row r="223" spans="1:25">
      <x:c r="A223" s="0" t="s">
        <x:v>91</x:v>
      </x:c>
      <x:c r="B223" s="0" t="n">
        <x:v>1454</x:v>
      </x:c>
      <x:c r="C223" s="0" t="s">
        <x:v>21</x:v>
      </x:c>
      <x:c r="D223" s="0" t="s">
        <x:v>33</x:v>
      </x:c>
      <x:c r="E223" s="0" t="s">
        <x:v>34</x:v>
      </x:c>
      <x:c r="F223" s="0" t="s">
        <x:v>20</x:v>
      </x:c>
      <x:c r="G223" s="0" t="n">
        <x:v>220</x:v>
      </x:c>
      <x:c r="H223" s="4" t="n">
        <x:v>58.52</x:v>
      </x:c>
      <x:c r="I223" s="4" t="n">
        <x:v>220</x:v>
      </x:c>
      <x:c r="J223" s="4" t="n">
        <x:v>0.266</x:v>
      </x:c>
      <x:c r="K223" s="4">
        <x:f>I223*J223</x:f>
      </x:c>
      <x:c r="L223" s="4" t="n">
        <x:v>300.71</x:v>
      </x:c>
      <x:c r="M223" s="5">
        <x:f>J223/1.413*100</x:f>
      </x:c>
      <x:c r="N223" s="6">
        <x:f>M223*L223/100</x:f>
      </x:c>
      <x:c r="O223" s="6">
        <x:f>H223-N223</x:f>
      </x:c>
    </x:row>
    <x:row r="224" spans="1:25">
      <x:c r="A224" s="0" t="s">
        <x:v>91</x:v>
      </x:c>
      <x:c r="B224" s="0" t="n">
        <x:v>1454</x:v>
      </x:c>
      <x:c r="C224" s="0" t="s">
        <x:v>21</x:v>
      </x:c>
      <x:c r="D224" s="0" t="s">
        <x:v>22</x:v>
      </x:c>
      <x:c r="E224" s="0" t="s">
        <x:v>35</x:v>
      </x:c>
      <x:c r="F224" s="0" t="s">
        <x:v>20</x:v>
      </x:c>
      <x:c r="G224" s="0" t="n">
        <x:v>220</x:v>
      </x:c>
      <x:c r="H224" s="4" t="n">
        <x:v>50.4</x:v>
      </x:c>
      <x:c r="I224" s="4" t="n">
        <x:v>220</x:v>
      </x:c>
      <x:c r="J224" s="4" t="n">
        <x:v>0.229</x:v>
      </x:c>
      <x:c r="K224" s="4">
        <x:f>I224*J224</x:f>
      </x:c>
      <x:c r="L224" s="4" t="n">
        <x:v>300.71</x:v>
      </x:c>
      <x:c r="M224" s="5">
        <x:f>J224/1.413*100</x:f>
      </x:c>
      <x:c r="N224" s="6">
        <x:f>M224*L224/100</x:f>
      </x:c>
      <x:c r="O224" s="6">
        <x:f>H224-N224</x:f>
      </x:c>
    </x:row>
    <x:row r="225" spans="1:25">
      <x:c r="A225" s="0" t="s">
        <x:v>91</x:v>
      </x:c>
      <x:c r="B225" s="0" t="n">
        <x:v>1454</x:v>
      </x:c>
      <x:c r="C225" s="0" t="s">
        <x:v>21</x:v>
      </x:c>
      <x:c r="D225" s="0" t="s">
        <x:v>33</x:v>
      </x:c>
      <x:c r="E225" s="0" t="s">
        <x:v>34</x:v>
      </x:c>
      <x:c r="F225" s="0" t="s">
        <x:v>26</x:v>
      </x:c>
      <x:c r="G225" s="0" t="n">
        <x:v>220</x:v>
      </x:c>
      <x:c r="H225" s="4" t="n">
        <x:v>17.164</x:v>
      </x:c>
      <x:c r="I225" s="4" t="n">
        <x:v>220</x:v>
      </x:c>
      <x:c r="J225" s="4" t="n">
        <x:v>0.078</x:v>
      </x:c>
      <x:c r="K225" s="4">
        <x:f>I225*J225</x:f>
      </x:c>
      <x:c r="L225" s="4" t="n">
        <x:v>300.71</x:v>
      </x:c>
      <x:c r="M225" s="5">
        <x:f>J225/1.413*100</x:f>
      </x:c>
      <x:c r="N225" s="6">
        <x:f>M225*L225/100</x:f>
      </x:c>
      <x:c r="O225" s="6">
        <x:f>H225-N225</x:f>
      </x:c>
    </x:row>
    <x:row r="226" spans="1:25">
      <x:c r="A226" s="0" t="s">
        <x:v>91</x:v>
      </x:c>
      <x:c r="B226" s="0" t="n">
        <x:v>1454</x:v>
      </x:c>
      <x:c r="C226" s="0" t="s">
        <x:v>21</x:v>
      </x:c>
      <x:c r="D226" s="0" t="s">
        <x:v>36</x:v>
      </x:c>
      <x:c r="E226" s="0" t="s">
        <x:v>37</x:v>
      </x:c>
      <x:c r="F226" s="0" t="s">
        <x:v>26</x:v>
      </x:c>
      <x:c r="G226" s="0" t="n">
        <x:v>220</x:v>
      </x:c>
      <x:c r="H226" s="4" t="n">
        <x:v>92.4</x:v>
      </x:c>
      <x:c r="I226" s="4" t="n">
        <x:v>220</x:v>
      </x:c>
      <x:c r="J226" s="4" t="n">
        <x:v>0.42</x:v>
      </x:c>
      <x:c r="K226" s="4">
        <x:f>I226*J226</x:f>
      </x:c>
      <x:c r="L226" s="4" t="n">
        <x:v>300.71</x:v>
      </x:c>
      <x:c r="M226" s="5">
        <x:f>J226/1.413*100</x:f>
      </x:c>
      <x:c r="N226" s="6">
        <x:f>M226*L226/100</x:f>
      </x:c>
      <x:c r="O226" s="6">
        <x:f>H226-N226</x:f>
      </x:c>
    </x:row>
    <x:row r="227" spans="1:25">
      <x:c r="A227" s="0" t="s">
        <x:v>91</x:v>
      </x:c>
      <x:c r="B227" s="0" t="n">
        <x:v>1454</x:v>
      </x:c>
      <x:c r="C227" s="0" t="s">
        <x:v>21</x:v>
      </x:c>
      <x:c r="D227" s="0" t="s">
        <x:v>36</x:v>
      </x:c>
      <x:c r="E227" s="0" t="s">
        <x:v>38</x:v>
      </x:c>
      <x:c r="F227" s="0" t="s">
        <x:v>26</x:v>
      </x:c>
      <x:c r="G227" s="0" t="n">
        <x:v>220</x:v>
      </x:c>
      <x:c r="H227" s="4" t="n">
        <x:v>92.402</x:v>
      </x:c>
      <x:c r="I227" s="4" t="n">
        <x:v>220</x:v>
      </x:c>
      <x:c r="J227" s="4" t="n">
        <x:v>0.42</x:v>
      </x:c>
      <x:c r="K227" s="4">
        <x:f>I227*J227</x:f>
      </x:c>
      <x:c r="L227" s="4" t="n">
        <x:v>300.71</x:v>
      </x:c>
      <x:c r="M227" s="5">
        <x:f>J227/1.413*100</x:f>
      </x:c>
      <x:c r="N227" s="6">
        <x:f>M227*L227/100</x:f>
      </x:c>
      <x:c r="O227" s="6">
        <x:f>H227-N227</x:f>
      </x:c>
    </x:row>
    <x:row r="228" spans="1:25">
      <x:c r="A228" s="0" t="s">
        <x:v>92</x:v>
      </x:c>
      <x:c r="B228" s="0" t="n">
        <x:v>1455</x:v>
      </x:c>
      <x:c r="C228" s="0" t="s">
        <x:v>21</x:v>
      </x:c>
      <x:c r="D228" s="0" t="s">
        <x:v>22</x:v>
      </x:c>
      <x:c r="E228" s="0" t="s">
        <x:v>35</x:v>
      </x:c>
      <x:c r="F228" s="0" t="s">
        <x:v>20</x:v>
      </x:c>
      <x:c r="G228" s="0" t="n">
        <x:v>185</x:v>
      </x:c>
      <x:c r="H228" s="4" t="n">
        <x:v>50.4</x:v>
      </x:c>
      <x:c r="I228" s="4" t="n">
        <x:v>185</x:v>
      </x:c>
      <x:c r="J228" s="4" t="n">
        <x:v>0.272</x:v>
      </x:c>
      <x:c r="K228" s="4">
        <x:f>I228*J228</x:f>
      </x:c>
      <x:c r="L228" s="4" t="n">
        <x:v>255.096</x:v>
      </x:c>
      <x:c r="M228" s="5">
        <x:f>J228/1.506*100</x:f>
      </x:c>
      <x:c r="N228" s="6">
        <x:f>M228*L228/100</x:f>
      </x:c>
      <x:c r="O228" s="6">
        <x:f>H228-N228</x:f>
      </x:c>
    </x:row>
    <x:row r="229" spans="1:25">
      <x:c r="A229" s="0" t="s">
        <x:v>92</x:v>
      </x:c>
      <x:c r="B229" s="0" t="n">
        <x:v>1455</x:v>
      </x:c>
      <x:c r="C229" s="0" t="s">
        <x:v>21</x:v>
      </x:c>
      <x:c r="D229" s="0" t="s">
        <x:v>33</x:v>
      </x:c>
      <x:c r="E229" s="0" t="s">
        <x:v>34</x:v>
      </x:c>
      <x:c r="F229" s="0" t="s">
        <x:v>20</x:v>
      </x:c>
      <x:c r="G229" s="0" t="n">
        <x:v>185</x:v>
      </x:c>
      <x:c r="H229" s="4" t="n">
        <x:v>58.52</x:v>
      </x:c>
      <x:c r="I229" s="4" t="n">
        <x:v>185</x:v>
      </x:c>
      <x:c r="J229" s="4" t="n">
        <x:v>0.316</x:v>
      </x:c>
      <x:c r="K229" s="4">
        <x:f>I229*J229</x:f>
      </x:c>
      <x:c r="L229" s="4" t="n">
        <x:v>255.096</x:v>
      </x:c>
      <x:c r="M229" s="5">
        <x:f>J229/1.506*100</x:f>
      </x:c>
      <x:c r="N229" s="6">
        <x:f>M229*L229/100</x:f>
      </x:c>
      <x:c r="O229" s="6">
        <x:f>H229-N229</x:f>
      </x:c>
    </x:row>
    <x:row r="230" spans="1:25">
      <x:c r="A230" s="0" t="s">
        <x:v>92</x:v>
      </x:c>
      <x:c r="B230" s="0" t="n">
        <x:v>1455</x:v>
      </x:c>
      <x:c r="C230" s="0" t="s">
        <x:v>21</x:v>
      </x:c>
      <x:c r="D230" s="0" t="s">
        <x:v>33</x:v>
      </x:c>
      <x:c r="E230" s="0" t="s">
        <x:v>34</x:v>
      </x:c>
      <x:c r="F230" s="0" t="s">
        <x:v>26</x:v>
      </x:c>
      <x:c r="G230" s="0" t="n">
        <x:v>185</x:v>
      </x:c>
      <x:c r="H230" s="4" t="n">
        <x:v>11.631</x:v>
      </x:c>
      <x:c r="I230" s="4" t="n">
        <x:v>185</x:v>
      </x:c>
      <x:c r="J230" s="4" t="n">
        <x:v>0.078</x:v>
      </x:c>
      <x:c r="K230" s="4">
        <x:f>I230*J230</x:f>
      </x:c>
      <x:c r="L230" s="4" t="n">
        <x:v>255.096</x:v>
      </x:c>
      <x:c r="M230" s="5">
        <x:f>J230/1.506*100</x:f>
      </x:c>
      <x:c r="N230" s="6">
        <x:f>M230*L230/100</x:f>
      </x:c>
      <x:c r="O230" s="6">
        <x:f>H230-N230</x:f>
      </x:c>
    </x:row>
    <x:row r="231" spans="1:25">
      <x:c r="A231" s="0" t="s">
        <x:v>92</x:v>
      </x:c>
      <x:c r="B231" s="0" t="n">
        <x:v>1455</x:v>
      </x:c>
      <x:c r="C231" s="0" t="s">
        <x:v>21</x:v>
      </x:c>
      <x:c r="D231" s="0" t="s">
        <x:v>36</x:v>
      </x:c>
      <x:c r="E231" s="0" t="s">
        <x:v>37</x:v>
      </x:c>
      <x:c r="F231" s="0" t="s">
        <x:v>26</x:v>
      </x:c>
      <x:c r="G231" s="0" t="n">
        <x:v>185</x:v>
      </x:c>
      <x:c r="H231" s="4" t="n">
        <x:v>83.403</x:v>
      </x:c>
      <x:c r="I231" s="4" t="n">
        <x:v>185</x:v>
      </x:c>
      <x:c r="J231" s="4" t="n">
        <x:v>0.42</x:v>
      </x:c>
      <x:c r="K231" s="4">
        <x:f>I231*J231</x:f>
      </x:c>
      <x:c r="L231" s="4" t="n">
        <x:v>255.096</x:v>
      </x:c>
      <x:c r="M231" s="5">
        <x:f>J231/1.506*100</x:f>
      </x:c>
      <x:c r="N231" s="6">
        <x:f>M231*L231/100</x:f>
      </x:c>
      <x:c r="O231" s="6">
        <x:f>H231-N231</x:f>
      </x:c>
    </x:row>
    <x:row r="232" spans="1:25">
      <x:c r="A232" s="0" t="s">
        <x:v>92</x:v>
      </x:c>
      <x:c r="B232" s="0" t="n">
        <x:v>1455</x:v>
      </x:c>
      <x:c r="C232" s="0" t="s">
        <x:v>21</x:v>
      </x:c>
      <x:c r="D232" s="0" t="s">
        <x:v>36</x:v>
      </x:c>
      <x:c r="E232" s="0" t="s">
        <x:v>38</x:v>
      </x:c>
      <x:c r="F232" s="0" t="s">
        <x:v>26</x:v>
      </x:c>
      <x:c r="G232" s="0" t="n">
        <x:v>185</x:v>
      </x:c>
      <x:c r="H232" s="4" t="n">
        <x:v>92.4</x:v>
      </x:c>
      <x:c r="I232" s="4" t="n">
        <x:v>185</x:v>
      </x:c>
      <x:c r="J232" s="4" t="n">
        <x:v>0.42</x:v>
      </x:c>
      <x:c r="K232" s="4">
        <x:f>I232*J232</x:f>
      </x:c>
      <x:c r="L232" s="4" t="n">
        <x:v>255.096</x:v>
      </x:c>
      <x:c r="M232" s="5">
        <x:f>J232/1.506*100</x:f>
      </x:c>
      <x:c r="N232" s="6">
        <x:f>M232*L232/100</x:f>
      </x:c>
      <x:c r="O232" s="6">
        <x:f>H232-N232</x:f>
      </x:c>
    </x:row>
    <x:row r="233" spans="1:25">
      <x:c r="A233" s="0" t="s">
        <x:v>72</x:v>
      </x:c>
      <x:c r="B233" s="0" t="n">
        <x:v>1456</x:v>
      </x:c>
      <x:c r="C233" s="0" t="s">
        <x:v>21</x:v>
      </x:c>
      <x:c r="D233" s="0" t="s">
        <x:v>33</x:v>
      </x:c>
      <x:c r="E233" s="0" t="s">
        <x:v>73</x:v>
      </x:c>
      <x:c r="F233" s="0" t="s">
        <x:v>20</x:v>
      </x:c>
      <x:c r="G233" s="0" t="n">
        <x:v>225</x:v>
      </x:c>
      <x:c r="H233" s="4" t="n">
        <x:v>59.85</x:v>
      </x:c>
      <x:c r="I233" s="4" t="n">
        <x:v>225</x:v>
      </x:c>
      <x:c r="J233" s="4" t="n">
        <x:v>0.266</x:v>
      </x:c>
      <x:c r="K233" s="4">
        <x:f>I233*J233</x:f>
      </x:c>
      <x:c r="L233" s="4" t="n">
        <x:v>313.535</x:v>
      </x:c>
      <x:c r="M233" s="5">
        <x:f>J233/1.408*100</x:f>
      </x:c>
      <x:c r="N233" s="6">
        <x:f>M233*L233/100</x:f>
      </x:c>
      <x:c r="O233" s="6">
        <x:f>H233-N233</x:f>
      </x:c>
    </x:row>
    <x:row r="234" spans="1:25">
      <x:c r="A234" s="0" t="s">
        <x:v>72</x:v>
      </x:c>
      <x:c r="B234" s="0" t="n">
        <x:v>1456</x:v>
      </x:c>
      <x:c r="C234" s="0" t="s">
        <x:v>21</x:v>
      </x:c>
      <x:c r="D234" s="0" t="s">
        <x:v>22</x:v>
      </x:c>
      <x:c r="E234" s="0" t="s">
        <x:v>74</x:v>
      </x:c>
      <x:c r="F234" s="0" t="s">
        <x:v>20</x:v>
      </x:c>
      <x:c r="G234" s="0" t="n">
        <x:v>225</x:v>
      </x:c>
      <x:c r="H234" s="4" t="n">
        <x:v>50.4</x:v>
      </x:c>
      <x:c r="I234" s="4" t="n">
        <x:v>225</x:v>
      </x:c>
      <x:c r="J234" s="4" t="n">
        <x:v>0.224</x:v>
      </x:c>
      <x:c r="K234" s="4">
        <x:f>I234*J234</x:f>
      </x:c>
      <x:c r="L234" s="4" t="n">
        <x:v>313.535</x:v>
      </x:c>
      <x:c r="M234" s="5">
        <x:f>J234/1.408*100</x:f>
      </x:c>
      <x:c r="N234" s="6">
        <x:f>M234*L234/100</x:f>
      </x:c>
      <x:c r="O234" s="6">
        <x:f>H234-N234</x:f>
      </x:c>
    </x:row>
    <x:row r="235" spans="1:25">
      <x:c r="A235" s="0" t="s">
        <x:v>72</x:v>
      </x:c>
      <x:c r="B235" s="0" t="n">
        <x:v>1456</x:v>
      </x:c>
      <x:c r="C235" s="0" t="s">
        <x:v>21</x:v>
      </x:c>
      <x:c r="D235" s="0" t="s">
        <x:v>33</x:v>
      </x:c>
      <x:c r="E235" s="0" t="s">
        <x:v>73</x:v>
      </x:c>
      <x:c r="F235" s="0" t="s">
        <x:v>26</x:v>
      </x:c>
      <x:c r="G235" s="0" t="n">
        <x:v>225</x:v>
      </x:c>
      <x:c r="H235" s="4" t="n">
        <x:v>17.557</x:v>
      </x:c>
      <x:c r="I235" s="4" t="n">
        <x:v>225</x:v>
      </x:c>
      <x:c r="J235" s="4" t="n">
        <x:v>0.078</x:v>
      </x:c>
      <x:c r="K235" s="4">
        <x:f>I235*J235</x:f>
      </x:c>
      <x:c r="L235" s="4" t="n">
        <x:v>313.535</x:v>
      </x:c>
      <x:c r="M235" s="5">
        <x:f>J235/1.408*100</x:f>
      </x:c>
      <x:c r="N235" s="6">
        <x:f>M235*L235/100</x:f>
      </x:c>
      <x:c r="O235" s="6">
        <x:f>H235-N235</x:f>
      </x:c>
    </x:row>
    <x:row r="236" spans="1:25">
      <x:c r="A236" s="0" t="s">
        <x:v>72</x:v>
      </x:c>
      <x:c r="B236" s="0" t="n">
        <x:v>1456</x:v>
      </x:c>
      <x:c r="C236" s="0" t="s">
        <x:v>21</x:v>
      </x:c>
      <x:c r="D236" s="0" t="s">
        <x:v>36</x:v>
      </x:c>
      <x:c r="E236" s="0" t="s">
        <x:v>75</x:v>
      </x:c>
      <x:c r="F236" s="0" t="s">
        <x:v>26</x:v>
      </x:c>
      <x:c r="G236" s="0" t="n">
        <x:v>225</x:v>
      </x:c>
      <x:c r="H236" s="4" t="n">
        <x:v>94.5</x:v>
      </x:c>
      <x:c r="I236" s="4" t="n">
        <x:v>225</x:v>
      </x:c>
      <x:c r="J236" s="4" t="n">
        <x:v>0.42</x:v>
      </x:c>
      <x:c r="K236" s="4">
        <x:f>I236*J236</x:f>
      </x:c>
      <x:c r="L236" s="4" t="n">
        <x:v>313.535</x:v>
      </x:c>
      <x:c r="M236" s="5">
        <x:f>J236/1.408*100</x:f>
      </x:c>
      <x:c r="N236" s="6">
        <x:f>M236*L236/100</x:f>
      </x:c>
      <x:c r="O236" s="6">
        <x:f>H236-N236</x:f>
      </x:c>
    </x:row>
    <x:row r="237" spans="1:25">
      <x:c r="A237" s="0" t="s">
        <x:v>72</x:v>
      </x:c>
      <x:c r="B237" s="0" t="n">
        <x:v>1456</x:v>
      </x:c>
      <x:c r="C237" s="0" t="s">
        <x:v>21</x:v>
      </x:c>
      <x:c r="D237" s="0" t="s">
        <x:v>36</x:v>
      </x:c>
      <x:c r="E237" s="0" t="s">
        <x:v>76</x:v>
      </x:c>
      <x:c r="F237" s="0" t="s">
        <x:v>26</x:v>
      </x:c>
      <x:c r="G237" s="0" t="n">
        <x:v>225</x:v>
      </x:c>
      <x:c r="H237" s="4" t="n">
        <x:v>94.5</x:v>
      </x:c>
      <x:c r="I237" s="4" t="n">
        <x:v>225</x:v>
      </x:c>
      <x:c r="J237" s="4" t="n">
        <x:v>0.42</x:v>
      </x:c>
      <x:c r="K237" s="4">
        <x:f>I237*J237</x:f>
      </x:c>
      <x:c r="L237" s="4" t="n">
        <x:v>313.535</x:v>
      </x:c>
      <x:c r="M237" s="5">
        <x:f>J237/1.408*100</x:f>
      </x:c>
      <x:c r="N237" s="6">
        <x:f>M237*L237/100</x:f>
      </x:c>
      <x:c r="O237" s="6">
        <x:f>H237-N237</x:f>
      </x:c>
    </x:row>
    <x:row r="238" spans="1:25">
      <x:c r="A238" s="0" t="s">
        <x:v>53</x:v>
      </x:c>
      <x:c r="B238" s="0" t="n">
        <x:v>1457</x:v>
      </x:c>
      <x:c r="C238" s="0" t="s">
        <x:v>17</x:v>
      </x:c>
      <x:c r="D238" s="0" t="s">
        <x:v>18</x:v>
      </x:c>
      <x:c r="E238" s="0" t="s">
        <x:v>19</x:v>
      </x:c>
      <x:c r="F238" s="0" t="s">
        <x:v>20</x:v>
      </x:c>
      <x:c r="G238" s="0" t="n">
        <x:v>35</x:v>
      </x:c>
      <x:c r="H238" s="4" t="n">
        <x:v>22.75</x:v>
      </x:c>
      <x:c r="I238" s="4" t="n">
        <x:v>35</x:v>
      </x:c>
      <x:c r="J238" s="4" t="n">
        <x:v>0.65</x:v>
      </x:c>
      <x:c r="K238" s="4">
        <x:f>I238*J238</x:f>
      </x:c>
      <x:c r="L238" s="4" t="n">
        <x:v>112.21</x:v>
      </x:c>
      <x:c r="M238" s="5">
        <x:f>J238/3.093*100</x:f>
      </x:c>
      <x:c r="N238" s="6">
        <x:f>M238*L238/100</x:f>
      </x:c>
      <x:c r="O238" s="6">
        <x:f>H238-N238</x:f>
      </x:c>
    </x:row>
    <x:row r="239" spans="1:25">
      <x:c r="A239" s="0" t="s">
        <x:v>53</x:v>
      </x:c>
      <x:c r="B239" s="0" t="n">
        <x:v>1457</x:v>
      </x:c>
      <x:c r="C239" s="0" t="s">
        <x:v>21</x:v>
      </x:c>
      <x:c r="D239" s="0" t="s">
        <x:v>22</x:v>
      </x:c>
      <x:c r="E239" s="0" t="s">
        <x:v>23</x:v>
      </x:c>
      <x:c r="F239" s="0" t="s">
        <x:v>20</x:v>
      </x:c>
      <x:c r="G239" s="0" t="n">
        <x:v>35</x:v>
      </x:c>
      <x:c r="H239" s="4" t="n">
        <x:v>22.5</x:v>
      </x:c>
      <x:c r="I239" s="4" t="n">
        <x:v>35</x:v>
      </x:c>
      <x:c r="J239" s="4" t="n">
        <x:v>0.643</x:v>
      </x:c>
      <x:c r="K239" s="4">
        <x:f>I239*J239</x:f>
      </x:c>
      <x:c r="L239" s="4" t="n">
        <x:v>112.21</x:v>
      </x:c>
      <x:c r="M239" s="5">
        <x:f>J239/3.093*100</x:f>
      </x:c>
      <x:c r="N239" s="6">
        <x:f>M239*L239/100</x:f>
      </x:c>
      <x:c r="O239" s="6">
        <x:f>H239-N239</x:f>
      </x:c>
    </x:row>
    <x:row r="240" spans="1:25">
      <x:c r="A240" s="0" t="s">
        <x:v>53</x:v>
      </x:c>
      <x:c r="B240" s="0" t="n">
        <x:v>1457</x:v>
      </x:c>
      <x:c r="C240" s="0" t="s">
        <x:v>17</x:v>
      </x:c>
      <x:c r="D240" s="0" t="s">
        <x:v>24</x:v>
      </x:c>
      <x:c r="E240" s="0" t="s">
        <x:v>25</x:v>
      </x:c>
      <x:c r="F240" s="0" t="s">
        <x:v>26</x:v>
      </x:c>
      <x:c r="G240" s="0" t="n">
        <x:v>35</x:v>
      </x:c>
      <x:c r="H240" s="4" t="n">
        <x:v>63</x:v>
      </x:c>
      <x:c r="I240" s="4" t="n">
        <x:v>35</x:v>
      </x:c>
      <x:c r="J240" s="4" t="n">
        <x:v>1.8</x:v>
      </x:c>
      <x:c r="K240" s="4">
        <x:f>I240*J240</x:f>
      </x:c>
      <x:c r="L240" s="4" t="n">
        <x:v>112.21</x:v>
      </x:c>
      <x:c r="M240" s="5">
        <x:f>J240/3.093*100</x:f>
      </x:c>
      <x:c r="N240" s="6">
        <x:f>M240*L240/100</x:f>
      </x:c>
      <x:c r="O240" s="6">
        <x:f>H240-N240</x:f>
      </x:c>
    </x:row>
    <x:row r="241" spans="1:25">
      <x:c r="A241" s="0" t="s">
        <x:v>52</x:v>
      </x:c>
      <x:c r="B241" s="0" t="n">
        <x:v>1458</x:v>
      </x:c>
      <x:c r="C241" s="0" t="s">
        <x:v>21</x:v>
      </x:c>
      <x:c r="D241" s="0" t="s">
        <x:v>22</x:v>
      </x:c>
      <x:c r="E241" s="0" t="s">
        <x:v>23</x:v>
      </x:c>
      <x:c r="F241" s="0" t="s">
        <x:v>20</x:v>
      </x:c>
      <x:c r="G241" s="0" t="n">
        <x:v>35</x:v>
      </x:c>
      <x:c r="H241" s="4" t="n">
        <x:v>22.5</x:v>
      </x:c>
      <x:c r="I241" s="4" t="n">
        <x:v>35</x:v>
      </x:c>
      <x:c r="J241" s="4" t="n">
        <x:v>0.643</x:v>
      </x:c>
      <x:c r="K241" s="4">
        <x:f>I241*J241</x:f>
      </x:c>
      <x:c r="L241" s="4" t="n">
        <x:v>106.556</x:v>
      </x:c>
      <x:c r="M241" s="5">
        <x:f>J241/3.093*100</x:f>
      </x:c>
      <x:c r="N241" s="6">
        <x:f>M241*L241/100</x:f>
      </x:c>
      <x:c r="O241" s="6">
        <x:f>H241-N241</x:f>
      </x:c>
    </x:row>
    <x:row r="242" spans="1:25">
      <x:c r="A242" s="0" t="s">
        <x:v>52</x:v>
      </x:c>
      <x:c r="B242" s="0" t="n">
        <x:v>1458</x:v>
      </x:c>
      <x:c r="C242" s="0" t="s">
        <x:v>17</x:v>
      </x:c>
      <x:c r="D242" s="0" t="s">
        <x:v>18</x:v>
      </x:c>
      <x:c r="E242" s="0" t="s">
        <x:v>19</x:v>
      </x:c>
      <x:c r="F242" s="0" t="s">
        <x:v>20</x:v>
      </x:c>
      <x:c r="G242" s="0" t="n">
        <x:v>35</x:v>
      </x:c>
      <x:c r="H242" s="4" t="n">
        <x:v>22.75</x:v>
      </x:c>
      <x:c r="I242" s="4" t="n">
        <x:v>35</x:v>
      </x:c>
      <x:c r="J242" s="4" t="n">
        <x:v>0.65</x:v>
      </x:c>
      <x:c r="K242" s="4">
        <x:f>I242*J242</x:f>
      </x:c>
      <x:c r="L242" s="4" t="n">
        <x:v>106.556</x:v>
      </x:c>
      <x:c r="M242" s="5">
        <x:f>J242/3.093*100</x:f>
      </x:c>
      <x:c r="N242" s="6">
        <x:f>M242*L242/100</x:f>
      </x:c>
      <x:c r="O242" s="6">
        <x:f>H242-N242</x:f>
      </x:c>
    </x:row>
    <x:row r="243" spans="1:25">
      <x:c r="A243" s="0" t="s">
        <x:v>52</x:v>
      </x:c>
      <x:c r="B243" s="0" t="n">
        <x:v>1458</x:v>
      </x:c>
      <x:c r="C243" s="0" t="s">
        <x:v>17</x:v>
      </x:c>
      <x:c r="D243" s="0" t="s">
        <x:v>24</x:v>
      </x:c>
      <x:c r="E243" s="0" t="s">
        <x:v>25</x:v>
      </x:c>
      <x:c r="F243" s="0" t="s">
        <x:v>26</x:v>
      </x:c>
      <x:c r="G243" s="0" t="n">
        <x:v>35</x:v>
      </x:c>
      <x:c r="H243" s="4" t="n">
        <x:v>63</x:v>
      </x:c>
      <x:c r="I243" s="4" t="n">
        <x:v>35</x:v>
      </x:c>
      <x:c r="J243" s="4" t="n">
        <x:v>1.8</x:v>
      </x:c>
      <x:c r="K243" s="4">
        <x:f>I243*J243</x:f>
      </x:c>
      <x:c r="L243" s="4" t="n">
        <x:v>106.556</x:v>
      </x:c>
      <x:c r="M243" s="5">
        <x:f>J243/3.093*100</x:f>
      </x:c>
      <x:c r="N243" s="6">
        <x:f>M243*L243/100</x:f>
      </x:c>
      <x:c r="O243" s="6">
        <x:f>H243-N243</x:f>
      </x:c>
    </x:row>
    <x:row r="244" spans="1:25">
      <x:c r="A244" s="0" t="s">
        <x:v>69</x:v>
      </x:c>
      <x:c r="B244" s="0" t="n">
        <x:v>1459</x:v>
      </x:c>
      <x:c r="C244" s="0" t="s">
        <x:v>17</x:v>
      </x:c>
      <x:c r="D244" s="0" t="s">
        <x:v>18</x:v>
      </x:c>
      <x:c r="E244" s="0" t="s">
        <x:v>19</x:v>
      </x:c>
      <x:c r="F244" s="0" t="s">
        <x:v>20</x:v>
      </x:c>
      <x:c r="G244" s="0" t="n">
        <x:v>41</x:v>
      </x:c>
      <x:c r="H244" s="4" t="n">
        <x:v>22.75</x:v>
      </x:c>
      <x:c r="I244" s="4" t="n">
        <x:v>41</x:v>
      </x:c>
      <x:c r="J244" s="4" t="n">
        <x:v>0.555</x:v>
      </x:c>
      <x:c r="K244" s="4">
        <x:f>I244*J244</x:f>
      </x:c>
      <x:c r="L244" s="4" t="n">
        <x:v>132.407</x:v>
      </x:c>
      <x:c r="M244" s="5">
        <x:f>J244/2.962*100</x:f>
      </x:c>
      <x:c r="N244" s="6">
        <x:f>M244*L244/100</x:f>
      </x:c>
      <x:c r="O244" s="6">
        <x:f>H244-N244</x:f>
      </x:c>
    </x:row>
    <x:row r="245" spans="1:25">
      <x:c r="A245" s="0" t="s">
        <x:v>69</x:v>
      </x:c>
      <x:c r="B245" s="0" t="n">
        <x:v>1459</x:v>
      </x:c>
      <x:c r="C245" s="0" t="s">
        <x:v>21</x:v>
      </x:c>
      <x:c r="D245" s="0" t="s">
        <x:v>22</x:v>
      </x:c>
      <x:c r="E245" s="0" t="s">
        <x:v>23</x:v>
      </x:c>
      <x:c r="F245" s="0" t="s">
        <x:v>20</x:v>
      </x:c>
      <x:c r="G245" s="0" t="n">
        <x:v>41</x:v>
      </x:c>
      <x:c r="H245" s="4" t="n">
        <x:v>21</x:v>
      </x:c>
      <x:c r="I245" s="4" t="n">
        <x:v>41</x:v>
      </x:c>
      <x:c r="J245" s="4" t="n">
        <x:v>0.512</x:v>
      </x:c>
      <x:c r="K245" s="4">
        <x:f>I245*J245</x:f>
      </x:c>
      <x:c r="L245" s="4" t="n">
        <x:v>132.407</x:v>
      </x:c>
      <x:c r="M245" s="5">
        <x:f>J245/2.962*100</x:f>
      </x:c>
      <x:c r="N245" s="6">
        <x:f>M245*L245/100</x:f>
      </x:c>
      <x:c r="O245" s="6">
        <x:f>H245-N245</x:f>
      </x:c>
    </x:row>
    <x:row r="246" spans="1:25">
      <x:c r="A246" s="0" t="s">
        <x:v>69</x:v>
      </x:c>
      <x:c r="B246" s="0" t="n">
        <x:v>1459</x:v>
      </x:c>
      <x:c r="C246" s="0" t="s">
        <x:v>17</x:v>
      </x:c>
      <x:c r="D246" s="0" t="s">
        <x:v>18</x:v>
      </x:c>
      <x:c r="E246" s="0" t="s">
        <x:v>19</x:v>
      </x:c>
      <x:c r="F246" s="0" t="s">
        <x:v>20</x:v>
      </x:c>
      <x:c r="G246" s="0" t="n">
        <x:v>41</x:v>
      </x:c>
      <x:c r="H246" s="4" t="n">
        <x:v>3.9</x:v>
      </x:c>
      <x:c r="I246" s="4" t="n">
        <x:v>41</x:v>
      </x:c>
      <x:c r="J246" s="4" t="n">
        <x:v>0.095</x:v>
      </x:c>
      <x:c r="K246" s="4">
        <x:f>I246*J246</x:f>
      </x:c>
      <x:c r="L246" s="4" t="n">
        <x:v>132.407</x:v>
      </x:c>
      <x:c r="M246" s="5">
        <x:f>J246/2.962*100</x:f>
      </x:c>
      <x:c r="N246" s="6">
        <x:f>M246*L246/100</x:f>
      </x:c>
      <x:c r="O246" s="6">
        <x:f>H246-N246</x:f>
      </x:c>
    </x:row>
    <x:row r="247" spans="1:25">
      <x:c r="A247" s="0" t="s">
        <x:v>69</x:v>
      </x:c>
      <x:c r="B247" s="0" t="n">
        <x:v>1459</x:v>
      </x:c>
      <x:c r="C247" s="0" t="s">
        <x:v>17</x:v>
      </x:c>
      <x:c r="D247" s="0" t="s">
        <x:v>24</x:v>
      </x:c>
      <x:c r="E247" s="0" t="s">
        <x:v>25</x:v>
      </x:c>
      <x:c r="F247" s="0" t="s">
        <x:v>26</x:v>
      </x:c>
      <x:c r="G247" s="0" t="n">
        <x:v>41</x:v>
      </x:c>
      <x:c r="H247" s="4" t="n">
        <x:v>73.8</x:v>
      </x:c>
      <x:c r="I247" s="4" t="n">
        <x:v>41</x:v>
      </x:c>
      <x:c r="J247" s="4" t="n">
        <x:v>1.8</x:v>
      </x:c>
      <x:c r="K247" s="4">
        <x:f>I247*J247</x:f>
      </x:c>
      <x:c r="L247" s="4" t="n">
        <x:v>132.407</x:v>
      </x:c>
      <x:c r="M247" s="5">
        <x:f>J247/2.962*100</x:f>
      </x:c>
      <x:c r="N247" s="6">
        <x:f>M247*L247/100</x:f>
      </x:c>
      <x:c r="O247" s="6">
        <x:f>H247-N247</x:f>
      </x:c>
    </x:row>
    <x:row r="248" spans="1:25">
      <x:c r="A248" s="0" t="s">
        <x:v>29</x:v>
      </x:c>
      <x:c r="B248" s="0" t="n">
        <x:v>1460</x:v>
      </x:c>
      <x:c r="C248" s="0" t="s">
        <x:v>21</x:v>
      </x:c>
      <x:c r="D248" s="0" t="s">
        <x:v>22</x:v>
      </x:c>
      <x:c r="E248" s="0" t="s">
        <x:v>23</x:v>
      </x:c>
      <x:c r="F248" s="0" t="s">
        <x:v>20</x:v>
      </x:c>
      <x:c r="G248" s="0" t="n">
        <x:v>35</x:v>
      </x:c>
      <x:c r="H248" s="4" t="n">
        <x:v>21</x:v>
      </x:c>
      <x:c r="I248" s="4" t="n">
        <x:v>35</x:v>
      </x:c>
      <x:c r="J248" s="4" t="n">
        <x:v>0.6</x:v>
      </x:c>
      <x:c r="K248" s="4">
        <x:f>I248*J248</x:f>
      </x:c>
      <x:c r="L248" s="4" t="n">
        <x:v>114.397</x:v>
      </x:c>
      <x:c r="M248" s="5">
        <x:f>J248/3.65*100</x:f>
      </x:c>
      <x:c r="N248" s="6">
        <x:f>M248*L248/100</x:f>
      </x:c>
      <x:c r="O248" s="6">
        <x:f>H248-N248</x:f>
      </x:c>
    </x:row>
    <x:row r="249" spans="1:25">
      <x:c r="A249" s="0" t="s">
        <x:v>29</x:v>
      </x:c>
      <x:c r="B249" s="0" t="n">
        <x:v>1460</x:v>
      </x:c>
      <x:c r="C249" s="0" t="s">
        <x:v>21</x:v>
      </x:c>
      <x:c r="D249" s="0" t="s">
        <x:v>22</x:v>
      </x:c>
      <x:c r="E249" s="0" t="s">
        <x:v>23</x:v>
      </x:c>
      <x:c r="F249" s="0" t="s">
        <x:v>20</x:v>
      </x:c>
      <x:c r="G249" s="0" t="n">
        <x:v>35</x:v>
      </x:c>
      <x:c r="H249" s="4" t="n">
        <x:v>21</x:v>
      </x:c>
      <x:c r="I249" s="4" t="n">
        <x:v>35</x:v>
      </x:c>
      <x:c r="J249" s="4" t="n">
        <x:v>0.6</x:v>
      </x:c>
      <x:c r="K249" s="4">
        <x:f>I249*J249</x:f>
      </x:c>
      <x:c r="L249" s="4" t="n">
        <x:v>114.397</x:v>
      </x:c>
      <x:c r="M249" s="5">
        <x:f>J249/3.65*100</x:f>
      </x:c>
      <x:c r="N249" s="6">
        <x:f>M249*L249/100</x:f>
      </x:c>
      <x:c r="O249" s="6">
        <x:f>H249-N249</x:f>
      </x:c>
    </x:row>
    <x:row r="250" spans="1:25">
      <x:c r="A250" s="0" t="s">
        <x:v>29</x:v>
      </x:c>
      <x:c r="B250" s="0" t="n">
        <x:v>1460</x:v>
      </x:c>
      <x:c r="C250" s="0" t="s">
        <x:v>17</x:v>
      </x:c>
      <x:c r="D250" s="0" t="s">
        <x:v>18</x:v>
      </x:c>
      <x:c r="E250" s="0" t="s">
        <x:v>19</x:v>
      </x:c>
      <x:c r="F250" s="0" t="s">
        <x:v>20</x:v>
      </x:c>
      <x:c r="G250" s="0" t="n">
        <x:v>35</x:v>
      </x:c>
      <x:c r="H250" s="4" t="n">
        <x:v>22.75</x:v>
      </x:c>
      <x:c r="I250" s="4" t="n">
        <x:v>35</x:v>
      </x:c>
      <x:c r="J250" s="4" t="n">
        <x:v>0.65</x:v>
      </x:c>
      <x:c r="K250" s="4">
        <x:f>I250*J250</x:f>
      </x:c>
      <x:c r="L250" s="4" t="n">
        <x:v>114.397</x:v>
      </x:c>
      <x:c r="M250" s="5">
        <x:f>J250/3.65*100</x:f>
      </x:c>
      <x:c r="N250" s="6">
        <x:f>M250*L250/100</x:f>
      </x:c>
      <x:c r="O250" s="6">
        <x:f>H250-N250</x:f>
      </x:c>
    </x:row>
    <x:row r="251" spans="1:25">
      <x:c r="A251" s="0" t="s">
        <x:v>29</x:v>
      </x:c>
      <x:c r="B251" s="0" t="n">
        <x:v>1460</x:v>
      </x:c>
      <x:c r="C251" s="0" t="s">
        <x:v>17</x:v>
      </x:c>
      <x:c r="D251" s="0" t="s">
        <x:v>24</x:v>
      </x:c>
      <x:c r="E251" s="0" t="s">
        <x:v>25</x:v>
      </x:c>
      <x:c r="F251" s="0" t="s">
        <x:v>26</x:v>
      </x:c>
      <x:c r="G251" s="0" t="n">
        <x:v>35</x:v>
      </x:c>
      <x:c r="H251" s="4" t="n">
        <x:v>63</x:v>
      </x:c>
      <x:c r="I251" s="4" t="n">
        <x:v>35</x:v>
      </x:c>
      <x:c r="J251" s="4" t="n">
        <x:v>1.8</x:v>
      </x:c>
      <x:c r="K251" s="4">
        <x:f>I251*J251</x:f>
      </x:c>
      <x:c r="L251" s="4" t="n">
        <x:v>114.397</x:v>
      </x:c>
      <x:c r="M251" s="5">
        <x:f>J251/3.65*100</x:f>
      </x:c>
      <x:c r="N251" s="6">
        <x:f>M251*L251/100</x:f>
      </x:c>
      <x:c r="O251" s="6">
        <x:f>H251-N251</x:f>
      </x:c>
    </x:row>
    <x:row r="252" spans="1:25">
      <x:c r="A252" s="0" t="s">
        <x:v>30</x:v>
      </x:c>
      <x:c r="B252" s="0" t="n">
        <x:v>1461</x:v>
      </x:c>
      <x:c r="C252" s="0" t="s">
        <x:v>17</x:v>
      </x:c>
      <x:c r="D252" s="0" t="s">
        <x:v>18</x:v>
      </x:c>
      <x:c r="E252" s="0" t="s">
        <x:v>19</x:v>
      </x:c>
      <x:c r="F252" s="0" t="s">
        <x:v>20</x:v>
      </x:c>
      <x:c r="G252" s="0" t="n">
        <x:v>35</x:v>
      </x:c>
      <x:c r="H252" s="4" t="n">
        <x:v>22.75</x:v>
      </x:c>
      <x:c r="I252" s="4" t="n">
        <x:v>35</x:v>
      </x:c>
      <x:c r="J252" s="4" t="n">
        <x:v>0.65</x:v>
      </x:c>
      <x:c r="K252" s="4">
        <x:f>I252*J252</x:f>
      </x:c>
      <x:c r="L252" s="4" t="n">
        <x:v>112.999</x:v>
      </x:c>
      <x:c r="M252" s="5">
        <x:f>J252/3.65*100</x:f>
      </x:c>
      <x:c r="N252" s="6">
        <x:f>M252*L252/100</x:f>
      </x:c>
      <x:c r="O252" s="6">
        <x:f>H252-N252</x:f>
      </x:c>
    </x:row>
    <x:row r="253" spans="1:25">
      <x:c r="A253" s="0" t="s">
        <x:v>30</x:v>
      </x:c>
      <x:c r="B253" s="0" t="n">
        <x:v>1461</x:v>
      </x:c>
      <x:c r="C253" s="0" t="s">
        <x:v>21</x:v>
      </x:c>
      <x:c r="D253" s="0" t="s">
        <x:v>22</x:v>
      </x:c>
      <x:c r="E253" s="0" t="s">
        <x:v>23</x:v>
      </x:c>
      <x:c r="F253" s="0" t="s">
        <x:v>20</x:v>
      </x:c>
      <x:c r="G253" s="0" t="n">
        <x:v>35</x:v>
      </x:c>
      <x:c r="H253" s="4" t="n">
        <x:v>21</x:v>
      </x:c>
      <x:c r="I253" s="4" t="n">
        <x:v>35</x:v>
      </x:c>
      <x:c r="J253" s="4" t="n">
        <x:v>0.6</x:v>
      </x:c>
      <x:c r="K253" s="4">
        <x:f>I253*J253</x:f>
      </x:c>
      <x:c r="L253" s="4" t="n">
        <x:v>112.999</x:v>
      </x:c>
      <x:c r="M253" s="5">
        <x:f>J253/3.65*100</x:f>
      </x:c>
      <x:c r="N253" s="6">
        <x:f>M253*L253/100</x:f>
      </x:c>
      <x:c r="O253" s="6">
        <x:f>H253-N253</x:f>
      </x:c>
    </x:row>
    <x:row r="254" spans="1:25">
      <x:c r="A254" s="0" t="s">
        <x:v>30</x:v>
      </x:c>
      <x:c r="B254" s="0" t="n">
        <x:v>1461</x:v>
      </x:c>
      <x:c r="C254" s="0" t="s">
        <x:v>21</x:v>
      </x:c>
      <x:c r="D254" s="0" t="s">
        <x:v>22</x:v>
      </x:c>
      <x:c r="E254" s="0" t="s">
        <x:v>23</x:v>
      </x:c>
      <x:c r="F254" s="0" t="s">
        <x:v>20</x:v>
      </x:c>
      <x:c r="G254" s="0" t="n">
        <x:v>35</x:v>
      </x:c>
      <x:c r="H254" s="4" t="n">
        <x:v>21</x:v>
      </x:c>
      <x:c r="I254" s="4" t="n">
        <x:v>35</x:v>
      </x:c>
      <x:c r="J254" s="4" t="n">
        <x:v>0.6</x:v>
      </x:c>
      <x:c r="K254" s="4">
        <x:f>I254*J254</x:f>
      </x:c>
      <x:c r="L254" s="4" t="n">
        <x:v>112.999</x:v>
      </x:c>
      <x:c r="M254" s="5">
        <x:f>J254/3.65*100</x:f>
      </x:c>
      <x:c r="N254" s="6">
        <x:f>M254*L254/100</x:f>
      </x:c>
      <x:c r="O254" s="6">
        <x:f>H254-N254</x:f>
      </x:c>
    </x:row>
    <x:row r="255" spans="1:25">
      <x:c r="A255" s="0" t="s">
        <x:v>30</x:v>
      </x:c>
      <x:c r="B255" s="0" t="n">
        <x:v>1461</x:v>
      </x:c>
      <x:c r="C255" s="0" t="s">
        <x:v>17</x:v>
      </x:c>
      <x:c r="D255" s="0" t="s">
        <x:v>24</x:v>
      </x:c>
      <x:c r="E255" s="0" t="s">
        <x:v>25</x:v>
      </x:c>
      <x:c r="F255" s="0" t="s">
        <x:v>26</x:v>
      </x:c>
      <x:c r="G255" s="0" t="n">
        <x:v>35</x:v>
      </x:c>
      <x:c r="H255" s="4" t="n">
        <x:v>63</x:v>
      </x:c>
      <x:c r="I255" s="4" t="n">
        <x:v>35</x:v>
      </x:c>
      <x:c r="J255" s="4" t="n">
        <x:v>1.8</x:v>
      </x:c>
      <x:c r="K255" s="4">
        <x:f>I255*J255</x:f>
      </x:c>
      <x:c r="L255" s="4" t="n">
        <x:v>112.999</x:v>
      </x:c>
      <x:c r="M255" s="5">
        <x:f>J255/3.65*100</x:f>
      </x:c>
      <x:c r="N255" s="6">
        <x:f>M255*L255/100</x:f>
      </x:c>
      <x:c r="O255" s="6">
        <x:f>H255-N255</x:f>
      </x:c>
    </x:row>
    <x:row r="256" spans="1:25">
      <x:c r="A256" s="0" t="s">
        <x:v>31</x:v>
      </x:c>
      <x:c r="B256" s="0" t="n">
        <x:v>1462</x:v>
      </x:c>
      <x:c r="C256" s="0" t="s">
        <x:v>17</x:v>
      </x:c>
      <x:c r="D256" s="0" t="s">
        <x:v>18</x:v>
      </x:c>
      <x:c r="E256" s="0" t="s">
        <x:v>19</x:v>
      </x:c>
      <x:c r="F256" s="0" t="s">
        <x:v>20</x:v>
      </x:c>
      <x:c r="G256" s="0" t="n">
        <x:v>42</x:v>
      </x:c>
      <x:c r="H256" s="4" t="n">
        <x:v>4.55</x:v>
      </x:c>
      <x:c r="I256" s="4" t="n">
        <x:v>42</x:v>
      </x:c>
      <x:c r="J256" s="4" t="n">
        <x:v>0.108</x:v>
      </x:c>
      <x:c r="K256" s="4">
        <x:f>I256*J256</x:f>
      </x:c>
      <x:c r="L256" s="4" t="n">
        <x:v>128.691</x:v>
      </x:c>
      <x:c r="M256" s="5">
        <x:f>J256/3.522*100</x:f>
      </x:c>
      <x:c r="N256" s="6">
        <x:f>M256*L256/100</x:f>
      </x:c>
      <x:c r="O256" s="6">
        <x:f>H256-N256</x:f>
      </x:c>
    </x:row>
    <x:row r="257" spans="1:25">
      <x:c r="A257" s="0" t="s">
        <x:v>31</x:v>
      </x:c>
      <x:c r="B257" s="0" t="n">
        <x:v>1462</x:v>
      </x:c>
      <x:c r="C257" s="0" t="s">
        <x:v>17</x:v>
      </x:c>
      <x:c r="D257" s="0" t="s">
        <x:v>18</x:v>
      </x:c>
      <x:c r="E257" s="0" t="s">
        <x:v>19</x:v>
      </x:c>
      <x:c r="F257" s="0" t="s">
        <x:v>20</x:v>
      </x:c>
      <x:c r="G257" s="0" t="n">
        <x:v>42</x:v>
      </x:c>
      <x:c r="H257" s="4" t="n">
        <x:v>22.75</x:v>
      </x:c>
      <x:c r="I257" s="4" t="n">
        <x:v>42</x:v>
      </x:c>
      <x:c r="J257" s="4" t="n">
        <x:v>0.542</x:v>
      </x:c>
      <x:c r="K257" s="4">
        <x:f>I257*J257</x:f>
      </x:c>
      <x:c r="L257" s="4" t="n">
        <x:v>128.691</x:v>
      </x:c>
      <x:c r="M257" s="5">
        <x:f>J257/3.522*100</x:f>
      </x:c>
      <x:c r="N257" s="6">
        <x:f>M257*L257/100</x:f>
      </x:c>
      <x:c r="O257" s="6">
        <x:f>H257-N257</x:f>
      </x:c>
    </x:row>
    <x:row r="258" spans="1:25">
      <x:c r="A258" s="0" t="s">
        <x:v>31</x:v>
      </x:c>
      <x:c r="B258" s="0" t="n">
        <x:v>1462</x:v>
      </x:c>
      <x:c r="C258" s="0" t="s">
        <x:v>21</x:v>
      </x:c>
      <x:c r="D258" s="0" t="s">
        <x:v>22</x:v>
      </x:c>
      <x:c r="E258" s="0" t="s">
        <x:v>23</x:v>
      </x:c>
      <x:c r="F258" s="0" t="s">
        <x:v>20</x:v>
      </x:c>
      <x:c r="G258" s="0" t="n">
        <x:v>42</x:v>
      </x:c>
      <x:c r="H258" s="4" t="n">
        <x:v>22.5</x:v>
      </x:c>
      <x:c r="I258" s="4" t="n">
        <x:v>42</x:v>
      </x:c>
      <x:c r="J258" s="4" t="n">
        <x:v>0.536</x:v>
      </x:c>
      <x:c r="K258" s="4">
        <x:f>I258*J258</x:f>
      </x:c>
      <x:c r="L258" s="4" t="n">
        <x:v>128.691</x:v>
      </x:c>
      <x:c r="M258" s="5">
        <x:f>J258/3.522*100</x:f>
      </x:c>
      <x:c r="N258" s="6">
        <x:f>M258*L258/100</x:f>
      </x:c>
      <x:c r="O258" s="6">
        <x:f>H258-N258</x:f>
      </x:c>
    </x:row>
    <x:row r="259" spans="1:25">
      <x:c r="A259" s="0" t="s">
        <x:v>31</x:v>
      </x:c>
      <x:c r="B259" s="0" t="n">
        <x:v>1462</x:v>
      </x:c>
      <x:c r="C259" s="0" t="s">
        <x:v>21</x:v>
      </x:c>
      <x:c r="D259" s="0" t="s">
        <x:v>22</x:v>
      </x:c>
      <x:c r="E259" s="0" t="s">
        <x:v>23</x:v>
      </x:c>
      <x:c r="F259" s="0" t="s">
        <x:v>20</x:v>
      </x:c>
      <x:c r="G259" s="0" t="n">
        <x:v>42</x:v>
      </x:c>
      <x:c r="H259" s="4" t="n">
        <x:v>22.5</x:v>
      </x:c>
      <x:c r="I259" s="4" t="n">
        <x:v>42</x:v>
      </x:c>
      <x:c r="J259" s="4" t="n">
        <x:v>0.536</x:v>
      </x:c>
      <x:c r="K259" s="4">
        <x:f>I259*J259</x:f>
      </x:c>
      <x:c r="L259" s="4" t="n">
        <x:v>128.691</x:v>
      </x:c>
      <x:c r="M259" s="5">
        <x:f>J259/3.522*100</x:f>
      </x:c>
      <x:c r="N259" s="6">
        <x:f>M259*L259/100</x:f>
      </x:c>
      <x:c r="O259" s="6">
        <x:f>H259-N259</x:f>
      </x:c>
    </x:row>
    <x:row r="260" spans="1:25">
      <x:c r="A260" s="0" t="s">
        <x:v>31</x:v>
      </x:c>
      <x:c r="B260" s="0" t="n">
        <x:v>1462</x:v>
      </x:c>
      <x:c r="C260" s="0" t="s">
        <x:v>17</x:v>
      </x:c>
      <x:c r="D260" s="0" t="s">
        <x:v>24</x:v>
      </x:c>
      <x:c r="E260" s="0" t="s">
        <x:v>25</x:v>
      </x:c>
      <x:c r="F260" s="0" t="s">
        <x:v>26</x:v>
      </x:c>
      <x:c r="G260" s="0" t="n">
        <x:v>42</x:v>
      </x:c>
      <x:c r="H260" s="4" t="n">
        <x:v>75.6</x:v>
      </x:c>
      <x:c r="I260" s="4" t="n">
        <x:v>42</x:v>
      </x:c>
      <x:c r="J260" s="4" t="n">
        <x:v>1.8</x:v>
      </x:c>
      <x:c r="K260" s="4">
        <x:f>I260*J260</x:f>
      </x:c>
      <x:c r="L260" s="4" t="n">
        <x:v>128.691</x:v>
      </x:c>
      <x:c r="M260" s="5">
        <x:f>J260/3.522*100</x:f>
      </x:c>
      <x:c r="N260" s="6">
        <x:f>M260*L260/100</x:f>
      </x:c>
      <x:c r="O260" s="6">
        <x:f>H260-N260</x:f>
      </x:c>
    </x:row>
    <x:row r="261" spans="1:25">
      <x:c r="A261" s="0" t="s">
        <x:v>93</x:v>
      </x:c>
      <x:c r="B261" s="0" t="n">
        <x:v>1463</x:v>
      </x:c>
      <x:c r="C261" s="0" t="s">
        <x:v>21</x:v>
      </x:c>
      <x:c r="D261" s="0" t="s">
        <x:v>22</x:v>
      </x:c>
      <x:c r="E261" s="0" t="s">
        <x:v>23</x:v>
      </x:c>
      <x:c r="F261" s="0" t="s">
        <x:v>20</x:v>
      </x:c>
      <x:c r="G261" s="0" t="n">
        <x:v>35</x:v>
      </x:c>
      <x:c r="H261" s="4" t="n">
        <x:v>21</x:v>
      </x:c>
      <x:c r="I261" s="4" t="n">
        <x:v>35</x:v>
      </x:c>
      <x:c r="J261" s="4" t="n">
        <x:v>0.6</x:v>
      </x:c>
      <x:c r="K261" s="4">
        <x:f>I261*J261</x:f>
      </x:c>
      <x:c r="L261" s="4" t="n">
        <x:v>111.219</x:v>
      </x:c>
      <x:c r="M261" s="5">
        <x:f>J261/3.65*100</x:f>
      </x:c>
      <x:c r="N261" s="6">
        <x:f>M261*L261/100</x:f>
      </x:c>
      <x:c r="O261" s="6">
        <x:f>H261-N261</x:f>
      </x:c>
    </x:row>
    <x:row r="262" spans="1:25">
      <x:c r="A262" s="0" t="s">
        <x:v>93</x:v>
      </x:c>
      <x:c r="B262" s="0" t="n">
        <x:v>1463</x:v>
      </x:c>
      <x:c r="C262" s="0" t="s">
        <x:v>21</x:v>
      </x:c>
      <x:c r="D262" s="0" t="s">
        <x:v>22</x:v>
      </x:c>
      <x:c r="E262" s="0" t="s">
        <x:v>23</x:v>
      </x:c>
      <x:c r="F262" s="0" t="s">
        <x:v>20</x:v>
      </x:c>
      <x:c r="G262" s="0" t="n">
        <x:v>35</x:v>
      </x:c>
      <x:c r="H262" s="4" t="n">
        <x:v>21</x:v>
      </x:c>
      <x:c r="I262" s="4" t="n">
        <x:v>35</x:v>
      </x:c>
      <x:c r="J262" s="4" t="n">
        <x:v>0.6</x:v>
      </x:c>
      <x:c r="K262" s="4">
        <x:f>I262*J262</x:f>
      </x:c>
      <x:c r="L262" s="4" t="n">
        <x:v>111.219</x:v>
      </x:c>
      <x:c r="M262" s="5">
        <x:f>J262/3.65*100</x:f>
      </x:c>
      <x:c r="N262" s="6">
        <x:f>M262*L262/100</x:f>
      </x:c>
      <x:c r="O262" s="6">
        <x:f>H262-N262</x:f>
      </x:c>
    </x:row>
    <x:row r="263" spans="1:25">
      <x:c r="A263" s="0" t="s">
        <x:v>93</x:v>
      </x:c>
      <x:c r="B263" s="0" t="n">
        <x:v>1463</x:v>
      </x:c>
      <x:c r="C263" s="0" t="s">
        <x:v>17</x:v>
      </x:c>
      <x:c r="D263" s="0" t="s">
        <x:v>18</x:v>
      </x:c>
      <x:c r="E263" s="0" t="s">
        <x:v>19</x:v>
      </x:c>
      <x:c r="F263" s="0" t="s">
        <x:v>20</x:v>
      </x:c>
      <x:c r="G263" s="0" t="n">
        <x:v>35</x:v>
      </x:c>
      <x:c r="H263" s="4" t="n">
        <x:v>22.75</x:v>
      </x:c>
      <x:c r="I263" s="4" t="n">
        <x:v>35</x:v>
      </x:c>
      <x:c r="J263" s="4" t="n">
        <x:v>0.65</x:v>
      </x:c>
      <x:c r="K263" s="4">
        <x:f>I263*J263</x:f>
      </x:c>
      <x:c r="L263" s="4" t="n">
        <x:v>111.219</x:v>
      </x:c>
      <x:c r="M263" s="5">
        <x:f>J263/3.65*100</x:f>
      </x:c>
      <x:c r="N263" s="6">
        <x:f>M263*L263/100</x:f>
      </x:c>
      <x:c r="O263" s="6">
        <x:f>H263-N263</x:f>
      </x:c>
    </x:row>
    <x:row r="264" spans="1:25">
      <x:c r="A264" s="0" t="s">
        <x:v>93</x:v>
      </x:c>
      <x:c r="B264" s="0" t="n">
        <x:v>1463</x:v>
      </x:c>
      <x:c r="C264" s="0" t="s">
        <x:v>17</x:v>
      </x:c>
      <x:c r="D264" s="0" t="s">
        <x:v>24</x:v>
      </x:c>
      <x:c r="E264" s="0" t="s">
        <x:v>25</x:v>
      </x:c>
      <x:c r="F264" s="0" t="s">
        <x:v>26</x:v>
      </x:c>
      <x:c r="G264" s="0" t="n">
        <x:v>35</x:v>
      </x:c>
      <x:c r="H264" s="4" t="n">
        <x:v>63</x:v>
      </x:c>
      <x:c r="I264" s="4" t="n">
        <x:v>35</x:v>
      </x:c>
      <x:c r="J264" s="4" t="n">
        <x:v>1.8</x:v>
      </x:c>
      <x:c r="K264" s="4">
        <x:f>I264*J264</x:f>
      </x:c>
      <x:c r="L264" s="4" t="n">
        <x:v>111.219</x:v>
      </x:c>
      <x:c r="M264" s="5">
        <x:f>J264/3.65*100</x:f>
      </x:c>
      <x:c r="N264" s="6">
        <x:f>M264*L264/100</x:f>
      </x:c>
      <x:c r="O264" s="6">
        <x:f>H264-N264</x:f>
      </x:c>
    </x:row>
    <x:row r="265" spans="1:25">
      <x:c r="A265" s="0" t="s">
        <x:v>40</x:v>
      </x:c>
      <x:c r="B265" s="0" t="n">
        <x:v>1467</x:v>
      </x:c>
      <x:c r="C265" s="0" t="s">
        <x:v>21</x:v>
      </x:c>
      <x:c r="D265" s="0" t="s">
        <x:v>22</x:v>
      </x:c>
      <x:c r="E265" s="0" t="s">
        <x:v>23</x:v>
      </x:c>
      <x:c r="F265" s="0" t="s">
        <x:v>20</x:v>
      </x:c>
      <x:c r="G265" s="0" t="n">
        <x:v>35</x:v>
      </x:c>
      <x:c r="H265" s="4" t="n">
        <x:v>21</x:v>
      </x:c>
      <x:c r="I265" s="4" t="n">
        <x:v>35</x:v>
      </x:c>
      <x:c r="J265" s="4" t="n">
        <x:v>0.6</x:v>
      </x:c>
      <x:c r="K265" s="4">
        <x:f>I265*J265</x:f>
      </x:c>
      <x:c r="L265" s="4" t="n">
        <x:v>84.702</x:v>
      </x:c>
      <x:c r="M265" s="5">
        <x:f>J265/3.25*100</x:f>
      </x:c>
      <x:c r="N265" s="6">
        <x:f>M265*L265/100</x:f>
      </x:c>
      <x:c r="O265" s="6">
        <x:f>H265-N265</x:f>
      </x:c>
    </x:row>
    <x:row r="266" spans="1:25">
      <x:c r="A266" s="0" t="s">
        <x:v>40</x:v>
      </x:c>
      <x:c r="B266" s="0" t="n">
        <x:v>1467</x:v>
      </x:c>
      <x:c r="C266" s="0" t="s">
        <x:v>17</x:v>
      </x:c>
      <x:c r="D266" s="0" t="s">
        <x:v>18</x:v>
      </x:c>
      <x:c r="E266" s="0" t="s">
        <x:v>19</x:v>
      </x:c>
      <x:c r="F266" s="0" t="s">
        <x:v>20</x:v>
      </x:c>
      <x:c r="G266" s="0" t="n">
        <x:v>35</x:v>
      </x:c>
      <x:c r="H266" s="4" t="n">
        <x:v>22.75</x:v>
      </x:c>
      <x:c r="I266" s="4" t="n">
        <x:v>35</x:v>
      </x:c>
      <x:c r="J266" s="4" t="n">
        <x:v>0.65</x:v>
      </x:c>
      <x:c r="K266" s="4">
        <x:f>I266*J266</x:f>
      </x:c>
      <x:c r="L266" s="4" t="n">
        <x:v>84.702</x:v>
      </x:c>
      <x:c r="M266" s="5">
        <x:f>J266/3.25*100</x:f>
      </x:c>
      <x:c r="N266" s="6">
        <x:f>M266*L266/100</x:f>
      </x:c>
      <x:c r="O266" s="6">
        <x:f>H266-N266</x:f>
      </x:c>
    </x:row>
    <x:row r="267" spans="1:25">
      <x:c r="A267" s="0" t="s">
        <x:v>40</x:v>
      </x:c>
      <x:c r="B267" s="0" t="n">
        <x:v>1467</x:v>
      </x:c>
      <x:c r="C267" s="0" t="s">
        <x:v>17</x:v>
      </x:c>
      <x:c r="D267" s="0" t="s">
        <x:v>24</x:v>
      </x:c>
      <x:c r="E267" s="0" t="s">
        <x:v>25</x:v>
      </x:c>
      <x:c r="F267" s="0" t="s">
        <x:v>26</x:v>
      </x:c>
      <x:c r="G267" s="0" t="n">
        <x:v>35</x:v>
      </x:c>
      <x:c r="H267" s="4" t="n">
        <x:v>70</x:v>
      </x:c>
      <x:c r="I267" s="4" t="n">
        <x:v>35</x:v>
      </x:c>
      <x:c r="J267" s="4" t="n">
        <x:v>2</x:v>
      </x:c>
      <x:c r="K267" s="4">
        <x:f>I267*J267</x:f>
      </x:c>
      <x:c r="L267" s="4" t="n">
        <x:v>84.702</x:v>
      </x:c>
      <x:c r="M267" s="5">
        <x:f>J267/3.25*100</x:f>
      </x:c>
      <x:c r="N267" s="6">
        <x:f>M267*L267/100</x:f>
      </x:c>
      <x:c r="O267" s="6">
        <x:f>H267-N267</x:f>
      </x:c>
    </x:row>
    <x:row r="268" spans="1:25">
      <x:c r="A268" s="0" t="s">
        <x:v>94</x:v>
      </x:c>
      <x:c r="B268" s="0" t="n">
        <x:v>1472</x:v>
      </x:c>
      <x:c r="C268" s="0" t="s">
        <x:v>21</x:v>
      </x:c>
      <x:c r="D268" s="0" t="s">
        <x:v>42</x:v>
      </x:c>
      <x:c r="E268" s="0" t="s">
        <x:v>44</x:v>
      </x:c>
      <x:c r="F268" s="0" t="s">
        <x:v>20</x:v>
      </x:c>
      <x:c r="G268" s="0" t="n">
        <x:v>83</x:v>
      </x:c>
      <x:c r="H268" s="4" t="n">
        <x:v>0.9</x:v>
      </x:c>
      <x:c r="I268" s="4" t="n">
        <x:v>83</x:v>
      </x:c>
      <x:c r="J268" s="4" t="n">
        <x:v>0.011</x:v>
      </x:c>
      <x:c r="K268" s="4">
        <x:f>I268*J268</x:f>
      </x:c>
      <x:c r="L268" s="4" t="n">
        <x:v>287.188</x:v>
      </x:c>
      <x:c r="M268" s="5">
        <x:f>J268/3.832*100</x:f>
      </x:c>
      <x:c r="N268" s="6">
        <x:f>M268*L268/100</x:f>
      </x:c>
      <x:c r="O268" s="6">
        <x:f>H268-N268</x:f>
      </x:c>
    </x:row>
    <x:row r="269" spans="1:25">
      <x:c r="A269" s="0" t="s">
        <x:v>94</x:v>
      </x:c>
      <x:c r="B269" s="0" t="n">
        <x:v>1472</x:v>
      </x:c>
      <x:c r="C269" s="0" t="s">
        <x:v>21</x:v>
      </x:c>
      <x:c r="D269" s="0" t="s">
        <x:v>42</x:v>
      </x:c>
      <x:c r="E269" s="0" t="s">
        <x:v>43</x:v>
      </x:c>
      <x:c r="F269" s="0" t="s">
        <x:v>20</x:v>
      </x:c>
      <x:c r="G269" s="0" t="n">
        <x:v>83</x:v>
      </x:c>
      <x:c r="H269" s="4" t="n">
        <x:v>0.9</x:v>
      </x:c>
      <x:c r="I269" s="4" t="n">
        <x:v>83</x:v>
      </x:c>
      <x:c r="J269" s="4" t="n">
        <x:v>0.011</x:v>
      </x:c>
      <x:c r="K269" s="4">
        <x:f>I269*J269</x:f>
      </x:c>
      <x:c r="L269" s="4" t="n">
        <x:v>287.188</x:v>
      </x:c>
      <x:c r="M269" s="5">
        <x:f>J269/3.832*100</x:f>
      </x:c>
      <x:c r="N269" s="6">
        <x:f>M269*L269/100</x:f>
      </x:c>
      <x:c r="O269" s="6">
        <x:f>H269-N269</x:f>
      </x:c>
    </x:row>
    <x:row r="270" spans="1:25">
      <x:c r="A270" s="0" t="s">
        <x:v>94</x:v>
      </x:c>
      <x:c r="B270" s="0" t="n">
        <x:v>1472</x:v>
      </x:c>
      <x:c r="C270" s="0" t="s">
        <x:v>21</x:v>
      </x:c>
      <x:c r="D270" s="0" t="s">
        <x:v>42</x:v>
      </x:c>
      <x:c r="E270" s="0" t="s">
        <x:v>44</x:v>
      </x:c>
      <x:c r="F270" s="0" t="s">
        <x:v>20</x:v>
      </x:c>
      <x:c r="G270" s="0" t="n">
        <x:v>83</x:v>
      </x:c>
      <x:c r="H270" s="4" t="n">
        <x:v>12</x:v>
      </x:c>
      <x:c r="I270" s="4" t="n">
        <x:v>83</x:v>
      </x:c>
      <x:c r="J270" s="4" t="n">
        <x:v>0.145</x:v>
      </x:c>
      <x:c r="K270" s="4">
        <x:f>I270*J270</x:f>
      </x:c>
      <x:c r="L270" s="4" t="n">
        <x:v>287.188</x:v>
      </x:c>
      <x:c r="M270" s="5">
        <x:f>J270/3.832*100</x:f>
      </x:c>
      <x:c r="N270" s="6">
        <x:f>M270*L270/100</x:f>
      </x:c>
      <x:c r="O270" s="6">
        <x:f>H270-N270</x:f>
      </x:c>
    </x:row>
    <x:row r="271" spans="1:25">
      <x:c r="A271" s="0" t="s">
        <x:v>94</x:v>
      </x:c>
      <x:c r="B271" s="0" t="n">
        <x:v>1472</x:v>
      </x:c>
      <x:c r="C271" s="0" t="s">
        <x:v>21</x:v>
      </x:c>
      <x:c r="D271" s="0" t="s">
        <x:v>42</x:v>
      </x:c>
      <x:c r="E271" s="0" t="s">
        <x:v>44</x:v>
      </x:c>
      <x:c r="F271" s="0" t="s">
        <x:v>20</x:v>
      </x:c>
      <x:c r="G271" s="0" t="n">
        <x:v>83</x:v>
      </x:c>
      <x:c r="H271" s="4" t="n">
        <x:v>12</x:v>
      </x:c>
      <x:c r="I271" s="4" t="n">
        <x:v>83</x:v>
      </x:c>
      <x:c r="J271" s="4" t="n">
        <x:v>0.145</x:v>
      </x:c>
      <x:c r="K271" s="4">
        <x:f>I271*J271</x:f>
      </x:c>
      <x:c r="L271" s="4" t="n">
        <x:v>287.188</x:v>
      </x:c>
      <x:c r="M271" s="5">
        <x:f>J271/3.832*100</x:f>
      </x:c>
      <x:c r="N271" s="6">
        <x:f>M271*L271/100</x:f>
      </x:c>
      <x:c r="O271" s="6">
        <x:f>H271-N271</x:f>
      </x:c>
    </x:row>
    <x:row r="272" spans="1:25">
      <x:c r="A272" s="0" t="s">
        <x:v>94</x:v>
      </x:c>
      <x:c r="B272" s="0" t="n">
        <x:v>1472</x:v>
      </x:c>
      <x:c r="C272" s="0" t="s">
        <x:v>21</x:v>
      </x:c>
      <x:c r="D272" s="0" t="s">
        <x:v>42</x:v>
      </x:c>
      <x:c r="E272" s="0" t="s">
        <x:v>43</x:v>
      </x:c>
      <x:c r="F272" s="0" t="s">
        <x:v>20</x:v>
      </x:c>
      <x:c r="G272" s="0" t="n">
        <x:v>83</x:v>
      </x:c>
      <x:c r="H272" s="4" t="n">
        <x:v>12</x:v>
      </x:c>
      <x:c r="I272" s="4" t="n">
        <x:v>83</x:v>
      </x:c>
      <x:c r="J272" s="4" t="n">
        <x:v>0.145</x:v>
      </x:c>
      <x:c r="K272" s="4">
        <x:f>I272*J272</x:f>
      </x:c>
      <x:c r="L272" s="4" t="n">
        <x:v>287.188</x:v>
      </x:c>
      <x:c r="M272" s="5">
        <x:f>J272/3.832*100</x:f>
      </x:c>
      <x:c r="N272" s="6">
        <x:f>M272*L272/100</x:f>
      </x:c>
      <x:c r="O272" s="6">
        <x:f>H272-N272</x:f>
      </x:c>
    </x:row>
    <x:row r="273" spans="1:25">
      <x:c r="A273" s="0" t="s">
        <x:v>94</x:v>
      </x:c>
      <x:c r="B273" s="0" t="n">
        <x:v>1472</x:v>
      </x:c>
      <x:c r="C273" s="0" t="s">
        <x:v>21</x:v>
      </x:c>
      <x:c r="D273" s="0" t="s">
        <x:v>42</x:v>
      </x:c>
      <x:c r="E273" s="0" t="s">
        <x:v>43</x:v>
      </x:c>
      <x:c r="F273" s="0" t="s">
        <x:v>20</x:v>
      </x:c>
      <x:c r="G273" s="0" t="n">
        <x:v>83</x:v>
      </x:c>
      <x:c r="H273" s="4" t="n">
        <x:v>12</x:v>
      </x:c>
      <x:c r="I273" s="4" t="n">
        <x:v>83</x:v>
      </x:c>
      <x:c r="J273" s="4" t="n">
        <x:v>0.145</x:v>
      </x:c>
      <x:c r="K273" s="4">
        <x:f>I273*J273</x:f>
      </x:c>
      <x:c r="L273" s="4" t="n">
        <x:v>287.188</x:v>
      </x:c>
      <x:c r="M273" s="5">
        <x:f>J273/3.832*100</x:f>
      </x:c>
      <x:c r="N273" s="6">
        <x:f>M273*L273/100</x:f>
      </x:c>
      <x:c r="O273" s="6">
        <x:f>H273-N273</x:f>
      </x:c>
    </x:row>
    <x:row r="274" spans="1:25">
      <x:c r="A274" s="0" t="s">
        <x:v>94</x:v>
      </x:c>
      <x:c r="B274" s="0" t="n">
        <x:v>1472</x:v>
      </x:c>
      <x:c r="C274" s="0" t="s">
        <x:v>21</x:v>
      </x:c>
      <x:c r="D274" s="0" t="s">
        <x:v>33</x:v>
      </x:c>
      <x:c r="E274" s="0" t="s">
        <x:v>45</x:v>
      </x:c>
      <x:c r="F274" s="0" t="s">
        <x:v>26</x:v>
      </x:c>
      <x:c r="G274" s="0" t="n">
        <x:v>83</x:v>
      </x:c>
      <x:c r="H274" s="4" t="n">
        <x:v>122.84</x:v>
      </x:c>
      <x:c r="I274" s="4" t="n">
        <x:v>83</x:v>
      </x:c>
      <x:c r="J274" s="4" t="n">
        <x:v>1.48</x:v>
      </x:c>
      <x:c r="K274" s="4">
        <x:f>I274*J274</x:f>
      </x:c>
      <x:c r="L274" s="4" t="n">
        <x:v>287.188</x:v>
      </x:c>
      <x:c r="M274" s="5">
        <x:f>J274/3.832*100</x:f>
      </x:c>
      <x:c r="N274" s="6">
        <x:f>M274*L274/100</x:f>
      </x:c>
      <x:c r="O274" s="6">
        <x:f>H274-N274</x:f>
      </x:c>
    </x:row>
    <x:row r="275" spans="1:25">
      <x:c r="A275" s="0" t="s">
        <x:v>94</x:v>
      </x:c>
      <x:c r="B275" s="0" t="n">
        <x:v>1472</x:v>
      </x:c>
      <x:c r="C275" s="0" t="s">
        <x:v>21</x:v>
      </x:c>
      <x:c r="D275" s="0" t="s">
        <x:v>36</x:v>
      </x:c>
      <x:c r="E275" s="0" t="s">
        <x:v>46</x:v>
      </x:c>
      <x:c r="F275" s="0" t="s">
        <x:v>26</x:v>
      </x:c>
      <x:c r="G275" s="0" t="n">
        <x:v>83</x:v>
      </x:c>
      <x:c r="H275" s="4" t="n">
        <x:v>145.253</x:v>
      </x:c>
      <x:c r="I275" s="4" t="n">
        <x:v>83</x:v>
      </x:c>
      <x:c r="J275" s="4" t="n">
        <x:v>1.75</x:v>
      </x:c>
      <x:c r="K275" s="4">
        <x:f>I275*J275</x:f>
      </x:c>
      <x:c r="L275" s="4" t="n">
        <x:v>287.188</x:v>
      </x:c>
      <x:c r="M275" s="5">
        <x:f>J275/3.832*100</x:f>
      </x:c>
      <x:c r="N275" s="6">
        <x:f>M275*L275/100</x:f>
      </x:c>
      <x:c r="O275" s="6">
        <x:f>H275-N275</x:f>
      </x:c>
    </x:row>
    <x:row r="276" spans="1:25">
      <x:c r="A276" s="0" t="s">
        <x:v>95</x:v>
      </x:c>
      <x:c r="B276" s="0" t="n">
        <x:v>1475</x:v>
      </x:c>
      <x:c r="C276" s="0" t="s">
        <x:v>21</x:v>
      </x:c>
      <x:c r="D276" s="0" t="s">
        <x:v>33</x:v>
      </x:c>
      <x:c r="E276" s="0" t="s">
        <x:v>34</x:v>
      </x:c>
      <x:c r="F276" s="0" t="s">
        <x:v>20</x:v>
      </x:c>
      <x:c r="G276" s="0" t="n">
        <x:v>117</x:v>
      </x:c>
      <x:c r="H276" s="4" t="n">
        <x:v>59.85</x:v>
      </x:c>
      <x:c r="I276" s="4" t="n">
        <x:v>117</x:v>
      </x:c>
      <x:c r="J276" s="4" t="n">
        <x:v>0.512</x:v>
      </x:c>
      <x:c r="K276" s="4">
        <x:f>I276*J276</x:f>
      </x:c>
      <x:c r="L276" s="4" t="n">
        <x:v>160.032</x:v>
      </x:c>
      <x:c r="M276" s="5">
        <x:f>J276/2.292*100</x:f>
      </x:c>
      <x:c r="N276" s="6">
        <x:f>M276*L276/100</x:f>
      </x:c>
      <x:c r="O276" s="6">
        <x:f>H276-N276</x:f>
      </x:c>
    </x:row>
    <x:row r="277" spans="1:25">
      <x:c r="A277" s="0" t="s">
        <x:v>95</x:v>
      </x:c>
      <x:c r="B277" s="0" t="n">
        <x:v>1475</x:v>
      </x:c>
      <x:c r="C277" s="0" t="s">
        <x:v>21</x:v>
      </x:c>
      <x:c r="D277" s="0" t="s">
        <x:v>22</x:v>
      </x:c>
      <x:c r="E277" s="0" t="s">
        <x:v>35</x:v>
      </x:c>
      <x:c r="F277" s="0" t="s">
        <x:v>20</x:v>
      </x:c>
      <x:c r="G277" s="0" t="n">
        <x:v>117</x:v>
      </x:c>
      <x:c r="H277" s="4" t="n">
        <x:v>50.4</x:v>
      </x:c>
      <x:c r="I277" s="4" t="n">
        <x:v>117</x:v>
      </x:c>
      <x:c r="J277" s="4" t="n">
        <x:v>0.431</x:v>
      </x:c>
      <x:c r="K277" s="4">
        <x:f>I277*J277</x:f>
      </x:c>
      <x:c r="L277" s="4" t="n">
        <x:v>160.032</x:v>
      </x:c>
      <x:c r="M277" s="5">
        <x:f>J277/2.292*100</x:f>
      </x:c>
      <x:c r="N277" s="6">
        <x:f>M277*L277/100</x:f>
      </x:c>
      <x:c r="O277" s="6">
        <x:f>H277-N277</x:f>
      </x:c>
    </x:row>
    <x:row r="278" spans="1:25">
      <x:c r="A278" s="0" t="s">
        <x:v>95</x:v>
      </x:c>
      <x:c r="B278" s="0" t="n">
        <x:v>1475</x:v>
      </x:c>
      <x:c r="C278" s="0" t="s">
        <x:v>21</x:v>
      </x:c>
      <x:c r="D278" s="0" t="s">
        <x:v>22</x:v>
      </x:c>
      <x:c r="E278" s="0" t="s">
        <x:v>35</x:v>
      </x:c>
      <x:c r="F278" s="0" t="s">
        <x:v>20</x:v>
      </x:c>
      <x:c r="G278" s="0" t="n">
        <x:v>117</x:v>
      </x:c>
      <x:c r="H278" s="4" t="n">
        <x:v>50.4</x:v>
      </x:c>
      <x:c r="I278" s="4" t="n">
        <x:v>117</x:v>
      </x:c>
      <x:c r="J278" s="4" t="n">
        <x:v>0.431</x:v>
      </x:c>
      <x:c r="K278" s="4">
        <x:f>I278*J278</x:f>
      </x:c>
      <x:c r="L278" s="4" t="n">
        <x:v>160.032</x:v>
      </x:c>
      <x:c r="M278" s="5">
        <x:f>J278/2.292*100</x:f>
      </x:c>
      <x:c r="N278" s="6">
        <x:f>M278*L278/100</x:f>
      </x:c>
      <x:c r="O278" s="6">
        <x:f>H278-N278</x:f>
      </x:c>
    </x:row>
    <x:row r="279" spans="1:25">
      <x:c r="A279" s="0" t="s">
        <x:v>95</x:v>
      </x:c>
      <x:c r="B279" s="0" t="n">
        <x:v>1475</x:v>
      </x:c>
      <x:c r="C279" s="0" t="s">
        <x:v>21</x:v>
      </x:c>
      <x:c r="D279" s="0" t="s">
        <x:v>33</x:v>
      </x:c>
      <x:c r="E279" s="0" t="s">
        <x:v>34</x:v>
      </x:c>
      <x:c r="F279" s="0" t="s">
        <x:v>26</x:v>
      </x:c>
      <x:c r="G279" s="0" t="n">
        <x:v>117</x:v>
      </x:c>
      <x:c r="H279" s="4" t="n">
        <x:v>7.893</x:v>
      </x:c>
      <x:c r="I279" s="4" t="n">
        <x:v>117</x:v>
      </x:c>
      <x:c r="J279" s="4" t="n">
        <x:v>0.078</x:v>
      </x:c>
      <x:c r="K279" s="4">
        <x:f>I279*J279</x:f>
      </x:c>
      <x:c r="L279" s="4" t="n">
        <x:v>160.032</x:v>
      </x:c>
      <x:c r="M279" s="5">
        <x:f>J279/2.292*100</x:f>
      </x:c>
      <x:c r="N279" s="6">
        <x:f>M279*L279/100</x:f>
      </x:c>
      <x:c r="O279" s="6">
        <x:f>H279-N279</x:f>
      </x:c>
    </x:row>
    <x:row r="280" spans="1:25">
      <x:c r="A280" s="0" t="s">
        <x:v>95</x:v>
      </x:c>
      <x:c r="B280" s="0" t="n">
        <x:v>1475</x:v>
      </x:c>
      <x:c r="C280" s="0" t="s">
        <x:v>21</x:v>
      </x:c>
      <x:c r="D280" s="0" t="s">
        <x:v>36</x:v>
      </x:c>
      <x:c r="E280" s="0" t="s">
        <x:v>37</x:v>
      </x:c>
      <x:c r="F280" s="0" t="s">
        <x:v>26</x:v>
      </x:c>
      <x:c r="G280" s="0" t="n">
        <x:v>117</x:v>
      </x:c>
      <x:c r="H280" s="4" t="n">
        <x:v>94.504</x:v>
      </x:c>
      <x:c r="I280" s="4" t="n">
        <x:v>117</x:v>
      </x:c>
      <x:c r="J280" s="4" t="n">
        <x:v>0.42</x:v>
      </x:c>
      <x:c r="K280" s="4">
        <x:f>I280*J280</x:f>
      </x:c>
      <x:c r="L280" s="4" t="n">
        <x:v>160.032</x:v>
      </x:c>
      <x:c r="M280" s="5">
        <x:f>J280/2.292*100</x:f>
      </x:c>
      <x:c r="N280" s="6">
        <x:f>M280*L280/100</x:f>
      </x:c>
      <x:c r="O280" s="6">
        <x:f>H280-N280</x:f>
      </x:c>
    </x:row>
    <x:row r="281" spans="1:25">
      <x:c r="A281" s="0" t="s">
        <x:v>95</x:v>
      </x:c>
      <x:c r="B281" s="0" t="n">
        <x:v>1475</x:v>
      </x:c>
      <x:c r="C281" s="0" t="s">
        <x:v>21</x:v>
      </x:c>
      <x:c r="D281" s="0" t="s">
        <x:v>36</x:v>
      </x:c>
      <x:c r="E281" s="0" t="s">
        <x:v>38</x:v>
      </x:c>
      <x:c r="F281" s="0" t="s">
        <x:v>26</x:v>
      </x:c>
      <x:c r="G281" s="0" t="n">
        <x:v>117</x:v>
      </x:c>
      <x:c r="H281" s="4" t="n">
        <x:v>72.606</x:v>
      </x:c>
      <x:c r="I281" s="4" t="n">
        <x:v>117</x:v>
      </x:c>
      <x:c r="J281" s="4" t="n">
        <x:v>0.42</x:v>
      </x:c>
      <x:c r="K281" s="4">
        <x:f>I281*J281</x:f>
      </x:c>
      <x:c r="L281" s="4" t="n">
        <x:v>160.032</x:v>
      </x:c>
      <x:c r="M281" s="5">
        <x:f>J281/2.292*100</x:f>
      </x:c>
      <x:c r="N281" s="6">
        <x:f>M281*L281/100</x:f>
      </x:c>
      <x:c r="O281" s="6">
        <x:f>H281-N281</x:f>
      </x:c>
    </x:row>
    <x:row r="282" spans="1:25">
      <x:c r="A282" s="0" t="s">
        <x:v>49</x:v>
      </x:c>
      <x:c r="B282" s="0" t="n">
        <x:v>1476</x:v>
      </x:c>
      <x:c r="C282" s="0" t="s">
        <x:v>17</x:v>
      </x:c>
      <x:c r="D282" s="0" t="s">
        <x:v>18</x:v>
      </x:c>
      <x:c r="E282" s="0" t="s">
        <x:v>19</x:v>
      </x:c>
      <x:c r="F282" s="0" t="s">
        <x:v>20</x:v>
      </x:c>
      <x:c r="G282" s="0" t="n">
        <x:v>38</x:v>
      </x:c>
      <x:c r="H282" s="4" t="n">
        <x:v>24.7</x:v>
      </x:c>
      <x:c r="I282" s="4" t="n">
        <x:v>38</x:v>
      </x:c>
      <x:c r="J282" s="4" t="n">
        <x:v>0.65</x:v>
      </x:c>
      <x:c r="K282" s="4">
        <x:f>I282*J282</x:f>
      </x:c>
      <x:c r="L282" s="4" t="n">
        <x:v>118.596</x:v>
      </x:c>
      <x:c r="M282" s="5">
        <x:f>J282/3.756*100</x:f>
      </x:c>
      <x:c r="N282" s="6">
        <x:f>M282*L282/100</x:f>
      </x:c>
      <x:c r="O282" s="6">
        <x:f>H282-N282</x:f>
      </x:c>
    </x:row>
    <x:row r="283" spans="1:25">
      <x:c r="A283" s="0" t="s">
        <x:v>49</x:v>
      </x:c>
      <x:c r="B283" s="0" t="n">
        <x:v>1476</x:v>
      </x:c>
      <x:c r="C283" s="0" t="s">
        <x:v>21</x:v>
      </x:c>
      <x:c r="D283" s="0" t="s">
        <x:v>22</x:v>
      </x:c>
      <x:c r="E283" s="0" t="s">
        <x:v>23</x:v>
      </x:c>
      <x:c r="F283" s="0" t="s">
        <x:v>20</x:v>
      </x:c>
      <x:c r="G283" s="0" t="n">
        <x:v>38</x:v>
      </x:c>
      <x:c r="H283" s="4" t="n">
        <x:v>21</x:v>
      </x:c>
      <x:c r="I283" s="4" t="n">
        <x:v>38</x:v>
      </x:c>
      <x:c r="J283" s="4" t="n">
        <x:v>0.553</x:v>
      </x:c>
      <x:c r="K283" s="4">
        <x:f>I283*J283</x:f>
      </x:c>
      <x:c r="L283" s="4" t="n">
        <x:v>118.596</x:v>
      </x:c>
      <x:c r="M283" s="5">
        <x:f>J283/3.756*100</x:f>
      </x:c>
      <x:c r="N283" s="6">
        <x:f>M283*L283/100</x:f>
      </x:c>
      <x:c r="O283" s="6">
        <x:f>H283-N283</x:f>
      </x:c>
    </x:row>
    <x:row r="284" spans="1:25">
      <x:c r="A284" s="0" t="s">
        <x:v>49</x:v>
      </x:c>
      <x:c r="B284" s="0" t="n">
        <x:v>1476</x:v>
      </x:c>
      <x:c r="C284" s="0" t="s">
        <x:v>21</x:v>
      </x:c>
      <x:c r="D284" s="0" t="s">
        <x:v>22</x:v>
      </x:c>
      <x:c r="E284" s="0" t="s">
        <x:v>23</x:v>
      </x:c>
      <x:c r="F284" s="0" t="s">
        <x:v>20</x:v>
      </x:c>
      <x:c r="G284" s="0" t="n">
        <x:v>38</x:v>
      </x:c>
      <x:c r="H284" s="4" t="n">
        <x:v>21</x:v>
      </x:c>
      <x:c r="I284" s="4" t="n">
        <x:v>38</x:v>
      </x:c>
      <x:c r="J284" s="4" t="n">
        <x:v>0.553</x:v>
      </x:c>
      <x:c r="K284" s="4">
        <x:f>I284*J284</x:f>
      </x:c>
      <x:c r="L284" s="4" t="n">
        <x:v>118.596</x:v>
      </x:c>
      <x:c r="M284" s="5">
        <x:f>J284/3.756*100</x:f>
      </x:c>
      <x:c r="N284" s="6">
        <x:f>M284*L284/100</x:f>
      </x:c>
      <x:c r="O284" s="6">
        <x:f>H284-N284</x:f>
      </x:c>
    </x:row>
    <x:row r="285" spans="1:25">
      <x:c r="A285" s="0" t="s">
        <x:v>49</x:v>
      </x:c>
      <x:c r="B285" s="0" t="n">
        <x:v>1476</x:v>
      </x:c>
      <x:c r="C285" s="0" t="s">
        <x:v>17</x:v>
      </x:c>
      <x:c r="D285" s="0" t="s">
        <x:v>24</x:v>
      </x:c>
      <x:c r="E285" s="0" t="s">
        <x:v>25</x:v>
      </x:c>
      <x:c r="F285" s="0" t="s">
        <x:v>26</x:v>
      </x:c>
      <x:c r="G285" s="0" t="n">
        <x:v>38</x:v>
      </x:c>
      <x:c r="H285" s="4" t="n">
        <x:v>76</x:v>
      </x:c>
      <x:c r="I285" s="4" t="n">
        <x:v>38</x:v>
      </x:c>
      <x:c r="J285" s="4" t="n">
        <x:v>2</x:v>
      </x:c>
      <x:c r="K285" s="4">
        <x:f>I285*J285</x:f>
      </x:c>
      <x:c r="L285" s="4" t="n">
        <x:v>118.596</x:v>
      </x:c>
      <x:c r="M285" s="5">
        <x:f>J285/3.756*100</x:f>
      </x:c>
      <x:c r="N285" s="6">
        <x:f>M285*L285/100</x:f>
      </x:c>
      <x:c r="O285" s="6">
        <x:f>H285-N285</x:f>
      </x:c>
    </x:row>
    <x:row r="286" spans="1:25">
      <x:c r="A286" s="0" t="s">
        <x:v>51</x:v>
      </x:c>
      <x:c r="B286" s="0" t="n">
        <x:v>1477</x:v>
      </x:c>
      <x:c r="C286" s="0" t="s">
        <x:v>17</x:v>
      </x:c>
      <x:c r="D286" s="0" t="s">
        <x:v>18</x:v>
      </x:c>
      <x:c r="E286" s="0" t="s">
        <x:v>19</x:v>
      </x:c>
      <x:c r="F286" s="0" t="s">
        <x:v>20</x:v>
      </x:c>
      <x:c r="G286" s="0" t="n">
        <x:v>38</x:v>
      </x:c>
      <x:c r="H286" s="4" t="n">
        <x:v>24.7</x:v>
      </x:c>
      <x:c r="I286" s="4" t="n">
        <x:v>38</x:v>
      </x:c>
      <x:c r="J286" s="4" t="n">
        <x:v>0.65</x:v>
      </x:c>
      <x:c r="K286" s="4">
        <x:f>I286*J286</x:f>
      </x:c>
      <x:c r="L286" s="4" t="n">
        <x:v>126.706</x:v>
      </x:c>
      <x:c r="M286" s="5">
        <x:f>J286/3.203*100</x:f>
      </x:c>
      <x:c r="N286" s="6">
        <x:f>M286*L286/100</x:f>
      </x:c>
      <x:c r="O286" s="6">
        <x:f>H286-N286</x:f>
      </x:c>
    </x:row>
    <x:row r="287" spans="1:25">
      <x:c r="A287" s="0" t="s">
        <x:v>51</x:v>
      </x:c>
      <x:c r="B287" s="0" t="n">
        <x:v>1477</x:v>
      </x:c>
      <x:c r="C287" s="0" t="s">
        <x:v>21</x:v>
      </x:c>
      <x:c r="D287" s="0" t="s">
        <x:v>22</x:v>
      </x:c>
      <x:c r="E287" s="0" t="s">
        <x:v>23</x:v>
      </x:c>
      <x:c r="F287" s="0" t="s">
        <x:v>20</x:v>
      </x:c>
      <x:c r="G287" s="0" t="n">
        <x:v>38</x:v>
      </x:c>
      <x:c r="H287" s="4" t="n">
        <x:v>21</x:v>
      </x:c>
      <x:c r="I287" s="4" t="n">
        <x:v>38</x:v>
      </x:c>
      <x:c r="J287" s="4" t="n">
        <x:v>0.553</x:v>
      </x:c>
      <x:c r="K287" s="4">
        <x:f>I287*J287</x:f>
      </x:c>
      <x:c r="L287" s="4" t="n">
        <x:v>126.706</x:v>
      </x:c>
      <x:c r="M287" s="5">
        <x:f>J287/3.203*100</x:f>
      </x:c>
      <x:c r="N287" s="6">
        <x:f>M287*L287/100</x:f>
      </x:c>
      <x:c r="O287" s="6">
        <x:f>H287-N287</x:f>
      </x:c>
    </x:row>
    <x:row r="288" spans="1:25">
      <x:c r="A288" s="0" t="s">
        <x:v>51</x:v>
      </x:c>
      <x:c r="B288" s="0" t="n">
        <x:v>1477</x:v>
      </x:c>
      <x:c r="C288" s="0" t="s">
        <x:v>17</x:v>
      </x:c>
      <x:c r="D288" s="0" t="s">
        <x:v>24</x:v>
      </x:c>
      <x:c r="E288" s="0" t="s">
        <x:v>25</x:v>
      </x:c>
      <x:c r="F288" s="0" t="s">
        <x:v>26</x:v>
      </x:c>
      <x:c r="G288" s="0" t="n">
        <x:v>38</x:v>
      </x:c>
      <x:c r="H288" s="4" t="n">
        <x:v>76</x:v>
      </x:c>
      <x:c r="I288" s="4" t="n">
        <x:v>38</x:v>
      </x:c>
      <x:c r="J288" s="4" t="n">
        <x:v>2</x:v>
      </x:c>
      <x:c r="K288" s="4">
        <x:f>I288*J288</x:f>
      </x:c>
      <x:c r="L288" s="4" t="n">
        <x:v>126.706</x:v>
      </x:c>
      <x:c r="M288" s="5">
        <x:f>J288/3.203*100</x:f>
      </x:c>
      <x:c r="N288" s="6">
        <x:f>M288*L288/100</x:f>
      </x:c>
      <x:c r="O288" s="6">
        <x:f>H288-N288</x:f>
      </x:c>
    </x:row>
    <x:row r="289" spans="1:25">
      <x:c r="A289" s="0" t="s">
        <x:v>96</x:v>
      </x:c>
      <x:c r="B289" s="0" t="n">
        <x:v>1478</x:v>
      </x:c>
      <x:c r="C289" s="0" t="s">
        <x:v>21</x:v>
      </x:c>
      <x:c r="D289" s="0" t="s">
        <x:v>22</x:v>
      </x:c>
      <x:c r="E289" s="0" t="s">
        <x:v>23</x:v>
      </x:c>
      <x:c r="F289" s="0" t="s">
        <x:v>20</x:v>
      </x:c>
      <x:c r="G289" s="0" t="n">
        <x:v>38</x:v>
      </x:c>
      <x:c r="H289" s="4" t="n">
        <x:v>22.5</x:v>
      </x:c>
      <x:c r="I289" s="4" t="n">
        <x:v>38</x:v>
      </x:c>
      <x:c r="J289" s="4" t="n">
        <x:v>0.592</x:v>
      </x:c>
      <x:c r="K289" s="4">
        <x:f>I289*J289</x:f>
      </x:c>
      <x:c r="L289" s="4" t="n">
        <x:v>127.596</x:v>
      </x:c>
      <x:c r="M289" s="5">
        <x:f>J289/3.834*100</x:f>
      </x:c>
      <x:c r="N289" s="6">
        <x:f>M289*L289/100</x:f>
      </x:c>
      <x:c r="O289" s="6">
        <x:f>H289-N289</x:f>
      </x:c>
    </x:row>
    <x:row r="290" spans="1:25">
      <x:c r="A290" s="0" t="s">
        <x:v>96</x:v>
      </x:c>
      <x:c r="B290" s="0" t="n">
        <x:v>1478</x:v>
      </x:c>
      <x:c r="C290" s="0" t="s">
        <x:v>21</x:v>
      </x:c>
      <x:c r="D290" s="0" t="s">
        <x:v>22</x:v>
      </x:c>
      <x:c r="E290" s="0" t="s">
        <x:v>23</x:v>
      </x:c>
      <x:c r="F290" s="0" t="s">
        <x:v>20</x:v>
      </x:c>
      <x:c r="G290" s="0" t="n">
        <x:v>38</x:v>
      </x:c>
      <x:c r="H290" s="4" t="n">
        <x:v>22.5</x:v>
      </x:c>
      <x:c r="I290" s="4" t="n">
        <x:v>38</x:v>
      </x:c>
      <x:c r="J290" s="4" t="n">
        <x:v>0.592</x:v>
      </x:c>
      <x:c r="K290" s="4">
        <x:f>I290*J290</x:f>
      </x:c>
      <x:c r="L290" s="4" t="n">
        <x:v>127.596</x:v>
      </x:c>
      <x:c r="M290" s="5">
        <x:f>J290/3.834*100</x:f>
      </x:c>
      <x:c r="N290" s="6">
        <x:f>M290*L290/100</x:f>
      </x:c>
      <x:c r="O290" s="6">
        <x:f>H290-N290</x:f>
      </x:c>
    </x:row>
    <x:row r="291" spans="1:25">
      <x:c r="A291" s="0" t="s">
        <x:v>96</x:v>
      </x:c>
      <x:c r="B291" s="0" t="n">
        <x:v>1478</x:v>
      </x:c>
      <x:c r="C291" s="0" t="s">
        <x:v>17</x:v>
      </x:c>
      <x:c r="D291" s="0" t="s">
        <x:v>18</x:v>
      </x:c>
      <x:c r="E291" s="0" t="s">
        <x:v>19</x:v>
      </x:c>
      <x:c r="F291" s="0" t="s">
        <x:v>20</x:v>
      </x:c>
      <x:c r="G291" s="0" t="n">
        <x:v>38</x:v>
      </x:c>
      <x:c r="H291" s="4" t="n">
        <x:v>24.7</x:v>
      </x:c>
      <x:c r="I291" s="4" t="n">
        <x:v>38</x:v>
      </x:c>
      <x:c r="J291" s="4" t="n">
        <x:v>0.65</x:v>
      </x:c>
      <x:c r="K291" s="4">
        <x:f>I291*J291</x:f>
      </x:c>
      <x:c r="L291" s="4" t="n">
        <x:v>127.596</x:v>
      </x:c>
      <x:c r="M291" s="5">
        <x:f>J291/3.834*100</x:f>
      </x:c>
      <x:c r="N291" s="6">
        <x:f>M291*L291/100</x:f>
      </x:c>
      <x:c r="O291" s="6">
        <x:f>H291-N291</x:f>
      </x:c>
    </x:row>
    <x:row r="292" spans="1:25">
      <x:c r="A292" s="0" t="s">
        <x:v>96</x:v>
      </x:c>
      <x:c r="B292" s="0" t="n">
        <x:v>1478</x:v>
      </x:c>
      <x:c r="C292" s="0" t="s">
        <x:v>17</x:v>
      </x:c>
      <x:c r="D292" s="0" t="s">
        <x:v>24</x:v>
      </x:c>
      <x:c r="E292" s="0" t="s">
        <x:v>25</x:v>
      </x:c>
      <x:c r="F292" s="0" t="s">
        <x:v>26</x:v>
      </x:c>
      <x:c r="G292" s="0" t="n">
        <x:v>38</x:v>
      </x:c>
      <x:c r="H292" s="4" t="n">
        <x:v>76</x:v>
      </x:c>
      <x:c r="I292" s="4" t="n">
        <x:v>38</x:v>
      </x:c>
      <x:c r="J292" s="4" t="n">
        <x:v>2</x:v>
      </x:c>
      <x:c r="K292" s="4">
        <x:f>I292*J292</x:f>
      </x:c>
      <x:c r="L292" s="4" t="n">
        <x:v>127.596</x:v>
      </x:c>
      <x:c r="M292" s="5">
        <x:f>J292/3.834*100</x:f>
      </x:c>
      <x:c r="N292" s="6">
        <x:f>M292*L292/100</x:f>
      </x:c>
      <x:c r="O292" s="6">
        <x:f>H292-N292</x:f>
      </x:c>
    </x:row>
    <x:row r="293" spans="1:25">
      <x:c r="A293" s="0" t="s">
        <x:v>67</x:v>
      </x:c>
      <x:c r="B293" s="0" t="n">
        <x:v>1483</x:v>
      </x:c>
      <x:c r="C293" s="0" t="s">
        <x:v>17</x:v>
      </x:c>
      <x:c r="D293" s="0" t="s">
        <x:v>18</x:v>
      </x:c>
      <x:c r="E293" s="0" t="s">
        <x:v>19</x:v>
      </x:c>
      <x:c r="F293" s="0" t="s">
        <x:v>20</x:v>
      </x:c>
      <x:c r="G293" s="0" t="n">
        <x:v>38</x:v>
      </x:c>
      <x:c r="H293" s="4" t="n">
        <x:v>24.7</x:v>
      </x:c>
      <x:c r="I293" s="4" t="n">
        <x:v>38</x:v>
      </x:c>
      <x:c r="J293" s="4" t="n">
        <x:v>0.65</x:v>
      </x:c>
      <x:c r="K293" s="4">
        <x:f>I293*J293</x:f>
      </x:c>
      <x:c r="L293" s="4" t="n">
        <x:v>114.655</x:v>
      </x:c>
      <x:c r="M293" s="5">
        <x:f>J293/3.203*100</x:f>
      </x:c>
      <x:c r="N293" s="6">
        <x:f>M293*L293/100</x:f>
      </x:c>
      <x:c r="O293" s="6">
        <x:f>H293-N293</x:f>
      </x:c>
    </x:row>
    <x:row r="294" spans="1:25">
      <x:c r="A294" s="0" t="s">
        <x:v>67</x:v>
      </x:c>
      <x:c r="B294" s="0" t="n">
        <x:v>1483</x:v>
      </x:c>
      <x:c r="C294" s="0" t="s">
        <x:v>21</x:v>
      </x:c>
      <x:c r="D294" s="0" t="s">
        <x:v>22</x:v>
      </x:c>
      <x:c r="E294" s="0" t="s">
        <x:v>23</x:v>
      </x:c>
      <x:c r="F294" s="0" t="s">
        <x:v>20</x:v>
      </x:c>
      <x:c r="G294" s="0" t="n">
        <x:v>38</x:v>
      </x:c>
      <x:c r="H294" s="4" t="n">
        <x:v>21</x:v>
      </x:c>
      <x:c r="I294" s="4" t="n">
        <x:v>38</x:v>
      </x:c>
      <x:c r="J294" s="4" t="n">
        <x:v>0.553</x:v>
      </x:c>
      <x:c r="K294" s="4">
        <x:f>I294*J294</x:f>
      </x:c>
      <x:c r="L294" s="4" t="n">
        <x:v>114.655</x:v>
      </x:c>
      <x:c r="M294" s="5">
        <x:f>J294/3.203*100</x:f>
      </x:c>
      <x:c r="N294" s="6">
        <x:f>M294*L294/100</x:f>
      </x:c>
      <x:c r="O294" s="6">
        <x:f>H294-N294</x:f>
      </x:c>
    </x:row>
    <x:row r="295" spans="1:25">
      <x:c r="A295" s="0" t="s">
        <x:v>67</x:v>
      </x:c>
      <x:c r="B295" s="0" t="n">
        <x:v>1483</x:v>
      </x:c>
      <x:c r="C295" s="0" t="s">
        <x:v>17</x:v>
      </x:c>
      <x:c r="D295" s="0" t="s">
        <x:v>24</x:v>
      </x:c>
      <x:c r="E295" s="0" t="s">
        <x:v>25</x:v>
      </x:c>
      <x:c r="F295" s="0" t="s">
        <x:v>26</x:v>
      </x:c>
      <x:c r="G295" s="0" t="n">
        <x:v>38</x:v>
      </x:c>
      <x:c r="H295" s="4" t="n">
        <x:v>76</x:v>
      </x:c>
      <x:c r="I295" s="4" t="n">
        <x:v>38</x:v>
      </x:c>
      <x:c r="J295" s="4" t="n">
        <x:v>2</x:v>
      </x:c>
      <x:c r="K295" s="4">
        <x:f>I295*J295</x:f>
      </x:c>
      <x:c r="L295" s="4" t="n">
        <x:v>114.655</x:v>
      </x:c>
      <x:c r="M295" s="5">
        <x:f>J295/3.203*100</x:f>
      </x:c>
      <x:c r="N295" s="6">
        <x:f>M295*L295/100</x:f>
      </x:c>
      <x:c r="O295" s="6">
        <x:f>H295-N295</x:f>
      </x:c>
    </x:row>
    <x:row r="296" spans="1:25">
      <x:c r="A296" s="0" t="s">
        <x:v>65</x:v>
      </x:c>
      <x:c r="B296" s="0" t="n">
        <x:v>1486</x:v>
      </x:c>
      <x:c r="C296" s="0" t="s">
        <x:v>17</x:v>
      </x:c>
      <x:c r="D296" s="0" t="s">
        <x:v>18</x:v>
      </x:c>
      <x:c r="E296" s="0" t="s">
        <x:v>19</x:v>
      </x:c>
      <x:c r="F296" s="0" t="s">
        <x:v>20</x:v>
      </x:c>
      <x:c r="G296" s="0" t="n">
        <x:v>38</x:v>
      </x:c>
      <x:c r="H296" s="4" t="n">
        <x:v>24.7</x:v>
      </x:c>
      <x:c r="I296" s="4" t="n">
        <x:v>38</x:v>
      </x:c>
      <x:c r="J296" s="4" t="n">
        <x:v>0.65</x:v>
      </x:c>
      <x:c r="K296" s="4">
        <x:f>I296*J296</x:f>
      </x:c>
      <x:c r="L296" s="4" t="n">
        <x:v>121.405</x:v>
      </x:c>
      <x:c r="M296" s="5">
        <x:f>J296/3.834*100</x:f>
      </x:c>
      <x:c r="N296" s="6">
        <x:f>M296*L296/100</x:f>
      </x:c>
      <x:c r="O296" s="6">
        <x:f>H296-N296</x:f>
      </x:c>
    </x:row>
    <x:row r="297" spans="1:25">
      <x:c r="A297" s="0" t="s">
        <x:v>65</x:v>
      </x:c>
      <x:c r="B297" s="0" t="n">
        <x:v>1486</x:v>
      </x:c>
      <x:c r="C297" s="0" t="s">
        <x:v>21</x:v>
      </x:c>
      <x:c r="D297" s="0" t="s">
        <x:v>22</x:v>
      </x:c>
      <x:c r="E297" s="0" t="s">
        <x:v>23</x:v>
      </x:c>
      <x:c r="F297" s="0" t="s">
        <x:v>20</x:v>
      </x:c>
      <x:c r="G297" s="0" t="n">
        <x:v>38</x:v>
      </x:c>
      <x:c r="H297" s="4" t="n">
        <x:v>22.5</x:v>
      </x:c>
      <x:c r="I297" s="4" t="n">
        <x:v>38</x:v>
      </x:c>
      <x:c r="J297" s="4" t="n">
        <x:v>0.592</x:v>
      </x:c>
      <x:c r="K297" s="4">
        <x:f>I297*J297</x:f>
      </x:c>
      <x:c r="L297" s="4" t="n">
        <x:v>121.405</x:v>
      </x:c>
      <x:c r="M297" s="5">
        <x:f>J297/3.834*100</x:f>
      </x:c>
      <x:c r="N297" s="6">
        <x:f>M297*L297/100</x:f>
      </x:c>
      <x:c r="O297" s="6">
        <x:f>H297-N297</x:f>
      </x:c>
    </x:row>
    <x:row r="298" spans="1:25">
      <x:c r="A298" s="0" t="s">
        <x:v>65</x:v>
      </x:c>
      <x:c r="B298" s="0" t="n">
        <x:v>1486</x:v>
      </x:c>
      <x:c r="C298" s="0" t="s">
        <x:v>21</x:v>
      </x:c>
      <x:c r="D298" s="0" t="s">
        <x:v>22</x:v>
      </x:c>
      <x:c r="E298" s="0" t="s">
        <x:v>23</x:v>
      </x:c>
      <x:c r="F298" s="0" t="s">
        <x:v>20</x:v>
      </x:c>
      <x:c r="G298" s="0" t="n">
        <x:v>38</x:v>
      </x:c>
      <x:c r="H298" s="4" t="n">
        <x:v>22.5</x:v>
      </x:c>
      <x:c r="I298" s="4" t="n">
        <x:v>38</x:v>
      </x:c>
      <x:c r="J298" s="4" t="n">
        <x:v>0.592</x:v>
      </x:c>
      <x:c r="K298" s="4">
        <x:f>I298*J298</x:f>
      </x:c>
      <x:c r="L298" s="4" t="n">
        <x:v>121.405</x:v>
      </x:c>
      <x:c r="M298" s="5">
        <x:f>J298/3.834*100</x:f>
      </x:c>
      <x:c r="N298" s="6">
        <x:f>M298*L298/100</x:f>
      </x:c>
      <x:c r="O298" s="6">
        <x:f>H298-N298</x:f>
      </x:c>
    </x:row>
    <x:row r="299" spans="1:25">
      <x:c r="A299" s="0" t="s">
        <x:v>65</x:v>
      </x:c>
      <x:c r="B299" s="0" t="n">
        <x:v>1486</x:v>
      </x:c>
      <x:c r="C299" s="0" t="s">
        <x:v>17</x:v>
      </x:c>
      <x:c r="D299" s="0" t="s">
        <x:v>24</x:v>
      </x:c>
      <x:c r="E299" s="0" t="s">
        <x:v>25</x:v>
      </x:c>
      <x:c r="F299" s="0" t="s">
        <x:v>26</x:v>
      </x:c>
      <x:c r="G299" s="0" t="n">
        <x:v>38</x:v>
      </x:c>
      <x:c r="H299" s="4" t="n">
        <x:v>76</x:v>
      </x:c>
      <x:c r="I299" s="4" t="n">
        <x:v>38</x:v>
      </x:c>
      <x:c r="J299" s="4" t="n">
        <x:v>2</x:v>
      </x:c>
      <x:c r="K299" s="4">
        <x:f>I299*J299</x:f>
      </x:c>
      <x:c r="L299" s="4" t="n">
        <x:v>121.405</x:v>
      </x:c>
      <x:c r="M299" s="5">
        <x:f>J299/3.834*100</x:f>
      </x:c>
      <x:c r="N299" s="6">
        <x:f>M299*L299/100</x:f>
      </x:c>
      <x:c r="O299" s="6">
        <x:f>H299-N299</x:f>
      </x:c>
    </x:row>
    <x:row r="300" spans="1:25">
      <x:c r="A300" s="0" t="s">
        <x:v>89</x:v>
      </x:c>
      <x:c r="B300" s="0" t="n">
        <x:v>1487</x:v>
      </x:c>
      <x:c r="C300" s="0" t="s">
        <x:v>17</x:v>
      </x:c>
      <x:c r="D300" s="0" t="s">
        <x:v>18</x:v>
      </x:c>
      <x:c r="E300" s="0" t="s">
        <x:v>19</x:v>
      </x:c>
      <x:c r="F300" s="0" t="s">
        <x:v>20</x:v>
      </x:c>
      <x:c r="G300" s="0" t="n">
        <x:v>38</x:v>
      </x:c>
      <x:c r="H300" s="4" t="n">
        <x:v>24.7</x:v>
      </x:c>
      <x:c r="I300" s="4" t="n">
        <x:v>38</x:v>
      </x:c>
      <x:c r="J300" s="4" t="n">
        <x:v>0.65</x:v>
      </x:c>
      <x:c r="K300" s="4">
        <x:f>I300*J300</x:f>
      </x:c>
      <x:c r="L300" s="4" t="n">
        <x:v>120.505</x:v>
      </x:c>
      <x:c r="M300" s="5">
        <x:f>J300/3.242*100</x:f>
      </x:c>
      <x:c r="N300" s="6">
        <x:f>M300*L300/100</x:f>
      </x:c>
      <x:c r="O300" s="6">
        <x:f>H300-N300</x:f>
      </x:c>
    </x:row>
    <x:row r="301" spans="1:25">
      <x:c r="A301" s="0" t="s">
        <x:v>89</x:v>
      </x:c>
      <x:c r="B301" s="0" t="n">
        <x:v>1487</x:v>
      </x:c>
      <x:c r="C301" s="0" t="s">
        <x:v>21</x:v>
      </x:c>
      <x:c r="D301" s="0" t="s">
        <x:v>22</x:v>
      </x:c>
      <x:c r="E301" s="0" t="s">
        <x:v>23</x:v>
      </x:c>
      <x:c r="F301" s="0" t="s">
        <x:v>20</x:v>
      </x:c>
      <x:c r="G301" s="0" t="n">
        <x:v>38</x:v>
      </x:c>
      <x:c r="H301" s="4" t="n">
        <x:v>22.5</x:v>
      </x:c>
      <x:c r="I301" s="4" t="n">
        <x:v>38</x:v>
      </x:c>
      <x:c r="J301" s="4" t="n">
        <x:v>0.592</x:v>
      </x:c>
      <x:c r="K301" s="4">
        <x:f>I301*J301</x:f>
      </x:c>
      <x:c r="L301" s="4" t="n">
        <x:v>120.505</x:v>
      </x:c>
      <x:c r="M301" s="5">
        <x:f>J301/3.242*100</x:f>
      </x:c>
      <x:c r="N301" s="6">
        <x:f>M301*L301/100</x:f>
      </x:c>
      <x:c r="O301" s="6">
        <x:f>H301-N301</x:f>
      </x:c>
    </x:row>
    <x:row r="302" spans="1:25">
      <x:c r="A302" s="0" t="s">
        <x:v>89</x:v>
      </x:c>
      <x:c r="B302" s="0" t="n">
        <x:v>1487</x:v>
      </x:c>
      <x:c r="C302" s="0" t="s">
        <x:v>17</x:v>
      </x:c>
      <x:c r="D302" s="0" t="s">
        <x:v>24</x:v>
      </x:c>
      <x:c r="E302" s="0" t="s">
        <x:v>25</x:v>
      </x:c>
      <x:c r="F302" s="0" t="s">
        <x:v>26</x:v>
      </x:c>
      <x:c r="G302" s="0" t="n">
        <x:v>38</x:v>
      </x:c>
      <x:c r="H302" s="4" t="n">
        <x:v>76</x:v>
      </x:c>
      <x:c r="I302" s="4" t="n">
        <x:v>38</x:v>
      </x:c>
      <x:c r="J302" s="4" t="n">
        <x:v>2</x:v>
      </x:c>
      <x:c r="K302" s="4">
        <x:f>I302*J302</x:f>
      </x:c>
      <x:c r="L302" s="4" t="n">
        <x:v>120.505</x:v>
      </x:c>
      <x:c r="M302" s="5">
        <x:f>J302/3.242*100</x:f>
      </x:c>
      <x:c r="N302" s="6">
        <x:f>M302*L302/100</x:f>
      </x:c>
      <x:c r="O302" s="6">
        <x:f>H302-N302</x:f>
      </x:c>
    </x:row>
    <x:row r="303" spans="1:25">
      <x:c r="A303" s="0" t="s">
        <x:v>97</x:v>
      </x:c>
      <x:c r="B303" s="0" t="n">
        <x:v>1488</x:v>
      </x:c>
      <x:c r="C303" s="0" t="s">
        <x:v>21</x:v>
      </x:c>
      <x:c r="D303" s="0" t="s">
        <x:v>22</x:v>
      </x:c>
      <x:c r="E303" s="0" t="s">
        <x:v>23</x:v>
      </x:c>
      <x:c r="F303" s="0" t="s">
        <x:v>20</x:v>
      </x:c>
      <x:c r="G303" s="0" t="n">
        <x:v>38</x:v>
      </x:c>
      <x:c r="H303" s="4" t="n">
        <x:v>22.5</x:v>
      </x:c>
      <x:c r="I303" s="4" t="n">
        <x:v>38</x:v>
      </x:c>
      <x:c r="J303" s="4" t="n">
        <x:v>0.592</x:v>
      </x:c>
      <x:c r="K303" s="4">
        <x:f>I303*J303</x:f>
      </x:c>
      <x:c r="L303" s="4" t="n">
        <x:v>121.102</x:v>
      </x:c>
      <x:c r="M303" s="5">
        <x:f>J303/3.834*100</x:f>
      </x:c>
      <x:c r="N303" s="6">
        <x:f>M303*L303/100</x:f>
      </x:c>
      <x:c r="O303" s="6">
        <x:f>H303-N303</x:f>
      </x:c>
    </x:row>
    <x:row r="304" spans="1:25">
      <x:c r="A304" s="0" t="s">
        <x:v>97</x:v>
      </x:c>
      <x:c r="B304" s="0" t="n">
        <x:v>1488</x:v>
      </x:c>
      <x:c r="C304" s="0" t="s">
        <x:v>21</x:v>
      </x:c>
      <x:c r="D304" s="0" t="s">
        <x:v>22</x:v>
      </x:c>
      <x:c r="E304" s="0" t="s">
        <x:v>23</x:v>
      </x:c>
      <x:c r="F304" s="0" t="s">
        <x:v>20</x:v>
      </x:c>
      <x:c r="G304" s="0" t="n">
        <x:v>38</x:v>
      </x:c>
      <x:c r="H304" s="4" t="n">
        <x:v>22.5</x:v>
      </x:c>
      <x:c r="I304" s="4" t="n">
        <x:v>38</x:v>
      </x:c>
      <x:c r="J304" s="4" t="n">
        <x:v>0.592</x:v>
      </x:c>
      <x:c r="K304" s="4">
        <x:f>I304*J304</x:f>
      </x:c>
      <x:c r="L304" s="4" t="n">
        <x:v>121.102</x:v>
      </x:c>
      <x:c r="M304" s="5">
        <x:f>J304/3.834*100</x:f>
      </x:c>
      <x:c r="N304" s="6">
        <x:f>M304*L304/100</x:f>
      </x:c>
      <x:c r="O304" s="6">
        <x:f>H304-N304</x:f>
      </x:c>
    </x:row>
    <x:row r="305" spans="1:25">
      <x:c r="A305" s="0" t="s">
        <x:v>97</x:v>
      </x:c>
      <x:c r="B305" s="0" t="n">
        <x:v>1488</x:v>
      </x:c>
      <x:c r="C305" s="0" t="s">
        <x:v>17</x:v>
      </x:c>
      <x:c r="D305" s="0" t="s">
        <x:v>18</x:v>
      </x:c>
      <x:c r="E305" s="0" t="s">
        <x:v>19</x:v>
      </x:c>
      <x:c r="F305" s="0" t="s">
        <x:v>20</x:v>
      </x:c>
      <x:c r="G305" s="0" t="n">
        <x:v>38</x:v>
      </x:c>
      <x:c r="H305" s="4" t="n">
        <x:v>24.7</x:v>
      </x:c>
      <x:c r="I305" s="4" t="n">
        <x:v>38</x:v>
      </x:c>
      <x:c r="J305" s="4" t="n">
        <x:v>0.65</x:v>
      </x:c>
      <x:c r="K305" s="4">
        <x:f>I305*J305</x:f>
      </x:c>
      <x:c r="L305" s="4" t="n">
        <x:v>121.102</x:v>
      </x:c>
      <x:c r="M305" s="5">
        <x:f>J305/3.834*100</x:f>
      </x:c>
      <x:c r="N305" s="6">
        <x:f>M305*L305/100</x:f>
      </x:c>
      <x:c r="O305" s="6">
        <x:f>H305-N305</x:f>
      </x:c>
    </x:row>
    <x:row r="306" spans="1:25">
      <x:c r="A306" s="0" t="s">
        <x:v>97</x:v>
      </x:c>
      <x:c r="B306" s="0" t="n">
        <x:v>1488</x:v>
      </x:c>
      <x:c r="C306" s="0" t="s">
        <x:v>17</x:v>
      </x:c>
      <x:c r="D306" s="0" t="s">
        <x:v>24</x:v>
      </x:c>
      <x:c r="E306" s="0" t="s">
        <x:v>25</x:v>
      </x:c>
      <x:c r="F306" s="0" t="s">
        <x:v>26</x:v>
      </x:c>
      <x:c r="G306" s="0" t="n">
        <x:v>38</x:v>
      </x:c>
      <x:c r="H306" s="4" t="n">
        <x:v>76</x:v>
      </x:c>
      <x:c r="I306" s="4" t="n">
        <x:v>38</x:v>
      </x:c>
      <x:c r="J306" s="4" t="n">
        <x:v>2</x:v>
      </x:c>
      <x:c r="K306" s="4">
        <x:f>I306*J306</x:f>
      </x:c>
      <x:c r="L306" s="4" t="n">
        <x:v>121.102</x:v>
      </x:c>
      <x:c r="M306" s="5">
        <x:f>J306/3.834*100</x:f>
      </x:c>
      <x:c r="N306" s="6">
        <x:f>M306*L306/100</x:f>
      </x:c>
      <x:c r="O306" s="6">
        <x:f>H306-N306</x:f>
      </x:c>
    </x:row>
    <x:row r="307" spans="1:25">
      <x:c r="A307" s="0" t="s">
        <x:v>50</x:v>
      </x:c>
      <x:c r="B307" s="0" t="n">
        <x:v>1489</x:v>
      </x:c>
      <x:c r="C307" s="0" t="s">
        <x:v>17</x:v>
      </x:c>
      <x:c r="D307" s="0" t="s">
        <x:v>18</x:v>
      </x:c>
      <x:c r="E307" s="0" t="s">
        <x:v>19</x:v>
      </x:c>
      <x:c r="F307" s="0" t="s">
        <x:v>20</x:v>
      </x:c>
      <x:c r="G307" s="0" t="n">
        <x:v>35</x:v>
      </x:c>
      <x:c r="H307" s="4" t="n">
        <x:v>22.75</x:v>
      </x:c>
      <x:c r="I307" s="4" t="n">
        <x:v>35</x:v>
      </x:c>
      <x:c r="J307" s="4" t="n">
        <x:v>0.65</x:v>
      </x:c>
      <x:c r="K307" s="4">
        <x:f>I307*J307</x:f>
      </x:c>
      <x:c r="L307" s="4" t="n">
        <x:v>111.115</x:v>
      </x:c>
      <x:c r="M307" s="5">
        <x:f>J307/3.936*100</x:f>
      </x:c>
      <x:c r="N307" s="6">
        <x:f>M307*L307/100</x:f>
      </x:c>
      <x:c r="O307" s="6">
        <x:f>H307-N307</x:f>
      </x:c>
    </x:row>
    <x:row r="308" spans="1:25">
      <x:c r="A308" s="0" t="s">
        <x:v>50</x:v>
      </x:c>
      <x:c r="B308" s="0" t="n">
        <x:v>1489</x:v>
      </x:c>
      <x:c r="C308" s="0" t="s">
        <x:v>21</x:v>
      </x:c>
      <x:c r="D308" s="0" t="s">
        <x:v>22</x:v>
      </x:c>
      <x:c r="E308" s="0" t="s">
        <x:v>23</x:v>
      </x:c>
      <x:c r="F308" s="0" t="s">
        <x:v>20</x:v>
      </x:c>
      <x:c r="G308" s="0" t="n">
        <x:v>35</x:v>
      </x:c>
      <x:c r="H308" s="4" t="n">
        <x:v>22.5</x:v>
      </x:c>
      <x:c r="I308" s="4" t="n">
        <x:v>35</x:v>
      </x:c>
      <x:c r="J308" s="4" t="n">
        <x:v>0.643</x:v>
      </x:c>
      <x:c r="K308" s="4">
        <x:f>I308*J308</x:f>
      </x:c>
      <x:c r="L308" s="4" t="n">
        <x:v>111.115</x:v>
      </x:c>
      <x:c r="M308" s="5">
        <x:f>J308/3.936*100</x:f>
      </x:c>
      <x:c r="N308" s="6">
        <x:f>M308*L308/100</x:f>
      </x:c>
      <x:c r="O308" s="6">
        <x:f>H308-N308</x:f>
      </x:c>
    </x:row>
    <x:row r="309" spans="1:25">
      <x:c r="A309" s="0" t="s">
        <x:v>50</x:v>
      </x:c>
      <x:c r="B309" s="0" t="n">
        <x:v>1489</x:v>
      </x:c>
      <x:c r="C309" s="0" t="s">
        <x:v>21</x:v>
      </x:c>
      <x:c r="D309" s="0" t="s">
        <x:v>22</x:v>
      </x:c>
      <x:c r="E309" s="0" t="s">
        <x:v>23</x:v>
      </x:c>
      <x:c r="F309" s="0" t="s">
        <x:v>20</x:v>
      </x:c>
      <x:c r="G309" s="0" t="n">
        <x:v>35</x:v>
      </x:c>
      <x:c r="H309" s="4" t="n">
        <x:v>22.5</x:v>
      </x:c>
      <x:c r="I309" s="4" t="n">
        <x:v>35</x:v>
      </x:c>
      <x:c r="J309" s="4" t="n">
        <x:v>0.643</x:v>
      </x:c>
      <x:c r="K309" s="4">
        <x:f>I309*J309</x:f>
      </x:c>
      <x:c r="L309" s="4" t="n">
        <x:v>111.115</x:v>
      </x:c>
      <x:c r="M309" s="5">
        <x:f>J309/3.936*100</x:f>
      </x:c>
      <x:c r="N309" s="6">
        <x:f>M309*L309/100</x:f>
      </x:c>
      <x:c r="O309" s="6">
        <x:f>H309-N309</x:f>
      </x:c>
    </x:row>
    <x:row r="310" spans="1:25">
      <x:c r="A310" s="0" t="s">
        <x:v>50</x:v>
      </x:c>
      <x:c r="B310" s="0" t="n">
        <x:v>1489</x:v>
      </x:c>
      <x:c r="C310" s="0" t="s">
        <x:v>17</x:v>
      </x:c>
      <x:c r="D310" s="0" t="s">
        <x:v>24</x:v>
      </x:c>
      <x:c r="E310" s="0" t="s">
        <x:v>25</x:v>
      </x:c>
      <x:c r="F310" s="0" t="s">
        <x:v>26</x:v>
      </x:c>
      <x:c r="G310" s="0" t="n">
        <x:v>35</x:v>
      </x:c>
      <x:c r="H310" s="4" t="n">
        <x:v>70</x:v>
      </x:c>
      <x:c r="I310" s="4" t="n">
        <x:v>35</x:v>
      </x:c>
      <x:c r="J310" s="4" t="n">
        <x:v>2</x:v>
      </x:c>
      <x:c r="K310" s="4">
        <x:f>I310*J310</x:f>
      </x:c>
      <x:c r="L310" s="4" t="n">
        <x:v>111.115</x:v>
      </x:c>
      <x:c r="M310" s="5">
        <x:f>J310/3.936*100</x:f>
      </x:c>
      <x:c r="N310" s="6">
        <x:f>M310*L310/100</x:f>
      </x:c>
      <x:c r="O310" s="6">
        <x:f>H310-N310</x:f>
      </x:c>
    </x:row>
    <x:row r="311" spans="1:25">
      <x:c r="A311" s="0" t="s">
        <x:v>98</x:v>
      </x:c>
      <x:c r="B311" s="0" t="n">
        <x:v>1490</x:v>
      </x:c>
      <x:c r="C311" s="0" t="s">
        <x:v>21</x:v>
      </x:c>
      <x:c r="D311" s="0" t="s">
        <x:v>33</x:v>
      </x:c>
      <x:c r="E311" s="0" t="s">
        <x:v>34</x:v>
      </x:c>
      <x:c r="F311" s="0" t="s">
        <x:v>20</x:v>
      </x:c>
      <x:c r="G311" s="0" t="n">
        <x:v>222</x:v>
      </x:c>
      <x:c r="H311" s="4" t="n">
        <x:v>59.052</x:v>
      </x:c>
      <x:c r="I311" s="4" t="n">
        <x:v>222</x:v>
      </x:c>
      <x:c r="J311" s="4" t="n">
        <x:v>0.266</x:v>
      </x:c>
      <x:c r="K311" s="4">
        <x:f>I311*J311</x:f>
      </x:c>
      <x:c r="L311" s="4" t="n">
        <x:v>268.527</x:v>
      </x:c>
      <x:c r="M311" s="5">
        <x:f>J311/1.411*100</x:f>
      </x:c>
      <x:c r="N311" s="6">
        <x:f>M311*L311/100</x:f>
      </x:c>
      <x:c r="O311" s="6">
        <x:f>H311-N311</x:f>
      </x:c>
    </x:row>
    <x:row r="312" spans="1:25">
      <x:c r="A312" s="0" t="s">
        <x:v>98</x:v>
      </x:c>
      <x:c r="B312" s="0" t="n">
        <x:v>1490</x:v>
      </x:c>
      <x:c r="C312" s="0" t="s">
        <x:v>21</x:v>
      </x:c>
      <x:c r="D312" s="0" t="s">
        <x:v>22</x:v>
      </x:c>
      <x:c r="E312" s="0" t="s">
        <x:v>35</x:v>
      </x:c>
      <x:c r="F312" s="0" t="s">
        <x:v>20</x:v>
      </x:c>
      <x:c r="G312" s="0" t="n">
        <x:v>222</x:v>
      </x:c>
      <x:c r="H312" s="4" t="n">
        <x:v>50.4</x:v>
      </x:c>
      <x:c r="I312" s="4" t="n">
        <x:v>222</x:v>
      </x:c>
      <x:c r="J312" s="4" t="n">
        <x:v>0.227</x:v>
      </x:c>
      <x:c r="K312" s="4">
        <x:f>I312*J312</x:f>
      </x:c>
      <x:c r="L312" s="4" t="n">
        <x:v>268.527</x:v>
      </x:c>
      <x:c r="M312" s="5">
        <x:f>J312/1.411*100</x:f>
      </x:c>
      <x:c r="N312" s="6">
        <x:f>M312*L312/100</x:f>
      </x:c>
      <x:c r="O312" s="6">
        <x:f>H312-N312</x:f>
      </x:c>
    </x:row>
    <x:row r="313" spans="1:25">
      <x:c r="A313" s="0" t="s">
        <x:v>98</x:v>
      </x:c>
      <x:c r="B313" s="0" t="n">
        <x:v>1490</x:v>
      </x:c>
      <x:c r="C313" s="0" t="s">
        <x:v>21</x:v>
      </x:c>
      <x:c r="D313" s="0" t="s">
        <x:v>33</x:v>
      </x:c>
      <x:c r="E313" s="0" t="s">
        <x:v>34</x:v>
      </x:c>
      <x:c r="F313" s="0" t="s">
        <x:v>26</x:v>
      </x:c>
      <x:c r="G313" s="0" t="n">
        <x:v>222</x:v>
      </x:c>
      <x:c r="H313" s="4" t="n">
        <x:v>17.351</x:v>
      </x:c>
      <x:c r="I313" s="4" t="n">
        <x:v>222</x:v>
      </x:c>
      <x:c r="J313" s="4" t="n">
        <x:v>0.078</x:v>
      </x:c>
      <x:c r="K313" s="4">
        <x:f>I313*J313</x:f>
      </x:c>
      <x:c r="L313" s="4" t="n">
        <x:v>268.527</x:v>
      </x:c>
      <x:c r="M313" s="5">
        <x:f>J313/1.411*100</x:f>
      </x:c>
      <x:c r="N313" s="6">
        <x:f>M313*L313/100</x:f>
      </x:c>
      <x:c r="O313" s="6">
        <x:f>H313-N313</x:f>
      </x:c>
    </x:row>
    <x:row r="314" spans="1:25">
      <x:c r="A314" s="0" t="s">
        <x:v>98</x:v>
      </x:c>
      <x:c r="B314" s="0" t="n">
        <x:v>1490</x:v>
      </x:c>
      <x:c r="C314" s="0" t="s">
        <x:v>21</x:v>
      </x:c>
      <x:c r="D314" s="0" t="s">
        <x:v>36</x:v>
      </x:c>
      <x:c r="E314" s="0" t="s">
        <x:v>37</x:v>
      </x:c>
      <x:c r="F314" s="0" t="s">
        <x:v>26</x:v>
      </x:c>
      <x:c r="G314" s="0" t="n">
        <x:v>222</x:v>
      </x:c>
      <x:c r="H314" s="4" t="n">
        <x:v>94.5</x:v>
      </x:c>
      <x:c r="I314" s="4" t="n">
        <x:v>222</x:v>
      </x:c>
      <x:c r="J314" s="4" t="n">
        <x:v>0.42</x:v>
      </x:c>
      <x:c r="K314" s="4">
        <x:f>I314*J314</x:f>
      </x:c>
      <x:c r="L314" s="4" t="n">
        <x:v>268.527</x:v>
      </x:c>
      <x:c r="M314" s="5">
        <x:f>J314/1.411*100</x:f>
      </x:c>
      <x:c r="N314" s="6">
        <x:f>M314*L314/100</x:f>
      </x:c>
      <x:c r="O314" s="6">
        <x:f>H314-N314</x:f>
      </x:c>
    </x:row>
    <x:row r="315" spans="1:25">
      <x:c r="A315" s="0" t="s">
        <x:v>98</x:v>
      </x:c>
      <x:c r="B315" s="0" t="n">
        <x:v>1490</x:v>
      </x:c>
      <x:c r="C315" s="0" t="s">
        <x:v>21</x:v>
      </x:c>
      <x:c r="D315" s="0" t="s">
        <x:v>36</x:v>
      </x:c>
      <x:c r="E315" s="0" t="s">
        <x:v>38</x:v>
      </x:c>
      <x:c r="F315" s="0" t="s">
        <x:v>26</x:v>
      </x:c>
      <x:c r="G315" s="0" t="n">
        <x:v>222</x:v>
      </x:c>
      <x:c r="H315" s="4" t="n">
        <x:v>94.502</x:v>
      </x:c>
      <x:c r="I315" s="4" t="n">
        <x:v>222</x:v>
      </x:c>
      <x:c r="J315" s="4" t="n">
        <x:v>0.42</x:v>
      </x:c>
      <x:c r="K315" s="4">
        <x:f>I315*J315</x:f>
      </x:c>
      <x:c r="L315" s="4" t="n">
        <x:v>268.527</x:v>
      </x:c>
      <x:c r="M315" s="5">
        <x:f>J315/1.411*100</x:f>
      </x:c>
      <x:c r="N315" s="6">
        <x:f>M315*L315/100</x:f>
      </x:c>
      <x:c r="O315" s="6">
        <x:f>H315-N315</x:f>
      </x:c>
    </x:row>
    <x:row r="316" spans="1:25">
      <x:c r="A316" s="0" t="s">
        <x:v>99</x:v>
      </x:c>
      <x:c r="B316" s="0" t="n">
        <x:v>1492</x:v>
      </x:c>
      <x:c r="C316" s="0" t="s">
        <x:v>21</x:v>
      </x:c>
      <x:c r="D316" s="0" t="s">
        <x:v>22</x:v>
      </x:c>
      <x:c r="E316" s="0" t="s">
        <x:v>23</x:v>
      </x:c>
      <x:c r="F316" s="0" t="s">
        <x:v>20</x:v>
      </x:c>
      <x:c r="G316" s="0" t="n">
        <x:v>117</x:v>
      </x:c>
      <x:c r="H316" s="4" t="n">
        <x:v>39.897</x:v>
      </x:c>
      <x:c r="I316" s="4" t="n">
        <x:v>117</x:v>
      </x:c>
      <x:c r="J316" s="4" t="n">
        <x:v>0.341</x:v>
      </x:c>
      <x:c r="K316" s="4">
        <x:f>I316*J316</x:f>
      </x:c>
      <x:c r="L316" s="4" t="n">
        <x:v>241.081</x:v>
      </x:c>
      <x:c r="M316" s="5">
        <x:f>J316/2.859*100</x:f>
      </x:c>
      <x:c r="N316" s="6">
        <x:f>M316*L316/100</x:f>
      </x:c>
      <x:c r="O316" s="6">
        <x:f>H316-N316</x:f>
      </x:c>
    </x:row>
    <x:row r="317" spans="1:25">
      <x:c r="A317" s="0" t="s">
        <x:v>99</x:v>
      </x:c>
      <x:c r="B317" s="0" t="n">
        <x:v>1492</x:v>
      </x:c>
      <x:c r="C317" s="0" t="s">
        <x:v>21</x:v>
      </x:c>
      <x:c r="D317" s="0" t="s">
        <x:v>22</x:v>
      </x:c>
      <x:c r="E317" s="0" t="s">
        <x:v>23</x:v>
      </x:c>
      <x:c r="F317" s="0" t="s">
        <x:v>20</x:v>
      </x:c>
      <x:c r="G317" s="0" t="n">
        <x:v>117</x:v>
      </x:c>
      <x:c r="H317" s="4" t="n">
        <x:v>42.92</x:v>
      </x:c>
      <x:c r="I317" s="4" t="n">
        <x:v>117</x:v>
      </x:c>
      <x:c r="J317" s="4" t="n">
        <x:v>0.367</x:v>
      </x:c>
      <x:c r="K317" s="4">
        <x:f>I317*J317</x:f>
      </x:c>
      <x:c r="L317" s="4" t="n">
        <x:v>241.081</x:v>
      </x:c>
      <x:c r="M317" s="5">
        <x:f>J317/2.859*100</x:f>
      </x:c>
      <x:c r="N317" s="6">
        <x:f>M317*L317/100</x:f>
      </x:c>
      <x:c r="O317" s="6">
        <x:f>H317-N317</x:f>
      </x:c>
    </x:row>
    <x:row r="318" spans="1:25">
      <x:c r="A318" s="0" t="s">
        <x:v>99</x:v>
      </x:c>
      <x:c r="B318" s="0" t="n">
        <x:v>1492</x:v>
      </x:c>
      <x:c r="C318" s="0" t="s">
        <x:v>21</x:v>
      </x:c>
      <x:c r="D318" s="0" t="s">
        <x:v>22</x:v>
      </x:c>
      <x:c r="E318" s="0" t="s">
        <x:v>23</x:v>
      </x:c>
      <x:c r="F318" s="0" t="s">
        <x:v>20</x:v>
      </x:c>
      <x:c r="G318" s="0" t="n">
        <x:v>117</x:v>
      </x:c>
      <x:c r="H318" s="4" t="n">
        <x:v>43.384</x:v>
      </x:c>
      <x:c r="I318" s="4" t="n">
        <x:v>117</x:v>
      </x:c>
      <x:c r="J318" s="4" t="n">
        <x:v>0.371</x:v>
      </x:c>
      <x:c r="K318" s="4">
        <x:f>I318*J318</x:f>
      </x:c>
      <x:c r="L318" s="4" t="n">
        <x:v>241.081</x:v>
      </x:c>
      <x:c r="M318" s="5">
        <x:f>J318/2.859*100</x:f>
      </x:c>
      <x:c r="N318" s="6">
        <x:f>M318*L318/100</x:f>
      </x:c>
      <x:c r="O318" s="6">
        <x:f>H318-N318</x:f>
      </x:c>
    </x:row>
    <x:row r="319" spans="1:25">
      <x:c r="A319" s="0" t="s">
        <x:v>99</x:v>
      </x:c>
      <x:c r="B319" s="0" t="n">
        <x:v>1492</x:v>
      </x:c>
      <x:c r="C319" s="0" t="s">
        <x:v>21</x:v>
      </x:c>
      <x:c r="D319" s="0" t="s">
        <x:v>28</x:v>
      </x:c>
      <x:c r="E319" s="0" t="s">
        <x:v>19</x:v>
      </x:c>
      <x:c r="F319" s="0" t="s">
        <x:v>26</x:v>
      </x:c>
      <x:c r="G319" s="0" t="n">
        <x:v>117</x:v>
      </x:c>
      <x:c r="H319" s="4" t="n">
        <x:v>30.424</x:v>
      </x:c>
      <x:c r="I319" s="4" t="n">
        <x:v>117</x:v>
      </x:c>
      <x:c r="J319" s="4" t="n">
        <x:v>0.26</x:v>
      </x:c>
      <x:c r="K319" s="4">
        <x:f>I319*J319</x:f>
      </x:c>
      <x:c r="L319" s="4" t="n">
        <x:v>241.081</x:v>
      </x:c>
      <x:c r="M319" s="5">
        <x:f>J319/2.859*100</x:f>
      </x:c>
      <x:c r="N319" s="6">
        <x:f>M319*L319/100</x:f>
      </x:c>
      <x:c r="O319" s="6">
        <x:f>H319-N319</x:f>
      </x:c>
    </x:row>
    <x:row r="320" spans="1:25">
      <x:c r="A320" s="0" t="s">
        <x:v>99</x:v>
      </x:c>
      <x:c r="B320" s="0" t="n">
        <x:v>1492</x:v>
      </x:c>
      <x:c r="C320" s="0" t="s">
        <x:v>21</x:v>
      </x:c>
      <x:c r="D320" s="0" t="s">
        <x:v>28</x:v>
      </x:c>
      <x:c r="E320" s="0" t="s">
        <x:v>23</x:v>
      </x:c>
      <x:c r="F320" s="0" t="s">
        <x:v>26</x:v>
      </x:c>
      <x:c r="G320" s="0" t="n">
        <x:v>117</x:v>
      </x:c>
      <x:c r="H320" s="4" t="n">
        <x:v>177.84</x:v>
      </x:c>
      <x:c r="I320" s="4" t="n">
        <x:v>117</x:v>
      </x:c>
      <x:c r="J320" s="4" t="n">
        <x:v>1.52</x:v>
      </x:c>
      <x:c r="K320" s="4">
        <x:f>I320*J320</x:f>
      </x:c>
      <x:c r="L320" s="4" t="n">
        <x:v>241.081</x:v>
      </x:c>
      <x:c r="M320" s="5">
        <x:f>J320/2.859*100</x:f>
      </x:c>
      <x:c r="N320" s="6">
        <x:f>M320*L320/100</x:f>
      </x:c>
      <x:c r="O320" s="6">
        <x:f>H320-N320</x:f>
      </x:c>
    </x:row>
    <x:row r="321" spans="1:25">
      <x:c r="A321" s="0" t="s">
        <x:v>100</x:v>
      </x:c>
      <x:c r="B321" s="0" t="n">
        <x:v>1493</x:v>
      </x:c>
      <x:c r="C321" s="0" t="s">
        <x:v>17</x:v>
      </x:c>
      <x:c r="D321" s="0" t="s">
        <x:v>18</x:v>
      </x:c>
      <x:c r="E321" s="0" t="s">
        <x:v>19</x:v>
      </x:c>
      <x:c r="F321" s="0" t="s">
        <x:v>20</x:v>
      </x:c>
      <x:c r="G321" s="0" t="n">
        <x:v>38</x:v>
      </x:c>
      <x:c r="H321" s="4" t="n">
        <x:v>24.7</x:v>
      </x:c>
      <x:c r="I321" s="4" t="n">
        <x:v>38</x:v>
      </x:c>
      <x:c r="J321" s="4" t="n">
        <x:v>0.65</x:v>
      </x:c>
      <x:c r="K321" s="4">
        <x:f>I321*J321</x:f>
      </x:c>
      <x:c r="L321" s="4" t="n">
        <x:v>127.612</x:v>
      </x:c>
      <x:c r="M321" s="5">
        <x:f>J321/3.756*100</x:f>
      </x:c>
      <x:c r="N321" s="6">
        <x:f>M321*L321/100</x:f>
      </x:c>
      <x:c r="O321" s="6">
        <x:f>H321-N321</x:f>
      </x:c>
    </x:row>
    <x:row r="322" spans="1:25">
      <x:c r="A322" s="0" t="s">
        <x:v>100</x:v>
      </x:c>
      <x:c r="B322" s="0" t="n">
        <x:v>1493</x:v>
      </x:c>
      <x:c r="C322" s="0" t="s">
        <x:v>21</x:v>
      </x:c>
      <x:c r="D322" s="0" t="s">
        <x:v>22</x:v>
      </x:c>
      <x:c r="E322" s="0" t="s">
        <x:v>23</x:v>
      </x:c>
      <x:c r="F322" s="0" t="s">
        <x:v>20</x:v>
      </x:c>
      <x:c r="G322" s="0" t="n">
        <x:v>38</x:v>
      </x:c>
      <x:c r="H322" s="4" t="n">
        <x:v>21</x:v>
      </x:c>
      <x:c r="I322" s="4" t="n">
        <x:v>38</x:v>
      </x:c>
      <x:c r="J322" s="4" t="n">
        <x:v>0.553</x:v>
      </x:c>
      <x:c r="K322" s="4">
        <x:f>I322*J322</x:f>
      </x:c>
      <x:c r="L322" s="4" t="n">
        <x:v>127.612</x:v>
      </x:c>
      <x:c r="M322" s="5">
        <x:f>J322/3.756*100</x:f>
      </x:c>
      <x:c r="N322" s="6">
        <x:f>M322*L322/100</x:f>
      </x:c>
      <x:c r="O322" s="6">
        <x:f>H322-N322</x:f>
      </x:c>
    </x:row>
    <x:row r="323" spans="1:25">
      <x:c r="A323" s="0" t="s">
        <x:v>100</x:v>
      </x:c>
      <x:c r="B323" s="0" t="n">
        <x:v>1493</x:v>
      </x:c>
      <x:c r="C323" s="0" t="s">
        <x:v>21</x:v>
      </x:c>
      <x:c r="D323" s="0" t="s">
        <x:v>22</x:v>
      </x:c>
      <x:c r="E323" s="0" t="s">
        <x:v>23</x:v>
      </x:c>
      <x:c r="F323" s="0" t="s">
        <x:v>20</x:v>
      </x:c>
      <x:c r="G323" s="0" t="n">
        <x:v>38</x:v>
      </x:c>
      <x:c r="H323" s="4" t="n">
        <x:v>21</x:v>
      </x:c>
      <x:c r="I323" s="4" t="n">
        <x:v>38</x:v>
      </x:c>
      <x:c r="J323" s="4" t="n">
        <x:v>0.553</x:v>
      </x:c>
      <x:c r="K323" s="4">
        <x:f>I323*J323</x:f>
      </x:c>
      <x:c r="L323" s="4" t="n">
        <x:v>127.612</x:v>
      </x:c>
      <x:c r="M323" s="5">
        <x:f>J323/3.756*100</x:f>
      </x:c>
      <x:c r="N323" s="6">
        <x:f>M323*L323/100</x:f>
      </x:c>
      <x:c r="O323" s="6">
        <x:f>H323-N323</x:f>
      </x:c>
    </x:row>
    <x:row r="324" spans="1:25">
      <x:c r="A324" s="0" t="s">
        <x:v>100</x:v>
      </x:c>
      <x:c r="B324" s="0" t="n">
        <x:v>1493</x:v>
      </x:c>
      <x:c r="C324" s="0" t="s">
        <x:v>17</x:v>
      </x:c>
      <x:c r="D324" s="0" t="s">
        <x:v>24</x:v>
      </x:c>
      <x:c r="E324" s="0" t="s">
        <x:v>25</x:v>
      </x:c>
      <x:c r="F324" s="0" t="s">
        <x:v>26</x:v>
      </x:c>
      <x:c r="G324" s="0" t="n">
        <x:v>38</x:v>
      </x:c>
      <x:c r="H324" s="4" t="n">
        <x:v>76</x:v>
      </x:c>
      <x:c r="I324" s="4" t="n">
        <x:v>38</x:v>
      </x:c>
      <x:c r="J324" s="4" t="n">
        <x:v>2</x:v>
      </x:c>
      <x:c r="K324" s="4">
        <x:f>I324*J324</x:f>
      </x:c>
      <x:c r="L324" s="4" t="n">
        <x:v>127.612</x:v>
      </x:c>
      <x:c r="M324" s="5">
        <x:f>J324/3.756*100</x:f>
      </x:c>
      <x:c r="N324" s="6">
        <x:f>M324*L324/100</x:f>
      </x:c>
      <x:c r="O324" s="6">
        <x:f>H324-N324</x:f>
      </x:c>
    </x:row>
    <x:row r="325" spans="1:25">
      <x:c r="A325" s="0" t="s">
        <x:v>68</x:v>
      </x:c>
      <x:c r="B325" s="0" t="n">
        <x:v>1494</x:v>
      </x:c>
      <x:c r="C325" s="0" t="s">
        <x:v>17</x:v>
      </x:c>
      <x:c r="D325" s="0" t="s">
        <x:v>18</x:v>
      </x:c>
      <x:c r="E325" s="0" t="s">
        <x:v>19</x:v>
      </x:c>
      <x:c r="F325" s="0" t="s">
        <x:v>20</x:v>
      </x:c>
      <x:c r="G325" s="0" t="n">
        <x:v>38</x:v>
      </x:c>
      <x:c r="H325" s="4" t="n">
        <x:v>24.7</x:v>
      </x:c>
      <x:c r="I325" s="4" t="n">
        <x:v>38</x:v>
      </x:c>
      <x:c r="J325" s="4" t="n">
        <x:v>0.65</x:v>
      </x:c>
      <x:c r="K325" s="4">
        <x:f>I325*J325</x:f>
      </x:c>
      <x:c r="L325" s="4" t="n">
        <x:v>124.6</x:v>
      </x:c>
      <x:c r="M325" s="5">
        <x:f>J325/3.756*100</x:f>
      </x:c>
      <x:c r="N325" s="6">
        <x:f>M325*L325/100</x:f>
      </x:c>
      <x:c r="O325" s="6">
        <x:f>H325-N325</x:f>
      </x:c>
    </x:row>
    <x:row r="326" spans="1:25">
      <x:c r="A326" s="0" t="s">
        <x:v>68</x:v>
      </x:c>
      <x:c r="B326" s="0" t="n">
        <x:v>1494</x:v>
      </x:c>
      <x:c r="C326" s="0" t="s">
        <x:v>21</x:v>
      </x:c>
      <x:c r="D326" s="0" t="s">
        <x:v>22</x:v>
      </x:c>
      <x:c r="E326" s="0" t="s">
        <x:v>23</x:v>
      </x:c>
      <x:c r="F326" s="0" t="s">
        <x:v>20</x:v>
      </x:c>
      <x:c r="G326" s="0" t="n">
        <x:v>38</x:v>
      </x:c>
      <x:c r="H326" s="4" t="n">
        <x:v>21</x:v>
      </x:c>
      <x:c r="I326" s="4" t="n">
        <x:v>38</x:v>
      </x:c>
      <x:c r="J326" s="4" t="n">
        <x:v>0.553</x:v>
      </x:c>
      <x:c r="K326" s="4">
        <x:f>I326*J326</x:f>
      </x:c>
      <x:c r="L326" s="4" t="n">
        <x:v>124.6</x:v>
      </x:c>
      <x:c r="M326" s="5">
        <x:f>J326/3.756*100</x:f>
      </x:c>
      <x:c r="N326" s="6">
        <x:f>M326*L326/100</x:f>
      </x:c>
      <x:c r="O326" s="6">
        <x:f>H326-N326</x:f>
      </x:c>
    </x:row>
    <x:row r="327" spans="1:25">
      <x:c r="A327" s="0" t="s">
        <x:v>68</x:v>
      </x:c>
      <x:c r="B327" s="0" t="n">
        <x:v>1494</x:v>
      </x:c>
      <x:c r="C327" s="0" t="s">
        <x:v>21</x:v>
      </x:c>
      <x:c r="D327" s="0" t="s">
        <x:v>22</x:v>
      </x:c>
      <x:c r="E327" s="0" t="s">
        <x:v>23</x:v>
      </x:c>
      <x:c r="F327" s="0" t="s">
        <x:v>20</x:v>
      </x:c>
      <x:c r="G327" s="0" t="n">
        <x:v>38</x:v>
      </x:c>
      <x:c r="H327" s="4" t="n">
        <x:v>21</x:v>
      </x:c>
      <x:c r="I327" s="4" t="n">
        <x:v>38</x:v>
      </x:c>
      <x:c r="J327" s="4" t="n">
        <x:v>0.553</x:v>
      </x:c>
      <x:c r="K327" s="4">
        <x:f>I327*J327</x:f>
      </x:c>
      <x:c r="L327" s="4" t="n">
        <x:v>124.6</x:v>
      </x:c>
      <x:c r="M327" s="5">
        <x:f>J327/3.756*100</x:f>
      </x:c>
      <x:c r="N327" s="6">
        <x:f>M327*L327/100</x:f>
      </x:c>
      <x:c r="O327" s="6">
        <x:f>H327-N327</x:f>
      </x:c>
    </x:row>
    <x:row r="328" spans="1:25">
      <x:c r="A328" s="0" t="s">
        <x:v>68</x:v>
      </x:c>
      <x:c r="B328" s="0" t="n">
        <x:v>1494</x:v>
      </x:c>
      <x:c r="C328" s="0" t="s">
        <x:v>17</x:v>
      </x:c>
      <x:c r="D328" s="0" t="s">
        <x:v>24</x:v>
      </x:c>
      <x:c r="E328" s="0" t="s">
        <x:v>25</x:v>
      </x:c>
      <x:c r="F328" s="0" t="s">
        <x:v>26</x:v>
      </x:c>
      <x:c r="G328" s="0" t="n">
        <x:v>38</x:v>
      </x:c>
      <x:c r="H328" s="4" t="n">
        <x:v>76</x:v>
      </x:c>
      <x:c r="I328" s="4" t="n">
        <x:v>38</x:v>
      </x:c>
      <x:c r="J328" s="4" t="n">
        <x:v>2</x:v>
      </x:c>
      <x:c r="K328" s="4">
        <x:f>I328*J328</x:f>
      </x:c>
      <x:c r="L328" s="4" t="n">
        <x:v>124.6</x:v>
      </x:c>
      <x:c r="M328" s="5">
        <x:f>J328/3.756*100</x:f>
      </x:c>
      <x:c r="N328" s="6">
        <x:f>M328*L328/100</x:f>
      </x:c>
      <x:c r="O328" s="6">
        <x:f>H328-N328</x:f>
      </x:c>
    </x:row>
    <x:row r="329" spans="1:25">
      <x:c r="A329" s="0" t="s">
        <x:v>82</x:v>
      </x:c>
      <x:c r="B329" s="0" t="n">
        <x:v>1499</x:v>
      </x:c>
      <x:c r="C329" s="0" t="s">
        <x:v>17</x:v>
      </x:c>
      <x:c r="D329" s="0" t="s">
        <x:v>18</x:v>
      </x:c>
      <x:c r="E329" s="0" t="s">
        <x:v>19</x:v>
      </x:c>
      <x:c r="F329" s="0" t="s">
        <x:v>20</x:v>
      </x:c>
      <x:c r="G329" s="0" t="n">
        <x:v>38</x:v>
      </x:c>
      <x:c r="H329" s="4" t="n">
        <x:v>24.7</x:v>
      </x:c>
      <x:c r="I329" s="4" t="n">
        <x:v>38</x:v>
      </x:c>
      <x:c r="J329" s="4" t="n">
        <x:v>0.65</x:v>
      </x:c>
      <x:c r="K329" s="4">
        <x:f>I329*J329</x:f>
      </x:c>
      <x:c r="L329" s="4" t="n">
        <x:v>122.005</x:v>
      </x:c>
      <x:c r="M329" s="5">
        <x:f>J329/3.756*100</x:f>
      </x:c>
      <x:c r="N329" s="6">
        <x:f>M329*L329/100</x:f>
      </x:c>
      <x:c r="O329" s="6">
        <x:f>H329-N329</x:f>
      </x:c>
    </x:row>
    <x:row r="330" spans="1:25">
      <x:c r="A330" s="0" t="s">
        <x:v>82</x:v>
      </x:c>
      <x:c r="B330" s="0" t="n">
        <x:v>1499</x:v>
      </x:c>
      <x:c r="C330" s="0" t="s">
        <x:v>21</x:v>
      </x:c>
      <x:c r="D330" s="0" t="s">
        <x:v>22</x:v>
      </x:c>
      <x:c r="E330" s="0" t="s">
        <x:v>23</x:v>
      </x:c>
      <x:c r="F330" s="0" t="s">
        <x:v>20</x:v>
      </x:c>
      <x:c r="G330" s="0" t="n">
        <x:v>38</x:v>
      </x:c>
      <x:c r="H330" s="4" t="n">
        <x:v>21</x:v>
      </x:c>
      <x:c r="I330" s="4" t="n">
        <x:v>38</x:v>
      </x:c>
      <x:c r="J330" s="4" t="n">
        <x:v>0.553</x:v>
      </x:c>
      <x:c r="K330" s="4">
        <x:f>I330*J330</x:f>
      </x:c>
      <x:c r="L330" s="4" t="n">
        <x:v>122.005</x:v>
      </x:c>
      <x:c r="M330" s="5">
        <x:f>J330/3.756*100</x:f>
      </x:c>
      <x:c r="N330" s="6">
        <x:f>M330*L330/100</x:f>
      </x:c>
      <x:c r="O330" s="6">
        <x:f>H330-N330</x:f>
      </x:c>
    </x:row>
    <x:row r="331" spans="1:25">
      <x:c r="A331" s="0" t="s">
        <x:v>82</x:v>
      </x:c>
      <x:c r="B331" s="0" t="n">
        <x:v>1499</x:v>
      </x:c>
      <x:c r="C331" s="0" t="s">
        <x:v>21</x:v>
      </x:c>
      <x:c r="D331" s="0" t="s">
        <x:v>22</x:v>
      </x:c>
      <x:c r="E331" s="0" t="s">
        <x:v>23</x:v>
      </x:c>
      <x:c r="F331" s="0" t="s">
        <x:v>20</x:v>
      </x:c>
      <x:c r="G331" s="0" t="n">
        <x:v>38</x:v>
      </x:c>
      <x:c r="H331" s="4" t="n">
        <x:v>21</x:v>
      </x:c>
      <x:c r="I331" s="4" t="n">
        <x:v>38</x:v>
      </x:c>
      <x:c r="J331" s="4" t="n">
        <x:v>0.553</x:v>
      </x:c>
      <x:c r="K331" s="4">
        <x:f>I331*J331</x:f>
      </x:c>
      <x:c r="L331" s="4" t="n">
        <x:v>122.005</x:v>
      </x:c>
      <x:c r="M331" s="5">
        <x:f>J331/3.756*100</x:f>
      </x:c>
      <x:c r="N331" s="6">
        <x:f>M331*L331/100</x:f>
      </x:c>
      <x:c r="O331" s="6">
        <x:f>H331-N331</x:f>
      </x:c>
    </x:row>
    <x:row r="332" spans="1:25">
      <x:c r="A332" s="0" t="s">
        <x:v>82</x:v>
      </x:c>
      <x:c r="B332" s="0" t="n">
        <x:v>1499</x:v>
      </x:c>
      <x:c r="C332" s="0" t="s">
        <x:v>17</x:v>
      </x:c>
      <x:c r="D332" s="0" t="s">
        <x:v>24</x:v>
      </x:c>
      <x:c r="E332" s="0" t="s">
        <x:v>25</x:v>
      </x:c>
      <x:c r="F332" s="0" t="s">
        <x:v>26</x:v>
      </x:c>
      <x:c r="G332" s="0" t="n">
        <x:v>38</x:v>
      </x:c>
      <x:c r="H332" s="4" t="n">
        <x:v>76</x:v>
      </x:c>
      <x:c r="I332" s="4" t="n">
        <x:v>38</x:v>
      </x:c>
      <x:c r="J332" s="4" t="n">
        <x:v>2</x:v>
      </x:c>
      <x:c r="K332" s="4">
        <x:f>I332*J332</x:f>
      </x:c>
      <x:c r="L332" s="4" t="n">
        <x:v>122.005</x:v>
      </x:c>
      <x:c r="M332" s="5">
        <x:f>J332/3.756*100</x:f>
      </x:c>
      <x:c r="N332" s="6">
        <x:f>M332*L332/100</x:f>
      </x:c>
      <x:c r="O332" s="6">
        <x:f>H332-N332</x:f>
      </x:c>
    </x:row>
    <x:row r="333" spans="1:25">
      <x:c r="A333" s="0" t="s">
        <x:v>52</x:v>
      </x:c>
      <x:c r="B333" s="0" t="n">
        <x:v>1500</x:v>
      </x:c>
      <x:c r="C333" s="0" t="s">
        <x:v>21</x:v>
      </x:c>
      <x:c r="D333" s="0" t="s">
        <x:v>22</x:v>
      </x:c>
      <x:c r="E333" s="0" t="s">
        <x:v>23</x:v>
      </x:c>
      <x:c r="F333" s="0" t="s">
        <x:v>20</x:v>
      </x:c>
      <x:c r="G333" s="0" t="n">
        <x:v>38</x:v>
      </x:c>
      <x:c r="H333" s="4" t="n">
        <x:v>22.5</x:v>
      </x:c>
      <x:c r="I333" s="4" t="n">
        <x:v>38</x:v>
      </x:c>
      <x:c r="J333" s="4" t="n">
        <x:v>0.592</x:v>
      </x:c>
      <x:c r="K333" s="4">
        <x:f>I333*J333</x:f>
      </x:c>
      <x:c r="L333" s="4" t="n">
        <x:v>109.192</x:v>
      </x:c>
      <x:c r="M333" s="5">
        <x:f>J333/3.834*100</x:f>
      </x:c>
      <x:c r="N333" s="6">
        <x:f>M333*L333/100</x:f>
      </x:c>
      <x:c r="O333" s="6">
        <x:f>H333-N333</x:f>
      </x:c>
    </x:row>
    <x:row r="334" spans="1:25">
      <x:c r="A334" s="0" t="s">
        <x:v>52</x:v>
      </x:c>
      <x:c r="B334" s="0" t="n">
        <x:v>1500</x:v>
      </x:c>
      <x:c r="C334" s="0" t="s">
        <x:v>21</x:v>
      </x:c>
      <x:c r="D334" s="0" t="s">
        <x:v>22</x:v>
      </x:c>
      <x:c r="E334" s="0" t="s">
        <x:v>23</x:v>
      </x:c>
      <x:c r="F334" s="0" t="s">
        <x:v>20</x:v>
      </x:c>
      <x:c r="G334" s="0" t="n">
        <x:v>38</x:v>
      </x:c>
      <x:c r="H334" s="4" t="n">
        <x:v>22.5</x:v>
      </x:c>
      <x:c r="I334" s="4" t="n">
        <x:v>38</x:v>
      </x:c>
      <x:c r="J334" s="4" t="n">
        <x:v>0.592</x:v>
      </x:c>
      <x:c r="K334" s="4">
        <x:f>I334*J334</x:f>
      </x:c>
      <x:c r="L334" s="4" t="n">
        <x:v>109.192</x:v>
      </x:c>
      <x:c r="M334" s="5">
        <x:f>J334/3.834*100</x:f>
      </x:c>
      <x:c r="N334" s="6">
        <x:f>M334*L334/100</x:f>
      </x:c>
      <x:c r="O334" s="6">
        <x:f>H334-N334</x:f>
      </x:c>
    </x:row>
    <x:row r="335" spans="1:25">
      <x:c r="A335" s="0" t="s">
        <x:v>52</x:v>
      </x:c>
      <x:c r="B335" s="0" t="n">
        <x:v>1500</x:v>
      </x:c>
      <x:c r="C335" s="0" t="s">
        <x:v>17</x:v>
      </x:c>
      <x:c r="D335" s="0" t="s">
        <x:v>18</x:v>
      </x:c>
      <x:c r="E335" s="0" t="s">
        <x:v>19</x:v>
      </x:c>
      <x:c r="F335" s="0" t="s">
        <x:v>20</x:v>
      </x:c>
      <x:c r="G335" s="0" t="n">
        <x:v>38</x:v>
      </x:c>
      <x:c r="H335" s="4" t="n">
        <x:v>24.7</x:v>
      </x:c>
      <x:c r="I335" s="4" t="n">
        <x:v>38</x:v>
      </x:c>
      <x:c r="J335" s="4" t="n">
        <x:v>0.65</x:v>
      </x:c>
      <x:c r="K335" s="4">
        <x:f>I335*J335</x:f>
      </x:c>
      <x:c r="L335" s="4" t="n">
        <x:v>109.192</x:v>
      </x:c>
      <x:c r="M335" s="5">
        <x:f>J335/3.834*100</x:f>
      </x:c>
      <x:c r="N335" s="6">
        <x:f>M335*L335/100</x:f>
      </x:c>
      <x:c r="O335" s="6">
        <x:f>H335-N335</x:f>
      </x:c>
    </x:row>
    <x:row r="336" spans="1:25">
      <x:c r="A336" s="0" t="s">
        <x:v>52</x:v>
      </x:c>
      <x:c r="B336" s="0" t="n">
        <x:v>1500</x:v>
      </x:c>
      <x:c r="C336" s="0" t="s">
        <x:v>17</x:v>
      </x:c>
      <x:c r="D336" s="0" t="s">
        <x:v>24</x:v>
      </x:c>
      <x:c r="E336" s="0" t="s">
        <x:v>25</x:v>
      </x:c>
      <x:c r="F336" s="0" t="s">
        <x:v>26</x:v>
      </x:c>
      <x:c r="G336" s="0" t="n">
        <x:v>38</x:v>
      </x:c>
      <x:c r="H336" s="4" t="n">
        <x:v>76</x:v>
      </x:c>
      <x:c r="I336" s="4" t="n">
        <x:v>38</x:v>
      </x:c>
      <x:c r="J336" s="4" t="n">
        <x:v>2</x:v>
      </x:c>
      <x:c r="K336" s="4">
        <x:f>I336*J336</x:f>
      </x:c>
      <x:c r="L336" s="4" t="n">
        <x:v>109.192</x:v>
      </x:c>
      <x:c r="M336" s="5">
        <x:f>J336/3.834*100</x:f>
      </x:c>
      <x:c r="N336" s="6">
        <x:f>M336*L336/100</x:f>
      </x:c>
      <x:c r="O336" s="6">
        <x:f>H336-N336</x:f>
      </x:c>
    </x:row>
    <x:row r="337" spans="1:25">
      <x:c r="A337" s="0" t="s">
        <x:v>78</x:v>
      </x:c>
      <x:c r="B337" s="0" t="n">
        <x:v>1501</x:v>
      </x:c>
      <x:c r="C337" s="0" t="s">
        <x:v>17</x:v>
      </x:c>
      <x:c r="D337" s="0" t="s">
        <x:v>18</x:v>
      </x:c>
      <x:c r="E337" s="0" t="s">
        <x:v>19</x:v>
      </x:c>
      <x:c r="F337" s="0" t="s">
        <x:v>20</x:v>
      </x:c>
      <x:c r="G337" s="0" t="n">
        <x:v>38</x:v>
      </x:c>
      <x:c r="H337" s="4" t="n">
        <x:v>24.7</x:v>
      </x:c>
      <x:c r="I337" s="4" t="n">
        <x:v>38</x:v>
      </x:c>
      <x:c r="J337" s="4" t="n">
        <x:v>0.65</x:v>
      </x:c>
      <x:c r="K337" s="4">
        <x:f>I337*J337</x:f>
      </x:c>
      <x:c r="L337" s="4" t="n">
        <x:v>125.291</x:v>
      </x:c>
      <x:c r="M337" s="5">
        <x:f>J337/3.756*100</x:f>
      </x:c>
      <x:c r="N337" s="6">
        <x:f>M337*L337/100</x:f>
      </x:c>
      <x:c r="O337" s="6">
        <x:f>H337-N337</x:f>
      </x:c>
    </x:row>
    <x:row r="338" spans="1:25">
      <x:c r="A338" s="0" t="s">
        <x:v>78</x:v>
      </x:c>
      <x:c r="B338" s="0" t="n">
        <x:v>1501</x:v>
      </x:c>
      <x:c r="C338" s="0" t="s">
        <x:v>21</x:v>
      </x:c>
      <x:c r="D338" s="0" t="s">
        <x:v>22</x:v>
      </x:c>
      <x:c r="E338" s="0" t="s">
        <x:v>23</x:v>
      </x:c>
      <x:c r="F338" s="0" t="s">
        <x:v>20</x:v>
      </x:c>
      <x:c r="G338" s="0" t="n">
        <x:v>38</x:v>
      </x:c>
      <x:c r="H338" s="4" t="n">
        <x:v>21</x:v>
      </x:c>
      <x:c r="I338" s="4" t="n">
        <x:v>38</x:v>
      </x:c>
      <x:c r="J338" s="4" t="n">
        <x:v>0.553</x:v>
      </x:c>
      <x:c r="K338" s="4">
        <x:f>I338*J338</x:f>
      </x:c>
      <x:c r="L338" s="4" t="n">
        <x:v>125.291</x:v>
      </x:c>
      <x:c r="M338" s="5">
        <x:f>J338/3.756*100</x:f>
      </x:c>
      <x:c r="N338" s="6">
        <x:f>M338*L338/100</x:f>
      </x:c>
      <x:c r="O338" s="6">
        <x:f>H338-N338</x:f>
      </x:c>
    </x:row>
    <x:row r="339" spans="1:25">
      <x:c r="A339" s="0" t="s">
        <x:v>78</x:v>
      </x:c>
      <x:c r="B339" s="0" t="n">
        <x:v>1501</x:v>
      </x:c>
      <x:c r="C339" s="0" t="s">
        <x:v>21</x:v>
      </x:c>
      <x:c r="D339" s="0" t="s">
        <x:v>22</x:v>
      </x:c>
      <x:c r="E339" s="0" t="s">
        <x:v>23</x:v>
      </x:c>
      <x:c r="F339" s="0" t="s">
        <x:v>20</x:v>
      </x:c>
      <x:c r="G339" s="0" t="n">
        <x:v>38</x:v>
      </x:c>
      <x:c r="H339" s="4" t="n">
        <x:v>21</x:v>
      </x:c>
      <x:c r="I339" s="4" t="n">
        <x:v>38</x:v>
      </x:c>
      <x:c r="J339" s="4" t="n">
        <x:v>0.553</x:v>
      </x:c>
      <x:c r="K339" s="4">
        <x:f>I339*J339</x:f>
      </x:c>
      <x:c r="L339" s="4" t="n">
        <x:v>125.291</x:v>
      </x:c>
      <x:c r="M339" s="5">
        <x:f>J339/3.756*100</x:f>
      </x:c>
      <x:c r="N339" s="6">
        <x:f>M339*L339/100</x:f>
      </x:c>
      <x:c r="O339" s="6">
        <x:f>H339-N339</x:f>
      </x:c>
    </x:row>
    <x:row r="340" spans="1:25">
      <x:c r="A340" s="0" t="s">
        <x:v>78</x:v>
      </x:c>
      <x:c r="B340" s="0" t="n">
        <x:v>1501</x:v>
      </x:c>
      <x:c r="C340" s="0" t="s">
        <x:v>17</x:v>
      </x:c>
      <x:c r="D340" s="0" t="s">
        <x:v>24</x:v>
      </x:c>
      <x:c r="E340" s="0" t="s">
        <x:v>25</x:v>
      </x:c>
      <x:c r="F340" s="0" t="s">
        <x:v>26</x:v>
      </x:c>
      <x:c r="G340" s="0" t="n">
        <x:v>38</x:v>
      </x:c>
      <x:c r="H340" s="4" t="n">
        <x:v>76</x:v>
      </x:c>
      <x:c r="I340" s="4" t="n">
        <x:v>38</x:v>
      </x:c>
      <x:c r="J340" s="4" t="n">
        <x:v>2</x:v>
      </x:c>
      <x:c r="K340" s="4">
        <x:f>I340*J340</x:f>
      </x:c>
      <x:c r="L340" s="4" t="n">
        <x:v>125.291</x:v>
      </x:c>
      <x:c r="M340" s="5">
        <x:f>J340/3.756*100</x:f>
      </x:c>
      <x:c r="N340" s="6">
        <x:f>M340*L340/100</x:f>
      </x:c>
      <x:c r="O340" s="6">
        <x:f>H340-N340</x:f>
      </x:c>
    </x:row>
    <x:row r="341" spans="1:25">
      <x:c r="A341" s="0" t="s">
        <x:v>66</x:v>
      </x:c>
      <x:c r="B341" s="0" t="n">
        <x:v>1502</x:v>
      </x:c>
      <x:c r="C341" s="0" t="s">
        <x:v>21</x:v>
      </x:c>
      <x:c r="D341" s="0" t="s">
        <x:v>22</x:v>
      </x:c>
      <x:c r="E341" s="0" t="s">
        <x:v>23</x:v>
      </x:c>
      <x:c r="F341" s="0" t="s">
        <x:v>20</x:v>
      </x:c>
      <x:c r="G341" s="0" t="n">
        <x:v>38</x:v>
      </x:c>
      <x:c r="H341" s="4" t="n">
        <x:v>22.5</x:v>
      </x:c>
      <x:c r="I341" s="4" t="n">
        <x:v>38</x:v>
      </x:c>
      <x:c r="J341" s="4" t="n">
        <x:v>0.592</x:v>
      </x:c>
      <x:c r="K341" s="4">
        <x:f>I341*J341</x:f>
      </x:c>
      <x:c r="L341" s="4" t="n">
        <x:v>119.899</x:v>
      </x:c>
      <x:c r="M341" s="5">
        <x:f>J341/3.834*100</x:f>
      </x:c>
      <x:c r="N341" s="6">
        <x:f>M341*L341/100</x:f>
      </x:c>
      <x:c r="O341" s="6">
        <x:f>H341-N341</x:f>
      </x:c>
    </x:row>
    <x:row r="342" spans="1:25">
      <x:c r="A342" s="0" t="s">
        <x:v>66</x:v>
      </x:c>
      <x:c r="B342" s="0" t="n">
        <x:v>1502</x:v>
      </x:c>
      <x:c r="C342" s="0" t="s">
        <x:v>21</x:v>
      </x:c>
      <x:c r="D342" s="0" t="s">
        <x:v>22</x:v>
      </x:c>
      <x:c r="E342" s="0" t="s">
        <x:v>23</x:v>
      </x:c>
      <x:c r="F342" s="0" t="s">
        <x:v>20</x:v>
      </x:c>
      <x:c r="G342" s="0" t="n">
        <x:v>38</x:v>
      </x:c>
      <x:c r="H342" s="4" t="n">
        <x:v>22.5</x:v>
      </x:c>
      <x:c r="I342" s="4" t="n">
        <x:v>38</x:v>
      </x:c>
      <x:c r="J342" s="4" t="n">
        <x:v>0.592</x:v>
      </x:c>
      <x:c r="K342" s="4">
        <x:f>I342*J342</x:f>
      </x:c>
      <x:c r="L342" s="4" t="n">
        <x:v>119.899</x:v>
      </x:c>
      <x:c r="M342" s="5">
        <x:f>J342/3.834*100</x:f>
      </x:c>
      <x:c r="N342" s="6">
        <x:f>M342*L342/100</x:f>
      </x:c>
      <x:c r="O342" s="6">
        <x:f>H342-N342</x:f>
      </x:c>
    </x:row>
    <x:row r="343" spans="1:25">
      <x:c r="A343" s="0" t="s">
        <x:v>66</x:v>
      </x:c>
      <x:c r="B343" s="0" t="n">
        <x:v>1502</x:v>
      </x:c>
      <x:c r="C343" s="0" t="s">
        <x:v>17</x:v>
      </x:c>
      <x:c r="D343" s="0" t="s">
        <x:v>18</x:v>
      </x:c>
      <x:c r="E343" s="0" t="s">
        <x:v>19</x:v>
      </x:c>
      <x:c r="F343" s="0" t="s">
        <x:v>20</x:v>
      </x:c>
      <x:c r="G343" s="0" t="n">
        <x:v>38</x:v>
      </x:c>
      <x:c r="H343" s="4" t="n">
        <x:v>24.7</x:v>
      </x:c>
      <x:c r="I343" s="4" t="n">
        <x:v>38</x:v>
      </x:c>
      <x:c r="J343" s="4" t="n">
        <x:v>0.65</x:v>
      </x:c>
      <x:c r="K343" s="4">
        <x:f>I343*J343</x:f>
      </x:c>
      <x:c r="L343" s="4" t="n">
        <x:v>119.899</x:v>
      </x:c>
      <x:c r="M343" s="5">
        <x:f>J343/3.834*100</x:f>
      </x:c>
      <x:c r="N343" s="6">
        <x:f>M343*L343/100</x:f>
      </x:c>
      <x:c r="O343" s="6">
        <x:f>H343-N343</x:f>
      </x:c>
    </x:row>
    <x:row r="344" spans="1:25">
      <x:c r="A344" s="0" t="s">
        <x:v>66</x:v>
      </x:c>
      <x:c r="B344" s="0" t="n">
        <x:v>1502</x:v>
      </x:c>
      <x:c r="C344" s="0" t="s">
        <x:v>17</x:v>
      </x:c>
      <x:c r="D344" s="0" t="s">
        <x:v>24</x:v>
      </x:c>
      <x:c r="E344" s="0" t="s">
        <x:v>25</x:v>
      </x:c>
      <x:c r="F344" s="0" t="s">
        <x:v>26</x:v>
      </x:c>
      <x:c r="G344" s="0" t="n">
        <x:v>38</x:v>
      </x:c>
      <x:c r="H344" s="4" t="n">
        <x:v>76</x:v>
      </x:c>
      <x:c r="I344" s="4" t="n">
        <x:v>38</x:v>
      </x:c>
      <x:c r="J344" s="4" t="n">
        <x:v>2</x:v>
      </x:c>
      <x:c r="K344" s="4">
        <x:f>I344*J344</x:f>
      </x:c>
      <x:c r="L344" s="4" t="n">
        <x:v>119.899</x:v>
      </x:c>
      <x:c r="M344" s="5">
        <x:f>J344/3.834*100</x:f>
      </x:c>
      <x:c r="N344" s="6">
        <x:f>M344*L344/100</x:f>
      </x:c>
      <x:c r="O344" s="6">
        <x:f>H344-N344</x:f>
      </x:c>
    </x:row>
    <x:row r="345" spans="1:25">
      <x:c r="A345" s="0" t="s">
        <x:v>29</x:v>
      </x:c>
      <x:c r="B345" s="0" t="n">
        <x:v>1503</x:v>
      </x:c>
      <x:c r="C345" s="0" t="s">
        <x:v>17</x:v>
      </x:c>
      <x:c r="D345" s="0" t="s">
        <x:v>18</x:v>
      </x:c>
      <x:c r="E345" s="0" t="s">
        <x:v>19</x:v>
      </x:c>
      <x:c r="F345" s="0" t="s">
        <x:v>20</x:v>
      </x:c>
      <x:c r="G345" s="0" t="n">
        <x:v>38</x:v>
      </x:c>
      <x:c r="H345" s="4" t="n">
        <x:v>24.7</x:v>
      </x:c>
      <x:c r="I345" s="4" t="n">
        <x:v>38</x:v>
      </x:c>
      <x:c r="J345" s="4" t="n">
        <x:v>0.65</x:v>
      </x:c>
      <x:c r="K345" s="4">
        <x:f>I345*J345</x:f>
      </x:c>
      <x:c r="L345" s="4" t="n">
        <x:v>121.737</x:v>
      </x:c>
      <x:c r="M345" s="5">
        <x:f>J345/3.203*100</x:f>
      </x:c>
      <x:c r="N345" s="6">
        <x:f>M345*L345/100</x:f>
      </x:c>
      <x:c r="O345" s="6">
        <x:f>H345-N345</x:f>
      </x:c>
    </x:row>
    <x:row r="346" spans="1:25">
      <x:c r="A346" s="0" t="s">
        <x:v>29</x:v>
      </x:c>
      <x:c r="B346" s="0" t="n">
        <x:v>1503</x:v>
      </x:c>
      <x:c r="C346" s="0" t="s">
        <x:v>21</x:v>
      </x:c>
      <x:c r="D346" s="0" t="s">
        <x:v>22</x:v>
      </x:c>
      <x:c r="E346" s="0" t="s">
        <x:v>23</x:v>
      </x:c>
      <x:c r="F346" s="0" t="s">
        <x:v>20</x:v>
      </x:c>
      <x:c r="G346" s="0" t="n">
        <x:v>38</x:v>
      </x:c>
      <x:c r="H346" s="4" t="n">
        <x:v>21</x:v>
      </x:c>
      <x:c r="I346" s="4" t="n">
        <x:v>38</x:v>
      </x:c>
      <x:c r="J346" s="4" t="n">
        <x:v>0.553</x:v>
      </x:c>
      <x:c r="K346" s="4">
        <x:f>I346*J346</x:f>
      </x:c>
      <x:c r="L346" s="4" t="n">
        <x:v>121.737</x:v>
      </x:c>
      <x:c r="M346" s="5">
        <x:f>J346/3.203*100</x:f>
      </x:c>
      <x:c r="N346" s="6">
        <x:f>M346*L346/100</x:f>
      </x:c>
      <x:c r="O346" s="6">
        <x:f>H346-N346</x:f>
      </x:c>
    </x:row>
    <x:row r="347" spans="1:25">
      <x:c r="A347" s="0" t="s">
        <x:v>29</x:v>
      </x:c>
      <x:c r="B347" s="0" t="n">
        <x:v>1503</x:v>
      </x:c>
      <x:c r="C347" s="0" t="s">
        <x:v>17</x:v>
      </x:c>
      <x:c r="D347" s="0" t="s">
        <x:v>24</x:v>
      </x:c>
      <x:c r="E347" s="0" t="s">
        <x:v>25</x:v>
      </x:c>
      <x:c r="F347" s="0" t="s">
        <x:v>26</x:v>
      </x:c>
      <x:c r="G347" s="0" t="n">
        <x:v>38</x:v>
      </x:c>
      <x:c r="H347" s="4" t="n">
        <x:v>76</x:v>
      </x:c>
      <x:c r="I347" s="4" t="n">
        <x:v>38</x:v>
      </x:c>
      <x:c r="J347" s="4" t="n">
        <x:v>2</x:v>
      </x:c>
      <x:c r="K347" s="4">
        <x:f>I347*J347</x:f>
      </x:c>
      <x:c r="L347" s="4" t="n">
        <x:v>121.737</x:v>
      </x:c>
      <x:c r="M347" s="5">
        <x:f>J347/3.203*100</x:f>
      </x:c>
      <x:c r="N347" s="6">
        <x:f>M347*L347/100</x:f>
      </x:c>
      <x:c r="O347" s="6">
        <x:f>H347-N347</x:f>
      </x:c>
    </x:row>
    <x:row r="348" spans="1:25">
      <x:c r="A348" s="0" t="s">
        <x:v>101</x:v>
      </x:c>
      <x:c r="B348" s="0" t="n">
        <x:v>1504</x:v>
      </x:c>
      <x:c r="C348" s="0" t="s">
        <x:v>21</x:v>
      </x:c>
      <x:c r="D348" s="0" t="s">
        <x:v>22</x:v>
      </x:c>
      <x:c r="E348" s="0" t="s">
        <x:v>23</x:v>
      </x:c>
      <x:c r="F348" s="0" t="s">
        <x:v>20</x:v>
      </x:c>
      <x:c r="G348" s="0" t="n">
        <x:v>117</x:v>
      </x:c>
      <x:c r="H348" s="4" t="n">
        <x:v>43.384</x:v>
      </x:c>
      <x:c r="I348" s="4" t="n">
        <x:v>117</x:v>
      </x:c>
      <x:c r="J348" s="4" t="n">
        <x:v>0.371</x:v>
      </x:c>
      <x:c r="K348" s="4">
        <x:f>I348*J348</x:f>
      </x:c>
      <x:c r="L348" s="4" t="n">
        <x:v>255.444</x:v>
      </x:c>
      <x:c r="M348" s="5">
        <x:f>J348/2.863*100</x:f>
      </x:c>
      <x:c r="N348" s="6">
        <x:f>M348*L348/100</x:f>
      </x:c>
      <x:c r="O348" s="6">
        <x:f>H348-N348</x:f>
      </x:c>
    </x:row>
    <x:row r="349" spans="1:25">
      <x:c r="A349" s="0" t="s">
        <x:v>101</x:v>
      </x:c>
      <x:c r="B349" s="0" t="n">
        <x:v>1504</x:v>
      </x:c>
      <x:c r="C349" s="0" t="s">
        <x:v>21</x:v>
      </x:c>
      <x:c r="D349" s="0" t="s">
        <x:v>22</x:v>
      </x:c>
      <x:c r="E349" s="0" t="s">
        <x:v>23</x:v>
      </x:c>
      <x:c r="F349" s="0" t="s">
        <x:v>20</x:v>
      </x:c>
      <x:c r="G349" s="0" t="n">
        <x:v>117</x:v>
      </x:c>
      <x:c r="H349" s="4" t="n">
        <x:v>39.897</x:v>
      </x:c>
      <x:c r="I349" s="4" t="n">
        <x:v>117</x:v>
      </x:c>
      <x:c r="J349" s="4" t="n">
        <x:v>0.341</x:v>
      </x:c>
      <x:c r="K349" s="4">
        <x:f>I349*J349</x:f>
      </x:c>
      <x:c r="L349" s="4" t="n">
        <x:v>255.444</x:v>
      </x:c>
      <x:c r="M349" s="5">
        <x:f>J349/2.863*100</x:f>
      </x:c>
      <x:c r="N349" s="6">
        <x:f>M349*L349/100</x:f>
      </x:c>
      <x:c r="O349" s="6">
        <x:f>H349-N349</x:f>
      </x:c>
    </x:row>
    <x:row r="350" spans="1:25">
      <x:c r="A350" s="0" t="s">
        <x:v>101</x:v>
      </x:c>
      <x:c r="B350" s="0" t="n">
        <x:v>1504</x:v>
      </x:c>
      <x:c r="C350" s="0" t="s">
        <x:v>21</x:v>
      </x:c>
      <x:c r="D350" s="0" t="s">
        <x:v>22</x:v>
      </x:c>
      <x:c r="E350" s="0" t="s">
        <x:v>23</x:v>
      </x:c>
      <x:c r="F350" s="0" t="s">
        <x:v>20</x:v>
      </x:c>
      <x:c r="G350" s="0" t="n">
        <x:v>117</x:v>
      </x:c>
      <x:c r="H350" s="4" t="n">
        <x:v>43.384</x:v>
      </x:c>
      <x:c r="I350" s="4" t="n">
        <x:v>117</x:v>
      </x:c>
      <x:c r="J350" s="4" t="n">
        <x:v>0.371</x:v>
      </x:c>
      <x:c r="K350" s="4">
        <x:f>I350*J350</x:f>
      </x:c>
      <x:c r="L350" s="4" t="n">
        <x:v>255.444</x:v>
      </x:c>
      <x:c r="M350" s="5">
        <x:f>J350/2.863*100</x:f>
      </x:c>
      <x:c r="N350" s="6">
        <x:f>M350*L350/100</x:f>
      </x:c>
      <x:c r="O350" s="6">
        <x:f>H350-N350</x:f>
      </x:c>
    </x:row>
    <x:row r="351" spans="1:25">
      <x:c r="A351" s="0" t="s">
        <x:v>101</x:v>
      </x:c>
      <x:c r="B351" s="0" t="n">
        <x:v>1504</x:v>
      </x:c>
      <x:c r="C351" s="0" t="s">
        <x:v>21</x:v>
      </x:c>
      <x:c r="D351" s="0" t="s">
        <x:v>28</x:v>
      </x:c>
      <x:c r="E351" s="0" t="s">
        <x:v>19</x:v>
      </x:c>
      <x:c r="F351" s="0" t="s">
        <x:v>26</x:v>
      </x:c>
      <x:c r="G351" s="0" t="n">
        <x:v>117</x:v>
      </x:c>
      <x:c r="H351" s="4" t="n">
        <x:v>30.428</x:v>
      </x:c>
      <x:c r="I351" s="4" t="n">
        <x:v>117</x:v>
      </x:c>
      <x:c r="J351" s="4" t="n">
        <x:v>0.26</x:v>
      </x:c>
      <x:c r="K351" s="4">
        <x:f>I351*J351</x:f>
      </x:c>
      <x:c r="L351" s="4" t="n">
        <x:v>255.444</x:v>
      </x:c>
      <x:c r="M351" s="5">
        <x:f>J351/2.863*100</x:f>
      </x:c>
      <x:c r="N351" s="6">
        <x:f>M351*L351/100</x:f>
      </x:c>
      <x:c r="O351" s="6">
        <x:f>H351-N351</x:f>
      </x:c>
    </x:row>
    <x:row r="352" spans="1:25">
      <x:c r="A352" s="0" t="s">
        <x:v>101</x:v>
      </x:c>
      <x:c r="B352" s="0" t="n">
        <x:v>1504</x:v>
      </x:c>
      <x:c r="C352" s="0" t="s">
        <x:v>21</x:v>
      </x:c>
      <x:c r="D352" s="0" t="s">
        <x:v>28</x:v>
      </x:c>
      <x:c r="E352" s="0" t="s">
        <x:v>23</x:v>
      </x:c>
      <x:c r="F352" s="0" t="s">
        <x:v>26</x:v>
      </x:c>
      <x:c r="G352" s="0" t="n">
        <x:v>117</x:v>
      </x:c>
      <x:c r="H352" s="4" t="n">
        <x:v>177.84</x:v>
      </x:c>
      <x:c r="I352" s="4" t="n">
        <x:v>117</x:v>
      </x:c>
      <x:c r="J352" s="4" t="n">
        <x:v>1.52</x:v>
      </x:c>
      <x:c r="K352" s="4">
        <x:f>I352*J352</x:f>
      </x:c>
      <x:c r="L352" s="4" t="n">
        <x:v>255.444</x:v>
      </x:c>
      <x:c r="M352" s="5">
        <x:f>J352/2.863*100</x:f>
      </x:c>
      <x:c r="N352" s="6">
        <x:f>M352*L352/100</x:f>
      </x:c>
      <x:c r="O352" s="6">
        <x:f>H352-N352</x:f>
      </x:c>
    </x:row>
    <x:row r="353" spans="1:25">
      <x:c r="A353" s="0" t="s">
        <x:v>102</x:v>
      </x:c>
      <x:c r="B353" s="0" t="n">
        <x:v>1505</x:v>
      </x:c>
      <x:c r="C353" s="0" t="s">
        <x:v>21</x:v>
      </x:c>
      <x:c r="D353" s="0" t="s">
        <x:v>22</x:v>
      </x:c>
      <x:c r="E353" s="0" t="s">
        <x:v>23</x:v>
      </x:c>
      <x:c r="F353" s="0" t="s">
        <x:v>20</x:v>
      </x:c>
      <x:c r="G353" s="0" t="n">
        <x:v>117</x:v>
      </x:c>
      <x:c r="H353" s="4" t="n">
        <x:v>43.384</x:v>
      </x:c>
      <x:c r="I353" s="4" t="n">
        <x:v>117</x:v>
      </x:c>
      <x:c r="J353" s="4" t="n">
        <x:v>0.371</x:v>
      </x:c>
      <x:c r="K353" s="4">
        <x:f>I353*J353</x:f>
      </x:c>
      <x:c r="L353" s="4" t="n">
        <x:v>244.659</x:v>
      </x:c>
      <x:c r="M353" s="5">
        <x:f>J353/3.234*100</x:f>
      </x:c>
      <x:c r="N353" s="6">
        <x:f>M353*L353/100</x:f>
      </x:c>
      <x:c r="O353" s="6">
        <x:f>H353-N353</x:f>
      </x:c>
    </x:row>
    <x:row r="354" spans="1:25">
      <x:c r="A354" s="0" t="s">
        <x:v>102</x:v>
      </x:c>
      <x:c r="B354" s="0" t="n">
        <x:v>1505</x:v>
      </x:c>
      <x:c r="C354" s="0" t="s">
        <x:v>21</x:v>
      </x:c>
      <x:c r="D354" s="0" t="s">
        <x:v>22</x:v>
      </x:c>
      <x:c r="E354" s="0" t="s">
        <x:v>23</x:v>
      </x:c>
      <x:c r="F354" s="0" t="s">
        <x:v>20</x:v>
      </x:c>
      <x:c r="G354" s="0" t="n">
        <x:v>117</x:v>
      </x:c>
      <x:c r="H354" s="4" t="n">
        <x:v>43.384</x:v>
      </x:c>
      <x:c r="I354" s="4" t="n">
        <x:v>117</x:v>
      </x:c>
      <x:c r="J354" s="4" t="n">
        <x:v>0.371</x:v>
      </x:c>
      <x:c r="K354" s="4">
        <x:f>I354*J354</x:f>
      </x:c>
      <x:c r="L354" s="4" t="n">
        <x:v>244.659</x:v>
      </x:c>
      <x:c r="M354" s="5">
        <x:f>J354/3.234*100</x:f>
      </x:c>
      <x:c r="N354" s="6">
        <x:f>M354*L354/100</x:f>
      </x:c>
      <x:c r="O354" s="6">
        <x:f>H354-N354</x:f>
      </x:c>
    </x:row>
    <x:row r="355" spans="1:25">
      <x:c r="A355" s="0" t="s">
        <x:v>102</x:v>
      </x:c>
      <x:c r="B355" s="0" t="n">
        <x:v>1505</x:v>
      </x:c>
      <x:c r="C355" s="0" t="s">
        <x:v>21</x:v>
      </x:c>
      <x:c r="D355" s="0" t="s">
        <x:v>22</x:v>
      </x:c>
      <x:c r="E355" s="0" t="s">
        <x:v>23</x:v>
      </x:c>
      <x:c r="F355" s="0" t="s">
        <x:v>20</x:v>
      </x:c>
      <x:c r="G355" s="0" t="n">
        <x:v>117</x:v>
      </x:c>
      <x:c r="H355" s="4" t="n">
        <x:v>43.384</x:v>
      </x:c>
      <x:c r="I355" s="4" t="n">
        <x:v>117</x:v>
      </x:c>
      <x:c r="J355" s="4" t="n">
        <x:v>0.371</x:v>
      </x:c>
      <x:c r="K355" s="4">
        <x:f>I355*J355</x:f>
      </x:c>
      <x:c r="L355" s="4" t="n">
        <x:v>244.659</x:v>
      </x:c>
      <x:c r="M355" s="5">
        <x:f>J355/3.234*100</x:f>
      </x:c>
      <x:c r="N355" s="6">
        <x:f>M355*L355/100</x:f>
      </x:c>
      <x:c r="O355" s="6">
        <x:f>H355-N355</x:f>
      </x:c>
    </x:row>
    <x:row r="356" spans="1:25">
      <x:c r="A356" s="0" t="s">
        <x:v>102</x:v>
      </x:c>
      <x:c r="B356" s="0" t="n">
        <x:v>1505</x:v>
      </x:c>
      <x:c r="C356" s="0" t="s">
        <x:v>21</x:v>
      </x:c>
      <x:c r="D356" s="0" t="s">
        <x:v>22</x:v>
      </x:c>
      <x:c r="E356" s="0" t="s">
        <x:v>23</x:v>
      </x:c>
      <x:c r="F356" s="0" t="s">
        <x:v>20</x:v>
      </x:c>
      <x:c r="G356" s="0" t="n">
        <x:v>117</x:v>
      </x:c>
      <x:c r="H356" s="4" t="n">
        <x:v>39.897</x:v>
      </x:c>
      <x:c r="I356" s="4" t="n">
        <x:v>117</x:v>
      </x:c>
      <x:c r="J356" s="4" t="n">
        <x:v>0.341</x:v>
      </x:c>
      <x:c r="K356" s="4">
        <x:f>I356*J356</x:f>
      </x:c>
      <x:c r="L356" s="4" t="n">
        <x:v>244.659</x:v>
      </x:c>
      <x:c r="M356" s="5">
        <x:f>J356/3.234*100</x:f>
      </x:c>
      <x:c r="N356" s="6">
        <x:f>M356*L356/100</x:f>
      </x:c>
      <x:c r="O356" s="6">
        <x:f>H356-N356</x:f>
      </x:c>
    </x:row>
    <x:row r="357" spans="1:25">
      <x:c r="A357" s="0" t="s">
        <x:v>102</x:v>
      </x:c>
      <x:c r="B357" s="0" t="n">
        <x:v>1505</x:v>
      </x:c>
      <x:c r="C357" s="0" t="s">
        <x:v>21</x:v>
      </x:c>
      <x:c r="D357" s="0" t="s">
        <x:v>28</x:v>
      </x:c>
      <x:c r="E357" s="0" t="s">
        <x:v>19</x:v>
      </x:c>
      <x:c r="F357" s="0" t="s">
        <x:v>26</x:v>
      </x:c>
      <x:c r="G357" s="0" t="n">
        <x:v>117</x:v>
      </x:c>
      <x:c r="H357" s="4" t="n">
        <x:v>30.425</x:v>
      </x:c>
      <x:c r="I357" s="4" t="n">
        <x:v>117</x:v>
      </x:c>
      <x:c r="J357" s="4" t="n">
        <x:v>0.26</x:v>
      </x:c>
      <x:c r="K357" s="4">
        <x:f>I357*J357</x:f>
      </x:c>
      <x:c r="L357" s="4" t="n">
        <x:v>244.659</x:v>
      </x:c>
      <x:c r="M357" s="5">
        <x:f>J357/3.234*100</x:f>
      </x:c>
      <x:c r="N357" s="6">
        <x:f>M357*L357/100</x:f>
      </x:c>
      <x:c r="O357" s="6">
        <x:f>H357-N357</x:f>
      </x:c>
    </x:row>
    <x:row r="358" spans="1:25">
      <x:c r="A358" s="0" t="s">
        <x:v>102</x:v>
      </x:c>
      <x:c r="B358" s="0" t="n">
        <x:v>1505</x:v>
      </x:c>
      <x:c r="C358" s="0" t="s">
        <x:v>21</x:v>
      </x:c>
      <x:c r="D358" s="0" t="s">
        <x:v>28</x:v>
      </x:c>
      <x:c r="E358" s="0" t="s">
        <x:v>23</x:v>
      </x:c>
      <x:c r="F358" s="0" t="s">
        <x:v>26</x:v>
      </x:c>
      <x:c r="G358" s="0" t="n">
        <x:v>117</x:v>
      </x:c>
      <x:c r="H358" s="4" t="n">
        <x:v>177.84</x:v>
      </x:c>
      <x:c r="I358" s="4" t="n">
        <x:v>117</x:v>
      </x:c>
      <x:c r="J358" s="4" t="n">
        <x:v>1.52</x:v>
      </x:c>
      <x:c r="K358" s="4">
        <x:f>I358*J358</x:f>
      </x:c>
      <x:c r="L358" s="4" t="n">
        <x:v>244.659</x:v>
      </x:c>
      <x:c r="M358" s="5">
        <x:f>J358/3.234*100</x:f>
      </x:c>
      <x:c r="N358" s="6">
        <x:f>M358*L358/100</x:f>
      </x:c>
      <x:c r="O358" s="6">
        <x:f>H358-N358</x:f>
      </x:c>
    </x:row>
    <x:row r="359" spans="1:25">
      <x:c r="A359" s="0" t="s">
        <x:v>103</x:v>
      </x:c>
      <x:c r="B359" s="0" t="n">
        <x:v>1506</x:v>
      </x:c>
      <x:c r="C359" s="0" t="s">
        <x:v>21</x:v>
      </x:c>
      <x:c r="D359" s="0" t="s">
        <x:v>22</x:v>
      </x:c>
      <x:c r="E359" s="0" t="s">
        <x:v>23</x:v>
      </x:c>
      <x:c r="F359" s="0" t="s">
        <x:v>20</x:v>
      </x:c>
      <x:c r="G359" s="0" t="n">
        <x:v>117</x:v>
      </x:c>
      <x:c r="H359" s="4" t="n">
        <x:v>39.897</x:v>
      </x:c>
      <x:c r="I359" s="4" t="n">
        <x:v>117</x:v>
      </x:c>
      <x:c r="J359" s="4" t="n">
        <x:v>0.341</x:v>
      </x:c>
      <x:c r="K359" s="4">
        <x:f>I359*J359</x:f>
      </x:c>
      <x:c r="L359" s="4" t="n">
        <x:v>254.108</x:v>
      </x:c>
      <x:c r="M359" s="5">
        <x:f>J359/3.605*100</x:f>
      </x:c>
      <x:c r="N359" s="6">
        <x:f>M359*L359/100</x:f>
      </x:c>
      <x:c r="O359" s="6">
        <x:f>H359-N359</x:f>
      </x:c>
    </x:row>
    <x:row r="360" spans="1:25">
      <x:c r="A360" s="0" t="s">
        <x:v>103</x:v>
      </x:c>
      <x:c r="B360" s="0" t="n">
        <x:v>1506</x:v>
      </x:c>
      <x:c r="C360" s="0" t="s">
        <x:v>21</x:v>
      </x:c>
      <x:c r="D360" s="0" t="s">
        <x:v>22</x:v>
      </x:c>
      <x:c r="E360" s="0" t="s">
        <x:v>23</x:v>
      </x:c>
      <x:c r="F360" s="0" t="s">
        <x:v>20</x:v>
      </x:c>
      <x:c r="G360" s="0" t="n">
        <x:v>117</x:v>
      </x:c>
      <x:c r="H360" s="4" t="n">
        <x:v>43.384</x:v>
      </x:c>
      <x:c r="I360" s="4" t="n">
        <x:v>117</x:v>
      </x:c>
      <x:c r="J360" s="4" t="n">
        <x:v>0.371</x:v>
      </x:c>
      <x:c r="K360" s="4">
        <x:f>I360*J360</x:f>
      </x:c>
      <x:c r="L360" s="4" t="n">
        <x:v>254.108</x:v>
      </x:c>
      <x:c r="M360" s="5">
        <x:f>J360/3.605*100</x:f>
      </x:c>
      <x:c r="N360" s="6">
        <x:f>M360*L360/100</x:f>
      </x:c>
      <x:c r="O360" s="6">
        <x:f>H360-N360</x:f>
      </x:c>
    </x:row>
    <x:row r="361" spans="1:25">
      <x:c r="A361" s="0" t="s">
        <x:v>103</x:v>
      </x:c>
      <x:c r="B361" s="0" t="n">
        <x:v>1506</x:v>
      </x:c>
      <x:c r="C361" s="0" t="s">
        <x:v>21</x:v>
      </x:c>
      <x:c r="D361" s="0" t="s">
        <x:v>22</x:v>
      </x:c>
      <x:c r="E361" s="0" t="s">
        <x:v>23</x:v>
      </x:c>
      <x:c r="F361" s="0" t="s">
        <x:v>20</x:v>
      </x:c>
      <x:c r="G361" s="0" t="n">
        <x:v>117</x:v>
      </x:c>
      <x:c r="H361" s="4" t="n">
        <x:v>43.384</x:v>
      </x:c>
      <x:c r="I361" s="4" t="n">
        <x:v>117</x:v>
      </x:c>
      <x:c r="J361" s="4" t="n">
        <x:v>0.371</x:v>
      </x:c>
      <x:c r="K361" s="4">
        <x:f>I361*J361</x:f>
      </x:c>
      <x:c r="L361" s="4" t="n">
        <x:v>254.108</x:v>
      </x:c>
      <x:c r="M361" s="5">
        <x:f>J361/3.605*100</x:f>
      </x:c>
      <x:c r="N361" s="6">
        <x:f>M361*L361/100</x:f>
      </x:c>
      <x:c r="O361" s="6">
        <x:f>H361-N361</x:f>
      </x:c>
    </x:row>
    <x:row r="362" spans="1:25">
      <x:c r="A362" s="0" t="s">
        <x:v>103</x:v>
      </x:c>
      <x:c r="B362" s="0" t="n">
        <x:v>1506</x:v>
      </x:c>
      <x:c r="C362" s="0" t="s">
        <x:v>21</x:v>
      </x:c>
      <x:c r="D362" s="0" t="s">
        <x:v>22</x:v>
      </x:c>
      <x:c r="E362" s="0" t="s">
        <x:v>23</x:v>
      </x:c>
      <x:c r="F362" s="0" t="s">
        <x:v>20</x:v>
      </x:c>
      <x:c r="G362" s="0" t="n">
        <x:v>117</x:v>
      </x:c>
      <x:c r="H362" s="4" t="n">
        <x:v>43.384</x:v>
      </x:c>
      <x:c r="I362" s="4" t="n">
        <x:v>117</x:v>
      </x:c>
      <x:c r="J362" s="4" t="n">
        <x:v>0.371</x:v>
      </x:c>
      <x:c r="K362" s="4">
        <x:f>I362*J362</x:f>
      </x:c>
      <x:c r="L362" s="4" t="n">
        <x:v>254.108</x:v>
      </x:c>
      <x:c r="M362" s="5">
        <x:f>J362/3.605*100</x:f>
      </x:c>
      <x:c r="N362" s="6">
        <x:f>M362*L362/100</x:f>
      </x:c>
      <x:c r="O362" s="6">
        <x:f>H362-N362</x:f>
      </x:c>
    </x:row>
    <x:row r="363" spans="1:25">
      <x:c r="A363" s="0" t="s">
        <x:v>103</x:v>
      </x:c>
      <x:c r="B363" s="0" t="n">
        <x:v>1506</x:v>
      </x:c>
      <x:c r="C363" s="0" t="s">
        <x:v>21</x:v>
      </x:c>
      <x:c r="D363" s="0" t="s">
        <x:v>22</x:v>
      </x:c>
      <x:c r="E363" s="0" t="s">
        <x:v>23</x:v>
      </x:c>
      <x:c r="F363" s="0" t="s">
        <x:v>20</x:v>
      </x:c>
      <x:c r="G363" s="0" t="n">
        <x:v>117</x:v>
      </x:c>
      <x:c r="H363" s="4" t="n">
        <x:v>43.384</x:v>
      </x:c>
      <x:c r="I363" s="4" t="n">
        <x:v>117</x:v>
      </x:c>
      <x:c r="J363" s="4" t="n">
        <x:v>0.371</x:v>
      </x:c>
      <x:c r="K363" s="4">
        <x:f>I363*J363</x:f>
      </x:c>
      <x:c r="L363" s="4" t="n">
        <x:v>254.108</x:v>
      </x:c>
      <x:c r="M363" s="5">
        <x:f>J363/3.605*100</x:f>
      </x:c>
      <x:c r="N363" s="6">
        <x:f>M363*L363/100</x:f>
      </x:c>
      <x:c r="O363" s="6">
        <x:f>H363-N363</x:f>
      </x:c>
    </x:row>
    <x:row r="364" spans="1:25">
      <x:c r="A364" s="0" t="s">
        <x:v>103</x:v>
      </x:c>
      <x:c r="B364" s="0" t="n">
        <x:v>1506</x:v>
      </x:c>
      <x:c r="C364" s="0" t="s">
        <x:v>21</x:v>
      </x:c>
      <x:c r="D364" s="0" t="s">
        <x:v>28</x:v>
      </x:c>
      <x:c r="E364" s="0" t="s">
        <x:v>19</x:v>
      </x:c>
      <x:c r="F364" s="0" t="s">
        <x:v>26</x:v>
      </x:c>
      <x:c r="G364" s="0" t="n">
        <x:v>117</x:v>
      </x:c>
      <x:c r="H364" s="4" t="n">
        <x:v>30.43</x:v>
      </x:c>
      <x:c r="I364" s="4" t="n">
        <x:v>117</x:v>
      </x:c>
      <x:c r="J364" s="4" t="n">
        <x:v>0.26</x:v>
      </x:c>
      <x:c r="K364" s="4">
        <x:f>I364*J364</x:f>
      </x:c>
      <x:c r="L364" s="4" t="n">
        <x:v>254.108</x:v>
      </x:c>
      <x:c r="M364" s="5">
        <x:f>J364/3.605*100</x:f>
      </x:c>
      <x:c r="N364" s="6">
        <x:f>M364*L364/100</x:f>
      </x:c>
      <x:c r="O364" s="6">
        <x:f>H364-N364</x:f>
      </x:c>
    </x:row>
    <x:row r="365" spans="1:25">
      <x:c r="A365" s="0" t="s">
        <x:v>103</x:v>
      </x:c>
      <x:c r="B365" s="0" t="n">
        <x:v>1506</x:v>
      </x:c>
      <x:c r="C365" s="0" t="s">
        <x:v>21</x:v>
      </x:c>
      <x:c r="D365" s="0" t="s">
        <x:v>28</x:v>
      </x:c>
      <x:c r="E365" s="0" t="s">
        <x:v>23</x:v>
      </x:c>
      <x:c r="F365" s="0" t="s">
        <x:v>26</x:v>
      </x:c>
      <x:c r="G365" s="0" t="n">
        <x:v>117</x:v>
      </x:c>
      <x:c r="H365" s="4" t="n">
        <x:v>177.833</x:v>
      </x:c>
      <x:c r="I365" s="4" t="n">
        <x:v>117</x:v>
      </x:c>
      <x:c r="J365" s="4" t="n">
        <x:v>1.52</x:v>
      </x:c>
      <x:c r="K365" s="4">
        <x:f>I365*J365</x:f>
      </x:c>
      <x:c r="L365" s="4" t="n">
        <x:v>254.108</x:v>
      </x:c>
      <x:c r="M365" s="5">
        <x:f>J365/3.605*100</x:f>
      </x:c>
      <x:c r="N365" s="6">
        <x:f>M365*L365/100</x:f>
      </x:c>
      <x:c r="O365" s="6">
        <x:f>H365-N365</x:f>
      </x:c>
    </x:row>
    <x:row r="366" spans="1:25">
      <x:c r="A366" s="0" t="s">
        <x:v>104</x:v>
      </x:c>
      <x:c r="B366" s="0" t="n">
        <x:v>1507</x:v>
      </x:c>
      <x:c r="C366" s="0" t="s">
        <x:v>21</x:v>
      </x:c>
      <x:c r="D366" s="0" t="s">
        <x:v>22</x:v>
      </x:c>
      <x:c r="E366" s="0" t="s">
        <x:v>23</x:v>
      </x:c>
      <x:c r="F366" s="0" t="s">
        <x:v>20</x:v>
      </x:c>
      <x:c r="G366" s="0" t="n">
        <x:v>117</x:v>
      </x:c>
      <x:c r="H366" s="4" t="n">
        <x:v>39.897</x:v>
      </x:c>
      <x:c r="I366" s="4" t="n">
        <x:v>117</x:v>
      </x:c>
      <x:c r="J366" s="4" t="n">
        <x:v>0.341</x:v>
      </x:c>
      <x:c r="K366" s="4">
        <x:f>I366*J366</x:f>
      </x:c>
      <x:c r="L366" s="4" t="n">
        <x:v>128.213</x:v>
      </x:c>
      <x:c r="M366" s="5">
        <x:f>J366/2.492*100</x:f>
      </x:c>
      <x:c r="N366" s="6">
        <x:f>M366*L366/100</x:f>
      </x:c>
      <x:c r="O366" s="6">
        <x:f>H366-N366</x:f>
      </x:c>
    </x:row>
    <x:row r="367" spans="1:25">
      <x:c r="A367" s="0" t="s">
        <x:v>104</x:v>
      </x:c>
      <x:c r="B367" s="0" t="n">
        <x:v>1507</x:v>
      </x:c>
      <x:c r="C367" s="0" t="s">
        <x:v>21</x:v>
      </x:c>
      <x:c r="D367" s="0" t="s">
        <x:v>22</x:v>
      </x:c>
      <x:c r="E367" s="0" t="s">
        <x:v>23</x:v>
      </x:c>
      <x:c r="F367" s="0" t="s">
        <x:v>20</x:v>
      </x:c>
      <x:c r="G367" s="0" t="n">
        <x:v>117</x:v>
      </x:c>
      <x:c r="H367" s="4" t="n">
        <x:v>43.384</x:v>
      </x:c>
      <x:c r="I367" s="4" t="n">
        <x:v>117</x:v>
      </x:c>
      <x:c r="J367" s="4" t="n">
        <x:v>0.371</x:v>
      </x:c>
      <x:c r="K367" s="4">
        <x:f>I367*J367</x:f>
      </x:c>
      <x:c r="L367" s="4" t="n">
        <x:v>128.213</x:v>
      </x:c>
      <x:c r="M367" s="5">
        <x:f>J367/2.492*100</x:f>
      </x:c>
      <x:c r="N367" s="6">
        <x:f>M367*L367/100</x:f>
      </x:c>
      <x:c r="O367" s="6">
        <x:f>H367-N367</x:f>
      </x:c>
    </x:row>
    <x:row r="368" spans="1:25">
      <x:c r="A368" s="0" t="s">
        <x:v>104</x:v>
      </x:c>
      <x:c r="B368" s="0" t="n">
        <x:v>1507</x:v>
      </x:c>
      <x:c r="C368" s="0" t="s">
        <x:v>21</x:v>
      </x:c>
      <x:c r="D368" s="0" t="s">
        <x:v>28</x:v>
      </x:c>
      <x:c r="E368" s="0" t="s">
        <x:v>19</x:v>
      </x:c>
      <x:c r="F368" s="0" t="s">
        <x:v>26</x:v>
      </x:c>
      <x:c r="G368" s="0" t="n">
        <x:v>117</x:v>
      </x:c>
      <x:c r="H368" s="4" t="n">
        <x:v>30.43</x:v>
      </x:c>
      <x:c r="I368" s="4" t="n">
        <x:v>117</x:v>
      </x:c>
      <x:c r="J368" s="4" t="n">
        <x:v>0.26</x:v>
      </x:c>
      <x:c r="K368" s="4">
        <x:f>I368*J368</x:f>
      </x:c>
      <x:c r="L368" s="4" t="n">
        <x:v>128.213</x:v>
      </x:c>
      <x:c r="M368" s="5">
        <x:f>J368/2.492*100</x:f>
      </x:c>
      <x:c r="N368" s="6">
        <x:f>M368*L368/100</x:f>
      </x:c>
      <x:c r="O368" s="6">
        <x:f>H368-N368</x:f>
      </x:c>
    </x:row>
    <x:row r="369" spans="1:25">
      <x:c r="A369" s="0" t="s">
        <x:v>104</x:v>
      </x:c>
      <x:c r="B369" s="0" t="n">
        <x:v>1507</x:v>
      </x:c>
      <x:c r="C369" s="0" t="s">
        <x:v>21</x:v>
      </x:c>
      <x:c r="D369" s="0" t="s">
        <x:v>28</x:v>
      </x:c>
      <x:c r="E369" s="0" t="s">
        <x:v>23</x:v>
      </x:c>
      <x:c r="F369" s="0" t="s">
        <x:v>26</x:v>
      </x:c>
      <x:c r="G369" s="0" t="n">
        <x:v>117</x:v>
      </x:c>
      <x:c r="H369" s="4" t="n">
        <x:v>139.575</x:v>
      </x:c>
      <x:c r="I369" s="4" t="n">
        <x:v>117</x:v>
      </x:c>
      <x:c r="J369" s="4" t="n">
        <x:v>1.52</x:v>
      </x:c>
      <x:c r="K369" s="4">
        <x:f>I369*J369</x:f>
      </x:c>
      <x:c r="L369" s="4" t="n">
        <x:v>128.213</x:v>
      </x:c>
      <x:c r="M369" s="5">
        <x:f>J369/2.492*100</x:f>
      </x:c>
      <x:c r="N369" s="6">
        <x:f>M369*L369/100</x:f>
      </x:c>
      <x:c r="O369" s="6">
        <x:f>H369-N369</x:f>
      </x:c>
    </x:row>
    <x:row r="370" spans="1:25">
      <x:c r="A370" s="0" t="s">
        <x:v>105</x:v>
      </x:c>
      <x:c r="B370" s="0" t="n">
        <x:v>1508</x:v>
      </x:c>
      <x:c r="C370" s="0" t="s">
        <x:v>21</x:v>
      </x:c>
      <x:c r="D370" s="0" t="s">
        <x:v>22</x:v>
      </x:c>
      <x:c r="E370" s="0" t="s">
        <x:v>35</x:v>
      </x:c>
      <x:c r="F370" s="0" t="s">
        <x:v>20</x:v>
      </x:c>
      <x:c r="G370" s="0" t="n">
        <x:v>55</x:v>
      </x:c>
      <x:c r="H370" s="4" t="n">
        <x:v>50.4</x:v>
      </x:c>
      <x:c r="I370" s="4" t="n">
        <x:v>55</x:v>
      </x:c>
      <x:c r="J370" s="4" t="n">
        <x:v>0.916</x:v>
      </x:c>
      <x:c r="K370" s="4">
        <x:f>I370*J370</x:f>
      </x:c>
      <x:c r="L370" s="4" t="n">
        <x:v>74.215</x:v>
      </x:c>
      <x:c r="M370" s="5">
        <x:f>J370/2.922*100</x:f>
      </x:c>
      <x:c r="N370" s="6">
        <x:f>M370*L370/100</x:f>
      </x:c>
      <x:c r="O370" s="6">
        <x:f>H370-N370</x:f>
      </x:c>
    </x:row>
    <x:row r="371" spans="1:25">
      <x:c r="A371" s="0" t="s">
        <x:v>105</x:v>
      </x:c>
      <x:c r="B371" s="0" t="n">
        <x:v>1508</x:v>
      </x:c>
      <x:c r="C371" s="0" t="s">
        <x:v>21</x:v>
      </x:c>
      <x:c r="D371" s="0" t="s">
        <x:v>33</x:v>
      </x:c>
      <x:c r="E371" s="0" t="s">
        <x:v>34</x:v>
      </x:c>
      <x:c r="F371" s="0" t="s">
        <x:v>20</x:v>
      </x:c>
      <x:c r="G371" s="0" t="n">
        <x:v>55</x:v>
      </x:c>
      <x:c r="H371" s="4" t="n">
        <x:v>59.85</x:v>
      </x:c>
      <x:c r="I371" s="4" t="n">
        <x:v>55</x:v>
      </x:c>
      <x:c r="J371" s="4" t="n">
        <x:v>1.088</x:v>
      </x:c>
      <x:c r="K371" s="4">
        <x:f>I371*J371</x:f>
      </x:c>
      <x:c r="L371" s="4" t="n">
        <x:v>74.215</x:v>
      </x:c>
      <x:c r="M371" s="5">
        <x:f>J371/2.922*100</x:f>
      </x:c>
      <x:c r="N371" s="6">
        <x:f>M371*L371/100</x:f>
      </x:c>
      <x:c r="O371" s="6">
        <x:f>H371-N371</x:f>
      </x:c>
    </x:row>
    <x:row r="372" spans="1:25">
      <x:c r="A372" s="0" t="s">
        <x:v>105</x:v>
      </x:c>
      <x:c r="B372" s="0" t="n">
        <x:v>1508</x:v>
      </x:c>
      <x:c r="C372" s="0" t="s">
        <x:v>21</x:v>
      </x:c>
      <x:c r="D372" s="0" t="s">
        <x:v>33</x:v>
      </x:c>
      <x:c r="E372" s="0" t="s">
        <x:v>34</x:v>
      </x:c>
      <x:c r="F372" s="0" t="s">
        <x:v>26</x:v>
      </x:c>
      <x:c r="G372" s="0" t="n">
        <x:v>55</x:v>
      </x:c>
      <x:c r="H372" s="4" t="n">
        <x:v>4.743</x:v>
      </x:c>
      <x:c r="I372" s="4" t="n">
        <x:v>55</x:v>
      </x:c>
      <x:c r="J372" s="4" t="n">
        <x:v>0.078</x:v>
      </x:c>
      <x:c r="K372" s="4">
        <x:f>I372*J372</x:f>
      </x:c>
      <x:c r="L372" s="4" t="n">
        <x:v>74.215</x:v>
      </x:c>
      <x:c r="M372" s="5">
        <x:f>J372/2.922*100</x:f>
      </x:c>
      <x:c r="N372" s="6">
        <x:f>M372*L372/100</x:f>
      </x:c>
      <x:c r="O372" s="6">
        <x:f>H372-N372</x:f>
      </x:c>
    </x:row>
    <x:row r="373" spans="1:25">
      <x:c r="A373" s="0" t="s">
        <x:v>105</x:v>
      </x:c>
      <x:c r="B373" s="0" t="n">
        <x:v>1508</x:v>
      </x:c>
      <x:c r="C373" s="0" t="s">
        <x:v>21</x:v>
      </x:c>
      <x:c r="D373" s="0" t="s">
        <x:v>36</x:v>
      </x:c>
      <x:c r="E373" s="0" t="s">
        <x:v>37</x:v>
      </x:c>
      <x:c r="F373" s="0" t="s">
        <x:v>26</x:v>
      </x:c>
      <x:c r="G373" s="0" t="n">
        <x:v>55</x:v>
      </x:c>
      <x:c r="H373" s="4" t="n">
        <x:v>72.603</x:v>
      </x:c>
      <x:c r="I373" s="4" t="n">
        <x:v>55</x:v>
      </x:c>
      <x:c r="J373" s="4" t="n">
        <x:v>0.42</x:v>
      </x:c>
      <x:c r="K373" s="4">
        <x:f>I373*J373</x:f>
      </x:c>
      <x:c r="L373" s="4" t="n">
        <x:v>74.215</x:v>
      </x:c>
      <x:c r="M373" s="5">
        <x:f>J373/2.922*100</x:f>
      </x:c>
      <x:c r="N373" s="6">
        <x:f>M373*L373/100</x:f>
      </x:c>
      <x:c r="O373" s="6">
        <x:f>H373-N373</x:f>
      </x:c>
    </x:row>
    <x:row r="374" spans="1:25">
      <x:c r="A374" s="0" t="s">
        <x:v>105</x:v>
      </x:c>
      <x:c r="B374" s="0" t="n">
        <x:v>1508</x:v>
      </x:c>
      <x:c r="C374" s="0" t="s">
        <x:v>21</x:v>
      </x:c>
      <x:c r="D374" s="0" t="s">
        <x:v>36</x:v>
      </x:c>
      <x:c r="E374" s="0" t="s">
        <x:v>38</x:v>
      </x:c>
      <x:c r="F374" s="0" t="s">
        <x:v>26</x:v>
      </x:c>
      <x:c r="G374" s="0" t="n">
        <x:v>55</x:v>
      </x:c>
      <x:c r="H374" s="4" t="n">
        <x:v>66.768</x:v>
      </x:c>
      <x:c r="I374" s="4" t="n">
        <x:v>55</x:v>
      </x:c>
      <x:c r="J374" s="4" t="n">
        <x:v>0.42</x:v>
      </x:c>
      <x:c r="K374" s="4">
        <x:f>I374*J374</x:f>
      </x:c>
      <x:c r="L374" s="4" t="n">
        <x:v>74.215</x:v>
      </x:c>
      <x:c r="M374" s="5">
        <x:f>J374/2.922*100</x:f>
      </x:c>
      <x:c r="N374" s="6">
        <x:f>M374*L374/100</x:f>
      </x:c>
      <x:c r="O374" s="6">
        <x:f>H374-N374</x:f>
      </x:c>
    </x:row>
    <x:row r="375" spans="1:25">
      <x:c r="A375" s="0" t="s">
        <x:v>47</x:v>
      </x:c>
      <x:c r="B375" s="0" t="n">
        <x:v>1509</x:v>
      </x:c>
      <x:c r="C375" s="0" t="s">
        <x:v>21</x:v>
      </x:c>
      <x:c r="D375" s="0" t="s">
        <x:v>22</x:v>
      </x:c>
      <x:c r="E375" s="0" t="s">
        <x:v>35</x:v>
      </x:c>
      <x:c r="F375" s="0" t="s">
        <x:v>20</x:v>
      </x:c>
      <x:c r="G375" s="0" t="n">
        <x:v>215</x:v>
      </x:c>
      <x:c r="H375" s="4" t="n">
        <x:v>50.4</x:v>
      </x:c>
      <x:c r="I375" s="4" t="n">
        <x:v>215</x:v>
      </x:c>
      <x:c r="J375" s="4" t="n">
        <x:v>0.234</x:v>
      </x:c>
      <x:c r="K375" s="4">
        <x:f>I375*J375</x:f>
      </x:c>
      <x:c r="L375" s="4" t="n">
        <x:v>292.664</x:v>
      </x:c>
      <x:c r="M375" s="5">
        <x:f>J375/1.43*100</x:f>
      </x:c>
      <x:c r="N375" s="6">
        <x:f>M375*L375/100</x:f>
      </x:c>
      <x:c r="O375" s="6">
        <x:f>H375-N375</x:f>
      </x:c>
    </x:row>
    <x:row r="376" spans="1:25">
      <x:c r="A376" s="0" t="s">
        <x:v>47</x:v>
      </x:c>
      <x:c r="B376" s="0" t="n">
        <x:v>1509</x:v>
      </x:c>
      <x:c r="C376" s="0" t="s">
        <x:v>21</x:v>
      </x:c>
      <x:c r="D376" s="0" t="s">
        <x:v>33</x:v>
      </x:c>
      <x:c r="E376" s="0" t="s">
        <x:v>34</x:v>
      </x:c>
      <x:c r="F376" s="0" t="s">
        <x:v>20</x:v>
      </x:c>
      <x:c r="G376" s="0" t="n">
        <x:v>215</x:v>
      </x:c>
      <x:c r="H376" s="4" t="n">
        <x:v>59.85</x:v>
      </x:c>
      <x:c r="I376" s="4" t="n">
        <x:v>215</x:v>
      </x:c>
      <x:c r="J376" s="4" t="n">
        <x:v>0.278</x:v>
      </x:c>
      <x:c r="K376" s="4">
        <x:f>I376*J376</x:f>
      </x:c>
      <x:c r="L376" s="4" t="n">
        <x:v>292.664</x:v>
      </x:c>
      <x:c r="M376" s="5">
        <x:f>J376/1.43*100</x:f>
      </x:c>
      <x:c r="N376" s="6">
        <x:f>M376*L376/100</x:f>
      </x:c>
      <x:c r="O376" s="6">
        <x:f>H376-N376</x:f>
      </x:c>
    </x:row>
    <x:row r="377" spans="1:25">
      <x:c r="A377" s="0" t="s">
        <x:v>47</x:v>
      </x:c>
      <x:c r="B377" s="0" t="n">
        <x:v>1509</x:v>
      </x:c>
      <x:c r="C377" s="0" t="s">
        <x:v>21</x:v>
      </x:c>
      <x:c r="D377" s="0" t="s">
        <x:v>33</x:v>
      </x:c>
      <x:c r="E377" s="0" t="s">
        <x:v>34</x:v>
      </x:c>
      <x:c r="F377" s="0" t="s">
        <x:v>26</x:v>
      </x:c>
      <x:c r="G377" s="0" t="n">
        <x:v>215</x:v>
      </x:c>
      <x:c r="H377" s="4" t="n">
        <x:v>16.77</x:v>
      </x:c>
      <x:c r="I377" s="4" t="n">
        <x:v>215</x:v>
      </x:c>
      <x:c r="J377" s="4" t="n">
        <x:v>0.078</x:v>
      </x:c>
      <x:c r="K377" s="4">
        <x:f>I377*J377</x:f>
      </x:c>
      <x:c r="L377" s="4" t="n">
        <x:v>292.664</x:v>
      </x:c>
      <x:c r="M377" s="5">
        <x:f>J377/1.43*100</x:f>
      </x:c>
      <x:c r="N377" s="6">
        <x:f>M377*L377/100</x:f>
      </x:c>
      <x:c r="O377" s="6">
        <x:f>H377-N377</x:f>
      </x:c>
    </x:row>
    <x:row r="378" spans="1:25">
      <x:c r="A378" s="0" t="s">
        <x:v>47</x:v>
      </x:c>
      <x:c r="B378" s="0" t="n">
        <x:v>1509</x:v>
      </x:c>
      <x:c r="C378" s="0" t="s">
        <x:v>21</x:v>
      </x:c>
      <x:c r="D378" s="0" t="s">
        <x:v>36</x:v>
      </x:c>
      <x:c r="E378" s="0" t="s">
        <x:v>37</x:v>
      </x:c>
      <x:c r="F378" s="0" t="s">
        <x:v>26</x:v>
      </x:c>
      <x:c r="G378" s="0" t="n">
        <x:v>215</x:v>
      </x:c>
      <x:c r="H378" s="4" t="n">
        <x:v>94.503</x:v>
      </x:c>
      <x:c r="I378" s="4" t="n">
        <x:v>215</x:v>
      </x:c>
      <x:c r="J378" s="4" t="n">
        <x:v>0.42</x:v>
      </x:c>
      <x:c r="K378" s="4">
        <x:f>I378*J378</x:f>
      </x:c>
      <x:c r="L378" s="4" t="n">
        <x:v>292.664</x:v>
      </x:c>
      <x:c r="M378" s="5">
        <x:f>J378/1.43*100</x:f>
      </x:c>
      <x:c r="N378" s="6">
        <x:f>M378*L378/100</x:f>
      </x:c>
      <x:c r="O378" s="6">
        <x:f>H378-N378</x:f>
      </x:c>
    </x:row>
    <x:row r="379" spans="1:25">
      <x:c r="A379" s="0" t="s">
        <x:v>47</x:v>
      </x:c>
      <x:c r="B379" s="0" t="n">
        <x:v>1509</x:v>
      </x:c>
      <x:c r="C379" s="0" t="s">
        <x:v>21</x:v>
      </x:c>
      <x:c r="D379" s="0" t="s">
        <x:v>36</x:v>
      </x:c>
      <x:c r="E379" s="0" t="s">
        <x:v>38</x:v>
      </x:c>
      <x:c r="F379" s="0" t="s">
        <x:v>26</x:v>
      </x:c>
      <x:c r="G379" s="0" t="n">
        <x:v>215</x:v>
      </x:c>
      <x:c r="H379" s="4" t="n">
        <x:v>94.5</x:v>
      </x:c>
      <x:c r="I379" s="4" t="n">
        <x:v>215</x:v>
      </x:c>
      <x:c r="J379" s="4" t="n">
        <x:v>0.42</x:v>
      </x:c>
      <x:c r="K379" s="4">
        <x:f>I379*J379</x:f>
      </x:c>
      <x:c r="L379" s="4" t="n">
        <x:v>292.664</x:v>
      </x:c>
      <x:c r="M379" s="5">
        <x:f>J379/1.43*100</x:f>
      </x:c>
      <x:c r="N379" s="6">
        <x:f>M379*L379/100</x:f>
      </x:c>
      <x:c r="O379" s="6">
        <x:f>H379-N379</x:f>
      </x:c>
    </x:row>
    <x:row r="380" spans="1:25">
      <x:c r="A380" s="0" t="s">
        <x:v>106</x:v>
      </x:c>
      <x:c r="B380" s="0" t="n">
        <x:v>1510</x:v>
      </x:c>
      <x:c r="C380" s="0" t="s">
        <x:v>21</x:v>
      </x:c>
      <x:c r="D380" s="0" t="s">
        <x:v>22</x:v>
      </x:c>
      <x:c r="E380" s="0" t="s">
        <x:v>35</x:v>
      </x:c>
      <x:c r="F380" s="0" t="s">
        <x:v>20</x:v>
      </x:c>
      <x:c r="G380" s="0" t="n">
        <x:v>8</x:v>
      </x:c>
      <x:c r="H380" s="4" t="n">
        <x:v>50.4</x:v>
      </x:c>
      <x:c r="I380" s="4" t="n">
        <x:v>8</x:v>
      </x:c>
      <x:c r="J380" s="4" t="n">
        <x:v>6.3</x:v>
      </x:c>
      <x:c r="K380" s="4">
        <x:f>I380*J380</x:f>
      </x:c>
      <x:c r="L380" s="4" t="n">
        <x:v>10.8</x:v>
      </x:c>
      <x:c r="M380" s="5">
        <x:f>J380/35.961*100</x:f>
      </x:c>
      <x:c r="N380" s="6">
        <x:f>M380*L380/100</x:f>
      </x:c>
      <x:c r="O380" s="6">
        <x:f>H380-N380</x:f>
      </x:c>
    </x:row>
    <x:row r="381" spans="1:25">
      <x:c r="A381" s="0" t="s">
        <x:v>106</x:v>
      </x:c>
      <x:c r="B381" s="0" t="n">
        <x:v>1510</x:v>
      </x:c>
      <x:c r="C381" s="0" t="s">
        <x:v>21</x:v>
      </x:c>
      <x:c r="D381" s="0" t="s">
        <x:v>22</x:v>
      </x:c>
      <x:c r="E381" s="0" t="s">
        <x:v>35</x:v>
      </x:c>
      <x:c r="F381" s="0" t="s">
        <x:v>20</x:v>
      </x:c>
      <x:c r="G381" s="0" t="n">
        <x:v>8</x:v>
      </x:c>
      <x:c r="H381" s="4" t="n">
        <x:v>50.4</x:v>
      </x:c>
      <x:c r="I381" s="4" t="n">
        <x:v>8</x:v>
      </x:c>
      <x:c r="J381" s="4" t="n">
        <x:v>6.3</x:v>
      </x:c>
      <x:c r="K381" s="4">
        <x:f>I381*J381</x:f>
      </x:c>
      <x:c r="L381" s="4" t="n">
        <x:v>10.8</x:v>
      </x:c>
      <x:c r="M381" s="5">
        <x:f>J381/35.961*100</x:f>
      </x:c>
      <x:c r="N381" s="6">
        <x:f>M381*L381/100</x:f>
      </x:c>
      <x:c r="O381" s="6">
        <x:f>H381-N381</x:f>
      </x:c>
    </x:row>
    <x:row r="382" spans="1:25">
      <x:c r="A382" s="0" t="s">
        <x:v>106</x:v>
      </x:c>
      <x:c r="B382" s="0" t="n">
        <x:v>1510</x:v>
      </x:c>
      <x:c r="C382" s="0" t="s">
        <x:v>21</x:v>
      </x:c>
      <x:c r="D382" s="0" t="s">
        <x:v>33</x:v>
      </x:c>
      <x:c r="E382" s="0" t="s">
        <x:v>34</x:v>
      </x:c>
      <x:c r="F382" s="0" t="s">
        <x:v>20</x:v>
      </x:c>
      <x:c r="G382" s="0" t="n">
        <x:v>8</x:v>
      </x:c>
      <x:c r="H382" s="4" t="n">
        <x:v>59.85</x:v>
      </x:c>
      <x:c r="I382" s="4" t="n">
        <x:v>8</x:v>
      </x:c>
      <x:c r="J382" s="4" t="n">
        <x:v>7.481</x:v>
      </x:c>
      <x:c r="K382" s="4">
        <x:f>I382*J382</x:f>
      </x:c>
      <x:c r="L382" s="4" t="n">
        <x:v>10.8</x:v>
      </x:c>
      <x:c r="M382" s="5">
        <x:f>J382/35.961*100</x:f>
      </x:c>
      <x:c r="N382" s="6">
        <x:f>M382*L382/100</x:f>
      </x:c>
      <x:c r="O382" s="6">
        <x:f>H382-N382</x:f>
      </x:c>
    </x:row>
    <x:row r="383" spans="1:25">
      <x:c r="A383" s="0" t="s">
        <x:v>106</x:v>
      </x:c>
      <x:c r="B383" s="0" t="n">
        <x:v>1510</x:v>
      </x:c>
      <x:c r="C383" s="0" t="s">
        <x:v>21</x:v>
      </x:c>
      <x:c r="D383" s="0" t="s">
        <x:v>33</x:v>
      </x:c>
      <x:c r="E383" s="0" t="s">
        <x:v>34</x:v>
      </x:c>
      <x:c r="F383" s="0" t="s">
        <x:v>20</x:v>
      </x:c>
      <x:c r="G383" s="0" t="n">
        <x:v>8</x:v>
      </x:c>
      <x:c r="H383" s="4" t="n">
        <x:v>59.85</x:v>
      </x:c>
      <x:c r="I383" s="4" t="n">
        <x:v>8</x:v>
      </x:c>
      <x:c r="J383" s="4" t="n">
        <x:v>7.481</x:v>
      </x:c>
      <x:c r="K383" s="4">
        <x:f>I383*J383</x:f>
      </x:c>
      <x:c r="L383" s="4" t="n">
        <x:v>10.8</x:v>
      </x:c>
      <x:c r="M383" s="5">
        <x:f>J383/35.961*100</x:f>
      </x:c>
      <x:c r="N383" s="6">
        <x:f>M383*L383/100</x:f>
      </x:c>
      <x:c r="O383" s="6">
        <x:f>H383-N383</x:f>
      </x:c>
    </x:row>
    <x:row r="384" spans="1:25">
      <x:c r="A384" s="0" t="s">
        <x:v>106</x:v>
      </x:c>
      <x:c r="B384" s="0" t="n">
        <x:v>1510</x:v>
      </x:c>
      <x:c r="C384" s="0" t="s">
        <x:v>21</x:v>
      </x:c>
      <x:c r="D384" s="0" t="s">
        <x:v>33</x:v>
      </x:c>
      <x:c r="E384" s="0" t="s">
        <x:v>34</x:v>
      </x:c>
      <x:c r="F384" s="0" t="s">
        <x:v>20</x:v>
      </x:c>
      <x:c r="G384" s="0" t="n">
        <x:v>8</x:v>
      </x:c>
      <x:c r="H384" s="4" t="n">
        <x:v>59.85</x:v>
      </x:c>
      <x:c r="I384" s="4" t="n">
        <x:v>8</x:v>
      </x:c>
      <x:c r="J384" s="4" t="n">
        <x:v>7.481</x:v>
      </x:c>
      <x:c r="K384" s="4">
        <x:f>I384*J384</x:f>
      </x:c>
      <x:c r="L384" s="4" t="n">
        <x:v>10.8</x:v>
      </x:c>
      <x:c r="M384" s="5">
        <x:f>J384/35.961*100</x:f>
      </x:c>
      <x:c r="N384" s="6">
        <x:f>M384*L384/100</x:f>
      </x:c>
      <x:c r="O384" s="6">
        <x:f>H384-N384</x:f>
      </x:c>
    </x:row>
    <x:row r="385" spans="1:25">
      <x:c r="A385" s="0" t="s">
        <x:v>106</x:v>
      </x:c>
      <x:c r="B385" s="0" t="n">
        <x:v>1510</x:v>
      </x:c>
      <x:c r="C385" s="0" t="s">
        <x:v>21</x:v>
      </x:c>
      <x:c r="D385" s="0" t="s">
        <x:v>33</x:v>
      </x:c>
      <x:c r="E385" s="0" t="s">
        <x:v>34</x:v>
      </x:c>
      <x:c r="F385" s="0" t="s">
        <x:v>26</x:v>
      </x:c>
      <x:c r="G385" s="0" t="n">
        <x:v>8</x:v>
      </x:c>
      <x:c r="H385" s="4" t="n">
        <x:v>0.709</x:v>
      </x:c>
      <x:c r="I385" s="4" t="n">
        <x:v>8</x:v>
      </x:c>
      <x:c r="J385" s="4" t="n">
        <x:v>0.078</x:v>
      </x:c>
      <x:c r="K385" s="4">
        <x:f>I385*J385</x:f>
      </x:c>
      <x:c r="L385" s="4" t="n">
        <x:v>10.8</x:v>
      </x:c>
      <x:c r="M385" s="5">
        <x:f>J385/35.961*100</x:f>
      </x:c>
      <x:c r="N385" s="6">
        <x:f>M385*L385/100</x:f>
      </x:c>
      <x:c r="O385" s="6">
        <x:f>H385-N385</x:f>
      </x:c>
    </x:row>
    <x:row r="386" spans="1:25">
      <x:c r="A386" s="0" t="s">
        <x:v>106</x:v>
      </x:c>
      <x:c r="B386" s="0" t="n">
        <x:v>1510</x:v>
      </x:c>
      <x:c r="C386" s="0" t="s">
        <x:v>21</x:v>
      </x:c>
      <x:c r="D386" s="0" t="s">
        <x:v>36</x:v>
      </x:c>
      <x:c r="E386" s="0" t="s">
        <x:v>37</x:v>
      </x:c>
      <x:c r="F386" s="0" t="s">
        <x:v>26</x:v>
      </x:c>
      <x:c r="G386" s="0" t="n">
        <x:v>8</x:v>
      </x:c>
      <x:c r="H386" s="4" t="n">
        <x:v>12.508</x:v>
      </x:c>
      <x:c r="I386" s="4" t="n">
        <x:v>8</x:v>
      </x:c>
      <x:c r="J386" s="4" t="n">
        <x:v>0.42</x:v>
      </x:c>
      <x:c r="K386" s="4">
        <x:f>I386*J386</x:f>
      </x:c>
      <x:c r="L386" s="4" t="n">
        <x:v>10.8</x:v>
      </x:c>
      <x:c r="M386" s="5">
        <x:f>J386/35.961*100</x:f>
      </x:c>
      <x:c r="N386" s="6">
        <x:f>M386*L386/100</x:f>
      </x:c>
      <x:c r="O386" s="6">
        <x:f>H386-N386</x:f>
      </x:c>
    </x:row>
    <x:row r="387" spans="1:25">
      <x:c r="A387" s="0" t="s">
        <x:v>106</x:v>
      </x:c>
      <x:c r="B387" s="0" t="n">
        <x:v>1510</x:v>
      </x:c>
      <x:c r="C387" s="0" t="s">
        <x:v>21</x:v>
      </x:c>
      <x:c r="D387" s="0" t="s">
        <x:v>36</x:v>
      </x:c>
      <x:c r="E387" s="0" t="s">
        <x:v>38</x:v>
      </x:c>
      <x:c r="F387" s="0" t="s">
        <x:v>26</x:v>
      </x:c>
      <x:c r="G387" s="0" t="n">
        <x:v>8</x:v>
      </x:c>
      <x:c r="H387" s="4" t="n">
        <x:v>80.411</x:v>
      </x:c>
      <x:c r="I387" s="4" t="n">
        <x:v>8</x:v>
      </x:c>
      <x:c r="J387" s="4" t="n">
        <x:v>0.42</x:v>
      </x:c>
      <x:c r="K387" s="4">
        <x:f>I387*J387</x:f>
      </x:c>
      <x:c r="L387" s="4" t="n">
        <x:v>10.8</x:v>
      </x:c>
      <x:c r="M387" s="5">
        <x:f>J387/35.961*100</x:f>
      </x:c>
      <x:c r="N387" s="6">
        <x:f>M387*L387/100</x:f>
      </x:c>
      <x:c r="O387" s="6">
        <x:f>H387-N387</x:f>
      </x:c>
    </x:row>
    <x:row r="388" spans="1:25">
      <x:c r="A388" s="0" t="s">
        <x:v>107</x:v>
      </x:c>
      <x:c r="B388" s="0" t="n">
        <x:v>1511</x:v>
      </x:c>
      <x:c r="C388" s="0" t="s">
        <x:v>21</x:v>
      </x:c>
      <x:c r="D388" s="0" t="s">
        <x:v>22</x:v>
      </x:c>
      <x:c r="E388" s="0" t="s">
        <x:v>74</x:v>
      </x:c>
      <x:c r="F388" s="0" t="s">
        <x:v>20</x:v>
      </x:c>
      <x:c r="G388" s="0" t="n">
        <x:v>225</x:v>
      </x:c>
      <x:c r="H388" s="4" t="n">
        <x:v>50.4</x:v>
      </x:c>
      <x:c r="I388" s="4" t="n">
        <x:v>225</x:v>
      </x:c>
      <x:c r="J388" s="4" t="n">
        <x:v>0.224</x:v>
      </x:c>
      <x:c r="K388" s="4">
        <x:f>I388*J388</x:f>
      </x:c>
      <x:c r="L388" s="4" t="n">
        <x:v>315.304</x:v>
      </x:c>
      <x:c r="M388" s="5">
        <x:f>J388/1.408*100</x:f>
      </x:c>
      <x:c r="N388" s="6">
        <x:f>M388*L388/100</x:f>
      </x:c>
      <x:c r="O388" s="6">
        <x:f>H388-N388</x:f>
      </x:c>
    </x:row>
    <x:row r="389" spans="1:25">
      <x:c r="A389" s="0" t="s">
        <x:v>107</x:v>
      </x:c>
      <x:c r="B389" s="0" t="n">
        <x:v>1511</x:v>
      </x:c>
      <x:c r="C389" s="0" t="s">
        <x:v>21</x:v>
      </x:c>
      <x:c r="D389" s="0" t="s">
        <x:v>33</x:v>
      </x:c>
      <x:c r="E389" s="0" t="s">
        <x:v>73</x:v>
      </x:c>
      <x:c r="F389" s="0" t="s">
        <x:v>20</x:v>
      </x:c>
      <x:c r="G389" s="0" t="n">
        <x:v>225</x:v>
      </x:c>
      <x:c r="H389" s="4" t="n">
        <x:v>59.85</x:v>
      </x:c>
      <x:c r="I389" s="4" t="n">
        <x:v>225</x:v>
      </x:c>
      <x:c r="J389" s="4" t="n">
        <x:v>0.266</x:v>
      </x:c>
      <x:c r="K389" s="4">
        <x:f>I389*J389</x:f>
      </x:c>
      <x:c r="L389" s="4" t="n">
        <x:v>315.304</x:v>
      </x:c>
      <x:c r="M389" s="5">
        <x:f>J389/1.408*100</x:f>
      </x:c>
      <x:c r="N389" s="6">
        <x:f>M389*L389/100</x:f>
      </x:c>
      <x:c r="O389" s="6">
        <x:f>H389-N389</x:f>
      </x:c>
    </x:row>
    <x:row r="390" spans="1:25">
      <x:c r="A390" s="0" t="s">
        <x:v>107</x:v>
      </x:c>
      <x:c r="B390" s="0" t="n">
        <x:v>1511</x:v>
      </x:c>
      <x:c r="C390" s="0" t="s">
        <x:v>21</x:v>
      </x:c>
      <x:c r="D390" s="0" t="s">
        <x:v>33</x:v>
      </x:c>
      <x:c r="E390" s="0" t="s">
        <x:v>73</x:v>
      </x:c>
      <x:c r="F390" s="0" t="s">
        <x:v>26</x:v>
      </x:c>
      <x:c r="G390" s="0" t="n">
        <x:v>225</x:v>
      </x:c>
      <x:c r="H390" s="4" t="n">
        <x:v>17.553</x:v>
      </x:c>
      <x:c r="I390" s="4" t="n">
        <x:v>225</x:v>
      </x:c>
      <x:c r="J390" s="4" t="n">
        <x:v>0.078</x:v>
      </x:c>
      <x:c r="K390" s="4">
        <x:f>I390*J390</x:f>
      </x:c>
      <x:c r="L390" s="4" t="n">
        <x:v>315.304</x:v>
      </x:c>
      <x:c r="M390" s="5">
        <x:f>J390/1.408*100</x:f>
      </x:c>
      <x:c r="N390" s="6">
        <x:f>M390*L390/100</x:f>
      </x:c>
      <x:c r="O390" s="6">
        <x:f>H390-N390</x:f>
      </x:c>
    </x:row>
    <x:row r="391" spans="1:25">
      <x:c r="A391" s="0" t="s">
        <x:v>107</x:v>
      </x:c>
      <x:c r="B391" s="0" t="n">
        <x:v>1511</x:v>
      </x:c>
      <x:c r="C391" s="0" t="s">
        <x:v>21</x:v>
      </x:c>
      <x:c r="D391" s="0" t="s">
        <x:v>36</x:v>
      </x:c>
      <x:c r="E391" s="0" t="s">
        <x:v>75</x:v>
      </x:c>
      <x:c r="F391" s="0" t="s">
        <x:v>26</x:v>
      </x:c>
      <x:c r="G391" s="0" t="n">
        <x:v>225</x:v>
      </x:c>
      <x:c r="H391" s="4" t="n">
        <x:v>94.503</x:v>
      </x:c>
      <x:c r="I391" s="4" t="n">
        <x:v>225</x:v>
      </x:c>
      <x:c r="J391" s="4" t="n">
        <x:v>0.42</x:v>
      </x:c>
      <x:c r="K391" s="4">
        <x:f>I391*J391</x:f>
      </x:c>
      <x:c r="L391" s="4" t="n">
        <x:v>315.304</x:v>
      </x:c>
      <x:c r="M391" s="5">
        <x:f>J391/1.408*100</x:f>
      </x:c>
      <x:c r="N391" s="6">
        <x:f>M391*L391/100</x:f>
      </x:c>
      <x:c r="O391" s="6">
        <x:f>H391-N391</x:f>
      </x:c>
    </x:row>
    <x:row r="392" spans="1:25">
      <x:c r="A392" s="0" t="s">
        <x:v>107</x:v>
      </x:c>
      <x:c r="B392" s="0" t="n">
        <x:v>1511</x:v>
      </x:c>
      <x:c r="C392" s="0" t="s">
        <x:v>21</x:v>
      </x:c>
      <x:c r="D392" s="0" t="s">
        <x:v>36</x:v>
      </x:c>
      <x:c r="E392" s="0" t="s">
        <x:v>76</x:v>
      </x:c>
      <x:c r="F392" s="0" t="s">
        <x:v>26</x:v>
      </x:c>
      <x:c r="G392" s="0" t="n">
        <x:v>225</x:v>
      </x:c>
      <x:c r="H392" s="4" t="n">
        <x:v>94.5</x:v>
      </x:c>
      <x:c r="I392" s="4" t="n">
        <x:v>225</x:v>
      </x:c>
      <x:c r="J392" s="4" t="n">
        <x:v>0.42</x:v>
      </x:c>
      <x:c r="K392" s="4">
        <x:f>I392*J392</x:f>
      </x:c>
      <x:c r="L392" s="4" t="n">
        <x:v>315.304</x:v>
      </x:c>
      <x:c r="M392" s="5">
        <x:f>J392/1.408*100</x:f>
      </x:c>
      <x:c r="N392" s="6">
        <x:f>M392*L392/100</x:f>
      </x:c>
      <x:c r="O392" s="6">
        <x:f>H392-N392</x:f>
      </x:c>
    </x:row>
    <x:row r="393" spans="1:25">
      <x:c r="A393" s="0" t="s">
        <x:v>39</x:v>
      </x:c>
      <x:c r="B393" s="0" t="n">
        <x:v>1512</x:v>
      </x:c>
      <x:c r="C393" s="0" t="s">
        <x:v>17</x:v>
      </x:c>
      <x:c r="D393" s="0" t="s">
        <x:v>18</x:v>
      </x:c>
      <x:c r="E393" s="0" t="s">
        <x:v>19</x:v>
      </x:c>
      <x:c r="F393" s="0" t="s">
        <x:v>20</x:v>
      </x:c>
      <x:c r="G393" s="0" t="n">
        <x:v>72</x:v>
      </x:c>
      <x:c r="H393" s="4" t="n">
        <x:v>24.7</x:v>
      </x:c>
      <x:c r="I393" s="4" t="n">
        <x:v>72</x:v>
      </x:c>
      <x:c r="J393" s="4" t="n">
        <x:v>0.343</x:v>
      </x:c>
      <x:c r="K393" s="4">
        <x:f>I393*J393</x:f>
      </x:c>
      <x:c r="L393" s="4" t="n">
        <x:v>283.995</x:v>
      </x:c>
      <x:c r="M393" s="5">
        <x:f>J393/2.991*100</x:f>
      </x:c>
      <x:c r="N393" s="6">
        <x:f>M393*L393/100</x:f>
      </x:c>
      <x:c r="O393" s="6">
        <x:f>H393-N393</x:f>
      </x:c>
    </x:row>
    <x:row r="394" spans="1:25">
      <x:c r="A394" s="0" t="s">
        <x:v>39</x:v>
      </x:c>
      <x:c r="B394" s="0" t="n">
        <x:v>1512</x:v>
      </x:c>
      <x:c r="C394" s="0" t="s">
        <x:v>21</x:v>
      </x:c>
      <x:c r="D394" s="0" t="s">
        <x:v>22</x:v>
      </x:c>
      <x:c r="E394" s="0" t="s">
        <x:v>23</x:v>
      </x:c>
      <x:c r="F394" s="0" t="s">
        <x:v>20</x:v>
      </x:c>
      <x:c r="G394" s="0" t="n">
        <x:v>72</x:v>
      </x:c>
      <x:c r="H394" s="4" t="n">
        <x:v>21</x:v>
      </x:c>
      <x:c r="I394" s="4" t="n">
        <x:v>72</x:v>
      </x:c>
      <x:c r="J394" s="4" t="n">
        <x:v>0.292</x:v>
      </x:c>
      <x:c r="K394" s="4">
        <x:f>I394*J394</x:f>
      </x:c>
      <x:c r="L394" s="4" t="n">
        <x:v>283.995</x:v>
      </x:c>
      <x:c r="M394" s="5">
        <x:f>J394/2.991*100</x:f>
      </x:c>
      <x:c r="N394" s="6">
        <x:f>M394*L394/100</x:f>
      </x:c>
      <x:c r="O394" s="6">
        <x:f>H394-N394</x:f>
      </x:c>
    </x:row>
    <x:row r="395" spans="1:25">
      <x:c r="A395" s="0" t="s">
        <x:v>39</x:v>
      </x:c>
      <x:c r="B395" s="0" t="n">
        <x:v>1512</x:v>
      </x:c>
      <x:c r="C395" s="0" t="s">
        <x:v>17</x:v>
      </x:c>
      <x:c r="D395" s="0" t="s">
        <x:v>18</x:v>
      </x:c>
      <x:c r="E395" s="0" t="s">
        <x:v>19</x:v>
      </x:c>
      <x:c r="F395" s="0" t="s">
        <x:v>20</x:v>
      </x:c>
      <x:c r="G395" s="0" t="n">
        <x:v>72</x:v>
      </x:c>
      <x:c r="H395" s="4" t="n">
        <x:v>22.75</x:v>
      </x:c>
      <x:c r="I395" s="4" t="n">
        <x:v>72</x:v>
      </x:c>
      <x:c r="J395" s="4" t="n">
        <x:v>0.316</x:v>
      </x:c>
      <x:c r="K395" s="4">
        <x:f>I395*J395</x:f>
      </x:c>
      <x:c r="L395" s="4" t="n">
        <x:v>283.995</x:v>
      </x:c>
      <x:c r="M395" s="5">
        <x:f>J395/2.991*100</x:f>
      </x:c>
      <x:c r="N395" s="6">
        <x:f>M395*L395/100</x:f>
      </x:c>
      <x:c r="O395" s="6">
        <x:f>H395-N395</x:f>
      </x:c>
    </x:row>
    <x:row r="396" spans="1:25">
      <x:c r="A396" s="0" t="s">
        <x:v>39</x:v>
      </x:c>
      <x:c r="B396" s="0" t="n">
        <x:v>1512</x:v>
      </x:c>
      <x:c r="C396" s="0" t="s">
        <x:v>21</x:v>
      </x:c>
      <x:c r="D396" s="0" t="s">
        <x:v>22</x:v>
      </x:c>
      <x:c r="E396" s="0" t="s">
        <x:v>23</x:v>
      </x:c>
      <x:c r="F396" s="0" t="s">
        <x:v>20</x:v>
      </x:c>
      <x:c r="G396" s="0" t="n">
        <x:v>72</x:v>
      </x:c>
      <x:c r="H396" s="4" t="n">
        <x:v>2.85</x:v>
      </x:c>
      <x:c r="I396" s="4" t="n">
        <x:v>72</x:v>
      </x:c>
      <x:c r="J396" s="4" t="n">
        <x:v>0.04</x:v>
      </x:c>
      <x:c r="K396" s="4">
        <x:f>I396*J396</x:f>
      </x:c>
      <x:c r="L396" s="4" t="n">
        <x:v>283.995</x:v>
      </x:c>
      <x:c r="M396" s="5">
        <x:f>J396/2.991*100</x:f>
      </x:c>
      <x:c r="N396" s="6">
        <x:f>M396*L396/100</x:f>
      </x:c>
      <x:c r="O396" s="6">
        <x:f>H396-N396</x:f>
      </x:c>
    </x:row>
    <x:row r="397" spans="1:25">
      <x:c r="A397" s="0" t="s">
        <x:v>39</x:v>
      </x:c>
      <x:c r="B397" s="0" t="n">
        <x:v>1512</x:v>
      </x:c>
      <x:c r="C397" s="0" t="s">
        <x:v>17</x:v>
      </x:c>
      <x:c r="D397" s="0" t="s">
        <x:v>24</x:v>
      </x:c>
      <x:c r="E397" s="0" t="s">
        <x:v>25</x:v>
      </x:c>
      <x:c r="F397" s="0" t="s">
        <x:v>26</x:v>
      </x:c>
      <x:c r="G397" s="0" t="n">
        <x:v>72</x:v>
      </x:c>
      <x:c r="H397" s="4" t="n">
        <x:v>146</x:v>
      </x:c>
      <x:c r="I397" s="4" t="n">
        <x:v>72</x:v>
      </x:c>
      <x:c r="J397" s="4" t="n">
        <x:v>2</x:v>
      </x:c>
      <x:c r="K397" s="4">
        <x:f>I397*J397</x:f>
      </x:c>
      <x:c r="L397" s="4" t="n">
        <x:v>283.995</x:v>
      </x:c>
      <x:c r="M397" s="5">
        <x:f>J397/2.991*100</x:f>
      </x:c>
      <x:c r="N397" s="6">
        <x:f>M397*L397/100</x:f>
      </x:c>
      <x:c r="O397" s="6">
        <x:f>H397-N397</x:f>
      </x:c>
    </x:row>
    <x:row r="398" spans="1:25">
      <x:c r="A398" s="0" t="s">
        <x:v>40</x:v>
      </x:c>
      <x:c r="B398" s="0" t="n">
        <x:v>1520</x:v>
      </x:c>
      <x:c r="C398" s="0" t="s">
        <x:v>21</x:v>
      </x:c>
      <x:c r="D398" s="0" t="s">
        <x:v>22</x:v>
      </x:c>
      <x:c r="E398" s="0" t="s">
        <x:v>23</x:v>
      </x:c>
      <x:c r="F398" s="0" t="s">
        <x:v>20</x:v>
      </x:c>
      <x:c r="G398" s="0" t="n">
        <x:v>38</x:v>
      </x:c>
      <x:c r="H398" s="4" t="n">
        <x:v>21</x:v>
      </x:c>
      <x:c r="I398" s="4" t="n">
        <x:v>38</x:v>
      </x:c>
      <x:c r="J398" s="4" t="n">
        <x:v>0.553</x:v>
      </x:c>
      <x:c r="K398" s="4">
        <x:f>I398*J398</x:f>
      </x:c>
      <x:c r="L398" s="4" t="n">
        <x:v>127.998</x:v>
      </x:c>
      <x:c r="M398" s="5">
        <x:f>J398/3.756*100</x:f>
      </x:c>
      <x:c r="N398" s="6">
        <x:f>M398*L398/100</x:f>
      </x:c>
      <x:c r="O398" s="6">
        <x:f>H398-N398</x:f>
      </x:c>
    </x:row>
    <x:row r="399" spans="1:25">
      <x:c r="A399" s="0" t="s">
        <x:v>40</x:v>
      </x:c>
      <x:c r="B399" s="0" t="n">
        <x:v>1520</x:v>
      </x:c>
      <x:c r="C399" s="0" t="s">
        <x:v>21</x:v>
      </x:c>
      <x:c r="D399" s="0" t="s">
        <x:v>22</x:v>
      </x:c>
      <x:c r="E399" s="0" t="s">
        <x:v>23</x:v>
      </x:c>
      <x:c r="F399" s="0" t="s">
        <x:v>20</x:v>
      </x:c>
      <x:c r="G399" s="0" t="n">
        <x:v>38</x:v>
      </x:c>
      <x:c r="H399" s="4" t="n">
        <x:v>21</x:v>
      </x:c>
      <x:c r="I399" s="4" t="n">
        <x:v>38</x:v>
      </x:c>
      <x:c r="J399" s="4" t="n">
        <x:v>0.553</x:v>
      </x:c>
      <x:c r="K399" s="4">
        <x:f>I399*J399</x:f>
      </x:c>
      <x:c r="L399" s="4" t="n">
        <x:v>127.998</x:v>
      </x:c>
      <x:c r="M399" s="5">
        <x:f>J399/3.756*100</x:f>
      </x:c>
      <x:c r="N399" s="6">
        <x:f>M399*L399/100</x:f>
      </x:c>
      <x:c r="O399" s="6">
        <x:f>H399-N399</x:f>
      </x:c>
    </x:row>
    <x:row r="400" spans="1:25">
      <x:c r="A400" s="0" t="s">
        <x:v>40</x:v>
      </x:c>
      <x:c r="B400" s="0" t="n">
        <x:v>1520</x:v>
      </x:c>
      <x:c r="C400" s="0" t="s">
        <x:v>17</x:v>
      </x:c>
      <x:c r="D400" s="0" t="s">
        <x:v>18</x:v>
      </x:c>
      <x:c r="E400" s="0" t="s">
        <x:v>19</x:v>
      </x:c>
      <x:c r="F400" s="0" t="s">
        <x:v>20</x:v>
      </x:c>
      <x:c r="G400" s="0" t="n">
        <x:v>38</x:v>
      </x:c>
      <x:c r="H400" s="4" t="n">
        <x:v>24.7</x:v>
      </x:c>
      <x:c r="I400" s="4" t="n">
        <x:v>38</x:v>
      </x:c>
      <x:c r="J400" s="4" t="n">
        <x:v>0.65</x:v>
      </x:c>
      <x:c r="K400" s="4">
        <x:f>I400*J400</x:f>
      </x:c>
      <x:c r="L400" s="4" t="n">
        <x:v>127.998</x:v>
      </x:c>
      <x:c r="M400" s="5">
        <x:f>J400/3.756*100</x:f>
      </x:c>
      <x:c r="N400" s="6">
        <x:f>M400*L400/100</x:f>
      </x:c>
      <x:c r="O400" s="6">
        <x:f>H400-N400</x:f>
      </x:c>
    </x:row>
    <x:row r="401" spans="1:25">
      <x:c r="A401" s="0" t="s">
        <x:v>40</x:v>
      </x:c>
      <x:c r="B401" s="0" t="n">
        <x:v>1520</x:v>
      </x:c>
      <x:c r="C401" s="0" t="s">
        <x:v>17</x:v>
      </x:c>
      <x:c r="D401" s="0" t="s">
        <x:v>24</x:v>
      </x:c>
      <x:c r="E401" s="0" t="s">
        <x:v>25</x:v>
      </x:c>
      <x:c r="F401" s="0" t="s">
        <x:v>26</x:v>
      </x:c>
      <x:c r="G401" s="0" t="n">
        <x:v>38</x:v>
      </x:c>
      <x:c r="H401" s="4" t="n">
        <x:v>76</x:v>
      </x:c>
      <x:c r="I401" s="4" t="n">
        <x:v>38</x:v>
      </x:c>
      <x:c r="J401" s="4" t="n">
        <x:v>2</x:v>
      </x:c>
      <x:c r="K401" s="4">
        <x:f>I401*J401</x:f>
      </x:c>
      <x:c r="L401" s="4" t="n">
        <x:v>127.998</x:v>
      </x:c>
      <x:c r="M401" s="5">
        <x:f>J401/3.756*100</x:f>
      </x:c>
      <x:c r="N401" s="6">
        <x:f>M401*L401/100</x:f>
      </x:c>
      <x:c r="O401" s="6">
        <x:f>H401-N401</x:f>
      </x:c>
    </x:row>
    <x:row r="402" spans="1:25">
      <x:c r="A402" s="0" t="s">
        <x:v>68</x:v>
      </x:c>
      <x:c r="B402" s="0" t="n">
        <x:v>1526</x:v>
      </x:c>
      <x:c r="C402" s="0" t="s">
        <x:v>17</x:v>
      </x:c>
      <x:c r="D402" s="0" t="s">
        <x:v>18</x:v>
      </x:c>
      <x:c r="E402" s="0" t="s">
        <x:v>19</x:v>
      </x:c>
      <x:c r="F402" s="0" t="s">
        <x:v>20</x:v>
      </x:c>
      <x:c r="G402" s="0" t="n">
        <x:v>38</x:v>
      </x:c>
      <x:c r="H402" s="4" t="n">
        <x:v>24.7</x:v>
      </x:c>
      <x:c r="I402" s="4" t="n">
        <x:v>38</x:v>
      </x:c>
      <x:c r="J402" s="4" t="n">
        <x:v>0.65</x:v>
      </x:c>
      <x:c r="K402" s="4">
        <x:f>I402*J402</x:f>
      </x:c>
      <x:c r="L402" s="4" t="n">
        <x:v>115.906</x:v>
      </x:c>
      <x:c r="M402" s="5">
        <x:f>J402/3.756*100</x:f>
      </x:c>
      <x:c r="N402" s="6">
        <x:f>M402*L402/100</x:f>
      </x:c>
      <x:c r="O402" s="6">
        <x:f>H402-N402</x:f>
      </x:c>
    </x:row>
    <x:row r="403" spans="1:25">
      <x:c r="A403" s="0" t="s">
        <x:v>68</x:v>
      </x:c>
      <x:c r="B403" s="0" t="n">
        <x:v>1526</x:v>
      </x:c>
      <x:c r="C403" s="0" t="s">
        <x:v>21</x:v>
      </x:c>
      <x:c r="D403" s="0" t="s">
        <x:v>22</x:v>
      </x:c>
      <x:c r="E403" s="0" t="s">
        <x:v>23</x:v>
      </x:c>
      <x:c r="F403" s="0" t="s">
        <x:v>20</x:v>
      </x:c>
      <x:c r="G403" s="0" t="n">
        <x:v>38</x:v>
      </x:c>
      <x:c r="H403" s="4" t="n">
        <x:v>21</x:v>
      </x:c>
      <x:c r="I403" s="4" t="n">
        <x:v>38</x:v>
      </x:c>
      <x:c r="J403" s="4" t="n">
        <x:v>0.553</x:v>
      </x:c>
      <x:c r="K403" s="4">
        <x:f>I403*J403</x:f>
      </x:c>
      <x:c r="L403" s="4" t="n">
        <x:v>115.906</x:v>
      </x:c>
      <x:c r="M403" s="5">
        <x:f>J403/3.756*100</x:f>
      </x:c>
      <x:c r="N403" s="6">
        <x:f>M403*L403/100</x:f>
      </x:c>
      <x:c r="O403" s="6">
        <x:f>H403-N403</x:f>
      </x:c>
    </x:row>
    <x:row r="404" spans="1:25">
      <x:c r="A404" s="0" t="s">
        <x:v>68</x:v>
      </x:c>
      <x:c r="B404" s="0" t="n">
        <x:v>1526</x:v>
      </x:c>
      <x:c r="C404" s="0" t="s">
        <x:v>21</x:v>
      </x:c>
      <x:c r="D404" s="0" t="s">
        <x:v>22</x:v>
      </x:c>
      <x:c r="E404" s="0" t="s">
        <x:v>23</x:v>
      </x:c>
      <x:c r="F404" s="0" t="s">
        <x:v>20</x:v>
      </x:c>
      <x:c r="G404" s="0" t="n">
        <x:v>38</x:v>
      </x:c>
      <x:c r="H404" s="4" t="n">
        <x:v>21</x:v>
      </x:c>
      <x:c r="I404" s="4" t="n">
        <x:v>38</x:v>
      </x:c>
      <x:c r="J404" s="4" t="n">
        <x:v>0.553</x:v>
      </x:c>
      <x:c r="K404" s="4">
        <x:f>I404*J404</x:f>
      </x:c>
      <x:c r="L404" s="4" t="n">
        <x:v>115.906</x:v>
      </x:c>
      <x:c r="M404" s="5">
        <x:f>J404/3.756*100</x:f>
      </x:c>
      <x:c r="N404" s="6">
        <x:f>M404*L404/100</x:f>
      </x:c>
      <x:c r="O404" s="6">
        <x:f>H404-N404</x:f>
      </x:c>
    </x:row>
    <x:row r="405" spans="1:25">
      <x:c r="A405" s="0" t="s">
        <x:v>68</x:v>
      </x:c>
      <x:c r="B405" s="0" t="n">
        <x:v>1526</x:v>
      </x:c>
      <x:c r="C405" s="0" t="s">
        <x:v>17</x:v>
      </x:c>
      <x:c r="D405" s="0" t="s">
        <x:v>24</x:v>
      </x:c>
      <x:c r="E405" s="0" t="s">
        <x:v>25</x:v>
      </x:c>
      <x:c r="F405" s="0" t="s">
        <x:v>26</x:v>
      </x:c>
      <x:c r="G405" s="0" t="n">
        <x:v>38</x:v>
      </x:c>
      <x:c r="H405" s="4" t="n">
        <x:v>76</x:v>
      </x:c>
      <x:c r="I405" s="4" t="n">
        <x:v>38</x:v>
      </x:c>
      <x:c r="J405" s="4" t="n">
        <x:v>2</x:v>
      </x:c>
      <x:c r="K405" s="4">
        <x:f>I405*J405</x:f>
      </x:c>
      <x:c r="L405" s="4" t="n">
        <x:v>115.906</x:v>
      </x:c>
      <x:c r="M405" s="5">
        <x:f>J405/3.756*100</x:f>
      </x:c>
      <x:c r="N405" s="6">
        <x:f>M405*L405/100</x:f>
      </x:c>
      <x:c r="O405" s="6">
        <x:f>H405-N405</x:f>
      </x:c>
    </x:row>
    <x:row r="406" spans="1:25">
      <x:c r="A406" s="0" t="s">
        <x:v>30</x:v>
      </x:c>
      <x:c r="B406" s="0" t="n">
        <x:v>1527</x:v>
      </x:c>
      <x:c r="C406" s="0" t="s">
        <x:v>21</x:v>
      </x:c>
      <x:c r="D406" s="0" t="s">
        <x:v>22</x:v>
      </x:c>
      <x:c r="E406" s="0" t="s">
        <x:v>23</x:v>
      </x:c>
      <x:c r="F406" s="0" t="s">
        <x:v>20</x:v>
      </x:c>
      <x:c r="G406" s="0" t="n">
        <x:v>38</x:v>
      </x:c>
      <x:c r="H406" s="4" t="n">
        <x:v>21</x:v>
      </x:c>
      <x:c r="I406" s="4" t="n">
        <x:v>38</x:v>
      </x:c>
      <x:c r="J406" s="4" t="n">
        <x:v>0.553</x:v>
      </x:c>
      <x:c r="K406" s="4">
        <x:f>I406*J406</x:f>
      </x:c>
      <x:c r="L406" s="4" t="n">
        <x:v>114.2</x:v>
      </x:c>
      <x:c r="M406" s="5">
        <x:f>J406/3.756*100</x:f>
      </x:c>
      <x:c r="N406" s="6">
        <x:f>M406*L406/100</x:f>
      </x:c>
      <x:c r="O406" s="6">
        <x:f>H406-N406</x:f>
      </x:c>
    </x:row>
    <x:row r="407" spans="1:25">
      <x:c r="A407" s="0" t="s">
        <x:v>30</x:v>
      </x:c>
      <x:c r="B407" s="0" t="n">
        <x:v>1527</x:v>
      </x:c>
      <x:c r="C407" s="0" t="s">
        <x:v>21</x:v>
      </x:c>
      <x:c r="D407" s="0" t="s">
        <x:v>22</x:v>
      </x:c>
      <x:c r="E407" s="0" t="s">
        <x:v>23</x:v>
      </x:c>
      <x:c r="F407" s="0" t="s">
        <x:v>20</x:v>
      </x:c>
      <x:c r="G407" s="0" t="n">
        <x:v>38</x:v>
      </x:c>
      <x:c r="H407" s="4" t="n">
        <x:v>21</x:v>
      </x:c>
      <x:c r="I407" s="4" t="n">
        <x:v>38</x:v>
      </x:c>
      <x:c r="J407" s="4" t="n">
        <x:v>0.553</x:v>
      </x:c>
      <x:c r="K407" s="4">
        <x:f>I407*J407</x:f>
      </x:c>
      <x:c r="L407" s="4" t="n">
        <x:v>114.2</x:v>
      </x:c>
      <x:c r="M407" s="5">
        <x:f>J407/3.756*100</x:f>
      </x:c>
      <x:c r="N407" s="6">
        <x:f>M407*L407/100</x:f>
      </x:c>
      <x:c r="O407" s="6">
        <x:f>H407-N407</x:f>
      </x:c>
    </x:row>
    <x:row r="408" spans="1:25">
      <x:c r="A408" s="0" t="s">
        <x:v>30</x:v>
      </x:c>
      <x:c r="B408" s="0" t="n">
        <x:v>1527</x:v>
      </x:c>
      <x:c r="C408" s="0" t="s">
        <x:v>17</x:v>
      </x:c>
      <x:c r="D408" s="0" t="s">
        <x:v>18</x:v>
      </x:c>
      <x:c r="E408" s="0" t="s">
        <x:v>19</x:v>
      </x:c>
      <x:c r="F408" s="0" t="s">
        <x:v>20</x:v>
      </x:c>
      <x:c r="G408" s="0" t="n">
        <x:v>38</x:v>
      </x:c>
      <x:c r="H408" s="4" t="n">
        <x:v>24.7</x:v>
      </x:c>
      <x:c r="I408" s="4" t="n">
        <x:v>38</x:v>
      </x:c>
      <x:c r="J408" s="4" t="n">
        <x:v>0.65</x:v>
      </x:c>
      <x:c r="K408" s="4">
        <x:f>I408*J408</x:f>
      </x:c>
      <x:c r="L408" s="4" t="n">
        <x:v>114.2</x:v>
      </x:c>
      <x:c r="M408" s="5">
        <x:f>J408/3.756*100</x:f>
      </x:c>
      <x:c r="N408" s="6">
        <x:f>M408*L408/100</x:f>
      </x:c>
      <x:c r="O408" s="6">
        <x:f>H408-N408</x:f>
      </x:c>
    </x:row>
    <x:row r="409" spans="1:25">
      <x:c r="A409" s="0" t="s">
        <x:v>30</x:v>
      </x:c>
      <x:c r="B409" s="0" t="n">
        <x:v>1527</x:v>
      </x:c>
      <x:c r="C409" s="0" t="s">
        <x:v>17</x:v>
      </x:c>
      <x:c r="D409" s="0" t="s">
        <x:v>24</x:v>
      </x:c>
      <x:c r="E409" s="0" t="s">
        <x:v>25</x:v>
      </x:c>
      <x:c r="F409" s="0" t="s">
        <x:v>26</x:v>
      </x:c>
      <x:c r="G409" s="0" t="n">
        <x:v>38</x:v>
      </x:c>
      <x:c r="H409" s="4" t="n">
        <x:v>76</x:v>
      </x:c>
      <x:c r="I409" s="4" t="n">
        <x:v>38</x:v>
      </x:c>
      <x:c r="J409" s="4" t="n">
        <x:v>2</x:v>
      </x:c>
      <x:c r="K409" s="4">
        <x:f>I409*J409</x:f>
      </x:c>
      <x:c r="L409" s="4" t="n">
        <x:v>114.2</x:v>
      </x:c>
      <x:c r="M409" s="5">
        <x:f>J409/3.756*100</x:f>
      </x:c>
      <x:c r="N409" s="6">
        <x:f>M409*L409/100</x:f>
      </x:c>
      <x:c r="O409" s="6">
        <x:f>H409-N409</x:f>
      </x:c>
    </x:row>
    <x:row r="410" spans="1:25">
      <x:c r="A410" s="0" t="s">
        <x:v>78</x:v>
      </x:c>
      <x:c r="B410" s="0" t="n">
        <x:v>1528</x:v>
      </x:c>
      <x:c r="C410" s="0" t="s">
        <x:v>17</x:v>
      </x:c>
      <x:c r="D410" s="0" t="s">
        <x:v>18</x:v>
      </x:c>
      <x:c r="E410" s="0" t="s">
        <x:v>19</x:v>
      </x:c>
      <x:c r="F410" s="0" t="s">
        <x:v>20</x:v>
      </x:c>
      <x:c r="G410" s="0" t="n">
        <x:v>38</x:v>
      </x:c>
      <x:c r="H410" s="4" t="n">
        <x:v>24.7</x:v>
      </x:c>
      <x:c r="I410" s="4" t="n">
        <x:v>38</x:v>
      </x:c>
      <x:c r="J410" s="4" t="n">
        <x:v>0.65</x:v>
      </x:c>
      <x:c r="K410" s="4">
        <x:f>I410*J410</x:f>
      </x:c>
      <x:c r="L410" s="4" t="n">
        <x:v>123.906</x:v>
      </x:c>
      <x:c r="M410" s="5">
        <x:f>J410/3.756*100</x:f>
      </x:c>
      <x:c r="N410" s="6">
        <x:f>M410*L410/100</x:f>
      </x:c>
      <x:c r="O410" s="6">
        <x:f>H410-N410</x:f>
      </x:c>
    </x:row>
    <x:row r="411" spans="1:25">
      <x:c r="A411" s="0" t="s">
        <x:v>78</x:v>
      </x:c>
      <x:c r="B411" s="0" t="n">
        <x:v>1528</x:v>
      </x:c>
      <x:c r="C411" s="0" t="s">
        <x:v>21</x:v>
      </x:c>
      <x:c r="D411" s="0" t="s">
        <x:v>22</x:v>
      </x:c>
      <x:c r="E411" s="0" t="s">
        <x:v>23</x:v>
      </x:c>
      <x:c r="F411" s="0" t="s">
        <x:v>20</x:v>
      </x:c>
      <x:c r="G411" s="0" t="n">
        <x:v>38</x:v>
      </x:c>
      <x:c r="H411" s="4" t="n">
        <x:v>21</x:v>
      </x:c>
      <x:c r="I411" s="4" t="n">
        <x:v>38</x:v>
      </x:c>
      <x:c r="J411" s="4" t="n">
        <x:v>0.553</x:v>
      </x:c>
      <x:c r="K411" s="4">
        <x:f>I411*J411</x:f>
      </x:c>
      <x:c r="L411" s="4" t="n">
        <x:v>123.906</x:v>
      </x:c>
      <x:c r="M411" s="5">
        <x:f>J411/3.756*100</x:f>
      </x:c>
      <x:c r="N411" s="6">
        <x:f>M411*L411/100</x:f>
      </x:c>
      <x:c r="O411" s="6">
        <x:f>H411-N411</x:f>
      </x:c>
    </x:row>
    <x:row r="412" spans="1:25">
      <x:c r="A412" s="0" t="s">
        <x:v>78</x:v>
      </x:c>
      <x:c r="B412" s="0" t="n">
        <x:v>1528</x:v>
      </x:c>
      <x:c r="C412" s="0" t="s">
        <x:v>21</x:v>
      </x:c>
      <x:c r="D412" s="0" t="s">
        <x:v>22</x:v>
      </x:c>
      <x:c r="E412" s="0" t="s">
        <x:v>23</x:v>
      </x:c>
      <x:c r="F412" s="0" t="s">
        <x:v>20</x:v>
      </x:c>
      <x:c r="G412" s="0" t="n">
        <x:v>38</x:v>
      </x:c>
      <x:c r="H412" s="4" t="n">
        <x:v>21</x:v>
      </x:c>
      <x:c r="I412" s="4" t="n">
        <x:v>38</x:v>
      </x:c>
      <x:c r="J412" s="4" t="n">
        <x:v>0.553</x:v>
      </x:c>
      <x:c r="K412" s="4">
        <x:f>I412*J412</x:f>
      </x:c>
      <x:c r="L412" s="4" t="n">
        <x:v>123.906</x:v>
      </x:c>
      <x:c r="M412" s="5">
        <x:f>J412/3.756*100</x:f>
      </x:c>
      <x:c r="N412" s="6">
        <x:f>M412*L412/100</x:f>
      </x:c>
      <x:c r="O412" s="6">
        <x:f>H412-N412</x:f>
      </x:c>
    </x:row>
    <x:row r="413" spans="1:25">
      <x:c r="A413" s="0" t="s">
        <x:v>78</x:v>
      </x:c>
      <x:c r="B413" s="0" t="n">
        <x:v>1528</x:v>
      </x:c>
      <x:c r="C413" s="0" t="s">
        <x:v>17</x:v>
      </x:c>
      <x:c r="D413" s="0" t="s">
        <x:v>24</x:v>
      </x:c>
      <x:c r="E413" s="0" t="s">
        <x:v>25</x:v>
      </x:c>
      <x:c r="F413" s="0" t="s">
        <x:v>26</x:v>
      </x:c>
      <x:c r="G413" s="0" t="n">
        <x:v>38</x:v>
      </x:c>
      <x:c r="H413" s="4" t="n">
        <x:v>76</x:v>
      </x:c>
      <x:c r="I413" s="4" t="n">
        <x:v>38</x:v>
      </x:c>
      <x:c r="J413" s="4" t="n">
        <x:v>2</x:v>
      </x:c>
      <x:c r="K413" s="4">
        <x:f>I413*J413</x:f>
      </x:c>
      <x:c r="L413" s="4" t="n">
        <x:v>123.906</x:v>
      </x:c>
      <x:c r="M413" s="5">
        <x:f>J413/3.756*100</x:f>
      </x:c>
      <x:c r="N413" s="6">
        <x:f>M413*L413/100</x:f>
      </x:c>
      <x:c r="O413" s="6">
        <x:f>H413-N413</x:f>
      </x:c>
    </x:row>
    <x:row r="414" spans="1:25">
      <x:c r="A414" s="0" t="s">
        <x:v>69</x:v>
      </x:c>
      <x:c r="B414" s="0" t="n">
        <x:v>1529</x:v>
      </x:c>
      <x:c r="C414" s="0" t="s">
        <x:v>21</x:v>
      </x:c>
      <x:c r="D414" s="0" t="s">
        <x:v>22</x:v>
      </x:c>
      <x:c r="E414" s="0" t="s">
        <x:v>23</x:v>
      </x:c>
      <x:c r="F414" s="0" t="s">
        <x:v>20</x:v>
      </x:c>
      <x:c r="G414" s="0" t="n">
        <x:v>38</x:v>
      </x:c>
      <x:c r="H414" s="4" t="n">
        <x:v>5.7</x:v>
      </x:c>
      <x:c r="I414" s="4" t="n">
        <x:v>38</x:v>
      </x:c>
      <x:c r="J414" s="4" t="n">
        <x:v>0.15</x:v>
      </x:c>
      <x:c r="K414" s="4">
        <x:f>I414*J414</x:f>
      </x:c>
      <x:c r="L414" s="4" t="n">
        <x:v>116.304</x:v>
      </x:c>
      <x:c r="M414" s="5">
        <x:f>J414/2.8*100</x:f>
      </x:c>
      <x:c r="N414" s="6">
        <x:f>M414*L414/100</x:f>
      </x:c>
      <x:c r="O414" s="6">
        <x:f>H414-N414</x:f>
      </x:c>
    </x:row>
    <x:row r="415" spans="1:25">
      <x:c r="A415" s="0" t="s">
        <x:v>69</x:v>
      </x:c>
      <x:c r="B415" s="0" t="n">
        <x:v>1529</x:v>
      </x:c>
      <x:c r="C415" s="0" t="s">
        <x:v>17</x:v>
      </x:c>
      <x:c r="D415" s="0" t="s">
        <x:v>18</x:v>
      </x:c>
      <x:c r="E415" s="0" t="s">
        <x:v>19</x:v>
      </x:c>
      <x:c r="F415" s="0" t="s">
        <x:v>20</x:v>
      </x:c>
      <x:c r="G415" s="0" t="n">
        <x:v>38</x:v>
      </x:c>
      <x:c r="H415" s="4" t="n">
        <x:v>24.7</x:v>
      </x:c>
      <x:c r="I415" s="4" t="n">
        <x:v>38</x:v>
      </x:c>
      <x:c r="J415" s="4" t="n">
        <x:v>0.65</x:v>
      </x:c>
      <x:c r="K415" s="4">
        <x:f>I415*J415</x:f>
      </x:c>
      <x:c r="L415" s="4" t="n">
        <x:v>116.304</x:v>
      </x:c>
      <x:c r="M415" s="5">
        <x:f>J415/2.8*100</x:f>
      </x:c>
      <x:c r="N415" s="6">
        <x:f>M415*L415/100</x:f>
      </x:c>
      <x:c r="O415" s="6">
        <x:f>H415-N415</x:f>
      </x:c>
    </x:row>
    <x:row r="416" spans="1:25">
      <x:c r="A416" s="0" t="s">
        <x:v>69</x:v>
      </x:c>
      <x:c r="B416" s="0" t="n">
        <x:v>1529</x:v>
      </x:c>
      <x:c r="C416" s="0" t="s">
        <x:v>17</x:v>
      </x:c>
      <x:c r="D416" s="0" t="s">
        <x:v>24</x:v>
      </x:c>
      <x:c r="E416" s="0" t="s">
        <x:v>25</x:v>
      </x:c>
      <x:c r="F416" s="0" t="s">
        <x:v>26</x:v>
      </x:c>
      <x:c r="G416" s="0" t="n">
        <x:v>38</x:v>
      </x:c>
      <x:c r="H416" s="4" t="n">
        <x:v>76</x:v>
      </x:c>
      <x:c r="I416" s="4" t="n">
        <x:v>38</x:v>
      </x:c>
      <x:c r="J416" s="4" t="n">
        <x:v>2</x:v>
      </x:c>
      <x:c r="K416" s="4">
        <x:f>I416*J416</x:f>
      </x:c>
      <x:c r="L416" s="4" t="n">
        <x:v>116.304</x:v>
      </x:c>
      <x:c r="M416" s="5">
        <x:f>J416/2.8*100</x:f>
      </x:c>
      <x:c r="N416" s="6">
        <x:f>M416*L416/100</x:f>
      </x:c>
      <x:c r="O416" s="6">
        <x:f>H416-N416</x:f>
      </x:c>
    </x:row>
    <x:row r="417" spans="1:25">
      <x:c r="A417" s="0" t="s">
        <x:v>49</x:v>
      </x:c>
      <x:c r="B417" s="0" t="n">
        <x:v>1530</x:v>
      </x:c>
      <x:c r="C417" s="0" t="s">
        <x:v>17</x:v>
      </x:c>
      <x:c r="D417" s="0" t="s">
        <x:v>18</x:v>
      </x:c>
      <x:c r="E417" s="0" t="s">
        <x:v>19</x:v>
      </x:c>
      <x:c r="F417" s="0" t="s">
        <x:v>20</x:v>
      </x:c>
      <x:c r="G417" s="0" t="n">
        <x:v>38</x:v>
      </x:c>
      <x:c r="H417" s="4" t="n">
        <x:v>24.7</x:v>
      </x:c>
      <x:c r="I417" s="4" t="n">
        <x:v>38</x:v>
      </x:c>
      <x:c r="J417" s="4" t="n">
        <x:v>0.65</x:v>
      </x:c>
      <x:c r="K417" s="4">
        <x:f>I417*J417</x:f>
      </x:c>
      <x:c r="L417" s="4" t="n">
        <x:v>112.3</x:v>
      </x:c>
      <x:c r="M417" s="5">
        <x:f>J417/2.8*100</x:f>
      </x:c>
      <x:c r="N417" s="6">
        <x:f>M417*L417/100</x:f>
      </x:c>
      <x:c r="O417" s="6">
        <x:f>H417-N417</x:f>
      </x:c>
    </x:row>
    <x:row r="418" spans="1:25">
      <x:c r="A418" s="0" t="s">
        <x:v>49</x:v>
      </x:c>
      <x:c r="B418" s="0" t="n">
        <x:v>1530</x:v>
      </x:c>
      <x:c r="C418" s="0" t="s">
        <x:v>21</x:v>
      </x:c>
      <x:c r="D418" s="0" t="s">
        <x:v>22</x:v>
      </x:c>
      <x:c r="E418" s="0" t="s">
        <x:v>23</x:v>
      </x:c>
      <x:c r="F418" s="0" t="s">
        <x:v>20</x:v>
      </x:c>
      <x:c r="G418" s="0" t="n">
        <x:v>38</x:v>
      </x:c>
      <x:c r="H418" s="4" t="n">
        <x:v>5.7</x:v>
      </x:c>
      <x:c r="I418" s="4" t="n">
        <x:v>38</x:v>
      </x:c>
      <x:c r="J418" s="4" t="n">
        <x:v>0.15</x:v>
      </x:c>
      <x:c r="K418" s="4">
        <x:f>I418*J418</x:f>
      </x:c>
      <x:c r="L418" s="4" t="n">
        <x:v>112.3</x:v>
      </x:c>
      <x:c r="M418" s="5">
        <x:f>J418/2.8*100</x:f>
      </x:c>
      <x:c r="N418" s="6">
        <x:f>M418*L418/100</x:f>
      </x:c>
      <x:c r="O418" s="6">
        <x:f>H418-N418</x:f>
      </x:c>
    </x:row>
    <x:row r="419" spans="1:25">
      <x:c r="A419" s="0" t="s">
        <x:v>49</x:v>
      </x:c>
      <x:c r="B419" s="0" t="n">
        <x:v>1530</x:v>
      </x:c>
      <x:c r="C419" s="0" t="s">
        <x:v>17</x:v>
      </x:c>
      <x:c r="D419" s="0" t="s">
        <x:v>24</x:v>
      </x:c>
      <x:c r="E419" s="0" t="s">
        <x:v>25</x:v>
      </x:c>
      <x:c r="F419" s="0" t="s">
        <x:v>26</x:v>
      </x:c>
      <x:c r="G419" s="0" t="n">
        <x:v>38</x:v>
      </x:c>
      <x:c r="H419" s="4" t="n">
        <x:v>76</x:v>
      </x:c>
      <x:c r="I419" s="4" t="n">
        <x:v>38</x:v>
      </x:c>
      <x:c r="J419" s="4" t="n">
        <x:v>2</x:v>
      </x:c>
      <x:c r="K419" s="4">
        <x:f>I419*J419</x:f>
      </x:c>
      <x:c r="L419" s="4" t="n">
        <x:v>112.3</x:v>
      </x:c>
      <x:c r="M419" s="5">
        <x:f>J419/2.8*100</x:f>
      </x:c>
      <x:c r="N419" s="6">
        <x:f>M419*L419/100</x:f>
      </x:c>
      <x:c r="O419" s="6">
        <x:f>H419-N419</x:f>
      </x:c>
    </x:row>
    <x:row r="420" spans="1:25">
      <x:c r="A420" s="0" t="s">
        <x:v>16</x:v>
      </x:c>
      <x:c r="B420" s="0" t="n">
        <x:v>1533</x:v>
      </x:c>
      <x:c r="C420" s="0" t="s">
        <x:v>21</x:v>
      </x:c>
      <x:c r="D420" s="0" t="s">
        <x:v>22</x:v>
      </x:c>
      <x:c r="E420" s="0" t="s">
        <x:v>23</x:v>
      </x:c>
      <x:c r="F420" s="0" t="s">
        <x:v>20</x:v>
      </x:c>
      <x:c r="G420" s="0" t="n">
        <x:v>35</x:v>
      </x:c>
      <x:c r="H420" s="4" t="n">
        <x:v>5.7</x:v>
      </x:c>
      <x:c r="I420" s="4" t="n">
        <x:v>35</x:v>
      </x:c>
      <x:c r="J420" s="4" t="n">
        <x:v>0.163</x:v>
      </x:c>
      <x:c r="K420" s="4">
        <x:f>I420*J420</x:f>
      </x:c>
      <x:c r="L420" s="4" t="n">
        <x:v>120.295</x:v>
      </x:c>
      <x:c r="M420" s="5">
        <x:f>J420/2.869*100</x:f>
      </x:c>
      <x:c r="N420" s="6">
        <x:f>M420*L420/100</x:f>
      </x:c>
      <x:c r="O420" s="6">
        <x:f>H420-N420</x:f>
      </x:c>
    </x:row>
    <x:row r="421" spans="1:25">
      <x:c r="A421" s="0" t="s">
        <x:v>16</x:v>
      </x:c>
      <x:c r="B421" s="0" t="n">
        <x:v>1533</x:v>
      </x:c>
      <x:c r="C421" s="0" t="s">
        <x:v>17</x:v>
      </x:c>
      <x:c r="D421" s="0" t="s">
        <x:v>18</x:v>
      </x:c>
      <x:c r="E421" s="0" t="s">
        <x:v>19</x:v>
      </x:c>
      <x:c r="F421" s="0" t="s">
        <x:v>20</x:v>
      </x:c>
      <x:c r="G421" s="0" t="n">
        <x:v>35</x:v>
      </x:c>
      <x:c r="H421" s="4" t="n">
        <x:v>24.7</x:v>
      </x:c>
      <x:c r="I421" s="4" t="n">
        <x:v>35</x:v>
      </x:c>
      <x:c r="J421" s="4" t="n">
        <x:v>0.706</x:v>
      </x:c>
      <x:c r="K421" s="4">
        <x:f>I421*J421</x:f>
      </x:c>
      <x:c r="L421" s="4" t="n">
        <x:v>120.295</x:v>
      </x:c>
      <x:c r="M421" s="5">
        <x:f>J421/2.869*100</x:f>
      </x:c>
      <x:c r="N421" s="6">
        <x:f>M421*L421/100</x:f>
      </x:c>
      <x:c r="O421" s="6">
        <x:f>H421-N421</x:f>
      </x:c>
    </x:row>
    <x:row r="422" spans="1:25">
      <x:c r="A422" s="0" t="s">
        <x:v>16</x:v>
      </x:c>
      <x:c r="B422" s="0" t="n">
        <x:v>1533</x:v>
      </x:c>
      <x:c r="C422" s="0" t="s">
        <x:v>17</x:v>
      </x:c>
      <x:c r="D422" s="0" t="s">
        <x:v>24</x:v>
      </x:c>
      <x:c r="E422" s="0" t="s">
        <x:v>25</x:v>
      </x:c>
      <x:c r="F422" s="0" t="s">
        <x:v>26</x:v>
      </x:c>
      <x:c r="G422" s="0" t="n">
        <x:v>35</x:v>
      </x:c>
      <x:c r="H422" s="4" t="n">
        <x:v>70</x:v>
      </x:c>
      <x:c r="I422" s="4" t="n">
        <x:v>35</x:v>
      </x:c>
      <x:c r="J422" s="4" t="n">
        <x:v>2</x:v>
      </x:c>
      <x:c r="K422" s="4">
        <x:f>I422*J422</x:f>
      </x:c>
      <x:c r="L422" s="4" t="n">
        <x:v>120.295</x:v>
      </x:c>
      <x:c r="M422" s="5">
        <x:f>J422/2.869*100</x:f>
      </x:c>
      <x:c r="N422" s="6">
        <x:f>M422*L422/100</x:f>
      </x:c>
      <x:c r="O422" s="6">
        <x:f>H422-N422</x:f>
      </x:c>
    </x:row>
    <x:row r="423" spans="1:25">
      <x:c r="A423" s="0" t="s">
        <x:v>96</x:v>
      </x:c>
      <x:c r="B423" s="0" t="n">
        <x:v>1549</x:v>
      </x:c>
      <x:c r="C423" s="0" t="s">
        <x:v>17</x:v>
      </x:c>
      <x:c r="D423" s="0" t="s">
        <x:v>18</x:v>
      </x:c>
      <x:c r="E423" s="0" t="s">
        <x:v>19</x:v>
      </x:c>
      <x:c r="F423" s="0" t="s">
        <x:v>20</x:v>
      </x:c>
      <x:c r="G423" s="0" t="n">
        <x:v>38</x:v>
      </x:c>
      <x:c r="H423" s="4" t="n">
        <x:v>24.7</x:v>
      </x:c>
      <x:c r="I423" s="4" t="n">
        <x:v>38</x:v>
      </x:c>
      <x:c r="J423" s="4" t="n">
        <x:v>0.65</x:v>
      </x:c>
      <x:c r="K423" s="4">
        <x:f>I423*J423</x:f>
      </x:c>
      <x:c r="L423" s="4" t="n">
        <x:v>127.906</x:v>
      </x:c>
      <x:c r="M423" s="5">
        <x:f>J423/3.834*100</x:f>
      </x:c>
      <x:c r="N423" s="6">
        <x:f>M423*L423/100</x:f>
      </x:c>
      <x:c r="O423" s="6">
        <x:f>H423-N423</x:f>
      </x:c>
    </x:row>
    <x:row r="424" spans="1:25">
      <x:c r="A424" s="0" t="s">
        <x:v>96</x:v>
      </x:c>
      <x:c r="B424" s="0" t="n">
        <x:v>1549</x:v>
      </x:c>
      <x:c r="C424" s="0" t="s">
        <x:v>21</x:v>
      </x:c>
      <x:c r="D424" s="0" t="s">
        <x:v>22</x:v>
      </x:c>
      <x:c r="E424" s="0" t="s">
        <x:v>23</x:v>
      </x:c>
      <x:c r="F424" s="0" t="s">
        <x:v>20</x:v>
      </x:c>
      <x:c r="G424" s="0" t="n">
        <x:v>38</x:v>
      </x:c>
      <x:c r="H424" s="4" t="n">
        <x:v>22.5</x:v>
      </x:c>
      <x:c r="I424" s="4" t="n">
        <x:v>38</x:v>
      </x:c>
      <x:c r="J424" s="4" t="n">
        <x:v>0.592</x:v>
      </x:c>
      <x:c r="K424" s="4">
        <x:f>I424*J424</x:f>
      </x:c>
      <x:c r="L424" s="4" t="n">
        <x:v>127.906</x:v>
      </x:c>
      <x:c r="M424" s="5">
        <x:f>J424/3.834*100</x:f>
      </x:c>
      <x:c r="N424" s="6">
        <x:f>M424*L424/100</x:f>
      </x:c>
      <x:c r="O424" s="6">
        <x:f>H424-N424</x:f>
      </x:c>
    </x:row>
    <x:row r="425" spans="1:25">
      <x:c r="A425" s="0" t="s">
        <x:v>96</x:v>
      </x:c>
      <x:c r="B425" s="0" t="n">
        <x:v>1549</x:v>
      </x:c>
      <x:c r="C425" s="0" t="s">
        <x:v>21</x:v>
      </x:c>
      <x:c r="D425" s="0" t="s">
        <x:v>22</x:v>
      </x:c>
      <x:c r="E425" s="0" t="s">
        <x:v>23</x:v>
      </x:c>
      <x:c r="F425" s="0" t="s">
        <x:v>20</x:v>
      </x:c>
      <x:c r="G425" s="0" t="n">
        <x:v>38</x:v>
      </x:c>
      <x:c r="H425" s="4" t="n">
        <x:v>22.5</x:v>
      </x:c>
      <x:c r="I425" s="4" t="n">
        <x:v>38</x:v>
      </x:c>
      <x:c r="J425" s="4" t="n">
        <x:v>0.592</x:v>
      </x:c>
      <x:c r="K425" s="4">
        <x:f>I425*J425</x:f>
      </x:c>
      <x:c r="L425" s="4" t="n">
        <x:v>127.906</x:v>
      </x:c>
      <x:c r="M425" s="5">
        <x:f>J425/3.834*100</x:f>
      </x:c>
      <x:c r="N425" s="6">
        <x:f>M425*L425/100</x:f>
      </x:c>
      <x:c r="O425" s="6">
        <x:f>H425-N425</x:f>
      </x:c>
    </x:row>
    <x:row r="426" spans="1:25">
      <x:c r="A426" s="0" t="s">
        <x:v>96</x:v>
      </x:c>
      <x:c r="B426" s="0" t="n">
        <x:v>1549</x:v>
      </x:c>
      <x:c r="C426" s="0" t="s">
        <x:v>17</x:v>
      </x:c>
      <x:c r="D426" s="0" t="s">
        <x:v>24</x:v>
      </x:c>
      <x:c r="E426" s="0" t="s">
        <x:v>25</x:v>
      </x:c>
      <x:c r="F426" s="0" t="s">
        <x:v>26</x:v>
      </x:c>
      <x:c r="G426" s="0" t="n">
        <x:v>38</x:v>
      </x:c>
      <x:c r="H426" s="4" t="n">
        <x:v>76</x:v>
      </x:c>
      <x:c r="I426" s="4" t="n">
        <x:v>38</x:v>
      </x:c>
      <x:c r="J426" s="4" t="n">
        <x:v>2</x:v>
      </x:c>
      <x:c r="K426" s="4">
        <x:f>I426*J426</x:f>
      </x:c>
      <x:c r="L426" s="4" t="n">
        <x:v>127.906</x:v>
      </x:c>
      <x:c r="M426" s="5">
        <x:f>J426/3.834*100</x:f>
      </x:c>
      <x:c r="N426" s="6">
        <x:f>M426*L426/100</x:f>
      </x:c>
      <x:c r="O426" s="6">
        <x:f>H426-N426</x:f>
      </x:c>
    </x:row>
    <x:row r="427" spans="1:25">
      <x:c r="A427" s="0" t="s">
        <x:v>93</x:v>
      </x:c>
      <x:c r="B427" s="0" t="n">
        <x:v>1550</x:v>
      </x:c>
      <x:c r="C427" s="0" t="s">
        <x:v>17</x:v>
      </x:c>
      <x:c r="D427" s="0" t="s">
        <x:v>18</x:v>
      </x:c>
      <x:c r="E427" s="0" t="s">
        <x:v>19</x:v>
      </x:c>
      <x:c r="F427" s="0" t="s">
        <x:v>20</x:v>
      </x:c>
      <x:c r="G427" s="0" t="n">
        <x:v>38</x:v>
      </x:c>
      <x:c r="H427" s="4" t="n">
        <x:v>24.7</x:v>
      </x:c>
      <x:c r="I427" s="4" t="n">
        <x:v>38</x:v>
      </x:c>
      <x:c r="J427" s="4" t="n">
        <x:v>0.65</x:v>
      </x:c>
      <x:c r="K427" s="4">
        <x:f>I427*J427</x:f>
      </x:c>
      <x:c r="L427" s="4" t="n">
        <x:v>116.395</x:v>
      </x:c>
      <x:c r="M427" s="5">
        <x:f>J427/3.756*100</x:f>
      </x:c>
      <x:c r="N427" s="6">
        <x:f>M427*L427/100</x:f>
      </x:c>
      <x:c r="O427" s="6">
        <x:f>H427-N427</x:f>
      </x:c>
    </x:row>
    <x:row r="428" spans="1:25">
      <x:c r="A428" s="0" t="s">
        <x:v>93</x:v>
      </x:c>
      <x:c r="B428" s="0" t="n">
        <x:v>1550</x:v>
      </x:c>
      <x:c r="C428" s="0" t="s">
        <x:v>21</x:v>
      </x:c>
      <x:c r="D428" s="0" t="s">
        <x:v>22</x:v>
      </x:c>
      <x:c r="E428" s="0" t="s">
        <x:v>23</x:v>
      </x:c>
      <x:c r="F428" s="0" t="s">
        <x:v>20</x:v>
      </x:c>
      <x:c r="G428" s="0" t="n">
        <x:v>38</x:v>
      </x:c>
      <x:c r="H428" s="4" t="n">
        <x:v>21</x:v>
      </x:c>
      <x:c r="I428" s="4" t="n">
        <x:v>38</x:v>
      </x:c>
      <x:c r="J428" s="4" t="n">
        <x:v>0.553</x:v>
      </x:c>
      <x:c r="K428" s="4">
        <x:f>I428*J428</x:f>
      </x:c>
      <x:c r="L428" s="4" t="n">
        <x:v>116.395</x:v>
      </x:c>
      <x:c r="M428" s="5">
        <x:f>J428/3.756*100</x:f>
      </x:c>
      <x:c r="N428" s="6">
        <x:f>M428*L428/100</x:f>
      </x:c>
      <x:c r="O428" s="6">
        <x:f>H428-N428</x:f>
      </x:c>
    </x:row>
    <x:row r="429" spans="1:25">
      <x:c r="A429" s="0" t="s">
        <x:v>93</x:v>
      </x:c>
      <x:c r="B429" s="0" t="n">
        <x:v>1550</x:v>
      </x:c>
      <x:c r="C429" s="0" t="s">
        <x:v>21</x:v>
      </x:c>
      <x:c r="D429" s="0" t="s">
        <x:v>22</x:v>
      </x:c>
      <x:c r="E429" s="0" t="s">
        <x:v>23</x:v>
      </x:c>
      <x:c r="F429" s="0" t="s">
        <x:v>20</x:v>
      </x:c>
      <x:c r="G429" s="0" t="n">
        <x:v>38</x:v>
      </x:c>
      <x:c r="H429" s="4" t="n">
        <x:v>21</x:v>
      </x:c>
      <x:c r="I429" s="4" t="n">
        <x:v>38</x:v>
      </x:c>
      <x:c r="J429" s="4" t="n">
        <x:v>0.553</x:v>
      </x:c>
      <x:c r="K429" s="4">
        <x:f>I429*J429</x:f>
      </x:c>
      <x:c r="L429" s="4" t="n">
        <x:v>116.395</x:v>
      </x:c>
      <x:c r="M429" s="5">
        <x:f>J429/3.756*100</x:f>
      </x:c>
      <x:c r="N429" s="6">
        <x:f>M429*L429/100</x:f>
      </x:c>
      <x:c r="O429" s="6">
        <x:f>H429-N429</x:f>
      </x:c>
    </x:row>
    <x:row r="430" spans="1:25">
      <x:c r="A430" s="0" t="s">
        <x:v>93</x:v>
      </x:c>
      <x:c r="B430" s="0" t="n">
        <x:v>1550</x:v>
      </x:c>
      <x:c r="C430" s="0" t="s">
        <x:v>17</x:v>
      </x:c>
      <x:c r="D430" s="0" t="s">
        <x:v>24</x:v>
      </x:c>
      <x:c r="E430" s="0" t="s">
        <x:v>25</x:v>
      </x:c>
      <x:c r="F430" s="0" t="s">
        <x:v>26</x:v>
      </x:c>
      <x:c r="G430" s="0" t="n">
        <x:v>38</x:v>
      </x:c>
      <x:c r="H430" s="4" t="n">
        <x:v>76</x:v>
      </x:c>
      <x:c r="I430" s="4" t="n">
        <x:v>38</x:v>
      </x:c>
      <x:c r="J430" s="4" t="n">
        <x:v>2</x:v>
      </x:c>
      <x:c r="K430" s="4">
        <x:f>I430*J430</x:f>
      </x:c>
      <x:c r="L430" s="4" t="n">
        <x:v>116.395</x:v>
      </x:c>
      <x:c r="M430" s="5">
        <x:f>J430/3.756*100</x:f>
      </x:c>
      <x:c r="N430" s="6">
        <x:f>M430*L430/100</x:f>
      </x:c>
      <x:c r="O430" s="6">
        <x:f>H430-N430</x:f>
      </x:c>
    </x:row>
    <x:row r="431" spans="1:25">
      <x:c r="A431" s="0" t="s">
        <x:v>54</x:v>
      </x:c>
      <x:c r="B431" s="0" t="n">
        <x:v>1553</x:v>
      </x:c>
      <x:c r="C431" s="0" t="s">
        <x:v>21</x:v>
      </x:c>
      <x:c r="D431" s="0" t="s">
        <x:v>33</x:v>
      </x:c>
      <x:c r="E431" s="0" t="s">
        <x:v>34</x:v>
      </x:c>
      <x:c r="F431" s="0" t="s">
        <x:v>20</x:v>
      </x:c>
      <x:c r="G431" s="0" t="n">
        <x:v>225</x:v>
      </x:c>
      <x:c r="H431" s="4" t="n">
        <x:v>59.85</x:v>
      </x:c>
      <x:c r="I431" s="4" t="n">
        <x:v>225</x:v>
      </x:c>
      <x:c r="J431" s="4" t="n">
        <x:v>0.266</x:v>
      </x:c>
      <x:c r="K431" s="4">
        <x:f>I431*J431</x:f>
      </x:c>
      <x:c r="L431" s="4" t="n">
        <x:v>303.391</x:v>
      </x:c>
      <x:c r="M431" s="5">
        <x:f>J431/1.408*100</x:f>
      </x:c>
      <x:c r="N431" s="6">
        <x:f>M431*L431/100</x:f>
      </x:c>
      <x:c r="O431" s="6">
        <x:f>H431-N431</x:f>
      </x:c>
    </x:row>
    <x:row r="432" spans="1:25">
      <x:c r="A432" s="0" t="s">
        <x:v>54</x:v>
      </x:c>
      <x:c r="B432" s="0" t="n">
        <x:v>1553</x:v>
      </x:c>
      <x:c r="C432" s="0" t="s">
        <x:v>21</x:v>
      </x:c>
      <x:c r="D432" s="0" t="s">
        <x:v>22</x:v>
      </x:c>
      <x:c r="E432" s="0" t="s">
        <x:v>35</x:v>
      </x:c>
      <x:c r="F432" s="0" t="s">
        <x:v>20</x:v>
      </x:c>
      <x:c r="G432" s="0" t="n">
        <x:v>225</x:v>
      </x:c>
      <x:c r="H432" s="4" t="n">
        <x:v>50.4</x:v>
      </x:c>
      <x:c r="I432" s="4" t="n">
        <x:v>225</x:v>
      </x:c>
      <x:c r="J432" s="4" t="n">
        <x:v>0.224</x:v>
      </x:c>
      <x:c r="K432" s="4">
        <x:f>I432*J432</x:f>
      </x:c>
      <x:c r="L432" s="4" t="n">
        <x:v>303.391</x:v>
      </x:c>
      <x:c r="M432" s="5">
        <x:f>J432/1.408*100</x:f>
      </x:c>
      <x:c r="N432" s="6">
        <x:f>M432*L432/100</x:f>
      </x:c>
      <x:c r="O432" s="6">
        <x:f>H432-N432</x:f>
      </x:c>
    </x:row>
    <x:row r="433" spans="1:25">
      <x:c r="A433" s="0" t="s">
        <x:v>54</x:v>
      </x:c>
      <x:c r="B433" s="0" t="n">
        <x:v>1553</x:v>
      </x:c>
      <x:c r="C433" s="0" t="s">
        <x:v>21</x:v>
      </x:c>
      <x:c r="D433" s="0" t="s">
        <x:v>33</x:v>
      </x:c>
      <x:c r="E433" s="0" t="s">
        <x:v>34</x:v>
      </x:c>
      <x:c r="F433" s="0" t="s">
        <x:v>26</x:v>
      </x:c>
      <x:c r="G433" s="0" t="n">
        <x:v>225</x:v>
      </x:c>
      <x:c r="H433" s="4" t="n">
        <x:v>17.553</x:v>
      </x:c>
      <x:c r="I433" s="4" t="n">
        <x:v>225</x:v>
      </x:c>
      <x:c r="J433" s="4" t="n">
        <x:v>0.078</x:v>
      </x:c>
      <x:c r="K433" s="4">
        <x:f>I433*J433</x:f>
      </x:c>
      <x:c r="L433" s="4" t="n">
        <x:v>303.391</x:v>
      </x:c>
      <x:c r="M433" s="5">
        <x:f>J433/1.408*100</x:f>
      </x:c>
      <x:c r="N433" s="6">
        <x:f>M433*L433/100</x:f>
      </x:c>
      <x:c r="O433" s="6">
        <x:f>H433-N433</x:f>
      </x:c>
    </x:row>
    <x:row r="434" spans="1:25">
      <x:c r="A434" s="0" t="s">
        <x:v>54</x:v>
      </x:c>
      <x:c r="B434" s="0" t="n">
        <x:v>1553</x:v>
      </x:c>
      <x:c r="C434" s="0" t="s">
        <x:v>21</x:v>
      </x:c>
      <x:c r="D434" s="0" t="s">
        <x:v>36</x:v>
      </x:c>
      <x:c r="E434" s="0" t="s">
        <x:v>37</x:v>
      </x:c>
      <x:c r="F434" s="0" t="s">
        <x:v>26</x:v>
      </x:c>
      <x:c r="G434" s="0" t="n">
        <x:v>225</x:v>
      </x:c>
      <x:c r="H434" s="4" t="n">
        <x:v>94.5</x:v>
      </x:c>
      <x:c r="I434" s="4" t="n">
        <x:v>225</x:v>
      </x:c>
      <x:c r="J434" s="4" t="n">
        <x:v>0.42</x:v>
      </x:c>
      <x:c r="K434" s="4">
        <x:f>I434*J434</x:f>
      </x:c>
      <x:c r="L434" s="4" t="n">
        <x:v>303.391</x:v>
      </x:c>
      <x:c r="M434" s="5">
        <x:f>J434/1.408*100</x:f>
      </x:c>
      <x:c r="N434" s="6">
        <x:f>M434*L434/100</x:f>
      </x:c>
      <x:c r="O434" s="6">
        <x:f>H434-N434</x:f>
      </x:c>
    </x:row>
    <x:row r="435" spans="1:25">
      <x:c r="A435" s="0" t="s">
        <x:v>54</x:v>
      </x:c>
      <x:c r="B435" s="0" t="n">
        <x:v>1553</x:v>
      </x:c>
      <x:c r="C435" s="0" t="s">
        <x:v>21</x:v>
      </x:c>
      <x:c r="D435" s="0" t="s">
        <x:v>36</x:v>
      </x:c>
      <x:c r="E435" s="0" t="s">
        <x:v>38</x:v>
      </x:c>
      <x:c r="F435" s="0" t="s">
        <x:v>26</x:v>
      </x:c>
      <x:c r="G435" s="0" t="n">
        <x:v>225</x:v>
      </x:c>
      <x:c r="H435" s="4" t="n">
        <x:v>94.501</x:v>
      </x:c>
      <x:c r="I435" s="4" t="n">
        <x:v>225</x:v>
      </x:c>
      <x:c r="J435" s="4" t="n">
        <x:v>0.42</x:v>
      </x:c>
      <x:c r="K435" s="4">
        <x:f>I435*J435</x:f>
      </x:c>
      <x:c r="L435" s="4" t="n">
        <x:v>303.391</x:v>
      </x:c>
      <x:c r="M435" s="5">
        <x:f>J435/1.408*100</x:f>
      </x:c>
      <x:c r="N435" s="6">
        <x:f>M435*L435/100</x:f>
      </x:c>
      <x:c r="O435" s="6">
        <x:f>H435-N435</x:f>
      </x:c>
    </x:row>
    <x:row r="436" spans="1:25">
      <x:c r="A436" s="0" t="s">
        <x:v>70</x:v>
      </x:c>
      <x:c r="B436" s="0" t="n">
        <x:v>1554</x:v>
      </x:c>
      <x:c r="C436" s="0" t="s">
        <x:v>21</x:v>
      </x:c>
      <x:c r="D436" s="0" t="s">
        <x:v>33</x:v>
      </x:c>
      <x:c r="E436" s="0" t="s">
        <x:v>34</x:v>
      </x:c>
      <x:c r="F436" s="0" t="s">
        <x:v>20</x:v>
      </x:c>
      <x:c r="G436" s="0" t="n">
        <x:v>225</x:v>
      </x:c>
      <x:c r="H436" s="4" t="n">
        <x:v>59.85</x:v>
      </x:c>
      <x:c r="I436" s="4" t="n">
        <x:v>225</x:v>
      </x:c>
      <x:c r="J436" s="4" t="n">
        <x:v>0.266</x:v>
      </x:c>
      <x:c r="K436" s="4">
        <x:f>I436*J436</x:f>
      </x:c>
      <x:c r="L436" s="4" t="n">
        <x:v>306.422</x:v>
      </x:c>
      <x:c r="M436" s="5">
        <x:f>J436/1.408*100</x:f>
      </x:c>
      <x:c r="N436" s="6">
        <x:f>M436*L436/100</x:f>
      </x:c>
      <x:c r="O436" s="6">
        <x:f>H436-N436</x:f>
      </x:c>
    </x:row>
    <x:row r="437" spans="1:25">
      <x:c r="A437" s="0" t="s">
        <x:v>70</x:v>
      </x:c>
      <x:c r="B437" s="0" t="n">
        <x:v>1554</x:v>
      </x:c>
      <x:c r="C437" s="0" t="s">
        <x:v>21</x:v>
      </x:c>
      <x:c r="D437" s="0" t="s">
        <x:v>22</x:v>
      </x:c>
      <x:c r="E437" s="0" t="s">
        <x:v>35</x:v>
      </x:c>
      <x:c r="F437" s="0" t="s">
        <x:v>20</x:v>
      </x:c>
      <x:c r="G437" s="0" t="n">
        <x:v>225</x:v>
      </x:c>
      <x:c r="H437" s="4" t="n">
        <x:v>50.4</x:v>
      </x:c>
      <x:c r="I437" s="4" t="n">
        <x:v>225</x:v>
      </x:c>
      <x:c r="J437" s="4" t="n">
        <x:v>0.224</x:v>
      </x:c>
      <x:c r="K437" s="4">
        <x:f>I437*J437</x:f>
      </x:c>
      <x:c r="L437" s="4" t="n">
        <x:v>306.422</x:v>
      </x:c>
      <x:c r="M437" s="5">
        <x:f>J437/1.408*100</x:f>
      </x:c>
      <x:c r="N437" s="6">
        <x:f>M437*L437/100</x:f>
      </x:c>
      <x:c r="O437" s="6">
        <x:f>H437-N437</x:f>
      </x:c>
    </x:row>
    <x:row r="438" spans="1:25">
      <x:c r="A438" s="0" t="s">
        <x:v>70</x:v>
      </x:c>
      <x:c r="B438" s="0" t="n">
        <x:v>1554</x:v>
      </x:c>
      <x:c r="C438" s="0" t="s">
        <x:v>21</x:v>
      </x:c>
      <x:c r="D438" s="0" t="s">
        <x:v>33</x:v>
      </x:c>
      <x:c r="E438" s="0" t="s">
        <x:v>34</x:v>
      </x:c>
      <x:c r="F438" s="0" t="s">
        <x:v>26</x:v>
      </x:c>
      <x:c r="G438" s="0" t="n">
        <x:v>225</x:v>
      </x:c>
      <x:c r="H438" s="4" t="n">
        <x:v>17.552</x:v>
      </x:c>
      <x:c r="I438" s="4" t="n">
        <x:v>225</x:v>
      </x:c>
      <x:c r="J438" s="4" t="n">
        <x:v>0.078</x:v>
      </x:c>
      <x:c r="K438" s="4">
        <x:f>I438*J438</x:f>
      </x:c>
      <x:c r="L438" s="4" t="n">
        <x:v>306.422</x:v>
      </x:c>
      <x:c r="M438" s="5">
        <x:f>J438/1.408*100</x:f>
      </x:c>
      <x:c r="N438" s="6">
        <x:f>M438*L438/100</x:f>
      </x:c>
      <x:c r="O438" s="6">
        <x:f>H438-N438</x:f>
      </x:c>
    </x:row>
    <x:row r="439" spans="1:25">
      <x:c r="A439" s="0" t="s">
        <x:v>70</x:v>
      </x:c>
      <x:c r="B439" s="0" t="n">
        <x:v>1554</x:v>
      </x:c>
      <x:c r="C439" s="0" t="s">
        <x:v>21</x:v>
      </x:c>
      <x:c r="D439" s="0" t="s">
        <x:v>36</x:v>
      </x:c>
      <x:c r="E439" s="0" t="s">
        <x:v>37</x:v>
      </x:c>
      <x:c r="F439" s="0" t="s">
        <x:v>26</x:v>
      </x:c>
      <x:c r="G439" s="0" t="n">
        <x:v>225</x:v>
      </x:c>
      <x:c r="H439" s="4" t="n">
        <x:v>93.705</x:v>
      </x:c>
      <x:c r="I439" s="4" t="n">
        <x:v>225</x:v>
      </x:c>
      <x:c r="J439" s="4" t="n">
        <x:v>0.42</x:v>
      </x:c>
      <x:c r="K439" s="4">
        <x:f>I439*J439</x:f>
      </x:c>
      <x:c r="L439" s="4" t="n">
        <x:v>306.422</x:v>
      </x:c>
      <x:c r="M439" s="5">
        <x:f>J439/1.408*100</x:f>
      </x:c>
      <x:c r="N439" s="6">
        <x:f>M439*L439/100</x:f>
      </x:c>
      <x:c r="O439" s="6">
        <x:f>H439-N439</x:f>
      </x:c>
    </x:row>
    <x:row r="440" spans="1:25">
      <x:c r="A440" s="0" t="s">
        <x:v>70</x:v>
      </x:c>
      <x:c r="B440" s="0" t="n">
        <x:v>1554</x:v>
      </x:c>
      <x:c r="C440" s="0" t="s">
        <x:v>21</x:v>
      </x:c>
      <x:c r="D440" s="0" t="s">
        <x:v>36</x:v>
      </x:c>
      <x:c r="E440" s="0" t="s">
        <x:v>38</x:v>
      </x:c>
      <x:c r="F440" s="0" t="s">
        <x:v>26</x:v>
      </x:c>
      <x:c r="G440" s="0" t="n">
        <x:v>225</x:v>
      </x:c>
      <x:c r="H440" s="4" t="n">
        <x:v>94.5</x:v>
      </x:c>
      <x:c r="I440" s="4" t="n">
        <x:v>225</x:v>
      </x:c>
      <x:c r="J440" s="4" t="n">
        <x:v>0.42</x:v>
      </x:c>
      <x:c r="K440" s="4">
        <x:f>I440*J440</x:f>
      </x:c>
      <x:c r="L440" s="4" t="n">
        <x:v>306.422</x:v>
      </x:c>
      <x:c r="M440" s="5">
        <x:f>J440/1.408*100</x:f>
      </x:c>
      <x:c r="N440" s="6">
        <x:f>M440*L440/100</x:f>
      </x:c>
      <x:c r="O440" s="6">
        <x:f>H440-N440</x:f>
      </x:c>
    </x:row>
    <x:row r="441" spans="1:25">
      <x:c r="A441" s="0" t="s">
        <x:v>79</x:v>
      </x:c>
      <x:c r="B441" s="0" t="n">
        <x:v>1555</x:v>
      </x:c>
      <x:c r="C441" s="0" t="s">
        <x:v>21</x:v>
      </x:c>
      <x:c r="D441" s="0" t="s">
        <x:v>33</x:v>
      </x:c>
      <x:c r="E441" s="0" t="s">
        <x:v>73</x:v>
      </x:c>
      <x:c r="F441" s="0" t="s">
        <x:v>20</x:v>
      </x:c>
      <x:c r="G441" s="0" t="n">
        <x:v>225</x:v>
      </x:c>
      <x:c r="H441" s="4" t="n">
        <x:v>59.85</x:v>
      </x:c>
      <x:c r="I441" s="4" t="n">
        <x:v>225</x:v>
      </x:c>
      <x:c r="J441" s="4" t="n">
        <x:v>0.266</x:v>
      </x:c>
      <x:c r="K441" s="4">
        <x:f>I441*J441</x:f>
      </x:c>
      <x:c r="L441" s="4" t="n">
        <x:v>316.816</x:v>
      </x:c>
      <x:c r="M441" s="5">
        <x:f>J441/1.408*100</x:f>
      </x:c>
      <x:c r="N441" s="6">
        <x:f>M441*L441/100</x:f>
      </x:c>
      <x:c r="O441" s="6">
        <x:f>H441-N441</x:f>
      </x:c>
    </x:row>
    <x:row r="442" spans="1:25">
      <x:c r="A442" s="0" t="s">
        <x:v>79</x:v>
      </x:c>
      <x:c r="B442" s="0" t="n">
        <x:v>1555</x:v>
      </x:c>
      <x:c r="C442" s="0" t="s">
        <x:v>21</x:v>
      </x:c>
      <x:c r="D442" s="0" t="s">
        <x:v>22</x:v>
      </x:c>
      <x:c r="E442" s="0" t="s">
        <x:v>74</x:v>
      </x:c>
      <x:c r="F442" s="0" t="s">
        <x:v>20</x:v>
      </x:c>
      <x:c r="G442" s="0" t="n">
        <x:v>225</x:v>
      </x:c>
      <x:c r="H442" s="4" t="n">
        <x:v>50.4</x:v>
      </x:c>
      <x:c r="I442" s="4" t="n">
        <x:v>225</x:v>
      </x:c>
      <x:c r="J442" s="4" t="n">
        <x:v>0.224</x:v>
      </x:c>
      <x:c r="K442" s="4">
        <x:f>I442*J442</x:f>
      </x:c>
      <x:c r="L442" s="4" t="n">
        <x:v>316.816</x:v>
      </x:c>
      <x:c r="M442" s="5">
        <x:f>J442/1.408*100</x:f>
      </x:c>
      <x:c r="N442" s="6">
        <x:f>M442*L442/100</x:f>
      </x:c>
      <x:c r="O442" s="6">
        <x:f>H442-N442</x:f>
      </x:c>
    </x:row>
    <x:row r="443" spans="1:25">
      <x:c r="A443" s="0" t="s">
        <x:v>79</x:v>
      </x:c>
      <x:c r="B443" s="0" t="n">
        <x:v>1555</x:v>
      </x:c>
      <x:c r="C443" s="0" t="s">
        <x:v>21</x:v>
      </x:c>
      <x:c r="D443" s="0" t="s">
        <x:v>33</x:v>
      </x:c>
      <x:c r="E443" s="0" t="s">
        <x:v>73</x:v>
      </x:c>
      <x:c r="F443" s="0" t="s">
        <x:v>26</x:v>
      </x:c>
      <x:c r="G443" s="0" t="n">
        <x:v>225</x:v>
      </x:c>
      <x:c r="H443" s="4" t="n">
        <x:v>17.552</x:v>
      </x:c>
      <x:c r="I443" s="4" t="n">
        <x:v>225</x:v>
      </x:c>
      <x:c r="J443" s="4" t="n">
        <x:v>0.078</x:v>
      </x:c>
      <x:c r="K443" s="4">
        <x:f>I443*J443</x:f>
      </x:c>
      <x:c r="L443" s="4" t="n">
        <x:v>316.816</x:v>
      </x:c>
      <x:c r="M443" s="5">
        <x:f>J443/1.408*100</x:f>
      </x:c>
      <x:c r="N443" s="6">
        <x:f>M443*L443/100</x:f>
      </x:c>
      <x:c r="O443" s="6">
        <x:f>H443-N443</x:f>
      </x:c>
    </x:row>
    <x:row r="444" spans="1:25">
      <x:c r="A444" s="0" t="s">
        <x:v>79</x:v>
      </x:c>
      <x:c r="B444" s="0" t="n">
        <x:v>1555</x:v>
      </x:c>
      <x:c r="C444" s="0" t="s">
        <x:v>21</x:v>
      </x:c>
      <x:c r="D444" s="0" t="s">
        <x:v>36</x:v>
      </x:c>
      <x:c r="E444" s="0" t="s">
        <x:v>75</x:v>
      </x:c>
      <x:c r="F444" s="0" t="s">
        <x:v>26</x:v>
      </x:c>
      <x:c r="G444" s="0" t="n">
        <x:v>225</x:v>
      </x:c>
      <x:c r="H444" s="4" t="n">
        <x:v>94.5</x:v>
      </x:c>
      <x:c r="I444" s="4" t="n">
        <x:v>225</x:v>
      </x:c>
      <x:c r="J444" s="4" t="n">
        <x:v>0.42</x:v>
      </x:c>
      <x:c r="K444" s="4">
        <x:f>I444*J444</x:f>
      </x:c>
      <x:c r="L444" s="4" t="n">
        <x:v>316.816</x:v>
      </x:c>
      <x:c r="M444" s="5">
        <x:f>J444/1.408*100</x:f>
      </x:c>
      <x:c r="N444" s="6">
        <x:f>M444*L444/100</x:f>
      </x:c>
      <x:c r="O444" s="6">
        <x:f>H444-N444</x:f>
      </x:c>
    </x:row>
    <x:row r="445" spans="1:25">
      <x:c r="A445" s="0" t="s">
        <x:v>79</x:v>
      </x:c>
      <x:c r="B445" s="0" t="n">
        <x:v>1555</x:v>
      </x:c>
      <x:c r="C445" s="0" t="s">
        <x:v>21</x:v>
      </x:c>
      <x:c r="D445" s="0" t="s">
        <x:v>36</x:v>
      </x:c>
      <x:c r="E445" s="0" t="s">
        <x:v>76</x:v>
      </x:c>
      <x:c r="F445" s="0" t="s">
        <x:v>26</x:v>
      </x:c>
      <x:c r="G445" s="0" t="n">
        <x:v>225</x:v>
      </x:c>
      <x:c r="H445" s="4" t="n">
        <x:v>94.5</x:v>
      </x:c>
      <x:c r="I445" s="4" t="n">
        <x:v>225</x:v>
      </x:c>
      <x:c r="J445" s="4" t="n">
        <x:v>0.42</x:v>
      </x:c>
      <x:c r="K445" s="4">
        <x:f>I445*J445</x:f>
      </x:c>
      <x:c r="L445" s="4" t="n">
        <x:v>316.816</x:v>
      </x:c>
      <x:c r="M445" s="5">
        <x:f>J445/1.408*100</x:f>
      </x:c>
      <x:c r="N445" s="6">
        <x:f>M445*L445/100</x:f>
      </x:c>
      <x:c r="O445" s="6">
        <x:f>H445-N445</x:f>
      </x:c>
    </x:row>
    <x:row r="446" spans="1:25">
      <x:c r="A446" s="0" t="s">
        <x:v>108</x:v>
      </x:c>
      <x:c r="B446" s="0" t="n">
        <x:v>1556</x:v>
      </x:c>
      <x:c r="C446" s="0" t="s">
        <x:v>21</x:v>
      </x:c>
      <x:c r="D446" s="0" t="s">
        <x:v>33</x:v>
      </x:c>
      <x:c r="E446" s="0" t="s">
        <x:v>34</x:v>
      </x:c>
      <x:c r="F446" s="0" t="s">
        <x:v>20</x:v>
      </x:c>
      <x:c r="G446" s="0" t="n">
        <x:v>225</x:v>
      </x:c>
      <x:c r="H446" s="4" t="n">
        <x:v>59.85</x:v>
      </x:c>
      <x:c r="I446" s="4" t="n">
        <x:v>225</x:v>
      </x:c>
      <x:c r="J446" s="4" t="n">
        <x:v>0.266</x:v>
      </x:c>
      <x:c r="K446" s="4">
        <x:f>I446*J446</x:f>
      </x:c>
      <x:c r="L446" s="4" t="n">
        <x:v>308.519</x:v>
      </x:c>
      <x:c r="M446" s="5">
        <x:f>J446/1.408*100</x:f>
      </x:c>
      <x:c r="N446" s="6">
        <x:f>M446*L446/100</x:f>
      </x:c>
      <x:c r="O446" s="6">
        <x:f>H446-N446</x:f>
      </x:c>
    </x:row>
    <x:row r="447" spans="1:25">
      <x:c r="A447" s="0" t="s">
        <x:v>108</x:v>
      </x:c>
      <x:c r="B447" s="0" t="n">
        <x:v>1556</x:v>
      </x:c>
      <x:c r="C447" s="0" t="s">
        <x:v>21</x:v>
      </x:c>
      <x:c r="D447" s="0" t="s">
        <x:v>22</x:v>
      </x:c>
      <x:c r="E447" s="0" t="s">
        <x:v>35</x:v>
      </x:c>
      <x:c r="F447" s="0" t="s">
        <x:v>20</x:v>
      </x:c>
      <x:c r="G447" s="0" t="n">
        <x:v>225</x:v>
      </x:c>
      <x:c r="H447" s="4" t="n">
        <x:v>50.4</x:v>
      </x:c>
      <x:c r="I447" s="4" t="n">
        <x:v>225</x:v>
      </x:c>
      <x:c r="J447" s="4" t="n">
        <x:v>0.224</x:v>
      </x:c>
      <x:c r="K447" s="4">
        <x:f>I447*J447</x:f>
      </x:c>
      <x:c r="L447" s="4" t="n">
        <x:v>308.519</x:v>
      </x:c>
      <x:c r="M447" s="5">
        <x:f>J447/1.408*100</x:f>
      </x:c>
      <x:c r="N447" s="6">
        <x:f>M447*L447/100</x:f>
      </x:c>
      <x:c r="O447" s="6">
        <x:f>H447-N447</x:f>
      </x:c>
    </x:row>
    <x:row r="448" spans="1:25">
      <x:c r="A448" s="0" t="s">
        <x:v>108</x:v>
      </x:c>
      <x:c r="B448" s="0" t="n">
        <x:v>1556</x:v>
      </x:c>
      <x:c r="C448" s="0" t="s">
        <x:v>21</x:v>
      </x:c>
      <x:c r="D448" s="0" t="s">
        <x:v>33</x:v>
      </x:c>
      <x:c r="E448" s="0" t="s">
        <x:v>34</x:v>
      </x:c>
      <x:c r="F448" s="0" t="s">
        <x:v>26</x:v>
      </x:c>
      <x:c r="G448" s="0" t="n">
        <x:v>225</x:v>
      </x:c>
      <x:c r="H448" s="4" t="n">
        <x:v>17.511</x:v>
      </x:c>
      <x:c r="I448" s="4" t="n">
        <x:v>225</x:v>
      </x:c>
      <x:c r="J448" s="4" t="n">
        <x:v>0.078</x:v>
      </x:c>
      <x:c r="K448" s="4">
        <x:f>I448*J448</x:f>
      </x:c>
      <x:c r="L448" s="4" t="n">
        <x:v>308.519</x:v>
      </x:c>
      <x:c r="M448" s="5">
        <x:f>J448/1.408*100</x:f>
      </x:c>
      <x:c r="N448" s="6">
        <x:f>M448*L448/100</x:f>
      </x:c>
      <x:c r="O448" s="6">
        <x:f>H448-N448</x:f>
      </x:c>
    </x:row>
    <x:row r="449" spans="1:25">
      <x:c r="A449" s="0" t="s">
        <x:v>108</x:v>
      </x:c>
      <x:c r="B449" s="0" t="n">
        <x:v>1556</x:v>
      </x:c>
      <x:c r="C449" s="0" t="s">
        <x:v>21</x:v>
      </x:c>
      <x:c r="D449" s="0" t="s">
        <x:v>36</x:v>
      </x:c>
      <x:c r="E449" s="0" t="s">
        <x:v>37</x:v>
      </x:c>
      <x:c r="F449" s="0" t="s">
        <x:v>26</x:v>
      </x:c>
      <x:c r="G449" s="0" t="n">
        <x:v>225</x:v>
      </x:c>
      <x:c r="H449" s="4" t="n">
        <x:v>94.502</x:v>
      </x:c>
      <x:c r="I449" s="4" t="n">
        <x:v>225</x:v>
      </x:c>
      <x:c r="J449" s="4" t="n">
        <x:v>0.42</x:v>
      </x:c>
      <x:c r="K449" s="4">
        <x:f>I449*J449</x:f>
      </x:c>
      <x:c r="L449" s="4" t="n">
        <x:v>308.519</x:v>
      </x:c>
      <x:c r="M449" s="5">
        <x:f>J449/1.408*100</x:f>
      </x:c>
      <x:c r="N449" s="6">
        <x:f>M449*L449/100</x:f>
      </x:c>
      <x:c r="O449" s="6">
        <x:f>H449-N449</x:f>
      </x:c>
    </x:row>
    <x:row r="450" spans="1:25">
      <x:c r="A450" s="0" t="s">
        <x:v>108</x:v>
      </x:c>
      <x:c r="B450" s="0" t="n">
        <x:v>1556</x:v>
      </x:c>
      <x:c r="C450" s="0" t="s">
        <x:v>21</x:v>
      </x:c>
      <x:c r="D450" s="0" t="s">
        <x:v>36</x:v>
      </x:c>
      <x:c r="E450" s="0" t="s">
        <x:v>38</x:v>
      </x:c>
      <x:c r="F450" s="0" t="s">
        <x:v>26</x:v>
      </x:c>
      <x:c r="G450" s="0" t="n">
        <x:v>225</x:v>
      </x:c>
      <x:c r="H450" s="4" t="n">
        <x:v>94.501</x:v>
      </x:c>
      <x:c r="I450" s="4" t="n">
        <x:v>225</x:v>
      </x:c>
      <x:c r="J450" s="4" t="n">
        <x:v>0.42</x:v>
      </x:c>
      <x:c r="K450" s="4">
        <x:f>I450*J450</x:f>
      </x:c>
      <x:c r="L450" s="4" t="n">
        <x:v>308.519</x:v>
      </x:c>
      <x:c r="M450" s="5">
        <x:f>J450/1.408*100</x:f>
      </x:c>
      <x:c r="N450" s="6">
        <x:f>M450*L450/100</x:f>
      </x:c>
      <x:c r="O450" s="6">
        <x:f>H450-N450</x:f>
      </x:c>
    </x:row>
    <x:row r="451" spans="1:25">
      <x:c r="A451" s="0" t="s">
        <x:v>109</x:v>
      </x:c>
      <x:c r="B451" s="0" t="n">
        <x:v>1557</x:v>
      </x:c>
      <x:c r="C451" s="0" t="s">
        <x:v>21</x:v>
      </x:c>
      <x:c r="D451" s="0" t="s">
        <x:v>22</x:v>
      </x:c>
      <x:c r="E451" s="0" t="s">
        <x:v>35</x:v>
      </x:c>
      <x:c r="F451" s="0" t="s">
        <x:v>20</x:v>
      </x:c>
      <x:c r="G451" s="0" t="n">
        <x:v>225</x:v>
      </x:c>
      <x:c r="H451" s="4" t="n">
        <x:v>50.4</x:v>
      </x:c>
      <x:c r="I451" s="4" t="n">
        <x:v>225</x:v>
      </x:c>
      <x:c r="J451" s="4" t="n">
        <x:v>0.224</x:v>
      </x:c>
      <x:c r="K451" s="4">
        <x:f>I451*J451</x:f>
      </x:c>
      <x:c r="L451" s="4" t="n">
        <x:v>308.312</x:v>
      </x:c>
      <x:c r="M451" s="5">
        <x:f>J451/1.408*100</x:f>
      </x:c>
      <x:c r="N451" s="6">
        <x:f>M451*L451/100</x:f>
      </x:c>
      <x:c r="O451" s="6">
        <x:f>H451-N451</x:f>
      </x:c>
    </x:row>
    <x:row r="452" spans="1:25">
      <x:c r="A452" s="0" t="s">
        <x:v>109</x:v>
      </x:c>
      <x:c r="B452" s="0" t="n">
        <x:v>1557</x:v>
      </x:c>
      <x:c r="C452" s="0" t="s">
        <x:v>21</x:v>
      </x:c>
      <x:c r="D452" s="0" t="s">
        <x:v>33</x:v>
      </x:c>
      <x:c r="E452" s="0" t="s">
        <x:v>34</x:v>
      </x:c>
      <x:c r="F452" s="0" t="s">
        <x:v>20</x:v>
      </x:c>
      <x:c r="G452" s="0" t="n">
        <x:v>225</x:v>
      </x:c>
      <x:c r="H452" s="4" t="n">
        <x:v>59.85</x:v>
      </x:c>
      <x:c r="I452" s="4" t="n">
        <x:v>225</x:v>
      </x:c>
      <x:c r="J452" s="4" t="n">
        <x:v>0.266</x:v>
      </x:c>
      <x:c r="K452" s="4">
        <x:f>I452*J452</x:f>
      </x:c>
      <x:c r="L452" s="4" t="n">
        <x:v>308.312</x:v>
      </x:c>
      <x:c r="M452" s="5">
        <x:f>J452/1.408*100</x:f>
      </x:c>
      <x:c r="N452" s="6">
        <x:f>M452*L452/100</x:f>
      </x:c>
      <x:c r="O452" s="6">
        <x:f>H452-N452</x:f>
      </x:c>
    </x:row>
    <x:row r="453" spans="1:25">
      <x:c r="A453" s="0" t="s">
        <x:v>109</x:v>
      </x:c>
      <x:c r="B453" s="0" t="n">
        <x:v>1557</x:v>
      </x:c>
      <x:c r="C453" s="0" t="s">
        <x:v>21</x:v>
      </x:c>
      <x:c r="D453" s="0" t="s">
        <x:v>33</x:v>
      </x:c>
      <x:c r="E453" s="0" t="s">
        <x:v>34</x:v>
      </x:c>
      <x:c r="F453" s="0" t="s">
        <x:v>26</x:v>
      </x:c>
      <x:c r="G453" s="0" t="n">
        <x:v>225</x:v>
      </x:c>
      <x:c r="H453" s="4" t="n">
        <x:v>17.553</x:v>
      </x:c>
      <x:c r="I453" s="4" t="n">
        <x:v>225</x:v>
      </x:c>
      <x:c r="J453" s="4" t="n">
        <x:v>0.078</x:v>
      </x:c>
      <x:c r="K453" s="4">
        <x:f>I453*J453</x:f>
      </x:c>
      <x:c r="L453" s="4" t="n">
        <x:v>308.312</x:v>
      </x:c>
      <x:c r="M453" s="5">
        <x:f>J453/1.408*100</x:f>
      </x:c>
      <x:c r="N453" s="6">
        <x:f>M453*L453/100</x:f>
      </x:c>
      <x:c r="O453" s="6">
        <x:f>H453-N453</x:f>
      </x:c>
    </x:row>
    <x:row r="454" spans="1:25">
      <x:c r="A454" s="0" t="s">
        <x:v>109</x:v>
      </x:c>
      <x:c r="B454" s="0" t="n">
        <x:v>1557</x:v>
      </x:c>
      <x:c r="C454" s="0" t="s">
        <x:v>21</x:v>
      </x:c>
      <x:c r="D454" s="0" t="s">
        <x:v>36</x:v>
      </x:c>
      <x:c r="E454" s="0" t="s">
        <x:v>37</x:v>
      </x:c>
      <x:c r="F454" s="0" t="s">
        <x:v>26</x:v>
      </x:c>
      <x:c r="G454" s="0" t="n">
        <x:v>225</x:v>
      </x:c>
      <x:c r="H454" s="4" t="n">
        <x:v>94.505</x:v>
      </x:c>
      <x:c r="I454" s="4" t="n">
        <x:v>225</x:v>
      </x:c>
      <x:c r="J454" s="4" t="n">
        <x:v>0.42</x:v>
      </x:c>
      <x:c r="K454" s="4">
        <x:f>I454*J454</x:f>
      </x:c>
      <x:c r="L454" s="4" t="n">
        <x:v>308.312</x:v>
      </x:c>
      <x:c r="M454" s="5">
        <x:f>J454/1.408*100</x:f>
      </x:c>
      <x:c r="N454" s="6">
        <x:f>M454*L454/100</x:f>
      </x:c>
      <x:c r="O454" s="6">
        <x:f>H454-N454</x:f>
      </x:c>
    </x:row>
    <x:row r="455" spans="1:25">
      <x:c r="A455" s="0" t="s">
        <x:v>109</x:v>
      </x:c>
      <x:c r="B455" s="0" t="n">
        <x:v>1557</x:v>
      </x:c>
      <x:c r="C455" s="0" t="s">
        <x:v>21</x:v>
      </x:c>
      <x:c r="D455" s="0" t="s">
        <x:v>36</x:v>
      </x:c>
      <x:c r="E455" s="0" t="s">
        <x:v>38</x:v>
      </x:c>
      <x:c r="F455" s="0" t="s">
        <x:v>26</x:v>
      </x:c>
      <x:c r="G455" s="0" t="n">
        <x:v>225</x:v>
      </x:c>
      <x:c r="H455" s="4" t="n">
        <x:v>94.5</x:v>
      </x:c>
      <x:c r="I455" s="4" t="n">
        <x:v>225</x:v>
      </x:c>
      <x:c r="J455" s="4" t="n">
        <x:v>0.42</x:v>
      </x:c>
      <x:c r="K455" s="4">
        <x:f>I455*J455</x:f>
      </x:c>
      <x:c r="L455" s="4" t="n">
        <x:v>308.312</x:v>
      </x:c>
      <x:c r="M455" s="5">
        <x:f>J455/1.408*100</x:f>
      </x:c>
      <x:c r="N455" s="6">
        <x:f>M455*L455/100</x:f>
      </x:c>
      <x:c r="O455" s="6">
        <x:f>H455-N455</x:f>
      </x:c>
    </x:row>
    <x:row r="456" spans="1:25">
      <x:c r="A456" s="0" t="s">
        <x:v>110</x:v>
      </x:c>
      <x:c r="B456" s="0" t="n">
        <x:v>1558</x:v>
      </x:c>
      <x:c r="C456" s="0" t="s">
        <x:v>21</x:v>
      </x:c>
      <x:c r="D456" s="0" t="s">
        <x:v>22</x:v>
      </x:c>
      <x:c r="E456" s="0" t="s">
        <x:v>23</x:v>
      </x:c>
      <x:c r="F456" s="0" t="s">
        <x:v>20</x:v>
      </x:c>
      <x:c r="G456" s="0" t="n">
        <x:v>117</x:v>
      </x:c>
      <x:c r="H456" s="4" t="n">
        <x:v>43.384</x:v>
      </x:c>
      <x:c r="I456" s="4" t="n">
        <x:v>117</x:v>
      </x:c>
      <x:c r="J456" s="4" t="n">
        <x:v>0.371</x:v>
      </x:c>
      <x:c r="K456" s="4">
        <x:f>I456*J456</x:f>
      </x:c>
      <x:c r="L456" s="4" t="n">
        <x:v>244.311</x:v>
      </x:c>
      <x:c r="M456" s="5">
        <x:f>J456/2.863*100</x:f>
      </x:c>
      <x:c r="N456" s="6">
        <x:f>M456*L456/100</x:f>
      </x:c>
      <x:c r="O456" s="6">
        <x:f>H456-N456</x:f>
      </x:c>
    </x:row>
    <x:row r="457" spans="1:25">
      <x:c r="A457" s="0" t="s">
        <x:v>110</x:v>
      </x:c>
      <x:c r="B457" s="0" t="n">
        <x:v>1558</x:v>
      </x:c>
      <x:c r="C457" s="0" t="s">
        <x:v>21</x:v>
      </x:c>
      <x:c r="D457" s="0" t="s">
        <x:v>22</x:v>
      </x:c>
      <x:c r="E457" s="0" t="s">
        <x:v>23</x:v>
      </x:c>
      <x:c r="F457" s="0" t="s">
        <x:v>20</x:v>
      </x:c>
      <x:c r="G457" s="0" t="n">
        <x:v>117</x:v>
      </x:c>
      <x:c r="H457" s="4" t="n">
        <x:v>39.897</x:v>
      </x:c>
      <x:c r="I457" s="4" t="n">
        <x:v>117</x:v>
      </x:c>
      <x:c r="J457" s="4" t="n">
        <x:v>0.341</x:v>
      </x:c>
      <x:c r="K457" s="4">
        <x:f>I457*J457</x:f>
      </x:c>
      <x:c r="L457" s="4" t="n">
        <x:v>244.311</x:v>
      </x:c>
      <x:c r="M457" s="5">
        <x:f>J457/2.863*100</x:f>
      </x:c>
      <x:c r="N457" s="6">
        <x:f>M457*L457/100</x:f>
      </x:c>
      <x:c r="O457" s="6">
        <x:f>H457-N457</x:f>
      </x:c>
    </x:row>
    <x:row r="458" spans="1:25">
      <x:c r="A458" s="0" t="s">
        <x:v>110</x:v>
      </x:c>
      <x:c r="B458" s="0" t="n">
        <x:v>1558</x:v>
      </x:c>
      <x:c r="C458" s="0" t="s">
        <x:v>21</x:v>
      </x:c>
      <x:c r="D458" s="0" t="s">
        <x:v>22</x:v>
      </x:c>
      <x:c r="E458" s="0" t="s">
        <x:v>23</x:v>
      </x:c>
      <x:c r="F458" s="0" t="s">
        <x:v>20</x:v>
      </x:c>
      <x:c r="G458" s="0" t="n">
        <x:v>117</x:v>
      </x:c>
      <x:c r="H458" s="4" t="n">
        <x:v>43.384</x:v>
      </x:c>
      <x:c r="I458" s="4" t="n">
        <x:v>117</x:v>
      </x:c>
      <x:c r="J458" s="4" t="n">
        <x:v>0.371</x:v>
      </x:c>
      <x:c r="K458" s="4">
        <x:f>I458*J458</x:f>
      </x:c>
      <x:c r="L458" s="4" t="n">
        <x:v>244.311</x:v>
      </x:c>
      <x:c r="M458" s="5">
        <x:f>J458/2.863*100</x:f>
      </x:c>
      <x:c r="N458" s="6">
        <x:f>M458*L458/100</x:f>
      </x:c>
      <x:c r="O458" s="6">
        <x:f>H458-N458</x:f>
      </x:c>
    </x:row>
    <x:row r="459" spans="1:25">
      <x:c r="A459" s="0" t="s">
        <x:v>110</x:v>
      </x:c>
      <x:c r="B459" s="0" t="n">
        <x:v>1558</x:v>
      </x:c>
      <x:c r="C459" s="0" t="s">
        <x:v>21</x:v>
      </x:c>
      <x:c r="D459" s="0" t="s">
        <x:v>28</x:v>
      </x:c>
      <x:c r="E459" s="0" t="s">
        <x:v>19</x:v>
      </x:c>
      <x:c r="F459" s="0" t="s">
        <x:v>26</x:v>
      </x:c>
      <x:c r="G459" s="0" t="n">
        <x:v>117</x:v>
      </x:c>
      <x:c r="H459" s="4" t="n">
        <x:v>30.424</x:v>
      </x:c>
      <x:c r="I459" s="4" t="n">
        <x:v>117</x:v>
      </x:c>
      <x:c r="J459" s="4" t="n">
        <x:v>0.26</x:v>
      </x:c>
      <x:c r="K459" s="4">
        <x:f>I459*J459</x:f>
      </x:c>
      <x:c r="L459" s="4" t="n">
        <x:v>244.311</x:v>
      </x:c>
      <x:c r="M459" s="5">
        <x:f>J459/2.863*100</x:f>
      </x:c>
      <x:c r="N459" s="6">
        <x:f>M459*L459/100</x:f>
      </x:c>
      <x:c r="O459" s="6">
        <x:f>H459-N459</x:f>
      </x:c>
    </x:row>
    <x:row r="460" spans="1:25">
      <x:c r="A460" s="0" t="s">
        <x:v>110</x:v>
      </x:c>
      <x:c r="B460" s="0" t="n">
        <x:v>1558</x:v>
      </x:c>
      <x:c r="C460" s="0" t="s">
        <x:v>21</x:v>
      </x:c>
      <x:c r="D460" s="0" t="s">
        <x:v>28</x:v>
      </x:c>
      <x:c r="E460" s="0" t="s">
        <x:v>23</x:v>
      </x:c>
      <x:c r="F460" s="0" t="s">
        <x:v>26</x:v>
      </x:c>
      <x:c r="G460" s="0" t="n">
        <x:v>117</x:v>
      </x:c>
      <x:c r="H460" s="4" t="n">
        <x:v>177.84</x:v>
      </x:c>
      <x:c r="I460" s="4" t="n">
        <x:v>117</x:v>
      </x:c>
      <x:c r="J460" s="4" t="n">
        <x:v>1.52</x:v>
      </x:c>
      <x:c r="K460" s="4">
        <x:f>I460*J460</x:f>
      </x:c>
      <x:c r="L460" s="4" t="n">
        <x:v>244.311</x:v>
      </x:c>
      <x:c r="M460" s="5">
        <x:f>J460/2.863*100</x:f>
      </x:c>
      <x:c r="N460" s="6">
        <x:f>M460*L460/100</x:f>
      </x:c>
      <x:c r="O460" s="6">
        <x:f>H460-N460</x:f>
      </x:c>
    </x:row>
    <x:row r="461" spans="1:25">
      <x:c r="A461" s="0" t="s">
        <x:v>111</x:v>
      </x:c>
      <x:c r="B461" s="0" t="n">
        <x:v>1559</x:v>
      </x:c>
      <x:c r="C461" s="0" t="s">
        <x:v>21</x:v>
      </x:c>
      <x:c r="D461" s="0" t="s">
        <x:v>22</x:v>
      </x:c>
      <x:c r="E461" s="0" t="s">
        <x:v>23</x:v>
      </x:c>
      <x:c r="F461" s="0" t="s">
        <x:v>20</x:v>
      </x:c>
      <x:c r="G461" s="0" t="n">
        <x:v>117</x:v>
      </x:c>
      <x:c r="H461" s="4" t="n">
        <x:v>43.384</x:v>
      </x:c>
      <x:c r="I461" s="4" t="n">
        <x:v>117</x:v>
      </x:c>
      <x:c r="J461" s="4" t="n">
        <x:v>0.371</x:v>
      </x:c>
      <x:c r="K461" s="4">
        <x:f>I461*J461</x:f>
      </x:c>
      <x:c r="L461" s="4" t="n">
        <x:v>167.798</x:v>
      </x:c>
      <x:c r="M461" s="5">
        <x:f>J461/2.863*100</x:f>
      </x:c>
      <x:c r="N461" s="6">
        <x:f>M461*L461/100</x:f>
      </x:c>
      <x:c r="O461" s="6">
        <x:f>H461-N461</x:f>
      </x:c>
    </x:row>
    <x:row r="462" spans="1:25">
      <x:c r="A462" s="0" t="s">
        <x:v>111</x:v>
      </x:c>
      <x:c r="B462" s="0" t="n">
        <x:v>1559</x:v>
      </x:c>
      <x:c r="C462" s="0" t="s">
        <x:v>21</x:v>
      </x:c>
      <x:c r="D462" s="0" t="s">
        <x:v>22</x:v>
      </x:c>
      <x:c r="E462" s="0" t="s">
        <x:v>23</x:v>
      </x:c>
      <x:c r="F462" s="0" t="s">
        <x:v>20</x:v>
      </x:c>
      <x:c r="G462" s="0" t="n">
        <x:v>117</x:v>
      </x:c>
      <x:c r="H462" s="4" t="n">
        <x:v>43.384</x:v>
      </x:c>
      <x:c r="I462" s="4" t="n">
        <x:v>117</x:v>
      </x:c>
      <x:c r="J462" s="4" t="n">
        <x:v>0.371</x:v>
      </x:c>
      <x:c r="K462" s="4">
        <x:f>I462*J462</x:f>
      </x:c>
      <x:c r="L462" s="4" t="n">
        <x:v>167.798</x:v>
      </x:c>
      <x:c r="M462" s="5">
        <x:f>J462/2.863*100</x:f>
      </x:c>
      <x:c r="N462" s="6">
        <x:f>M462*L462/100</x:f>
      </x:c>
      <x:c r="O462" s="6">
        <x:f>H462-N462</x:f>
      </x:c>
    </x:row>
    <x:row r="463" spans="1:25">
      <x:c r="A463" s="0" t="s">
        <x:v>111</x:v>
      </x:c>
      <x:c r="B463" s="0" t="n">
        <x:v>1559</x:v>
      </x:c>
      <x:c r="C463" s="0" t="s">
        <x:v>21</x:v>
      </x:c>
      <x:c r="D463" s="0" t="s">
        <x:v>22</x:v>
      </x:c>
      <x:c r="E463" s="0" t="s">
        <x:v>23</x:v>
      </x:c>
      <x:c r="F463" s="0" t="s">
        <x:v>20</x:v>
      </x:c>
      <x:c r="G463" s="0" t="n">
        <x:v>117</x:v>
      </x:c>
      <x:c r="H463" s="4" t="n">
        <x:v>39.897</x:v>
      </x:c>
      <x:c r="I463" s="4" t="n">
        <x:v>117</x:v>
      </x:c>
      <x:c r="J463" s="4" t="n">
        <x:v>0.341</x:v>
      </x:c>
      <x:c r="K463" s="4">
        <x:f>I463*J463</x:f>
      </x:c>
      <x:c r="L463" s="4" t="n">
        <x:v>167.798</x:v>
      </x:c>
      <x:c r="M463" s="5">
        <x:f>J463/2.863*100</x:f>
      </x:c>
      <x:c r="N463" s="6">
        <x:f>M463*L463/100</x:f>
      </x:c>
      <x:c r="O463" s="6">
        <x:f>H463-N463</x:f>
      </x:c>
    </x:row>
    <x:row r="464" spans="1:25">
      <x:c r="A464" s="0" t="s">
        <x:v>111</x:v>
      </x:c>
      <x:c r="B464" s="0" t="n">
        <x:v>1559</x:v>
      </x:c>
      <x:c r="C464" s="0" t="s">
        <x:v>21</x:v>
      </x:c>
      <x:c r="D464" s="0" t="s">
        <x:v>28</x:v>
      </x:c>
      <x:c r="E464" s="0" t="s">
        <x:v>19</x:v>
      </x:c>
      <x:c r="F464" s="0" t="s">
        <x:v>26</x:v>
      </x:c>
      <x:c r="G464" s="0" t="n">
        <x:v>117</x:v>
      </x:c>
      <x:c r="H464" s="4" t="n">
        <x:v>30.422</x:v>
      </x:c>
      <x:c r="I464" s="4" t="n">
        <x:v>117</x:v>
      </x:c>
      <x:c r="J464" s="4" t="n">
        <x:v>0.26</x:v>
      </x:c>
      <x:c r="K464" s="4">
        <x:f>I464*J464</x:f>
      </x:c>
      <x:c r="L464" s="4" t="n">
        <x:v>167.798</x:v>
      </x:c>
      <x:c r="M464" s="5">
        <x:f>J464/2.863*100</x:f>
      </x:c>
      <x:c r="N464" s="6">
        <x:f>M464*L464/100</x:f>
      </x:c>
      <x:c r="O464" s="6">
        <x:f>H464-N464</x:f>
      </x:c>
    </x:row>
    <x:row r="465" spans="1:25">
      <x:c r="A465" s="0" t="s">
        <x:v>111</x:v>
      </x:c>
      <x:c r="B465" s="0" t="n">
        <x:v>1559</x:v>
      </x:c>
      <x:c r="C465" s="0" t="s">
        <x:v>21</x:v>
      </x:c>
      <x:c r="D465" s="0" t="s">
        <x:v>28</x:v>
      </x:c>
      <x:c r="E465" s="0" t="s">
        <x:v>23</x:v>
      </x:c>
      <x:c r="F465" s="0" t="s">
        <x:v>26</x:v>
      </x:c>
      <x:c r="G465" s="0" t="n">
        <x:v>117</x:v>
      </x:c>
      <x:c r="H465" s="4" t="n">
        <x:v>177.84</x:v>
      </x:c>
      <x:c r="I465" s="4" t="n">
        <x:v>117</x:v>
      </x:c>
      <x:c r="J465" s="4" t="n">
        <x:v>1.52</x:v>
      </x:c>
      <x:c r="K465" s="4">
        <x:f>I465*J465</x:f>
      </x:c>
      <x:c r="L465" s="4" t="n">
        <x:v>167.798</x:v>
      </x:c>
      <x:c r="M465" s="5">
        <x:f>J465/2.863*100</x:f>
      </x:c>
      <x:c r="N465" s="6">
        <x:f>M465*L465/100</x:f>
      </x:c>
      <x:c r="O465" s="6">
        <x:f>H465-N465</x:f>
      </x:c>
    </x:row>
    <x:row r="466" spans="1:25">
      <x:c r="A466" s="0" t="s">
        <x:v>88</x:v>
      </x:c>
      <x:c r="B466" s="0" t="n">
        <x:v>1560</x:v>
      </x:c>
      <x:c r="C466" s="0" t="s">
        <x:v>21</x:v>
      </x:c>
      <x:c r="D466" s="0" t="s">
        <x:v>22</x:v>
      </x:c>
      <x:c r="E466" s="0" t="s">
        <x:v>23</x:v>
      </x:c>
      <x:c r="F466" s="0" t="s">
        <x:v>20</x:v>
      </x:c>
      <x:c r="G466" s="0" t="n">
        <x:v>117</x:v>
      </x:c>
      <x:c r="H466" s="4" t="n">
        <x:v>43.384</x:v>
      </x:c>
      <x:c r="I466" s="4" t="n">
        <x:v>117</x:v>
      </x:c>
      <x:c r="J466" s="4" t="n">
        <x:v>0.371</x:v>
      </x:c>
      <x:c r="K466" s="4">
        <x:f>I466*J466</x:f>
      </x:c>
      <x:c r="L466" s="4" t="n">
        <x:v>253.325</x:v>
      </x:c>
      <x:c r="M466" s="5">
        <x:f>J466/3.234*100</x:f>
      </x:c>
      <x:c r="N466" s="6">
        <x:f>M466*L466/100</x:f>
      </x:c>
      <x:c r="O466" s="6">
        <x:f>H466-N466</x:f>
      </x:c>
    </x:row>
    <x:row r="467" spans="1:25">
      <x:c r="A467" s="0" t="s">
        <x:v>88</x:v>
      </x:c>
      <x:c r="B467" s="0" t="n">
        <x:v>1560</x:v>
      </x:c>
      <x:c r="C467" s="0" t="s">
        <x:v>21</x:v>
      </x:c>
      <x:c r="D467" s="0" t="s">
        <x:v>22</x:v>
      </x:c>
      <x:c r="E467" s="0" t="s">
        <x:v>23</x:v>
      </x:c>
      <x:c r="F467" s="0" t="s">
        <x:v>20</x:v>
      </x:c>
      <x:c r="G467" s="0" t="n">
        <x:v>117</x:v>
      </x:c>
      <x:c r="H467" s="4" t="n">
        <x:v>39.897</x:v>
      </x:c>
      <x:c r="I467" s="4" t="n">
        <x:v>117</x:v>
      </x:c>
      <x:c r="J467" s="4" t="n">
        <x:v>0.341</x:v>
      </x:c>
      <x:c r="K467" s="4">
        <x:f>I467*J467</x:f>
      </x:c>
      <x:c r="L467" s="4" t="n">
        <x:v>253.325</x:v>
      </x:c>
      <x:c r="M467" s="5">
        <x:f>J467/3.234*100</x:f>
      </x:c>
      <x:c r="N467" s="6">
        <x:f>M467*L467/100</x:f>
      </x:c>
      <x:c r="O467" s="6">
        <x:f>H467-N467</x:f>
      </x:c>
    </x:row>
    <x:row r="468" spans="1:25">
      <x:c r="A468" s="0" t="s">
        <x:v>88</x:v>
      </x:c>
      <x:c r="B468" s="0" t="n">
        <x:v>1560</x:v>
      </x:c>
      <x:c r="C468" s="0" t="s">
        <x:v>21</x:v>
      </x:c>
      <x:c r="D468" s="0" t="s">
        <x:v>22</x:v>
      </x:c>
      <x:c r="E468" s="0" t="s">
        <x:v>23</x:v>
      </x:c>
      <x:c r="F468" s="0" t="s">
        <x:v>20</x:v>
      </x:c>
      <x:c r="G468" s="0" t="n">
        <x:v>117</x:v>
      </x:c>
      <x:c r="H468" s="4" t="n">
        <x:v>43.384</x:v>
      </x:c>
      <x:c r="I468" s="4" t="n">
        <x:v>117</x:v>
      </x:c>
      <x:c r="J468" s="4" t="n">
        <x:v>0.371</x:v>
      </x:c>
      <x:c r="K468" s="4">
        <x:f>I468*J468</x:f>
      </x:c>
      <x:c r="L468" s="4" t="n">
        <x:v>253.325</x:v>
      </x:c>
      <x:c r="M468" s="5">
        <x:f>J468/3.234*100</x:f>
      </x:c>
      <x:c r="N468" s="6">
        <x:f>M468*L468/100</x:f>
      </x:c>
      <x:c r="O468" s="6">
        <x:f>H468-N468</x:f>
      </x:c>
    </x:row>
    <x:row r="469" spans="1:25">
      <x:c r="A469" s="0" t="s">
        <x:v>88</x:v>
      </x:c>
      <x:c r="B469" s="0" t="n">
        <x:v>1560</x:v>
      </x:c>
      <x:c r="C469" s="0" t="s">
        <x:v>21</x:v>
      </x:c>
      <x:c r="D469" s="0" t="s">
        <x:v>22</x:v>
      </x:c>
      <x:c r="E469" s="0" t="s">
        <x:v>23</x:v>
      </x:c>
      <x:c r="F469" s="0" t="s">
        <x:v>20</x:v>
      </x:c>
      <x:c r="G469" s="0" t="n">
        <x:v>117</x:v>
      </x:c>
      <x:c r="H469" s="4" t="n">
        <x:v>43.384</x:v>
      </x:c>
      <x:c r="I469" s="4" t="n">
        <x:v>117</x:v>
      </x:c>
      <x:c r="J469" s="4" t="n">
        <x:v>0.371</x:v>
      </x:c>
      <x:c r="K469" s="4">
        <x:f>I469*J469</x:f>
      </x:c>
      <x:c r="L469" s="4" t="n">
        <x:v>253.325</x:v>
      </x:c>
      <x:c r="M469" s="5">
        <x:f>J469/3.234*100</x:f>
      </x:c>
      <x:c r="N469" s="6">
        <x:f>M469*L469/100</x:f>
      </x:c>
      <x:c r="O469" s="6">
        <x:f>H469-N469</x:f>
      </x:c>
    </x:row>
    <x:row r="470" spans="1:25">
      <x:c r="A470" s="0" t="s">
        <x:v>88</x:v>
      </x:c>
      <x:c r="B470" s="0" t="n">
        <x:v>1560</x:v>
      </x:c>
      <x:c r="C470" s="0" t="s">
        <x:v>21</x:v>
      </x:c>
      <x:c r="D470" s="0" t="s">
        <x:v>28</x:v>
      </x:c>
      <x:c r="E470" s="0" t="s">
        <x:v>19</x:v>
      </x:c>
      <x:c r="F470" s="0" t="s">
        <x:v>26</x:v>
      </x:c>
      <x:c r="G470" s="0" t="n">
        <x:v>117</x:v>
      </x:c>
      <x:c r="H470" s="4" t="n">
        <x:v>30.422</x:v>
      </x:c>
      <x:c r="I470" s="4" t="n">
        <x:v>117</x:v>
      </x:c>
      <x:c r="J470" s="4" t="n">
        <x:v>0.26</x:v>
      </x:c>
      <x:c r="K470" s="4">
        <x:f>I470*J470</x:f>
      </x:c>
      <x:c r="L470" s="4" t="n">
        <x:v>253.325</x:v>
      </x:c>
      <x:c r="M470" s="5">
        <x:f>J470/3.234*100</x:f>
      </x:c>
      <x:c r="N470" s="6">
        <x:f>M470*L470/100</x:f>
      </x:c>
      <x:c r="O470" s="6">
        <x:f>H470-N470</x:f>
      </x:c>
    </x:row>
    <x:row r="471" spans="1:25">
      <x:c r="A471" s="0" t="s">
        <x:v>88</x:v>
      </x:c>
      <x:c r="B471" s="0" t="n">
        <x:v>1560</x:v>
      </x:c>
      <x:c r="C471" s="0" t="s">
        <x:v>21</x:v>
      </x:c>
      <x:c r="D471" s="0" t="s">
        <x:v>28</x:v>
      </x:c>
      <x:c r="E471" s="0" t="s">
        <x:v>23</x:v>
      </x:c>
      <x:c r="F471" s="0" t="s">
        <x:v>26</x:v>
      </x:c>
      <x:c r="G471" s="0" t="n">
        <x:v>117</x:v>
      </x:c>
      <x:c r="H471" s="4" t="n">
        <x:v>177.84</x:v>
      </x:c>
      <x:c r="I471" s="4" t="n">
        <x:v>117</x:v>
      </x:c>
      <x:c r="J471" s="4" t="n">
        <x:v>1.52</x:v>
      </x:c>
      <x:c r="K471" s="4">
        <x:f>I471*J471</x:f>
      </x:c>
      <x:c r="L471" s="4" t="n">
        <x:v>253.325</x:v>
      </x:c>
      <x:c r="M471" s="5">
        <x:f>J471/3.234*100</x:f>
      </x:c>
      <x:c r="N471" s="6">
        <x:f>M471*L471/100</x:f>
      </x:c>
      <x:c r="O471" s="6">
        <x:f>H471-N471</x:f>
      </x:c>
    </x:row>
    <x:row r="472" spans="1:25">
      <x:c r="A472" s="0" t="s">
        <x:v>99</x:v>
      </x:c>
      <x:c r="B472" s="0" t="n">
        <x:v>1561</x:v>
      </x:c>
      <x:c r="C472" s="0" t="s">
        <x:v>21</x:v>
      </x:c>
      <x:c r="D472" s="0" t="s">
        <x:v>22</x:v>
      </x:c>
      <x:c r="E472" s="0" t="s">
        <x:v>23</x:v>
      </x:c>
      <x:c r="F472" s="0" t="s">
        <x:v>20</x:v>
      </x:c>
      <x:c r="G472" s="0" t="n">
        <x:v>117</x:v>
      </x:c>
      <x:c r="H472" s="4" t="n">
        <x:v>39.897</x:v>
      </x:c>
      <x:c r="I472" s="4" t="n">
        <x:v>117</x:v>
      </x:c>
      <x:c r="J472" s="4" t="n">
        <x:v>0.341</x:v>
      </x:c>
      <x:c r="K472" s="4">
        <x:f>I472*J472</x:f>
      </x:c>
      <x:c r="L472" s="4" t="n">
        <x:v>257.8</x:v>
      </x:c>
      <x:c r="M472" s="5">
        <x:f>J472/2.492*100</x:f>
      </x:c>
      <x:c r="N472" s="6">
        <x:f>M472*L472/100</x:f>
      </x:c>
      <x:c r="O472" s="6">
        <x:f>H472-N472</x:f>
      </x:c>
    </x:row>
    <x:row r="473" spans="1:25">
      <x:c r="A473" s="0" t="s">
        <x:v>99</x:v>
      </x:c>
      <x:c r="B473" s="0" t="n">
        <x:v>1561</x:v>
      </x:c>
      <x:c r="C473" s="0" t="s">
        <x:v>21</x:v>
      </x:c>
      <x:c r="D473" s="0" t="s">
        <x:v>22</x:v>
      </x:c>
      <x:c r="E473" s="0" t="s">
        <x:v>23</x:v>
      </x:c>
      <x:c r="F473" s="0" t="s">
        <x:v>20</x:v>
      </x:c>
      <x:c r="G473" s="0" t="n">
        <x:v>117</x:v>
      </x:c>
      <x:c r="H473" s="4" t="n">
        <x:v>43.384</x:v>
      </x:c>
      <x:c r="I473" s="4" t="n">
        <x:v>117</x:v>
      </x:c>
      <x:c r="J473" s="4" t="n">
        <x:v>0.371</x:v>
      </x:c>
      <x:c r="K473" s="4">
        <x:f>I473*J473</x:f>
      </x:c>
      <x:c r="L473" s="4" t="n">
        <x:v>257.8</x:v>
      </x:c>
      <x:c r="M473" s="5">
        <x:f>J473/2.492*100</x:f>
      </x:c>
      <x:c r="N473" s="6">
        <x:f>M473*L473/100</x:f>
      </x:c>
      <x:c r="O473" s="6">
        <x:f>H473-N473</x:f>
      </x:c>
    </x:row>
    <x:row r="474" spans="1:25">
      <x:c r="A474" s="0" t="s">
        <x:v>99</x:v>
      </x:c>
      <x:c r="B474" s="0" t="n">
        <x:v>1561</x:v>
      </x:c>
      <x:c r="C474" s="0" t="s">
        <x:v>21</x:v>
      </x:c>
      <x:c r="D474" s="0" t="s">
        <x:v>28</x:v>
      </x:c>
      <x:c r="E474" s="0" t="s">
        <x:v>19</x:v>
      </x:c>
      <x:c r="F474" s="0" t="s">
        <x:v>26</x:v>
      </x:c>
      <x:c r="G474" s="0" t="n">
        <x:v>117</x:v>
      </x:c>
      <x:c r="H474" s="4" t="n">
        <x:v>30.427</x:v>
      </x:c>
      <x:c r="I474" s="4" t="n">
        <x:v>117</x:v>
      </x:c>
      <x:c r="J474" s="4" t="n">
        <x:v>0.26</x:v>
      </x:c>
      <x:c r="K474" s="4">
        <x:f>I474*J474</x:f>
      </x:c>
      <x:c r="L474" s="4" t="n">
        <x:v>257.8</x:v>
      </x:c>
      <x:c r="M474" s="5">
        <x:f>J474/2.492*100</x:f>
      </x:c>
      <x:c r="N474" s="6">
        <x:f>M474*L474/100</x:f>
      </x:c>
      <x:c r="O474" s="6">
        <x:f>H474-N474</x:f>
      </x:c>
    </x:row>
    <x:row r="475" spans="1:25">
      <x:c r="A475" s="0" t="s">
        <x:v>99</x:v>
      </x:c>
      <x:c r="B475" s="0" t="n">
        <x:v>1561</x:v>
      </x:c>
      <x:c r="C475" s="0" t="s">
        <x:v>21</x:v>
      </x:c>
      <x:c r="D475" s="0" t="s">
        <x:v>28</x:v>
      </x:c>
      <x:c r="E475" s="0" t="s">
        <x:v>23</x:v>
      </x:c>
      <x:c r="F475" s="0" t="s">
        <x:v>26</x:v>
      </x:c>
      <x:c r="G475" s="0" t="n">
        <x:v>117</x:v>
      </x:c>
      <x:c r="H475" s="4" t="n">
        <x:v>177.84</x:v>
      </x:c>
      <x:c r="I475" s="4" t="n">
        <x:v>117</x:v>
      </x:c>
      <x:c r="J475" s="4" t="n">
        <x:v>1.52</x:v>
      </x:c>
      <x:c r="K475" s="4">
        <x:f>I475*J475</x:f>
      </x:c>
      <x:c r="L475" s="4" t="n">
        <x:v>257.8</x:v>
      </x:c>
      <x:c r="M475" s="5">
        <x:f>J475/2.492*100</x:f>
      </x:c>
      <x:c r="N475" s="6">
        <x:f>M475*L475/100</x:f>
      </x:c>
      <x:c r="O475" s="6">
        <x:f>H475-N475</x:f>
      </x:c>
    </x:row>
    <x:row r="476" spans="1:25">
      <x:c r="A476" s="0" t="s">
        <x:v>112</x:v>
      </x:c>
      <x:c r="B476" s="0" t="n">
        <x:v>1562</x:v>
      </x:c>
      <x:c r="C476" s="0" t="s">
        <x:v>21</x:v>
      </x:c>
      <x:c r="D476" s="0" t="s">
        <x:v>22</x:v>
      </x:c>
      <x:c r="E476" s="0" t="s">
        <x:v>23</x:v>
      </x:c>
      <x:c r="F476" s="0" t="s">
        <x:v>20</x:v>
      </x:c>
      <x:c r="G476" s="0" t="n">
        <x:v>117</x:v>
      </x:c>
      <x:c r="H476" s="4" t="n">
        <x:v>39.897</x:v>
      </x:c>
      <x:c r="I476" s="4" t="n">
        <x:v>117</x:v>
      </x:c>
      <x:c r="J476" s="4" t="n">
        <x:v>0.341</x:v>
      </x:c>
      <x:c r="K476" s="4">
        <x:f>I476*J476</x:f>
      </x:c>
      <x:c r="L476" s="4" t="n">
        <x:v>239.598</x:v>
      </x:c>
      <x:c r="M476" s="5">
        <x:f>J476/2.863*100</x:f>
      </x:c>
      <x:c r="N476" s="6">
        <x:f>M476*L476/100</x:f>
      </x:c>
      <x:c r="O476" s="6">
        <x:f>H476-N476</x:f>
      </x:c>
    </x:row>
    <x:row r="477" spans="1:25">
      <x:c r="A477" s="0" t="s">
        <x:v>112</x:v>
      </x:c>
      <x:c r="B477" s="0" t="n">
        <x:v>1562</x:v>
      </x:c>
      <x:c r="C477" s="0" t="s">
        <x:v>21</x:v>
      </x:c>
      <x:c r="D477" s="0" t="s">
        <x:v>22</x:v>
      </x:c>
      <x:c r="E477" s="0" t="s">
        <x:v>23</x:v>
      </x:c>
      <x:c r="F477" s="0" t="s">
        <x:v>20</x:v>
      </x:c>
      <x:c r="G477" s="0" t="n">
        <x:v>117</x:v>
      </x:c>
      <x:c r="H477" s="4" t="n">
        <x:v>43.384</x:v>
      </x:c>
      <x:c r="I477" s="4" t="n">
        <x:v>117</x:v>
      </x:c>
      <x:c r="J477" s="4" t="n">
        <x:v>0.371</x:v>
      </x:c>
      <x:c r="K477" s="4">
        <x:f>I477*J477</x:f>
      </x:c>
      <x:c r="L477" s="4" t="n">
        <x:v>239.598</x:v>
      </x:c>
      <x:c r="M477" s="5">
        <x:f>J477/2.863*100</x:f>
      </x:c>
      <x:c r="N477" s="6">
        <x:f>M477*L477/100</x:f>
      </x:c>
      <x:c r="O477" s="6">
        <x:f>H477-N477</x:f>
      </x:c>
    </x:row>
    <x:row r="478" spans="1:25">
      <x:c r="A478" s="0" t="s">
        <x:v>112</x:v>
      </x:c>
      <x:c r="B478" s="0" t="n">
        <x:v>1562</x:v>
      </x:c>
      <x:c r="C478" s="0" t="s">
        <x:v>21</x:v>
      </x:c>
      <x:c r="D478" s="0" t="s">
        <x:v>22</x:v>
      </x:c>
      <x:c r="E478" s="0" t="s">
        <x:v>23</x:v>
      </x:c>
      <x:c r="F478" s="0" t="s">
        <x:v>20</x:v>
      </x:c>
      <x:c r="G478" s="0" t="n">
        <x:v>117</x:v>
      </x:c>
      <x:c r="H478" s="4" t="n">
        <x:v>43.384</x:v>
      </x:c>
      <x:c r="I478" s="4" t="n">
        <x:v>117</x:v>
      </x:c>
      <x:c r="J478" s="4" t="n">
        <x:v>0.371</x:v>
      </x:c>
      <x:c r="K478" s="4">
        <x:f>I478*J478</x:f>
      </x:c>
      <x:c r="L478" s="4" t="n">
        <x:v>239.598</x:v>
      </x:c>
      <x:c r="M478" s="5">
        <x:f>J478/2.863*100</x:f>
      </x:c>
      <x:c r="N478" s="6">
        <x:f>M478*L478/100</x:f>
      </x:c>
      <x:c r="O478" s="6">
        <x:f>H478-N478</x:f>
      </x:c>
    </x:row>
    <x:row r="479" spans="1:25">
      <x:c r="A479" s="0" t="s">
        <x:v>112</x:v>
      </x:c>
      <x:c r="B479" s="0" t="n">
        <x:v>1562</x:v>
      </x:c>
      <x:c r="C479" s="0" t="s">
        <x:v>21</x:v>
      </x:c>
      <x:c r="D479" s="0" t="s">
        <x:v>28</x:v>
      </x:c>
      <x:c r="E479" s="0" t="s">
        <x:v>19</x:v>
      </x:c>
      <x:c r="F479" s="0" t="s">
        <x:v>26</x:v>
      </x:c>
      <x:c r="G479" s="0" t="n">
        <x:v>117</x:v>
      </x:c>
      <x:c r="H479" s="4" t="n">
        <x:v>30.425</x:v>
      </x:c>
      <x:c r="I479" s="4" t="n">
        <x:v>117</x:v>
      </x:c>
      <x:c r="J479" s="4" t="n">
        <x:v>0.26</x:v>
      </x:c>
      <x:c r="K479" s="4">
        <x:f>I479*J479</x:f>
      </x:c>
      <x:c r="L479" s="4" t="n">
        <x:v>239.598</x:v>
      </x:c>
      <x:c r="M479" s="5">
        <x:f>J479/2.863*100</x:f>
      </x:c>
      <x:c r="N479" s="6">
        <x:f>M479*L479/100</x:f>
      </x:c>
      <x:c r="O479" s="6">
        <x:f>H479-N479</x:f>
      </x:c>
    </x:row>
    <x:row r="480" spans="1:25">
      <x:c r="A480" s="0" t="s">
        <x:v>112</x:v>
      </x:c>
      <x:c r="B480" s="0" t="n">
        <x:v>1562</x:v>
      </x:c>
      <x:c r="C480" s="0" t="s">
        <x:v>21</x:v>
      </x:c>
      <x:c r="D480" s="0" t="s">
        <x:v>28</x:v>
      </x:c>
      <x:c r="E480" s="0" t="s">
        <x:v>23</x:v>
      </x:c>
      <x:c r="F480" s="0" t="s">
        <x:v>26</x:v>
      </x:c>
      <x:c r="G480" s="0" t="n">
        <x:v>117</x:v>
      </x:c>
      <x:c r="H480" s="4" t="n">
        <x:v>177.84</x:v>
      </x:c>
      <x:c r="I480" s="4" t="n">
        <x:v>117</x:v>
      </x:c>
      <x:c r="J480" s="4" t="n">
        <x:v>1.52</x:v>
      </x:c>
      <x:c r="K480" s="4">
        <x:f>I480*J480</x:f>
      </x:c>
      <x:c r="L480" s="4" t="n">
        <x:v>239.598</x:v>
      </x:c>
      <x:c r="M480" s="5">
        <x:f>J480/2.863*100</x:f>
      </x:c>
      <x:c r="N480" s="6">
        <x:f>M480*L480/100</x:f>
      </x:c>
      <x:c r="O480" s="6">
        <x:f>H480-N480</x:f>
      </x:c>
    </x:row>
    <x:row r="481" spans="1:25">
      <x:c r="A481" s="0" t="s">
        <x:v>113</x:v>
      </x:c>
      <x:c r="B481" s="0" t="n">
        <x:v>1563</x:v>
      </x:c>
      <x:c r="C481" s="0" t="s">
        <x:v>21</x:v>
      </x:c>
      <x:c r="D481" s="0" t="s">
        <x:v>42</x:v>
      </x:c>
      <x:c r="E481" s="0" t="s">
        <x:v>44</x:v>
      </x:c>
      <x:c r="F481" s="0" t="s">
        <x:v>20</x:v>
      </x:c>
      <x:c r="G481" s="0" t="n">
        <x:v>72</x:v>
      </x:c>
      <x:c r="H481" s="4" t="n">
        <x:v>12.9</x:v>
      </x:c>
      <x:c r="I481" s="4" t="n">
        <x:v>72</x:v>
      </x:c>
      <x:c r="J481" s="4" t="n">
        <x:v>0.179</x:v>
      </x:c>
      <x:c r="K481" s="4">
        <x:f>I481*J481</x:f>
      </x:c>
      <x:c r="L481" s="4" t="n">
        <x:v>259.029</x:v>
      </x:c>
      <x:c r="M481" s="5">
        <x:f>J481/3.838*100</x:f>
      </x:c>
      <x:c r="N481" s="6">
        <x:f>M481*L481/100</x:f>
      </x:c>
      <x:c r="O481" s="6">
        <x:f>H481-N481</x:f>
      </x:c>
    </x:row>
    <x:row r="482" spans="1:25">
      <x:c r="A482" s="0" t="s">
        <x:v>113</x:v>
      </x:c>
      <x:c r="B482" s="0" t="n">
        <x:v>1563</x:v>
      </x:c>
      <x:c r="C482" s="0" t="s">
        <x:v>21</x:v>
      </x:c>
      <x:c r="D482" s="0" t="s">
        <x:v>42</x:v>
      </x:c>
      <x:c r="E482" s="0" t="s">
        <x:v>43</x:v>
      </x:c>
      <x:c r="F482" s="0" t="s">
        <x:v>20</x:v>
      </x:c>
      <x:c r="G482" s="0" t="n">
        <x:v>72</x:v>
      </x:c>
      <x:c r="H482" s="4" t="n">
        <x:v>12.9</x:v>
      </x:c>
      <x:c r="I482" s="4" t="n">
        <x:v>72</x:v>
      </x:c>
      <x:c r="J482" s="4" t="n">
        <x:v>0.179</x:v>
      </x:c>
      <x:c r="K482" s="4">
        <x:f>I482*J482</x:f>
      </x:c>
      <x:c r="L482" s="4" t="n">
        <x:v>259.029</x:v>
      </x:c>
      <x:c r="M482" s="5">
        <x:f>J482/3.838*100</x:f>
      </x:c>
      <x:c r="N482" s="6">
        <x:f>M482*L482/100</x:f>
      </x:c>
      <x:c r="O482" s="6">
        <x:f>H482-N482</x:f>
      </x:c>
    </x:row>
    <x:row r="483" spans="1:25">
      <x:c r="A483" s="0" t="s">
        <x:v>113</x:v>
      </x:c>
      <x:c r="B483" s="0" t="n">
        <x:v>1563</x:v>
      </x:c>
      <x:c r="C483" s="0" t="s">
        <x:v>21</x:v>
      </x:c>
      <x:c r="D483" s="0" t="s">
        <x:v>42</x:v>
      </x:c>
      <x:c r="E483" s="0" t="s">
        <x:v>44</x:v>
      </x:c>
      <x:c r="F483" s="0" t="s">
        <x:v>20</x:v>
      </x:c>
      <x:c r="G483" s="0" t="n">
        <x:v>72</x:v>
      </x:c>
      <x:c r="H483" s="4" t="n">
        <x:v>9</x:v>
      </x:c>
      <x:c r="I483" s="4" t="n">
        <x:v>72</x:v>
      </x:c>
      <x:c r="J483" s="4" t="n">
        <x:v>0.125</x:v>
      </x:c>
      <x:c r="K483" s="4">
        <x:f>I483*J483</x:f>
      </x:c>
      <x:c r="L483" s="4" t="n">
        <x:v>259.029</x:v>
      </x:c>
      <x:c r="M483" s="5">
        <x:f>J483/3.838*100</x:f>
      </x:c>
      <x:c r="N483" s="6">
        <x:f>M483*L483/100</x:f>
      </x:c>
      <x:c r="O483" s="6">
        <x:f>H483-N483</x:f>
      </x:c>
    </x:row>
    <x:row r="484" spans="1:25">
      <x:c r="A484" s="0" t="s">
        <x:v>113</x:v>
      </x:c>
      <x:c r="B484" s="0" t="n">
        <x:v>1563</x:v>
      </x:c>
      <x:c r="C484" s="0" t="s">
        <x:v>21</x:v>
      </x:c>
      <x:c r="D484" s="0" t="s">
        <x:v>42</x:v>
      </x:c>
      <x:c r="E484" s="0" t="s">
        <x:v>43</x:v>
      </x:c>
      <x:c r="F484" s="0" t="s">
        <x:v>20</x:v>
      </x:c>
      <x:c r="G484" s="0" t="n">
        <x:v>72</x:v>
      </x:c>
      <x:c r="H484" s="4" t="n">
        <x:v>9</x:v>
      </x:c>
      <x:c r="I484" s="4" t="n">
        <x:v>72</x:v>
      </x:c>
      <x:c r="J484" s="4" t="n">
        <x:v>0.125</x:v>
      </x:c>
      <x:c r="K484" s="4">
        <x:f>I484*J484</x:f>
      </x:c>
      <x:c r="L484" s="4" t="n">
        <x:v>259.029</x:v>
      </x:c>
      <x:c r="M484" s="5">
        <x:f>J484/3.838*100</x:f>
      </x:c>
      <x:c r="N484" s="6">
        <x:f>M484*L484/100</x:f>
      </x:c>
      <x:c r="O484" s="6">
        <x:f>H484-N484</x:f>
      </x:c>
    </x:row>
    <x:row r="485" spans="1:25">
      <x:c r="A485" s="0" t="s">
        <x:v>113</x:v>
      </x:c>
      <x:c r="B485" s="0" t="n">
        <x:v>1563</x:v>
      </x:c>
      <x:c r="C485" s="0" t="s">
        <x:v>21</x:v>
      </x:c>
      <x:c r="D485" s="0" t="s">
        <x:v>33</x:v>
      </x:c>
      <x:c r="E485" s="0" t="s">
        <x:v>45</x:v>
      </x:c>
      <x:c r="F485" s="0" t="s">
        <x:v>26</x:v>
      </x:c>
      <x:c r="G485" s="0" t="n">
        <x:v>72</x:v>
      </x:c>
      <x:c r="H485" s="4" t="n">
        <x:v>106.56</x:v>
      </x:c>
      <x:c r="I485" s="4" t="n">
        <x:v>72</x:v>
      </x:c>
      <x:c r="J485" s="4" t="n">
        <x:v>1.48</x:v>
      </x:c>
      <x:c r="K485" s="4">
        <x:f>I485*J485</x:f>
      </x:c>
      <x:c r="L485" s="4" t="n">
        <x:v>259.029</x:v>
      </x:c>
      <x:c r="M485" s="5">
        <x:f>J485/3.838*100</x:f>
      </x:c>
      <x:c r="N485" s="6">
        <x:f>M485*L485/100</x:f>
      </x:c>
      <x:c r="O485" s="6">
        <x:f>H485-N485</x:f>
      </x:c>
    </x:row>
    <x:row r="486" spans="1:25">
      <x:c r="A486" s="0" t="s">
        <x:v>113</x:v>
      </x:c>
      <x:c r="B486" s="0" t="n">
        <x:v>1563</x:v>
      </x:c>
      <x:c r="C486" s="0" t="s">
        <x:v>21</x:v>
      </x:c>
      <x:c r="D486" s="0" t="s">
        <x:v>36</x:v>
      </x:c>
      <x:c r="E486" s="0" t="s">
        <x:v>46</x:v>
      </x:c>
      <x:c r="F486" s="0" t="s">
        <x:v>26</x:v>
      </x:c>
      <x:c r="G486" s="0" t="n">
        <x:v>72</x:v>
      </x:c>
      <x:c r="H486" s="4" t="n">
        <x:v>126.003</x:v>
      </x:c>
      <x:c r="I486" s="4" t="n">
        <x:v>72</x:v>
      </x:c>
      <x:c r="J486" s="4" t="n">
        <x:v>1.75</x:v>
      </x:c>
      <x:c r="K486" s="4">
        <x:f>I486*J486</x:f>
      </x:c>
      <x:c r="L486" s="4" t="n">
        <x:v>259.029</x:v>
      </x:c>
      <x:c r="M486" s="5">
        <x:f>J486/3.838*100</x:f>
      </x:c>
      <x:c r="N486" s="6">
        <x:f>M486*L486/100</x:f>
      </x:c>
      <x:c r="O486" s="6">
        <x:f>H486-N486</x:f>
      </x:c>
    </x:row>
    <x:row r="487" spans="1:25">
      <x:c r="A487" s="0" t="s">
        <x:v>114</x:v>
      </x:c>
      <x:c r="B487" s="0" t="n">
        <x:v>1574</x:v>
      </x:c>
      <x:c r="C487" s="0" t="s">
        <x:v>21</x:v>
      </x:c>
      <x:c r="D487" s="0" t="s">
        <x:v>42</x:v>
      </x:c>
      <x:c r="E487" s="0" t="s">
        <x:v>43</x:v>
      </x:c>
      <x:c r="F487" s="0" t="s">
        <x:v>20</x:v>
      </x:c>
      <x:c r="G487" s="0" t="n">
        <x:v>40</x:v>
      </x:c>
      <x:c r="H487" s="4" t="n">
        <x:v>12</x:v>
      </x:c>
      <x:c r="I487" s="4" t="n">
        <x:v>40</x:v>
      </x:c>
      <x:c r="J487" s="4" t="n">
        <x:v>0.3</x:v>
      </x:c>
      <x:c r="K487" s="4">
        <x:f>I487*J487</x:f>
      </x:c>
      <x:c r="L487" s="4" t="n">
        <x:v>144.2</x:v>
      </x:c>
      <x:c r="M487" s="5">
        <x:f>J487/3.83*100</x:f>
      </x:c>
      <x:c r="N487" s="6">
        <x:f>M487*L487/100</x:f>
      </x:c>
      <x:c r="O487" s="6">
        <x:f>H487-N487</x:f>
      </x:c>
    </x:row>
    <x:row r="488" spans="1:25">
      <x:c r="A488" s="0" t="s">
        <x:v>114</x:v>
      </x:c>
      <x:c r="B488" s="0" t="n">
        <x:v>1574</x:v>
      </x:c>
      <x:c r="C488" s="0" t="s">
        <x:v>21</x:v>
      </x:c>
      <x:c r="D488" s="0" t="s">
        <x:v>42</x:v>
      </x:c>
      <x:c r="E488" s="0" t="s">
        <x:v>44</x:v>
      </x:c>
      <x:c r="F488" s="0" t="s">
        <x:v>20</x:v>
      </x:c>
      <x:c r="G488" s="0" t="n">
        <x:v>40</x:v>
      </x:c>
      <x:c r="H488" s="4" t="n">
        <x:v>12</x:v>
      </x:c>
      <x:c r="I488" s="4" t="n">
        <x:v>40</x:v>
      </x:c>
      <x:c r="J488" s="4" t="n">
        <x:v>0.3</x:v>
      </x:c>
      <x:c r="K488" s="4">
        <x:f>I488*J488</x:f>
      </x:c>
      <x:c r="L488" s="4" t="n">
        <x:v>144.2</x:v>
      </x:c>
      <x:c r="M488" s="5">
        <x:f>J488/3.83*100</x:f>
      </x:c>
      <x:c r="N488" s="6">
        <x:f>M488*L488/100</x:f>
      </x:c>
      <x:c r="O488" s="6">
        <x:f>H488-N488</x:f>
      </x:c>
    </x:row>
    <x:row r="489" spans="1:25">
      <x:c r="A489" s="0" t="s">
        <x:v>114</x:v>
      </x:c>
      <x:c r="B489" s="0" t="n">
        <x:v>1574</x:v>
      </x:c>
      <x:c r="C489" s="0" t="s">
        <x:v>21</x:v>
      </x:c>
      <x:c r="D489" s="0" t="s">
        <x:v>33</x:v>
      </x:c>
      <x:c r="E489" s="0" t="s">
        <x:v>45</x:v>
      </x:c>
      <x:c r="F489" s="0" t="s">
        <x:v>26</x:v>
      </x:c>
      <x:c r="G489" s="0" t="n">
        <x:v>40</x:v>
      </x:c>
      <x:c r="H489" s="4" t="n">
        <x:v>59.2</x:v>
      </x:c>
      <x:c r="I489" s="4" t="n">
        <x:v>40</x:v>
      </x:c>
      <x:c r="J489" s="4" t="n">
        <x:v>1.48</x:v>
      </x:c>
      <x:c r="K489" s="4">
        <x:f>I489*J489</x:f>
      </x:c>
      <x:c r="L489" s="4" t="n">
        <x:v>144.2</x:v>
      </x:c>
      <x:c r="M489" s="5">
        <x:f>J489/3.83*100</x:f>
      </x:c>
      <x:c r="N489" s="6">
        <x:f>M489*L489/100</x:f>
      </x:c>
      <x:c r="O489" s="6">
        <x:f>H489-N489</x:f>
      </x:c>
    </x:row>
    <x:row r="490" spans="1:25">
      <x:c r="A490" s="0" t="s">
        <x:v>114</x:v>
      </x:c>
      <x:c r="B490" s="0" t="n">
        <x:v>1574</x:v>
      </x:c>
      <x:c r="C490" s="0" t="s">
        <x:v>21</x:v>
      </x:c>
      <x:c r="D490" s="0" t="s">
        <x:v>36</x:v>
      </x:c>
      <x:c r="E490" s="0" t="s">
        <x:v>46</x:v>
      </x:c>
      <x:c r="F490" s="0" t="s">
        <x:v>26</x:v>
      </x:c>
      <x:c r="G490" s="0" t="n">
        <x:v>40</x:v>
      </x:c>
      <x:c r="H490" s="4" t="n">
        <x:v>70.002</x:v>
      </x:c>
      <x:c r="I490" s="4" t="n">
        <x:v>40</x:v>
      </x:c>
      <x:c r="J490" s="4" t="n">
        <x:v>1.75</x:v>
      </x:c>
      <x:c r="K490" s="4">
        <x:f>I490*J490</x:f>
      </x:c>
      <x:c r="L490" s="4" t="n">
        <x:v>144.2</x:v>
      </x:c>
      <x:c r="M490" s="5">
        <x:f>J490/3.83*100</x:f>
      </x:c>
      <x:c r="N490" s="6">
        <x:f>M490*L490/100</x:f>
      </x:c>
      <x:c r="O490" s="6">
        <x:f>H490-N490</x:f>
      </x:c>
    </x:row>
    <x:row r="491" spans="1:25">
      <x:c r="A491" s="0" t="s">
        <x:v>30</x:v>
      </x:c>
      <x:c r="B491" s="0" t="n">
        <x:v>1577</x:v>
      </x:c>
      <x:c r="C491" s="0" t="s">
        <x:v>17</x:v>
      </x:c>
      <x:c r="D491" s="0" t="s">
        <x:v>18</x:v>
      </x:c>
      <x:c r="E491" s="0" t="s">
        <x:v>19</x:v>
      </x:c>
      <x:c r="F491" s="0" t="s">
        <x:v>20</x:v>
      </x:c>
      <x:c r="G491" s="0" t="n">
        <x:v>38</x:v>
      </x:c>
      <x:c r="H491" s="4" t="n">
        <x:v>24.7</x:v>
      </x:c>
      <x:c r="I491" s="4" t="n">
        <x:v>38</x:v>
      </x:c>
      <x:c r="J491" s="4" t="n">
        <x:v>0.65</x:v>
      </x:c>
      <x:c r="K491" s="4">
        <x:f>I491*J491</x:f>
      </x:c>
      <x:c r="L491" s="4" t="n">
        <x:v>119.294</x:v>
      </x:c>
      <x:c r="M491" s="5">
        <x:f>J491/3.756*100</x:f>
      </x:c>
      <x:c r="N491" s="6">
        <x:f>M491*L491/100</x:f>
      </x:c>
      <x:c r="O491" s="6">
        <x:f>H491-N491</x:f>
      </x:c>
    </x:row>
    <x:row r="492" spans="1:25">
      <x:c r="A492" s="0" t="s">
        <x:v>30</x:v>
      </x:c>
      <x:c r="B492" s="0" t="n">
        <x:v>1577</x:v>
      </x:c>
      <x:c r="C492" s="0" t="s">
        <x:v>21</x:v>
      </x:c>
      <x:c r="D492" s="0" t="s">
        <x:v>22</x:v>
      </x:c>
      <x:c r="E492" s="0" t="s">
        <x:v>23</x:v>
      </x:c>
      <x:c r="F492" s="0" t="s">
        <x:v>20</x:v>
      </x:c>
      <x:c r="G492" s="0" t="n">
        <x:v>38</x:v>
      </x:c>
      <x:c r="H492" s="4" t="n">
        <x:v>21</x:v>
      </x:c>
      <x:c r="I492" s="4" t="n">
        <x:v>38</x:v>
      </x:c>
      <x:c r="J492" s="4" t="n">
        <x:v>0.553</x:v>
      </x:c>
      <x:c r="K492" s="4">
        <x:f>I492*J492</x:f>
      </x:c>
      <x:c r="L492" s="4" t="n">
        <x:v>119.294</x:v>
      </x:c>
      <x:c r="M492" s="5">
        <x:f>J492/3.756*100</x:f>
      </x:c>
      <x:c r="N492" s="6">
        <x:f>M492*L492/100</x:f>
      </x:c>
      <x:c r="O492" s="6">
        <x:f>H492-N492</x:f>
      </x:c>
    </x:row>
    <x:row r="493" spans="1:25">
      <x:c r="A493" s="0" t="s">
        <x:v>30</x:v>
      </x:c>
      <x:c r="B493" s="0" t="n">
        <x:v>1577</x:v>
      </x:c>
      <x:c r="C493" s="0" t="s">
        <x:v>21</x:v>
      </x:c>
      <x:c r="D493" s="0" t="s">
        <x:v>22</x:v>
      </x:c>
      <x:c r="E493" s="0" t="s">
        <x:v>23</x:v>
      </x:c>
      <x:c r="F493" s="0" t="s">
        <x:v>20</x:v>
      </x:c>
      <x:c r="G493" s="0" t="n">
        <x:v>38</x:v>
      </x:c>
      <x:c r="H493" s="4" t="n">
        <x:v>21</x:v>
      </x:c>
      <x:c r="I493" s="4" t="n">
        <x:v>38</x:v>
      </x:c>
      <x:c r="J493" s="4" t="n">
        <x:v>0.553</x:v>
      </x:c>
      <x:c r="K493" s="4">
        <x:f>I493*J493</x:f>
      </x:c>
      <x:c r="L493" s="4" t="n">
        <x:v>119.294</x:v>
      </x:c>
      <x:c r="M493" s="5">
        <x:f>J493/3.756*100</x:f>
      </x:c>
      <x:c r="N493" s="6">
        <x:f>M493*L493/100</x:f>
      </x:c>
      <x:c r="O493" s="6">
        <x:f>H493-N493</x:f>
      </x:c>
    </x:row>
    <x:row r="494" spans="1:25">
      <x:c r="A494" s="0" t="s">
        <x:v>30</x:v>
      </x:c>
      <x:c r="B494" s="0" t="n">
        <x:v>1577</x:v>
      </x:c>
      <x:c r="C494" s="0" t="s">
        <x:v>17</x:v>
      </x:c>
      <x:c r="D494" s="0" t="s">
        <x:v>24</x:v>
      </x:c>
      <x:c r="E494" s="0" t="s">
        <x:v>25</x:v>
      </x:c>
      <x:c r="F494" s="0" t="s">
        <x:v>26</x:v>
      </x:c>
      <x:c r="G494" s="0" t="n">
        <x:v>38</x:v>
      </x:c>
      <x:c r="H494" s="4" t="n">
        <x:v>76</x:v>
      </x:c>
      <x:c r="I494" s="4" t="n">
        <x:v>38</x:v>
      </x:c>
      <x:c r="J494" s="4" t="n">
        <x:v>2</x:v>
      </x:c>
      <x:c r="K494" s="4">
        <x:f>I494*J494</x:f>
      </x:c>
      <x:c r="L494" s="4" t="n">
        <x:v>119.294</x:v>
      </x:c>
      <x:c r="M494" s="5">
        <x:f>J494/3.756*100</x:f>
      </x:c>
      <x:c r="N494" s="6">
        <x:f>M494*L494/100</x:f>
      </x:c>
      <x:c r="O494" s="6">
        <x:f>H494-N494</x:f>
      </x:c>
    </x:row>
    <x:row r="495" spans="1:25">
      <x:c r="A495" s="0" t="s">
        <x:v>67</x:v>
      </x:c>
      <x:c r="B495" s="0" t="n">
        <x:v>1578</x:v>
      </x:c>
      <x:c r="C495" s="0" t="s">
        <x:v>17</x:v>
      </x:c>
      <x:c r="D495" s="0" t="s">
        <x:v>18</x:v>
      </x:c>
      <x:c r="E495" s="0" t="s">
        <x:v>19</x:v>
      </x:c>
      <x:c r="F495" s="0" t="s">
        <x:v>20</x:v>
      </x:c>
      <x:c r="G495" s="0" t="n">
        <x:v>38</x:v>
      </x:c>
      <x:c r="H495" s="4" t="n">
        <x:v>24.7</x:v>
      </x:c>
      <x:c r="I495" s="4" t="n">
        <x:v>38</x:v>
      </x:c>
      <x:c r="J495" s="4" t="n">
        <x:v>0.65</x:v>
      </x:c>
      <x:c r="K495" s="4">
        <x:f>I495*J495</x:f>
      </x:c>
      <x:c r="L495" s="4" t="n">
        <x:v>117.999</x:v>
      </x:c>
      <x:c r="M495" s="5">
        <x:f>J495/3.834*100</x:f>
      </x:c>
      <x:c r="N495" s="6">
        <x:f>M495*L495/100</x:f>
      </x:c>
      <x:c r="O495" s="6">
        <x:f>H495-N495</x:f>
      </x:c>
    </x:row>
    <x:row r="496" spans="1:25">
      <x:c r="A496" s="0" t="s">
        <x:v>67</x:v>
      </x:c>
      <x:c r="B496" s="0" t="n">
        <x:v>1578</x:v>
      </x:c>
      <x:c r="C496" s="0" t="s">
        <x:v>21</x:v>
      </x:c>
      <x:c r="D496" s="0" t="s">
        <x:v>22</x:v>
      </x:c>
      <x:c r="E496" s="0" t="s">
        <x:v>23</x:v>
      </x:c>
      <x:c r="F496" s="0" t="s">
        <x:v>20</x:v>
      </x:c>
      <x:c r="G496" s="0" t="n">
        <x:v>38</x:v>
      </x:c>
      <x:c r="H496" s="4" t="n">
        <x:v>22.5</x:v>
      </x:c>
      <x:c r="I496" s="4" t="n">
        <x:v>38</x:v>
      </x:c>
      <x:c r="J496" s="4" t="n">
        <x:v>0.592</x:v>
      </x:c>
      <x:c r="K496" s="4">
        <x:f>I496*J496</x:f>
      </x:c>
      <x:c r="L496" s="4" t="n">
        <x:v>117.999</x:v>
      </x:c>
      <x:c r="M496" s="5">
        <x:f>J496/3.834*100</x:f>
      </x:c>
      <x:c r="N496" s="6">
        <x:f>M496*L496/100</x:f>
      </x:c>
      <x:c r="O496" s="6">
        <x:f>H496-N496</x:f>
      </x:c>
    </x:row>
    <x:row r="497" spans="1:25">
      <x:c r="A497" s="0" t="s">
        <x:v>67</x:v>
      </x:c>
      <x:c r="B497" s="0" t="n">
        <x:v>1578</x:v>
      </x:c>
      <x:c r="C497" s="0" t="s">
        <x:v>21</x:v>
      </x:c>
      <x:c r="D497" s="0" t="s">
        <x:v>22</x:v>
      </x:c>
      <x:c r="E497" s="0" t="s">
        <x:v>23</x:v>
      </x:c>
      <x:c r="F497" s="0" t="s">
        <x:v>20</x:v>
      </x:c>
      <x:c r="G497" s="0" t="n">
        <x:v>38</x:v>
      </x:c>
      <x:c r="H497" s="4" t="n">
        <x:v>22.5</x:v>
      </x:c>
      <x:c r="I497" s="4" t="n">
        <x:v>38</x:v>
      </x:c>
      <x:c r="J497" s="4" t="n">
        <x:v>0.592</x:v>
      </x:c>
      <x:c r="K497" s="4">
        <x:f>I497*J497</x:f>
      </x:c>
      <x:c r="L497" s="4" t="n">
        <x:v>117.999</x:v>
      </x:c>
      <x:c r="M497" s="5">
        <x:f>J497/3.834*100</x:f>
      </x:c>
      <x:c r="N497" s="6">
        <x:f>M497*L497/100</x:f>
      </x:c>
      <x:c r="O497" s="6">
        <x:f>H497-N497</x:f>
      </x:c>
    </x:row>
    <x:row r="498" spans="1:25">
      <x:c r="A498" s="0" t="s">
        <x:v>67</x:v>
      </x:c>
      <x:c r="B498" s="0" t="n">
        <x:v>1578</x:v>
      </x:c>
      <x:c r="C498" s="0" t="s">
        <x:v>17</x:v>
      </x:c>
      <x:c r="D498" s="0" t="s">
        <x:v>24</x:v>
      </x:c>
      <x:c r="E498" s="0" t="s">
        <x:v>25</x:v>
      </x:c>
      <x:c r="F498" s="0" t="s">
        <x:v>26</x:v>
      </x:c>
      <x:c r="G498" s="0" t="n">
        <x:v>38</x:v>
      </x:c>
      <x:c r="H498" s="4" t="n">
        <x:v>76</x:v>
      </x:c>
      <x:c r="I498" s="4" t="n">
        <x:v>38</x:v>
      </x:c>
      <x:c r="J498" s="4" t="n">
        <x:v>2</x:v>
      </x:c>
      <x:c r="K498" s="4">
        <x:f>I498*J498</x:f>
      </x:c>
      <x:c r="L498" s="4" t="n">
        <x:v>117.999</x:v>
      </x:c>
      <x:c r="M498" s="5">
        <x:f>J498/3.834*100</x:f>
      </x:c>
      <x:c r="N498" s="6">
        <x:f>M498*L498/100</x:f>
      </x:c>
      <x:c r="O498" s="6">
        <x:f>H498-N498</x:f>
      </x:c>
    </x:row>
    <x:row r="499" spans="1:25">
      <x:c r="A499" s="0" t="s">
        <x:v>68</x:v>
      </x:c>
      <x:c r="B499" s="0" t="n">
        <x:v>1579</x:v>
      </x:c>
      <x:c r="C499" s="0" t="s">
        <x:v>17</x:v>
      </x:c>
      <x:c r="D499" s="0" t="s">
        <x:v>18</x:v>
      </x:c>
      <x:c r="E499" s="0" t="s">
        <x:v>19</x:v>
      </x:c>
      <x:c r="F499" s="0" t="s">
        <x:v>20</x:v>
      </x:c>
      <x:c r="G499" s="0" t="n">
        <x:v>38</x:v>
      </x:c>
      <x:c r="H499" s="4" t="n">
        <x:v>24.7</x:v>
      </x:c>
      <x:c r="I499" s="4" t="n">
        <x:v>38</x:v>
      </x:c>
      <x:c r="J499" s="4" t="n">
        <x:v>0.65</x:v>
      </x:c>
      <x:c r="K499" s="4">
        <x:f>I499*J499</x:f>
      </x:c>
      <x:c r="L499" s="4" t="n">
        <x:v>109.202</x:v>
      </x:c>
      <x:c r="M499" s="5">
        <x:f>J499/3.203*100</x:f>
      </x:c>
      <x:c r="N499" s="6">
        <x:f>M499*L499/100</x:f>
      </x:c>
      <x:c r="O499" s="6">
        <x:f>H499-N499</x:f>
      </x:c>
    </x:row>
    <x:row r="500" spans="1:25">
      <x:c r="A500" s="0" t="s">
        <x:v>68</x:v>
      </x:c>
      <x:c r="B500" s="0" t="n">
        <x:v>1579</x:v>
      </x:c>
      <x:c r="C500" s="0" t="s">
        <x:v>21</x:v>
      </x:c>
      <x:c r="D500" s="0" t="s">
        <x:v>22</x:v>
      </x:c>
      <x:c r="E500" s="0" t="s">
        <x:v>23</x:v>
      </x:c>
      <x:c r="F500" s="0" t="s">
        <x:v>20</x:v>
      </x:c>
      <x:c r="G500" s="0" t="n">
        <x:v>38</x:v>
      </x:c>
      <x:c r="H500" s="4" t="n">
        <x:v>21</x:v>
      </x:c>
      <x:c r="I500" s="4" t="n">
        <x:v>38</x:v>
      </x:c>
      <x:c r="J500" s="4" t="n">
        <x:v>0.553</x:v>
      </x:c>
      <x:c r="K500" s="4">
        <x:f>I500*J500</x:f>
      </x:c>
      <x:c r="L500" s="4" t="n">
        <x:v>109.202</x:v>
      </x:c>
      <x:c r="M500" s="5">
        <x:f>J500/3.203*100</x:f>
      </x:c>
      <x:c r="N500" s="6">
        <x:f>M500*L500/100</x:f>
      </x:c>
      <x:c r="O500" s="6">
        <x:f>H500-N500</x:f>
      </x:c>
    </x:row>
    <x:row r="501" spans="1:25">
      <x:c r="A501" s="0" t="s">
        <x:v>68</x:v>
      </x:c>
      <x:c r="B501" s="0" t="n">
        <x:v>1579</x:v>
      </x:c>
      <x:c r="C501" s="0" t="s">
        <x:v>17</x:v>
      </x:c>
      <x:c r="D501" s="0" t="s">
        <x:v>24</x:v>
      </x:c>
      <x:c r="E501" s="0" t="s">
        <x:v>25</x:v>
      </x:c>
      <x:c r="F501" s="0" t="s">
        <x:v>26</x:v>
      </x:c>
      <x:c r="G501" s="0" t="n">
        <x:v>38</x:v>
      </x:c>
      <x:c r="H501" s="4" t="n">
        <x:v>76</x:v>
      </x:c>
      <x:c r="I501" s="4" t="n">
        <x:v>38</x:v>
      </x:c>
      <x:c r="J501" s="4" t="n">
        <x:v>2</x:v>
      </x:c>
      <x:c r="K501" s="4">
        <x:f>I501*J501</x:f>
      </x:c>
      <x:c r="L501" s="4" t="n">
        <x:v>109.202</x:v>
      </x:c>
      <x:c r="M501" s="5">
        <x:f>J501/3.203*100</x:f>
      </x:c>
      <x:c r="N501" s="6">
        <x:f>M501*L501/100</x:f>
      </x:c>
      <x:c r="O501" s="6">
        <x:f>H501-N501</x:f>
      </x:c>
    </x:row>
    <x:row r="502" spans="1:25">
      <x:c r="A502" s="0" t="s">
        <x:v>78</x:v>
      </x:c>
      <x:c r="B502" s="0" t="n">
        <x:v>1580</x:v>
      </x:c>
      <x:c r="C502" s="0" t="s">
        <x:v>17</x:v>
      </x:c>
      <x:c r="D502" s="0" t="s">
        <x:v>18</x:v>
      </x:c>
      <x:c r="E502" s="0" t="s">
        <x:v>19</x:v>
      </x:c>
      <x:c r="F502" s="0" t="s">
        <x:v>20</x:v>
      </x:c>
      <x:c r="G502" s="0" t="n">
        <x:v>38</x:v>
      </x:c>
      <x:c r="H502" s="4" t="n">
        <x:v>24.7</x:v>
      </x:c>
      <x:c r="I502" s="4" t="n">
        <x:v>38</x:v>
      </x:c>
      <x:c r="J502" s="4" t="n">
        <x:v>0.65</x:v>
      </x:c>
      <x:c r="K502" s="4">
        <x:f>I502*J502</x:f>
      </x:c>
      <x:c r="L502" s="4" t="n">
        <x:v>123.61</x:v>
      </x:c>
      <x:c r="M502" s="5">
        <x:f>J502/3.203*100</x:f>
      </x:c>
      <x:c r="N502" s="6">
        <x:f>M502*L502/100</x:f>
      </x:c>
      <x:c r="O502" s="6">
        <x:f>H502-N502</x:f>
      </x:c>
    </x:row>
    <x:row r="503" spans="1:25">
      <x:c r="A503" s="0" t="s">
        <x:v>78</x:v>
      </x:c>
      <x:c r="B503" s="0" t="n">
        <x:v>1580</x:v>
      </x:c>
      <x:c r="C503" s="0" t="s">
        <x:v>21</x:v>
      </x:c>
      <x:c r="D503" s="0" t="s">
        <x:v>22</x:v>
      </x:c>
      <x:c r="E503" s="0" t="s">
        <x:v>23</x:v>
      </x:c>
      <x:c r="F503" s="0" t="s">
        <x:v>20</x:v>
      </x:c>
      <x:c r="G503" s="0" t="n">
        <x:v>38</x:v>
      </x:c>
      <x:c r="H503" s="4" t="n">
        <x:v>21</x:v>
      </x:c>
      <x:c r="I503" s="4" t="n">
        <x:v>38</x:v>
      </x:c>
      <x:c r="J503" s="4" t="n">
        <x:v>0.553</x:v>
      </x:c>
      <x:c r="K503" s="4">
        <x:f>I503*J503</x:f>
      </x:c>
      <x:c r="L503" s="4" t="n">
        <x:v>123.61</x:v>
      </x:c>
      <x:c r="M503" s="5">
        <x:f>J503/3.203*100</x:f>
      </x:c>
      <x:c r="N503" s="6">
        <x:f>M503*L503/100</x:f>
      </x:c>
      <x:c r="O503" s="6">
        <x:f>H503-N503</x:f>
      </x:c>
    </x:row>
    <x:row r="504" spans="1:25">
      <x:c r="A504" s="0" t="s">
        <x:v>78</x:v>
      </x:c>
      <x:c r="B504" s="0" t="n">
        <x:v>1580</x:v>
      </x:c>
      <x:c r="C504" s="0" t="s">
        <x:v>17</x:v>
      </x:c>
      <x:c r="D504" s="0" t="s">
        <x:v>24</x:v>
      </x:c>
      <x:c r="E504" s="0" t="s">
        <x:v>25</x:v>
      </x:c>
      <x:c r="F504" s="0" t="s">
        <x:v>26</x:v>
      </x:c>
      <x:c r="G504" s="0" t="n">
        <x:v>38</x:v>
      </x:c>
      <x:c r="H504" s="4" t="n">
        <x:v>76</x:v>
      </x:c>
      <x:c r="I504" s="4" t="n">
        <x:v>38</x:v>
      </x:c>
      <x:c r="J504" s="4" t="n">
        <x:v>2</x:v>
      </x:c>
      <x:c r="K504" s="4">
        <x:f>I504*J504</x:f>
      </x:c>
      <x:c r="L504" s="4" t="n">
        <x:v>123.61</x:v>
      </x:c>
      <x:c r="M504" s="5">
        <x:f>J504/3.203*100</x:f>
      </x:c>
      <x:c r="N504" s="6">
        <x:f>M504*L504/100</x:f>
      </x:c>
      <x:c r="O504" s="6">
        <x:f>H504-N504</x:f>
      </x:c>
    </x:row>
    <x:row r="505" spans="1:25">
      <x:c r="A505" s="0" t="s">
        <x:v>97</x:v>
      </x:c>
      <x:c r="B505" s="0" t="n">
        <x:v>1581</x:v>
      </x:c>
      <x:c r="C505" s="0" t="s">
        <x:v>17</x:v>
      </x:c>
      <x:c r="D505" s="0" t="s">
        <x:v>18</x:v>
      </x:c>
      <x:c r="E505" s="0" t="s">
        <x:v>19</x:v>
      </x:c>
      <x:c r="F505" s="0" t="s">
        <x:v>20</x:v>
      </x:c>
      <x:c r="G505" s="0" t="n">
        <x:v>38</x:v>
      </x:c>
      <x:c r="H505" s="4" t="n">
        <x:v>24.7</x:v>
      </x:c>
      <x:c r="I505" s="4" t="n">
        <x:v>38</x:v>
      </x:c>
      <x:c r="J505" s="4" t="n">
        <x:v>0.65</x:v>
      </x:c>
      <x:c r="K505" s="4">
        <x:f>I505*J505</x:f>
      </x:c>
      <x:c r="L505" s="4" t="n">
        <x:v>112.288</x:v>
      </x:c>
      <x:c r="M505" s="5">
        <x:f>J505/3.834*100</x:f>
      </x:c>
      <x:c r="N505" s="6">
        <x:f>M505*L505/100</x:f>
      </x:c>
      <x:c r="O505" s="6">
        <x:f>H505-N505</x:f>
      </x:c>
    </x:row>
    <x:row r="506" spans="1:25">
      <x:c r="A506" s="0" t="s">
        <x:v>97</x:v>
      </x:c>
      <x:c r="B506" s="0" t="n">
        <x:v>1581</x:v>
      </x:c>
      <x:c r="C506" s="0" t="s">
        <x:v>21</x:v>
      </x:c>
      <x:c r="D506" s="0" t="s">
        <x:v>22</x:v>
      </x:c>
      <x:c r="E506" s="0" t="s">
        <x:v>23</x:v>
      </x:c>
      <x:c r="F506" s="0" t="s">
        <x:v>20</x:v>
      </x:c>
      <x:c r="G506" s="0" t="n">
        <x:v>38</x:v>
      </x:c>
      <x:c r="H506" s="4" t="n">
        <x:v>22.5</x:v>
      </x:c>
      <x:c r="I506" s="4" t="n">
        <x:v>38</x:v>
      </x:c>
      <x:c r="J506" s="4" t="n">
        <x:v>0.592</x:v>
      </x:c>
      <x:c r="K506" s="4">
        <x:f>I506*J506</x:f>
      </x:c>
      <x:c r="L506" s="4" t="n">
        <x:v>112.288</x:v>
      </x:c>
      <x:c r="M506" s="5">
        <x:f>J506/3.834*100</x:f>
      </x:c>
      <x:c r="N506" s="6">
        <x:f>M506*L506/100</x:f>
      </x:c>
      <x:c r="O506" s="6">
        <x:f>H506-N506</x:f>
      </x:c>
    </x:row>
    <x:row r="507" spans="1:25">
      <x:c r="A507" s="0" t="s">
        <x:v>97</x:v>
      </x:c>
      <x:c r="B507" s="0" t="n">
        <x:v>1581</x:v>
      </x:c>
      <x:c r="C507" s="0" t="s">
        <x:v>21</x:v>
      </x:c>
      <x:c r="D507" s="0" t="s">
        <x:v>22</x:v>
      </x:c>
      <x:c r="E507" s="0" t="s">
        <x:v>23</x:v>
      </x:c>
      <x:c r="F507" s="0" t="s">
        <x:v>20</x:v>
      </x:c>
      <x:c r="G507" s="0" t="n">
        <x:v>38</x:v>
      </x:c>
      <x:c r="H507" s="4" t="n">
        <x:v>22.5</x:v>
      </x:c>
      <x:c r="I507" s="4" t="n">
        <x:v>38</x:v>
      </x:c>
      <x:c r="J507" s="4" t="n">
        <x:v>0.592</x:v>
      </x:c>
      <x:c r="K507" s="4">
        <x:f>I507*J507</x:f>
      </x:c>
      <x:c r="L507" s="4" t="n">
        <x:v>112.288</x:v>
      </x:c>
      <x:c r="M507" s="5">
        <x:f>J507/3.834*100</x:f>
      </x:c>
      <x:c r="N507" s="6">
        <x:f>M507*L507/100</x:f>
      </x:c>
      <x:c r="O507" s="6">
        <x:f>H507-N507</x:f>
      </x:c>
    </x:row>
    <x:row r="508" spans="1:25">
      <x:c r="A508" s="0" t="s">
        <x:v>97</x:v>
      </x:c>
      <x:c r="B508" s="0" t="n">
        <x:v>1581</x:v>
      </x:c>
      <x:c r="C508" s="0" t="s">
        <x:v>17</x:v>
      </x:c>
      <x:c r="D508" s="0" t="s">
        <x:v>24</x:v>
      </x:c>
      <x:c r="E508" s="0" t="s">
        <x:v>25</x:v>
      </x:c>
      <x:c r="F508" s="0" t="s">
        <x:v>26</x:v>
      </x:c>
      <x:c r="G508" s="0" t="n">
        <x:v>38</x:v>
      </x:c>
      <x:c r="H508" s="4" t="n">
        <x:v>76</x:v>
      </x:c>
      <x:c r="I508" s="4" t="n">
        <x:v>38</x:v>
      </x:c>
      <x:c r="J508" s="4" t="n">
        <x:v>2</x:v>
      </x:c>
      <x:c r="K508" s="4">
        <x:f>I508*J508</x:f>
      </x:c>
      <x:c r="L508" s="4" t="n">
        <x:v>112.288</x:v>
      </x:c>
      <x:c r="M508" s="5">
        <x:f>J508/3.834*100</x:f>
      </x:c>
      <x:c r="N508" s="6">
        <x:f>M508*L508/100</x:f>
      </x:c>
      <x:c r="O508" s="6">
        <x:f>H508-N508</x:f>
      </x:c>
    </x:row>
    <x:row r="509" spans="1:25">
      <x:c r="A509" s="0" t="s">
        <x:v>31</x:v>
      </x:c>
      <x:c r="B509" s="0" t="n">
        <x:v>1582</x:v>
      </x:c>
      <x:c r="C509" s="0" t="s">
        <x:v>17</x:v>
      </x:c>
      <x:c r="D509" s="0" t="s">
        <x:v>18</x:v>
      </x:c>
      <x:c r="E509" s="0" t="s">
        <x:v>19</x:v>
      </x:c>
      <x:c r="F509" s="0" t="s">
        <x:v>20</x:v>
      </x:c>
      <x:c r="G509" s="0" t="n">
        <x:v>38</x:v>
      </x:c>
      <x:c r="H509" s="4" t="n">
        <x:v>24.7</x:v>
      </x:c>
      <x:c r="I509" s="4" t="n">
        <x:v>38</x:v>
      </x:c>
      <x:c r="J509" s="4" t="n">
        <x:v>0.65</x:v>
      </x:c>
      <x:c r="K509" s="4">
        <x:f>I509*J509</x:f>
      </x:c>
      <x:c r="L509" s="4" t="n">
        <x:v>117.304</x:v>
      </x:c>
      <x:c r="M509" s="5">
        <x:f>J509/3.242*100</x:f>
      </x:c>
      <x:c r="N509" s="6">
        <x:f>M509*L509/100</x:f>
      </x:c>
      <x:c r="O509" s="6">
        <x:f>H509-N509</x:f>
      </x:c>
    </x:row>
    <x:row r="510" spans="1:25">
      <x:c r="A510" s="0" t="s">
        <x:v>31</x:v>
      </x:c>
      <x:c r="B510" s="0" t="n">
        <x:v>1582</x:v>
      </x:c>
      <x:c r="C510" s="0" t="s">
        <x:v>21</x:v>
      </x:c>
      <x:c r="D510" s="0" t="s">
        <x:v>22</x:v>
      </x:c>
      <x:c r="E510" s="0" t="s">
        <x:v>23</x:v>
      </x:c>
      <x:c r="F510" s="0" t="s">
        <x:v>20</x:v>
      </x:c>
      <x:c r="G510" s="0" t="n">
        <x:v>38</x:v>
      </x:c>
      <x:c r="H510" s="4" t="n">
        <x:v>22.5</x:v>
      </x:c>
      <x:c r="I510" s="4" t="n">
        <x:v>38</x:v>
      </x:c>
      <x:c r="J510" s="4" t="n">
        <x:v>0.592</x:v>
      </x:c>
      <x:c r="K510" s="4">
        <x:f>I510*J510</x:f>
      </x:c>
      <x:c r="L510" s="4" t="n">
        <x:v>117.304</x:v>
      </x:c>
      <x:c r="M510" s="5">
        <x:f>J510/3.242*100</x:f>
      </x:c>
      <x:c r="N510" s="6">
        <x:f>M510*L510/100</x:f>
      </x:c>
      <x:c r="O510" s="6">
        <x:f>H510-N510</x:f>
      </x:c>
    </x:row>
    <x:row r="511" spans="1:25">
      <x:c r="A511" s="0" t="s">
        <x:v>31</x:v>
      </x:c>
      <x:c r="B511" s="0" t="n">
        <x:v>1582</x:v>
      </x:c>
      <x:c r="C511" s="0" t="s">
        <x:v>17</x:v>
      </x:c>
      <x:c r="D511" s="0" t="s">
        <x:v>24</x:v>
      </x:c>
      <x:c r="E511" s="0" t="s">
        <x:v>25</x:v>
      </x:c>
      <x:c r="F511" s="0" t="s">
        <x:v>26</x:v>
      </x:c>
      <x:c r="G511" s="0" t="n">
        <x:v>38</x:v>
      </x:c>
      <x:c r="H511" s="4" t="n">
        <x:v>76</x:v>
      </x:c>
      <x:c r="I511" s="4" t="n">
        <x:v>38</x:v>
      </x:c>
      <x:c r="J511" s="4" t="n">
        <x:v>2</x:v>
      </x:c>
      <x:c r="K511" s="4">
        <x:f>I511*J511</x:f>
      </x:c>
      <x:c r="L511" s="4" t="n">
        <x:v>117.304</x:v>
      </x:c>
      <x:c r="M511" s="5">
        <x:f>J511/3.242*100</x:f>
      </x:c>
      <x:c r="N511" s="6">
        <x:f>M511*L511/100</x:f>
      </x:c>
      <x:c r="O511" s="6">
        <x:f>H511-N511</x:f>
      </x:c>
    </x:row>
    <x:row r="512" spans="1:25">
      <x:c r="A512" s="0" t="s">
        <x:v>53</x:v>
      </x:c>
      <x:c r="B512" s="0" t="n">
        <x:v>1583</x:v>
      </x:c>
      <x:c r="C512" s="0" t="s">
        <x:v>17</x:v>
      </x:c>
      <x:c r="D512" s="0" t="s">
        <x:v>18</x:v>
      </x:c>
      <x:c r="E512" s="0" t="s">
        <x:v>19</x:v>
      </x:c>
      <x:c r="F512" s="0" t="s">
        <x:v>20</x:v>
      </x:c>
      <x:c r="G512" s="0" t="n">
        <x:v>38</x:v>
      </x:c>
      <x:c r="H512" s="4" t="n">
        <x:v>24.7</x:v>
      </x:c>
      <x:c r="I512" s="4" t="n">
        <x:v>38</x:v>
      </x:c>
      <x:c r="J512" s="4" t="n">
        <x:v>0.65</x:v>
      </x:c>
      <x:c r="K512" s="4">
        <x:f>I512*J512</x:f>
      </x:c>
      <x:c r="L512" s="4" t="n">
        <x:v>120.399</x:v>
      </x:c>
      <x:c r="M512" s="5">
        <x:f>J512/3.834*100</x:f>
      </x:c>
      <x:c r="N512" s="6">
        <x:f>M512*L512/100</x:f>
      </x:c>
      <x:c r="O512" s="6">
        <x:f>H512-N512</x:f>
      </x:c>
    </x:row>
    <x:row r="513" spans="1:25">
      <x:c r="A513" s="0" t="s">
        <x:v>53</x:v>
      </x:c>
      <x:c r="B513" s="0" t="n">
        <x:v>1583</x:v>
      </x:c>
      <x:c r="C513" s="0" t="s">
        <x:v>21</x:v>
      </x:c>
      <x:c r="D513" s="0" t="s">
        <x:v>22</x:v>
      </x:c>
      <x:c r="E513" s="0" t="s">
        <x:v>23</x:v>
      </x:c>
      <x:c r="F513" s="0" t="s">
        <x:v>20</x:v>
      </x:c>
      <x:c r="G513" s="0" t="n">
        <x:v>38</x:v>
      </x:c>
      <x:c r="H513" s="4" t="n">
        <x:v>22.5</x:v>
      </x:c>
      <x:c r="I513" s="4" t="n">
        <x:v>38</x:v>
      </x:c>
      <x:c r="J513" s="4" t="n">
        <x:v>0.592</x:v>
      </x:c>
      <x:c r="K513" s="4">
        <x:f>I513*J513</x:f>
      </x:c>
      <x:c r="L513" s="4" t="n">
        <x:v>120.399</x:v>
      </x:c>
      <x:c r="M513" s="5">
        <x:f>J513/3.834*100</x:f>
      </x:c>
      <x:c r="N513" s="6">
        <x:f>M513*L513/100</x:f>
      </x:c>
      <x:c r="O513" s="6">
        <x:f>H513-N513</x:f>
      </x:c>
    </x:row>
    <x:row r="514" spans="1:25">
      <x:c r="A514" s="0" t="s">
        <x:v>53</x:v>
      </x:c>
      <x:c r="B514" s="0" t="n">
        <x:v>1583</x:v>
      </x:c>
      <x:c r="C514" s="0" t="s">
        <x:v>21</x:v>
      </x:c>
      <x:c r="D514" s="0" t="s">
        <x:v>22</x:v>
      </x:c>
      <x:c r="E514" s="0" t="s">
        <x:v>23</x:v>
      </x:c>
      <x:c r="F514" s="0" t="s">
        <x:v>20</x:v>
      </x:c>
      <x:c r="G514" s="0" t="n">
        <x:v>38</x:v>
      </x:c>
      <x:c r="H514" s="4" t="n">
        <x:v>22.5</x:v>
      </x:c>
      <x:c r="I514" s="4" t="n">
        <x:v>38</x:v>
      </x:c>
      <x:c r="J514" s="4" t="n">
        <x:v>0.592</x:v>
      </x:c>
      <x:c r="K514" s="4">
        <x:f>I514*J514</x:f>
      </x:c>
      <x:c r="L514" s="4" t="n">
        <x:v>120.399</x:v>
      </x:c>
      <x:c r="M514" s="5">
        <x:f>J514/3.834*100</x:f>
      </x:c>
      <x:c r="N514" s="6">
        <x:f>M514*L514/100</x:f>
      </x:c>
      <x:c r="O514" s="6">
        <x:f>H514-N514</x:f>
      </x:c>
    </x:row>
    <x:row r="515" spans="1:25">
      <x:c r="A515" s="0" t="s">
        <x:v>53</x:v>
      </x:c>
      <x:c r="B515" s="0" t="n">
        <x:v>1583</x:v>
      </x:c>
      <x:c r="C515" s="0" t="s">
        <x:v>17</x:v>
      </x:c>
      <x:c r="D515" s="0" t="s">
        <x:v>24</x:v>
      </x:c>
      <x:c r="E515" s="0" t="s">
        <x:v>25</x:v>
      </x:c>
      <x:c r="F515" s="0" t="s">
        <x:v>26</x:v>
      </x:c>
      <x:c r="G515" s="0" t="n">
        <x:v>38</x:v>
      </x:c>
      <x:c r="H515" s="4" t="n">
        <x:v>76</x:v>
      </x:c>
      <x:c r="I515" s="4" t="n">
        <x:v>38</x:v>
      </x:c>
      <x:c r="J515" s="4" t="n">
        <x:v>2</x:v>
      </x:c>
      <x:c r="K515" s="4">
        <x:f>I515*J515</x:f>
      </x:c>
      <x:c r="L515" s="4" t="n">
        <x:v>120.399</x:v>
      </x:c>
      <x:c r="M515" s="5">
        <x:f>J515/3.834*100</x:f>
      </x:c>
      <x:c r="N515" s="6">
        <x:f>M515*L515/100</x:f>
      </x:c>
      <x:c r="O515" s="6">
        <x:f>H515-N515</x:f>
      </x:c>
    </x:row>
    <x:row r="516" spans="1:25">
      <x:c r="A516" s="0" t="s">
        <x:v>82</x:v>
      </x:c>
      <x:c r="B516" s="0" t="n">
        <x:v>1584</x:v>
      </x:c>
      <x:c r="C516" s="0" t="s">
        <x:v>17</x:v>
      </x:c>
      <x:c r="D516" s="0" t="s">
        <x:v>18</x:v>
      </x:c>
      <x:c r="E516" s="0" t="s">
        <x:v>19</x:v>
      </x:c>
      <x:c r="F516" s="0" t="s">
        <x:v>20</x:v>
      </x:c>
      <x:c r="G516" s="0" t="n">
        <x:v>38</x:v>
      </x:c>
      <x:c r="H516" s="4" t="n">
        <x:v>24.7</x:v>
      </x:c>
      <x:c r="I516" s="4" t="n">
        <x:v>38</x:v>
      </x:c>
      <x:c r="J516" s="4" t="n">
        <x:v>0.65</x:v>
      </x:c>
      <x:c r="K516" s="4">
        <x:f>I516*J516</x:f>
      </x:c>
      <x:c r="L516" s="4" t="n">
        <x:v>123.302</x:v>
      </x:c>
      <x:c r="M516" s="5">
        <x:f>J516/3.756*100</x:f>
      </x:c>
      <x:c r="N516" s="6">
        <x:f>M516*L516/100</x:f>
      </x:c>
      <x:c r="O516" s="6">
        <x:f>H516-N516</x:f>
      </x:c>
    </x:row>
    <x:row r="517" spans="1:25">
      <x:c r="A517" s="0" t="s">
        <x:v>82</x:v>
      </x:c>
      <x:c r="B517" s="0" t="n">
        <x:v>1584</x:v>
      </x:c>
      <x:c r="C517" s="0" t="s">
        <x:v>21</x:v>
      </x:c>
      <x:c r="D517" s="0" t="s">
        <x:v>22</x:v>
      </x:c>
      <x:c r="E517" s="0" t="s">
        <x:v>23</x:v>
      </x:c>
      <x:c r="F517" s="0" t="s">
        <x:v>20</x:v>
      </x:c>
      <x:c r="G517" s="0" t="n">
        <x:v>38</x:v>
      </x:c>
      <x:c r="H517" s="4" t="n">
        <x:v>21</x:v>
      </x:c>
      <x:c r="I517" s="4" t="n">
        <x:v>38</x:v>
      </x:c>
      <x:c r="J517" s="4" t="n">
        <x:v>0.553</x:v>
      </x:c>
      <x:c r="K517" s="4">
        <x:f>I517*J517</x:f>
      </x:c>
      <x:c r="L517" s="4" t="n">
        <x:v>123.302</x:v>
      </x:c>
      <x:c r="M517" s="5">
        <x:f>J517/3.756*100</x:f>
      </x:c>
      <x:c r="N517" s="6">
        <x:f>M517*L517/100</x:f>
      </x:c>
      <x:c r="O517" s="6">
        <x:f>H517-N517</x:f>
      </x:c>
    </x:row>
    <x:row r="518" spans="1:25">
      <x:c r="A518" s="0" t="s">
        <x:v>82</x:v>
      </x:c>
      <x:c r="B518" s="0" t="n">
        <x:v>1584</x:v>
      </x:c>
      <x:c r="C518" s="0" t="s">
        <x:v>21</x:v>
      </x:c>
      <x:c r="D518" s="0" t="s">
        <x:v>22</x:v>
      </x:c>
      <x:c r="E518" s="0" t="s">
        <x:v>23</x:v>
      </x:c>
      <x:c r="F518" s="0" t="s">
        <x:v>20</x:v>
      </x:c>
      <x:c r="G518" s="0" t="n">
        <x:v>38</x:v>
      </x:c>
      <x:c r="H518" s="4" t="n">
        <x:v>21</x:v>
      </x:c>
      <x:c r="I518" s="4" t="n">
        <x:v>38</x:v>
      </x:c>
      <x:c r="J518" s="4" t="n">
        <x:v>0.553</x:v>
      </x:c>
      <x:c r="K518" s="4">
        <x:f>I518*J518</x:f>
      </x:c>
      <x:c r="L518" s="4" t="n">
        <x:v>123.302</x:v>
      </x:c>
      <x:c r="M518" s="5">
        <x:f>J518/3.756*100</x:f>
      </x:c>
      <x:c r="N518" s="6">
        <x:f>M518*L518/100</x:f>
      </x:c>
      <x:c r="O518" s="6">
        <x:f>H518-N518</x:f>
      </x:c>
    </x:row>
    <x:row r="519" spans="1:25">
      <x:c r="A519" s="0" t="s">
        <x:v>82</x:v>
      </x:c>
      <x:c r="B519" s="0" t="n">
        <x:v>1584</x:v>
      </x:c>
      <x:c r="C519" s="0" t="s">
        <x:v>17</x:v>
      </x:c>
      <x:c r="D519" s="0" t="s">
        <x:v>24</x:v>
      </x:c>
      <x:c r="E519" s="0" t="s">
        <x:v>25</x:v>
      </x:c>
      <x:c r="F519" s="0" t="s">
        <x:v>26</x:v>
      </x:c>
      <x:c r="G519" s="0" t="n">
        <x:v>38</x:v>
      </x:c>
      <x:c r="H519" s="4" t="n">
        <x:v>76</x:v>
      </x:c>
      <x:c r="I519" s="4" t="n">
        <x:v>38</x:v>
      </x:c>
      <x:c r="J519" s="4" t="n">
        <x:v>2</x:v>
      </x:c>
      <x:c r="K519" s="4">
        <x:f>I519*J519</x:f>
      </x:c>
      <x:c r="L519" s="4" t="n">
        <x:v>123.302</x:v>
      </x:c>
      <x:c r="M519" s="5">
        <x:f>J519/3.756*100</x:f>
      </x:c>
      <x:c r="N519" s="6">
        <x:f>M519*L519/100</x:f>
      </x:c>
      <x:c r="O519" s="6">
        <x:f>H519-N519</x:f>
      </x:c>
    </x:row>
    <x:row r="520" spans="1:25">
      <x:c r="A520" s="0" t="s">
        <x:v>50</x:v>
      </x:c>
      <x:c r="B520" s="0" t="n">
        <x:v>1585</x:v>
      </x:c>
      <x:c r="C520" s="0" t="s">
        <x:v>17</x:v>
      </x:c>
      <x:c r="D520" s="0" t="s">
        <x:v>18</x:v>
      </x:c>
      <x:c r="E520" s="0" t="s">
        <x:v>19</x:v>
      </x:c>
      <x:c r="F520" s="0" t="s">
        <x:v>20</x:v>
      </x:c>
      <x:c r="G520" s="0" t="n">
        <x:v>38</x:v>
      </x:c>
      <x:c r="H520" s="4" t="n">
        <x:v>24.7</x:v>
      </x:c>
      <x:c r="I520" s="4" t="n">
        <x:v>38</x:v>
      </x:c>
      <x:c r="J520" s="4" t="n">
        <x:v>0.65</x:v>
      </x:c>
      <x:c r="K520" s="4">
        <x:f>I520*J520</x:f>
      </x:c>
      <x:c r="L520" s="4" t="n">
        <x:v>122.702</x:v>
      </x:c>
      <x:c r="M520" s="5">
        <x:f>J520/3.834*100</x:f>
      </x:c>
      <x:c r="N520" s="6">
        <x:f>M520*L520/100</x:f>
      </x:c>
      <x:c r="O520" s="6">
        <x:f>H520-N520</x:f>
      </x:c>
    </x:row>
    <x:row r="521" spans="1:25">
      <x:c r="A521" s="0" t="s">
        <x:v>50</x:v>
      </x:c>
      <x:c r="B521" s="0" t="n">
        <x:v>1585</x:v>
      </x:c>
      <x:c r="C521" s="0" t="s">
        <x:v>21</x:v>
      </x:c>
      <x:c r="D521" s="0" t="s">
        <x:v>22</x:v>
      </x:c>
      <x:c r="E521" s="0" t="s">
        <x:v>23</x:v>
      </x:c>
      <x:c r="F521" s="0" t="s">
        <x:v>20</x:v>
      </x:c>
      <x:c r="G521" s="0" t="n">
        <x:v>38</x:v>
      </x:c>
      <x:c r="H521" s="4" t="n">
        <x:v>22.5</x:v>
      </x:c>
      <x:c r="I521" s="4" t="n">
        <x:v>38</x:v>
      </x:c>
      <x:c r="J521" s="4" t="n">
        <x:v>0.592</x:v>
      </x:c>
      <x:c r="K521" s="4">
        <x:f>I521*J521</x:f>
      </x:c>
      <x:c r="L521" s="4" t="n">
        <x:v>122.702</x:v>
      </x:c>
      <x:c r="M521" s="5">
        <x:f>J521/3.834*100</x:f>
      </x:c>
      <x:c r="N521" s="6">
        <x:f>M521*L521/100</x:f>
      </x:c>
      <x:c r="O521" s="6">
        <x:f>H521-N521</x:f>
      </x:c>
    </x:row>
    <x:row r="522" spans="1:25">
      <x:c r="A522" s="0" t="s">
        <x:v>50</x:v>
      </x:c>
      <x:c r="B522" s="0" t="n">
        <x:v>1585</x:v>
      </x:c>
      <x:c r="C522" s="0" t="s">
        <x:v>21</x:v>
      </x:c>
      <x:c r="D522" s="0" t="s">
        <x:v>22</x:v>
      </x:c>
      <x:c r="E522" s="0" t="s">
        <x:v>23</x:v>
      </x:c>
      <x:c r="F522" s="0" t="s">
        <x:v>20</x:v>
      </x:c>
      <x:c r="G522" s="0" t="n">
        <x:v>38</x:v>
      </x:c>
      <x:c r="H522" s="4" t="n">
        <x:v>22.5</x:v>
      </x:c>
      <x:c r="I522" s="4" t="n">
        <x:v>38</x:v>
      </x:c>
      <x:c r="J522" s="4" t="n">
        <x:v>0.592</x:v>
      </x:c>
      <x:c r="K522" s="4">
        <x:f>I522*J522</x:f>
      </x:c>
      <x:c r="L522" s="4" t="n">
        <x:v>122.702</x:v>
      </x:c>
      <x:c r="M522" s="5">
        <x:f>J522/3.834*100</x:f>
      </x:c>
      <x:c r="N522" s="6">
        <x:f>M522*L522/100</x:f>
      </x:c>
      <x:c r="O522" s="6">
        <x:f>H522-N522</x:f>
      </x:c>
    </x:row>
    <x:row r="523" spans="1:25">
      <x:c r="A523" s="0" t="s">
        <x:v>50</x:v>
      </x:c>
      <x:c r="B523" s="0" t="n">
        <x:v>1585</x:v>
      </x:c>
      <x:c r="C523" s="0" t="s">
        <x:v>17</x:v>
      </x:c>
      <x:c r="D523" s="0" t="s">
        <x:v>24</x:v>
      </x:c>
      <x:c r="E523" s="0" t="s">
        <x:v>25</x:v>
      </x:c>
      <x:c r="F523" s="0" t="s">
        <x:v>26</x:v>
      </x:c>
      <x:c r="G523" s="0" t="n">
        <x:v>38</x:v>
      </x:c>
      <x:c r="H523" s="4" t="n">
        <x:v>76</x:v>
      </x:c>
      <x:c r="I523" s="4" t="n">
        <x:v>38</x:v>
      </x:c>
      <x:c r="J523" s="4" t="n">
        <x:v>2</x:v>
      </x:c>
      <x:c r="K523" s="4">
        <x:f>I523*J523</x:f>
      </x:c>
      <x:c r="L523" s="4" t="n">
        <x:v>122.702</x:v>
      </x:c>
      <x:c r="M523" s="5">
        <x:f>J523/3.834*100</x:f>
      </x:c>
      <x:c r="N523" s="6">
        <x:f>M523*L523/100</x:f>
      </x:c>
      <x:c r="O523" s="6">
        <x:f>H523-N523</x:f>
      </x:c>
    </x:row>
    <x:row r="524" spans="1:25">
      <x:c r="A524" s="0" t="s">
        <x:v>115</x:v>
      </x:c>
      <x:c r="B524" s="0" t="n">
        <x:v>1587</x:v>
      </x:c>
      <x:c r="C524" s="0" t="s">
        <x:v>21</x:v>
      </x:c>
      <x:c r="D524" s="0" t="s">
        <x:v>33</x:v>
      </x:c>
      <x:c r="E524" s="0" t="s">
        <x:v>73</x:v>
      </x:c>
      <x:c r="F524" s="0" t="s">
        <x:v>20</x:v>
      </x:c>
      <x:c r="G524" s="0" t="n">
        <x:v>212</x:v>
      </x:c>
      <x:c r="H524" s="4" t="n">
        <x:v>59.85</x:v>
      </x:c>
      <x:c r="I524" s="4" t="n">
        <x:v>212</x:v>
      </x:c>
      <x:c r="J524" s="4" t="n">
        <x:v>0.282</x:v>
      </x:c>
      <x:c r="K524" s="4">
        <x:f>I524*J524</x:f>
      </x:c>
      <x:c r="L524" s="4" t="n">
        <x:v>287.465</x:v>
      </x:c>
      <x:c r="M524" s="5">
        <x:f>J524/1.438*100</x:f>
      </x:c>
      <x:c r="N524" s="6">
        <x:f>M524*L524/100</x:f>
      </x:c>
      <x:c r="O524" s="6">
        <x:f>H524-N524</x:f>
      </x:c>
    </x:row>
    <x:row r="525" spans="1:25">
      <x:c r="A525" s="0" t="s">
        <x:v>115</x:v>
      </x:c>
      <x:c r="B525" s="0" t="n">
        <x:v>1587</x:v>
      </x:c>
      <x:c r="C525" s="0" t="s">
        <x:v>21</x:v>
      </x:c>
      <x:c r="D525" s="0" t="s">
        <x:v>22</x:v>
      </x:c>
      <x:c r="E525" s="0" t="s">
        <x:v>74</x:v>
      </x:c>
      <x:c r="F525" s="0" t="s">
        <x:v>20</x:v>
      </x:c>
      <x:c r="G525" s="0" t="n">
        <x:v>212</x:v>
      </x:c>
      <x:c r="H525" s="4" t="n">
        <x:v>50.4</x:v>
      </x:c>
      <x:c r="I525" s="4" t="n">
        <x:v>212</x:v>
      </x:c>
      <x:c r="J525" s="4" t="n">
        <x:v>0.238</x:v>
      </x:c>
      <x:c r="K525" s="4">
        <x:f>I525*J525</x:f>
      </x:c>
      <x:c r="L525" s="4" t="n">
        <x:v>287.465</x:v>
      </x:c>
      <x:c r="M525" s="5">
        <x:f>J525/1.438*100</x:f>
      </x:c>
      <x:c r="N525" s="6">
        <x:f>M525*L525/100</x:f>
      </x:c>
      <x:c r="O525" s="6">
        <x:f>H525-N525</x:f>
      </x:c>
    </x:row>
    <x:row r="526" spans="1:25">
      <x:c r="A526" s="0" t="s">
        <x:v>115</x:v>
      </x:c>
      <x:c r="B526" s="0" t="n">
        <x:v>1587</x:v>
      </x:c>
      <x:c r="C526" s="0" t="s">
        <x:v>21</x:v>
      </x:c>
      <x:c r="D526" s="0" t="s">
        <x:v>33</x:v>
      </x:c>
      <x:c r="E526" s="0" t="s">
        <x:v>73</x:v>
      </x:c>
      <x:c r="F526" s="0" t="s">
        <x:v>26</x:v>
      </x:c>
      <x:c r="G526" s="0" t="n">
        <x:v>212</x:v>
      </x:c>
      <x:c r="H526" s="4" t="n">
        <x:v>16.812</x:v>
      </x:c>
      <x:c r="I526" s="4" t="n">
        <x:v>212</x:v>
      </x:c>
      <x:c r="J526" s="4" t="n">
        <x:v>0.078</x:v>
      </x:c>
      <x:c r="K526" s="4">
        <x:f>I526*J526</x:f>
      </x:c>
      <x:c r="L526" s="4" t="n">
        <x:v>287.465</x:v>
      </x:c>
      <x:c r="M526" s="5">
        <x:f>J526/1.438*100</x:f>
      </x:c>
      <x:c r="N526" s="6">
        <x:f>M526*L526/100</x:f>
      </x:c>
      <x:c r="O526" s="6">
        <x:f>H526-N526</x:f>
      </x:c>
    </x:row>
    <x:row r="527" spans="1:25">
      <x:c r="A527" s="0" t="s">
        <x:v>115</x:v>
      </x:c>
      <x:c r="B527" s="0" t="n">
        <x:v>1587</x:v>
      </x:c>
      <x:c r="C527" s="0" t="s">
        <x:v>21</x:v>
      </x:c>
      <x:c r="D527" s="0" t="s">
        <x:v>36</x:v>
      </x:c>
      <x:c r="E527" s="0" t="s">
        <x:v>75</x:v>
      </x:c>
      <x:c r="F527" s="0" t="s">
        <x:v>26</x:v>
      </x:c>
      <x:c r="G527" s="0" t="n">
        <x:v>212</x:v>
      </x:c>
      <x:c r="H527" s="4" t="n">
        <x:v>94.501</x:v>
      </x:c>
      <x:c r="I527" s="4" t="n">
        <x:v>212</x:v>
      </x:c>
      <x:c r="J527" s="4" t="n">
        <x:v>0.42</x:v>
      </x:c>
      <x:c r="K527" s="4">
        <x:f>I527*J527</x:f>
      </x:c>
      <x:c r="L527" s="4" t="n">
        <x:v>287.465</x:v>
      </x:c>
      <x:c r="M527" s="5">
        <x:f>J527/1.438*100</x:f>
      </x:c>
      <x:c r="N527" s="6">
        <x:f>M527*L527/100</x:f>
      </x:c>
      <x:c r="O527" s="6">
        <x:f>H527-N527</x:f>
      </x:c>
    </x:row>
    <x:row r="528" spans="1:25">
      <x:c r="A528" s="0" t="s">
        <x:v>115</x:v>
      </x:c>
      <x:c r="B528" s="0" t="n">
        <x:v>1587</x:v>
      </x:c>
      <x:c r="C528" s="0" t="s">
        <x:v>21</x:v>
      </x:c>
      <x:c r="D528" s="0" t="s">
        <x:v>36</x:v>
      </x:c>
      <x:c r="E528" s="0" t="s">
        <x:v>76</x:v>
      </x:c>
      <x:c r="F528" s="0" t="s">
        <x:v>26</x:v>
      </x:c>
      <x:c r="G528" s="0" t="n">
        <x:v>212</x:v>
      </x:c>
      <x:c r="H528" s="4" t="n">
        <x:v>94.5</x:v>
      </x:c>
      <x:c r="I528" s="4" t="n">
        <x:v>212</x:v>
      </x:c>
      <x:c r="J528" s="4" t="n">
        <x:v>0.42</x:v>
      </x:c>
      <x:c r="K528" s="4">
        <x:f>I528*J528</x:f>
      </x:c>
      <x:c r="L528" s="4" t="n">
        <x:v>287.465</x:v>
      </x:c>
      <x:c r="M528" s="5">
        <x:f>J528/1.438*100</x:f>
      </x:c>
      <x:c r="N528" s="6">
        <x:f>M528*L528/100</x:f>
      </x:c>
      <x:c r="O528" s="6">
        <x:f>H528-N528</x:f>
      </x:c>
    </x:row>
    <x:row r="529" spans="1:25">
      <x:c r="A529" s="0" t="s">
        <x:v>69</x:v>
      </x:c>
      <x:c r="B529" s="0" t="n">
        <x:v>1596</x:v>
      </x:c>
      <x:c r="C529" s="0" t="s">
        <x:v>17</x:v>
      </x:c>
      <x:c r="D529" s="0" t="s">
        <x:v>18</x:v>
      </x:c>
      <x:c r="E529" s="0" t="s">
        <x:v>19</x:v>
      </x:c>
      <x:c r="F529" s="0" t="s">
        <x:v>20</x:v>
      </x:c>
      <x:c r="G529" s="0" t="n">
        <x:v>38</x:v>
      </x:c>
      <x:c r="H529" s="4" t="n">
        <x:v>24.7</x:v>
      </x:c>
      <x:c r="I529" s="4" t="n">
        <x:v>38</x:v>
      </x:c>
      <x:c r="J529" s="4" t="n">
        <x:v>0.65</x:v>
      </x:c>
      <x:c r="K529" s="4">
        <x:f>I529*J529</x:f>
      </x:c>
      <x:c r="L529" s="4" t="n">
        <x:v>115.908</x:v>
      </x:c>
      <x:c r="M529" s="5">
        <x:f>J529/3.834*100</x:f>
      </x:c>
      <x:c r="N529" s="6">
        <x:f>M529*L529/100</x:f>
      </x:c>
      <x:c r="O529" s="6">
        <x:f>H529-N529</x:f>
      </x:c>
    </x:row>
    <x:row r="530" spans="1:25">
      <x:c r="A530" s="0" t="s">
        <x:v>69</x:v>
      </x:c>
      <x:c r="B530" s="0" t="n">
        <x:v>1596</x:v>
      </x:c>
      <x:c r="C530" s="0" t="s">
        <x:v>21</x:v>
      </x:c>
      <x:c r="D530" s="0" t="s">
        <x:v>22</x:v>
      </x:c>
      <x:c r="E530" s="0" t="s">
        <x:v>23</x:v>
      </x:c>
      <x:c r="F530" s="0" t="s">
        <x:v>20</x:v>
      </x:c>
      <x:c r="G530" s="0" t="n">
        <x:v>38</x:v>
      </x:c>
      <x:c r="H530" s="4" t="n">
        <x:v>22.5</x:v>
      </x:c>
      <x:c r="I530" s="4" t="n">
        <x:v>38</x:v>
      </x:c>
      <x:c r="J530" s="4" t="n">
        <x:v>0.592</x:v>
      </x:c>
      <x:c r="K530" s="4">
        <x:f>I530*J530</x:f>
      </x:c>
      <x:c r="L530" s="4" t="n">
        <x:v>115.908</x:v>
      </x:c>
      <x:c r="M530" s="5">
        <x:f>J530/3.834*100</x:f>
      </x:c>
      <x:c r="N530" s="6">
        <x:f>M530*L530/100</x:f>
      </x:c>
      <x:c r="O530" s="6">
        <x:f>H530-N530</x:f>
      </x:c>
    </x:row>
    <x:row r="531" spans="1:25">
      <x:c r="A531" s="0" t="s">
        <x:v>69</x:v>
      </x:c>
      <x:c r="B531" s="0" t="n">
        <x:v>1596</x:v>
      </x:c>
      <x:c r="C531" s="0" t="s">
        <x:v>21</x:v>
      </x:c>
      <x:c r="D531" s="0" t="s">
        <x:v>22</x:v>
      </x:c>
      <x:c r="E531" s="0" t="s">
        <x:v>23</x:v>
      </x:c>
      <x:c r="F531" s="0" t="s">
        <x:v>20</x:v>
      </x:c>
      <x:c r="G531" s="0" t="n">
        <x:v>38</x:v>
      </x:c>
      <x:c r="H531" s="4" t="n">
        <x:v>22.5</x:v>
      </x:c>
      <x:c r="I531" s="4" t="n">
        <x:v>38</x:v>
      </x:c>
      <x:c r="J531" s="4" t="n">
        <x:v>0.592</x:v>
      </x:c>
      <x:c r="K531" s="4">
        <x:f>I531*J531</x:f>
      </x:c>
      <x:c r="L531" s="4" t="n">
        <x:v>115.908</x:v>
      </x:c>
      <x:c r="M531" s="5">
        <x:f>J531/3.834*100</x:f>
      </x:c>
      <x:c r="N531" s="6">
        <x:f>M531*L531/100</x:f>
      </x:c>
      <x:c r="O531" s="6">
        <x:f>H531-N531</x:f>
      </x:c>
    </x:row>
    <x:row r="532" spans="1:25">
      <x:c r="A532" s="0" t="s">
        <x:v>69</x:v>
      </x:c>
      <x:c r="B532" s="0" t="n">
        <x:v>1596</x:v>
      </x:c>
      <x:c r="C532" s="0" t="s">
        <x:v>17</x:v>
      </x:c>
      <x:c r="D532" s="0" t="s">
        <x:v>24</x:v>
      </x:c>
      <x:c r="E532" s="0" t="s">
        <x:v>25</x:v>
      </x:c>
      <x:c r="F532" s="0" t="s">
        <x:v>26</x:v>
      </x:c>
      <x:c r="G532" s="0" t="n">
        <x:v>38</x:v>
      </x:c>
      <x:c r="H532" s="4" t="n">
        <x:v>76</x:v>
      </x:c>
      <x:c r="I532" s="4" t="n">
        <x:v>38</x:v>
      </x:c>
      <x:c r="J532" s="4" t="n">
        <x:v>2</x:v>
      </x:c>
      <x:c r="K532" s="4">
        <x:f>I532*J532</x:f>
      </x:c>
      <x:c r="L532" s="4" t="n">
        <x:v>115.908</x:v>
      </x:c>
      <x:c r="M532" s="5">
        <x:f>J532/3.834*100</x:f>
      </x:c>
      <x:c r="N532" s="6">
        <x:f>M532*L532/100</x:f>
      </x:c>
      <x:c r="O532" s="6">
        <x:f>H532-N532</x:f>
      </x:c>
    </x:row>
    <x:row r="533" spans="1:25">
      <x:c r="A533" s="0" t="s">
        <x:v>49</x:v>
      </x:c>
      <x:c r="B533" s="0" t="n">
        <x:v>1602</x:v>
      </x:c>
      <x:c r="C533" s="0" t="s">
        <x:v>17</x:v>
      </x:c>
      <x:c r="D533" s="0" t="s">
        <x:v>18</x:v>
      </x:c>
      <x:c r="E533" s="0" t="s">
        <x:v>19</x:v>
      </x:c>
      <x:c r="F533" s="0" t="s">
        <x:v>20</x:v>
      </x:c>
      <x:c r="G533" s="0" t="n">
        <x:v>38</x:v>
      </x:c>
      <x:c r="H533" s="4" t="n">
        <x:v>24.7</x:v>
      </x:c>
      <x:c r="I533" s="4" t="n">
        <x:v>38</x:v>
      </x:c>
      <x:c r="J533" s="4" t="n">
        <x:v>0.65</x:v>
      </x:c>
      <x:c r="K533" s="4">
        <x:f>I533*J533</x:f>
      </x:c>
      <x:c r="L533" s="4" t="n">
        <x:v>119.299</x:v>
      </x:c>
      <x:c r="M533" s="5">
        <x:f>J533/2.847*100</x:f>
      </x:c>
      <x:c r="N533" s="6">
        <x:f>M533*L533/100</x:f>
      </x:c>
      <x:c r="O533" s="6">
        <x:f>H533-N533</x:f>
      </x:c>
    </x:row>
    <x:row r="534" spans="1:25">
      <x:c r="A534" s="0" t="s">
        <x:v>49</x:v>
      </x:c>
      <x:c r="B534" s="0" t="n">
        <x:v>1602</x:v>
      </x:c>
      <x:c r="C534" s="0" t="s">
        <x:v>21</x:v>
      </x:c>
      <x:c r="D534" s="0" t="s">
        <x:v>22</x:v>
      </x:c>
      <x:c r="E534" s="0" t="s">
        <x:v>23</x:v>
      </x:c>
      <x:c r="F534" s="0" t="s">
        <x:v>20</x:v>
      </x:c>
      <x:c r="G534" s="0" t="n">
        <x:v>38</x:v>
      </x:c>
      <x:c r="H534" s="4" t="n">
        <x:v>7.5</x:v>
      </x:c>
      <x:c r="I534" s="4" t="n">
        <x:v>38</x:v>
      </x:c>
      <x:c r="J534" s="4" t="n">
        <x:v>0.197</x:v>
      </x:c>
      <x:c r="K534" s="4">
        <x:f>I534*J534</x:f>
      </x:c>
      <x:c r="L534" s="4" t="n">
        <x:v>119.299</x:v>
      </x:c>
      <x:c r="M534" s="5">
        <x:f>J534/2.847*100</x:f>
      </x:c>
      <x:c r="N534" s="6">
        <x:f>M534*L534/100</x:f>
      </x:c>
      <x:c r="O534" s="6">
        <x:f>H534-N534</x:f>
      </x:c>
    </x:row>
    <x:row r="535" spans="1:25">
      <x:c r="A535" s="0" t="s">
        <x:v>49</x:v>
      </x:c>
      <x:c r="B535" s="0" t="n">
        <x:v>1602</x:v>
      </x:c>
      <x:c r="C535" s="0" t="s">
        <x:v>17</x:v>
      </x:c>
      <x:c r="D535" s="0" t="s">
        <x:v>24</x:v>
      </x:c>
      <x:c r="E535" s="0" t="s">
        <x:v>25</x:v>
      </x:c>
      <x:c r="F535" s="0" t="s">
        <x:v>26</x:v>
      </x:c>
      <x:c r="G535" s="0" t="n">
        <x:v>38</x:v>
      </x:c>
      <x:c r="H535" s="4" t="n">
        <x:v>76</x:v>
      </x:c>
      <x:c r="I535" s="4" t="n">
        <x:v>38</x:v>
      </x:c>
      <x:c r="J535" s="4" t="n">
        <x:v>2</x:v>
      </x:c>
      <x:c r="K535" s="4">
        <x:f>I535*J535</x:f>
      </x:c>
      <x:c r="L535" s="4" t="n">
        <x:v>119.299</x:v>
      </x:c>
      <x:c r="M535" s="5">
        <x:f>J535/2.847*100</x:f>
      </x:c>
      <x:c r="N535" s="6">
        <x:f>M535*L535/100</x:f>
      </x:c>
      <x:c r="O535" s="6">
        <x:f>H535-N535</x:f>
      </x:c>
    </x:row>
    <x:row r="536" spans="1:25">
      <x:c r="A536" s="0" t="s">
        <x:v>16</x:v>
      </x:c>
      <x:c r="B536" s="0" t="n">
        <x:v>1603</x:v>
      </x:c>
      <x:c r="C536" s="0" t="s">
        <x:v>21</x:v>
      </x:c>
      <x:c r="D536" s="0" t="s">
        <x:v>22</x:v>
      </x:c>
      <x:c r="E536" s="0" t="s">
        <x:v>23</x:v>
      </x:c>
      <x:c r="F536" s="0" t="s">
        <x:v>20</x:v>
      </x:c>
      <x:c r="G536" s="0" t="n">
        <x:v>38</x:v>
      </x:c>
      <x:c r="H536" s="4" t="n">
        <x:v>7.5</x:v>
      </x:c>
      <x:c r="I536" s="4" t="n">
        <x:v>38</x:v>
      </x:c>
      <x:c r="J536" s="4" t="n">
        <x:v>0.197</x:v>
      </x:c>
      <x:c r="K536" s="4">
        <x:f>I536*J536</x:f>
      </x:c>
      <x:c r="L536" s="4" t="n">
        <x:v>142.1</x:v>
      </x:c>
      <x:c r="M536" s="5">
        <x:f>J536/2.847*100</x:f>
      </x:c>
      <x:c r="N536" s="6">
        <x:f>M536*L536/100</x:f>
      </x:c>
      <x:c r="O536" s="6">
        <x:f>H536-N536</x:f>
      </x:c>
    </x:row>
    <x:row r="537" spans="1:25">
      <x:c r="A537" s="0" t="s">
        <x:v>16</x:v>
      </x:c>
      <x:c r="B537" s="0" t="n">
        <x:v>1603</x:v>
      </x:c>
      <x:c r="C537" s="0" t="s">
        <x:v>17</x:v>
      </x:c>
      <x:c r="D537" s="0" t="s">
        <x:v>18</x:v>
      </x:c>
      <x:c r="E537" s="0" t="s">
        <x:v>19</x:v>
      </x:c>
      <x:c r="F537" s="0" t="s">
        <x:v>20</x:v>
      </x:c>
      <x:c r="G537" s="0" t="n">
        <x:v>38</x:v>
      </x:c>
      <x:c r="H537" s="4" t="n">
        <x:v>24.7</x:v>
      </x:c>
      <x:c r="I537" s="4" t="n">
        <x:v>38</x:v>
      </x:c>
      <x:c r="J537" s="4" t="n">
        <x:v>0.65</x:v>
      </x:c>
      <x:c r="K537" s="4">
        <x:f>I537*J537</x:f>
      </x:c>
      <x:c r="L537" s="4" t="n">
        <x:v>142.1</x:v>
      </x:c>
      <x:c r="M537" s="5">
        <x:f>J537/2.847*100</x:f>
      </x:c>
      <x:c r="N537" s="6">
        <x:f>M537*L537/100</x:f>
      </x:c>
      <x:c r="O537" s="6">
        <x:f>H537-N537</x:f>
      </x:c>
    </x:row>
    <x:row r="538" spans="1:25">
      <x:c r="A538" s="0" t="s">
        <x:v>16</x:v>
      </x:c>
      <x:c r="B538" s="0" t="n">
        <x:v>1603</x:v>
      </x:c>
      <x:c r="C538" s="0" t="s">
        <x:v>17</x:v>
      </x:c>
      <x:c r="D538" s="0" t="s">
        <x:v>24</x:v>
      </x:c>
      <x:c r="E538" s="0" t="s">
        <x:v>25</x:v>
      </x:c>
      <x:c r="F538" s="0" t="s">
        <x:v>26</x:v>
      </x:c>
      <x:c r="G538" s="0" t="n">
        <x:v>38</x:v>
      </x:c>
      <x:c r="H538" s="4" t="n">
        <x:v>76</x:v>
      </x:c>
      <x:c r="I538" s="4" t="n">
        <x:v>38</x:v>
      </x:c>
      <x:c r="J538" s="4" t="n">
        <x:v>2</x:v>
      </x:c>
      <x:c r="K538" s="4">
        <x:f>I538*J538</x:f>
      </x:c>
      <x:c r="L538" s="4" t="n">
        <x:v>142.1</x:v>
      </x:c>
      <x:c r="M538" s="5">
        <x:f>J538/2.847*100</x:f>
      </x:c>
      <x:c r="N538" s="6">
        <x:f>M538*L538/100</x:f>
      </x:c>
      <x:c r="O538" s="6">
        <x:f>H538-N538</x:f>
      </x:c>
    </x:row>
    <x:row r="539" spans="1:25">
      <x:c r="A539" s="0" t="s">
        <x:v>65</x:v>
      </x:c>
      <x:c r="B539" s="0" t="n">
        <x:v>1604</x:v>
      </x:c>
      <x:c r="C539" s="0" t="s">
        <x:v>17</x:v>
      </x:c>
      <x:c r="D539" s="0" t="s">
        <x:v>18</x:v>
      </x:c>
      <x:c r="E539" s="0" t="s">
        <x:v>19</x:v>
      </x:c>
      <x:c r="F539" s="0" t="s">
        <x:v>20</x:v>
      </x:c>
      <x:c r="G539" s="0" t="n">
        <x:v>38</x:v>
      </x:c>
      <x:c r="H539" s="4" t="n">
        <x:v>24.7</x:v>
      </x:c>
      <x:c r="I539" s="4" t="n">
        <x:v>38</x:v>
      </x:c>
      <x:c r="J539" s="4" t="n">
        <x:v>0.65</x:v>
      </x:c>
      <x:c r="K539" s="4">
        <x:f>I539*J539</x:f>
      </x:c>
      <x:c r="L539" s="4" t="n">
        <x:v>120.895</x:v>
      </x:c>
      <x:c r="M539" s="5">
        <x:f>J539/3.834*100</x:f>
      </x:c>
      <x:c r="N539" s="6">
        <x:f>M539*L539/100</x:f>
      </x:c>
      <x:c r="O539" s="6">
        <x:f>H539-N539</x:f>
      </x:c>
    </x:row>
    <x:row r="540" spans="1:25">
      <x:c r="A540" s="0" t="s">
        <x:v>65</x:v>
      </x:c>
      <x:c r="B540" s="0" t="n">
        <x:v>1604</x:v>
      </x:c>
      <x:c r="C540" s="0" t="s">
        <x:v>21</x:v>
      </x:c>
      <x:c r="D540" s="0" t="s">
        <x:v>22</x:v>
      </x:c>
      <x:c r="E540" s="0" t="s">
        <x:v>23</x:v>
      </x:c>
      <x:c r="F540" s="0" t="s">
        <x:v>20</x:v>
      </x:c>
      <x:c r="G540" s="0" t="n">
        <x:v>38</x:v>
      </x:c>
      <x:c r="H540" s="4" t="n">
        <x:v>22.5</x:v>
      </x:c>
      <x:c r="I540" s="4" t="n">
        <x:v>38</x:v>
      </x:c>
      <x:c r="J540" s="4" t="n">
        <x:v>0.592</x:v>
      </x:c>
      <x:c r="K540" s="4">
        <x:f>I540*J540</x:f>
      </x:c>
      <x:c r="L540" s="4" t="n">
        <x:v>120.895</x:v>
      </x:c>
      <x:c r="M540" s="5">
        <x:f>J540/3.834*100</x:f>
      </x:c>
      <x:c r="N540" s="6">
        <x:f>M540*L540/100</x:f>
      </x:c>
      <x:c r="O540" s="6">
        <x:f>H540-N540</x:f>
      </x:c>
    </x:row>
    <x:row r="541" spans="1:25">
      <x:c r="A541" s="0" t="s">
        <x:v>65</x:v>
      </x:c>
      <x:c r="B541" s="0" t="n">
        <x:v>1604</x:v>
      </x:c>
      <x:c r="C541" s="0" t="s">
        <x:v>21</x:v>
      </x:c>
      <x:c r="D541" s="0" t="s">
        <x:v>22</x:v>
      </x:c>
      <x:c r="E541" s="0" t="s">
        <x:v>23</x:v>
      </x:c>
      <x:c r="F541" s="0" t="s">
        <x:v>20</x:v>
      </x:c>
      <x:c r="G541" s="0" t="n">
        <x:v>38</x:v>
      </x:c>
      <x:c r="H541" s="4" t="n">
        <x:v>22.5</x:v>
      </x:c>
      <x:c r="I541" s="4" t="n">
        <x:v>38</x:v>
      </x:c>
      <x:c r="J541" s="4" t="n">
        <x:v>0.592</x:v>
      </x:c>
      <x:c r="K541" s="4">
        <x:f>I541*J541</x:f>
      </x:c>
      <x:c r="L541" s="4" t="n">
        <x:v>120.895</x:v>
      </x:c>
      <x:c r="M541" s="5">
        <x:f>J541/3.834*100</x:f>
      </x:c>
      <x:c r="N541" s="6">
        <x:f>M541*L541/100</x:f>
      </x:c>
      <x:c r="O541" s="6">
        <x:f>H541-N541</x:f>
      </x:c>
    </x:row>
    <x:row r="542" spans="1:25">
      <x:c r="A542" s="0" t="s">
        <x:v>65</x:v>
      </x:c>
      <x:c r="B542" s="0" t="n">
        <x:v>1604</x:v>
      </x:c>
      <x:c r="C542" s="0" t="s">
        <x:v>17</x:v>
      </x:c>
      <x:c r="D542" s="0" t="s">
        <x:v>24</x:v>
      </x:c>
      <x:c r="E542" s="0" t="s">
        <x:v>25</x:v>
      </x:c>
      <x:c r="F542" s="0" t="s">
        <x:v>26</x:v>
      </x:c>
      <x:c r="G542" s="0" t="n">
        <x:v>38</x:v>
      </x:c>
      <x:c r="H542" s="4" t="n">
        <x:v>76</x:v>
      </x:c>
      <x:c r="I542" s="4" t="n">
        <x:v>38</x:v>
      </x:c>
      <x:c r="J542" s="4" t="n">
        <x:v>2</x:v>
      </x:c>
      <x:c r="K542" s="4">
        <x:f>I542*J542</x:f>
      </x:c>
      <x:c r="L542" s="4" t="n">
        <x:v>120.895</x:v>
      </x:c>
      <x:c r="M542" s="5">
        <x:f>J542/3.834*100</x:f>
      </x:c>
      <x:c r="N542" s="6">
        <x:f>M542*L542/100</x:f>
      </x:c>
      <x:c r="O542" s="6">
        <x:f>H542-N542</x:f>
      </x:c>
    </x:row>
    <x:row r="543" spans="1:25">
      <x:c r="A543" s="0" t="s">
        <x:v>116</x:v>
      </x:c>
      <x:c r="B543" s="0" t="n">
        <x:v>1607</x:v>
      </x:c>
      <x:c r="C543" s="0" t="s">
        <x:v>21</x:v>
      </x:c>
      <x:c r="D543" s="0" t="s">
        <x:v>33</x:v>
      </x:c>
      <x:c r="E543" s="0" t="s">
        <x:v>73</x:v>
      </x:c>
      <x:c r="F543" s="0" t="s">
        <x:v>20</x:v>
      </x:c>
      <x:c r="G543" s="0" t="n">
        <x:v>225</x:v>
      </x:c>
      <x:c r="H543" s="4" t="n">
        <x:v>59.85</x:v>
      </x:c>
      <x:c r="I543" s="4" t="n">
        <x:v>225</x:v>
      </x:c>
      <x:c r="J543" s="4" t="n">
        <x:v>0.266</x:v>
      </x:c>
      <x:c r="K543" s="4">
        <x:f>I543*J543</x:f>
      </x:c>
      <x:c r="L543" s="4" t="n">
        <x:v>314.478</x:v>
      </x:c>
      <x:c r="M543" s="5">
        <x:f>J543/1.408*100</x:f>
      </x:c>
      <x:c r="N543" s="6">
        <x:f>M543*L543/100</x:f>
      </x:c>
      <x:c r="O543" s="6">
        <x:f>H543-N543</x:f>
      </x:c>
    </x:row>
    <x:row r="544" spans="1:25">
      <x:c r="A544" s="0" t="s">
        <x:v>116</x:v>
      </x:c>
      <x:c r="B544" s="0" t="n">
        <x:v>1607</x:v>
      </x:c>
      <x:c r="C544" s="0" t="s">
        <x:v>21</x:v>
      </x:c>
      <x:c r="D544" s="0" t="s">
        <x:v>22</x:v>
      </x:c>
      <x:c r="E544" s="0" t="s">
        <x:v>74</x:v>
      </x:c>
      <x:c r="F544" s="0" t="s">
        <x:v>20</x:v>
      </x:c>
      <x:c r="G544" s="0" t="n">
        <x:v>225</x:v>
      </x:c>
      <x:c r="H544" s="4" t="n">
        <x:v>50.4</x:v>
      </x:c>
      <x:c r="I544" s="4" t="n">
        <x:v>225</x:v>
      </x:c>
      <x:c r="J544" s="4" t="n">
        <x:v>0.224</x:v>
      </x:c>
      <x:c r="K544" s="4">
        <x:f>I544*J544</x:f>
      </x:c>
      <x:c r="L544" s="4" t="n">
        <x:v>314.478</x:v>
      </x:c>
      <x:c r="M544" s="5">
        <x:f>J544/1.408*100</x:f>
      </x:c>
      <x:c r="N544" s="6">
        <x:f>M544*L544/100</x:f>
      </x:c>
      <x:c r="O544" s="6">
        <x:f>H544-N544</x:f>
      </x:c>
    </x:row>
    <x:row r="545" spans="1:25">
      <x:c r="A545" s="0" t="s">
        <x:v>116</x:v>
      </x:c>
      <x:c r="B545" s="0" t="n">
        <x:v>1607</x:v>
      </x:c>
      <x:c r="C545" s="0" t="s">
        <x:v>21</x:v>
      </x:c>
      <x:c r="D545" s="0" t="s">
        <x:v>33</x:v>
      </x:c>
      <x:c r="E545" s="0" t="s">
        <x:v>73</x:v>
      </x:c>
      <x:c r="F545" s="0" t="s">
        <x:v>26</x:v>
      </x:c>
      <x:c r="G545" s="0" t="n">
        <x:v>225</x:v>
      </x:c>
      <x:c r="H545" s="4" t="n">
        <x:v>17.551</x:v>
      </x:c>
      <x:c r="I545" s="4" t="n">
        <x:v>225</x:v>
      </x:c>
      <x:c r="J545" s="4" t="n">
        <x:v>0.078</x:v>
      </x:c>
      <x:c r="K545" s="4">
        <x:f>I545*J545</x:f>
      </x:c>
      <x:c r="L545" s="4" t="n">
        <x:v>314.478</x:v>
      </x:c>
      <x:c r="M545" s="5">
        <x:f>J545/1.408*100</x:f>
      </x:c>
      <x:c r="N545" s="6">
        <x:f>M545*L545/100</x:f>
      </x:c>
      <x:c r="O545" s="6">
        <x:f>H545-N545</x:f>
      </x:c>
    </x:row>
    <x:row r="546" spans="1:25">
      <x:c r="A546" s="0" t="s">
        <x:v>116</x:v>
      </x:c>
      <x:c r="B546" s="0" t="n">
        <x:v>1607</x:v>
      </x:c>
      <x:c r="C546" s="0" t="s">
        <x:v>21</x:v>
      </x:c>
      <x:c r="D546" s="0" t="s">
        <x:v>36</x:v>
      </x:c>
      <x:c r="E546" s="0" t="s">
        <x:v>75</x:v>
      </x:c>
      <x:c r="F546" s="0" t="s">
        <x:v>26</x:v>
      </x:c>
      <x:c r="G546" s="0" t="n">
        <x:v>225</x:v>
      </x:c>
      <x:c r="H546" s="4" t="n">
        <x:v>94.501</x:v>
      </x:c>
      <x:c r="I546" s="4" t="n">
        <x:v>225</x:v>
      </x:c>
      <x:c r="J546" s="4" t="n">
        <x:v>0.42</x:v>
      </x:c>
      <x:c r="K546" s="4">
        <x:f>I546*J546</x:f>
      </x:c>
      <x:c r="L546" s="4" t="n">
        <x:v>314.478</x:v>
      </x:c>
      <x:c r="M546" s="5">
        <x:f>J546/1.408*100</x:f>
      </x:c>
      <x:c r="N546" s="6">
        <x:f>M546*L546/100</x:f>
      </x:c>
      <x:c r="O546" s="6">
        <x:f>H546-N546</x:f>
      </x:c>
    </x:row>
    <x:row r="547" spans="1:25">
      <x:c r="A547" s="0" t="s">
        <x:v>116</x:v>
      </x:c>
      <x:c r="B547" s="0" t="n">
        <x:v>1607</x:v>
      </x:c>
      <x:c r="C547" s="0" t="s">
        <x:v>21</x:v>
      </x:c>
      <x:c r="D547" s="0" t="s">
        <x:v>36</x:v>
      </x:c>
      <x:c r="E547" s="0" t="s">
        <x:v>76</x:v>
      </x:c>
      <x:c r="F547" s="0" t="s">
        <x:v>26</x:v>
      </x:c>
      <x:c r="G547" s="0" t="n">
        <x:v>225</x:v>
      </x:c>
      <x:c r="H547" s="4" t="n">
        <x:v>94.501</x:v>
      </x:c>
      <x:c r="I547" s="4" t="n">
        <x:v>225</x:v>
      </x:c>
      <x:c r="J547" s="4" t="n">
        <x:v>0.42</x:v>
      </x:c>
      <x:c r="K547" s="4">
        <x:f>I547*J547</x:f>
      </x:c>
      <x:c r="L547" s="4" t="n">
        <x:v>314.478</x:v>
      </x:c>
      <x:c r="M547" s="5">
        <x:f>J547/1.408*100</x:f>
      </x:c>
      <x:c r="N547" s="6">
        <x:f>M547*L547/100</x:f>
      </x:c>
      <x:c r="O547" s="6">
        <x:f>H547-N547</x:f>
      </x:c>
    </x:row>
    <x:row r="548" spans="1:25">
      <x:c r="A548" s="0" t="s">
        <x:v>117</x:v>
      </x:c>
      <x:c r="B548" s="0" t="n">
        <x:v>1608</x:v>
      </x:c>
      <x:c r="C548" s="0" t="s">
        <x:v>21</x:v>
      </x:c>
      <x:c r="D548" s="0" t="s">
        <x:v>22</x:v>
      </x:c>
      <x:c r="E548" s="0" t="s">
        <x:v>35</x:v>
      </x:c>
      <x:c r="F548" s="0" t="s">
        <x:v>20</x:v>
      </x:c>
      <x:c r="G548" s="0" t="n">
        <x:v>225</x:v>
      </x:c>
      <x:c r="H548" s="4" t="n">
        <x:v>50.4</x:v>
      </x:c>
      <x:c r="I548" s="4" t="n">
        <x:v>225</x:v>
      </x:c>
      <x:c r="J548" s="4" t="n">
        <x:v>0.224</x:v>
      </x:c>
      <x:c r="K548" s="4">
        <x:f>I548*J548</x:f>
      </x:c>
      <x:c r="L548" s="4" t="n">
        <x:v>312.726</x:v>
      </x:c>
      <x:c r="M548" s="5">
        <x:f>J548/1.408*100</x:f>
      </x:c>
      <x:c r="N548" s="6">
        <x:f>M548*L548/100</x:f>
      </x:c>
      <x:c r="O548" s="6">
        <x:f>H548-N548</x:f>
      </x:c>
    </x:row>
    <x:row r="549" spans="1:25">
      <x:c r="A549" s="0" t="s">
        <x:v>117</x:v>
      </x:c>
      <x:c r="B549" s="0" t="n">
        <x:v>1608</x:v>
      </x:c>
      <x:c r="C549" s="0" t="s">
        <x:v>21</x:v>
      </x:c>
      <x:c r="D549" s="0" t="s">
        <x:v>33</x:v>
      </x:c>
      <x:c r="E549" s="0" t="s">
        <x:v>34</x:v>
      </x:c>
      <x:c r="F549" s="0" t="s">
        <x:v>20</x:v>
      </x:c>
      <x:c r="G549" s="0" t="n">
        <x:v>225</x:v>
      </x:c>
      <x:c r="H549" s="4" t="n">
        <x:v>59.85</x:v>
      </x:c>
      <x:c r="I549" s="4" t="n">
        <x:v>225</x:v>
      </x:c>
      <x:c r="J549" s="4" t="n">
        <x:v>0.266</x:v>
      </x:c>
      <x:c r="K549" s="4">
        <x:f>I549*J549</x:f>
      </x:c>
      <x:c r="L549" s="4" t="n">
        <x:v>312.726</x:v>
      </x:c>
      <x:c r="M549" s="5">
        <x:f>J549/1.408*100</x:f>
      </x:c>
      <x:c r="N549" s="6">
        <x:f>M549*L549/100</x:f>
      </x:c>
      <x:c r="O549" s="6">
        <x:f>H549-N549</x:f>
      </x:c>
    </x:row>
    <x:row r="550" spans="1:25">
      <x:c r="A550" s="0" t="s">
        <x:v>117</x:v>
      </x:c>
      <x:c r="B550" s="0" t="n">
        <x:v>1608</x:v>
      </x:c>
      <x:c r="C550" s="0" t="s">
        <x:v>21</x:v>
      </x:c>
      <x:c r="D550" s="0" t="s">
        <x:v>33</x:v>
      </x:c>
      <x:c r="E550" s="0" t="s">
        <x:v>34</x:v>
      </x:c>
      <x:c r="F550" s="0" t="s">
        <x:v>26</x:v>
      </x:c>
      <x:c r="G550" s="0" t="n">
        <x:v>225</x:v>
      </x:c>
      <x:c r="H550" s="4" t="n">
        <x:v>17.551</x:v>
      </x:c>
      <x:c r="I550" s="4" t="n">
        <x:v>225</x:v>
      </x:c>
      <x:c r="J550" s="4" t="n">
        <x:v>0.078</x:v>
      </x:c>
      <x:c r="K550" s="4">
        <x:f>I550*J550</x:f>
      </x:c>
      <x:c r="L550" s="4" t="n">
        <x:v>312.726</x:v>
      </x:c>
      <x:c r="M550" s="5">
        <x:f>J550/1.408*100</x:f>
      </x:c>
      <x:c r="N550" s="6">
        <x:f>M550*L550/100</x:f>
      </x:c>
      <x:c r="O550" s="6">
        <x:f>H550-N550</x:f>
      </x:c>
    </x:row>
    <x:row r="551" spans="1:25">
      <x:c r="A551" s="0" t="s">
        <x:v>117</x:v>
      </x:c>
      <x:c r="B551" s="0" t="n">
        <x:v>1608</x:v>
      </x:c>
      <x:c r="C551" s="0" t="s">
        <x:v>21</x:v>
      </x:c>
      <x:c r="D551" s="0" t="s">
        <x:v>36</x:v>
      </x:c>
      <x:c r="E551" s="0" t="s">
        <x:v>37</x:v>
      </x:c>
      <x:c r="F551" s="0" t="s">
        <x:v>26</x:v>
      </x:c>
      <x:c r="G551" s="0" t="n">
        <x:v>225</x:v>
      </x:c>
      <x:c r="H551" s="4" t="n">
        <x:v>94.449</x:v>
      </x:c>
      <x:c r="I551" s="4" t="n">
        <x:v>225</x:v>
      </x:c>
      <x:c r="J551" s="4" t="n">
        <x:v>0.42</x:v>
      </x:c>
      <x:c r="K551" s="4">
        <x:f>I551*J551</x:f>
      </x:c>
      <x:c r="L551" s="4" t="n">
        <x:v>312.726</x:v>
      </x:c>
      <x:c r="M551" s="5">
        <x:f>J551/1.408*100</x:f>
      </x:c>
      <x:c r="N551" s="6">
        <x:f>M551*L551/100</x:f>
      </x:c>
      <x:c r="O551" s="6">
        <x:f>H551-N551</x:f>
      </x:c>
    </x:row>
    <x:row r="552" spans="1:25">
      <x:c r="A552" s="0" t="s">
        <x:v>117</x:v>
      </x:c>
      <x:c r="B552" s="0" t="n">
        <x:v>1608</x:v>
      </x:c>
      <x:c r="C552" s="0" t="s">
        <x:v>21</x:v>
      </x:c>
      <x:c r="D552" s="0" t="s">
        <x:v>36</x:v>
      </x:c>
      <x:c r="E552" s="0" t="s">
        <x:v>38</x:v>
      </x:c>
      <x:c r="F552" s="0" t="s">
        <x:v>26</x:v>
      </x:c>
      <x:c r="G552" s="0" t="n">
        <x:v>225</x:v>
      </x:c>
      <x:c r="H552" s="4" t="n">
        <x:v>94.501</x:v>
      </x:c>
      <x:c r="I552" s="4" t="n">
        <x:v>225</x:v>
      </x:c>
      <x:c r="J552" s="4" t="n">
        <x:v>0.42</x:v>
      </x:c>
      <x:c r="K552" s="4">
        <x:f>I552*J552</x:f>
      </x:c>
      <x:c r="L552" s="4" t="n">
        <x:v>312.726</x:v>
      </x:c>
      <x:c r="M552" s="5">
        <x:f>J552/1.408*100</x:f>
      </x:c>
      <x:c r="N552" s="6">
        <x:f>M552*L552/100</x:f>
      </x:c>
      <x:c r="O552" s="6">
        <x:f>H552-N552</x:f>
      </x:c>
    </x:row>
    <x:row r="553" spans="1:25">
      <x:c r="A553" s="0" t="s">
        <x:v>96</x:v>
      </x:c>
      <x:c r="B553" s="0" t="n">
        <x:v>1609</x:v>
      </x:c>
      <x:c r="C553" s="0" t="s">
        <x:v>17</x:v>
      </x:c>
      <x:c r="D553" s="0" t="s">
        <x:v>18</x:v>
      </x:c>
      <x:c r="E553" s="0" t="s">
        <x:v>19</x:v>
      </x:c>
      <x:c r="F553" s="0" t="s">
        <x:v>20</x:v>
      </x:c>
      <x:c r="G553" s="0" t="n">
        <x:v>38</x:v>
      </x:c>
      <x:c r="H553" s="4" t="n">
        <x:v>24.7</x:v>
      </x:c>
      <x:c r="I553" s="4" t="n">
        <x:v>38</x:v>
      </x:c>
      <x:c r="J553" s="4" t="n">
        <x:v>0.65</x:v>
      </x:c>
      <x:c r="K553" s="4">
        <x:f>I553*J553</x:f>
      </x:c>
      <x:c r="L553" s="4" t="n">
        <x:v>129.101</x:v>
      </x:c>
      <x:c r="M553" s="5">
        <x:f>J553/3.242*100</x:f>
      </x:c>
      <x:c r="N553" s="6">
        <x:f>M553*L553/100</x:f>
      </x:c>
      <x:c r="O553" s="6">
        <x:f>H553-N553</x:f>
      </x:c>
    </x:row>
    <x:row r="554" spans="1:25">
      <x:c r="A554" s="0" t="s">
        <x:v>96</x:v>
      </x:c>
      <x:c r="B554" s="0" t="n">
        <x:v>1609</x:v>
      </x:c>
      <x:c r="C554" s="0" t="s">
        <x:v>21</x:v>
      </x:c>
      <x:c r="D554" s="0" t="s">
        <x:v>22</x:v>
      </x:c>
      <x:c r="E554" s="0" t="s">
        <x:v>23</x:v>
      </x:c>
      <x:c r="F554" s="0" t="s">
        <x:v>20</x:v>
      </x:c>
      <x:c r="G554" s="0" t="n">
        <x:v>38</x:v>
      </x:c>
      <x:c r="H554" s="4" t="n">
        <x:v>22.5</x:v>
      </x:c>
      <x:c r="I554" s="4" t="n">
        <x:v>38</x:v>
      </x:c>
      <x:c r="J554" s="4" t="n">
        <x:v>0.592</x:v>
      </x:c>
      <x:c r="K554" s="4">
        <x:f>I554*J554</x:f>
      </x:c>
      <x:c r="L554" s="4" t="n">
        <x:v>129.101</x:v>
      </x:c>
      <x:c r="M554" s="5">
        <x:f>J554/3.242*100</x:f>
      </x:c>
      <x:c r="N554" s="6">
        <x:f>M554*L554/100</x:f>
      </x:c>
      <x:c r="O554" s="6">
        <x:f>H554-N554</x:f>
      </x:c>
    </x:row>
    <x:row r="555" spans="1:25">
      <x:c r="A555" s="0" t="s">
        <x:v>96</x:v>
      </x:c>
      <x:c r="B555" s="0" t="n">
        <x:v>1609</x:v>
      </x:c>
      <x:c r="C555" s="0" t="s">
        <x:v>17</x:v>
      </x:c>
      <x:c r="D555" s="0" t="s">
        <x:v>24</x:v>
      </x:c>
      <x:c r="E555" s="0" t="s">
        <x:v>25</x:v>
      </x:c>
      <x:c r="F555" s="0" t="s">
        <x:v>26</x:v>
      </x:c>
      <x:c r="G555" s="0" t="n">
        <x:v>38</x:v>
      </x:c>
      <x:c r="H555" s="4" t="n">
        <x:v>76</x:v>
      </x:c>
      <x:c r="I555" s="4" t="n">
        <x:v>38</x:v>
      </x:c>
      <x:c r="J555" s="4" t="n">
        <x:v>2</x:v>
      </x:c>
      <x:c r="K555" s="4">
        <x:f>I555*J555</x:f>
      </x:c>
      <x:c r="L555" s="4" t="n">
        <x:v>129.101</x:v>
      </x:c>
      <x:c r="M555" s="5">
        <x:f>J555/3.242*100</x:f>
      </x:c>
      <x:c r="N555" s="6">
        <x:f>M555*L555/100</x:f>
      </x:c>
      <x:c r="O555" s="6">
        <x:f>H555-N555</x:f>
      </x:c>
    </x:row>
    <x:row r="556" spans="1:25">
      <x:c r="A556" s="0" t="s">
        <x:v>51</x:v>
      </x:c>
      <x:c r="B556" s="0" t="n">
        <x:v>1610</x:v>
      </x:c>
      <x:c r="C556" s="0" t="s">
        <x:v>17</x:v>
      </x:c>
      <x:c r="D556" s="0" t="s">
        <x:v>18</x:v>
      </x:c>
      <x:c r="E556" s="0" t="s">
        <x:v>19</x:v>
      </x:c>
      <x:c r="F556" s="0" t="s">
        <x:v>20</x:v>
      </x:c>
      <x:c r="G556" s="0" t="n">
        <x:v>38</x:v>
      </x:c>
      <x:c r="H556" s="4" t="n">
        <x:v>24.7</x:v>
      </x:c>
      <x:c r="I556" s="4" t="n">
        <x:v>38</x:v>
      </x:c>
      <x:c r="J556" s="4" t="n">
        <x:v>0.65</x:v>
      </x:c>
      <x:c r="K556" s="4">
        <x:f>I556*J556</x:f>
      </x:c>
      <x:c r="L556" s="4" t="n">
        <x:v>130.646</x:v>
      </x:c>
      <x:c r="M556" s="5">
        <x:f>J556/3.448*100</x:f>
      </x:c>
      <x:c r="N556" s="6">
        <x:f>M556*L556/100</x:f>
      </x:c>
      <x:c r="O556" s="6">
        <x:f>H556-N556</x:f>
      </x:c>
    </x:row>
    <x:row r="557" spans="1:25">
      <x:c r="A557" s="0" t="s">
        <x:v>51</x:v>
      </x:c>
      <x:c r="B557" s="0" t="n">
        <x:v>1610</x:v>
      </x:c>
      <x:c r="C557" s="0" t="s">
        <x:v>21</x:v>
      </x:c>
      <x:c r="D557" s="0" t="s">
        <x:v>22</x:v>
      </x:c>
      <x:c r="E557" s="0" t="s">
        <x:v>23</x:v>
      </x:c>
      <x:c r="F557" s="0" t="s">
        <x:v>20</x:v>
      </x:c>
      <x:c r="G557" s="0" t="n">
        <x:v>38</x:v>
      </x:c>
      <x:c r="H557" s="4" t="n">
        <x:v>15.15</x:v>
      </x:c>
      <x:c r="I557" s="4" t="n">
        <x:v>38</x:v>
      </x:c>
      <x:c r="J557" s="4" t="n">
        <x:v>0.399</x:v>
      </x:c>
      <x:c r="K557" s="4">
        <x:f>I557*J557</x:f>
      </x:c>
      <x:c r="L557" s="4" t="n">
        <x:v>130.646</x:v>
      </x:c>
      <x:c r="M557" s="5">
        <x:f>J557/3.448*100</x:f>
      </x:c>
      <x:c r="N557" s="6">
        <x:f>M557*L557/100</x:f>
      </x:c>
      <x:c r="O557" s="6">
        <x:f>H557-N557</x:f>
      </x:c>
    </x:row>
    <x:row r="558" spans="1:25">
      <x:c r="A558" s="0" t="s">
        <x:v>51</x:v>
      </x:c>
      <x:c r="B558" s="0" t="n">
        <x:v>1610</x:v>
      </x:c>
      <x:c r="C558" s="0" t="s">
        <x:v>21</x:v>
      </x:c>
      <x:c r="D558" s="0" t="s">
        <x:v>22</x:v>
      </x:c>
      <x:c r="E558" s="0" t="s">
        <x:v>23</x:v>
      </x:c>
      <x:c r="F558" s="0" t="s">
        <x:v>20</x:v>
      </x:c>
      <x:c r="G558" s="0" t="n">
        <x:v>38</x:v>
      </x:c>
      <x:c r="H558" s="4" t="n">
        <x:v>15.15</x:v>
      </x:c>
      <x:c r="I558" s="4" t="n">
        <x:v>38</x:v>
      </x:c>
      <x:c r="J558" s="4" t="n">
        <x:v>0.399</x:v>
      </x:c>
      <x:c r="K558" s="4">
        <x:f>I558*J558</x:f>
      </x:c>
      <x:c r="L558" s="4" t="n">
        <x:v>130.646</x:v>
      </x:c>
      <x:c r="M558" s="5">
        <x:f>J558/3.448*100</x:f>
      </x:c>
      <x:c r="N558" s="6">
        <x:f>M558*L558/100</x:f>
      </x:c>
      <x:c r="O558" s="6">
        <x:f>H558-N558</x:f>
      </x:c>
    </x:row>
    <x:row r="559" spans="1:25">
      <x:c r="A559" s="0" t="s">
        <x:v>51</x:v>
      </x:c>
      <x:c r="B559" s="0" t="n">
        <x:v>1610</x:v>
      </x:c>
      <x:c r="C559" s="0" t="s">
        <x:v>17</x:v>
      </x:c>
      <x:c r="D559" s="0" t="s">
        <x:v>24</x:v>
      </x:c>
      <x:c r="E559" s="0" t="s">
        <x:v>25</x:v>
      </x:c>
      <x:c r="F559" s="0" t="s">
        <x:v>26</x:v>
      </x:c>
      <x:c r="G559" s="0" t="n">
        <x:v>38</x:v>
      </x:c>
      <x:c r="H559" s="4" t="n">
        <x:v>76</x:v>
      </x:c>
      <x:c r="I559" s="4" t="n">
        <x:v>38</x:v>
      </x:c>
      <x:c r="J559" s="4" t="n">
        <x:v>2</x:v>
      </x:c>
      <x:c r="K559" s="4">
        <x:f>I559*J559</x:f>
      </x:c>
      <x:c r="L559" s="4" t="n">
        <x:v>130.646</x:v>
      </x:c>
      <x:c r="M559" s="5">
        <x:f>J559/3.448*100</x:f>
      </x:c>
      <x:c r="N559" s="6">
        <x:f>M559*L559/100</x:f>
      </x:c>
      <x:c r="O559" s="6">
        <x:f>H559-N559</x:f>
      </x:c>
    </x:row>
    <x:row r="560" spans="1:25">
      <x:c r="A560" s="0" t="s">
        <x:v>114</x:v>
      </x:c>
      <x:c r="B560" s="0" t="n">
        <x:v>1611</x:v>
      </x:c>
      <x:c r="C560" s="0" t="s">
        <x:v>21</x:v>
      </x:c>
      <x:c r="D560" s="0" t="s">
        <x:v>42</x:v>
      </x:c>
      <x:c r="E560" s="0" t="s">
        <x:v>44</x:v>
      </x:c>
      <x:c r="F560" s="0" t="s">
        <x:v>20</x:v>
      </x:c>
      <x:c r="G560" s="0" t="n">
        <x:v>43</x:v>
      </x:c>
      <x:c r="H560" s="4" t="n">
        <x:v>12.9</x:v>
      </x:c>
      <x:c r="I560" s="4" t="n">
        <x:v>43</x:v>
      </x:c>
      <x:c r="J560" s="4" t="n">
        <x:v>0.3</x:v>
      </x:c>
      <x:c r="K560" s="4">
        <x:f>I560*J560</x:f>
      </x:c>
      <x:c r="L560" s="4" t="n">
        <x:v>166.683</x:v>
      </x:c>
      <x:c r="M560" s="5">
        <x:f>J560/3.83*100</x:f>
      </x:c>
      <x:c r="N560" s="6">
        <x:f>M560*L560/100</x:f>
      </x:c>
      <x:c r="O560" s="6">
        <x:f>H560-N560</x:f>
      </x:c>
    </x:row>
    <x:row r="561" spans="1:25">
      <x:c r="A561" s="0" t="s">
        <x:v>114</x:v>
      </x:c>
      <x:c r="B561" s="0" t="n">
        <x:v>1611</x:v>
      </x:c>
      <x:c r="C561" s="0" t="s">
        <x:v>21</x:v>
      </x:c>
      <x:c r="D561" s="0" t="s">
        <x:v>42</x:v>
      </x:c>
      <x:c r="E561" s="0" t="s">
        <x:v>43</x:v>
      </x:c>
      <x:c r="F561" s="0" t="s">
        <x:v>20</x:v>
      </x:c>
      <x:c r="G561" s="0" t="n">
        <x:v>43</x:v>
      </x:c>
      <x:c r="H561" s="4" t="n">
        <x:v>12.9</x:v>
      </x:c>
      <x:c r="I561" s="4" t="n">
        <x:v>43</x:v>
      </x:c>
      <x:c r="J561" s="4" t="n">
        <x:v>0.3</x:v>
      </x:c>
      <x:c r="K561" s="4">
        <x:f>I561*J561</x:f>
      </x:c>
      <x:c r="L561" s="4" t="n">
        <x:v>166.683</x:v>
      </x:c>
      <x:c r="M561" s="5">
        <x:f>J561/3.83*100</x:f>
      </x:c>
      <x:c r="N561" s="6">
        <x:f>M561*L561/100</x:f>
      </x:c>
      <x:c r="O561" s="6">
        <x:f>H561-N561</x:f>
      </x:c>
    </x:row>
    <x:row r="562" spans="1:25">
      <x:c r="A562" s="0" t="s">
        <x:v>114</x:v>
      </x:c>
      <x:c r="B562" s="0" t="n">
        <x:v>1611</x:v>
      </x:c>
      <x:c r="C562" s="0" t="s">
        <x:v>21</x:v>
      </x:c>
      <x:c r="D562" s="0" t="s">
        <x:v>33</x:v>
      </x:c>
      <x:c r="E562" s="0" t="s">
        <x:v>45</x:v>
      </x:c>
      <x:c r="F562" s="0" t="s">
        <x:v>26</x:v>
      </x:c>
      <x:c r="G562" s="0" t="n">
        <x:v>43</x:v>
      </x:c>
      <x:c r="H562" s="4" t="n">
        <x:v>63.641</x:v>
      </x:c>
      <x:c r="I562" s="4" t="n">
        <x:v>43</x:v>
      </x:c>
      <x:c r="J562" s="4" t="n">
        <x:v>1.48</x:v>
      </x:c>
      <x:c r="K562" s="4">
        <x:f>I562*J562</x:f>
      </x:c>
      <x:c r="L562" s="4" t="n">
        <x:v>166.683</x:v>
      </x:c>
      <x:c r="M562" s="5">
        <x:f>J562/3.83*100</x:f>
      </x:c>
      <x:c r="N562" s="6">
        <x:f>M562*L562/100</x:f>
      </x:c>
      <x:c r="O562" s="6">
        <x:f>H562-N562</x:f>
      </x:c>
    </x:row>
    <x:row r="563" spans="1:25">
      <x:c r="A563" s="0" t="s">
        <x:v>114</x:v>
      </x:c>
      <x:c r="B563" s="0" t="n">
        <x:v>1611</x:v>
      </x:c>
      <x:c r="C563" s="0" t="s">
        <x:v>21</x:v>
      </x:c>
      <x:c r="D563" s="0" t="s">
        <x:v>36</x:v>
      </x:c>
      <x:c r="E563" s="0" t="s">
        <x:v>46</x:v>
      </x:c>
      <x:c r="F563" s="0" t="s">
        <x:v>26</x:v>
      </x:c>
      <x:c r="G563" s="0" t="n">
        <x:v>43</x:v>
      </x:c>
      <x:c r="H563" s="4" t="n">
        <x:v>75.25</x:v>
      </x:c>
      <x:c r="I563" s="4" t="n">
        <x:v>43</x:v>
      </x:c>
      <x:c r="J563" s="4" t="n">
        <x:v>1.75</x:v>
      </x:c>
      <x:c r="K563" s="4">
        <x:f>I563*J563</x:f>
      </x:c>
      <x:c r="L563" s="4" t="n">
        <x:v>166.683</x:v>
      </x:c>
      <x:c r="M563" s="5">
        <x:f>J563/3.83*100</x:f>
      </x:c>
      <x:c r="N563" s="6">
        <x:f>M563*L563/100</x:f>
      </x:c>
      <x:c r="O563" s="6">
        <x:f>H563-N563</x:f>
      </x:c>
    </x:row>
    <x:row r="564" spans="1:25">
      <x:c r="A564" s="0" t="s">
        <x:v>52</x:v>
      </x:c>
      <x:c r="B564" s="0" t="n">
        <x:v>1612</x:v>
      </x:c>
      <x:c r="C564" s="0" t="s">
        <x:v>17</x:v>
      </x:c>
      <x:c r="D564" s="0" t="s">
        <x:v>18</x:v>
      </x:c>
      <x:c r="E564" s="0" t="s">
        <x:v>19</x:v>
      </x:c>
      <x:c r="F564" s="0" t="s">
        <x:v>20</x:v>
      </x:c>
      <x:c r="G564" s="0" t="n">
        <x:v>38</x:v>
      </x:c>
      <x:c r="H564" s="4" t="n">
        <x:v>24.7</x:v>
      </x:c>
      <x:c r="I564" s="4" t="n">
        <x:v>38</x:v>
      </x:c>
      <x:c r="J564" s="4" t="n">
        <x:v>0.65</x:v>
      </x:c>
      <x:c r="K564" s="4">
        <x:f>I564*J564</x:f>
      </x:c>
      <x:c r="L564" s="4" t="n">
        <x:v>112.207</x:v>
      </x:c>
      <x:c r="M564" s="5">
        <x:f>J564/3.834*100</x:f>
      </x:c>
      <x:c r="N564" s="6">
        <x:f>M564*L564/100</x:f>
      </x:c>
      <x:c r="O564" s="6">
        <x:f>H564-N564</x:f>
      </x:c>
    </x:row>
    <x:row r="565" spans="1:25">
      <x:c r="A565" s="0" t="s">
        <x:v>52</x:v>
      </x:c>
      <x:c r="B565" s="0" t="n">
        <x:v>1612</x:v>
      </x:c>
      <x:c r="C565" s="0" t="s">
        <x:v>21</x:v>
      </x:c>
      <x:c r="D565" s="0" t="s">
        <x:v>22</x:v>
      </x:c>
      <x:c r="E565" s="0" t="s">
        <x:v>23</x:v>
      </x:c>
      <x:c r="F565" s="0" t="s">
        <x:v>20</x:v>
      </x:c>
      <x:c r="G565" s="0" t="n">
        <x:v>38</x:v>
      </x:c>
      <x:c r="H565" s="4" t="n">
        <x:v>22.5</x:v>
      </x:c>
      <x:c r="I565" s="4" t="n">
        <x:v>38</x:v>
      </x:c>
      <x:c r="J565" s="4" t="n">
        <x:v>0.592</x:v>
      </x:c>
      <x:c r="K565" s="4">
        <x:f>I565*J565</x:f>
      </x:c>
      <x:c r="L565" s="4" t="n">
        <x:v>112.207</x:v>
      </x:c>
      <x:c r="M565" s="5">
        <x:f>J565/3.834*100</x:f>
      </x:c>
      <x:c r="N565" s="6">
        <x:f>M565*L565/100</x:f>
      </x:c>
      <x:c r="O565" s="6">
        <x:f>H565-N565</x:f>
      </x:c>
    </x:row>
    <x:row r="566" spans="1:25">
      <x:c r="A566" s="0" t="s">
        <x:v>52</x:v>
      </x:c>
      <x:c r="B566" s="0" t="n">
        <x:v>1612</x:v>
      </x:c>
      <x:c r="C566" s="0" t="s">
        <x:v>21</x:v>
      </x:c>
      <x:c r="D566" s="0" t="s">
        <x:v>22</x:v>
      </x:c>
      <x:c r="E566" s="0" t="s">
        <x:v>23</x:v>
      </x:c>
      <x:c r="F566" s="0" t="s">
        <x:v>20</x:v>
      </x:c>
      <x:c r="G566" s="0" t="n">
        <x:v>38</x:v>
      </x:c>
      <x:c r="H566" s="4" t="n">
        <x:v>22.5</x:v>
      </x:c>
      <x:c r="I566" s="4" t="n">
        <x:v>38</x:v>
      </x:c>
      <x:c r="J566" s="4" t="n">
        <x:v>0.592</x:v>
      </x:c>
      <x:c r="K566" s="4">
        <x:f>I566*J566</x:f>
      </x:c>
      <x:c r="L566" s="4" t="n">
        <x:v>112.207</x:v>
      </x:c>
      <x:c r="M566" s="5">
        <x:f>J566/3.834*100</x:f>
      </x:c>
      <x:c r="N566" s="6">
        <x:f>M566*L566/100</x:f>
      </x:c>
      <x:c r="O566" s="6">
        <x:f>H566-N566</x:f>
      </x:c>
    </x:row>
    <x:row r="567" spans="1:25">
      <x:c r="A567" s="0" t="s">
        <x:v>52</x:v>
      </x:c>
      <x:c r="B567" s="0" t="n">
        <x:v>1612</x:v>
      </x:c>
      <x:c r="C567" s="0" t="s">
        <x:v>17</x:v>
      </x:c>
      <x:c r="D567" s="0" t="s">
        <x:v>24</x:v>
      </x:c>
      <x:c r="E567" s="0" t="s">
        <x:v>25</x:v>
      </x:c>
      <x:c r="F567" s="0" t="s">
        <x:v>26</x:v>
      </x:c>
      <x:c r="G567" s="0" t="n">
        <x:v>38</x:v>
      </x:c>
      <x:c r="H567" s="4" t="n">
        <x:v>76</x:v>
      </x:c>
      <x:c r="I567" s="4" t="n">
        <x:v>38</x:v>
      </x:c>
      <x:c r="J567" s="4" t="n">
        <x:v>2</x:v>
      </x:c>
      <x:c r="K567" s="4">
        <x:f>I567*J567</x:f>
      </x:c>
      <x:c r="L567" s="4" t="n">
        <x:v>112.207</x:v>
      </x:c>
      <x:c r="M567" s="5">
        <x:f>J567/3.834*100</x:f>
      </x:c>
      <x:c r="N567" s="6">
        <x:f>M567*L567/100</x:f>
      </x:c>
      <x:c r="O567" s="6">
        <x:f>H567-N567</x:f>
      </x:c>
    </x:row>
    <x:row r="568" spans="1:25">
      <x:c r="A568" s="0" t="s">
        <x:v>41</x:v>
      </x:c>
      <x:c r="B568" s="0" t="n">
        <x:v>1618</x:v>
      </x:c>
      <x:c r="C568" s="0" t="s">
        <x:v>21</x:v>
      </x:c>
      <x:c r="D568" s="0" t="s">
        <x:v>42</x:v>
      </x:c>
      <x:c r="E568" s="0" t="s">
        <x:v>44</x:v>
      </x:c>
      <x:c r="F568" s="0" t="s">
        <x:v>20</x:v>
      </x:c>
      <x:c r="G568" s="0" t="n">
        <x:v>22</x:v>
      </x:c>
      <x:c r="H568" s="4" t="n">
        <x:v>6.6</x:v>
      </x:c>
      <x:c r="I568" s="4" t="n">
        <x:v>22</x:v>
      </x:c>
      <x:c r="J568" s="4" t="n">
        <x:v>0.3</x:v>
      </x:c>
      <x:c r="K568" s="4">
        <x:f>I568*J568</x:f>
      </x:c>
      <x:c r="L568" s="4" t="n">
        <x:v>77.027</x:v>
      </x:c>
      <x:c r="M568" s="5">
        <x:f>J568/3.83*100</x:f>
      </x:c>
      <x:c r="N568" s="6">
        <x:f>M568*L568/100</x:f>
      </x:c>
      <x:c r="O568" s="6">
        <x:f>H568-N568</x:f>
      </x:c>
    </x:row>
    <x:row r="569" spans="1:25">
      <x:c r="A569" s="0" t="s">
        <x:v>41</x:v>
      </x:c>
      <x:c r="B569" s="0" t="n">
        <x:v>1618</x:v>
      </x:c>
      <x:c r="C569" s="0" t="s">
        <x:v>21</x:v>
      </x:c>
      <x:c r="D569" s="0" t="s">
        <x:v>42</x:v>
      </x:c>
      <x:c r="E569" s="0" t="s">
        <x:v>43</x:v>
      </x:c>
      <x:c r="F569" s="0" t="s">
        <x:v>20</x:v>
      </x:c>
      <x:c r="G569" s="0" t="n">
        <x:v>22</x:v>
      </x:c>
      <x:c r="H569" s="4" t="n">
        <x:v>6.6</x:v>
      </x:c>
      <x:c r="I569" s="4" t="n">
        <x:v>22</x:v>
      </x:c>
      <x:c r="J569" s="4" t="n">
        <x:v>0.3</x:v>
      </x:c>
      <x:c r="K569" s="4">
        <x:f>I569*J569</x:f>
      </x:c>
      <x:c r="L569" s="4" t="n">
        <x:v>77.027</x:v>
      </x:c>
      <x:c r="M569" s="5">
        <x:f>J569/3.83*100</x:f>
      </x:c>
      <x:c r="N569" s="6">
        <x:f>M569*L569/100</x:f>
      </x:c>
      <x:c r="O569" s="6">
        <x:f>H569-N569</x:f>
      </x:c>
    </x:row>
    <x:row r="570" spans="1:25">
      <x:c r="A570" s="0" t="s">
        <x:v>41</x:v>
      </x:c>
      <x:c r="B570" s="0" t="n">
        <x:v>1618</x:v>
      </x:c>
      <x:c r="C570" s="0" t="s">
        <x:v>21</x:v>
      </x:c>
      <x:c r="D570" s="0" t="s">
        <x:v>33</x:v>
      </x:c>
      <x:c r="E570" s="0" t="s">
        <x:v>45</x:v>
      </x:c>
      <x:c r="F570" s="0" t="s">
        <x:v>26</x:v>
      </x:c>
      <x:c r="G570" s="0" t="n">
        <x:v>22</x:v>
      </x:c>
      <x:c r="H570" s="4" t="n">
        <x:v>32.56</x:v>
      </x:c>
      <x:c r="I570" s="4" t="n">
        <x:v>22</x:v>
      </x:c>
      <x:c r="J570" s="4" t="n">
        <x:v>1.48</x:v>
      </x:c>
      <x:c r="K570" s="4">
        <x:f>I570*J570</x:f>
      </x:c>
      <x:c r="L570" s="4" t="n">
        <x:v>77.027</x:v>
      </x:c>
      <x:c r="M570" s="5">
        <x:f>J570/3.83*100</x:f>
      </x:c>
      <x:c r="N570" s="6">
        <x:f>M570*L570/100</x:f>
      </x:c>
      <x:c r="O570" s="6">
        <x:f>H570-N570</x:f>
      </x:c>
    </x:row>
    <x:row r="571" spans="1:25">
      <x:c r="A571" s="0" t="s">
        <x:v>41</x:v>
      </x:c>
      <x:c r="B571" s="0" t="n">
        <x:v>1618</x:v>
      </x:c>
      <x:c r="C571" s="0" t="s">
        <x:v>21</x:v>
      </x:c>
      <x:c r="D571" s="0" t="s">
        <x:v>36</x:v>
      </x:c>
      <x:c r="E571" s="0" t="s">
        <x:v>46</x:v>
      </x:c>
      <x:c r="F571" s="0" t="s">
        <x:v>26</x:v>
      </x:c>
      <x:c r="G571" s="0" t="n">
        <x:v>22</x:v>
      </x:c>
      <x:c r="H571" s="4" t="n">
        <x:v>38.503</x:v>
      </x:c>
      <x:c r="I571" s="4" t="n">
        <x:v>22</x:v>
      </x:c>
      <x:c r="J571" s="4" t="n">
        <x:v>1.75</x:v>
      </x:c>
      <x:c r="K571" s="4">
        <x:f>I571*J571</x:f>
      </x:c>
      <x:c r="L571" s="4" t="n">
        <x:v>77.027</x:v>
      </x:c>
      <x:c r="M571" s="5">
        <x:f>J571/3.83*100</x:f>
      </x:c>
      <x:c r="N571" s="6">
        <x:f>M571*L571/100</x:f>
      </x:c>
      <x:c r="O571" s="6">
        <x:f>H571-N571</x:f>
      </x:c>
    </x:row>
    <x:row r="572" spans="1:25">
      <x:c r="A572" s="0" t="s">
        <x:v>118</x:v>
      </x:c>
      <x:c r="B572" s="0" t="n">
        <x:v>1620</x:v>
      </x:c>
      <x:c r="C572" s="0" t="s">
        <x:v>21</x:v>
      </x:c>
      <x:c r="D572" s="0" t="s">
        <x:v>22</x:v>
      </x:c>
      <x:c r="E572" s="0" t="s">
        <x:v>23</x:v>
      </x:c>
      <x:c r="F572" s="0" t="s">
        <x:v>20</x:v>
      </x:c>
      <x:c r="G572" s="0" t="n">
        <x:v>33</x:v>
      </x:c>
      <x:c r="H572" s="4" t="n">
        <x:v>22.5</x:v>
      </x:c>
      <x:c r="I572" s="4" t="n">
        <x:v>33</x:v>
      </x:c>
      <x:c r="J572" s="4" t="n">
        <x:v>0.682</x:v>
      </x:c>
      <x:c r="K572" s="4">
        <x:f>I572*J572</x:f>
      </x:c>
      <x:c r="L572" s="4" t="n">
        <x:v>89.994</x:v>
      </x:c>
      <x:c r="M572" s="5">
        <x:f>J572/4.053*100</x:f>
      </x:c>
      <x:c r="N572" s="6">
        <x:f>M572*L572/100</x:f>
      </x:c>
      <x:c r="O572" s="6">
        <x:f>H572-N572</x:f>
      </x:c>
    </x:row>
    <x:row r="573" spans="1:25">
      <x:c r="A573" s="0" t="s">
        <x:v>118</x:v>
      </x:c>
      <x:c r="B573" s="0" t="n">
        <x:v>1620</x:v>
      </x:c>
      <x:c r="C573" s="0" t="s">
        <x:v>21</x:v>
      </x:c>
      <x:c r="D573" s="0" t="s">
        <x:v>22</x:v>
      </x:c>
      <x:c r="E573" s="0" t="s">
        <x:v>23</x:v>
      </x:c>
      <x:c r="F573" s="0" t="s">
        <x:v>20</x:v>
      </x:c>
      <x:c r="G573" s="0" t="n">
        <x:v>33</x:v>
      </x:c>
      <x:c r="H573" s="4" t="n">
        <x:v>22.5</x:v>
      </x:c>
      <x:c r="I573" s="4" t="n">
        <x:v>33</x:v>
      </x:c>
      <x:c r="J573" s="4" t="n">
        <x:v>0.682</x:v>
      </x:c>
      <x:c r="K573" s="4">
        <x:f>I573*J573</x:f>
      </x:c>
      <x:c r="L573" s="4" t="n">
        <x:v>89.994</x:v>
      </x:c>
      <x:c r="M573" s="5">
        <x:f>J573/4.053*100</x:f>
      </x:c>
      <x:c r="N573" s="6">
        <x:f>M573*L573/100</x:f>
      </x:c>
      <x:c r="O573" s="6">
        <x:f>H573-N573</x:f>
      </x:c>
    </x:row>
    <x:row r="574" spans="1:25">
      <x:c r="A574" s="0" t="s">
        <x:v>118</x:v>
      </x:c>
      <x:c r="B574" s="0" t="n">
        <x:v>1620</x:v>
      </x:c>
      <x:c r="C574" s="0" t="s">
        <x:v>17</x:v>
      </x:c>
      <x:c r="D574" s="0" t="s">
        <x:v>18</x:v>
      </x:c>
      <x:c r="E574" s="0" t="s">
        <x:v>19</x:v>
      </x:c>
      <x:c r="F574" s="0" t="s">
        <x:v>20</x:v>
      </x:c>
      <x:c r="G574" s="0" t="n">
        <x:v>33</x:v>
      </x:c>
      <x:c r="H574" s="4" t="n">
        <x:v>22.75</x:v>
      </x:c>
      <x:c r="I574" s="4" t="n">
        <x:v>33</x:v>
      </x:c>
      <x:c r="J574" s="4" t="n">
        <x:v>0.689</x:v>
      </x:c>
      <x:c r="K574" s="4">
        <x:f>I574*J574</x:f>
      </x:c>
      <x:c r="L574" s="4" t="n">
        <x:v>89.994</x:v>
      </x:c>
      <x:c r="M574" s="5">
        <x:f>J574/4.053*100</x:f>
      </x:c>
      <x:c r="N574" s="6">
        <x:f>M574*L574/100</x:f>
      </x:c>
      <x:c r="O574" s="6">
        <x:f>H574-N574</x:f>
      </x:c>
    </x:row>
    <x:row r="575" spans="1:25">
      <x:c r="A575" s="0" t="s">
        <x:v>118</x:v>
      </x:c>
      <x:c r="B575" s="0" t="n">
        <x:v>1620</x:v>
      </x:c>
      <x:c r="C575" s="0" t="s">
        <x:v>17</x:v>
      </x:c>
      <x:c r="D575" s="0" t="s">
        <x:v>24</x:v>
      </x:c>
      <x:c r="E575" s="0" t="s">
        <x:v>25</x:v>
      </x:c>
      <x:c r="F575" s="0" t="s">
        <x:v>26</x:v>
      </x:c>
      <x:c r="G575" s="0" t="n">
        <x:v>33</x:v>
      </x:c>
      <x:c r="H575" s="4" t="n">
        <x:v>70</x:v>
      </x:c>
      <x:c r="I575" s="4" t="n">
        <x:v>33</x:v>
      </x:c>
      <x:c r="J575" s="4" t="n">
        <x:v>2</x:v>
      </x:c>
      <x:c r="K575" s="4">
        <x:f>I575*J575</x:f>
      </x:c>
      <x:c r="L575" s="4" t="n">
        <x:v>89.994</x:v>
      </x:c>
      <x:c r="M575" s="5">
        <x:f>J575/4.053*100</x:f>
      </x:c>
      <x:c r="N575" s="6">
        <x:f>M575*L575/100</x:f>
      </x:c>
      <x:c r="O575" s="6">
        <x:f>H575-N575</x:f>
      </x:c>
    </x:row>
    <x:row r="576" spans="1:25">
      <x:c r="A576" s="0" t="s">
        <x:v>40</x:v>
      </x:c>
      <x:c r="B576" s="0" t="n">
        <x:v>1621</x:v>
      </x:c>
      <x:c r="C576" s="0" t="s">
        <x:v>17</x:v>
      </x:c>
      <x:c r="D576" s="0" t="s">
        <x:v>18</x:v>
      </x:c>
      <x:c r="E576" s="0" t="s">
        <x:v>19</x:v>
      </x:c>
      <x:c r="F576" s="0" t="s">
        <x:v>20</x:v>
      </x:c>
      <x:c r="G576" s="0" t="n">
        <x:v>38</x:v>
      </x:c>
      <x:c r="H576" s="4" t="n">
        <x:v>24.7</x:v>
      </x:c>
      <x:c r="I576" s="4" t="n">
        <x:v>38</x:v>
      </x:c>
      <x:c r="J576" s="4" t="n">
        <x:v>0.65</x:v>
      </x:c>
      <x:c r="K576" s="4">
        <x:f>I576*J576</x:f>
      </x:c>
      <x:c r="L576" s="4" t="n">
        <x:v>128.199</x:v>
      </x:c>
      <x:c r="M576" s="5">
        <x:f>J576/3.756*100</x:f>
      </x:c>
      <x:c r="N576" s="6">
        <x:f>M576*L576/100</x:f>
      </x:c>
      <x:c r="O576" s="6">
        <x:f>H576-N576</x:f>
      </x:c>
    </x:row>
    <x:row r="577" spans="1:25">
      <x:c r="A577" s="0" t="s">
        <x:v>40</x:v>
      </x:c>
      <x:c r="B577" s="0" t="n">
        <x:v>1621</x:v>
      </x:c>
      <x:c r="C577" s="0" t="s">
        <x:v>21</x:v>
      </x:c>
      <x:c r="D577" s="0" t="s">
        <x:v>22</x:v>
      </x:c>
      <x:c r="E577" s="0" t="s">
        <x:v>23</x:v>
      </x:c>
      <x:c r="F577" s="0" t="s">
        <x:v>20</x:v>
      </x:c>
      <x:c r="G577" s="0" t="n">
        <x:v>38</x:v>
      </x:c>
      <x:c r="H577" s="4" t="n">
        <x:v>21</x:v>
      </x:c>
      <x:c r="I577" s="4" t="n">
        <x:v>38</x:v>
      </x:c>
      <x:c r="J577" s="4" t="n">
        <x:v>0.553</x:v>
      </x:c>
      <x:c r="K577" s="4">
        <x:f>I577*J577</x:f>
      </x:c>
      <x:c r="L577" s="4" t="n">
        <x:v>128.199</x:v>
      </x:c>
      <x:c r="M577" s="5">
        <x:f>J577/3.756*100</x:f>
      </x:c>
      <x:c r="N577" s="6">
        <x:f>M577*L577/100</x:f>
      </x:c>
      <x:c r="O577" s="6">
        <x:f>H577-N577</x:f>
      </x:c>
    </x:row>
    <x:row r="578" spans="1:25">
      <x:c r="A578" s="0" t="s">
        <x:v>40</x:v>
      </x:c>
      <x:c r="B578" s="0" t="n">
        <x:v>1621</x:v>
      </x:c>
      <x:c r="C578" s="0" t="s">
        <x:v>21</x:v>
      </x:c>
      <x:c r="D578" s="0" t="s">
        <x:v>22</x:v>
      </x:c>
      <x:c r="E578" s="0" t="s">
        <x:v>23</x:v>
      </x:c>
      <x:c r="F578" s="0" t="s">
        <x:v>20</x:v>
      </x:c>
      <x:c r="G578" s="0" t="n">
        <x:v>38</x:v>
      </x:c>
      <x:c r="H578" s="4" t="n">
        <x:v>21</x:v>
      </x:c>
      <x:c r="I578" s="4" t="n">
        <x:v>38</x:v>
      </x:c>
      <x:c r="J578" s="4" t="n">
        <x:v>0.553</x:v>
      </x:c>
      <x:c r="K578" s="4">
        <x:f>I578*J578</x:f>
      </x:c>
      <x:c r="L578" s="4" t="n">
        <x:v>128.199</x:v>
      </x:c>
      <x:c r="M578" s="5">
        <x:f>J578/3.756*100</x:f>
      </x:c>
      <x:c r="N578" s="6">
        <x:f>M578*L578/100</x:f>
      </x:c>
      <x:c r="O578" s="6">
        <x:f>H578-N578</x:f>
      </x:c>
    </x:row>
    <x:row r="579" spans="1:25">
      <x:c r="A579" s="0" t="s">
        <x:v>40</x:v>
      </x:c>
      <x:c r="B579" s="0" t="n">
        <x:v>1621</x:v>
      </x:c>
      <x:c r="C579" s="0" t="s">
        <x:v>17</x:v>
      </x:c>
      <x:c r="D579" s="0" t="s">
        <x:v>24</x:v>
      </x:c>
      <x:c r="E579" s="0" t="s">
        <x:v>25</x:v>
      </x:c>
      <x:c r="F579" s="0" t="s">
        <x:v>26</x:v>
      </x:c>
      <x:c r="G579" s="0" t="n">
        <x:v>38</x:v>
      </x:c>
      <x:c r="H579" s="4" t="n">
        <x:v>76</x:v>
      </x:c>
      <x:c r="I579" s="4" t="n">
        <x:v>38</x:v>
      </x:c>
      <x:c r="J579" s="4" t="n">
        <x:v>2</x:v>
      </x:c>
      <x:c r="K579" s="4">
        <x:f>I579*J579</x:f>
      </x:c>
      <x:c r="L579" s="4" t="n">
        <x:v>128.199</x:v>
      </x:c>
      <x:c r="M579" s="5">
        <x:f>J579/3.756*100</x:f>
      </x:c>
      <x:c r="N579" s="6">
        <x:f>M579*L579/100</x:f>
      </x:c>
      <x:c r="O579" s="6">
        <x:f>H579-N579</x:f>
      </x:c>
    </x:row>
    <x:row r="580" spans="1:25">
      <x:c r="A580" s="0" t="s">
        <x:v>66</x:v>
      </x:c>
      <x:c r="B580" s="0" t="n">
        <x:v>1622</x:v>
      </x:c>
      <x:c r="C580" s="0" t="s">
        <x:v>21</x:v>
      </x:c>
      <x:c r="D580" s="0" t="s">
        <x:v>22</x:v>
      </x:c>
      <x:c r="E580" s="0" t="s">
        <x:v>23</x:v>
      </x:c>
      <x:c r="F580" s="0" t="s">
        <x:v>20</x:v>
      </x:c>
      <x:c r="G580" s="0" t="n">
        <x:v>38</x:v>
      </x:c>
      <x:c r="H580" s="4" t="n">
        <x:v>22.5</x:v>
      </x:c>
      <x:c r="I580" s="4" t="n">
        <x:v>38</x:v>
      </x:c>
      <x:c r="J580" s="4" t="n">
        <x:v>0.592</x:v>
      </x:c>
      <x:c r="K580" s="4">
        <x:f>I580*J580</x:f>
      </x:c>
      <x:c r="L580" s="4" t="n">
        <x:v>122.009</x:v>
      </x:c>
      <x:c r="M580" s="5">
        <x:f>J580/3.834*100</x:f>
      </x:c>
      <x:c r="N580" s="6">
        <x:f>M580*L580/100</x:f>
      </x:c>
      <x:c r="O580" s="6">
        <x:f>H580-N580</x:f>
      </x:c>
    </x:row>
    <x:row r="581" spans="1:25">
      <x:c r="A581" s="0" t="s">
        <x:v>66</x:v>
      </x:c>
      <x:c r="B581" s="0" t="n">
        <x:v>1622</x:v>
      </x:c>
      <x:c r="C581" s="0" t="s">
        <x:v>21</x:v>
      </x:c>
      <x:c r="D581" s="0" t="s">
        <x:v>22</x:v>
      </x:c>
      <x:c r="E581" s="0" t="s">
        <x:v>23</x:v>
      </x:c>
      <x:c r="F581" s="0" t="s">
        <x:v>20</x:v>
      </x:c>
      <x:c r="G581" s="0" t="n">
        <x:v>38</x:v>
      </x:c>
      <x:c r="H581" s="4" t="n">
        <x:v>22.5</x:v>
      </x:c>
      <x:c r="I581" s="4" t="n">
        <x:v>38</x:v>
      </x:c>
      <x:c r="J581" s="4" t="n">
        <x:v>0.592</x:v>
      </x:c>
      <x:c r="K581" s="4">
        <x:f>I581*J581</x:f>
      </x:c>
      <x:c r="L581" s="4" t="n">
        <x:v>122.009</x:v>
      </x:c>
      <x:c r="M581" s="5">
        <x:f>J581/3.834*100</x:f>
      </x:c>
      <x:c r="N581" s="6">
        <x:f>M581*L581/100</x:f>
      </x:c>
      <x:c r="O581" s="6">
        <x:f>H581-N581</x:f>
      </x:c>
    </x:row>
    <x:row r="582" spans="1:25">
      <x:c r="A582" s="0" t="s">
        <x:v>66</x:v>
      </x:c>
      <x:c r="B582" s="0" t="n">
        <x:v>1622</x:v>
      </x:c>
      <x:c r="C582" s="0" t="s">
        <x:v>17</x:v>
      </x:c>
      <x:c r="D582" s="0" t="s">
        <x:v>18</x:v>
      </x:c>
      <x:c r="E582" s="0" t="s">
        <x:v>19</x:v>
      </x:c>
      <x:c r="F582" s="0" t="s">
        <x:v>20</x:v>
      </x:c>
      <x:c r="G582" s="0" t="n">
        <x:v>38</x:v>
      </x:c>
      <x:c r="H582" s="4" t="n">
        <x:v>24.7</x:v>
      </x:c>
      <x:c r="I582" s="4" t="n">
        <x:v>38</x:v>
      </x:c>
      <x:c r="J582" s="4" t="n">
        <x:v>0.65</x:v>
      </x:c>
      <x:c r="K582" s="4">
        <x:f>I582*J582</x:f>
      </x:c>
      <x:c r="L582" s="4" t="n">
        <x:v>122.009</x:v>
      </x:c>
      <x:c r="M582" s="5">
        <x:f>J582/3.834*100</x:f>
      </x:c>
      <x:c r="N582" s="6">
        <x:f>M582*L582/100</x:f>
      </x:c>
      <x:c r="O582" s="6">
        <x:f>H582-N582</x:f>
      </x:c>
    </x:row>
    <x:row r="583" spans="1:25">
      <x:c r="A583" s="0" t="s">
        <x:v>66</x:v>
      </x:c>
      <x:c r="B583" s="0" t="n">
        <x:v>1622</x:v>
      </x:c>
      <x:c r="C583" s="0" t="s">
        <x:v>17</x:v>
      </x:c>
      <x:c r="D583" s="0" t="s">
        <x:v>24</x:v>
      </x:c>
      <x:c r="E583" s="0" t="s">
        <x:v>25</x:v>
      </x:c>
      <x:c r="F583" s="0" t="s">
        <x:v>26</x:v>
      </x:c>
      <x:c r="G583" s="0" t="n">
        <x:v>38</x:v>
      </x:c>
      <x:c r="H583" s="4" t="n">
        <x:v>76</x:v>
      </x:c>
      <x:c r="I583" s="4" t="n">
        <x:v>38</x:v>
      </x:c>
      <x:c r="J583" s="4" t="n">
        <x:v>2</x:v>
      </x:c>
      <x:c r="K583" s="4">
        <x:f>I583*J583</x:f>
      </x:c>
      <x:c r="L583" s="4" t="n">
        <x:v>122.009</x:v>
      </x:c>
      <x:c r="M583" s="5">
        <x:f>J583/3.834*100</x:f>
      </x:c>
      <x:c r="N583" s="6">
        <x:f>M583*L583/100</x:f>
      </x:c>
      <x:c r="O583" s="6">
        <x:f>H583-N583</x:f>
      </x:c>
    </x:row>
    <x:row r="584" spans="1:25">
      <x:c r="A584" s="0" t="s">
        <x:v>29</x:v>
      </x:c>
      <x:c r="B584" s="0" t="n">
        <x:v>1623</x:v>
      </x:c>
      <x:c r="C584" s="0" t="s">
        <x:v>17</x:v>
      </x:c>
      <x:c r="D584" s="0" t="s">
        <x:v>18</x:v>
      </x:c>
      <x:c r="E584" s="0" t="s">
        <x:v>19</x:v>
      </x:c>
      <x:c r="F584" s="0" t="s">
        <x:v>20</x:v>
      </x:c>
      <x:c r="G584" s="0" t="n">
        <x:v>38</x:v>
      </x:c>
      <x:c r="H584" s="4" t="n">
        <x:v>24.7</x:v>
      </x:c>
      <x:c r="I584" s="4" t="n">
        <x:v>38</x:v>
      </x:c>
      <x:c r="J584" s="4" t="n">
        <x:v>0.65</x:v>
      </x:c>
      <x:c r="K584" s="4">
        <x:f>I584*J584</x:f>
      </x:c>
      <x:c r="L584" s="4" t="n">
        <x:v>124.204</x:v>
      </x:c>
      <x:c r="M584" s="5">
        <x:f>J584/3.794*100</x:f>
      </x:c>
      <x:c r="N584" s="6">
        <x:f>M584*L584/100</x:f>
      </x:c>
      <x:c r="O584" s="6">
        <x:f>H584-N584</x:f>
      </x:c>
    </x:row>
    <x:row r="585" spans="1:25">
      <x:c r="A585" s="0" t="s">
        <x:v>29</x:v>
      </x:c>
      <x:c r="B585" s="0" t="n">
        <x:v>1623</x:v>
      </x:c>
      <x:c r="C585" s="0" t="s">
        <x:v>21</x:v>
      </x:c>
      <x:c r="D585" s="0" t="s">
        <x:v>22</x:v>
      </x:c>
      <x:c r="E585" s="0" t="s">
        <x:v>23</x:v>
      </x:c>
      <x:c r="F585" s="0" t="s">
        <x:v>20</x:v>
      </x:c>
      <x:c r="G585" s="0" t="n">
        <x:v>38</x:v>
      </x:c>
      <x:c r="H585" s="4" t="n">
        <x:v>21.75</x:v>
      </x:c>
      <x:c r="I585" s="4" t="n">
        <x:v>38</x:v>
      </x:c>
      <x:c r="J585" s="4" t="n">
        <x:v>0.572</x:v>
      </x:c>
      <x:c r="K585" s="4">
        <x:f>I585*J585</x:f>
      </x:c>
      <x:c r="L585" s="4" t="n">
        <x:v>124.204</x:v>
      </x:c>
      <x:c r="M585" s="5">
        <x:f>J585/3.794*100</x:f>
      </x:c>
      <x:c r="N585" s="6">
        <x:f>M585*L585/100</x:f>
      </x:c>
      <x:c r="O585" s="6">
        <x:f>H585-N585</x:f>
      </x:c>
    </x:row>
    <x:row r="586" spans="1:25">
      <x:c r="A586" s="0" t="s">
        <x:v>29</x:v>
      </x:c>
      <x:c r="B586" s="0" t="n">
        <x:v>1623</x:v>
      </x:c>
      <x:c r="C586" s="0" t="s">
        <x:v>21</x:v>
      </x:c>
      <x:c r="D586" s="0" t="s">
        <x:v>22</x:v>
      </x:c>
      <x:c r="E586" s="0" t="s">
        <x:v>23</x:v>
      </x:c>
      <x:c r="F586" s="0" t="s">
        <x:v>20</x:v>
      </x:c>
      <x:c r="G586" s="0" t="n">
        <x:v>38</x:v>
      </x:c>
      <x:c r="H586" s="4" t="n">
        <x:v>21.75</x:v>
      </x:c>
      <x:c r="I586" s="4" t="n">
        <x:v>38</x:v>
      </x:c>
      <x:c r="J586" s="4" t="n">
        <x:v>0.572</x:v>
      </x:c>
      <x:c r="K586" s="4">
        <x:f>I586*J586</x:f>
      </x:c>
      <x:c r="L586" s="4" t="n">
        <x:v>124.204</x:v>
      </x:c>
      <x:c r="M586" s="5">
        <x:f>J586/3.794*100</x:f>
      </x:c>
      <x:c r="N586" s="6">
        <x:f>M586*L586/100</x:f>
      </x:c>
      <x:c r="O586" s="6">
        <x:f>H586-N586</x:f>
      </x:c>
    </x:row>
    <x:row r="587" spans="1:25">
      <x:c r="A587" s="0" t="s">
        <x:v>29</x:v>
      </x:c>
      <x:c r="B587" s="0" t="n">
        <x:v>1623</x:v>
      </x:c>
      <x:c r="C587" s="0" t="s">
        <x:v>17</x:v>
      </x:c>
      <x:c r="D587" s="0" t="s">
        <x:v>24</x:v>
      </x:c>
      <x:c r="E587" s="0" t="s">
        <x:v>25</x:v>
      </x:c>
      <x:c r="F587" s="0" t="s">
        <x:v>26</x:v>
      </x:c>
      <x:c r="G587" s="0" t="n">
        <x:v>38</x:v>
      </x:c>
      <x:c r="H587" s="4" t="n">
        <x:v>76</x:v>
      </x:c>
      <x:c r="I587" s="4" t="n">
        <x:v>38</x:v>
      </x:c>
      <x:c r="J587" s="4" t="n">
        <x:v>2</x:v>
      </x:c>
      <x:c r="K587" s="4">
        <x:f>I587*J587</x:f>
      </x:c>
      <x:c r="L587" s="4" t="n">
        <x:v>124.204</x:v>
      </x:c>
      <x:c r="M587" s="5">
        <x:f>J587/3.794*100</x:f>
      </x:c>
      <x:c r="N587" s="6">
        <x:f>M587*L587/100</x:f>
      </x:c>
      <x:c r="O587" s="6">
        <x:f>H587-N587</x:f>
      </x:c>
    </x:row>
    <x:row r="588" spans="1:25">
      <x:c r="A588" s="0" t="s">
        <x:v>89</x:v>
      </x:c>
      <x:c r="B588" s="0" t="n">
        <x:v>1624</x:v>
      </x:c>
      <x:c r="C588" s="0" t="s">
        <x:v>17</x:v>
      </x:c>
      <x:c r="D588" s="0" t="s">
        <x:v>18</x:v>
      </x:c>
      <x:c r="E588" s="0" t="s">
        <x:v>19</x:v>
      </x:c>
      <x:c r="F588" s="0" t="s">
        <x:v>20</x:v>
      </x:c>
      <x:c r="G588" s="0" t="n">
        <x:v>38</x:v>
      </x:c>
      <x:c r="H588" s="4" t="n">
        <x:v>24.7</x:v>
      </x:c>
      <x:c r="I588" s="4" t="n">
        <x:v>38</x:v>
      </x:c>
      <x:c r="J588" s="4" t="n">
        <x:v>0.65</x:v>
      </x:c>
      <x:c r="K588" s="4">
        <x:f>I588*J588</x:f>
      </x:c>
      <x:c r="L588" s="4" t="n">
        <x:v>122.345</x:v>
      </x:c>
      <x:c r="M588" s="5">
        <x:f>J588/3.834*100</x:f>
      </x:c>
      <x:c r="N588" s="6">
        <x:f>M588*L588/100</x:f>
      </x:c>
      <x:c r="O588" s="6">
        <x:f>H588-N588</x:f>
      </x:c>
    </x:row>
    <x:row r="589" spans="1:25">
      <x:c r="A589" s="0" t="s">
        <x:v>89</x:v>
      </x:c>
      <x:c r="B589" s="0" t="n">
        <x:v>1624</x:v>
      </x:c>
      <x:c r="C589" s="0" t="s">
        <x:v>21</x:v>
      </x:c>
      <x:c r="D589" s="0" t="s">
        <x:v>22</x:v>
      </x:c>
      <x:c r="E589" s="0" t="s">
        <x:v>23</x:v>
      </x:c>
      <x:c r="F589" s="0" t="s">
        <x:v>20</x:v>
      </x:c>
      <x:c r="G589" s="0" t="n">
        <x:v>38</x:v>
      </x:c>
      <x:c r="H589" s="4" t="n">
        <x:v>22.5</x:v>
      </x:c>
      <x:c r="I589" s="4" t="n">
        <x:v>38</x:v>
      </x:c>
      <x:c r="J589" s="4" t="n">
        <x:v>0.592</x:v>
      </x:c>
      <x:c r="K589" s="4">
        <x:f>I589*J589</x:f>
      </x:c>
      <x:c r="L589" s="4" t="n">
        <x:v>122.345</x:v>
      </x:c>
      <x:c r="M589" s="5">
        <x:f>J589/3.834*100</x:f>
      </x:c>
      <x:c r="N589" s="6">
        <x:f>M589*L589/100</x:f>
      </x:c>
      <x:c r="O589" s="6">
        <x:f>H589-N589</x:f>
      </x:c>
    </x:row>
    <x:row r="590" spans="1:25">
      <x:c r="A590" s="0" t="s">
        <x:v>89</x:v>
      </x:c>
      <x:c r="B590" s="0" t="n">
        <x:v>1624</x:v>
      </x:c>
      <x:c r="C590" s="0" t="s">
        <x:v>21</x:v>
      </x:c>
      <x:c r="D590" s="0" t="s">
        <x:v>22</x:v>
      </x:c>
      <x:c r="E590" s="0" t="s">
        <x:v>23</x:v>
      </x:c>
      <x:c r="F590" s="0" t="s">
        <x:v>20</x:v>
      </x:c>
      <x:c r="G590" s="0" t="n">
        <x:v>38</x:v>
      </x:c>
      <x:c r="H590" s="4" t="n">
        <x:v>22.5</x:v>
      </x:c>
      <x:c r="I590" s="4" t="n">
        <x:v>38</x:v>
      </x:c>
      <x:c r="J590" s="4" t="n">
        <x:v>0.592</x:v>
      </x:c>
      <x:c r="K590" s="4">
        <x:f>I590*J590</x:f>
      </x:c>
      <x:c r="L590" s="4" t="n">
        <x:v>122.345</x:v>
      </x:c>
      <x:c r="M590" s="5">
        <x:f>J590/3.834*100</x:f>
      </x:c>
      <x:c r="N590" s="6">
        <x:f>M590*L590/100</x:f>
      </x:c>
      <x:c r="O590" s="6">
        <x:f>H590-N590</x:f>
      </x:c>
    </x:row>
    <x:row r="591" spans="1:25">
      <x:c r="A591" s="0" t="s">
        <x:v>89</x:v>
      </x:c>
      <x:c r="B591" s="0" t="n">
        <x:v>1624</x:v>
      </x:c>
      <x:c r="C591" s="0" t="s">
        <x:v>17</x:v>
      </x:c>
      <x:c r="D591" s="0" t="s">
        <x:v>24</x:v>
      </x:c>
      <x:c r="E591" s="0" t="s">
        <x:v>25</x:v>
      </x:c>
      <x:c r="F591" s="0" t="s">
        <x:v>26</x:v>
      </x:c>
      <x:c r="G591" s="0" t="n">
        <x:v>38</x:v>
      </x:c>
      <x:c r="H591" s="4" t="n">
        <x:v>76</x:v>
      </x:c>
      <x:c r="I591" s="4" t="n">
        <x:v>38</x:v>
      </x:c>
      <x:c r="J591" s="4" t="n">
        <x:v>2</x:v>
      </x:c>
      <x:c r="K591" s="4">
        <x:f>I591*J591</x:f>
      </x:c>
      <x:c r="L591" s="4" t="n">
        <x:v>122.345</x:v>
      </x:c>
      <x:c r="M591" s="5">
        <x:f>J591/3.834*100</x:f>
      </x:c>
      <x:c r="N591" s="6">
        <x:f>M591*L591/100</x:f>
      </x:c>
      <x:c r="O591" s="6">
        <x:f>H591-N591</x:f>
      </x:c>
    </x:row>
    <x:row r="592" spans="1:25">
      <x:c r="A592" s="0" t="s">
        <x:v>53</x:v>
      </x:c>
      <x:c r="B592" s="0" t="n">
        <x:v>1625</x:v>
      </x:c>
      <x:c r="C592" s="0" t="s">
        <x:v>17</x:v>
      </x:c>
      <x:c r="D592" s="0" t="s">
        <x:v>18</x:v>
      </x:c>
      <x:c r="E592" s="0" t="s">
        <x:v>19</x:v>
      </x:c>
      <x:c r="F592" s="0" t="s">
        <x:v>20</x:v>
      </x:c>
      <x:c r="G592" s="0" t="n">
        <x:v>38</x:v>
      </x:c>
      <x:c r="H592" s="4" t="n">
        <x:v>24.7</x:v>
      </x:c>
      <x:c r="I592" s="4" t="n">
        <x:v>38</x:v>
      </x:c>
      <x:c r="J592" s="4" t="n">
        <x:v>0.65</x:v>
      </x:c>
      <x:c r="K592" s="4">
        <x:f>I592*J592</x:f>
      </x:c>
      <x:c r="L592" s="4" t="n">
        <x:v>102.903</x:v>
      </x:c>
      <x:c r="M592" s="5">
        <x:f>J592/3.834*100</x:f>
      </x:c>
      <x:c r="N592" s="6">
        <x:f>M592*L592/100</x:f>
      </x:c>
      <x:c r="O592" s="6">
        <x:f>H592-N592</x:f>
      </x:c>
    </x:row>
    <x:row r="593" spans="1:25">
      <x:c r="A593" s="0" t="s">
        <x:v>53</x:v>
      </x:c>
      <x:c r="B593" s="0" t="n">
        <x:v>1625</x:v>
      </x:c>
      <x:c r="C593" s="0" t="s">
        <x:v>21</x:v>
      </x:c>
      <x:c r="D593" s="0" t="s">
        <x:v>22</x:v>
      </x:c>
      <x:c r="E593" s="0" t="s">
        <x:v>23</x:v>
      </x:c>
      <x:c r="F593" s="0" t="s">
        <x:v>20</x:v>
      </x:c>
      <x:c r="G593" s="0" t="n">
        <x:v>38</x:v>
      </x:c>
      <x:c r="H593" s="4" t="n">
        <x:v>22.5</x:v>
      </x:c>
      <x:c r="I593" s="4" t="n">
        <x:v>38</x:v>
      </x:c>
      <x:c r="J593" s="4" t="n">
        <x:v>0.592</x:v>
      </x:c>
      <x:c r="K593" s="4">
        <x:f>I593*J593</x:f>
      </x:c>
      <x:c r="L593" s="4" t="n">
        <x:v>102.903</x:v>
      </x:c>
      <x:c r="M593" s="5">
        <x:f>J593/3.834*100</x:f>
      </x:c>
      <x:c r="N593" s="6">
        <x:f>M593*L593/100</x:f>
      </x:c>
      <x:c r="O593" s="6">
        <x:f>H593-N593</x:f>
      </x:c>
    </x:row>
    <x:row r="594" spans="1:25">
      <x:c r="A594" s="0" t="s">
        <x:v>53</x:v>
      </x:c>
      <x:c r="B594" s="0" t="n">
        <x:v>1625</x:v>
      </x:c>
      <x:c r="C594" s="0" t="s">
        <x:v>21</x:v>
      </x:c>
      <x:c r="D594" s="0" t="s">
        <x:v>22</x:v>
      </x:c>
      <x:c r="E594" s="0" t="s">
        <x:v>23</x:v>
      </x:c>
      <x:c r="F594" s="0" t="s">
        <x:v>20</x:v>
      </x:c>
      <x:c r="G594" s="0" t="n">
        <x:v>38</x:v>
      </x:c>
      <x:c r="H594" s="4" t="n">
        <x:v>22.5</x:v>
      </x:c>
      <x:c r="I594" s="4" t="n">
        <x:v>38</x:v>
      </x:c>
      <x:c r="J594" s="4" t="n">
        <x:v>0.592</x:v>
      </x:c>
      <x:c r="K594" s="4">
        <x:f>I594*J594</x:f>
      </x:c>
      <x:c r="L594" s="4" t="n">
        <x:v>102.903</x:v>
      </x:c>
      <x:c r="M594" s="5">
        <x:f>J594/3.834*100</x:f>
      </x:c>
      <x:c r="N594" s="6">
        <x:f>M594*L594/100</x:f>
      </x:c>
      <x:c r="O594" s="6">
        <x:f>H594-N594</x:f>
      </x:c>
    </x:row>
    <x:row r="595" spans="1:25">
      <x:c r="A595" s="0" t="s">
        <x:v>53</x:v>
      </x:c>
      <x:c r="B595" s="0" t="n">
        <x:v>1625</x:v>
      </x:c>
      <x:c r="C595" s="0" t="s">
        <x:v>17</x:v>
      </x:c>
      <x:c r="D595" s="0" t="s">
        <x:v>24</x:v>
      </x:c>
      <x:c r="E595" s="0" t="s">
        <x:v>25</x:v>
      </x:c>
      <x:c r="F595" s="0" t="s">
        <x:v>26</x:v>
      </x:c>
      <x:c r="G595" s="0" t="n">
        <x:v>38</x:v>
      </x:c>
      <x:c r="H595" s="4" t="n">
        <x:v>76</x:v>
      </x:c>
      <x:c r="I595" s="4" t="n">
        <x:v>38</x:v>
      </x:c>
      <x:c r="J595" s="4" t="n">
        <x:v>2</x:v>
      </x:c>
      <x:c r="K595" s="4">
        <x:f>I595*J595</x:f>
      </x:c>
      <x:c r="L595" s="4" t="n">
        <x:v>102.903</x:v>
      </x:c>
      <x:c r="M595" s="5">
        <x:f>J595/3.834*100</x:f>
      </x:c>
      <x:c r="N595" s="6">
        <x:f>M595*L595/100</x:f>
      </x:c>
      <x:c r="O595" s="6">
        <x:f>H595-N595</x:f>
      </x:c>
    </x:row>
    <x:row r="596" spans="1:25">
      <x:c r="A596" s="0" t="s">
        <x:v>27</x:v>
      </x:c>
      <x:c r="B596" s="0" t="n">
        <x:v>1626</x:v>
      </x:c>
      <x:c r="C596" s="0" t="s">
        <x:v>21</x:v>
      </x:c>
      <x:c r="D596" s="0" t="s">
        <x:v>22</x:v>
      </x:c>
      <x:c r="E596" s="0" t="s">
        <x:v>23</x:v>
      </x:c>
      <x:c r="F596" s="0" t="s">
        <x:v>20</x:v>
      </x:c>
      <x:c r="G596" s="0" t="n">
        <x:v>117</x:v>
      </x:c>
      <x:c r="H596" s="4" t="n">
        <x:v>39.897</x:v>
      </x:c>
      <x:c r="I596" s="4" t="n">
        <x:v>117</x:v>
      </x:c>
      <x:c r="J596" s="4" t="n">
        <x:v>0.341</x:v>
      </x:c>
      <x:c r="K596" s="4">
        <x:f>I596*J596</x:f>
      </x:c>
      <x:c r="L596" s="4" t="n">
        <x:v>257.817</x:v>
      </x:c>
      <x:c r="M596" s="5">
        <x:f>J596/3.234*100</x:f>
      </x:c>
      <x:c r="N596" s="6">
        <x:f>M596*L596/100</x:f>
      </x:c>
      <x:c r="O596" s="6">
        <x:f>H596-N596</x:f>
      </x:c>
    </x:row>
    <x:row r="597" spans="1:25">
      <x:c r="A597" s="0" t="s">
        <x:v>27</x:v>
      </x:c>
      <x:c r="B597" s="0" t="n">
        <x:v>1626</x:v>
      </x:c>
      <x:c r="C597" s="0" t="s">
        <x:v>21</x:v>
      </x:c>
      <x:c r="D597" s="0" t="s">
        <x:v>22</x:v>
      </x:c>
      <x:c r="E597" s="0" t="s">
        <x:v>23</x:v>
      </x:c>
      <x:c r="F597" s="0" t="s">
        <x:v>20</x:v>
      </x:c>
      <x:c r="G597" s="0" t="n">
        <x:v>117</x:v>
      </x:c>
      <x:c r="H597" s="4" t="n">
        <x:v>43.384</x:v>
      </x:c>
      <x:c r="I597" s="4" t="n">
        <x:v>117</x:v>
      </x:c>
      <x:c r="J597" s="4" t="n">
        <x:v>0.371</x:v>
      </x:c>
      <x:c r="K597" s="4">
        <x:f>I597*J597</x:f>
      </x:c>
      <x:c r="L597" s="4" t="n">
        <x:v>257.817</x:v>
      </x:c>
      <x:c r="M597" s="5">
        <x:f>J597/3.234*100</x:f>
      </x:c>
      <x:c r="N597" s="6">
        <x:f>M597*L597/100</x:f>
      </x:c>
      <x:c r="O597" s="6">
        <x:f>H597-N597</x:f>
      </x:c>
    </x:row>
    <x:row r="598" spans="1:25">
      <x:c r="A598" s="0" t="s">
        <x:v>27</x:v>
      </x:c>
      <x:c r="B598" s="0" t="n">
        <x:v>1626</x:v>
      </x:c>
      <x:c r="C598" s="0" t="s">
        <x:v>21</x:v>
      </x:c>
      <x:c r="D598" s="0" t="s">
        <x:v>22</x:v>
      </x:c>
      <x:c r="E598" s="0" t="s">
        <x:v>23</x:v>
      </x:c>
      <x:c r="F598" s="0" t="s">
        <x:v>20</x:v>
      </x:c>
      <x:c r="G598" s="0" t="n">
        <x:v>117</x:v>
      </x:c>
      <x:c r="H598" s="4" t="n">
        <x:v>43.384</x:v>
      </x:c>
      <x:c r="I598" s="4" t="n">
        <x:v>117</x:v>
      </x:c>
      <x:c r="J598" s="4" t="n">
        <x:v>0.371</x:v>
      </x:c>
      <x:c r="K598" s="4">
        <x:f>I598*J598</x:f>
      </x:c>
      <x:c r="L598" s="4" t="n">
        <x:v>257.817</x:v>
      </x:c>
      <x:c r="M598" s="5">
        <x:f>J598/3.234*100</x:f>
      </x:c>
      <x:c r="N598" s="6">
        <x:f>M598*L598/100</x:f>
      </x:c>
      <x:c r="O598" s="6">
        <x:f>H598-N598</x:f>
      </x:c>
    </x:row>
    <x:row r="599" spans="1:25">
      <x:c r="A599" s="0" t="s">
        <x:v>27</x:v>
      </x:c>
      <x:c r="B599" s="0" t="n">
        <x:v>1626</x:v>
      </x:c>
      <x:c r="C599" s="0" t="s">
        <x:v>21</x:v>
      </x:c>
      <x:c r="D599" s="0" t="s">
        <x:v>22</x:v>
      </x:c>
      <x:c r="E599" s="0" t="s">
        <x:v>23</x:v>
      </x:c>
      <x:c r="F599" s="0" t="s">
        <x:v>20</x:v>
      </x:c>
      <x:c r="G599" s="0" t="n">
        <x:v>117</x:v>
      </x:c>
      <x:c r="H599" s="4" t="n">
        <x:v>43.384</x:v>
      </x:c>
      <x:c r="I599" s="4" t="n">
        <x:v>117</x:v>
      </x:c>
      <x:c r="J599" s="4" t="n">
        <x:v>0.371</x:v>
      </x:c>
      <x:c r="K599" s="4">
        <x:f>I599*J599</x:f>
      </x:c>
      <x:c r="L599" s="4" t="n">
        <x:v>257.817</x:v>
      </x:c>
      <x:c r="M599" s="5">
        <x:f>J599/3.234*100</x:f>
      </x:c>
      <x:c r="N599" s="6">
        <x:f>M599*L599/100</x:f>
      </x:c>
      <x:c r="O599" s="6">
        <x:f>H599-N599</x:f>
      </x:c>
    </x:row>
    <x:row r="600" spans="1:25">
      <x:c r="A600" s="0" t="s">
        <x:v>27</x:v>
      </x:c>
      <x:c r="B600" s="0" t="n">
        <x:v>1626</x:v>
      </x:c>
      <x:c r="C600" s="0" t="s">
        <x:v>21</x:v>
      </x:c>
      <x:c r="D600" s="0" t="s">
        <x:v>28</x:v>
      </x:c>
      <x:c r="E600" s="0" t="s">
        <x:v>19</x:v>
      </x:c>
      <x:c r="F600" s="0" t="s">
        <x:v>26</x:v>
      </x:c>
      <x:c r="G600" s="0" t="n">
        <x:v>117</x:v>
      </x:c>
      <x:c r="H600" s="4" t="n">
        <x:v>30.409</x:v>
      </x:c>
      <x:c r="I600" s="4" t="n">
        <x:v>117</x:v>
      </x:c>
      <x:c r="J600" s="4" t="n">
        <x:v>0.26</x:v>
      </x:c>
      <x:c r="K600" s="4">
        <x:f>I600*J600</x:f>
      </x:c>
      <x:c r="L600" s="4" t="n">
        <x:v>257.817</x:v>
      </x:c>
      <x:c r="M600" s="5">
        <x:f>J600/3.234*100</x:f>
      </x:c>
      <x:c r="N600" s="6">
        <x:f>M600*L600/100</x:f>
      </x:c>
      <x:c r="O600" s="6">
        <x:f>H600-N600</x:f>
      </x:c>
    </x:row>
    <x:row r="601" spans="1:25">
      <x:c r="A601" s="0" t="s">
        <x:v>27</x:v>
      </x:c>
      <x:c r="B601" s="0" t="n">
        <x:v>1626</x:v>
      </x:c>
      <x:c r="C601" s="0" t="s">
        <x:v>21</x:v>
      </x:c>
      <x:c r="D601" s="0" t="s">
        <x:v>28</x:v>
      </x:c>
      <x:c r="E601" s="0" t="s">
        <x:v>23</x:v>
      </x:c>
      <x:c r="F601" s="0" t="s">
        <x:v>26</x:v>
      </x:c>
      <x:c r="G601" s="0" t="n">
        <x:v>117</x:v>
      </x:c>
      <x:c r="H601" s="4" t="n">
        <x:v>177.84</x:v>
      </x:c>
      <x:c r="I601" s="4" t="n">
        <x:v>117</x:v>
      </x:c>
      <x:c r="J601" s="4" t="n">
        <x:v>1.52</x:v>
      </x:c>
      <x:c r="K601" s="4">
        <x:f>I601*J601</x:f>
      </x:c>
      <x:c r="L601" s="4" t="n">
        <x:v>257.817</x:v>
      </x:c>
      <x:c r="M601" s="5">
        <x:f>J601/3.234*100</x:f>
      </x:c>
      <x:c r="N601" s="6">
        <x:f>M601*L601/100</x:f>
      </x:c>
      <x:c r="O601" s="6">
        <x:f>H601-N601</x:f>
      </x:c>
    </x:row>
    <x:row r="602" spans="1:25">
      <x:c r="A602" s="0" t="s">
        <x:v>119</x:v>
      </x:c>
      <x:c r="B602" s="0" t="n">
        <x:v>1627</x:v>
      </x:c>
      <x:c r="C602" s="0" t="s">
        <x:v>21</x:v>
      </x:c>
      <x:c r="D602" s="0" t="s">
        <x:v>22</x:v>
      </x:c>
      <x:c r="E602" s="0" t="s">
        <x:v>35</x:v>
      </x:c>
      <x:c r="F602" s="0" t="s">
        <x:v>20</x:v>
      </x:c>
      <x:c r="G602" s="0" t="n">
        <x:v>211</x:v>
      </x:c>
      <x:c r="H602" s="4" t="n">
        <x:v>50.4</x:v>
      </x:c>
      <x:c r="I602" s="4" t="n">
        <x:v>211</x:v>
      </x:c>
      <x:c r="J602" s="4" t="n">
        <x:v>0.239</x:v>
      </x:c>
      <x:c r="K602" s="4">
        <x:f>I602*J602</x:f>
      </x:c>
      <x:c r="L602" s="4" t="n">
        <x:v>301.129</x:v>
      </x:c>
      <x:c r="M602" s="5">
        <x:f>J602/1.441*100</x:f>
      </x:c>
      <x:c r="N602" s="6">
        <x:f>M602*L602/100</x:f>
      </x:c>
      <x:c r="O602" s="6">
        <x:f>H602-N602</x:f>
      </x:c>
    </x:row>
    <x:row r="603" spans="1:25">
      <x:c r="A603" s="0" t="s">
        <x:v>119</x:v>
      </x:c>
      <x:c r="B603" s="0" t="n">
        <x:v>1627</x:v>
      </x:c>
      <x:c r="C603" s="0" t="s">
        <x:v>21</x:v>
      </x:c>
      <x:c r="D603" s="0" t="s">
        <x:v>33</x:v>
      </x:c>
      <x:c r="E603" s="0" t="s">
        <x:v>34</x:v>
      </x:c>
      <x:c r="F603" s="0" t="s">
        <x:v>20</x:v>
      </x:c>
      <x:c r="G603" s="0" t="n">
        <x:v>211</x:v>
      </x:c>
      <x:c r="H603" s="4" t="n">
        <x:v>59.85</x:v>
      </x:c>
      <x:c r="I603" s="4" t="n">
        <x:v>211</x:v>
      </x:c>
      <x:c r="J603" s="4" t="n">
        <x:v>0.284</x:v>
      </x:c>
      <x:c r="K603" s="4">
        <x:f>I603*J603</x:f>
      </x:c>
      <x:c r="L603" s="4" t="n">
        <x:v>301.129</x:v>
      </x:c>
      <x:c r="M603" s="5">
        <x:f>J603/1.441*100</x:f>
      </x:c>
      <x:c r="N603" s="6">
        <x:f>M603*L603/100</x:f>
      </x:c>
      <x:c r="O603" s="6">
        <x:f>H603-N603</x:f>
      </x:c>
    </x:row>
    <x:row r="604" spans="1:25">
      <x:c r="A604" s="0" t="s">
        <x:v>119</x:v>
      </x:c>
      <x:c r="B604" s="0" t="n">
        <x:v>1627</x:v>
      </x:c>
      <x:c r="C604" s="0" t="s">
        <x:v>21</x:v>
      </x:c>
      <x:c r="D604" s="0" t="s">
        <x:v>33</x:v>
      </x:c>
      <x:c r="E604" s="0" t="s">
        <x:v>34</x:v>
      </x:c>
      <x:c r="F604" s="0" t="s">
        <x:v>26</x:v>
      </x:c>
      <x:c r="G604" s="0" t="n">
        <x:v>211</x:v>
      </x:c>
      <x:c r="H604" s="4" t="n">
        <x:v>16.459</x:v>
      </x:c>
      <x:c r="I604" s="4" t="n">
        <x:v>211</x:v>
      </x:c>
      <x:c r="J604" s="4" t="n">
        <x:v>0.078</x:v>
      </x:c>
      <x:c r="K604" s="4">
        <x:f>I604*J604</x:f>
      </x:c>
      <x:c r="L604" s="4" t="n">
        <x:v>301.129</x:v>
      </x:c>
      <x:c r="M604" s="5">
        <x:f>J604/1.441*100</x:f>
      </x:c>
      <x:c r="N604" s="6">
        <x:f>M604*L604/100</x:f>
      </x:c>
      <x:c r="O604" s="6">
        <x:f>H604-N604</x:f>
      </x:c>
    </x:row>
    <x:row r="605" spans="1:25">
      <x:c r="A605" s="0" t="s">
        <x:v>119</x:v>
      </x:c>
      <x:c r="B605" s="0" t="n">
        <x:v>1627</x:v>
      </x:c>
      <x:c r="C605" s="0" t="s">
        <x:v>21</x:v>
      </x:c>
      <x:c r="D605" s="0" t="s">
        <x:v>36</x:v>
      </x:c>
      <x:c r="E605" s="0" t="s">
        <x:v>37</x:v>
      </x:c>
      <x:c r="F605" s="0" t="s">
        <x:v>26</x:v>
      </x:c>
      <x:c r="G605" s="0" t="n">
        <x:v>211</x:v>
      </x:c>
      <x:c r="H605" s="4" t="n">
        <x:v>88.621</x:v>
      </x:c>
      <x:c r="I605" s="4" t="n">
        <x:v>211</x:v>
      </x:c>
      <x:c r="J605" s="4" t="n">
        <x:v>0.42</x:v>
      </x:c>
      <x:c r="K605" s="4">
        <x:f>I605*J605</x:f>
      </x:c>
      <x:c r="L605" s="4" t="n">
        <x:v>301.129</x:v>
      </x:c>
      <x:c r="M605" s="5">
        <x:f>J605/1.441*100</x:f>
      </x:c>
      <x:c r="N605" s="6">
        <x:f>M605*L605/100</x:f>
      </x:c>
      <x:c r="O605" s="6">
        <x:f>H605-N605</x:f>
      </x:c>
    </x:row>
    <x:row r="606" spans="1:25">
      <x:c r="A606" s="0" t="s">
        <x:v>119</x:v>
      </x:c>
      <x:c r="B606" s="0" t="n">
        <x:v>1627</x:v>
      </x:c>
      <x:c r="C606" s="0" t="s">
        <x:v>21</x:v>
      </x:c>
      <x:c r="D606" s="0" t="s">
        <x:v>36</x:v>
      </x:c>
      <x:c r="E606" s="0" t="s">
        <x:v>38</x:v>
      </x:c>
      <x:c r="F606" s="0" t="s">
        <x:v>26</x:v>
      </x:c>
      <x:c r="G606" s="0" t="n">
        <x:v>211</x:v>
      </x:c>
      <x:c r="H606" s="4" t="n">
        <x:v>88.621</x:v>
      </x:c>
      <x:c r="I606" s="4" t="n">
        <x:v>211</x:v>
      </x:c>
      <x:c r="J606" s="4" t="n">
        <x:v>0.42</x:v>
      </x:c>
      <x:c r="K606" s="4">
        <x:f>I606*J606</x:f>
      </x:c>
      <x:c r="L606" s="4" t="n">
        <x:v>301.129</x:v>
      </x:c>
      <x:c r="M606" s="5">
        <x:f>J606/1.441*100</x:f>
      </x:c>
      <x:c r="N606" s="6">
        <x:f>M606*L606/100</x:f>
      </x:c>
      <x:c r="O606" s="6">
        <x:f>H606-N606</x:f>
      </x:c>
    </x:row>
    <x:row r="607" spans="1:25">
      <x:c r="A607" s="0" t="s">
        <x:v>32</x:v>
      </x:c>
      <x:c r="B607" s="0" t="n">
        <x:v>1628</x:v>
      </x:c>
      <x:c r="C607" s="0" t="s">
        <x:v>21</x:v>
      </x:c>
      <x:c r="D607" s="0" t="s">
        <x:v>33</x:v>
      </x:c>
      <x:c r="E607" s="0" t="s">
        <x:v>34</x:v>
      </x:c>
      <x:c r="F607" s="0" t="s">
        <x:v>20</x:v>
      </x:c>
      <x:c r="G607" s="0" t="n">
        <x:v>225</x:v>
      </x:c>
      <x:c r="H607" s="4" t="n">
        <x:v>59.85</x:v>
      </x:c>
      <x:c r="I607" s="4" t="n">
        <x:v>225</x:v>
      </x:c>
      <x:c r="J607" s="4" t="n">
        <x:v>0.266</x:v>
      </x:c>
      <x:c r="K607" s="4">
        <x:f>I607*J607</x:f>
      </x:c>
      <x:c r="L607" s="4" t="n">
        <x:v>311.005</x:v>
      </x:c>
      <x:c r="M607" s="5">
        <x:f>J607/1.408*100</x:f>
      </x:c>
      <x:c r="N607" s="6">
        <x:f>M607*L607/100</x:f>
      </x:c>
      <x:c r="O607" s="6">
        <x:f>H607-N607</x:f>
      </x:c>
    </x:row>
    <x:row r="608" spans="1:25">
      <x:c r="A608" s="0" t="s">
        <x:v>32</x:v>
      </x:c>
      <x:c r="B608" s="0" t="n">
        <x:v>1628</x:v>
      </x:c>
      <x:c r="C608" s="0" t="s">
        <x:v>21</x:v>
      </x:c>
      <x:c r="D608" s="0" t="s">
        <x:v>22</x:v>
      </x:c>
      <x:c r="E608" s="0" t="s">
        <x:v>35</x:v>
      </x:c>
      <x:c r="F608" s="0" t="s">
        <x:v>20</x:v>
      </x:c>
      <x:c r="G608" s="0" t="n">
        <x:v>225</x:v>
      </x:c>
      <x:c r="H608" s="4" t="n">
        <x:v>50.4</x:v>
      </x:c>
      <x:c r="I608" s="4" t="n">
        <x:v>225</x:v>
      </x:c>
      <x:c r="J608" s="4" t="n">
        <x:v>0.224</x:v>
      </x:c>
      <x:c r="K608" s="4">
        <x:f>I608*J608</x:f>
      </x:c>
      <x:c r="L608" s="4" t="n">
        <x:v>311.005</x:v>
      </x:c>
      <x:c r="M608" s="5">
        <x:f>J608/1.408*100</x:f>
      </x:c>
      <x:c r="N608" s="6">
        <x:f>M608*L608/100</x:f>
      </x:c>
      <x:c r="O608" s="6">
        <x:f>H608-N608</x:f>
      </x:c>
    </x:row>
    <x:row r="609" spans="1:25">
      <x:c r="A609" s="0" t="s">
        <x:v>32</x:v>
      </x:c>
      <x:c r="B609" s="0" t="n">
        <x:v>1628</x:v>
      </x:c>
      <x:c r="C609" s="0" t="s">
        <x:v>21</x:v>
      </x:c>
      <x:c r="D609" s="0" t="s">
        <x:v>33</x:v>
      </x:c>
      <x:c r="E609" s="0" t="s">
        <x:v>34</x:v>
      </x:c>
      <x:c r="F609" s="0" t="s">
        <x:v>26</x:v>
      </x:c>
      <x:c r="G609" s="0" t="n">
        <x:v>225</x:v>
      </x:c>
      <x:c r="H609" s="4" t="n">
        <x:v>17.553</x:v>
      </x:c>
      <x:c r="I609" s="4" t="n">
        <x:v>225</x:v>
      </x:c>
      <x:c r="J609" s="4" t="n">
        <x:v>0.078</x:v>
      </x:c>
      <x:c r="K609" s="4">
        <x:f>I609*J609</x:f>
      </x:c>
      <x:c r="L609" s="4" t="n">
        <x:v>311.005</x:v>
      </x:c>
      <x:c r="M609" s="5">
        <x:f>J609/1.408*100</x:f>
      </x:c>
      <x:c r="N609" s="6">
        <x:f>M609*L609/100</x:f>
      </x:c>
      <x:c r="O609" s="6">
        <x:f>H609-N609</x:f>
      </x:c>
    </x:row>
    <x:row r="610" spans="1:25">
      <x:c r="A610" s="0" t="s">
        <x:v>32</x:v>
      </x:c>
      <x:c r="B610" s="0" t="n">
        <x:v>1628</x:v>
      </x:c>
      <x:c r="C610" s="0" t="s">
        <x:v>21</x:v>
      </x:c>
      <x:c r="D610" s="0" t="s">
        <x:v>36</x:v>
      </x:c>
      <x:c r="E610" s="0" t="s">
        <x:v>37</x:v>
      </x:c>
      <x:c r="F610" s="0" t="s">
        <x:v>26</x:v>
      </x:c>
      <x:c r="G610" s="0" t="n">
        <x:v>225</x:v>
      </x:c>
      <x:c r="H610" s="4" t="n">
        <x:v>94.5</x:v>
      </x:c>
      <x:c r="I610" s="4" t="n">
        <x:v>225</x:v>
      </x:c>
      <x:c r="J610" s="4" t="n">
        <x:v>0.42</x:v>
      </x:c>
      <x:c r="K610" s="4">
        <x:f>I610*J610</x:f>
      </x:c>
      <x:c r="L610" s="4" t="n">
        <x:v>311.005</x:v>
      </x:c>
      <x:c r="M610" s="5">
        <x:f>J610/1.408*100</x:f>
      </x:c>
      <x:c r="N610" s="6">
        <x:f>M610*L610/100</x:f>
      </x:c>
      <x:c r="O610" s="6">
        <x:f>H610-N610</x:f>
      </x:c>
    </x:row>
    <x:row r="611" spans="1:25">
      <x:c r="A611" s="0" t="s">
        <x:v>32</x:v>
      </x:c>
      <x:c r="B611" s="0" t="n">
        <x:v>1628</x:v>
      </x:c>
      <x:c r="C611" s="0" t="s">
        <x:v>21</x:v>
      </x:c>
      <x:c r="D611" s="0" t="s">
        <x:v>36</x:v>
      </x:c>
      <x:c r="E611" s="0" t="s">
        <x:v>38</x:v>
      </x:c>
      <x:c r="F611" s="0" t="s">
        <x:v>26</x:v>
      </x:c>
      <x:c r="G611" s="0" t="n">
        <x:v>225</x:v>
      </x:c>
      <x:c r="H611" s="4" t="n">
        <x:v>94.5</x:v>
      </x:c>
      <x:c r="I611" s="4" t="n">
        <x:v>225</x:v>
      </x:c>
      <x:c r="J611" s="4" t="n">
        <x:v>0.42</x:v>
      </x:c>
      <x:c r="K611" s="4">
        <x:f>I611*J611</x:f>
      </x:c>
      <x:c r="L611" s="4" t="n">
        <x:v>311.005</x:v>
      </x:c>
      <x:c r="M611" s="5">
        <x:f>J611/1.408*100</x:f>
      </x:c>
      <x:c r="N611" s="6">
        <x:f>M611*L611/100</x:f>
      </x:c>
      <x:c r="O611" s="6">
        <x:f>H611-N611</x:f>
      </x:c>
    </x:row>
    <x:row r="612" spans="1:25">
      <x:c r="A612" s="0" t="s">
        <x:v>30</x:v>
      </x:c>
      <x:c r="B612" s="0" t="n">
        <x:v>1640</x:v>
      </x:c>
      <x:c r="C612" s="0" t="s">
        <x:v>21</x:v>
      </x:c>
      <x:c r="D612" s="0" t="s">
        <x:v>22</x:v>
      </x:c>
      <x:c r="E612" s="0" t="s">
        <x:v>23</x:v>
      </x:c>
      <x:c r="F612" s="0" t="s">
        <x:v>20</x:v>
      </x:c>
      <x:c r="G612" s="0" t="n">
        <x:v>38</x:v>
      </x:c>
      <x:c r="H612" s="4" t="n">
        <x:v>15</x:v>
      </x:c>
      <x:c r="I612" s="4" t="n">
        <x:v>38</x:v>
      </x:c>
      <x:c r="J612" s="4" t="n">
        <x:v>0.395</x:v>
      </x:c>
      <x:c r="K612" s="4">
        <x:f>I612*J612</x:f>
      </x:c>
      <x:c r="L612" s="4" t="n">
        <x:v>123.893</x:v>
      </x:c>
      <x:c r="M612" s="5">
        <x:f>J612/3.44*100</x:f>
      </x:c>
      <x:c r="N612" s="6">
        <x:f>M612*L612/100</x:f>
      </x:c>
      <x:c r="O612" s="6">
        <x:f>H612-N612</x:f>
      </x:c>
    </x:row>
    <x:row r="613" spans="1:25">
      <x:c r="A613" s="0" t="s">
        <x:v>30</x:v>
      </x:c>
      <x:c r="B613" s="0" t="n">
        <x:v>1640</x:v>
      </x:c>
      <x:c r="C613" s="0" t="s">
        <x:v>21</x:v>
      </x:c>
      <x:c r="D613" s="0" t="s">
        <x:v>22</x:v>
      </x:c>
      <x:c r="E613" s="0" t="s">
        <x:v>23</x:v>
      </x:c>
      <x:c r="F613" s="0" t="s">
        <x:v>20</x:v>
      </x:c>
      <x:c r="G613" s="0" t="n">
        <x:v>38</x:v>
      </x:c>
      <x:c r="H613" s="4" t="n">
        <x:v>15</x:v>
      </x:c>
      <x:c r="I613" s="4" t="n">
        <x:v>38</x:v>
      </x:c>
      <x:c r="J613" s="4" t="n">
        <x:v>0.395</x:v>
      </x:c>
      <x:c r="K613" s="4">
        <x:f>I613*J613</x:f>
      </x:c>
      <x:c r="L613" s="4" t="n">
        <x:v>123.893</x:v>
      </x:c>
      <x:c r="M613" s="5">
        <x:f>J613/3.44*100</x:f>
      </x:c>
      <x:c r="N613" s="6">
        <x:f>M613*L613/100</x:f>
      </x:c>
      <x:c r="O613" s="6">
        <x:f>H613-N613</x:f>
      </x:c>
    </x:row>
    <x:row r="614" spans="1:25">
      <x:c r="A614" s="0" t="s">
        <x:v>30</x:v>
      </x:c>
      <x:c r="B614" s="0" t="n">
        <x:v>1640</x:v>
      </x:c>
      <x:c r="C614" s="0" t="s">
        <x:v>17</x:v>
      </x:c>
      <x:c r="D614" s="0" t="s">
        <x:v>18</x:v>
      </x:c>
      <x:c r="E614" s="0" t="s">
        <x:v>19</x:v>
      </x:c>
      <x:c r="F614" s="0" t="s">
        <x:v>20</x:v>
      </x:c>
      <x:c r="G614" s="0" t="n">
        <x:v>38</x:v>
      </x:c>
      <x:c r="H614" s="4" t="n">
        <x:v>24.7</x:v>
      </x:c>
      <x:c r="I614" s="4" t="n">
        <x:v>38</x:v>
      </x:c>
      <x:c r="J614" s="4" t="n">
        <x:v>0.65</x:v>
      </x:c>
      <x:c r="K614" s="4">
        <x:f>I614*J614</x:f>
      </x:c>
      <x:c r="L614" s="4" t="n">
        <x:v>123.893</x:v>
      </x:c>
      <x:c r="M614" s="5">
        <x:f>J614/3.44*100</x:f>
      </x:c>
      <x:c r="N614" s="6">
        <x:f>M614*L614/100</x:f>
      </x:c>
      <x:c r="O614" s="6">
        <x:f>H614-N614</x:f>
      </x:c>
    </x:row>
    <x:row r="615" spans="1:25">
      <x:c r="A615" s="0" t="s">
        <x:v>30</x:v>
      </x:c>
      <x:c r="B615" s="0" t="n">
        <x:v>1640</x:v>
      </x:c>
      <x:c r="C615" s="0" t="s">
        <x:v>17</x:v>
      </x:c>
      <x:c r="D615" s="0" t="s">
        <x:v>24</x:v>
      </x:c>
      <x:c r="E615" s="0" t="s">
        <x:v>25</x:v>
      </x:c>
      <x:c r="F615" s="0" t="s">
        <x:v>26</x:v>
      </x:c>
      <x:c r="G615" s="0" t="n">
        <x:v>38</x:v>
      </x:c>
      <x:c r="H615" s="4" t="n">
        <x:v>76</x:v>
      </x:c>
      <x:c r="I615" s="4" t="n">
        <x:v>38</x:v>
      </x:c>
      <x:c r="J615" s="4" t="n">
        <x:v>2</x:v>
      </x:c>
      <x:c r="K615" s="4">
        <x:f>I615*J615</x:f>
      </x:c>
      <x:c r="L615" s="4" t="n">
        <x:v>123.893</x:v>
      </x:c>
      <x:c r="M615" s="5">
        <x:f>J615/3.44*100</x:f>
      </x:c>
      <x:c r="N615" s="6">
        <x:f>M615*L615/100</x:f>
      </x:c>
      <x:c r="O615" s="6">
        <x:f>H615-N615</x:f>
      </x:c>
    </x:row>
    <x:row r="616" spans="1:25">
      <x:c r="A616" s="0" t="s">
        <x:v>78</x:v>
      </x:c>
      <x:c r="B616" s="0" t="n">
        <x:v>1641</x:v>
      </x:c>
      <x:c r="C616" s="0" t="s">
        <x:v>17</x:v>
      </x:c>
      <x:c r="D616" s="0" t="s">
        <x:v>18</x:v>
      </x:c>
      <x:c r="E616" s="0" t="s">
        <x:v>19</x:v>
      </x:c>
      <x:c r="F616" s="0" t="s">
        <x:v>20</x:v>
      </x:c>
      <x:c r="G616" s="0" t="n">
        <x:v>34</x:v>
      </x:c>
      <x:c r="H616" s="4" t="n">
        <x:v>24.7</x:v>
      </x:c>
      <x:c r="I616" s="4" t="n">
        <x:v>34</x:v>
      </x:c>
      <x:c r="J616" s="4" t="n">
        <x:v>0.726</x:v>
      </x:c>
      <x:c r="K616" s="4">
        <x:f>I616*J616</x:f>
      </x:c>
      <x:c r="L616" s="4" t="n">
        <x:v>160.292</x:v>
      </x:c>
      <x:c r="M616" s="5">
        <x:f>J616/3.564*100</x:f>
      </x:c>
      <x:c r="N616" s="6">
        <x:f>M616*L616/100</x:f>
      </x:c>
      <x:c r="O616" s="6">
        <x:f>H616-N616</x:f>
      </x:c>
    </x:row>
    <x:row r="617" spans="1:25">
      <x:c r="A617" s="0" t="s">
        <x:v>78</x:v>
      </x:c>
      <x:c r="B617" s="0" t="n">
        <x:v>1641</x:v>
      </x:c>
      <x:c r="C617" s="0" t="s">
        <x:v>21</x:v>
      </x:c>
      <x:c r="D617" s="0" t="s">
        <x:v>22</x:v>
      </x:c>
      <x:c r="E617" s="0" t="s">
        <x:v>23</x:v>
      </x:c>
      <x:c r="F617" s="0" t="s">
        <x:v>20</x:v>
      </x:c>
      <x:c r="G617" s="0" t="n">
        <x:v>34</x:v>
      </x:c>
      <x:c r="H617" s="4" t="n">
        <x:v>14.25</x:v>
      </x:c>
      <x:c r="I617" s="4" t="n">
        <x:v>34</x:v>
      </x:c>
      <x:c r="J617" s="4" t="n">
        <x:v>0.419</x:v>
      </x:c>
      <x:c r="K617" s="4">
        <x:f>I617*J617</x:f>
      </x:c>
      <x:c r="L617" s="4" t="n">
        <x:v>160.292</x:v>
      </x:c>
      <x:c r="M617" s="5">
        <x:f>J617/3.564*100</x:f>
      </x:c>
      <x:c r="N617" s="6">
        <x:f>M617*L617/100</x:f>
      </x:c>
      <x:c r="O617" s="6">
        <x:f>H617-N617</x:f>
      </x:c>
    </x:row>
    <x:row r="618" spans="1:25">
      <x:c r="A618" s="0" t="s">
        <x:v>78</x:v>
      </x:c>
      <x:c r="B618" s="0" t="n">
        <x:v>1641</x:v>
      </x:c>
      <x:c r="C618" s="0" t="s">
        <x:v>21</x:v>
      </x:c>
      <x:c r="D618" s="0" t="s">
        <x:v>22</x:v>
      </x:c>
      <x:c r="E618" s="0" t="s">
        <x:v>23</x:v>
      </x:c>
      <x:c r="F618" s="0" t="s">
        <x:v>20</x:v>
      </x:c>
      <x:c r="G618" s="0" t="n">
        <x:v>34</x:v>
      </x:c>
      <x:c r="H618" s="4" t="n">
        <x:v>14.25</x:v>
      </x:c>
      <x:c r="I618" s="4" t="n">
        <x:v>34</x:v>
      </x:c>
      <x:c r="J618" s="4" t="n">
        <x:v>0.419</x:v>
      </x:c>
      <x:c r="K618" s="4">
        <x:f>I618*J618</x:f>
      </x:c>
      <x:c r="L618" s="4" t="n">
        <x:v>160.292</x:v>
      </x:c>
      <x:c r="M618" s="5">
        <x:f>J618/3.564*100</x:f>
      </x:c>
      <x:c r="N618" s="6">
        <x:f>M618*L618/100</x:f>
      </x:c>
      <x:c r="O618" s="6">
        <x:f>H618-N618</x:f>
      </x:c>
    </x:row>
    <x:row r="619" spans="1:25">
      <x:c r="A619" s="0" t="s">
        <x:v>78</x:v>
      </x:c>
      <x:c r="B619" s="0" t="n">
        <x:v>1641</x:v>
      </x:c>
      <x:c r="C619" s="0" t="s">
        <x:v>17</x:v>
      </x:c>
      <x:c r="D619" s="0" t="s">
        <x:v>24</x:v>
      </x:c>
      <x:c r="E619" s="0" t="s">
        <x:v>25</x:v>
      </x:c>
      <x:c r="F619" s="0" t="s">
        <x:v>26</x:v>
      </x:c>
      <x:c r="G619" s="0" t="n">
        <x:v>34</x:v>
      </x:c>
      <x:c r="H619" s="4" t="n">
        <x:v>76</x:v>
      </x:c>
      <x:c r="I619" s="4" t="n">
        <x:v>34</x:v>
      </x:c>
      <x:c r="J619" s="4" t="n">
        <x:v>2</x:v>
      </x:c>
      <x:c r="K619" s="4">
        <x:f>I619*J619</x:f>
      </x:c>
      <x:c r="L619" s="4" t="n">
        <x:v>160.292</x:v>
      </x:c>
      <x:c r="M619" s="5">
        <x:f>J619/3.564*100</x:f>
      </x:c>
      <x:c r="N619" s="6">
        <x:f>M619*L619/100</x:f>
      </x:c>
      <x:c r="O619" s="6">
        <x:f>H619-N619</x:f>
      </x:c>
    </x:row>
    <x:row r="620" spans="1:25">
      <x:c r="A620" s="0" t="s">
        <x:v>68</x:v>
      </x:c>
      <x:c r="B620" s="0" t="n">
        <x:v>1642</x:v>
      </x:c>
      <x:c r="C620" s="0" t="s">
        <x:v>17</x:v>
      </x:c>
      <x:c r="D620" s="0" t="s">
        <x:v>18</x:v>
      </x:c>
      <x:c r="E620" s="0" t="s">
        <x:v>19</x:v>
      </x:c>
      <x:c r="F620" s="0" t="s">
        <x:v>20</x:v>
      </x:c>
      <x:c r="G620" s="0" t="n">
        <x:v>38</x:v>
      </x:c>
      <x:c r="H620" s="4" t="n">
        <x:v>24.7</x:v>
      </x:c>
      <x:c r="I620" s="4" t="n">
        <x:v>38</x:v>
      </x:c>
      <x:c r="J620" s="4" t="n">
        <x:v>0.65</x:v>
      </x:c>
      <x:c r="K620" s="4">
        <x:f>I620*J620</x:f>
      </x:c>
      <x:c r="L620" s="4" t="n">
        <x:v>117.3</x:v>
      </x:c>
      <x:c r="M620" s="5">
        <x:f>J620/3.842*100</x:f>
      </x:c>
      <x:c r="N620" s="6">
        <x:f>M620*L620/100</x:f>
      </x:c>
      <x:c r="O620" s="6">
        <x:f>H620-N620</x:f>
      </x:c>
    </x:row>
    <x:row r="621" spans="1:25">
      <x:c r="A621" s="0" t="s">
        <x:v>68</x:v>
      </x:c>
      <x:c r="B621" s="0" t="n">
        <x:v>1642</x:v>
      </x:c>
      <x:c r="C621" s="0" t="s">
        <x:v>21</x:v>
      </x:c>
      <x:c r="D621" s="0" t="s">
        <x:v>22</x:v>
      </x:c>
      <x:c r="E621" s="0" t="s">
        <x:v>23</x:v>
      </x:c>
      <x:c r="F621" s="0" t="s">
        <x:v>20</x:v>
      </x:c>
      <x:c r="G621" s="0" t="n">
        <x:v>38</x:v>
      </x:c>
      <x:c r="H621" s="4" t="n">
        <x:v>22.65</x:v>
      </x:c>
      <x:c r="I621" s="4" t="n">
        <x:v>38</x:v>
      </x:c>
      <x:c r="J621" s="4" t="n">
        <x:v>0.596</x:v>
      </x:c>
      <x:c r="K621" s="4">
        <x:f>I621*J621</x:f>
      </x:c>
      <x:c r="L621" s="4" t="n">
        <x:v>117.3</x:v>
      </x:c>
      <x:c r="M621" s="5">
        <x:f>J621/3.842*100</x:f>
      </x:c>
      <x:c r="N621" s="6">
        <x:f>M621*L621/100</x:f>
      </x:c>
      <x:c r="O621" s="6">
        <x:f>H621-N621</x:f>
      </x:c>
    </x:row>
    <x:row r="622" spans="1:25">
      <x:c r="A622" s="0" t="s">
        <x:v>68</x:v>
      </x:c>
      <x:c r="B622" s="0" t="n">
        <x:v>1642</x:v>
      </x:c>
      <x:c r="C622" s="0" t="s">
        <x:v>21</x:v>
      </x:c>
      <x:c r="D622" s="0" t="s">
        <x:v>22</x:v>
      </x:c>
      <x:c r="E622" s="0" t="s">
        <x:v>23</x:v>
      </x:c>
      <x:c r="F622" s="0" t="s">
        <x:v>20</x:v>
      </x:c>
      <x:c r="G622" s="0" t="n">
        <x:v>38</x:v>
      </x:c>
      <x:c r="H622" s="4" t="n">
        <x:v>22.65</x:v>
      </x:c>
      <x:c r="I622" s="4" t="n">
        <x:v>38</x:v>
      </x:c>
      <x:c r="J622" s="4" t="n">
        <x:v>0.596</x:v>
      </x:c>
      <x:c r="K622" s="4">
        <x:f>I622*J622</x:f>
      </x:c>
      <x:c r="L622" s="4" t="n">
        <x:v>117.3</x:v>
      </x:c>
      <x:c r="M622" s="5">
        <x:f>J622/3.842*100</x:f>
      </x:c>
      <x:c r="N622" s="6">
        <x:f>M622*L622/100</x:f>
      </x:c>
      <x:c r="O622" s="6">
        <x:f>H622-N622</x:f>
      </x:c>
    </x:row>
    <x:row r="623" spans="1:25">
      <x:c r="A623" s="0" t="s">
        <x:v>68</x:v>
      </x:c>
      <x:c r="B623" s="0" t="n">
        <x:v>1642</x:v>
      </x:c>
      <x:c r="C623" s="0" t="s">
        <x:v>17</x:v>
      </x:c>
      <x:c r="D623" s="0" t="s">
        <x:v>24</x:v>
      </x:c>
      <x:c r="E623" s="0" t="s">
        <x:v>25</x:v>
      </x:c>
      <x:c r="F623" s="0" t="s">
        <x:v>26</x:v>
      </x:c>
      <x:c r="G623" s="0" t="n">
        <x:v>38</x:v>
      </x:c>
      <x:c r="H623" s="4" t="n">
        <x:v>76</x:v>
      </x:c>
      <x:c r="I623" s="4" t="n">
        <x:v>38</x:v>
      </x:c>
      <x:c r="J623" s="4" t="n">
        <x:v>2</x:v>
      </x:c>
      <x:c r="K623" s="4">
        <x:f>I623*J623</x:f>
      </x:c>
      <x:c r="L623" s="4" t="n">
        <x:v>117.3</x:v>
      </x:c>
      <x:c r="M623" s="5">
        <x:f>J623/3.842*100</x:f>
      </x:c>
      <x:c r="N623" s="6">
        <x:f>M623*L623/100</x:f>
      </x:c>
      <x:c r="O623" s="6">
        <x:f>H623-N623</x:f>
      </x:c>
    </x:row>
    <x:row r="624" spans="1:25">
      <x:c r="A624" s="0" t="s">
        <x:v>31</x:v>
      </x:c>
      <x:c r="B624" s="0" t="n">
        <x:v>1643</x:v>
      </x:c>
      <x:c r="C624" s="0" t="s">
        <x:v>17</x:v>
      </x:c>
      <x:c r="D624" s="0" t="s">
        <x:v>18</x:v>
      </x:c>
      <x:c r="E624" s="0" t="s">
        <x:v>19</x:v>
      </x:c>
      <x:c r="F624" s="0" t="s">
        <x:v>20</x:v>
      </x:c>
      <x:c r="G624" s="0" t="n">
        <x:v>36</x:v>
      </x:c>
      <x:c r="H624" s="4" t="n">
        <x:v>24.7</x:v>
      </x:c>
      <x:c r="I624" s="4" t="n">
        <x:v>36</x:v>
      </x:c>
      <x:c r="J624" s="4" t="n">
        <x:v>0.686</x:v>
      </x:c>
      <x:c r="K624" s="4">
        <x:f>I624*J624</x:f>
      </x:c>
      <x:c r="L624" s="4" t="n">
        <x:v>113.736</x:v>
      </x:c>
      <x:c r="M624" s="5">
        <x:f>J624/3.024*100</x:f>
      </x:c>
      <x:c r="N624" s="6">
        <x:f>M624*L624/100</x:f>
      </x:c>
      <x:c r="O624" s="6">
        <x:f>H624-N624</x:f>
      </x:c>
    </x:row>
    <x:row r="625" spans="1:25">
      <x:c r="A625" s="0" t="s">
        <x:v>31</x:v>
      </x:c>
      <x:c r="B625" s="0" t="n">
        <x:v>1643</x:v>
      </x:c>
      <x:c r="C625" s="0" t="s">
        <x:v>21</x:v>
      </x:c>
      <x:c r="D625" s="0" t="s">
        <x:v>22</x:v>
      </x:c>
      <x:c r="E625" s="0" t="s">
        <x:v>23</x:v>
      </x:c>
      <x:c r="F625" s="0" t="s">
        <x:v>20</x:v>
      </x:c>
      <x:c r="G625" s="0" t="n">
        <x:v>36</x:v>
      </x:c>
      <x:c r="H625" s="4" t="n">
        <x:v>12.15</x:v>
      </x:c>
      <x:c r="I625" s="4" t="n">
        <x:v>36</x:v>
      </x:c>
      <x:c r="J625" s="4" t="n">
        <x:v>0.338</x:v>
      </x:c>
      <x:c r="K625" s="4">
        <x:f>I625*J625</x:f>
      </x:c>
      <x:c r="L625" s="4" t="n">
        <x:v>113.736</x:v>
      </x:c>
      <x:c r="M625" s="5">
        <x:f>J625/3.024*100</x:f>
      </x:c>
      <x:c r="N625" s="6">
        <x:f>M625*L625/100</x:f>
      </x:c>
      <x:c r="O625" s="6">
        <x:f>H625-N625</x:f>
      </x:c>
    </x:row>
    <x:row r="626" spans="1:25">
      <x:c r="A626" s="0" t="s">
        <x:v>31</x:v>
      </x:c>
      <x:c r="B626" s="0" t="n">
        <x:v>1643</x:v>
      </x:c>
      <x:c r="C626" s="0" t="s">
        <x:v>17</x:v>
      </x:c>
      <x:c r="D626" s="0" t="s">
        <x:v>24</x:v>
      </x:c>
      <x:c r="E626" s="0" t="s">
        <x:v>25</x:v>
      </x:c>
      <x:c r="F626" s="0" t="s">
        <x:v>26</x:v>
      </x:c>
      <x:c r="G626" s="0" t="n">
        <x:v>36</x:v>
      </x:c>
      <x:c r="H626" s="4" t="n">
        <x:v>76</x:v>
      </x:c>
      <x:c r="I626" s="4" t="n">
        <x:v>36</x:v>
      </x:c>
      <x:c r="J626" s="4" t="n">
        <x:v>2</x:v>
      </x:c>
      <x:c r="K626" s="4">
        <x:f>I626*J626</x:f>
      </x:c>
      <x:c r="L626" s="4" t="n">
        <x:v>113.736</x:v>
      </x:c>
      <x:c r="M626" s="5">
        <x:f>J626/3.024*100</x:f>
      </x:c>
      <x:c r="N626" s="6">
        <x:f>M626*L626/100</x:f>
      </x:c>
      <x:c r="O626" s="6">
        <x:f>H626-N626</x:f>
      </x:c>
    </x:row>
    <x:row r="627" spans="1:25">
      <x:c r="A627" s="0" t="s">
        <x:v>50</x:v>
      </x:c>
      <x:c r="B627" s="0" t="n">
        <x:v>1644</x:v>
      </x:c>
      <x:c r="C627" s="0" t="s">
        <x:v>17</x:v>
      </x:c>
      <x:c r="D627" s="0" t="s">
        <x:v>18</x:v>
      </x:c>
      <x:c r="E627" s="0" t="s">
        <x:v>19</x:v>
      </x:c>
      <x:c r="F627" s="0" t="s">
        <x:v>20</x:v>
      </x:c>
      <x:c r="G627" s="0" t="n">
        <x:v>38</x:v>
      </x:c>
      <x:c r="H627" s="4" t="n">
        <x:v>24.7</x:v>
      </x:c>
      <x:c r="I627" s="4" t="n">
        <x:v>38</x:v>
      </x:c>
      <x:c r="J627" s="4" t="n">
        <x:v>0.65</x:v>
      </x:c>
      <x:c r="K627" s="4">
        <x:f>I627*J627</x:f>
      </x:c>
      <x:c r="L627" s="4" t="n">
        <x:v>109.643</x:v>
      </x:c>
      <x:c r="M627" s="5">
        <x:f>J627/3.834*100</x:f>
      </x:c>
      <x:c r="N627" s="6">
        <x:f>M627*L627/100</x:f>
      </x:c>
      <x:c r="O627" s="6">
        <x:f>H627-N627</x:f>
      </x:c>
    </x:row>
    <x:row r="628" spans="1:25">
      <x:c r="A628" s="0" t="s">
        <x:v>50</x:v>
      </x:c>
      <x:c r="B628" s="0" t="n">
        <x:v>1644</x:v>
      </x:c>
      <x:c r="C628" s="0" t="s">
        <x:v>21</x:v>
      </x:c>
      <x:c r="D628" s="0" t="s">
        <x:v>22</x:v>
      </x:c>
      <x:c r="E628" s="0" t="s">
        <x:v>23</x:v>
      </x:c>
      <x:c r="F628" s="0" t="s">
        <x:v>20</x:v>
      </x:c>
      <x:c r="G628" s="0" t="n">
        <x:v>38</x:v>
      </x:c>
      <x:c r="H628" s="4" t="n">
        <x:v>22.5</x:v>
      </x:c>
      <x:c r="I628" s="4" t="n">
        <x:v>38</x:v>
      </x:c>
      <x:c r="J628" s="4" t="n">
        <x:v>0.592</x:v>
      </x:c>
      <x:c r="K628" s="4">
        <x:f>I628*J628</x:f>
      </x:c>
      <x:c r="L628" s="4" t="n">
        <x:v>109.643</x:v>
      </x:c>
      <x:c r="M628" s="5">
        <x:f>J628/3.834*100</x:f>
      </x:c>
      <x:c r="N628" s="6">
        <x:f>M628*L628/100</x:f>
      </x:c>
      <x:c r="O628" s="6">
        <x:f>H628-N628</x:f>
      </x:c>
    </x:row>
    <x:row r="629" spans="1:25">
      <x:c r="A629" s="0" t="s">
        <x:v>50</x:v>
      </x:c>
      <x:c r="B629" s="0" t="n">
        <x:v>1644</x:v>
      </x:c>
      <x:c r="C629" s="0" t="s">
        <x:v>21</x:v>
      </x:c>
      <x:c r="D629" s="0" t="s">
        <x:v>22</x:v>
      </x:c>
      <x:c r="E629" s="0" t="s">
        <x:v>23</x:v>
      </x:c>
      <x:c r="F629" s="0" t="s">
        <x:v>20</x:v>
      </x:c>
      <x:c r="G629" s="0" t="n">
        <x:v>38</x:v>
      </x:c>
      <x:c r="H629" s="4" t="n">
        <x:v>22.5</x:v>
      </x:c>
      <x:c r="I629" s="4" t="n">
        <x:v>38</x:v>
      </x:c>
      <x:c r="J629" s="4" t="n">
        <x:v>0.592</x:v>
      </x:c>
      <x:c r="K629" s="4">
        <x:f>I629*J629</x:f>
      </x:c>
      <x:c r="L629" s="4" t="n">
        <x:v>109.643</x:v>
      </x:c>
      <x:c r="M629" s="5">
        <x:f>J629/3.834*100</x:f>
      </x:c>
      <x:c r="N629" s="6">
        <x:f>M629*L629/100</x:f>
      </x:c>
      <x:c r="O629" s="6">
        <x:f>H629-N629</x:f>
      </x:c>
    </x:row>
    <x:row r="630" spans="1:25">
      <x:c r="A630" s="0" t="s">
        <x:v>50</x:v>
      </x:c>
      <x:c r="B630" s="0" t="n">
        <x:v>1644</x:v>
      </x:c>
      <x:c r="C630" s="0" t="s">
        <x:v>17</x:v>
      </x:c>
      <x:c r="D630" s="0" t="s">
        <x:v>24</x:v>
      </x:c>
      <x:c r="E630" s="0" t="s">
        <x:v>25</x:v>
      </x:c>
      <x:c r="F630" s="0" t="s">
        <x:v>26</x:v>
      </x:c>
      <x:c r="G630" s="0" t="n">
        <x:v>38</x:v>
      </x:c>
      <x:c r="H630" s="4" t="n">
        <x:v>76</x:v>
      </x:c>
      <x:c r="I630" s="4" t="n">
        <x:v>38</x:v>
      </x:c>
      <x:c r="J630" s="4" t="n">
        <x:v>2</x:v>
      </x:c>
      <x:c r="K630" s="4">
        <x:f>I630*J630</x:f>
      </x:c>
      <x:c r="L630" s="4" t="n">
        <x:v>109.643</x:v>
      </x:c>
      <x:c r="M630" s="5">
        <x:f>J630/3.834*100</x:f>
      </x:c>
      <x:c r="N630" s="6">
        <x:f>M630*L630/100</x:f>
      </x:c>
      <x:c r="O630" s="6">
        <x:f>H630-N630</x:f>
      </x:c>
    </x:row>
    <x:row r="631" spans="1:25">
      <x:c r="A631" s="0" t="s">
        <x:v>67</x:v>
      </x:c>
      <x:c r="B631" s="0" t="n">
        <x:v>1645</x:v>
      </x:c>
      <x:c r="C631" s="0" t="s">
        <x:v>21</x:v>
      </x:c>
      <x:c r="D631" s="0" t="s">
        <x:v>22</x:v>
      </x:c>
      <x:c r="E631" s="0" t="s">
        <x:v>23</x:v>
      </x:c>
      <x:c r="F631" s="0" t="s">
        <x:v>20</x:v>
      </x:c>
      <x:c r="G631" s="0" t="n">
        <x:v>38</x:v>
      </x:c>
      <x:c r="H631" s="4" t="n">
        <x:v>22.5</x:v>
      </x:c>
      <x:c r="I631" s="4" t="n">
        <x:v>38</x:v>
      </x:c>
      <x:c r="J631" s="4" t="n">
        <x:v>0.592</x:v>
      </x:c>
      <x:c r="K631" s="4">
        <x:f>I631*J631</x:f>
      </x:c>
      <x:c r="L631" s="4" t="n">
        <x:v>121.702</x:v>
      </x:c>
      <x:c r="M631" s="5">
        <x:f>J631/3.834*100</x:f>
      </x:c>
      <x:c r="N631" s="6">
        <x:f>M631*L631/100</x:f>
      </x:c>
      <x:c r="O631" s="6">
        <x:f>H631-N631</x:f>
      </x:c>
    </x:row>
    <x:row r="632" spans="1:25">
      <x:c r="A632" s="0" t="s">
        <x:v>67</x:v>
      </x:c>
      <x:c r="B632" s="0" t="n">
        <x:v>1645</x:v>
      </x:c>
      <x:c r="C632" s="0" t="s">
        <x:v>21</x:v>
      </x:c>
      <x:c r="D632" s="0" t="s">
        <x:v>22</x:v>
      </x:c>
      <x:c r="E632" s="0" t="s">
        <x:v>23</x:v>
      </x:c>
      <x:c r="F632" s="0" t="s">
        <x:v>20</x:v>
      </x:c>
      <x:c r="G632" s="0" t="n">
        <x:v>38</x:v>
      </x:c>
      <x:c r="H632" s="4" t="n">
        <x:v>22.5</x:v>
      </x:c>
      <x:c r="I632" s="4" t="n">
        <x:v>38</x:v>
      </x:c>
      <x:c r="J632" s="4" t="n">
        <x:v>0.592</x:v>
      </x:c>
      <x:c r="K632" s="4">
        <x:f>I632*J632</x:f>
      </x:c>
      <x:c r="L632" s="4" t="n">
        <x:v>121.702</x:v>
      </x:c>
      <x:c r="M632" s="5">
        <x:f>J632/3.834*100</x:f>
      </x:c>
      <x:c r="N632" s="6">
        <x:f>M632*L632/100</x:f>
      </x:c>
      <x:c r="O632" s="6">
        <x:f>H632-N632</x:f>
      </x:c>
    </x:row>
    <x:row r="633" spans="1:25">
      <x:c r="A633" s="0" t="s">
        <x:v>67</x:v>
      </x:c>
      <x:c r="B633" s="0" t="n">
        <x:v>1645</x:v>
      </x:c>
      <x:c r="C633" s="0" t="s">
        <x:v>17</x:v>
      </x:c>
      <x:c r="D633" s="0" t="s">
        <x:v>18</x:v>
      </x:c>
      <x:c r="E633" s="0" t="s">
        <x:v>19</x:v>
      </x:c>
      <x:c r="F633" s="0" t="s">
        <x:v>20</x:v>
      </x:c>
      <x:c r="G633" s="0" t="n">
        <x:v>38</x:v>
      </x:c>
      <x:c r="H633" s="4" t="n">
        <x:v>24.7</x:v>
      </x:c>
      <x:c r="I633" s="4" t="n">
        <x:v>38</x:v>
      </x:c>
      <x:c r="J633" s="4" t="n">
        <x:v>0.65</x:v>
      </x:c>
      <x:c r="K633" s="4">
        <x:f>I633*J633</x:f>
      </x:c>
      <x:c r="L633" s="4" t="n">
        <x:v>121.702</x:v>
      </x:c>
      <x:c r="M633" s="5">
        <x:f>J633/3.834*100</x:f>
      </x:c>
      <x:c r="N633" s="6">
        <x:f>M633*L633/100</x:f>
      </x:c>
      <x:c r="O633" s="6">
        <x:f>H633-N633</x:f>
      </x:c>
    </x:row>
    <x:row r="634" spans="1:25">
      <x:c r="A634" s="0" t="s">
        <x:v>67</x:v>
      </x:c>
      <x:c r="B634" s="0" t="n">
        <x:v>1645</x:v>
      </x:c>
      <x:c r="C634" s="0" t="s">
        <x:v>17</x:v>
      </x:c>
      <x:c r="D634" s="0" t="s">
        <x:v>24</x:v>
      </x:c>
      <x:c r="E634" s="0" t="s">
        <x:v>25</x:v>
      </x:c>
      <x:c r="F634" s="0" t="s">
        <x:v>26</x:v>
      </x:c>
      <x:c r="G634" s="0" t="n">
        <x:v>38</x:v>
      </x:c>
      <x:c r="H634" s="4" t="n">
        <x:v>76</x:v>
      </x:c>
      <x:c r="I634" s="4" t="n">
        <x:v>38</x:v>
      </x:c>
      <x:c r="J634" s="4" t="n">
        <x:v>2</x:v>
      </x:c>
      <x:c r="K634" s="4">
        <x:f>I634*J634</x:f>
      </x:c>
      <x:c r="L634" s="4" t="n">
        <x:v>121.702</x:v>
      </x:c>
      <x:c r="M634" s="5">
        <x:f>J634/3.834*100</x:f>
      </x:c>
      <x:c r="N634" s="6">
        <x:f>M634*L634/100</x:f>
      </x:c>
      <x:c r="O634" s="6">
        <x:f>H634-N634</x:f>
      </x:c>
    </x:row>
    <x:row r="635" spans="1:25">
      <x:c r="A635" s="0" t="s">
        <x:v>52</x:v>
      </x:c>
      <x:c r="B635" s="0" t="n">
        <x:v>1646</x:v>
      </x:c>
      <x:c r="C635" s="0" t="s">
        <x:v>17</x:v>
      </x:c>
      <x:c r="D635" s="0" t="s">
        <x:v>18</x:v>
      </x:c>
      <x:c r="E635" s="0" t="s">
        <x:v>19</x:v>
      </x:c>
      <x:c r="F635" s="0" t="s">
        <x:v>20</x:v>
      </x:c>
      <x:c r="G635" s="0" t="n">
        <x:v>38</x:v>
      </x:c>
      <x:c r="H635" s="4" t="n">
        <x:v>24.7</x:v>
      </x:c>
      <x:c r="I635" s="4" t="n">
        <x:v>38</x:v>
      </x:c>
      <x:c r="J635" s="4" t="n">
        <x:v>0.65</x:v>
      </x:c>
      <x:c r="K635" s="4">
        <x:f>I635*J635</x:f>
      </x:c>
      <x:c r="L635" s="4" t="n">
        <x:v>112.602</x:v>
      </x:c>
      <x:c r="M635" s="5">
        <x:f>J635/3.242*100</x:f>
      </x:c>
      <x:c r="N635" s="6">
        <x:f>M635*L635/100</x:f>
      </x:c>
      <x:c r="O635" s="6">
        <x:f>H635-N635</x:f>
      </x:c>
    </x:row>
    <x:row r="636" spans="1:25">
      <x:c r="A636" s="0" t="s">
        <x:v>52</x:v>
      </x:c>
      <x:c r="B636" s="0" t="n">
        <x:v>1646</x:v>
      </x:c>
      <x:c r="C636" s="0" t="s">
        <x:v>21</x:v>
      </x:c>
      <x:c r="D636" s="0" t="s">
        <x:v>22</x:v>
      </x:c>
      <x:c r="E636" s="0" t="s">
        <x:v>23</x:v>
      </x:c>
      <x:c r="F636" s="0" t="s">
        <x:v>20</x:v>
      </x:c>
      <x:c r="G636" s="0" t="n">
        <x:v>38</x:v>
      </x:c>
      <x:c r="H636" s="4" t="n">
        <x:v>22.5</x:v>
      </x:c>
      <x:c r="I636" s="4" t="n">
        <x:v>38</x:v>
      </x:c>
      <x:c r="J636" s="4" t="n">
        <x:v>0.592</x:v>
      </x:c>
      <x:c r="K636" s="4">
        <x:f>I636*J636</x:f>
      </x:c>
      <x:c r="L636" s="4" t="n">
        <x:v>112.602</x:v>
      </x:c>
      <x:c r="M636" s="5">
        <x:f>J636/3.242*100</x:f>
      </x:c>
      <x:c r="N636" s="6">
        <x:f>M636*L636/100</x:f>
      </x:c>
      <x:c r="O636" s="6">
        <x:f>H636-N636</x:f>
      </x:c>
    </x:row>
    <x:row r="637" spans="1:25">
      <x:c r="A637" s="0" t="s">
        <x:v>52</x:v>
      </x:c>
      <x:c r="B637" s="0" t="n">
        <x:v>1646</x:v>
      </x:c>
      <x:c r="C637" s="0" t="s">
        <x:v>17</x:v>
      </x:c>
      <x:c r="D637" s="0" t="s">
        <x:v>24</x:v>
      </x:c>
      <x:c r="E637" s="0" t="s">
        <x:v>25</x:v>
      </x:c>
      <x:c r="F637" s="0" t="s">
        <x:v>26</x:v>
      </x:c>
      <x:c r="G637" s="0" t="n">
        <x:v>38</x:v>
      </x:c>
      <x:c r="H637" s="4" t="n">
        <x:v>76</x:v>
      </x:c>
      <x:c r="I637" s="4" t="n">
        <x:v>38</x:v>
      </x:c>
      <x:c r="J637" s="4" t="n">
        <x:v>2</x:v>
      </x:c>
      <x:c r="K637" s="4">
        <x:f>I637*J637</x:f>
      </x:c>
      <x:c r="L637" s="4" t="n">
        <x:v>112.602</x:v>
      </x:c>
      <x:c r="M637" s="5">
        <x:f>J637/3.242*100</x:f>
      </x:c>
      <x:c r="N637" s="6">
        <x:f>M637*L637/100</x:f>
      </x:c>
      <x:c r="O637" s="6">
        <x:f>H637-N637</x:f>
      </x:c>
    </x:row>
    <x:row r="638" spans="1:25">
      <x:c r="A638" s="0" t="s">
        <x:v>97</x:v>
      </x:c>
      <x:c r="B638" s="0" t="n">
        <x:v>1647</x:v>
      </x:c>
      <x:c r="C638" s="0" t="s">
        <x:v>21</x:v>
      </x:c>
      <x:c r="D638" s="0" t="s">
        <x:v>22</x:v>
      </x:c>
      <x:c r="E638" s="0" t="s">
        <x:v>23</x:v>
      </x:c>
      <x:c r="F638" s="0" t="s">
        <x:v>20</x:v>
      </x:c>
      <x:c r="G638" s="0" t="n">
        <x:v>38</x:v>
      </x:c>
      <x:c r="H638" s="4" t="n">
        <x:v>22.5</x:v>
      </x:c>
      <x:c r="I638" s="4" t="n">
        <x:v>38</x:v>
      </x:c>
      <x:c r="J638" s="4" t="n">
        <x:v>0.592</x:v>
      </x:c>
      <x:c r="K638" s="4">
        <x:f>I638*J638</x:f>
      </x:c>
      <x:c r="L638" s="4" t="n">
        <x:v>115.706</x:v>
      </x:c>
      <x:c r="M638" s="5">
        <x:f>J638/3.242*100</x:f>
      </x:c>
      <x:c r="N638" s="6">
        <x:f>M638*L638/100</x:f>
      </x:c>
      <x:c r="O638" s="6">
        <x:f>H638-N638</x:f>
      </x:c>
    </x:row>
    <x:row r="639" spans="1:25">
      <x:c r="A639" s="0" t="s">
        <x:v>97</x:v>
      </x:c>
      <x:c r="B639" s="0" t="n">
        <x:v>1647</x:v>
      </x:c>
      <x:c r="C639" s="0" t="s">
        <x:v>17</x:v>
      </x:c>
      <x:c r="D639" s="0" t="s">
        <x:v>18</x:v>
      </x:c>
      <x:c r="E639" s="0" t="s">
        <x:v>19</x:v>
      </x:c>
      <x:c r="F639" s="0" t="s">
        <x:v>20</x:v>
      </x:c>
      <x:c r="G639" s="0" t="n">
        <x:v>38</x:v>
      </x:c>
      <x:c r="H639" s="4" t="n">
        <x:v>24.7</x:v>
      </x:c>
      <x:c r="I639" s="4" t="n">
        <x:v>38</x:v>
      </x:c>
      <x:c r="J639" s="4" t="n">
        <x:v>0.65</x:v>
      </x:c>
      <x:c r="K639" s="4">
        <x:f>I639*J639</x:f>
      </x:c>
      <x:c r="L639" s="4" t="n">
        <x:v>115.706</x:v>
      </x:c>
      <x:c r="M639" s="5">
        <x:f>J639/3.242*100</x:f>
      </x:c>
      <x:c r="N639" s="6">
        <x:f>M639*L639/100</x:f>
      </x:c>
      <x:c r="O639" s="6">
        <x:f>H639-N639</x:f>
      </x:c>
    </x:row>
    <x:row r="640" spans="1:25">
      <x:c r="A640" s="0" t="s">
        <x:v>97</x:v>
      </x:c>
      <x:c r="B640" s="0" t="n">
        <x:v>1647</x:v>
      </x:c>
      <x:c r="C640" s="0" t="s">
        <x:v>17</x:v>
      </x:c>
      <x:c r="D640" s="0" t="s">
        <x:v>24</x:v>
      </x:c>
      <x:c r="E640" s="0" t="s">
        <x:v>25</x:v>
      </x:c>
      <x:c r="F640" s="0" t="s">
        <x:v>26</x:v>
      </x:c>
      <x:c r="G640" s="0" t="n">
        <x:v>38</x:v>
      </x:c>
      <x:c r="H640" s="4" t="n">
        <x:v>76</x:v>
      </x:c>
      <x:c r="I640" s="4" t="n">
        <x:v>38</x:v>
      </x:c>
      <x:c r="J640" s="4" t="n">
        <x:v>2</x:v>
      </x:c>
      <x:c r="K640" s="4">
        <x:f>I640*J640</x:f>
      </x:c>
      <x:c r="L640" s="4" t="n">
        <x:v>115.706</x:v>
      </x:c>
      <x:c r="M640" s="5">
        <x:f>J640/3.242*100</x:f>
      </x:c>
      <x:c r="N640" s="6">
        <x:f>M640*L640/100</x:f>
      </x:c>
      <x:c r="O640" s="6">
        <x:f>H640-N640</x:f>
      </x:c>
    </x:row>
    <x:row r="641" spans="1:25">
      <x:c r="A641" s="0" t="s">
        <x:v>82</x:v>
      </x:c>
      <x:c r="B641" s="0" t="n">
        <x:v>1648</x:v>
      </x:c>
      <x:c r="C641" s="0" t="s">
        <x:v>17</x:v>
      </x:c>
      <x:c r="D641" s="0" t="s">
        <x:v>18</x:v>
      </x:c>
      <x:c r="E641" s="0" t="s">
        <x:v>19</x:v>
      </x:c>
      <x:c r="F641" s="0" t="s">
        <x:v>20</x:v>
      </x:c>
      <x:c r="G641" s="0" t="n">
        <x:v>38</x:v>
      </x:c>
      <x:c r="H641" s="4" t="n">
        <x:v>24.7</x:v>
      </x:c>
      <x:c r="I641" s="4" t="n">
        <x:v>38</x:v>
      </x:c>
      <x:c r="J641" s="4" t="n">
        <x:v>0.65</x:v>
      </x:c>
      <x:c r="K641" s="4">
        <x:f>I641*J641</x:f>
      </x:c>
      <x:c r="L641" s="4" t="n">
        <x:v>126.102</x:v>
      </x:c>
      <x:c r="M641" s="5">
        <x:f>J641/3.203*100</x:f>
      </x:c>
      <x:c r="N641" s="6">
        <x:f>M641*L641/100</x:f>
      </x:c>
      <x:c r="O641" s="6">
        <x:f>H641-N641</x:f>
      </x:c>
    </x:row>
    <x:row r="642" spans="1:25">
      <x:c r="A642" s="0" t="s">
        <x:v>82</x:v>
      </x:c>
      <x:c r="B642" s="0" t="n">
        <x:v>1648</x:v>
      </x:c>
      <x:c r="C642" s="0" t="s">
        <x:v>21</x:v>
      </x:c>
      <x:c r="D642" s="0" t="s">
        <x:v>22</x:v>
      </x:c>
      <x:c r="E642" s="0" t="s">
        <x:v>23</x:v>
      </x:c>
      <x:c r="F642" s="0" t="s">
        <x:v>20</x:v>
      </x:c>
      <x:c r="G642" s="0" t="n">
        <x:v>38</x:v>
      </x:c>
      <x:c r="H642" s="4" t="n">
        <x:v>21</x:v>
      </x:c>
      <x:c r="I642" s="4" t="n">
        <x:v>38</x:v>
      </x:c>
      <x:c r="J642" s="4" t="n">
        <x:v>0.553</x:v>
      </x:c>
      <x:c r="K642" s="4">
        <x:f>I642*J642</x:f>
      </x:c>
      <x:c r="L642" s="4" t="n">
        <x:v>126.102</x:v>
      </x:c>
      <x:c r="M642" s="5">
        <x:f>J642/3.203*100</x:f>
      </x:c>
      <x:c r="N642" s="6">
        <x:f>M642*L642/100</x:f>
      </x:c>
      <x:c r="O642" s="6">
        <x:f>H642-N642</x:f>
      </x:c>
    </x:row>
    <x:row r="643" spans="1:25">
      <x:c r="A643" s="0" t="s">
        <x:v>82</x:v>
      </x:c>
      <x:c r="B643" s="0" t="n">
        <x:v>1648</x:v>
      </x:c>
      <x:c r="C643" s="0" t="s">
        <x:v>17</x:v>
      </x:c>
      <x:c r="D643" s="0" t="s">
        <x:v>24</x:v>
      </x:c>
      <x:c r="E643" s="0" t="s">
        <x:v>25</x:v>
      </x:c>
      <x:c r="F643" s="0" t="s">
        <x:v>26</x:v>
      </x:c>
      <x:c r="G643" s="0" t="n">
        <x:v>38</x:v>
      </x:c>
      <x:c r="H643" s="4" t="n">
        <x:v>76.053</x:v>
      </x:c>
      <x:c r="I643" s="4" t="n">
        <x:v>38</x:v>
      </x:c>
      <x:c r="J643" s="4" t="n">
        <x:v>2</x:v>
      </x:c>
      <x:c r="K643" s="4">
        <x:f>I643*J643</x:f>
      </x:c>
      <x:c r="L643" s="4" t="n">
        <x:v>126.102</x:v>
      </x:c>
      <x:c r="M643" s="5">
        <x:f>J643/3.203*100</x:f>
      </x:c>
      <x:c r="N643" s="6">
        <x:f>M643*L643/100</x:f>
      </x:c>
      <x:c r="O643" s="6">
        <x:f>H643-N643</x:f>
      </x:c>
    </x:row>
    <x:row r="644" spans="1:25">
      <x:c r="A644" s="0" t="s">
        <x:v>120</x:v>
      </x:c>
      <x:c r="B644" s="0" t="n">
        <x:v>1649</x:v>
      </x:c>
      <x:c r="C644" s="0" t="s">
        <x:v>21</x:v>
      </x:c>
      <x:c r="D644" s="0" t="s">
        <x:v>33</x:v>
      </x:c>
      <x:c r="E644" s="0" t="s">
        <x:v>73</x:v>
      </x:c>
      <x:c r="F644" s="0" t="s">
        <x:v>20</x:v>
      </x:c>
      <x:c r="G644" s="0" t="n">
        <x:v>225</x:v>
      </x:c>
      <x:c r="H644" s="4" t="n">
        <x:v>59.85</x:v>
      </x:c>
      <x:c r="I644" s="4" t="n">
        <x:v>225</x:v>
      </x:c>
      <x:c r="J644" s="4" t="n">
        <x:v>0.266</x:v>
      </x:c>
      <x:c r="K644" s="4">
        <x:f>I644*J644</x:f>
      </x:c>
      <x:c r="L644" s="4" t="n">
        <x:v>314.468</x:v>
      </x:c>
      <x:c r="M644" s="5">
        <x:f>J644/1.408*100</x:f>
      </x:c>
      <x:c r="N644" s="6">
        <x:f>M644*L644/100</x:f>
      </x:c>
      <x:c r="O644" s="6">
        <x:f>H644-N644</x:f>
      </x:c>
    </x:row>
    <x:row r="645" spans="1:25">
      <x:c r="A645" s="0" t="s">
        <x:v>120</x:v>
      </x:c>
      <x:c r="B645" s="0" t="n">
        <x:v>1649</x:v>
      </x:c>
      <x:c r="C645" s="0" t="s">
        <x:v>21</x:v>
      </x:c>
      <x:c r="D645" s="0" t="s">
        <x:v>22</x:v>
      </x:c>
      <x:c r="E645" s="0" t="s">
        <x:v>74</x:v>
      </x:c>
      <x:c r="F645" s="0" t="s">
        <x:v>20</x:v>
      </x:c>
      <x:c r="G645" s="0" t="n">
        <x:v>225</x:v>
      </x:c>
      <x:c r="H645" s="4" t="n">
        <x:v>50.4</x:v>
      </x:c>
      <x:c r="I645" s="4" t="n">
        <x:v>225</x:v>
      </x:c>
      <x:c r="J645" s="4" t="n">
        <x:v>0.224</x:v>
      </x:c>
      <x:c r="K645" s="4">
        <x:f>I645*J645</x:f>
      </x:c>
      <x:c r="L645" s="4" t="n">
        <x:v>314.468</x:v>
      </x:c>
      <x:c r="M645" s="5">
        <x:f>J645/1.408*100</x:f>
      </x:c>
      <x:c r="N645" s="6">
        <x:f>M645*L645/100</x:f>
      </x:c>
      <x:c r="O645" s="6">
        <x:f>H645-N645</x:f>
      </x:c>
    </x:row>
    <x:row r="646" spans="1:25">
      <x:c r="A646" s="0" t="s">
        <x:v>120</x:v>
      </x:c>
      <x:c r="B646" s="0" t="n">
        <x:v>1649</x:v>
      </x:c>
      <x:c r="C646" s="0" t="s">
        <x:v>21</x:v>
      </x:c>
      <x:c r="D646" s="0" t="s">
        <x:v>33</x:v>
      </x:c>
      <x:c r="E646" s="0" t="s">
        <x:v>73</x:v>
      </x:c>
      <x:c r="F646" s="0" t="s">
        <x:v>26</x:v>
      </x:c>
      <x:c r="G646" s="0" t="n">
        <x:v>225</x:v>
      </x:c>
      <x:c r="H646" s="4" t="n">
        <x:v>17.551</x:v>
      </x:c>
      <x:c r="I646" s="4" t="n">
        <x:v>225</x:v>
      </x:c>
      <x:c r="J646" s="4" t="n">
        <x:v>0.078</x:v>
      </x:c>
      <x:c r="K646" s="4">
        <x:f>I646*J646</x:f>
      </x:c>
      <x:c r="L646" s="4" t="n">
        <x:v>314.468</x:v>
      </x:c>
      <x:c r="M646" s="5">
        <x:f>J646/1.408*100</x:f>
      </x:c>
      <x:c r="N646" s="6">
        <x:f>M646*L646/100</x:f>
      </x:c>
      <x:c r="O646" s="6">
        <x:f>H646-N646</x:f>
      </x:c>
    </x:row>
    <x:row r="647" spans="1:25">
      <x:c r="A647" s="0" t="s">
        <x:v>120</x:v>
      </x:c>
      <x:c r="B647" s="0" t="n">
        <x:v>1649</x:v>
      </x:c>
      <x:c r="C647" s="0" t="s">
        <x:v>21</x:v>
      </x:c>
      <x:c r="D647" s="0" t="s">
        <x:v>36</x:v>
      </x:c>
      <x:c r="E647" s="0" t="s">
        <x:v>75</x:v>
      </x:c>
      <x:c r="F647" s="0" t="s">
        <x:v>26</x:v>
      </x:c>
      <x:c r="G647" s="0" t="n">
        <x:v>225</x:v>
      </x:c>
      <x:c r="H647" s="4" t="n">
        <x:v>94.503</x:v>
      </x:c>
      <x:c r="I647" s="4" t="n">
        <x:v>225</x:v>
      </x:c>
      <x:c r="J647" s="4" t="n">
        <x:v>0.42</x:v>
      </x:c>
      <x:c r="K647" s="4">
        <x:f>I647*J647</x:f>
      </x:c>
      <x:c r="L647" s="4" t="n">
        <x:v>314.468</x:v>
      </x:c>
      <x:c r="M647" s="5">
        <x:f>J647/1.408*100</x:f>
      </x:c>
      <x:c r="N647" s="6">
        <x:f>M647*L647/100</x:f>
      </x:c>
      <x:c r="O647" s="6">
        <x:f>H647-N647</x:f>
      </x:c>
    </x:row>
    <x:row r="648" spans="1:25">
      <x:c r="A648" s="0" t="s">
        <x:v>120</x:v>
      </x:c>
      <x:c r="B648" s="0" t="n">
        <x:v>1649</x:v>
      </x:c>
      <x:c r="C648" s="0" t="s">
        <x:v>21</x:v>
      </x:c>
      <x:c r="D648" s="0" t="s">
        <x:v>36</x:v>
      </x:c>
      <x:c r="E648" s="0" t="s">
        <x:v>76</x:v>
      </x:c>
      <x:c r="F648" s="0" t="s">
        <x:v>26</x:v>
      </x:c>
      <x:c r="G648" s="0" t="n">
        <x:v>225</x:v>
      </x:c>
      <x:c r="H648" s="4" t="n">
        <x:v>94.503</x:v>
      </x:c>
      <x:c r="I648" s="4" t="n">
        <x:v>225</x:v>
      </x:c>
      <x:c r="J648" s="4" t="n">
        <x:v>0.42</x:v>
      </x:c>
      <x:c r="K648" s="4">
        <x:f>I648*J648</x:f>
      </x:c>
      <x:c r="L648" s="4" t="n">
        <x:v>314.468</x:v>
      </x:c>
      <x:c r="M648" s="5">
        <x:f>J648/1.408*100</x:f>
      </x:c>
      <x:c r="N648" s="6">
        <x:f>M648*L648/100</x:f>
      </x:c>
      <x:c r="O648" s="6">
        <x:f>H648-N648</x:f>
      </x:c>
    </x:row>
    <x:row r="649" spans="1:25">
      <x:c r="A649" s="0" t="s">
        <x:v>90</x:v>
      </x:c>
      <x:c r="B649" s="0" t="n">
        <x:v>1650</x:v>
      </x:c>
      <x:c r="C649" s="0" t="s">
        <x:v>21</x:v>
      </x:c>
      <x:c r="D649" s="0" t="s">
        <x:v>22</x:v>
      </x:c>
      <x:c r="E649" s="0" t="s">
        <x:v>74</x:v>
      </x:c>
      <x:c r="F649" s="0" t="s">
        <x:v>20</x:v>
      </x:c>
      <x:c r="G649" s="0" t="n">
        <x:v>225</x:v>
      </x:c>
      <x:c r="H649" s="4" t="n">
        <x:v>50.4</x:v>
      </x:c>
      <x:c r="I649" s="4" t="n">
        <x:v>225</x:v>
      </x:c>
      <x:c r="J649" s="4" t="n">
        <x:v>0.224</x:v>
      </x:c>
      <x:c r="K649" s="4">
        <x:f>I649*J649</x:f>
      </x:c>
      <x:c r="L649" s="4" t="n">
        <x:v>317.369</x:v>
      </x:c>
      <x:c r="M649" s="5">
        <x:f>J649/1.408*100</x:f>
      </x:c>
      <x:c r="N649" s="6">
        <x:f>M649*L649/100</x:f>
      </x:c>
      <x:c r="O649" s="6">
        <x:f>H649-N649</x:f>
      </x:c>
    </x:row>
    <x:row r="650" spans="1:25">
      <x:c r="A650" s="0" t="s">
        <x:v>90</x:v>
      </x:c>
      <x:c r="B650" s="0" t="n">
        <x:v>1650</x:v>
      </x:c>
      <x:c r="C650" s="0" t="s">
        <x:v>21</x:v>
      </x:c>
      <x:c r="D650" s="0" t="s">
        <x:v>33</x:v>
      </x:c>
      <x:c r="E650" s="0" t="s">
        <x:v>73</x:v>
      </x:c>
      <x:c r="F650" s="0" t="s">
        <x:v>20</x:v>
      </x:c>
      <x:c r="G650" s="0" t="n">
        <x:v>225</x:v>
      </x:c>
      <x:c r="H650" s="4" t="n">
        <x:v>59.85</x:v>
      </x:c>
      <x:c r="I650" s="4" t="n">
        <x:v>225</x:v>
      </x:c>
      <x:c r="J650" s="4" t="n">
        <x:v>0.266</x:v>
      </x:c>
      <x:c r="K650" s="4">
        <x:f>I650*J650</x:f>
      </x:c>
      <x:c r="L650" s="4" t="n">
        <x:v>317.369</x:v>
      </x:c>
      <x:c r="M650" s="5">
        <x:f>J650/1.408*100</x:f>
      </x:c>
      <x:c r="N650" s="6">
        <x:f>M650*L650/100</x:f>
      </x:c>
      <x:c r="O650" s="6">
        <x:f>H650-N650</x:f>
      </x:c>
    </x:row>
    <x:row r="651" spans="1:25">
      <x:c r="A651" s="0" t="s">
        <x:v>90</x:v>
      </x:c>
      <x:c r="B651" s="0" t="n">
        <x:v>1650</x:v>
      </x:c>
      <x:c r="C651" s="0" t="s">
        <x:v>21</x:v>
      </x:c>
      <x:c r="D651" s="0" t="s">
        <x:v>33</x:v>
      </x:c>
      <x:c r="E651" s="0" t="s">
        <x:v>73</x:v>
      </x:c>
      <x:c r="F651" s="0" t="s">
        <x:v>26</x:v>
      </x:c>
      <x:c r="G651" s="0" t="n">
        <x:v>225</x:v>
      </x:c>
      <x:c r="H651" s="4" t="n">
        <x:v>17.551</x:v>
      </x:c>
      <x:c r="I651" s="4" t="n">
        <x:v>225</x:v>
      </x:c>
      <x:c r="J651" s="4" t="n">
        <x:v>0.078</x:v>
      </x:c>
      <x:c r="K651" s="4">
        <x:f>I651*J651</x:f>
      </x:c>
      <x:c r="L651" s="4" t="n">
        <x:v>317.369</x:v>
      </x:c>
      <x:c r="M651" s="5">
        <x:f>J651/1.408*100</x:f>
      </x:c>
      <x:c r="N651" s="6">
        <x:f>M651*L651/100</x:f>
      </x:c>
      <x:c r="O651" s="6">
        <x:f>H651-N651</x:f>
      </x:c>
    </x:row>
    <x:row r="652" spans="1:25">
      <x:c r="A652" s="0" t="s">
        <x:v>90</x:v>
      </x:c>
      <x:c r="B652" s="0" t="n">
        <x:v>1650</x:v>
      </x:c>
      <x:c r="C652" s="0" t="s">
        <x:v>21</x:v>
      </x:c>
      <x:c r="D652" s="0" t="s">
        <x:v>36</x:v>
      </x:c>
      <x:c r="E652" s="0" t="s">
        <x:v>75</x:v>
      </x:c>
      <x:c r="F652" s="0" t="s">
        <x:v>26</x:v>
      </x:c>
      <x:c r="G652" s="0" t="n">
        <x:v>225</x:v>
      </x:c>
      <x:c r="H652" s="4" t="n">
        <x:v>94.501</x:v>
      </x:c>
      <x:c r="I652" s="4" t="n">
        <x:v>225</x:v>
      </x:c>
      <x:c r="J652" s="4" t="n">
        <x:v>0.42</x:v>
      </x:c>
      <x:c r="K652" s="4">
        <x:f>I652*J652</x:f>
      </x:c>
      <x:c r="L652" s="4" t="n">
        <x:v>317.369</x:v>
      </x:c>
      <x:c r="M652" s="5">
        <x:f>J652/1.408*100</x:f>
      </x:c>
      <x:c r="N652" s="6">
        <x:f>M652*L652/100</x:f>
      </x:c>
      <x:c r="O652" s="6">
        <x:f>H652-N652</x:f>
      </x:c>
    </x:row>
    <x:row r="653" spans="1:25">
      <x:c r="A653" s="0" t="s">
        <x:v>90</x:v>
      </x:c>
      <x:c r="B653" s="0" t="n">
        <x:v>1650</x:v>
      </x:c>
      <x:c r="C653" s="0" t="s">
        <x:v>21</x:v>
      </x:c>
      <x:c r="D653" s="0" t="s">
        <x:v>36</x:v>
      </x:c>
      <x:c r="E653" s="0" t="s">
        <x:v>76</x:v>
      </x:c>
      <x:c r="F653" s="0" t="s">
        <x:v>26</x:v>
      </x:c>
      <x:c r="G653" s="0" t="n">
        <x:v>225</x:v>
      </x:c>
      <x:c r="H653" s="4" t="n">
        <x:v>94.501</x:v>
      </x:c>
      <x:c r="I653" s="4" t="n">
        <x:v>225</x:v>
      </x:c>
      <x:c r="J653" s="4" t="n">
        <x:v>0.42</x:v>
      </x:c>
      <x:c r="K653" s="4">
        <x:f>I653*J653</x:f>
      </x:c>
      <x:c r="L653" s="4" t="n">
        <x:v>317.369</x:v>
      </x:c>
      <x:c r="M653" s="5">
        <x:f>J653/1.408*100</x:f>
      </x:c>
      <x:c r="N653" s="6">
        <x:f>M653*L653/100</x:f>
      </x:c>
      <x:c r="O653" s="6">
        <x:f>H653-N653</x:f>
      </x:c>
    </x:row>
    <x:row r="654" spans="1:25">
      <x:c r="A654" s="0" t="s">
        <x:v>48</x:v>
      </x:c>
      <x:c r="B654" s="0" t="n">
        <x:v>1651</x:v>
      </x:c>
      <x:c r="C654" s="0" t="s">
        <x:v>21</x:v>
      </x:c>
      <x:c r="D654" s="0" t="s">
        <x:v>33</x:v>
      </x:c>
      <x:c r="E654" s="0" t="s">
        <x:v>73</x:v>
      </x:c>
      <x:c r="F654" s="0" t="s">
        <x:v>20</x:v>
      </x:c>
      <x:c r="G654" s="0" t="n">
        <x:v>225</x:v>
      </x:c>
      <x:c r="H654" s="4" t="n">
        <x:v>59.85</x:v>
      </x:c>
      <x:c r="I654" s="4" t="n">
        <x:v>225</x:v>
      </x:c>
      <x:c r="J654" s="4" t="n">
        <x:v>0.266</x:v>
      </x:c>
      <x:c r="K654" s="4">
        <x:f>I654*J654</x:f>
      </x:c>
      <x:c r="L654" s="4" t="n">
        <x:v>304.351</x:v>
      </x:c>
      <x:c r="M654" s="5">
        <x:f>J654/1.408*100</x:f>
      </x:c>
      <x:c r="N654" s="6">
        <x:f>M654*L654/100</x:f>
      </x:c>
      <x:c r="O654" s="6">
        <x:f>H654-N654</x:f>
      </x:c>
    </x:row>
    <x:row r="655" spans="1:25">
      <x:c r="A655" s="0" t="s">
        <x:v>48</x:v>
      </x:c>
      <x:c r="B655" s="0" t="n">
        <x:v>1651</x:v>
      </x:c>
      <x:c r="C655" s="0" t="s">
        <x:v>21</x:v>
      </x:c>
      <x:c r="D655" s="0" t="s">
        <x:v>22</x:v>
      </x:c>
      <x:c r="E655" s="0" t="s">
        <x:v>74</x:v>
      </x:c>
      <x:c r="F655" s="0" t="s">
        <x:v>20</x:v>
      </x:c>
      <x:c r="G655" s="0" t="n">
        <x:v>225</x:v>
      </x:c>
      <x:c r="H655" s="4" t="n">
        <x:v>50.4</x:v>
      </x:c>
      <x:c r="I655" s="4" t="n">
        <x:v>225</x:v>
      </x:c>
      <x:c r="J655" s="4" t="n">
        <x:v>0.224</x:v>
      </x:c>
      <x:c r="K655" s="4">
        <x:f>I655*J655</x:f>
      </x:c>
      <x:c r="L655" s="4" t="n">
        <x:v>304.351</x:v>
      </x:c>
      <x:c r="M655" s="5">
        <x:f>J655/1.408*100</x:f>
      </x:c>
      <x:c r="N655" s="6">
        <x:f>M655*L655/100</x:f>
      </x:c>
      <x:c r="O655" s="6">
        <x:f>H655-N655</x:f>
      </x:c>
    </x:row>
    <x:row r="656" spans="1:25">
      <x:c r="A656" s="0" t="s">
        <x:v>48</x:v>
      </x:c>
      <x:c r="B656" s="0" t="n">
        <x:v>1651</x:v>
      </x:c>
      <x:c r="C656" s="0" t="s">
        <x:v>21</x:v>
      </x:c>
      <x:c r="D656" s="0" t="s">
        <x:v>33</x:v>
      </x:c>
      <x:c r="E656" s="0" t="s">
        <x:v>73</x:v>
      </x:c>
      <x:c r="F656" s="0" t="s">
        <x:v>26</x:v>
      </x:c>
      <x:c r="G656" s="0" t="n">
        <x:v>225</x:v>
      </x:c>
      <x:c r="H656" s="4" t="n">
        <x:v>17.551</x:v>
      </x:c>
      <x:c r="I656" s="4" t="n">
        <x:v>225</x:v>
      </x:c>
      <x:c r="J656" s="4" t="n">
        <x:v>0.078</x:v>
      </x:c>
      <x:c r="K656" s="4">
        <x:f>I656*J656</x:f>
      </x:c>
      <x:c r="L656" s="4" t="n">
        <x:v>304.351</x:v>
      </x:c>
      <x:c r="M656" s="5">
        <x:f>J656/1.408*100</x:f>
      </x:c>
      <x:c r="N656" s="6">
        <x:f>M656*L656/100</x:f>
      </x:c>
      <x:c r="O656" s="6">
        <x:f>H656-N656</x:f>
      </x:c>
    </x:row>
    <x:row r="657" spans="1:25">
      <x:c r="A657" s="0" t="s">
        <x:v>48</x:v>
      </x:c>
      <x:c r="B657" s="0" t="n">
        <x:v>1651</x:v>
      </x:c>
      <x:c r="C657" s="0" t="s">
        <x:v>21</x:v>
      </x:c>
      <x:c r="D657" s="0" t="s">
        <x:v>36</x:v>
      </x:c>
      <x:c r="E657" s="0" t="s">
        <x:v>75</x:v>
      </x:c>
      <x:c r="F657" s="0" t="s">
        <x:v>26</x:v>
      </x:c>
      <x:c r="G657" s="0" t="n">
        <x:v>225</x:v>
      </x:c>
      <x:c r="H657" s="4" t="n">
        <x:v>95.366</x:v>
      </x:c>
      <x:c r="I657" s="4" t="n">
        <x:v>225</x:v>
      </x:c>
      <x:c r="J657" s="4" t="n">
        <x:v>0.42</x:v>
      </x:c>
      <x:c r="K657" s="4">
        <x:f>I657*J657</x:f>
      </x:c>
      <x:c r="L657" s="4" t="n">
        <x:v>304.351</x:v>
      </x:c>
      <x:c r="M657" s="5">
        <x:f>J657/1.408*100</x:f>
      </x:c>
      <x:c r="N657" s="6">
        <x:f>M657*L657/100</x:f>
      </x:c>
      <x:c r="O657" s="6">
        <x:f>H657-N657</x:f>
      </x:c>
    </x:row>
    <x:row r="658" spans="1:25">
      <x:c r="A658" s="0" t="s">
        <x:v>48</x:v>
      </x:c>
      <x:c r="B658" s="0" t="n">
        <x:v>1651</x:v>
      </x:c>
      <x:c r="C658" s="0" t="s">
        <x:v>21</x:v>
      </x:c>
      <x:c r="D658" s="0" t="s">
        <x:v>36</x:v>
      </x:c>
      <x:c r="E658" s="0" t="s">
        <x:v>76</x:v>
      </x:c>
      <x:c r="F658" s="0" t="s">
        <x:v>26</x:v>
      </x:c>
      <x:c r="G658" s="0" t="n">
        <x:v>225</x:v>
      </x:c>
      <x:c r="H658" s="4" t="n">
        <x:v>94.5</x:v>
      </x:c>
      <x:c r="I658" s="4" t="n">
        <x:v>225</x:v>
      </x:c>
      <x:c r="J658" s="4" t="n">
        <x:v>0.42</x:v>
      </x:c>
      <x:c r="K658" s="4">
        <x:f>I658*J658</x:f>
      </x:c>
      <x:c r="L658" s="4" t="n">
        <x:v>304.351</x:v>
      </x:c>
      <x:c r="M658" s="5">
        <x:f>J658/1.408*100</x:f>
      </x:c>
      <x:c r="N658" s="6">
        <x:f>M658*L658/100</x:f>
      </x:c>
      <x:c r="O658" s="6">
        <x:f>H658-N658</x:f>
      </x:c>
    </x:row>
    <x:row r="659" spans="1:25">
      <x:c r="A659" s="0" t="s">
        <x:v>69</x:v>
      </x:c>
      <x:c r="B659" s="0" t="n">
        <x:v>1652</x:v>
      </x:c>
      <x:c r="C659" s="0" t="s">
        <x:v>21</x:v>
      </x:c>
      <x:c r="D659" s="0" t="s">
        <x:v>22</x:v>
      </x:c>
      <x:c r="E659" s="0" t="s">
        <x:v>23</x:v>
      </x:c>
      <x:c r="F659" s="0" t="s">
        <x:v>20</x:v>
      </x:c>
      <x:c r="G659" s="0" t="n">
        <x:v>21</x:v>
      </x:c>
      <x:c r="H659" s="4" t="n">
        <x:v>2.25</x:v>
      </x:c>
      <x:c r="I659" s="4" t="n">
        <x:v>21</x:v>
      </x:c>
      <x:c r="J659" s="4" t="n">
        <x:v>0.107</x:v>
      </x:c>
      <x:c r="K659" s="4">
        <x:f>I659*J659</x:f>
      </x:c>
      <x:c r="L659" s="4" t="n">
        <x:v>64.9</x:v>
      </x:c>
      <x:c r="M659" s="5">
        <x:f>J659/5.346*100</x:f>
      </x:c>
      <x:c r="N659" s="6">
        <x:f>M659*L659/100</x:f>
      </x:c>
      <x:c r="O659" s="6">
        <x:f>H659-N659</x:f>
      </x:c>
    </x:row>
    <x:row r="660" spans="1:25">
      <x:c r="A660" s="0" t="s">
        <x:v>69</x:v>
      </x:c>
      <x:c r="B660" s="0" t="n">
        <x:v>1652</x:v>
      </x:c>
      <x:c r="C660" s="0" t="s">
        <x:v>21</x:v>
      </x:c>
      <x:c r="D660" s="0" t="s">
        <x:v>22</x:v>
      </x:c>
      <x:c r="E660" s="0" t="s">
        <x:v>23</x:v>
      </x:c>
      <x:c r="F660" s="0" t="s">
        <x:v>20</x:v>
      </x:c>
      <x:c r="G660" s="0" t="n">
        <x:v>21</x:v>
      </x:c>
      <x:c r="H660" s="4" t="n">
        <x:v>0.3</x:v>
      </x:c>
      <x:c r="I660" s="4" t="n">
        <x:v>21</x:v>
      </x:c>
      <x:c r="J660" s="4" t="n">
        <x:v>0.014</x:v>
      </x:c>
      <x:c r="K660" s="4">
        <x:f>I660*J660</x:f>
      </x:c>
      <x:c r="L660" s="4" t="n">
        <x:v>64.9</x:v>
      </x:c>
      <x:c r="M660" s="5">
        <x:f>J660/5.346*100</x:f>
      </x:c>
      <x:c r="N660" s="6">
        <x:f>M660*L660/100</x:f>
      </x:c>
      <x:c r="O660" s="6">
        <x:f>H660-N660</x:f>
      </x:c>
    </x:row>
    <x:row r="661" spans="1:25">
      <x:c r="A661" s="0" t="s">
        <x:v>69</x:v>
      </x:c>
      <x:c r="B661" s="0" t="n">
        <x:v>1652</x:v>
      </x:c>
      <x:c r="C661" s="0" t="s">
        <x:v>17</x:v>
      </x:c>
      <x:c r="D661" s="0" t="s">
        <x:v>18</x:v>
      </x:c>
      <x:c r="E661" s="0" t="s">
        <x:v>19</x:v>
      </x:c>
      <x:c r="F661" s="0" t="s">
        <x:v>20</x:v>
      </x:c>
      <x:c r="G661" s="0" t="n">
        <x:v>21</x:v>
      </x:c>
      <x:c r="H661" s="4" t="n">
        <x:v>22.75</x:v>
      </x:c>
      <x:c r="I661" s="4" t="n">
        <x:v>21</x:v>
      </x:c>
      <x:c r="J661" s="4" t="n">
        <x:v>1.083</x:v>
      </x:c>
      <x:c r="K661" s="4">
        <x:f>I661*J661</x:f>
      </x:c>
      <x:c r="L661" s="4" t="n">
        <x:v>64.9</x:v>
      </x:c>
      <x:c r="M661" s="5">
        <x:f>J661/5.346*100</x:f>
      </x:c>
      <x:c r="N661" s="6">
        <x:f>M661*L661/100</x:f>
      </x:c>
      <x:c r="O661" s="6">
        <x:f>H661-N661</x:f>
      </x:c>
    </x:row>
    <x:row r="662" spans="1:25">
      <x:c r="A662" s="0" t="s">
        <x:v>69</x:v>
      </x:c>
      <x:c r="B662" s="0" t="n">
        <x:v>1652</x:v>
      </x:c>
      <x:c r="C662" s="0" t="s">
        <x:v>21</x:v>
      </x:c>
      <x:c r="D662" s="0" t="s">
        <x:v>22</x:v>
      </x:c>
      <x:c r="E662" s="0" t="s">
        <x:v>23</x:v>
      </x:c>
      <x:c r="F662" s="0" t="s">
        <x:v>20</x:v>
      </x:c>
      <x:c r="G662" s="0" t="n">
        <x:v>21</x:v>
      </x:c>
      <x:c r="H662" s="4" t="n">
        <x:v>22.5</x:v>
      </x:c>
      <x:c r="I662" s="4" t="n">
        <x:v>21</x:v>
      </x:c>
      <x:c r="J662" s="4" t="n">
        <x:v>1.071</x:v>
      </x:c>
      <x:c r="K662" s="4">
        <x:f>I662*J662</x:f>
      </x:c>
      <x:c r="L662" s="4" t="n">
        <x:v>64.9</x:v>
      </x:c>
      <x:c r="M662" s="5">
        <x:f>J662/5.346*100</x:f>
      </x:c>
      <x:c r="N662" s="6">
        <x:f>M662*L662/100</x:f>
      </x:c>
      <x:c r="O662" s="6">
        <x:f>H662-N662</x:f>
      </x:c>
    </x:row>
    <x:row r="663" spans="1:25">
      <x:c r="A663" s="0" t="s">
        <x:v>69</x:v>
      </x:c>
      <x:c r="B663" s="0" t="n">
        <x:v>1652</x:v>
      </x:c>
      <x:c r="C663" s="0" t="s">
        <x:v>21</x:v>
      </x:c>
      <x:c r="D663" s="0" t="s">
        <x:v>22</x:v>
      </x:c>
      <x:c r="E663" s="0" t="s">
        <x:v>23</x:v>
      </x:c>
      <x:c r="F663" s="0" t="s">
        <x:v>20</x:v>
      </x:c>
      <x:c r="G663" s="0" t="n">
        <x:v>21</x:v>
      </x:c>
      <x:c r="H663" s="4" t="n">
        <x:v>22.5</x:v>
      </x:c>
      <x:c r="I663" s="4" t="n">
        <x:v>21</x:v>
      </x:c>
      <x:c r="J663" s="4" t="n">
        <x:v>1.071</x:v>
      </x:c>
      <x:c r="K663" s="4">
        <x:f>I663*J663</x:f>
      </x:c>
      <x:c r="L663" s="4" t="n">
        <x:v>64.9</x:v>
      </x:c>
      <x:c r="M663" s="5">
        <x:f>J663/5.346*100</x:f>
      </x:c>
      <x:c r="N663" s="6">
        <x:f>M663*L663/100</x:f>
      </x:c>
      <x:c r="O663" s="6">
        <x:f>H663-N663</x:f>
      </x:c>
    </x:row>
    <x:row r="664" spans="1:25">
      <x:c r="A664" s="0" t="s">
        <x:v>69</x:v>
      </x:c>
      <x:c r="B664" s="0" t="n">
        <x:v>1652</x:v>
      </x:c>
      <x:c r="C664" s="0" t="s">
        <x:v>17</x:v>
      </x:c>
      <x:c r="D664" s="0" t="s">
        <x:v>24</x:v>
      </x:c>
      <x:c r="E664" s="0" t="s">
        <x:v>25</x:v>
      </x:c>
      <x:c r="F664" s="0" t="s">
        <x:v>26</x:v>
      </x:c>
      <x:c r="G664" s="0" t="n">
        <x:v>21</x:v>
      </x:c>
      <x:c r="H664" s="4" t="n">
        <x:v>76</x:v>
      </x:c>
      <x:c r="I664" s="4" t="n">
        <x:v>21</x:v>
      </x:c>
      <x:c r="J664" s="4" t="n">
        <x:v>2</x:v>
      </x:c>
      <x:c r="K664" s="4">
        <x:f>I664*J664</x:f>
      </x:c>
      <x:c r="L664" s="4" t="n">
        <x:v>64.9</x:v>
      </x:c>
      <x:c r="M664" s="5">
        <x:f>J664/5.346*100</x:f>
      </x:c>
      <x:c r="N664" s="6">
        <x:f>M664*L664/100</x:f>
      </x:c>
      <x:c r="O664" s="6">
        <x:f>H664-N664</x:f>
      </x:c>
    </x:row>
    <x:row r="665" spans="1:25">
      <x:c r="A665" s="0" t="s">
        <x:v>93</x:v>
      </x:c>
      <x:c r="B665" s="0" t="n">
        <x:v>1657</x:v>
      </x:c>
      <x:c r="C665" s="0" t="s">
        <x:v>21</x:v>
      </x:c>
      <x:c r="D665" s="0" t="s">
        <x:v>22</x:v>
      </x:c>
      <x:c r="E665" s="0" t="s">
        <x:v>23</x:v>
      </x:c>
      <x:c r="F665" s="0" t="s">
        <x:v>20</x:v>
      </x:c>
      <x:c r="G665" s="0" t="n">
        <x:v>27</x:v>
      </x:c>
      <x:c r="H665" s="4" t="n">
        <x:v>21</x:v>
      </x:c>
      <x:c r="I665" s="4" t="n">
        <x:v>27</x:v>
      </x:c>
      <x:c r="J665" s="4" t="n">
        <x:v>0.778</x:v>
      </x:c>
      <x:c r="K665" s="4">
        <x:f>I665*J665</x:f>
      </x:c>
      <x:c r="L665" s="4" t="n">
        <x:v>85.406</x:v>
      </x:c>
      <x:c r="M665" s="5">
        <x:f>J665/3.621*100</x:f>
      </x:c>
      <x:c r="N665" s="6">
        <x:f>M665*L665/100</x:f>
      </x:c>
      <x:c r="O665" s="6">
        <x:f>H665-N665</x:f>
      </x:c>
    </x:row>
    <x:row r="666" spans="1:25">
      <x:c r="A666" s="0" t="s">
        <x:v>93</x:v>
      </x:c>
      <x:c r="B666" s="0" t="n">
        <x:v>1657</x:v>
      </x:c>
      <x:c r="C666" s="0" t="s">
        <x:v>17</x:v>
      </x:c>
      <x:c r="D666" s="0" t="s">
        <x:v>18</x:v>
      </x:c>
      <x:c r="E666" s="0" t="s">
        <x:v>19</x:v>
      </x:c>
      <x:c r="F666" s="0" t="s">
        <x:v>20</x:v>
      </x:c>
      <x:c r="G666" s="0" t="n">
        <x:v>27</x:v>
      </x:c>
      <x:c r="H666" s="4" t="n">
        <x:v>22.75</x:v>
      </x:c>
      <x:c r="I666" s="4" t="n">
        <x:v>27</x:v>
      </x:c>
      <x:c r="J666" s="4" t="n">
        <x:v>0.843</x:v>
      </x:c>
      <x:c r="K666" s="4">
        <x:f>I666*J666</x:f>
      </x:c>
      <x:c r="L666" s="4" t="n">
        <x:v>85.406</x:v>
      </x:c>
      <x:c r="M666" s="5">
        <x:f>J666/3.621*100</x:f>
      </x:c>
      <x:c r="N666" s="6">
        <x:f>M666*L666/100</x:f>
      </x:c>
      <x:c r="O666" s="6">
        <x:f>H666-N666</x:f>
      </x:c>
    </x:row>
    <x:row r="667" spans="1:25">
      <x:c r="A667" s="0" t="s">
        <x:v>93</x:v>
      </x:c>
      <x:c r="B667" s="0" t="n">
        <x:v>1657</x:v>
      </x:c>
      <x:c r="C667" s="0" t="s">
        <x:v>17</x:v>
      </x:c>
      <x:c r="D667" s="0" t="s">
        <x:v>24</x:v>
      </x:c>
      <x:c r="E667" s="0" t="s">
        <x:v>25</x:v>
      </x:c>
      <x:c r="F667" s="0" t="s">
        <x:v>26</x:v>
      </x:c>
      <x:c r="G667" s="0" t="n">
        <x:v>27</x:v>
      </x:c>
      <x:c r="H667" s="4" t="n">
        <x:v>75.943</x:v>
      </x:c>
      <x:c r="I667" s="4" t="n">
        <x:v>27</x:v>
      </x:c>
      <x:c r="J667" s="4" t="n">
        <x:v>2</x:v>
      </x:c>
      <x:c r="K667" s="4">
        <x:f>I667*J667</x:f>
      </x:c>
      <x:c r="L667" s="4" t="n">
        <x:v>85.406</x:v>
      </x:c>
      <x:c r="M667" s="5">
        <x:f>J667/3.621*100</x:f>
      </x:c>
      <x:c r="N667" s="6">
        <x:f>M667*L667/100</x:f>
      </x:c>
      <x:c r="O667" s="6">
        <x:f>H667-N667</x:f>
      </x:c>
    </x:row>
    <x:row r="668" spans="1:25">
      <x:c r="A668" s="0" t="s">
        <x:v>49</x:v>
      </x:c>
      <x:c r="B668" s="0" t="n">
        <x:v>1658</x:v>
      </x:c>
      <x:c r="C668" s="0" t="s">
        <x:v>21</x:v>
      </x:c>
      <x:c r="D668" s="0" t="s">
        <x:v>22</x:v>
      </x:c>
      <x:c r="E668" s="0" t="s">
        <x:v>23</x:v>
      </x:c>
      <x:c r="F668" s="0" t="s">
        <x:v>20</x:v>
      </x:c>
      <x:c r="G668" s="0" t="n">
        <x:v>38</x:v>
      </x:c>
      <x:c r="H668" s="4" t="n">
        <x:v>22.5</x:v>
      </x:c>
      <x:c r="I668" s="4" t="n">
        <x:v>38</x:v>
      </x:c>
      <x:c r="J668" s="4" t="n">
        <x:v>0.592</x:v>
      </x:c>
      <x:c r="K668" s="4">
        <x:f>I668*J668</x:f>
      </x:c>
      <x:c r="L668" s="4" t="n">
        <x:v>122.599</x:v>
      </x:c>
      <x:c r="M668" s="5">
        <x:f>J668/3.834*100</x:f>
      </x:c>
      <x:c r="N668" s="6">
        <x:f>M668*L668/100</x:f>
      </x:c>
      <x:c r="O668" s="6">
        <x:f>H668-N668</x:f>
      </x:c>
    </x:row>
    <x:row r="669" spans="1:25">
      <x:c r="A669" s="0" t="s">
        <x:v>49</x:v>
      </x:c>
      <x:c r="B669" s="0" t="n">
        <x:v>1658</x:v>
      </x:c>
      <x:c r="C669" s="0" t="s">
        <x:v>21</x:v>
      </x:c>
      <x:c r="D669" s="0" t="s">
        <x:v>22</x:v>
      </x:c>
      <x:c r="E669" s="0" t="s">
        <x:v>23</x:v>
      </x:c>
      <x:c r="F669" s="0" t="s">
        <x:v>20</x:v>
      </x:c>
      <x:c r="G669" s="0" t="n">
        <x:v>38</x:v>
      </x:c>
      <x:c r="H669" s="4" t="n">
        <x:v>22.5</x:v>
      </x:c>
      <x:c r="I669" s="4" t="n">
        <x:v>38</x:v>
      </x:c>
      <x:c r="J669" s="4" t="n">
        <x:v>0.592</x:v>
      </x:c>
      <x:c r="K669" s="4">
        <x:f>I669*J669</x:f>
      </x:c>
      <x:c r="L669" s="4" t="n">
        <x:v>122.599</x:v>
      </x:c>
      <x:c r="M669" s="5">
        <x:f>J669/3.834*100</x:f>
      </x:c>
      <x:c r="N669" s="6">
        <x:f>M669*L669/100</x:f>
      </x:c>
      <x:c r="O669" s="6">
        <x:f>H669-N669</x:f>
      </x:c>
    </x:row>
    <x:row r="670" spans="1:25">
      <x:c r="A670" s="0" t="s">
        <x:v>49</x:v>
      </x:c>
      <x:c r="B670" s="0" t="n">
        <x:v>1658</x:v>
      </x:c>
      <x:c r="C670" s="0" t="s">
        <x:v>17</x:v>
      </x:c>
      <x:c r="D670" s="0" t="s">
        <x:v>18</x:v>
      </x:c>
      <x:c r="E670" s="0" t="s">
        <x:v>19</x:v>
      </x:c>
      <x:c r="F670" s="0" t="s">
        <x:v>20</x:v>
      </x:c>
      <x:c r="G670" s="0" t="n">
        <x:v>38</x:v>
      </x:c>
      <x:c r="H670" s="4" t="n">
        <x:v>24.7</x:v>
      </x:c>
      <x:c r="I670" s="4" t="n">
        <x:v>38</x:v>
      </x:c>
      <x:c r="J670" s="4" t="n">
        <x:v>0.65</x:v>
      </x:c>
      <x:c r="K670" s="4">
        <x:f>I670*J670</x:f>
      </x:c>
      <x:c r="L670" s="4" t="n">
        <x:v>122.599</x:v>
      </x:c>
      <x:c r="M670" s="5">
        <x:f>J670/3.834*100</x:f>
      </x:c>
      <x:c r="N670" s="6">
        <x:f>M670*L670/100</x:f>
      </x:c>
      <x:c r="O670" s="6">
        <x:f>H670-N670</x:f>
      </x:c>
    </x:row>
    <x:row r="671" spans="1:25">
      <x:c r="A671" s="0" t="s">
        <x:v>49</x:v>
      </x:c>
      <x:c r="B671" s="0" t="n">
        <x:v>1658</x:v>
      </x:c>
      <x:c r="C671" s="0" t="s">
        <x:v>17</x:v>
      </x:c>
      <x:c r="D671" s="0" t="s">
        <x:v>24</x:v>
      </x:c>
      <x:c r="E671" s="0" t="s">
        <x:v>25</x:v>
      </x:c>
      <x:c r="F671" s="0" t="s">
        <x:v>26</x:v>
      </x:c>
      <x:c r="G671" s="0" t="n">
        <x:v>38</x:v>
      </x:c>
      <x:c r="H671" s="4" t="n">
        <x:v>76</x:v>
      </x:c>
      <x:c r="I671" s="4" t="n">
        <x:v>38</x:v>
      </x:c>
      <x:c r="J671" s="4" t="n">
        <x:v>2</x:v>
      </x:c>
      <x:c r="K671" s="4">
        <x:f>I671*J671</x:f>
      </x:c>
      <x:c r="L671" s="4" t="n">
        <x:v>122.599</x:v>
      </x:c>
      <x:c r="M671" s="5">
        <x:f>J671/3.834*100</x:f>
      </x:c>
      <x:c r="N671" s="6">
        <x:f>M671*L671/100</x:f>
      </x:c>
      <x:c r="O671" s="6">
        <x:f>H671-N671</x:f>
      </x:c>
    </x:row>
    <x:row r="672" spans="1:25">
      <x:c r="A672" s="0" t="s">
        <x:v>70</x:v>
      </x:c>
      <x:c r="B672" s="0" t="n">
        <x:v>1662</x:v>
      </x:c>
      <x:c r="C672" s="0" t="s">
        <x:v>21</x:v>
      </x:c>
      <x:c r="D672" s="0" t="s">
        <x:v>33</x:v>
      </x:c>
      <x:c r="E672" s="0" t="s">
        <x:v>34</x:v>
      </x:c>
      <x:c r="F672" s="0" t="s">
        <x:v>20</x:v>
      </x:c>
      <x:c r="G672" s="0" t="n">
        <x:v>4</x:v>
      </x:c>
      <x:c r="H672" s="4" t="n">
        <x:v>5.586</x:v>
      </x:c>
      <x:c r="I672" s="4" t="n">
        <x:v>4</x:v>
      </x:c>
      <x:c r="J672" s="4" t="n">
        <x:v>1.397</x:v>
      </x:c>
      <x:c r="K672" s="4">
        <x:f>I672*J672</x:f>
      </x:c>
      <x:c r="L672" s="4" t="n">
        <x:v>5.5</x:v>
      </x:c>
      <x:c r="M672" s="5">
        <x:f>J672/3.491*100</x:f>
      </x:c>
      <x:c r="N672" s="6">
        <x:f>M672*L672/100</x:f>
      </x:c>
      <x:c r="O672" s="6">
        <x:f>H672-N672</x:f>
      </x:c>
    </x:row>
    <x:row r="673" spans="1:25">
      <x:c r="A673" s="0" t="s">
        <x:v>70</x:v>
      </x:c>
      <x:c r="B673" s="0" t="n">
        <x:v>1662</x:v>
      </x:c>
      <x:c r="C673" s="0" t="s">
        <x:v>21</x:v>
      </x:c>
      <x:c r="D673" s="0" t="s">
        <x:v>22</x:v>
      </x:c>
      <x:c r="E673" s="0" t="s">
        <x:v>35</x:v>
      </x:c>
      <x:c r="F673" s="0" t="s">
        <x:v>20</x:v>
      </x:c>
      <x:c r="G673" s="0" t="n">
        <x:v>4</x:v>
      </x:c>
      <x:c r="H673" s="4" t="n">
        <x:v>4.704</x:v>
      </x:c>
      <x:c r="I673" s="4" t="n">
        <x:v>4</x:v>
      </x:c>
      <x:c r="J673" s="4" t="n">
        <x:v>1.176</x:v>
      </x:c>
      <x:c r="K673" s="4">
        <x:f>I673*J673</x:f>
      </x:c>
      <x:c r="L673" s="4" t="n">
        <x:v>5.5</x:v>
      </x:c>
      <x:c r="M673" s="5">
        <x:f>J673/3.491*100</x:f>
      </x:c>
      <x:c r="N673" s="6">
        <x:f>M673*L673/100</x:f>
      </x:c>
      <x:c r="O673" s="6">
        <x:f>H673-N673</x:f>
      </x:c>
    </x:row>
    <x:row r="674" spans="1:25">
      <x:c r="A674" s="0" t="s">
        <x:v>70</x:v>
      </x:c>
      <x:c r="B674" s="0" t="n">
        <x:v>1662</x:v>
      </x:c>
      <x:c r="C674" s="0" t="s">
        <x:v>21</x:v>
      </x:c>
      <x:c r="D674" s="0" t="s">
        <x:v>33</x:v>
      </x:c>
      <x:c r="E674" s="0" t="s">
        <x:v>34</x:v>
      </x:c>
      <x:c r="F674" s="0" t="s">
        <x:v>26</x:v>
      </x:c>
      <x:c r="G674" s="0" t="n">
        <x:v>4</x:v>
      </x:c>
      <x:c r="H674" s="4" t="n">
        <x:v>0.312</x:v>
      </x:c>
      <x:c r="I674" s="4" t="n">
        <x:v>4</x:v>
      </x:c>
      <x:c r="J674" s="4" t="n">
        <x:v>0.078</x:v>
      </x:c>
      <x:c r="K674" s="4">
        <x:f>I674*J674</x:f>
      </x:c>
      <x:c r="L674" s="4" t="n">
        <x:v>5.5</x:v>
      </x:c>
      <x:c r="M674" s="5">
        <x:f>J674/3.491*100</x:f>
      </x:c>
      <x:c r="N674" s="6">
        <x:f>M674*L674/100</x:f>
      </x:c>
      <x:c r="O674" s="6">
        <x:f>H674-N674</x:f>
      </x:c>
    </x:row>
    <x:row r="675" spans="1:25">
      <x:c r="A675" s="0" t="s">
        <x:v>70</x:v>
      </x:c>
      <x:c r="B675" s="0" t="n">
        <x:v>1662</x:v>
      </x:c>
      <x:c r="C675" s="0" t="s">
        <x:v>21</x:v>
      </x:c>
      <x:c r="D675" s="0" t="s">
        <x:v>36</x:v>
      </x:c>
      <x:c r="E675" s="0" t="s">
        <x:v>37</x:v>
      </x:c>
      <x:c r="F675" s="0" t="s">
        <x:v>26</x:v>
      </x:c>
      <x:c r="G675" s="0" t="n">
        <x:v>4</x:v>
      </x:c>
      <x:c r="H675" s="4" t="n">
        <x:v>1.68</x:v>
      </x:c>
      <x:c r="I675" s="4" t="n">
        <x:v>4</x:v>
      </x:c>
      <x:c r="J675" s="4" t="n">
        <x:v>0.42</x:v>
      </x:c>
      <x:c r="K675" s="4">
        <x:f>I675*J675</x:f>
      </x:c>
      <x:c r="L675" s="4" t="n">
        <x:v>5.5</x:v>
      </x:c>
      <x:c r="M675" s="5">
        <x:f>J675/3.491*100</x:f>
      </x:c>
      <x:c r="N675" s="6">
        <x:f>M675*L675/100</x:f>
      </x:c>
      <x:c r="O675" s="6">
        <x:f>H675-N675</x:f>
      </x:c>
    </x:row>
    <x:row r="676" spans="1:25">
      <x:c r="A676" s="0" t="s">
        <x:v>70</x:v>
      </x:c>
      <x:c r="B676" s="0" t="n">
        <x:v>1662</x:v>
      </x:c>
      <x:c r="C676" s="0" t="s">
        <x:v>21</x:v>
      </x:c>
      <x:c r="D676" s="0" t="s">
        <x:v>36</x:v>
      </x:c>
      <x:c r="E676" s="0" t="s">
        <x:v>38</x:v>
      </x:c>
      <x:c r="F676" s="0" t="s">
        <x:v>26</x:v>
      </x:c>
      <x:c r="G676" s="0" t="n">
        <x:v>4</x:v>
      </x:c>
      <x:c r="H676" s="4" t="n">
        <x:v>1.68</x:v>
      </x:c>
      <x:c r="I676" s="4" t="n">
        <x:v>4</x:v>
      </x:c>
      <x:c r="J676" s="4" t="n">
        <x:v>0.42</x:v>
      </x:c>
      <x:c r="K676" s="4">
        <x:f>I676*J676</x:f>
      </x:c>
      <x:c r="L676" s="4" t="n">
        <x:v>5.5</x:v>
      </x:c>
      <x:c r="M676" s="5">
        <x:f>J676/3.491*100</x:f>
      </x:c>
      <x:c r="N676" s="6">
        <x:f>M676*L676/100</x:f>
      </x:c>
      <x:c r="O676" s="6">
        <x:f>H676-N676</x:f>
      </x:c>
    </x:row>
    <x:row r="677" spans="1:25">
      <x:c r="A677" s="0" t="s">
        <x:v>121</x:v>
      </x:c>
      <x:c r="B677" s="0" t="n">
        <x:v>1663</x:v>
      </x:c>
      <x:c r="C677" s="0" t="s">
        <x:v>21</x:v>
      </x:c>
      <x:c r="D677" s="0" t="s">
        <x:v>33</x:v>
      </x:c>
      <x:c r="E677" s="0" t="s">
        <x:v>73</x:v>
      </x:c>
      <x:c r="F677" s="0" t="s">
        <x:v>20</x:v>
      </x:c>
      <x:c r="G677" s="0" t="n">
        <x:v>19</x:v>
      </x:c>
      <x:c r="H677" s="4" t="n">
        <x:v>6.65</x:v>
      </x:c>
      <x:c r="I677" s="4" t="n">
        <x:v>19</x:v>
      </x:c>
      <x:c r="J677" s="4" t="n">
        <x:v>0.35</x:v>
      </x:c>
      <x:c r="K677" s="4">
        <x:f>I677*J677</x:f>
      </x:c>
      <x:c r="L677" s="4" t="n">
        <x:v>0</x:v>
      </x:c>
      <x:c r="M677" s="5">
        <x:f>J677/1.563*100</x:f>
      </x:c>
      <x:c r="N677" s="6">
        <x:f>M677*L677/100</x:f>
      </x:c>
      <x:c r="O677" s="6">
        <x:f>H677-N677</x:f>
      </x:c>
    </x:row>
    <x:row r="678" spans="1:25">
      <x:c r="A678" s="0" t="s">
        <x:v>121</x:v>
      </x:c>
      <x:c r="B678" s="0" t="n">
        <x:v>1663</x:v>
      </x:c>
      <x:c r="C678" s="0" t="s">
        <x:v>21</x:v>
      </x:c>
      <x:c r="D678" s="0" t="s">
        <x:v>22</x:v>
      </x:c>
      <x:c r="E678" s="0" t="s">
        <x:v>74</x:v>
      </x:c>
      <x:c r="F678" s="0" t="s">
        <x:v>20</x:v>
      </x:c>
      <x:c r="G678" s="0" t="n">
        <x:v>19</x:v>
      </x:c>
      <x:c r="H678" s="4" t="n">
        <x:v>5.6</x:v>
      </x:c>
      <x:c r="I678" s="4" t="n">
        <x:v>19</x:v>
      </x:c>
      <x:c r="J678" s="4" t="n">
        <x:v>0.295</x:v>
      </x:c>
      <x:c r="K678" s="4">
        <x:f>I678*J678</x:f>
      </x:c>
      <x:c r="L678" s="4" t="n">
        <x:v>0</x:v>
      </x:c>
      <x:c r="M678" s="5">
        <x:f>J678/1.563*100</x:f>
      </x:c>
      <x:c r="N678" s="6">
        <x:f>M678*L678/100</x:f>
      </x:c>
      <x:c r="O678" s="6">
        <x:f>H678-N678</x:f>
      </x:c>
    </x:row>
    <x:row r="679" spans="1:25">
      <x:c r="A679" s="0" t="s">
        <x:v>121</x:v>
      </x:c>
      <x:c r="B679" s="0" t="n">
        <x:v>1663</x:v>
      </x:c>
      <x:c r="C679" s="0" t="s">
        <x:v>21</x:v>
      </x:c>
      <x:c r="D679" s="0" t="s">
        <x:v>33</x:v>
      </x:c>
      <x:c r="E679" s="0" t="s">
        <x:v>73</x:v>
      </x:c>
      <x:c r="F679" s="0" t="s">
        <x:v>26</x:v>
      </x:c>
      <x:c r="G679" s="0" t="n">
        <x:v>19</x:v>
      </x:c>
      <x:c r="H679" s="4" t="n">
        <x:v>1.482</x:v>
      </x:c>
      <x:c r="I679" s="4" t="n">
        <x:v>19</x:v>
      </x:c>
      <x:c r="J679" s="4" t="n">
        <x:v>0.078</x:v>
      </x:c>
      <x:c r="K679" s="4">
        <x:f>I679*J679</x:f>
      </x:c>
      <x:c r="L679" s="4" t="n">
        <x:v>0</x:v>
      </x:c>
      <x:c r="M679" s="5">
        <x:f>J679/1.563*100</x:f>
      </x:c>
      <x:c r="N679" s="6">
        <x:f>M679*L679/100</x:f>
      </x:c>
      <x:c r="O679" s="6">
        <x:f>H679-N679</x:f>
      </x:c>
    </x:row>
    <x:row r="680" spans="1:25">
      <x:c r="A680" s="0" t="s">
        <x:v>121</x:v>
      </x:c>
      <x:c r="B680" s="0" t="n">
        <x:v>1663</x:v>
      </x:c>
      <x:c r="C680" s="0" t="s">
        <x:v>21</x:v>
      </x:c>
      <x:c r="D680" s="0" t="s">
        <x:v>36</x:v>
      </x:c>
      <x:c r="E680" s="0" t="s">
        <x:v>75</x:v>
      </x:c>
      <x:c r="F680" s="0" t="s">
        <x:v>26</x:v>
      </x:c>
      <x:c r="G680" s="0" t="n">
        <x:v>19</x:v>
      </x:c>
      <x:c r="H680" s="4" t="n">
        <x:v>7.98</x:v>
      </x:c>
      <x:c r="I680" s="4" t="n">
        <x:v>19</x:v>
      </x:c>
      <x:c r="J680" s="4" t="n">
        <x:v>0.42</x:v>
      </x:c>
      <x:c r="K680" s="4">
        <x:f>I680*J680</x:f>
      </x:c>
      <x:c r="L680" s="4" t="n">
        <x:v>0</x:v>
      </x:c>
      <x:c r="M680" s="5">
        <x:f>J680/1.563*100</x:f>
      </x:c>
      <x:c r="N680" s="6">
        <x:f>M680*L680/100</x:f>
      </x:c>
      <x:c r="O680" s="6">
        <x:f>H680-N680</x:f>
      </x:c>
    </x:row>
    <x:row r="681" spans="1:25">
      <x:c r="A681" s="0" t="s">
        <x:v>121</x:v>
      </x:c>
      <x:c r="B681" s="0" t="n">
        <x:v>1663</x:v>
      </x:c>
      <x:c r="C681" s="0" t="s">
        <x:v>21</x:v>
      </x:c>
      <x:c r="D681" s="0" t="s">
        <x:v>36</x:v>
      </x:c>
      <x:c r="E681" s="0" t="s">
        <x:v>76</x:v>
      </x:c>
      <x:c r="F681" s="0" t="s">
        <x:v>26</x:v>
      </x:c>
      <x:c r="G681" s="0" t="n">
        <x:v>19</x:v>
      </x:c>
      <x:c r="H681" s="4" t="n">
        <x:v>7.98</x:v>
      </x:c>
      <x:c r="I681" s="4" t="n">
        <x:v>19</x:v>
      </x:c>
      <x:c r="J681" s="4" t="n">
        <x:v>0.42</x:v>
      </x:c>
      <x:c r="K681" s="4">
        <x:f>I681*J681</x:f>
      </x:c>
      <x:c r="L681" s="4" t="n">
        <x:v>0</x:v>
      </x:c>
      <x:c r="M681" s="5">
        <x:f>J681/1.563*100</x:f>
      </x:c>
      <x:c r="N681" s="6">
        <x:f>M681*L681/100</x:f>
      </x:c>
      <x:c r="O681" s="6">
        <x:f>H681-N681</x:f>
      </x:c>
    </x:row>
    <x:row r="682" spans="1:25">
      <x:c r="A682" s="0" t="s">
        <x:v>122</x:v>
      </x:c>
      <x:c r="B682" s="0" t="n">
        <x:v>1664</x:v>
      </x:c>
      <x:c r="C682" s="0" t="s">
        <x:v>21</x:v>
      </x:c>
      <x:c r="D682" s="0" t="s">
        <x:v>22</x:v>
      </x:c>
      <x:c r="E682" s="0" t="s">
        <x:v>23</x:v>
      </x:c>
      <x:c r="F682" s="0" t="s">
        <x:v>20</x:v>
      </x:c>
      <x:c r="G682" s="0" t="n">
        <x:v>8</x:v>
      </x:c>
      <x:c r="H682" s="4" t="n">
        <x:v>5.456</x:v>
      </x:c>
      <x:c r="I682" s="4" t="n">
        <x:v>8</x:v>
      </x:c>
      <x:c r="J682" s="4" t="n">
        <x:v>0.682</x:v>
      </x:c>
      <x:c r="K682" s="4">
        <x:f>I682*J682</x:f>
      </x:c>
      <x:c r="L682" s="4" t="n">
        <x:v>17.704</x:v>
      </x:c>
      <x:c r="M682" s="5">
        <x:f>J682/2.926*100</x:f>
      </x:c>
      <x:c r="N682" s="6">
        <x:f>M682*L682/100</x:f>
      </x:c>
      <x:c r="O682" s="6">
        <x:f>H682-N682</x:f>
      </x:c>
    </x:row>
    <x:row r="683" spans="1:25">
      <x:c r="A683" s="0" t="s">
        <x:v>122</x:v>
      </x:c>
      <x:c r="B683" s="0" t="n">
        <x:v>1664</x:v>
      </x:c>
      <x:c r="C683" s="0" t="s">
        <x:v>21</x:v>
      </x:c>
      <x:c r="D683" s="0" t="s">
        <x:v>22</x:v>
      </x:c>
      <x:c r="E683" s="0" t="s">
        <x:v>23</x:v>
      </x:c>
      <x:c r="F683" s="0" t="s">
        <x:v>20</x:v>
      </x:c>
      <x:c r="G683" s="0" t="n">
        <x:v>8</x:v>
      </x:c>
      <x:c r="H683" s="4" t="n">
        <x:v>3.712</x:v>
      </x:c>
      <x:c r="I683" s="4" t="n">
        <x:v>8</x:v>
      </x:c>
      <x:c r="J683" s="4" t="n">
        <x:v>0.464</x:v>
      </x:c>
      <x:c r="K683" s="4">
        <x:f>I683*J683</x:f>
      </x:c>
      <x:c r="L683" s="4" t="n">
        <x:v>17.704</x:v>
      </x:c>
      <x:c r="M683" s="5">
        <x:f>J683/2.926*100</x:f>
      </x:c>
      <x:c r="N683" s="6">
        <x:f>M683*L683/100</x:f>
      </x:c>
      <x:c r="O683" s="6">
        <x:f>H683-N683</x:f>
      </x:c>
    </x:row>
    <x:row r="684" spans="1:25">
      <x:c r="A684" s="0" t="s">
        <x:v>122</x:v>
      </x:c>
      <x:c r="B684" s="0" t="n">
        <x:v>1664</x:v>
      </x:c>
      <x:c r="C684" s="0" t="s">
        <x:v>21</x:v>
      </x:c>
      <x:c r="D684" s="0" t="s">
        <x:v>28</x:v>
      </x:c>
      <x:c r="E684" s="0" t="s">
        <x:v>19</x:v>
      </x:c>
      <x:c r="F684" s="0" t="s">
        <x:v>26</x:v>
      </x:c>
      <x:c r="G684" s="0" t="n">
        <x:v>8</x:v>
      </x:c>
      <x:c r="H684" s="4" t="n">
        <x:v>2.08</x:v>
      </x:c>
      <x:c r="I684" s="4" t="n">
        <x:v>8</x:v>
      </x:c>
      <x:c r="J684" s="4" t="n">
        <x:v>0.26</x:v>
      </x:c>
      <x:c r="K684" s="4">
        <x:f>I684*J684</x:f>
      </x:c>
      <x:c r="L684" s="4" t="n">
        <x:v>17.704</x:v>
      </x:c>
      <x:c r="M684" s="5">
        <x:f>J684/2.926*100</x:f>
      </x:c>
      <x:c r="N684" s="6">
        <x:f>M684*L684/100</x:f>
      </x:c>
      <x:c r="O684" s="6">
        <x:f>H684-N684</x:f>
      </x:c>
    </x:row>
    <x:row r="685" spans="1:25">
      <x:c r="A685" s="0" t="s">
        <x:v>122</x:v>
      </x:c>
      <x:c r="B685" s="0" t="n">
        <x:v>1664</x:v>
      </x:c>
      <x:c r="C685" s="0" t="s">
        <x:v>21</x:v>
      </x:c>
      <x:c r="D685" s="0" t="s">
        <x:v>28</x:v>
      </x:c>
      <x:c r="E685" s="0" t="s">
        <x:v>23</x:v>
      </x:c>
      <x:c r="F685" s="0" t="s">
        <x:v>26</x:v>
      </x:c>
      <x:c r="G685" s="0" t="n">
        <x:v>8</x:v>
      </x:c>
      <x:c r="H685" s="4" t="n">
        <x:v>12.16</x:v>
      </x:c>
      <x:c r="I685" s="4" t="n">
        <x:v>8</x:v>
      </x:c>
      <x:c r="J685" s="4" t="n">
        <x:v>1.52</x:v>
      </x:c>
      <x:c r="K685" s="4">
        <x:f>I685*J685</x:f>
      </x:c>
      <x:c r="L685" s="4" t="n">
        <x:v>17.704</x:v>
      </x:c>
      <x:c r="M685" s="5">
        <x:f>J685/2.926*100</x:f>
      </x:c>
      <x:c r="N685" s="6">
        <x:f>M685*L685/100</x:f>
      </x:c>
      <x:c r="O685" s="6">
        <x:f>H685-N685</x:f>
      </x:c>
    </x:row>
    <x:row r="686" spans="1:25">
      <x:c r="A686" s="0" t="s">
        <x:v>55</x:v>
      </x:c>
      <x:c r="B686" s="0" t="n">
        <x:v>1665</x:v>
      </x:c>
      <x:c r="C686" s="0" t="s">
        <x:v>21</x:v>
      </x:c>
      <x:c r="D686" s="0" t="s">
        <x:v>33</x:v>
      </x:c>
      <x:c r="E686" s="0" t="s">
        <x:v>73</x:v>
      </x:c>
      <x:c r="F686" s="0" t="s">
        <x:v>20</x:v>
      </x:c>
      <x:c r="G686" s="0" t="n">
        <x:v>108</x:v>
      </x:c>
      <x:c r="H686" s="4" t="n">
        <x:v>59.85</x:v>
      </x:c>
      <x:c r="I686" s="4" t="n">
        <x:v>108</x:v>
      </x:c>
      <x:c r="J686" s="4" t="n">
        <x:v>0.554</x:v>
      </x:c>
      <x:c r="K686" s="4">
        <x:f>I686*J686</x:f>
      </x:c>
      <x:c r="L686" s="4" t="n">
        <x:v>149.096</x:v>
      </x:c>
      <x:c r="M686" s="5">
        <x:f>J686/1.939*100</x:f>
      </x:c>
      <x:c r="N686" s="6">
        <x:f>M686*L686/100</x:f>
      </x:c>
      <x:c r="O686" s="6">
        <x:f>H686-N686</x:f>
      </x:c>
    </x:row>
    <x:row r="687" spans="1:25">
      <x:c r="A687" s="0" t="s">
        <x:v>55</x:v>
      </x:c>
      <x:c r="B687" s="0" t="n">
        <x:v>1665</x:v>
      </x:c>
      <x:c r="C687" s="0" t="s">
        <x:v>21</x:v>
      </x:c>
      <x:c r="D687" s="0" t="s">
        <x:v>22</x:v>
      </x:c>
      <x:c r="E687" s="0" t="s">
        <x:v>74</x:v>
      </x:c>
      <x:c r="F687" s="0" t="s">
        <x:v>20</x:v>
      </x:c>
      <x:c r="G687" s="0" t="n">
        <x:v>108</x:v>
      </x:c>
      <x:c r="H687" s="4" t="n">
        <x:v>50.4</x:v>
      </x:c>
      <x:c r="I687" s="4" t="n">
        <x:v>108</x:v>
      </x:c>
      <x:c r="J687" s="4" t="n">
        <x:v>0.467</x:v>
      </x:c>
      <x:c r="K687" s="4">
        <x:f>I687*J687</x:f>
      </x:c>
      <x:c r="L687" s="4" t="n">
        <x:v>149.096</x:v>
      </x:c>
      <x:c r="M687" s="5">
        <x:f>J687/1.939*100</x:f>
      </x:c>
      <x:c r="N687" s="6">
        <x:f>M687*L687/100</x:f>
      </x:c>
      <x:c r="O687" s="6">
        <x:f>H687-N687</x:f>
      </x:c>
    </x:row>
    <x:row r="688" spans="1:25">
      <x:c r="A688" s="0" t="s">
        <x:v>55</x:v>
      </x:c>
      <x:c r="B688" s="0" t="n">
        <x:v>1665</x:v>
      </x:c>
      <x:c r="C688" s="0" t="s">
        <x:v>21</x:v>
      </x:c>
      <x:c r="D688" s="0" t="s">
        <x:v>33</x:v>
      </x:c>
      <x:c r="E688" s="0" t="s">
        <x:v>73</x:v>
      </x:c>
      <x:c r="F688" s="0" t="s">
        <x:v>26</x:v>
      </x:c>
      <x:c r="G688" s="0" t="n">
        <x:v>108</x:v>
      </x:c>
      <x:c r="H688" s="4" t="n">
        <x:v>17.552</x:v>
      </x:c>
      <x:c r="I688" s="4" t="n">
        <x:v>108</x:v>
      </x:c>
      <x:c r="J688" s="4" t="n">
        <x:v>0.078</x:v>
      </x:c>
      <x:c r="K688" s="4">
        <x:f>I688*J688</x:f>
      </x:c>
      <x:c r="L688" s="4" t="n">
        <x:v>149.096</x:v>
      </x:c>
      <x:c r="M688" s="5">
        <x:f>J688/1.939*100</x:f>
      </x:c>
      <x:c r="N688" s="6">
        <x:f>M688*L688/100</x:f>
      </x:c>
      <x:c r="O688" s="6">
        <x:f>H688-N688</x:f>
      </x:c>
    </x:row>
    <x:row r="689" spans="1:25">
      <x:c r="A689" s="0" t="s">
        <x:v>55</x:v>
      </x:c>
      <x:c r="B689" s="0" t="n">
        <x:v>1665</x:v>
      </x:c>
      <x:c r="C689" s="0" t="s">
        <x:v>21</x:v>
      </x:c>
      <x:c r="D689" s="0" t="s">
        <x:v>36</x:v>
      </x:c>
      <x:c r="E689" s="0" t="s">
        <x:v>75</x:v>
      </x:c>
      <x:c r="F689" s="0" t="s">
        <x:v>26</x:v>
      </x:c>
      <x:c r="G689" s="0" t="n">
        <x:v>108</x:v>
      </x:c>
      <x:c r="H689" s="4" t="n">
        <x:v>56.304</x:v>
      </x:c>
      <x:c r="I689" s="4" t="n">
        <x:v>108</x:v>
      </x:c>
      <x:c r="J689" s="4" t="n">
        <x:v>0.42</x:v>
      </x:c>
      <x:c r="K689" s="4">
        <x:f>I689*J689</x:f>
      </x:c>
      <x:c r="L689" s="4" t="n">
        <x:v>149.096</x:v>
      </x:c>
      <x:c r="M689" s="5">
        <x:f>J689/1.939*100</x:f>
      </x:c>
      <x:c r="N689" s="6">
        <x:f>M689*L689/100</x:f>
      </x:c>
      <x:c r="O689" s="6">
        <x:f>H689-N689</x:f>
      </x:c>
    </x:row>
    <x:row r="690" spans="1:25">
      <x:c r="A690" s="0" t="s">
        <x:v>55</x:v>
      </x:c>
      <x:c r="B690" s="0" t="n">
        <x:v>1665</x:v>
      </x:c>
      <x:c r="C690" s="0" t="s">
        <x:v>21</x:v>
      </x:c>
      <x:c r="D690" s="0" t="s">
        <x:v>36</x:v>
      </x:c>
      <x:c r="E690" s="0" t="s">
        <x:v>76</x:v>
      </x:c>
      <x:c r="F690" s="0" t="s">
        <x:v>26</x:v>
      </x:c>
      <x:c r="G690" s="0" t="n">
        <x:v>108</x:v>
      </x:c>
      <x:c r="H690" s="4" t="n">
        <x:v>72.207</x:v>
      </x:c>
      <x:c r="I690" s="4" t="n">
        <x:v>108</x:v>
      </x:c>
      <x:c r="J690" s="4" t="n">
        <x:v>0.42</x:v>
      </x:c>
      <x:c r="K690" s="4">
        <x:f>I690*J690</x:f>
      </x:c>
      <x:c r="L690" s="4" t="n">
        <x:v>149.096</x:v>
      </x:c>
      <x:c r="M690" s="5">
        <x:f>J690/1.939*100</x:f>
      </x:c>
      <x:c r="N690" s="6">
        <x:f>M690*L690/100</x:f>
      </x:c>
      <x:c r="O690" s="6">
        <x:f>H690-N690</x:f>
      </x:c>
    </x:row>
    <x:row r="691" spans="1:25">
      <x:c r="A691" s="0" t="s">
        <x:v>123</x:v>
      </x:c>
      <x:c r="B691" s="0" t="n">
        <x:v>1666</x:v>
      </x:c>
      <x:c r="C691" s="0" t="s">
        <x:v>21</x:v>
      </x:c>
      <x:c r="D691" s="0" t="s">
        <x:v>42</x:v>
      </x:c>
      <x:c r="E691" s="0" t="s">
        <x:v>44</x:v>
      </x:c>
      <x:c r="F691" s="0" t="s">
        <x:v>20</x:v>
      </x:c>
      <x:c r="G691" s="0" t="n">
        <x:v>40</x:v>
      </x:c>
      <x:c r="H691" s="4" t="n">
        <x:v>12</x:v>
      </x:c>
      <x:c r="I691" s="4" t="n">
        <x:v>40</x:v>
      </x:c>
      <x:c r="J691" s="4" t="n">
        <x:v>0.3</x:v>
      </x:c>
      <x:c r="K691" s="4">
        <x:f>I691*J691</x:f>
      </x:c>
      <x:c r="L691" s="4" t="n">
        <x:v>139.209</x:v>
      </x:c>
      <x:c r="M691" s="5">
        <x:f>J691/3.83*100</x:f>
      </x:c>
      <x:c r="N691" s="6">
        <x:f>M691*L691/100</x:f>
      </x:c>
      <x:c r="O691" s="6">
        <x:f>H691-N691</x:f>
      </x:c>
    </x:row>
    <x:row r="692" spans="1:25">
      <x:c r="A692" s="0" t="s">
        <x:v>123</x:v>
      </x:c>
      <x:c r="B692" s="0" t="n">
        <x:v>1666</x:v>
      </x:c>
      <x:c r="C692" s="0" t="s">
        <x:v>21</x:v>
      </x:c>
      <x:c r="D692" s="0" t="s">
        <x:v>42</x:v>
      </x:c>
      <x:c r="E692" s="0" t="s">
        <x:v>43</x:v>
      </x:c>
      <x:c r="F692" s="0" t="s">
        <x:v>20</x:v>
      </x:c>
      <x:c r="G692" s="0" t="n">
        <x:v>40</x:v>
      </x:c>
      <x:c r="H692" s="4" t="n">
        <x:v>12</x:v>
      </x:c>
      <x:c r="I692" s="4" t="n">
        <x:v>40</x:v>
      </x:c>
      <x:c r="J692" s="4" t="n">
        <x:v>0.3</x:v>
      </x:c>
      <x:c r="K692" s="4">
        <x:f>I692*J692</x:f>
      </x:c>
      <x:c r="L692" s="4" t="n">
        <x:v>139.209</x:v>
      </x:c>
      <x:c r="M692" s="5">
        <x:f>J692/3.83*100</x:f>
      </x:c>
      <x:c r="N692" s="6">
        <x:f>M692*L692/100</x:f>
      </x:c>
      <x:c r="O692" s="6">
        <x:f>H692-N692</x:f>
      </x:c>
    </x:row>
    <x:row r="693" spans="1:25">
      <x:c r="A693" s="0" t="s">
        <x:v>123</x:v>
      </x:c>
      <x:c r="B693" s="0" t="n">
        <x:v>1666</x:v>
      </x:c>
      <x:c r="C693" s="0" t="s">
        <x:v>21</x:v>
      </x:c>
      <x:c r="D693" s="0" t="s">
        <x:v>33</x:v>
      </x:c>
      <x:c r="E693" s="0" t="s">
        <x:v>45</x:v>
      </x:c>
      <x:c r="F693" s="0" t="s">
        <x:v>26</x:v>
      </x:c>
      <x:c r="G693" s="0" t="n">
        <x:v>40</x:v>
      </x:c>
      <x:c r="H693" s="4" t="n">
        <x:v>54.804</x:v>
      </x:c>
      <x:c r="I693" s="4" t="n">
        <x:v>40</x:v>
      </x:c>
      <x:c r="J693" s="4" t="n">
        <x:v>1.48</x:v>
      </x:c>
      <x:c r="K693" s="4">
        <x:f>I693*J693</x:f>
      </x:c>
      <x:c r="L693" s="4" t="n">
        <x:v>139.209</x:v>
      </x:c>
      <x:c r="M693" s="5">
        <x:f>J693/3.83*100</x:f>
      </x:c>
      <x:c r="N693" s="6">
        <x:f>M693*L693/100</x:f>
      </x:c>
      <x:c r="O693" s="6">
        <x:f>H693-N693</x:f>
      </x:c>
    </x:row>
    <x:row r="694" spans="1:25">
      <x:c r="A694" s="0" t="s">
        <x:v>123</x:v>
      </x:c>
      <x:c r="B694" s="0" t="n">
        <x:v>1666</x:v>
      </x:c>
      <x:c r="C694" s="0" t="s">
        <x:v>21</x:v>
      </x:c>
      <x:c r="D694" s="0" t="s">
        <x:v>36</x:v>
      </x:c>
      <x:c r="E694" s="0" t="s">
        <x:v>46</x:v>
      </x:c>
      <x:c r="F694" s="0" t="s">
        <x:v>26</x:v>
      </x:c>
      <x:c r="G694" s="0" t="n">
        <x:v>40</x:v>
      </x:c>
      <x:c r="H694" s="4" t="n">
        <x:v>69.924</x:v>
      </x:c>
      <x:c r="I694" s="4" t="n">
        <x:v>40</x:v>
      </x:c>
      <x:c r="J694" s="4" t="n">
        <x:v>1.75</x:v>
      </x:c>
      <x:c r="K694" s="4">
        <x:f>I694*J694</x:f>
      </x:c>
      <x:c r="L694" s="4" t="n">
        <x:v>139.209</x:v>
      </x:c>
      <x:c r="M694" s="5">
        <x:f>J694/3.83*100</x:f>
      </x:c>
      <x:c r="N694" s="6">
        <x:f>M694*L694/100</x:f>
      </x:c>
      <x:c r="O694" s="6">
        <x:f>H694-N694</x:f>
      </x:c>
    </x:row>
    <x:row r="695" spans="1:25">
      <x:c r="A695" s="0" t="s">
        <x:v>53</x:v>
      </x:c>
      <x:c r="B695" s="0" t="n">
        <x:v>1667</x:v>
      </x:c>
      <x:c r="C695" s="0" t="s">
        <x:v>17</x:v>
      </x:c>
      <x:c r="D695" s="0" t="s">
        <x:v>18</x:v>
      </x:c>
      <x:c r="E695" s="0" t="s">
        <x:v>19</x:v>
      </x:c>
      <x:c r="F695" s="0" t="s">
        <x:v>20</x:v>
      </x:c>
      <x:c r="G695" s="0" t="n">
        <x:v>38</x:v>
      </x:c>
      <x:c r="H695" s="4" t="n">
        <x:v>24.7</x:v>
      </x:c>
      <x:c r="I695" s="4" t="n">
        <x:v>38</x:v>
      </x:c>
      <x:c r="J695" s="4" t="n">
        <x:v>0.65</x:v>
      </x:c>
      <x:c r="K695" s="4">
        <x:f>I695*J695</x:f>
      </x:c>
      <x:c r="L695" s="4" t="n">
        <x:v>122.694</x:v>
      </x:c>
      <x:c r="M695" s="5">
        <x:f>J695/3.242*100</x:f>
      </x:c>
      <x:c r="N695" s="6">
        <x:f>M695*L695/100</x:f>
      </x:c>
      <x:c r="O695" s="6">
        <x:f>H695-N695</x:f>
      </x:c>
    </x:row>
    <x:row r="696" spans="1:25">
      <x:c r="A696" s="0" t="s">
        <x:v>53</x:v>
      </x:c>
      <x:c r="B696" s="0" t="n">
        <x:v>1667</x:v>
      </x:c>
      <x:c r="C696" s="0" t="s">
        <x:v>21</x:v>
      </x:c>
      <x:c r="D696" s="0" t="s">
        <x:v>22</x:v>
      </x:c>
      <x:c r="E696" s="0" t="s">
        <x:v>23</x:v>
      </x:c>
      <x:c r="F696" s="0" t="s">
        <x:v>20</x:v>
      </x:c>
      <x:c r="G696" s="0" t="n">
        <x:v>38</x:v>
      </x:c>
      <x:c r="H696" s="4" t="n">
        <x:v>22.5</x:v>
      </x:c>
      <x:c r="I696" s="4" t="n">
        <x:v>38</x:v>
      </x:c>
      <x:c r="J696" s="4" t="n">
        <x:v>0.592</x:v>
      </x:c>
      <x:c r="K696" s="4">
        <x:f>I696*J696</x:f>
      </x:c>
      <x:c r="L696" s="4" t="n">
        <x:v>122.694</x:v>
      </x:c>
      <x:c r="M696" s="5">
        <x:f>J696/3.242*100</x:f>
      </x:c>
      <x:c r="N696" s="6">
        <x:f>M696*L696/100</x:f>
      </x:c>
      <x:c r="O696" s="6">
        <x:f>H696-N696</x:f>
      </x:c>
    </x:row>
    <x:row r="697" spans="1:25">
      <x:c r="A697" s="0" t="s">
        <x:v>53</x:v>
      </x:c>
      <x:c r="B697" s="0" t="n">
        <x:v>1667</x:v>
      </x:c>
      <x:c r="C697" s="0" t="s">
        <x:v>17</x:v>
      </x:c>
      <x:c r="D697" s="0" t="s">
        <x:v>24</x:v>
      </x:c>
      <x:c r="E697" s="0" t="s">
        <x:v>25</x:v>
      </x:c>
      <x:c r="F697" s="0" t="s">
        <x:v>26</x:v>
      </x:c>
      <x:c r="G697" s="0" t="n">
        <x:v>38</x:v>
      </x:c>
      <x:c r="H697" s="4" t="n">
        <x:v>76</x:v>
      </x:c>
      <x:c r="I697" s="4" t="n">
        <x:v>38</x:v>
      </x:c>
      <x:c r="J697" s="4" t="n">
        <x:v>2</x:v>
      </x:c>
      <x:c r="K697" s="4">
        <x:f>I697*J697</x:f>
      </x:c>
      <x:c r="L697" s="4" t="n">
        <x:v>122.694</x:v>
      </x:c>
      <x:c r="M697" s="5">
        <x:f>J697/3.242*100</x:f>
      </x:c>
      <x:c r="N697" s="6">
        <x:f>M697*L697/100</x:f>
      </x:c>
      <x:c r="O697" s="6">
        <x:f>H697-N697</x:f>
      </x:c>
    </x:row>
    <x:row r="698" spans="1:25">
      <x:c r="A698" s="0" t="s">
        <x:v>96</x:v>
      </x:c>
      <x:c r="B698" s="0" t="n">
        <x:v>1668</x:v>
      </x:c>
      <x:c r="C698" s="0" t="s">
        <x:v>17</x:v>
      </x:c>
      <x:c r="D698" s="0" t="s">
        <x:v>18</x:v>
      </x:c>
      <x:c r="E698" s="0" t="s">
        <x:v>19</x:v>
      </x:c>
      <x:c r="F698" s="0" t="s">
        <x:v>20</x:v>
      </x:c>
      <x:c r="G698" s="0" t="n">
        <x:v>38</x:v>
      </x:c>
      <x:c r="H698" s="4" t="n">
        <x:v>24.7</x:v>
      </x:c>
      <x:c r="I698" s="4" t="n">
        <x:v>38</x:v>
      </x:c>
      <x:c r="J698" s="4" t="n">
        <x:v>0.65</x:v>
      </x:c>
      <x:c r="K698" s="4">
        <x:f>I698*J698</x:f>
      </x:c>
      <x:c r="L698" s="4" t="n">
        <x:v>129.603</x:v>
      </x:c>
      <x:c r="M698" s="5">
        <x:f>J698/3.834*100</x:f>
      </x:c>
      <x:c r="N698" s="6">
        <x:f>M698*L698/100</x:f>
      </x:c>
      <x:c r="O698" s="6">
        <x:f>H698-N698</x:f>
      </x:c>
    </x:row>
    <x:row r="699" spans="1:25">
      <x:c r="A699" s="0" t="s">
        <x:v>96</x:v>
      </x:c>
      <x:c r="B699" s="0" t="n">
        <x:v>1668</x:v>
      </x:c>
      <x:c r="C699" s="0" t="s">
        <x:v>21</x:v>
      </x:c>
      <x:c r="D699" s="0" t="s">
        <x:v>22</x:v>
      </x:c>
      <x:c r="E699" s="0" t="s">
        <x:v>23</x:v>
      </x:c>
      <x:c r="F699" s="0" t="s">
        <x:v>20</x:v>
      </x:c>
      <x:c r="G699" s="0" t="n">
        <x:v>38</x:v>
      </x:c>
      <x:c r="H699" s="4" t="n">
        <x:v>22.5</x:v>
      </x:c>
      <x:c r="I699" s="4" t="n">
        <x:v>38</x:v>
      </x:c>
      <x:c r="J699" s="4" t="n">
        <x:v>0.592</x:v>
      </x:c>
      <x:c r="K699" s="4">
        <x:f>I699*J699</x:f>
      </x:c>
      <x:c r="L699" s="4" t="n">
        <x:v>129.603</x:v>
      </x:c>
      <x:c r="M699" s="5">
        <x:f>J699/3.834*100</x:f>
      </x:c>
      <x:c r="N699" s="6">
        <x:f>M699*L699/100</x:f>
      </x:c>
      <x:c r="O699" s="6">
        <x:f>H699-N699</x:f>
      </x:c>
    </x:row>
    <x:row r="700" spans="1:25">
      <x:c r="A700" s="0" t="s">
        <x:v>96</x:v>
      </x:c>
      <x:c r="B700" s="0" t="n">
        <x:v>1668</x:v>
      </x:c>
      <x:c r="C700" s="0" t="s">
        <x:v>21</x:v>
      </x:c>
      <x:c r="D700" s="0" t="s">
        <x:v>22</x:v>
      </x:c>
      <x:c r="E700" s="0" t="s">
        <x:v>23</x:v>
      </x:c>
      <x:c r="F700" s="0" t="s">
        <x:v>20</x:v>
      </x:c>
      <x:c r="G700" s="0" t="n">
        <x:v>38</x:v>
      </x:c>
      <x:c r="H700" s="4" t="n">
        <x:v>22.5</x:v>
      </x:c>
      <x:c r="I700" s="4" t="n">
        <x:v>38</x:v>
      </x:c>
      <x:c r="J700" s="4" t="n">
        <x:v>0.592</x:v>
      </x:c>
      <x:c r="K700" s="4">
        <x:f>I700*J700</x:f>
      </x:c>
      <x:c r="L700" s="4" t="n">
        <x:v>129.603</x:v>
      </x:c>
      <x:c r="M700" s="5">
        <x:f>J700/3.834*100</x:f>
      </x:c>
      <x:c r="N700" s="6">
        <x:f>M700*L700/100</x:f>
      </x:c>
      <x:c r="O700" s="6">
        <x:f>H700-N700</x:f>
      </x:c>
    </x:row>
    <x:row r="701" spans="1:25">
      <x:c r="A701" s="0" t="s">
        <x:v>96</x:v>
      </x:c>
      <x:c r="B701" s="0" t="n">
        <x:v>1668</x:v>
      </x:c>
      <x:c r="C701" s="0" t="s">
        <x:v>17</x:v>
      </x:c>
      <x:c r="D701" s="0" t="s">
        <x:v>24</x:v>
      </x:c>
      <x:c r="E701" s="0" t="s">
        <x:v>25</x:v>
      </x:c>
      <x:c r="F701" s="0" t="s">
        <x:v>26</x:v>
      </x:c>
      <x:c r="G701" s="0" t="n">
        <x:v>38</x:v>
      </x:c>
      <x:c r="H701" s="4" t="n">
        <x:v>76</x:v>
      </x:c>
      <x:c r="I701" s="4" t="n">
        <x:v>38</x:v>
      </x:c>
      <x:c r="J701" s="4" t="n">
        <x:v>2</x:v>
      </x:c>
      <x:c r="K701" s="4">
        <x:f>I701*J701</x:f>
      </x:c>
      <x:c r="L701" s="4" t="n">
        <x:v>129.603</x:v>
      </x:c>
      <x:c r="M701" s="5">
        <x:f>J701/3.834*100</x:f>
      </x:c>
      <x:c r="N701" s="6">
        <x:f>M701*L701/100</x:f>
      </x:c>
      <x:c r="O701" s="6">
        <x:f>H701-N701</x:f>
      </x:c>
    </x:row>
    <x:row r="702" spans="1:25">
      <x:c r="A702" s="0" t="s">
        <x:v>69</x:v>
      </x:c>
      <x:c r="B702" s="0" t="n">
        <x:v>1669</x:v>
      </x:c>
      <x:c r="C702" s="0" t="s">
        <x:v>17</x:v>
      </x:c>
      <x:c r="D702" s="0" t="s">
        <x:v>18</x:v>
      </x:c>
      <x:c r="E702" s="0" t="s">
        <x:v>19</x:v>
      </x:c>
      <x:c r="F702" s="0" t="s">
        <x:v>20</x:v>
      </x:c>
      <x:c r="G702" s="0" t="n">
        <x:v>38</x:v>
      </x:c>
      <x:c r="H702" s="4" t="n">
        <x:v>24.7</x:v>
      </x:c>
      <x:c r="I702" s="4" t="n">
        <x:v>38</x:v>
      </x:c>
      <x:c r="J702" s="4" t="n">
        <x:v>0.65</x:v>
      </x:c>
      <x:c r="K702" s="4">
        <x:f>I702*J702</x:f>
      </x:c>
      <x:c r="L702" s="4" t="n">
        <x:v>118.412</x:v>
      </x:c>
      <x:c r="M702" s="5">
        <x:f>J702/3.834*100</x:f>
      </x:c>
      <x:c r="N702" s="6">
        <x:f>M702*L702/100</x:f>
      </x:c>
      <x:c r="O702" s="6">
        <x:f>H702-N702</x:f>
      </x:c>
    </x:row>
    <x:row r="703" spans="1:25">
      <x:c r="A703" s="0" t="s">
        <x:v>69</x:v>
      </x:c>
      <x:c r="B703" s="0" t="n">
        <x:v>1669</x:v>
      </x:c>
      <x:c r="C703" s="0" t="s">
        <x:v>21</x:v>
      </x:c>
      <x:c r="D703" s="0" t="s">
        <x:v>22</x:v>
      </x:c>
      <x:c r="E703" s="0" t="s">
        <x:v>23</x:v>
      </x:c>
      <x:c r="F703" s="0" t="s">
        <x:v>20</x:v>
      </x:c>
      <x:c r="G703" s="0" t="n">
        <x:v>38</x:v>
      </x:c>
      <x:c r="H703" s="4" t="n">
        <x:v>22.5</x:v>
      </x:c>
      <x:c r="I703" s="4" t="n">
        <x:v>38</x:v>
      </x:c>
      <x:c r="J703" s="4" t="n">
        <x:v>0.592</x:v>
      </x:c>
      <x:c r="K703" s="4">
        <x:f>I703*J703</x:f>
      </x:c>
      <x:c r="L703" s="4" t="n">
        <x:v>118.412</x:v>
      </x:c>
      <x:c r="M703" s="5">
        <x:f>J703/3.834*100</x:f>
      </x:c>
      <x:c r="N703" s="6">
        <x:f>M703*L703/100</x:f>
      </x:c>
      <x:c r="O703" s="6">
        <x:f>H703-N703</x:f>
      </x:c>
    </x:row>
    <x:row r="704" spans="1:25">
      <x:c r="A704" s="0" t="s">
        <x:v>69</x:v>
      </x:c>
      <x:c r="B704" s="0" t="n">
        <x:v>1669</x:v>
      </x:c>
      <x:c r="C704" s="0" t="s">
        <x:v>21</x:v>
      </x:c>
      <x:c r="D704" s="0" t="s">
        <x:v>22</x:v>
      </x:c>
      <x:c r="E704" s="0" t="s">
        <x:v>23</x:v>
      </x:c>
      <x:c r="F704" s="0" t="s">
        <x:v>20</x:v>
      </x:c>
      <x:c r="G704" s="0" t="n">
        <x:v>38</x:v>
      </x:c>
      <x:c r="H704" s="4" t="n">
        <x:v>22.5</x:v>
      </x:c>
      <x:c r="I704" s="4" t="n">
        <x:v>38</x:v>
      </x:c>
      <x:c r="J704" s="4" t="n">
        <x:v>0.592</x:v>
      </x:c>
      <x:c r="K704" s="4">
        <x:f>I704*J704</x:f>
      </x:c>
      <x:c r="L704" s="4" t="n">
        <x:v>118.412</x:v>
      </x:c>
      <x:c r="M704" s="5">
        <x:f>J704/3.834*100</x:f>
      </x:c>
      <x:c r="N704" s="6">
        <x:f>M704*L704/100</x:f>
      </x:c>
      <x:c r="O704" s="6">
        <x:f>H704-N704</x:f>
      </x:c>
    </x:row>
    <x:row r="705" spans="1:25">
      <x:c r="A705" s="0" t="s">
        <x:v>69</x:v>
      </x:c>
      <x:c r="B705" s="0" t="n">
        <x:v>1669</x:v>
      </x:c>
      <x:c r="C705" s="0" t="s">
        <x:v>17</x:v>
      </x:c>
      <x:c r="D705" s="0" t="s">
        <x:v>24</x:v>
      </x:c>
      <x:c r="E705" s="0" t="s">
        <x:v>25</x:v>
      </x:c>
      <x:c r="F705" s="0" t="s">
        <x:v>26</x:v>
      </x:c>
      <x:c r="G705" s="0" t="n">
        <x:v>38</x:v>
      </x:c>
      <x:c r="H705" s="4" t="n">
        <x:v>76</x:v>
      </x:c>
      <x:c r="I705" s="4" t="n">
        <x:v>38</x:v>
      </x:c>
      <x:c r="J705" s="4" t="n">
        <x:v>2</x:v>
      </x:c>
      <x:c r="K705" s="4">
        <x:f>I705*J705</x:f>
      </x:c>
      <x:c r="L705" s="4" t="n">
        <x:v>118.412</x:v>
      </x:c>
      <x:c r="M705" s="5">
        <x:f>J705/3.834*100</x:f>
      </x:c>
      <x:c r="N705" s="6">
        <x:f>M705*L705/100</x:f>
      </x:c>
      <x:c r="O705" s="6">
        <x:f>H705-N705</x:f>
      </x:c>
    </x:row>
    <x:row r="706" spans="1:25">
      <x:c r="A706" s="0" t="s">
        <x:v>40</x:v>
      </x:c>
      <x:c r="B706" s="0" t="n">
        <x:v>1670</x:v>
      </x:c>
      <x:c r="C706" s="0" t="s">
        <x:v>21</x:v>
      </x:c>
      <x:c r="D706" s="0" t="s">
        <x:v>22</x:v>
      </x:c>
      <x:c r="E706" s="0" t="s">
        <x:v>23</x:v>
      </x:c>
      <x:c r="F706" s="0" t="s">
        <x:v>20</x:v>
      </x:c>
      <x:c r="G706" s="0" t="n">
        <x:v>38</x:v>
      </x:c>
      <x:c r="H706" s="4" t="n">
        <x:v>21</x:v>
      </x:c>
      <x:c r="I706" s="4" t="n">
        <x:v>38</x:v>
      </x:c>
      <x:c r="J706" s="4" t="n">
        <x:v>0.553</x:v>
      </x:c>
      <x:c r="K706" s="4">
        <x:f>I706*J706</x:f>
      </x:c>
      <x:c r="L706" s="4" t="n">
        <x:v>112.239</x:v>
      </x:c>
      <x:c r="M706" s="5">
        <x:f>J706/3.203*100</x:f>
      </x:c>
      <x:c r="N706" s="6">
        <x:f>M706*L706/100</x:f>
      </x:c>
      <x:c r="O706" s="6">
        <x:f>H706-N706</x:f>
      </x:c>
    </x:row>
    <x:row r="707" spans="1:25">
      <x:c r="A707" s="0" t="s">
        <x:v>40</x:v>
      </x:c>
      <x:c r="B707" s="0" t="n">
        <x:v>1670</x:v>
      </x:c>
      <x:c r="C707" s="0" t="s">
        <x:v>17</x:v>
      </x:c>
      <x:c r="D707" s="0" t="s">
        <x:v>18</x:v>
      </x:c>
      <x:c r="E707" s="0" t="s">
        <x:v>19</x:v>
      </x:c>
      <x:c r="F707" s="0" t="s">
        <x:v>20</x:v>
      </x:c>
      <x:c r="G707" s="0" t="n">
        <x:v>38</x:v>
      </x:c>
      <x:c r="H707" s="4" t="n">
        <x:v>24.7</x:v>
      </x:c>
      <x:c r="I707" s="4" t="n">
        <x:v>38</x:v>
      </x:c>
      <x:c r="J707" s="4" t="n">
        <x:v>0.65</x:v>
      </x:c>
      <x:c r="K707" s="4">
        <x:f>I707*J707</x:f>
      </x:c>
      <x:c r="L707" s="4" t="n">
        <x:v>112.239</x:v>
      </x:c>
      <x:c r="M707" s="5">
        <x:f>J707/3.203*100</x:f>
      </x:c>
      <x:c r="N707" s="6">
        <x:f>M707*L707/100</x:f>
      </x:c>
      <x:c r="O707" s="6">
        <x:f>H707-N707</x:f>
      </x:c>
    </x:row>
    <x:row r="708" spans="1:25">
      <x:c r="A708" s="0" t="s">
        <x:v>40</x:v>
      </x:c>
      <x:c r="B708" s="0" t="n">
        <x:v>1670</x:v>
      </x:c>
      <x:c r="C708" s="0" t="s">
        <x:v>17</x:v>
      </x:c>
      <x:c r="D708" s="0" t="s">
        <x:v>24</x:v>
      </x:c>
      <x:c r="E708" s="0" t="s">
        <x:v>25</x:v>
      </x:c>
      <x:c r="F708" s="0" t="s">
        <x:v>26</x:v>
      </x:c>
      <x:c r="G708" s="0" t="n">
        <x:v>38</x:v>
      </x:c>
      <x:c r="H708" s="4" t="n">
        <x:v>76</x:v>
      </x:c>
      <x:c r="I708" s="4" t="n">
        <x:v>38</x:v>
      </x:c>
      <x:c r="J708" s="4" t="n">
        <x:v>2</x:v>
      </x:c>
      <x:c r="K708" s="4">
        <x:f>I708*J708</x:f>
      </x:c>
      <x:c r="L708" s="4" t="n">
        <x:v>112.239</x:v>
      </x:c>
      <x:c r="M708" s="5">
        <x:f>J708/3.203*100</x:f>
      </x:c>
      <x:c r="N708" s="6">
        <x:f>M708*L708/100</x:f>
      </x:c>
      <x:c r="O708" s="6">
        <x:f>H708-N708</x:f>
      </x:c>
    </x:row>
    <x:row r="709" spans="1:25">
      <x:c r="A709" s="0" t="s">
        <x:v>78</x:v>
      </x:c>
      <x:c r="B709" s="0" t="n">
        <x:v>1671</x:v>
      </x:c>
      <x:c r="C709" s="0" t="s">
        <x:v>17</x:v>
      </x:c>
      <x:c r="D709" s="0" t="s">
        <x:v>18</x:v>
      </x:c>
      <x:c r="E709" s="0" t="s">
        <x:v>19</x:v>
      </x:c>
      <x:c r="F709" s="0" t="s">
        <x:v>20</x:v>
      </x:c>
      <x:c r="G709" s="0" t="n">
        <x:v>38</x:v>
      </x:c>
      <x:c r="H709" s="4" t="n">
        <x:v>24.7</x:v>
      </x:c>
      <x:c r="I709" s="4" t="n">
        <x:v>38</x:v>
      </x:c>
      <x:c r="J709" s="4" t="n">
        <x:v>0.65</x:v>
      </x:c>
      <x:c r="K709" s="4">
        <x:f>I709*J709</x:f>
      </x:c>
      <x:c r="L709" s="4" t="n">
        <x:v>129.31</x:v>
      </x:c>
      <x:c r="M709" s="5">
        <x:f>J709/3.025*100</x:f>
      </x:c>
      <x:c r="N709" s="6">
        <x:f>M709*L709/100</x:f>
      </x:c>
      <x:c r="O709" s="6">
        <x:f>H709-N709</x:f>
      </x:c>
    </x:row>
    <x:row r="710" spans="1:25">
      <x:c r="A710" s="0" t="s">
        <x:v>78</x:v>
      </x:c>
      <x:c r="B710" s="0" t="n">
        <x:v>1671</x:v>
      </x:c>
      <x:c r="C710" s="0" t="s">
        <x:v>21</x:v>
      </x:c>
      <x:c r="D710" s="0" t="s">
        <x:v>22</x:v>
      </x:c>
      <x:c r="E710" s="0" t="s">
        <x:v>23</x:v>
      </x:c>
      <x:c r="F710" s="0" t="s">
        <x:v>20</x:v>
      </x:c>
      <x:c r="G710" s="0" t="n">
        <x:v>38</x:v>
      </x:c>
      <x:c r="H710" s="4" t="n">
        <x:v>14.25</x:v>
      </x:c>
      <x:c r="I710" s="4" t="n">
        <x:v>38</x:v>
      </x:c>
      <x:c r="J710" s="4" t="n">
        <x:v>0.375</x:v>
      </x:c>
      <x:c r="K710" s="4">
        <x:f>I710*J710</x:f>
      </x:c>
      <x:c r="L710" s="4" t="n">
        <x:v>129.31</x:v>
      </x:c>
      <x:c r="M710" s="5">
        <x:f>J710/3.025*100</x:f>
      </x:c>
      <x:c r="N710" s="6">
        <x:f>M710*L710/100</x:f>
      </x:c>
      <x:c r="O710" s="6">
        <x:f>H710-N710</x:f>
      </x:c>
    </x:row>
    <x:row r="711" spans="1:25">
      <x:c r="A711" s="0" t="s">
        <x:v>78</x:v>
      </x:c>
      <x:c r="B711" s="0" t="n">
        <x:v>1671</x:v>
      </x:c>
      <x:c r="C711" s="0" t="s">
        <x:v>17</x:v>
      </x:c>
      <x:c r="D711" s="0" t="s">
        <x:v>24</x:v>
      </x:c>
      <x:c r="E711" s="0" t="s">
        <x:v>25</x:v>
      </x:c>
      <x:c r="F711" s="0" t="s">
        <x:v>26</x:v>
      </x:c>
      <x:c r="G711" s="0" t="n">
        <x:v>38</x:v>
      </x:c>
      <x:c r="H711" s="4" t="n">
        <x:v>76</x:v>
      </x:c>
      <x:c r="I711" s="4" t="n">
        <x:v>38</x:v>
      </x:c>
      <x:c r="J711" s="4" t="n">
        <x:v>2</x:v>
      </x:c>
      <x:c r="K711" s="4">
        <x:f>I711*J711</x:f>
      </x:c>
      <x:c r="L711" s="4" t="n">
        <x:v>129.31</x:v>
      </x:c>
      <x:c r="M711" s="5">
        <x:f>J711/3.025*100</x:f>
      </x:c>
      <x:c r="N711" s="6">
        <x:f>M711*L711/100</x:f>
      </x:c>
      <x:c r="O711" s="6">
        <x:f>H711-N711</x:f>
      </x:c>
    </x:row>
    <x:row r="712" spans="1:25">
      <x:c r="A712" s="0" t="s">
        <x:v>68</x:v>
      </x:c>
      <x:c r="B712" s="0" t="n">
        <x:v>1672</x:v>
      </x:c>
      <x:c r="C712" s="0" t="s">
        <x:v>17</x:v>
      </x:c>
      <x:c r="D712" s="0" t="s">
        <x:v>18</x:v>
      </x:c>
      <x:c r="E712" s="0" t="s">
        <x:v>19</x:v>
      </x:c>
      <x:c r="F712" s="0" t="s">
        <x:v>20</x:v>
      </x:c>
      <x:c r="G712" s="0" t="n">
        <x:v>38</x:v>
      </x:c>
      <x:c r="H712" s="4" t="n">
        <x:v>24.7</x:v>
      </x:c>
      <x:c r="I712" s="4" t="n">
        <x:v>38</x:v>
      </x:c>
      <x:c r="J712" s="4" t="n">
        <x:v>0.65</x:v>
      </x:c>
      <x:c r="K712" s="4">
        <x:f>I712*J712</x:f>
      </x:c>
      <x:c r="L712" s="4" t="n">
        <x:v>113.397</x:v>
      </x:c>
      <x:c r="M712" s="5">
        <x:f>J712/3.842*100</x:f>
      </x:c>
      <x:c r="N712" s="6">
        <x:f>M712*L712/100</x:f>
      </x:c>
      <x:c r="O712" s="6">
        <x:f>H712-N712</x:f>
      </x:c>
    </x:row>
    <x:row r="713" spans="1:25">
      <x:c r="A713" s="0" t="s">
        <x:v>68</x:v>
      </x:c>
      <x:c r="B713" s="0" t="n">
        <x:v>1672</x:v>
      </x:c>
      <x:c r="C713" s="0" t="s">
        <x:v>21</x:v>
      </x:c>
      <x:c r="D713" s="0" t="s">
        <x:v>22</x:v>
      </x:c>
      <x:c r="E713" s="0" t="s">
        <x:v>23</x:v>
      </x:c>
      <x:c r="F713" s="0" t="s">
        <x:v>20</x:v>
      </x:c>
      <x:c r="G713" s="0" t="n">
        <x:v>38</x:v>
      </x:c>
      <x:c r="H713" s="4" t="n">
        <x:v>22.65</x:v>
      </x:c>
      <x:c r="I713" s="4" t="n">
        <x:v>38</x:v>
      </x:c>
      <x:c r="J713" s="4" t="n">
        <x:v>0.596</x:v>
      </x:c>
      <x:c r="K713" s="4">
        <x:f>I713*J713</x:f>
      </x:c>
      <x:c r="L713" s="4" t="n">
        <x:v>113.397</x:v>
      </x:c>
      <x:c r="M713" s="5">
        <x:f>J713/3.842*100</x:f>
      </x:c>
      <x:c r="N713" s="6">
        <x:f>M713*L713/100</x:f>
      </x:c>
      <x:c r="O713" s="6">
        <x:f>H713-N713</x:f>
      </x:c>
    </x:row>
    <x:row r="714" spans="1:25">
      <x:c r="A714" s="0" t="s">
        <x:v>68</x:v>
      </x:c>
      <x:c r="B714" s="0" t="n">
        <x:v>1672</x:v>
      </x:c>
      <x:c r="C714" s="0" t="s">
        <x:v>21</x:v>
      </x:c>
      <x:c r="D714" s="0" t="s">
        <x:v>22</x:v>
      </x:c>
      <x:c r="E714" s="0" t="s">
        <x:v>23</x:v>
      </x:c>
      <x:c r="F714" s="0" t="s">
        <x:v>20</x:v>
      </x:c>
      <x:c r="G714" s="0" t="n">
        <x:v>38</x:v>
      </x:c>
      <x:c r="H714" s="4" t="n">
        <x:v>22.65</x:v>
      </x:c>
      <x:c r="I714" s="4" t="n">
        <x:v>38</x:v>
      </x:c>
      <x:c r="J714" s="4" t="n">
        <x:v>0.596</x:v>
      </x:c>
      <x:c r="K714" s="4">
        <x:f>I714*J714</x:f>
      </x:c>
      <x:c r="L714" s="4" t="n">
        <x:v>113.397</x:v>
      </x:c>
      <x:c r="M714" s="5">
        <x:f>J714/3.842*100</x:f>
      </x:c>
      <x:c r="N714" s="6">
        <x:f>M714*L714/100</x:f>
      </x:c>
      <x:c r="O714" s="6">
        <x:f>H714-N714</x:f>
      </x:c>
    </x:row>
    <x:row r="715" spans="1:25">
      <x:c r="A715" s="0" t="s">
        <x:v>68</x:v>
      </x:c>
      <x:c r="B715" s="0" t="n">
        <x:v>1672</x:v>
      </x:c>
      <x:c r="C715" s="0" t="s">
        <x:v>17</x:v>
      </x:c>
      <x:c r="D715" s="0" t="s">
        <x:v>24</x:v>
      </x:c>
      <x:c r="E715" s="0" t="s">
        <x:v>25</x:v>
      </x:c>
      <x:c r="F715" s="0" t="s">
        <x:v>26</x:v>
      </x:c>
      <x:c r="G715" s="0" t="n">
        <x:v>38</x:v>
      </x:c>
      <x:c r="H715" s="4" t="n">
        <x:v>76</x:v>
      </x:c>
      <x:c r="I715" s="4" t="n">
        <x:v>38</x:v>
      </x:c>
      <x:c r="J715" s="4" t="n">
        <x:v>2</x:v>
      </x:c>
      <x:c r="K715" s="4">
        <x:f>I715*J715</x:f>
      </x:c>
      <x:c r="L715" s="4" t="n">
        <x:v>113.397</x:v>
      </x:c>
      <x:c r="M715" s="5">
        <x:f>J715/3.842*100</x:f>
      </x:c>
      <x:c r="N715" s="6">
        <x:f>M715*L715/100</x:f>
      </x:c>
      <x:c r="O715" s="6">
        <x:f>H715-N715</x:f>
      </x:c>
    </x:row>
    <x:row r="716" spans="1:25">
      <x:c r="A716" s="0" t="s">
        <x:v>118</x:v>
      </x:c>
      <x:c r="B716" s="0" t="n">
        <x:v>1673</x:v>
      </x:c>
      <x:c r="C716" s="0" t="s">
        <x:v>17</x:v>
      </x:c>
      <x:c r="D716" s="0" t="s">
        <x:v>18</x:v>
      </x:c>
      <x:c r="E716" s="0" t="s">
        <x:v>19</x:v>
      </x:c>
      <x:c r="F716" s="0" t="s">
        <x:v>20</x:v>
      </x:c>
      <x:c r="G716" s="0" t="n">
        <x:v>34</x:v>
      </x:c>
      <x:c r="H716" s="4" t="n">
        <x:v>24.7</x:v>
      </x:c>
      <x:c r="I716" s="4" t="n">
        <x:v>34</x:v>
      </x:c>
      <x:c r="J716" s="4" t="n">
        <x:v>0.726</x:v>
      </x:c>
      <x:c r="K716" s="4">
        <x:f>I716*J716</x:f>
      </x:c>
      <x:c r="L716" s="4" t="n">
        <x:v>61.399</x:v>
      </x:c>
      <x:c r="M716" s="5">
        <x:f>J716/4.05*100</x:f>
      </x:c>
      <x:c r="N716" s="6">
        <x:f>M716*L716/100</x:f>
      </x:c>
      <x:c r="O716" s="6">
        <x:f>H716-N716</x:f>
      </x:c>
    </x:row>
    <x:row r="717" spans="1:25">
      <x:c r="A717" s="0" t="s">
        <x:v>118</x:v>
      </x:c>
      <x:c r="B717" s="0" t="n">
        <x:v>1673</x:v>
      </x:c>
      <x:c r="C717" s="0" t="s">
        <x:v>21</x:v>
      </x:c>
      <x:c r="D717" s="0" t="s">
        <x:v>22</x:v>
      </x:c>
      <x:c r="E717" s="0" t="s">
        <x:v>23</x:v>
      </x:c>
      <x:c r="F717" s="0" t="s">
        <x:v>20</x:v>
      </x:c>
      <x:c r="G717" s="0" t="n">
        <x:v>34</x:v>
      </x:c>
      <x:c r="H717" s="4" t="n">
        <x:v>22.5</x:v>
      </x:c>
      <x:c r="I717" s="4" t="n">
        <x:v>34</x:v>
      </x:c>
      <x:c r="J717" s="4" t="n">
        <x:v>0.662</x:v>
      </x:c>
      <x:c r="K717" s="4">
        <x:f>I717*J717</x:f>
      </x:c>
      <x:c r="L717" s="4" t="n">
        <x:v>61.399</x:v>
      </x:c>
      <x:c r="M717" s="5">
        <x:f>J717/4.05*100</x:f>
      </x:c>
      <x:c r="N717" s="6">
        <x:f>M717*L717/100</x:f>
      </x:c>
      <x:c r="O717" s="6">
        <x:f>H717-N717</x:f>
      </x:c>
    </x:row>
    <x:row r="718" spans="1:25">
      <x:c r="A718" s="0" t="s">
        <x:v>118</x:v>
      </x:c>
      <x:c r="B718" s="0" t="n">
        <x:v>1673</x:v>
      </x:c>
      <x:c r="C718" s="0" t="s">
        <x:v>21</x:v>
      </x:c>
      <x:c r="D718" s="0" t="s">
        <x:v>22</x:v>
      </x:c>
      <x:c r="E718" s="0" t="s">
        <x:v>23</x:v>
      </x:c>
      <x:c r="F718" s="0" t="s">
        <x:v>20</x:v>
      </x:c>
      <x:c r="G718" s="0" t="n">
        <x:v>34</x:v>
      </x:c>
      <x:c r="H718" s="4" t="n">
        <x:v>22.5</x:v>
      </x:c>
      <x:c r="I718" s="4" t="n">
        <x:v>34</x:v>
      </x:c>
      <x:c r="J718" s="4" t="n">
        <x:v>0.662</x:v>
      </x:c>
      <x:c r="K718" s="4">
        <x:f>I718*J718</x:f>
      </x:c>
      <x:c r="L718" s="4" t="n">
        <x:v>61.399</x:v>
      </x:c>
      <x:c r="M718" s="5">
        <x:f>J718/4.05*100</x:f>
      </x:c>
      <x:c r="N718" s="6">
        <x:f>M718*L718/100</x:f>
      </x:c>
      <x:c r="O718" s="6">
        <x:f>H718-N718</x:f>
      </x:c>
    </x:row>
    <x:row r="719" spans="1:25">
      <x:c r="A719" s="0" t="s">
        <x:v>118</x:v>
      </x:c>
      <x:c r="B719" s="0" t="n">
        <x:v>1673</x:v>
      </x:c>
      <x:c r="C719" s="0" t="s">
        <x:v>17</x:v>
      </x:c>
      <x:c r="D719" s="0" t="s">
        <x:v>24</x:v>
      </x:c>
      <x:c r="E719" s="0" t="s">
        <x:v>25</x:v>
      </x:c>
      <x:c r="F719" s="0" t="s">
        <x:v>26</x:v>
      </x:c>
      <x:c r="G719" s="0" t="n">
        <x:v>34</x:v>
      </x:c>
      <x:c r="H719" s="4" t="n">
        <x:v>76</x:v>
      </x:c>
      <x:c r="I719" s="4" t="n">
        <x:v>34</x:v>
      </x:c>
      <x:c r="J719" s="4" t="n">
        <x:v>2</x:v>
      </x:c>
      <x:c r="K719" s="4">
        <x:f>I719*J719</x:f>
      </x:c>
      <x:c r="L719" s="4" t="n">
        <x:v>61.399</x:v>
      </x:c>
      <x:c r="M719" s="5">
        <x:f>J719/4.05*100</x:f>
      </x:c>
      <x:c r="N719" s="6">
        <x:f>M719*L719/100</x:f>
      </x:c>
      <x:c r="O719" s="6">
        <x:f>H719-N719</x:f>
      </x:c>
    </x:row>
    <x:row r="720" spans="1:25">
      <x:c r="A720" s="0" t="s">
        <x:v>81</x:v>
      </x:c>
      <x:c r="B720" s="0" t="n">
        <x:v>1674</x:v>
      </x:c>
      <x:c r="C720" s="0" t="s">
        <x:v>21</x:v>
      </x:c>
      <x:c r="D720" s="0" t="s">
        <x:v>42</x:v>
      </x:c>
      <x:c r="E720" s="0" t="s">
        <x:v>44</x:v>
      </x:c>
      <x:c r="F720" s="0" t="s">
        <x:v>20</x:v>
      </x:c>
      <x:c r="G720" s="0" t="n">
        <x:v>70</x:v>
      </x:c>
      <x:c r="H720" s="4" t="n">
        <x:v>21</x:v>
      </x:c>
      <x:c r="I720" s="4" t="n">
        <x:v>70</x:v>
      </x:c>
      <x:c r="J720" s="4" t="n">
        <x:v>0.3</x:v>
      </x:c>
      <x:c r="K720" s="4">
        <x:f>I720*J720</x:f>
      </x:c>
      <x:c r="L720" s="4" t="n">
        <x:v>260.002</x:v>
      </x:c>
      <x:c r="M720" s="5">
        <x:f>J720/3.83*100</x:f>
      </x:c>
      <x:c r="N720" s="6">
        <x:f>M720*L720/100</x:f>
      </x:c>
      <x:c r="O720" s="6">
        <x:f>H720-N720</x:f>
      </x:c>
    </x:row>
    <x:row r="721" spans="1:25">
      <x:c r="A721" s="0" t="s">
        <x:v>81</x:v>
      </x:c>
      <x:c r="B721" s="0" t="n">
        <x:v>1674</x:v>
      </x:c>
      <x:c r="C721" s="0" t="s">
        <x:v>21</x:v>
      </x:c>
      <x:c r="D721" s="0" t="s">
        <x:v>42</x:v>
      </x:c>
      <x:c r="E721" s="0" t="s">
        <x:v>43</x:v>
      </x:c>
      <x:c r="F721" s="0" t="s">
        <x:v>20</x:v>
      </x:c>
      <x:c r="G721" s="0" t="n">
        <x:v>70</x:v>
      </x:c>
      <x:c r="H721" s="4" t="n">
        <x:v>21</x:v>
      </x:c>
      <x:c r="I721" s="4" t="n">
        <x:v>70</x:v>
      </x:c>
      <x:c r="J721" s="4" t="n">
        <x:v>0.3</x:v>
      </x:c>
      <x:c r="K721" s="4">
        <x:f>I721*J721</x:f>
      </x:c>
      <x:c r="L721" s="4" t="n">
        <x:v>260.002</x:v>
      </x:c>
      <x:c r="M721" s="5">
        <x:f>J721/3.83*100</x:f>
      </x:c>
      <x:c r="N721" s="6">
        <x:f>M721*L721/100</x:f>
      </x:c>
      <x:c r="O721" s="6">
        <x:f>H721-N721</x:f>
      </x:c>
    </x:row>
    <x:row r="722" spans="1:25">
      <x:c r="A722" s="0" t="s">
        <x:v>81</x:v>
      </x:c>
      <x:c r="B722" s="0" t="n">
        <x:v>1674</x:v>
      </x:c>
      <x:c r="C722" s="0" t="s">
        <x:v>21</x:v>
      </x:c>
      <x:c r="D722" s="0" t="s">
        <x:v>33</x:v>
      </x:c>
      <x:c r="E722" s="0" t="s">
        <x:v>45</x:v>
      </x:c>
      <x:c r="F722" s="0" t="s">
        <x:v>26</x:v>
      </x:c>
      <x:c r="G722" s="0" t="n">
        <x:v>70</x:v>
      </x:c>
      <x:c r="H722" s="4" t="n">
        <x:v>103.511</x:v>
      </x:c>
      <x:c r="I722" s="4" t="n">
        <x:v>70</x:v>
      </x:c>
      <x:c r="J722" s="4" t="n">
        <x:v>1.48</x:v>
      </x:c>
      <x:c r="K722" s="4">
        <x:f>I722*J722</x:f>
      </x:c>
      <x:c r="L722" s="4" t="n">
        <x:v>260.002</x:v>
      </x:c>
      <x:c r="M722" s="5">
        <x:f>J722/3.83*100</x:f>
      </x:c>
      <x:c r="N722" s="6">
        <x:f>M722*L722/100</x:f>
      </x:c>
      <x:c r="O722" s="6">
        <x:f>H722-N722</x:f>
      </x:c>
    </x:row>
    <x:row r="723" spans="1:25">
      <x:c r="A723" s="0" t="s">
        <x:v>81</x:v>
      </x:c>
      <x:c r="B723" s="0" t="n">
        <x:v>1674</x:v>
      </x:c>
      <x:c r="C723" s="0" t="s">
        <x:v>21</x:v>
      </x:c>
      <x:c r="D723" s="0" t="s">
        <x:v>36</x:v>
      </x:c>
      <x:c r="E723" s="0" t="s">
        <x:v>46</x:v>
      </x:c>
      <x:c r="F723" s="0" t="s">
        <x:v>26</x:v>
      </x:c>
      <x:c r="G723" s="0" t="n">
        <x:v>70</x:v>
      </x:c>
      <x:c r="H723" s="4" t="n">
        <x:v>122.5</x:v>
      </x:c>
      <x:c r="I723" s="4" t="n">
        <x:v>70</x:v>
      </x:c>
      <x:c r="J723" s="4" t="n">
        <x:v>1.75</x:v>
      </x:c>
      <x:c r="K723" s="4">
        <x:f>I723*J723</x:f>
      </x:c>
      <x:c r="L723" s="4" t="n">
        <x:v>260.002</x:v>
      </x:c>
      <x:c r="M723" s="5">
        <x:f>J723/3.83*100</x:f>
      </x:c>
      <x:c r="N723" s="6">
        <x:f>M723*L723/100</x:f>
      </x:c>
      <x:c r="O723" s="6">
        <x:f>H723-N723</x:f>
      </x:c>
    </x:row>
    <x:row r="724" spans="1:25">
      <x:c r="A724" s="0" t="s">
        <x:v>41</x:v>
      </x:c>
      <x:c r="B724" s="0" t="n">
        <x:v>1675</x:v>
      </x:c>
      <x:c r="C724" s="0" t="s">
        <x:v>21</x:v>
      </x:c>
      <x:c r="D724" s="0" t="s">
        <x:v>42</x:v>
      </x:c>
      <x:c r="E724" s="0" t="s">
        <x:v>44</x:v>
      </x:c>
      <x:c r="F724" s="0" t="s">
        <x:v>20</x:v>
      </x:c>
      <x:c r="G724" s="0" t="n">
        <x:v>70</x:v>
      </x:c>
      <x:c r="H724" s="4" t="n">
        <x:v>21</x:v>
      </x:c>
      <x:c r="I724" s="4" t="n">
        <x:v>70</x:v>
      </x:c>
      <x:c r="J724" s="4" t="n">
        <x:v>0.3</x:v>
      </x:c>
      <x:c r="K724" s="4">
        <x:f>I724*J724</x:f>
      </x:c>
      <x:c r="L724" s="4" t="n">
        <x:v>258.859</x:v>
      </x:c>
      <x:c r="M724" s="5">
        <x:f>J724/3.83*100</x:f>
      </x:c>
      <x:c r="N724" s="6">
        <x:f>M724*L724/100</x:f>
      </x:c>
      <x:c r="O724" s="6">
        <x:f>H724-N724</x:f>
      </x:c>
    </x:row>
    <x:row r="725" spans="1:25">
      <x:c r="A725" s="0" t="s">
        <x:v>41</x:v>
      </x:c>
      <x:c r="B725" s="0" t="n">
        <x:v>1675</x:v>
      </x:c>
      <x:c r="C725" s="0" t="s">
        <x:v>21</x:v>
      </x:c>
      <x:c r="D725" s="0" t="s">
        <x:v>42</x:v>
      </x:c>
      <x:c r="E725" s="0" t="s">
        <x:v>43</x:v>
      </x:c>
      <x:c r="F725" s="0" t="s">
        <x:v>20</x:v>
      </x:c>
      <x:c r="G725" s="0" t="n">
        <x:v>70</x:v>
      </x:c>
      <x:c r="H725" s="4" t="n">
        <x:v>21</x:v>
      </x:c>
      <x:c r="I725" s="4" t="n">
        <x:v>70</x:v>
      </x:c>
      <x:c r="J725" s="4" t="n">
        <x:v>0.3</x:v>
      </x:c>
      <x:c r="K725" s="4">
        <x:f>I725*J725</x:f>
      </x:c>
      <x:c r="L725" s="4" t="n">
        <x:v>258.859</x:v>
      </x:c>
      <x:c r="M725" s="5">
        <x:f>J725/3.83*100</x:f>
      </x:c>
      <x:c r="N725" s="6">
        <x:f>M725*L725/100</x:f>
      </x:c>
      <x:c r="O725" s="6">
        <x:f>H725-N725</x:f>
      </x:c>
    </x:row>
    <x:row r="726" spans="1:25">
      <x:c r="A726" s="0" t="s">
        <x:v>41</x:v>
      </x:c>
      <x:c r="B726" s="0" t="n">
        <x:v>1675</x:v>
      </x:c>
      <x:c r="C726" s="0" t="s">
        <x:v>21</x:v>
      </x:c>
      <x:c r="D726" s="0" t="s">
        <x:v>33</x:v>
      </x:c>
      <x:c r="E726" s="0" t="s">
        <x:v>45</x:v>
      </x:c>
      <x:c r="F726" s="0" t="s">
        <x:v>26</x:v>
      </x:c>
      <x:c r="G726" s="0" t="n">
        <x:v>70</x:v>
      </x:c>
      <x:c r="H726" s="4" t="n">
        <x:v>103.603</x:v>
      </x:c>
      <x:c r="I726" s="4" t="n">
        <x:v>70</x:v>
      </x:c>
      <x:c r="J726" s="4" t="n">
        <x:v>1.48</x:v>
      </x:c>
      <x:c r="K726" s="4">
        <x:f>I726*J726</x:f>
      </x:c>
      <x:c r="L726" s="4" t="n">
        <x:v>258.859</x:v>
      </x:c>
      <x:c r="M726" s="5">
        <x:f>J726/3.83*100</x:f>
      </x:c>
      <x:c r="N726" s="6">
        <x:f>M726*L726/100</x:f>
      </x:c>
      <x:c r="O726" s="6">
        <x:f>H726-N726</x:f>
      </x:c>
    </x:row>
    <x:row r="727" spans="1:25">
      <x:c r="A727" s="0" t="s">
        <x:v>41</x:v>
      </x:c>
      <x:c r="B727" s="0" t="n">
        <x:v>1675</x:v>
      </x:c>
      <x:c r="C727" s="0" t="s">
        <x:v>21</x:v>
      </x:c>
      <x:c r="D727" s="0" t="s">
        <x:v>36</x:v>
      </x:c>
      <x:c r="E727" s="0" t="s">
        <x:v>46</x:v>
      </x:c>
      <x:c r="F727" s="0" t="s">
        <x:v>26</x:v>
      </x:c>
      <x:c r="G727" s="0" t="n">
        <x:v>70</x:v>
      </x:c>
      <x:c r="H727" s="4" t="n">
        <x:v>122.477</x:v>
      </x:c>
      <x:c r="I727" s="4" t="n">
        <x:v>70</x:v>
      </x:c>
      <x:c r="J727" s="4" t="n">
        <x:v>1.75</x:v>
      </x:c>
      <x:c r="K727" s="4">
        <x:f>I727*J727</x:f>
      </x:c>
      <x:c r="L727" s="4" t="n">
        <x:v>258.859</x:v>
      </x:c>
      <x:c r="M727" s="5">
        <x:f>J727/3.83*100</x:f>
      </x:c>
      <x:c r="N727" s="6">
        <x:f>M727*L727/100</x:f>
      </x:c>
      <x:c r="O727" s="6">
        <x:f>H727-N727</x:f>
      </x:c>
    </x:row>
    <x:row r="728" spans="1:25">
      <x:c r="A728" s="0" t="s">
        <x:v>85</x:v>
      </x:c>
      <x:c r="B728" s="0" t="n">
        <x:v>1678</x:v>
      </x:c>
      <x:c r="C728" s="0" t="s">
        <x:v>21</x:v>
      </x:c>
      <x:c r="D728" s="0" t="s">
        <x:v>22</x:v>
      </x:c>
      <x:c r="E728" s="0" t="s">
        <x:v>74</x:v>
      </x:c>
      <x:c r="F728" s="0" t="s">
        <x:v>20</x:v>
      </x:c>
      <x:c r="G728" s="0" t="n">
        <x:v>225</x:v>
      </x:c>
      <x:c r="H728" s="4" t="n">
        <x:v>50.4</x:v>
      </x:c>
      <x:c r="I728" s="4" t="n">
        <x:v>225</x:v>
      </x:c>
      <x:c r="J728" s="4" t="n">
        <x:v>0.224</x:v>
      </x:c>
      <x:c r="K728" s="4">
        <x:f>I728*J728</x:f>
      </x:c>
      <x:c r="L728" s="4" t="n">
        <x:v>312.822</x:v>
      </x:c>
      <x:c r="M728" s="5">
        <x:f>J728/1.408*100</x:f>
      </x:c>
      <x:c r="N728" s="6">
        <x:f>M728*L728/100</x:f>
      </x:c>
      <x:c r="O728" s="6">
        <x:f>H728-N728</x:f>
      </x:c>
    </x:row>
    <x:row r="729" spans="1:25">
      <x:c r="A729" s="0" t="s">
        <x:v>85</x:v>
      </x:c>
      <x:c r="B729" s="0" t="n">
        <x:v>1678</x:v>
      </x:c>
      <x:c r="C729" s="0" t="s">
        <x:v>21</x:v>
      </x:c>
      <x:c r="D729" s="0" t="s">
        <x:v>33</x:v>
      </x:c>
      <x:c r="E729" s="0" t="s">
        <x:v>73</x:v>
      </x:c>
      <x:c r="F729" s="0" t="s">
        <x:v>20</x:v>
      </x:c>
      <x:c r="G729" s="0" t="n">
        <x:v>225</x:v>
      </x:c>
      <x:c r="H729" s="4" t="n">
        <x:v>59.85</x:v>
      </x:c>
      <x:c r="I729" s="4" t="n">
        <x:v>225</x:v>
      </x:c>
      <x:c r="J729" s="4" t="n">
        <x:v>0.266</x:v>
      </x:c>
      <x:c r="K729" s="4">
        <x:f>I729*J729</x:f>
      </x:c>
      <x:c r="L729" s="4" t="n">
        <x:v>312.822</x:v>
      </x:c>
      <x:c r="M729" s="5">
        <x:f>J729/1.408*100</x:f>
      </x:c>
      <x:c r="N729" s="6">
        <x:f>M729*L729/100</x:f>
      </x:c>
      <x:c r="O729" s="6">
        <x:f>H729-N729</x:f>
      </x:c>
    </x:row>
    <x:row r="730" spans="1:25">
      <x:c r="A730" s="0" t="s">
        <x:v>85</x:v>
      </x:c>
      <x:c r="B730" s="0" t="n">
        <x:v>1678</x:v>
      </x:c>
      <x:c r="C730" s="0" t="s">
        <x:v>21</x:v>
      </x:c>
      <x:c r="D730" s="0" t="s">
        <x:v>33</x:v>
      </x:c>
      <x:c r="E730" s="0" t="s">
        <x:v>73</x:v>
      </x:c>
      <x:c r="F730" s="0" t="s">
        <x:v>26</x:v>
      </x:c>
      <x:c r="G730" s="0" t="n">
        <x:v>225</x:v>
      </x:c>
      <x:c r="H730" s="4" t="n">
        <x:v>17.551</x:v>
      </x:c>
      <x:c r="I730" s="4" t="n">
        <x:v>225</x:v>
      </x:c>
      <x:c r="J730" s="4" t="n">
        <x:v>0.078</x:v>
      </x:c>
      <x:c r="K730" s="4">
        <x:f>I730*J730</x:f>
      </x:c>
      <x:c r="L730" s="4" t="n">
        <x:v>312.822</x:v>
      </x:c>
      <x:c r="M730" s="5">
        <x:f>J730/1.408*100</x:f>
      </x:c>
      <x:c r="N730" s="6">
        <x:f>M730*L730/100</x:f>
      </x:c>
      <x:c r="O730" s="6">
        <x:f>H730-N730</x:f>
      </x:c>
    </x:row>
    <x:row r="731" spans="1:25">
      <x:c r="A731" s="0" t="s">
        <x:v>85</x:v>
      </x:c>
      <x:c r="B731" s="0" t="n">
        <x:v>1678</x:v>
      </x:c>
      <x:c r="C731" s="0" t="s">
        <x:v>21</x:v>
      </x:c>
      <x:c r="D731" s="0" t="s">
        <x:v>36</x:v>
      </x:c>
      <x:c r="E731" s="0" t="s">
        <x:v>75</x:v>
      </x:c>
      <x:c r="F731" s="0" t="s">
        <x:v>26</x:v>
      </x:c>
      <x:c r="G731" s="0" t="n">
        <x:v>225</x:v>
      </x:c>
      <x:c r="H731" s="4" t="n">
        <x:v>94.5</x:v>
      </x:c>
      <x:c r="I731" s="4" t="n">
        <x:v>225</x:v>
      </x:c>
      <x:c r="J731" s="4" t="n">
        <x:v>0.42</x:v>
      </x:c>
      <x:c r="K731" s="4">
        <x:f>I731*J731</x:f>
      </x:c>
      <x:c r="L731" s="4" t="n">
        <x:v>312.822</x:v>
      </x:c>
      <x:c r="M731" s="5">
        <x:f>J731/1.408*100</x:f>
      </x:c>
      <x:c r="N731" s="6">
        <x:f>M731*L731/100</x:f>
      </x:c>
      <x:c r="O731" s="6">
        <x:f>H731-N731</x:f>
      </x:c>
    </x:row>
    <x:row r="732" spans="1:25">
      <x:c r="A732" s="0" t="s">
        <x:v>85</x:v>
      </x:c>
      <x:c r="B732" s="0" t="n">
        <x:v>1678</x:v>
      </x:c>
      <x:c r="C732" s="0" t="s">
        <x:v>21</x:v>
      </x:c>
      <x:c r="D732" s="0" t="s">
        <x:v>36</x:v>
      </x:c>
      <x:c r="E732" s="0" t="s">
        <x:v>76</x:v>
      </x:c>
      <x:c r="F732" s="0" t="s">
        <x:v>26</x:v>
      </x:c>
      <x:c r="G732" s="0" t="n">
        <x:v>225</x:v>
      </x:c>
      <x:c r="H732" s="4" t="n">
        <x:v>94.5</x:v>
      </x:c>
      <x:c r="I732" s="4" t="n">
        <x:v>225</x:v>
      </x:c>
      <x:c r="J732" s="4" t="n">
        <x:v>0.42</x:v>
      </x:c>
      <x:c r="K732" s="4">
        <x:f>I732*J732</x:f>
      </x:c>
      <x:c r="L732" s="4" t="n">
        <x:v>312.822</x:v>
      </x:c>
      <x:c r="M732" s="5">
        <x:f>J732/1.408*100</x:f>
      </x:c>
      <x:c r="N732" s="6">
        <x:f>M732*L732/100</x:f>
      </x:c>
      <x:c r="O732" s="6">
        <x:f>H732-N732</x:f>
      </x:c>
    </x:row>
    <x:row r="733" spans="1:25">
      <x:c r="A733" s="0" t="s">
        <x:v>105</x:v>
      </x:c>
      <x:c r="B733" s="0" t="n">
        <x:v>1679</x:v>
      </x:c>
      <x:c r="C733" s="0" t="s">
        <x:v>21</x:v>
      </x:c>
      <x:c r="D733" s="0" t="s">
        <x:v>22</x:v>
      </x:c>
      <x:c r="E733" s="0" t="s">
        <x:v>74</x:v>
      </x:c>
      <x:c r="F733" s="0" t="s">
        <x:v>20</x:v>
      </x:c>
      <x:c r="G733" s="0" t="n">
        <x:v>225</x:v>
      </x:c>
      <x:c r="H733" s="4" t="n">
        <x:v>50.4</x:v>
      </x:c>
      <x:c r="I733" s="4" t="n">
        <x:v>225</x:v>
      </x:c>
      <x:c r="J733" s="4" t="n">
        <x:v>0.224</x:v>
      </x:c>
      <x:c r="K733" s="4">
        <x:f>I733*J733</x:f>
      </x:c>
      <x:c r="L733" s="4" t="n">
        <x:v>316.194</x:v>
      </x:c>
      <x:c r="M733" s="5">
        <x:f>J733/1.408*100</x:f>
      </x:c>
      <x:c r="N733" s="6">
        <x:f>M733*L733/100</x:f>
      </x:c>
      <x:c r="O733" s="6">
        <x:f>H733-N733</x:f>
      </x:c>
    </x:row>
    <x:row r="734" spans="1:25">
      <x:c r="A734" s="0" t="s">
        <x:v>105</x:v>
      </x:c>
      <x:c r="B734" s="0" t="n">
        <x:v>1679</x:v>
      </x:c>
      <x:c r="C734" s="0" t="s">
        <x:v>21</x:v>
      </x:c>
      <x:c r="D734" s="0" t="s">
        <x:v>33</x:v>
      </x:c>
      <x:c r="E734" s="0" t="s">
        <x:v>73</x:v>
      </x:c>
      <x:c r="F734" s="0" t="s">
        <x:v>20</x:v>
      </x:c>
      <x:c r="G734" s="0" t="n">
        <x:v>225</x:v>
      </x:c>
      <x:c r="H734" s="4" t="n">
        <x:v>59.85</x:v>
      </x:c>
      <x:c r="I734" s="4" t="n">
        <x:v>225</x:v>
      </x:c>
      <x:c r="J734" s="4" t="n">
        <x:v>0.266</x:v>
      </x:c>
      <x:c r="K734" s="4">
        <x:f>I734*J734</x:f>
      </x:c>
      <x:c r="L734" s="4" t="n">
        <x:v>316.194</x:v>
      </x:c>
      <x:c r="M734" s="5">
        <x:f>J734/1.408*100</x:f>
      </x:c>
      <x:c r="N734" s="6">
        <x:f>M734*L734/100</x:f>
      </x:c>
      <x:c r="O734" s="6">
        <x:f>H734-N734</x:f>
      </x:c>
    </x:row>
    <x:row r="735" spans="1:25">
      <x:c r="A735" s="0" t="s">
        <x:v>105</x:v>
      </x:c>
      <x:c r="B735" s="0" t="n">
        <x:v>1679</x:v>
      </x:c>
      <x:c r="C735" s="0" t="s">
        <x:v>21</x:v>
      </x:c>
      <x:c r="D735" s="0" t="s">
        <x:v>33</x:v>
      </x:c>
      <x:c r="E735" s="0" t="s">
        <x:v>73</x:v>
      </x:c>
      <x:c r="F735" s="0" t="s">
        <x:v>26</x:v>
      </x:c>
      <x:c r="G735" s="0" t="n">
        <x:v>225</x:v>
      </x:c>
      <x:c r="H735" s="4" t="n">
        <x:v>17.562</x:v>
      </x:c>
      <x:c r="I735" s="4" t="n">
        <x:v>225</x:v>
      </x:c>
      <x:c r="J735" s="4" t="n">
        <x:v>0.078</x:v>
      </x:c>
      <x:c r="K735" s="4">
        <x:f>I735*J735</x:f>
      </x:c>
      <x:c r="L735" s="4" t="n">
        <x:v>316.194</x:v>
      </x:c>
      <x:c r="M735" s="5">
        <x:f>J735/1.408*100</x:f>
      </x:c>
      <x:c r="N735" s="6">
        <x:f>M735*L735/100</x:f>
      </x:c>
      <x:c r="O735" s="6">
        <x:f>H735-N735</x:f>
      </x:c>
    </x:row>
    <x:row r="736" spans="1:25">
      <x:c r="A736" s="0" t="s">
        <x:v>105</x:v>
      </x:c>
      <x:c r="B736" s="0" t="n">
        <x:v>1679</x:v>
      </x:c>
      <x:c r="C736" s="0" t="s">
        <x:v>21</x:v>
      </x:c>
      <x:c r="D736" s="0" t="s">
        <x:v>36</x:v>
      </x:c>
      <x:c r="E736" s="0" t="s">
        <x:v>75</x:v>
      </x:c>
      <x:c r="F736" s="0" t="s">
        <x:v>26</x:v>
      </x:c>
      <x:c r="G736" s="0" t="n">
        <x:v>225</x:v>
      </x:c>
      <x:c r="H736" s="4" t="n">
        <x:v>94.744</x:v>
      </x:c>
      <x:c r="I736" s="4" t="n">
        <x:v>225</x:v>
      </x:c>
      <x:c r="J736" s="4" t="n">
        <x:v>0.42</x:v>
      </x:c>
      <x:c r="K736" s="4">
        <x:f>I736*J736</x:f>
      </x:c>
      <x:c r="L736" s="4" t="n">
        <x:v>316.194</x:v>
      </x:c>
      <x:c r="M736" s="5">
        <x:f>J736/1.408*100</x:f>
      </x:c>
      <x:c r="N736" s="6">
        <x:f>M736*L736/100</x:f>
      </x:c>
      <x:c r="O736" s="6">
        <x:f>H736-N736</x:f>
      </x:c>
    </x:row>
    <x:row r="737" spans="1:25">
      <x:c r="A737" s="0" t="s">
        <x:v>105</x:v>
      </x:c>
      <x:c r="B737" s="0" t="n">
        <x:v>1679</x:v>
      </x:c>
      <x:c r="C737" s="0" t="s">
        <x:v>21</x:v>
      </x:c>
      <x:c r="D737" s="0" t="s">
        <x:v>36</x:v>
      </x:c>
      <x:c r="E737" s="0" t="s">
        <x:v>76</x:v>
      </x:c>
      <x:c r="F737" s="0" t="s">
        <x:v>26</x:v>
      </x:c>
      <x:c r="G737" s="0" t="n">
        <x:v>225</x:v>
      </x:c>
      <x:c r="H737" s="4" t="n">
        <x:v>94.5</x:v>
      </x:c>
      <x:c r="I737" s="4" t="n">
        <x:v>225</x:v>
      </x:c>
      <x:c r="J737" s="4" t="n">
        <x:v>0.42</x:v>
      </x:c>
      <x:c r="K737" s="4">
        <x:f>I737*J737</x:f>
      </x:c>
      <x:c r="L737" s="4" t="n">
        <x:v>316.194</x:v>
      </x:c>
      <x:c r="M737" s="5">
        <x:f>J737/1.408*100</x:f>
      </x:c>
      <x:c r="N737" s="6">
        <x:f>M737*L737/100</x:f>
      </x:c>
      <x:c r="O737" s="6">
        <x:f>H737-N737</x:f>
      </x:c>
    </x:row>
    <x:row r="738" spans="1:25">
      <x:c r="A738" s="0" t="s">
        <x:v>106</x:v>
      </x:c>
      <x:c r="B738" s="0" t="n">
        <x:v>1680</x:v>
      </x:c>
      <x:c r="C738" s="0" t="s">
        <x:v>21</x:v>
      </x:c>
      <x:c r="D738" s="0" t="s">
        <x:v>22</x:v>
      </x:c>
      <x:c r="E738" s="0" t="s">
        <x:v>74</x:v>
      </x:c>
      <x:c r="F738" s="0" t="s">
        <x:v>20</x:v>
      </x:c>
      <x:c r="G738" s="0" t="n">
        <x:v>225</x:v>
      </x:c>
      <x:c r="H738" s="4" t="n">
        <x:v>50.4</x:v>
      </x:c>
      <x:c r="I738" s="4" t="n">
        <x:v>225</x:v>
      </x:c>
      <x:c r="J738" s="4" t="n">
        <x:v>0.224</x:v>
      </x:c>
      <x:c r="K738" s="4">
        <x:f>I738*J738</x:f>
      </x:c>
      <x:c r="L738" s="4" t="n">
        <x:v>311.968</x:v>
      </x:c>
      <x:c r="M738" s="5">
        <x:f>J738/1.408*100</x:f>
      </x:c>
      <x:c r="N738" s="6">
        <x:f>M738*L738/100</x:f>
      </x:c>
      <x:c r="O738" s="6">
        <x:f>H738-N738</x:f>
      </x:c>
    </x:row>
    <x:row r="739" spans="1:25">
      <x:c r="A739" s="0" t="s">
        <x:v>106</x:v>
      </x:c>
      <x:c r="B739" s="0" t="n">
        <x:v>1680</x:v>
      </x:c>
      <x:c r="C739" s="0" t="s">
        <x:v>21</x:v>
      </x:c>
      <x:c r="D739" s="0" t="s">
        <x:v>33</x:v>
      </x:c>
      <x:c r="E739" s="0" t="s">
        <x:v>73</x:v>
      </x:c>
      <x:c r="F739" s="0" t="s">
        <x:v>20</x:v>
      </x:c>
      <x:c r="G739" s="0" t="n">
        <x:v>225</x:v>
      </x:c>
      <x:c r="H739" s="4" t="n">
        <x:v>59.85</x:v>
      </x:c>
      <x:c r="I739" s="4" t="n">
        <x:v>225</x:v>
      </x:c>
      <x:c r="J739" s="4" t="n">
        <x:v>0.266</x:v>
      </x:c>
      <x:c r="K739" s="4">
        <x:f>I739*J739</x:f>
      </x:c>
      <x:c r="L739" s="4" t="n">
        <x:v>311.968</x:v>
      </x:c>
      <x:c r="M739" s="5">
        <x:f>J739/1.408*100</x:f>
      </x:c>
      <x:c r="N739" s="6">
        <x:f>M739*L739/100</x:f>
      </x:c>
      <x:c r="O739" s="6">
        <x:f>H739-N739</x:f>
      </x:c>
    </x:row>
    <x:row r="740" spans="1:25">
      <x:c r="A740" s="0" t="s">
        <x:v>106</x:v>
      </x:c>
      <x:c r="B740" s="0" t="n">
        <x:v>1680</x:v>
      </x:c>
      <x:c r="C740" s="0" t="s">
        <x:v>21</x:v>
      </x:c>
      <x:c r="D740" s="0" t="s">
        <x:v>33</x:v>
      </x:c>
      <x:c r="E740" s="0" t="s">
        <x:v>73</x:v>
      </x:c>
      <x:c r="F740" s="0" t="s">
        <x:v>26</x:v>
      </x:c>
      <x:c r="G740" s="0" t="n">
        <x:v>225</x:v>
      </x:c>
      <x:c r="H740" s="4" t="n">
        <x:v>16.814</x:v>
      </x:c>
      <x:c r="I740" s="4" t="n">
        <x:v>225</x:v>
      </x:c>
      <x:c r="J740" s="4" t="n">
        <x:v>0.078</x:v>
      </x:c>
      <x:c r="K740" s="4">
        <x:f>I740*J740</x:f>
      </x:c>
      <x:c r="L740" s="4" t="n">
        <x:v>311.968</x:v>
      </x:c>
      <x:c r="M740" s="5">
        <x:f>J740/1.408*100</x:f>
      </x:c>
      <x:c r="N740" s="6">
        <x:f>M740*L740/100</x:f>
      </x:c>
      <x:c r="O740" s="6">
        <x:f>H740-N740</x:f>
      </x:c>
    </x:row>
    <x:row r="741" spans="1:25">
      <x:c r="A741" s="0" t="s">
        <x:v>106</x:v>
      </x:c>
      <x:c r="B741" s="0" t="n">
        <x:v>1680</x:v>
      </x:c>
      <x:c r="C741" s="0" t="s">
        <x:v>21</x:v>
      </x:c>
      <x:c r="D741" s="0" t="s">
        <x:v>36</x:v>
      </x:c>
      <x:c r="E741" s="0" t="s">
        <x:v>75</x:v>
      </x:c>
      <x:c r="F741" s="0" t="s">
        <x:v>26</x:v>
      </x:c>
      <x:c r="G741" s="0" t="n">
        <x:v>225</x:v>
      </x:c>
      <x:c r="H741" s="4" t="n">
        <x:v>94.5</x:v>
      </x:c>
      <x:c r="I741" s="4" t="n">
        <x:v>225</x:v>
      </x:c>
      <x:c r="J741" s="4" t="n">
        <x:v>0.42</x:v>
      </x:c>
      <x:c r="K741" s="4">
        <x:f>I741*J741</x:f>
      </x:c>
      <x:c r="L741" s="4" t="n">
        <x:v>311.968</x:v>
      </x:c>
      <x:c r="M741" s="5">
        <x:f>J741/1.408*100</x:f>
      </x:c>
      <x:c r="N741" s="6">
        <x:f>M741*L741/100</x:f>
      </x:c>
      <x:c r="O741" s="6">
        <x:f>H741-N741</x:f>
      </x:c>
    </x:row>
    <x:row r="742" spans="1:25">
      <x:c r="A742" s="0" t="s">
        <x:v>106</x:v>
      </x:c>
      <x:c r="B742" s="0" t="n">
        <x:v>1680</x:v>
      </x:c>
      <x:c r="C742" s="0" t="s">
        <x:v>21</x:v>
      </x:c>
      <x:c r="D742" s="0" t="s">
        <x:v>36</x:v>
      </x:c>
      <x:c r="E742" s="0" t="s">
        <x:v>76</x:v>
      </x:c>
      <x:c r="F742" s="0" t="s">
        <x:v>26</x:v>
      </x:c>
      <x:c r="G742" s="0" t="n">
        <x:v>225</x:v>
      </x:c>
      <x:c r="H742" s="4" t="n">
        <x:v>94.501</x:v>
      </x:c>
      <x:c r="I742" s="4" t="n">
        <x:v>225</x:v>
      </x:c>
      <x:c r="J742" s="4" t="n">
        <x:v>0.42</x:v>
      </x:c>
      <x:c r="K742" s="4">
        <x:f>I742*J742</x:f>
      </x:c>
      <x:c r="L742" s="4" t="n">
        <x:v>311.968</x:v>
      </x:c>
      <x:c r="M742" s="5">
        <x:f>J742/1.408*100</x:f>
      </x:c>
      <x:c r="N742" s="6">
        <x:f>M742*L742/100</x:f>
      </x:c>
      <x:c r="O742" s="6">
        <x:f>H742-N742</x:f>
      </x:c>
    </x:row>
    <x:row r="743" spans="1:25">
      <x:c r="A743" s="0" t="s">
        <x:v>79</x:v>
      </x:c>
      <x:c r="B743" s="0" t="n">
        <x:v>1681</x:v>
      </x:c>
      <x:c r="C743" s="0" t="s">
        <x:v>21</x:v>
      </x:c>
      <x:c r="D743" s="0" t="s">
        <x:v>33</x:v>
      </x:c>
      <x:c r="E743" s="0" t="s">
        <x:v>73</x:v>
      </x:c>
      <x:c r="F743" s="0" t="s">
        <x:v>20</x:v>
      </x:c>
      <x:c r="G743" s="0" t="n">
        <x:v>225</x:v>
      </x:c>
      <x:c r="H743" s="4" t="n">
        <x:v>59.85</x:v>
      </x:c>
      <x:c r="I743" s="4" t="n">
        <x:v>225</x:v>
      </x:c>
      <x:c r="J743" s="4" t="n">
        <x:v>0.266</x:v>
      </x:c>
      <x:c r="K743" s="4">
        <x:f>I743*J743</x:f>
      </x:c>
      <x:c r="L743" s="4" t="n">
        <x:v>310.739</x:v>
      </x:c>
      <x:c r="M743" s="5">
        <x:f>J743/1.408*100</x:f>
      </x:c>
      <x:c r="N743" s="6">
        <x:f>M743*L743/100</x:f>
      </x:c>
      <x:c r="O743" s="6">
        <x:f>H743-N743</x:f>
      </x:c>
    </x:row>
    <x:row r="744" spans="1:25">
      <x:c r="A744" s="0" t="s">
        <x:v>79</x:v>
      </x:c>
      <x:c r="B744" s="0" t="n">
        <x:v>1681</x:v>
      </x:c>
      <x:c r="C744" s="0" t="s">
        <x:v>21</x:v>
      </x:c>
      <x:c r="D744" s="0" t="s">
        <x:v>22</x:v>
      </x:c>
      <x:c r="E744" s="0" t="s">
        <x:v>74</x:v>
      </x:c>
      <x:c r="F744" s="0" t="s">
        <x:v>20</x:v>
      </x:c>
      <x:c r="G744" s="0" t="n">
        <x:v>225</x:v>
      </x:c>
      <x:c r="H744" s="4" t="n">
        <x:v>50.4</x:v>
      </x:c>
      <x:c r="I744" s="4" t="n">
        <x:v>225</x:v>
      </x:c>
      <x:c r="J744" s="4" t="n">
        <x:v>0.224</x:v>
      </x:c>
      <x:c r="K744" s="4">
        <x:f>I744*J744</x:f>
      </x:c>
      <x:c r="L744" s="4" t="n">
        <x:v>310.739</x:v>
      </x:c>
      <x:c r="M744" s="5">
        <x:f>J744/1.408*100</x:f>
      </x:c>
      <x:c r="N744" s="6">
        <x:f>M744*L744/100</x:f>
      </x:c>
      <x:c r="O744" s="6">
        <x:f>H744-N744</x:f>
      </x:c>
    </x:row>
    <x:row r="745" spans="1:25">
      <x:c r="A745" s="0" t="s">
        <x:v>79</x:v>
      </x:c>
      <x:c r="B745" s="0" t="n">
        <x:v>1681</x:v>
      </x:c>
      <x:c r="C745" s="0" t="s">
        <x:v>21</x:v>
      </x:c>
      <x:c r="D745" s="0" t="s">
        <x:v>33</x:v>
      </x:c>
      <x:c r="E745" s="0" t="s">
        <x:v>73</x:v>
      </x:c>
      <x:c r="F745" s="0" t="s">
        <x:v>26</x:v>
      </x:c>
      <x:c r="G745" s="0" t="n">
        <x:v>225</x:v>
      </x:c>
      <x:c r="H745" s="4" t="n">
        <x:v>17.551</x:v>
      </x:c>
      <x:c r="I745" s="4" t="n">
        <x:v>225</x:v>
      </x:c>
      <x:c r="J745" s="4" t="n">
        <x:v>0.078</x:v>
      </x:c>
      <x:c r="K745" s="4">
        <x:f>I745*J745</x:f>
      </x:c>
      <x:c r="L745" s="4" t="n">
        <x:v>310.739</x:v>
      </x:c>
      <x:c r="M745" s="5">
        <x:f>J745/1.408*100</x:f>
      </x:c>
      <x:c r="N745" s="6">
        <x:f>M745*L745/100</x:f>
      </x:c>
      <x:c r="O745" s="6">
        <x:f>H745-N745</x:f>
      </x:c>
    </x:row>
    <x:row r="746" spans="1:25">
      <x:c r="A746" s="0" t="s">
        <x:v>79</x:v>
      </x:c>
      <x:c r="B746" s="0" t="n">
        <x:v>1681</x:v>
      </x:c>
      <x:c r="C746" s="0" t="s">
        <x:v>21</x:v>
      </x:c>
      <x:c r="D746" s="0" t="s">
        <x:v>36</x:v>
      </x:c>
      <x:c r="E746" s="0" t="s">
        <x:v>75</x:v>
      </x:c>
      <x:c r="F746" s="0" t="s">
        <x:v>26</x:v>
      </x:c>
      <x:c r="G746" s="0" t="n">
        <x:v>225</x:v>
      </x:c>
      <x:c r="H746" s="4" t="n">
        <x:v>94.501</x:v>
      </x:c>
      <x:c r="I746" s="4" t="n">
        <x:v>225</x:v>
      </x:c>
      <x:c r="J746" s="4" t="n">
        <x:v>0.42</x:v>
      </x:c>
      <x:c r="K746" s="4">
        <x:f>I746*J746</x:f>
      </x:c>
      <x:c r="L746" s="4" t="n">
        <x:v>310.739</x:v>
      </x:c>
      <x:c r="M746" s="5">
        <x:f>J746/1.408*100</x:f>
      </x:c>
      <x:c r="N746" s="6">
        <x:f>M746*L746/100</x:f>
      </x:c>
      <x:c r="O746" s="6">
        <x:f>H746-N746</x:f>
      </x:c>
    </x:row>
    <x:row r="747" spans="1:25">
      <x:c r="A747" s="0" t="s">
        <x:v>79</x:v>
      </x:c>
      <x:c r="B747" s="0" t="n">
        <x:v>1681</x:v>
      </x:c>
      <x:c r="C747" s="0" t="s">
        <x:v>21</x:v>
      </x:c>
      <x:c r="D747" s="0" t="s">
        <x:v>36</x:v>
      </x:c>
      <x:c r="E747" s="0" t="s">
        <x:v>76</x:v>
      </x:c>
      <x:c r="F747" s="0" t="s">
        <x:v>26</x:v>
      </x:c>
      <x:c r="G747" s="0" t="n">
        <x:v>225</x:v>
      </x:c>
      <x:c r="H747" s="4" t="n">
        <x:v>94.501</x:v>
      </x:c>
      <x:c r="I747" s="4" t="n">
        <x:v>225</x:v>
      </x:c>
      <x:c r="J747" s="4" t="n">
        <x:v>0.42</x:v>
      </x:c>
      <x:c r="K747" s="4">
        <x:f>I747*J747</x:f>
      </x:c>
      <x:c r="L747" s="4" t="n">
        <x:v>310.739</x:v>
      </x:c>
      <x:c r="M747" s="5">
        <x:f>J747/1.408*100</x:f>
      </x:c>
      <x:c r="N747" s="6">
        <x:f>M747*L747/100</x:f>
      </x:c>
      <x:c r="O747" s="6">
        <x:f>H747-N747</x:f>
      </x:c>
    </x:row>
    <x:row r="748" spans="1:25">
      <x:c r="A748" s="0" t="s">
        <x:v>16</x:v>
      </x:c>
      <x:c r="B748" s="0" t="n">
        <x:v>1683</x:v>
      </x:c>
      <x:c r="C748" s="0" t="s">
        <x:v>17</x:v>
      </x:c>
      <x:c r="D748" s="0" t="s">
        <x:v>18</x:v>
      </x:c>
      <x:c r="E748" s="0" t="s">
        <x:v>19</x:v>
      </x:c>
      <x:c r="F748" s="0" t="s">
        <x:v>20</x:v>
      </x:c>
      <x:c r="G748" s="0" t="n">
        <x:v>38</x:v>
      </x:c>
      <x:c r="H748" s="4" t="n">
        <x:v>24.7</x:v>
      </x:c>
      <x:c r="I748" s="4" t="n">
        <x:v>38</x:v>
      </x:c>
      <x:c r="J748" s="4" t="n">
        <x:v>0.65</x:v>
      </x:c>
      <x:c r="K748" s="4">
        <x:f>I748*J748</x:f>
      </x:c>
      <x:c r="L748" s="4" t="n">
        <x:v>142.489</x:v>
      </x:c>
      <x:c r="M748" s="5">
        <x:f>J748/3.574*100</x:f>
      </x:c>
      <x:c r="N748" s="6">
        <x:f>M748*L748/100</x:f>
      </x:c>
      <x:c r="O748" s="6">
        <x:f>H748-N748</x:f>
      </x:c>
    </x:row>
    <x:row r="749" spans="1:25">
      <x:c r="A749" s="0" t="s">
        <x:v>16</x:v>
      </x:c>
      <x:c r="B749" s="0" t="n">
        <x:v>1683</x:v>
      </x:c>
      <x:c r="C749" s="0" t="s">
        <x:v>21</x:v>
      </x:c>
      <x:c r="D749" s="0" t="s">
        <x:v>22</x:v>
      </x:c>
      <x:c r="E749" s="0" t="s">
        <x:v>23</x:v>
      </x:c>
      <x:c r="F749" s="0" t="s">
        <x:v>20</x:v>
      </x:c>
      <x:c r="G749" s="0" t="n">
        <x:v>38</x:v>
      </x:c>
      <x:c r="H749" s="4" t="n">
        <x:v>17.55</x:v>
      </x:c>
      <x:c r="I749" s="4" t="n">
        <x:v>38</x:v>
      </x:c>
      <x:c r="J749" s="4" t="n">
        <x:v>0.462</x:v>
      </x:c>
      <x:c r="K749" s="4">
        <x:f>I749*J749</x:f>
      </x:c>
      <x:c r="L749" s="4" t="n">
        <x:v>142.489</x:v>
      </x:c>
      <x:c r="M749" s="5">
        <x:f>J749/3.574*100</x:f>
      </x:c>
      <x:c r="N749" s="6">
        <x:f>M749*L749/100</x:f>
      </x:c>
      <x:c r="O749" s="6">
        <x:f>H749-N749</x:f>
      </x:c>
    </x:row>
    <x:row r="750" spans="1:25">
      <x:c r="A750" s="0" t="s">
        <x:v>16</x:v>
      </x:c>
      <x:c r="B750" s="0" t="n">
        <x:v>1683</x:v>
      </x:c>
      <x:c r="C750" s="0" t="s">
        <x:v>21</x:v>
      </x:c>
      <x:c r="D750" s="0" t="s">
        <x:v>22</x:v>
      </x:c>
      <x:c r="E750" s="0" t="s">
        <x:v>23</x:v>
      </x:c>
      <x:c r="F750" s="0" t="s">
        <x:v>20</x:v>
      </x:c>
      <x:c r="G750" s="0" t="n">
        <x:v>38</x:v>
      </x:c>
      <x:c r="H750" s="4" t="n">
        <x:v>17.55</x:v>
      </x:c>
      <x:c r="I750" s="4" t="n">
        <x:v>38</x:v>
      </x:c>
      <x:c r="J750" s="4" t="n">
        <x:v>0.462</x:v>
      </x:c>
      <x:c r="K750" s="4">
        <x:f>I750*J750</x:f>
      </x:c>
      <x:c r="L750" s="4" t="n">
        <x:v>142.489</x:v>
      </x:c>
      <x:c r="M750" s="5">
        <x:f>J750/3.574*100</x:f>
      </x:c>
      <x:c r="N750" s="6">
        <x:f>M750*L750/100</x:f>
      </x:c>
      <x:c r="O750" s="6">
        <x:f>H750-N750</x:f>
      </x:c>
    </x:row>
    <x:row r="751" spans="1:25">
      <x:c r="A751" s="0" t="s">
        <x:v>16</x:v>
      </x:c>
      <x:c r="B751" s="0" t="n">
        <x:v>1683</x:v>
      </x:c>
      <x:c r="C751" s="0" t="s">
        <x:v>17</x:v>
      </x:c>
      <x:c r="D751" s="0" t="s">
        <x:v>24</x:v>
      </x:c>
      <x:c r="E751" s="0" t="s">
        <x:v>25</x:v>
      </x:c>
      <x:c r="F751" s="0" t="s">
        <x:v>26</x:v>
      </x:c>
      <x:c r="G751" s="0" t="n">
        <x:v>38</x:v>
      </x:c>
      <x:c r="H751" s="4" t="n">
        <x:v>76</x:v>
      </x:c>
      <x:c r="I751" s="4" t="n">
        <x:v>38</x:v>
      </x:c>
      <x:c r="J751" s="4" t="n">
        <x:v>2</x:v>
      </x:c>
      <x:c r="K751" s="4">
        <x:f>I751*J751</x:f>
      </x:c>
      <x:c r="L751" s="4" t="n">
        <x:v>142.489</x:v>
      </x:c>
      <x:c r="M751" s="5">
        <x:f>J751/3.574*100</x:f>
      </x:c>
      <x:c r="N751" s="6">
        <x:f>M751*L751/100</x:f>
      </x:c>
      <x:c r="O751" s="6">
        <x:f>H751-N751</x:f>
      </x:c>
    </x:row>
    <x:row r="752" spans="1:25">
      <x:c r="A752" s="0" t="s">
        <x:v>49</x:v>
      </x:c>
      <x:c r="B752" s="0" t="n">
        <x:v>1684</x:v>
      </x:c>
      <x:c r="C752" s="0" t="s">
        <x:v>17</x:v>
      </x:c>
      <x:c r="D752" s="0" t="s">
        <x:v>18</x:v>
      </x:c>
      <x:c r="E752" s="0" t="s">
        <x:v>19</x:v>
      </x:c>
      <x:c r="F752" s="0" t="s">
        <x:v>20</x:v>
      </x:c>
      <x:c r="G752" s="0" t="n">
        <x:v>38</x:v>
      </x:c>
      <x:c r="H752" s="4" t="n">
        <x:v>24.7</x:v>
      </x:c>
      <x:c r="I752" s="4" t="n">
        <x:v>38</x:v>
      </x:c>
      <x:c r="J752" s="4" t="n">
        <x:v>0.65</x:v>
      </x:c>
      <x:c r="K752" s="4">
        <x:f>I752*J752</x:f>
      </x:c>
      <x:c r="L752" s="4" t="n">
        <x:v>122.401</x:v>
      </x:c>
      <x:c r="M752" s="5">
        <x:f>J752/3.834*100</x:f>
      </x:c>
      <x:c r="N752" s="6">
        <x:f>M752*L752/100</x:f>
      </x:c>
      <x:c r="O752" s="6">
        <x:f>H752-N752</x:f>
      </x:c>
    </x:row>
    <x:row r="753" spans="1:25">
      <x:c r="A753" s="0" t="s">
        <x:v>49</x:v>
      </x:c>
      <x:c r="B753" s="0" t="n">
        <x:v>1684</x:v>
      </x:c>
      <x:c r="C753" s="0" t="s">
        <x:v>21</x:v>
      </x:c>
      <x:c r="D753" s="0" t="s">
        <x:v>22</x:v>
      </x:c>
      <x:c r="E753" s="0" t="s">
        <x:v>23</x:v>
      </x:c>
      <x:c r="F753" s="0" t="s">
        <x:v>20</x:v>
      </x:c>
      <x:c r="G753" s="0" t="n">
        <x:v>38</x:v>
      </x:c>
      <x:c r="H753" s="4" t="n">
        <x:v>22.5</x:v>
      </x:c>
      <x:c r="I753" s="4" t="n">
        <x:v>38</x:v>
      </x:c>
      <x:c r="J753" s="4" t="n">
        <x:v>0.592</x:v>
      </x:c>
      <x:c r="K753" s="4">
        <x:f>I753*J753</x:f>
      </x:c>
      <x:c r="L753" s="4" t="n">
        <x:v>122.401</x:v>
      </x:c>
      <x:c r="M753" s="5">
        <x:f>J753/3.834*100</x:f>
      </x:c>
      <x:c r="N753" s="6">
        <x:f>M753*L753/100</x:f>
      </x:c>
      <x:c r="O753" s="6">
        <x:f>H753-N753</x:f>
      </x:c>
    </x:row>
    <x:row r="754" spans="1:25">
      <x:c r="A754" s="0" t="s">
        <x:v>49</x:v>
      </x:c>
      <x:c r="B754" s="0" t="n">
        <x:v>1684</x:v>
      </x:c>
      <x:c r="C754" s="0" t="s">
        <x:v>21</x:v>
      </x:c>
      <x:c r="D754" s="0" t="s">
        <x:v>22</x:v>
      </x:c>
      <x:c r="E754" s="0" t="s">
        <x:v>23</x:v>
      </x:c>
      <x:c r="F754" s="0" t="s">
        <x:v>20</x:v>
      </x:c>
      <x:c r="G754" s="0" t="n">
        <x:v>38</x:v>
      </x:c>
      <x:c r="H754" s="4" t="n">
        <x:v>22.5</x:v>
      </x:c>
      <x:c r="I754" s="4" t="n">
        <x:v>38</x:v>
      </x:c>
      <x:c r="J754" s="4" t="n">
        <x:v>0.592</x:v>
      </x:c>
      <x:c r="K754" s="4">
        <x:f>I754*J754</x:f>
      </x:c>
      <x:c r="L754" s="4" t="n">
        <x:v>122.401</x:v>
      </x:c>
      <x:c r="M754" s="5">
        <x:f>J754/3.834*100</x:f>
      </x:c>
      <x:c r="N754" s="6">
        <x:f>M754*L754/100</x:f>
      </x:c>
      <x:c r="O754" s="6">
        <x:f>H754-N754</x:f>
      </x:c>
    </x:row>
    <x:row r="755" spans="1:25">
      <x:c r="A755" s="0" t="s">
        <x:v>49</x:v>
      </x:c>
      <x:c r="B755" s="0" t="n">
        <x:v>1684</x:v>
      </x:c>
      <x:c r="C755" s="0" t="s">
        <x:v>17</x:v>
      </x:c>
      <x:c r="D755" s="0" t="s">
        <x:v>24</x:v>
      </x:c>
      <x:c r="E755" s="0" t="s">
        <x:v>25</x:v>
      </x:c>
      <x:c r="F755" s="0" t="s">
        <x:v>26</x:v>
      </x:c>
      <x:c r="G755" s="0" t="n">
        <x:v>38</x:v>
      </x:c>
      <x:c r="H755" s="4" t="n">
        <x:v>76</x:v>
      </x:c>
      <x:c r="I755" s="4" t="n">
        <x:v>38</x:v>
      </x:c>
      <x:c r="J755" s="4" t="n">
        <x:v>2</x:v>
      </x:c>
      <x:c r="K755" s="4">
        <x:f>I755*J755</x:f>
      </x:c>
      <x:c r="L755" s="4" t="n">
        <x:v>122.401</x:v>
      </x:c>
      <x:c r="M755" s="5">
        <x:f>J755/3.834*100</x:f>
      </x:c>
      <x:c r="N755" s="6">
        <x:f>M755*L755/100</x:f>
      </x:c>
      <x:c r="O755" s="6">
        <x:f>H755-N755</x:f>
      </x:c>
    </x:row>
    <x:row r="756" spans="1:25">
      <x:c r="A756" s="0" t="s">
        <x:v>53</x:v>
      </x:c>
      <x:c r="B756" s="0" t="n">
        <x:v>1699</x:v>
      </x:c>
      <x:c r="C756" s="0" t="s">
        <x:v>21</x:v>
      </x:c>
      <x:c r="D756" s="0" t="s">
        <x:v>22</x:v>
      </x:c>
      <x:c r="E756" s="0" t="s">
        <x:v>23</x:v>
      </x:c>
      <x:c r="F756" s="0" t="s">
        <x:v>20</x:v>
      </x:c>
      <x:c r="G756" s="0" t="n">
        <x:v>26</x:v>
      </x:c>
      <x:c r="H756" s="4" t="n">
        <x:v>1.8</x:v>
      </x:c>
      <x:c r="I756" s="4" t="n">
        <x:v>26</x:v>
      </x:c>
      <x:c r="J756" s="4" t="n">
        <x:v>0.069</x:v>
      </x:c>
      <x:c r="K756" s="4">
        <x:f>I756*J756</x:f>
      </x:c>
      <x:c r="L756" s="4" t="n">
        <x:v>84.406</x:v>
      </x:c>
      <x:c r="M756" s="5">
        <x:f>J756/4.524*100</x:f>
      </x:c>
      <x:c r="N756" s="6">
        <x:f>M756*L756/100</x:f>
      </x:c>
      <x:c r="O756" s="6">
        <x:f>H756-N756</x:f>
      </x:c>
    </x:row>
    <x:row r="757" spans="1:25">
      <x:c r="A757" s="0" t="s">
        <x:v>53</x:v>
      </x:c>
      <x:c r="B757" s="0" t="n">
        <x:v>1699</x:v>
      </x:c>
      <x:c r="C757" s="0" t="s">
        <x:v>21</x:v>
      </x:c>
      <x:c r="D757" s="0" t="s">
        <x:v>22</x:v>
      </x:c>
      <x:c r="E757" s="0" t="s">
        <x:v>23</x:v>
      </x:c>
      <x:c r="F757" s="0" t="s">
        <x:v>20</x:v>
      </x:c>
      <x:c r="G757" s="0" t="n">
        <x:v>26</x:v>
      </x:c>
      <x:c r="H757" s="4" t="n">
        <x:v>20.55</x:v>
      </x:c>
      <x:c r="I757" s="4" t="n">
        <x:v>26</x:v>
      </x:c>
      <x:c r="J757" s="4" t="n">
        <x:v>0.79</x:v>
      </x:c>
      <x:c r="K757" s="4">
        <x:f>I757*J757</x:f>
      </x:c>
      <x:c r="L757" s="4" t="n">
        <x:v>84.406</x:v>
      </x:c>
      <x:c r="M757" s="5">
        <x:f>J757/4.524*100</x:f>
      </x:c>
      <x:c r="N757" s="6">
        <x:f>M757*L757/100</x:f>
      </x:c>
      <x:c r="O757" s="6">
        <x:f>H757-N757</x:f>
      </x:c>
    </x:row>
    <x:row r="758" spans="1:25">
      <x:c r="A758" s="0" t="s">
        <x:v>53</x:v>
      </x:c>
      <x:c r="B758" s="0" t="n">
        <x:v>1699</x:v>
      </x:c>
      <x:c r="C758" s="0" t="s">
        <x:v>21</x:v>
      </x:c>
      <x:c r="D758" s="0" t="s">
        <x:v>22</x:v>
      </x:c>
      <x:c r="E758" s="0" t="s">
        <x:v>23</x:v>
      </x:c>
      <x:c r="F758" s="0" t="s">
        <x:v>20</x:v>
      </x:c>
      <x:c r="G758" s="0" t="n">
        <x:v>26</x:v>
      </x:c>
      <x:c r="H758" s="4" t="n">
        <x:v>20.55</x:v>
      </x:c>
      <x:c r="I758" s="4" t="n">
        <x:v>26</x:v>
      </x:c>
      <x:c r="J758" s="4" t="n">
        <x:v>0.79</x:v>
      </x:c>
      <x:c r="K758" s="4">
        <x:f>I758*J758</x:f>
      </x:c>
      <x:c r="L758" s="4" t="n">
        <x:v>84.406</x:v>
      </x:c>
      <x:c r="M758" s="5">
        <x:f>J758/4.524*100</x:f>
      </x:c>
      <x:c r="N758" s="6">
        <x:f>M758*L758/100</x:f>
      </x:c>
      <x:c r="O758" s="6">
        <x:f>H758-N758</x:f>
      </x:c>
    </x:row>
    <x:row r="759" spans="1:25">
      <x:c r="A759" s="0" t="s">
        <x:v>53</x:v>
      </x:c>
      <x:c r="B759" s="0" t="n">
        <x:v>1699</x:v>
      </x:c>
      <x:c r="C759" s="0" t="s">
        <x:v>17</x:v>
      </x:c>
      <x:c r="D759" s="0" t="s">
        <x:v>18</x:v>
      </x:c>
      <x:c r="E759" s="0" t="s">
        <x:v>19</x:v>
      </x:c>
      <x:c r="F759" s="0" t="s">
        <x:v>20</x:v>
      </x:c>
      <x:c r="G759" s="0" t="n">
        <x:v>26</x:v>
      </x:c>
      <x:c r="H759" s="4" t="n">
        <x:v>22.75</x:v>
      </x:c>
      <x:c r="I759" s="4" t="n">
        <x:v>26</x:v>
      </x:c>
      <x:c r="J759" s="4" t="n">
        <x:v>0.875</x:v>
      </x:c>
      <x:c r="K759" s="4">
        <x:f>I759*J759</x:f>
      </x:c>
      <x:c r="L759" s="4" t="n">
        <x:v>84.406</x:v>
      </x:c>
      <x:c r="M759" s="5">
        <x:f>J759/4.524*100</x:f>
      </x:c>
      <x:c r="N759" s="6">
        <x:f>M759*L759/100</x:f>
      </x:c>
      <x:c r="O759" s="6">
        <x:f>H759-N759</x:f>
      </x:c>
    </x:row>
    <x:row r="760" spans="1:25">
      <x:c r="A760" s="0" t="s">
        <x:v>53</x:v>
      </x:c>
      <x:c r="B760" s="0" t="n">
        <x:v>1699</x:v>
      </x:c>
      <x:c r="C760" s="0" t="s">
        <x:v>17</x:v>
      </x:c>
      <x:c r="D760" s="0" t="s">
        <x:v>24</x:v>
      </x:c>
      <x:c r="E760" s="0" t="s">
        <x:v>25</x:v>
      </x:c>
      <x:c r="F760" s="0" t="s">
        <x:v>26</x:v>
      </x:c>
      <x:c r="G760" s="0" t="n">
        <x:v>26</x:v>
      </x:c>
      <x:c r="H760" s="4" t="n">
        <x:v>52</x:v>
      </x:c>
      <x:c r="I760" s="4" t="n">
        <x:v>26</x:v>
      </x:c>
      <x:c r="J760" s="4" t="n">
        <x:v>2</x:v>
      </x:c>
      <x:c r="K760" s="4">
        <x:f>I760*J760</x:f>
      </x:c>
      <x:c r="L760" s="4" t="n">
        <x:v>84.406</x:v>
      </x:c>
      <x:c r="M760" s="5">
        <x:f>J760/4.524*100</x:f>
      </x:c>
      <x:c r="N760" s="6">
        <x:f>M760*L760/100</x:f>
      </x:c>
      <x:c r="O760" s="6">
        <x:f>H760-N760</x:f>
      </x:c>
    </x:row>
    <x:row r="761" spans="1:25">
      <x:c r="A761" s="0" t="s">
        <x:v>39</x:v>
      </x:c>
      <x:c r="B761" s="0" t="n">
        <x:v>1704</x:v>
      </x:c>
      <x:c r="C761" s="0" t="s">
        <x:v>21</x:v>
      </x:c>
      <x:c r="D761" s="0" t="s">
        <x:v>22</x:v>
      </x:c>
      <x:c r="E761" s="0" t="s">
        <x:v>23</x:v>
      </x:c>
      <x:c r="F761" s="0" t="s">
        <x:v>20</x:v>
      </x:c>
      <x:c r="G761" s="0" t="n">
        <x:v>76</x:v>
      </x:c>
      <x:c r="H761" s="4" t="n">
        <x:v>22.05</x:v>
      </x:c>
      <x:c r="I761" s="4" t="n">
        <x:v>76</x:v>
      </x:c>
      <x:c r="J761" s="4" t="n">
        <x:v>0.29</x:v>
      </x:c>
      <x:c r="K761" s="4">
        <x:f>I761*J761</x:f>
      </x:c>
      <x:c r="L761" s="4" t="n">
        <x:v>306.872</x:v>
      </x:c>
      <x:c r="M761" s="5">
        <x:f>J761/2.94*100</x:f>
      </x:c>
      <x:c r="N761" s="6">
        <x:f>M761*L761/100</x:f>
      </x:c>
      <x:c r="O761" s="6">
        <x:f>H761-N761</x:f>
      </x:c>
    </x:row>
    <x:row r="762" spans="1:25">
      <x:c r="A762" s="0" t="s">
        <x:v>39</x:v>
      </x:c>
      <x:c r="B762" s="0" t="n">
        <x:v>1704</x:v>
      </x:c>
      <x:c r="C762" s="0" t="s">
        <x:v>17</x:v>
      </x:c>
      <x:c r="D762" s="0" t="s">
        <x:v>18</x:v>
      </x:c>
      <x:c r="E762" s="0" t="s">
        <x:v>19</x:v>
      </x:c>
      <x:c r="F762" s="0" t="s">
        <x:v>20</x:v>
      </x:c>
      <x:c r="G762" s="0" t="n">
        <x:v>76</x:v>
      </x:c>
      <x:c r="H762" s="4" t="n">
        <x:v>24.7</x:v>
      </x:c>
      <x:c r="I762" s="4" t="n">
        <x:v>76</x:v>
      </x:c>
      <x:c r="J762" s="4" t="n">
        <x:v>0.325</x:v>
      </x:c>
      <x:c r="K762" s="4">
        <x:f>I762*J762</x:f>
      </x:c>
      <x:c r="L762" s="4" t="n">
        <x:v>306.872</x:v>
      </x:c>
      <x:c r="M762" s="5">
        <x:f>J762/2.94*100</x:f>
      </x:c>
      <x:c r="N762" s="6">
        <x:f>M762*L762/100</x:f>
      </x:c>
      <x:c r="O762" s="6">
        <x:f>H762-N762</x:f>
      </x:c>
    </x:row>
    <x:row r="763" spans="1:25">
      <x:c r="A763" s="0" t="s">
        <x:v>39</x:v>
      </x:c>
      <x:c r="B763" s="0" t="n">
        <x:v>1704</x:v>
      </x:c>
      <x:c r="C763" s="0" t="s">
        <x:v>17</x:v>
      </x:c>
      <x:c r="D763" s="0" t="s">
        <x:v>18</x:v>
      </x:c>
      <x:c r="E763" s="0" t="s">
        <x:v>19</x:v>
      </x:c>
      <x:c r="F763" s="0" t="s">
        <x:v>20</x:v>
      </x:c>
      <x:c r="G763" s="0" t="n">
        <x:v>76</x:v>
      </x:c>
      <x:c r="H763" s="4" t="n">
        <x:v>24.7</x:v>
      </x:c>
      <x:c r="I763" s="4" t="n">
        <x:v>76</x:v>
      </x:c>
      <x:c r="J763" s="4" t="n">
        <x:v>0.325</x:v>
      </x:c>
      <x:c r="K763" s="4">
        <x:f>I763*J763</x:f>
      </x:c>
      <x:c r="L763" s="4" t="n">
        <x:v>306.872</x:v>
      </x:c>
      <x:c r="M763" s="5">
        <x:f>J763/2.94*100</x:f>
      </x:c>
      <x:c r="N763" s="6">
        <x:f>M763*L763/100</x:f>
      </x:c>
      <x:c r="O763" s="6">
        <x:f>H763-N763</x:f>
      </x:c>
    </x:row>
    <x:row r="764" spans="1:25">
      <x:c r="A764" s="0" t="s">
        <x:v>39</x:v>
      </x:c>
      <x:c r="B764" s="0" t="n">
        <x:v>1704</x:v>
      </x:c>
      <x:c r="C764" s="0" t="s">
        <x:v>17</x:v>
      </x:c>
      <x:c r="D764" s="0" t="s">
        <x:v>24</x:v>
      </x:c>
      <x:c r="E764" s="0" t="s">
        <x:v>25</x:v>
      </x:c>
      <x:c r="F764" s="0" t="s">
        <x:v>26</x:v>
      </x:c>
      <x:c r="G764" s="0" t="n">
        <x:v>76</x:v>
      </x:c>
      <x:c r="H764" s="4" t="n">
        <x:v>152</x:v>
      </x:c>
      <x:c r="I764" s="4" t="n">
        <x:v>76</x:v>
      </x:c>
      <x:c r="J764" s="4" t="n">
        <x:v>2</x:v>
      </x:c>
      <x:c r="K764" s="4">
        <x:f>I764*J764</x:f>
      </x:c>
      <x:c r="L764" s="4" t="n">
        <x:v>306.872</x:v>
      </x:c>
      <x:c r="M764" s="5">
        <x:f>J764/2.94*100</x:f>
      </x:c>
      <x:c r="N764" s="6">
        <x:f>M764*L764/100</x:f>
      </x:c>
      <x:c r="O764" s="6">
        <x:f>H764-N764</x:f>
      </x:c>
    </x:row>
    <x:row r="765" spans="1:25">
      <x:c r="A765" s="0" t="s">
        <x:v>30</x:v>
      </x:c>
      <x:c r="B765" s="0" t="n">
        <x:v>1712</x:v>
      </x:c>
      <x:c r="C765" s="0" t="s">
        <x:v>17</x:v>
      </x:c>
      <x:c r="D765" s="0" t="s">
        <x:v>18</x:v>
      </x:c>
      <x:c r="E765" s="0" t="s">
        <x:v>19</x:v>
      </x:c>
      <x:c r="F765" s="0" t="s">
        <x:v>20</x:v>
      </x:c>
      <x:c r="G765" s="0" t="n">
        <x:v>38</x:v>
      </x:c>
      <x:c r="H765" s="4" t="n">
        <x:v>24.7</x:v>
      </x:c>
      <x:c r="I765" s="4" t="n">
        <x:v>38</x:v>
      </x:c>
      <x:c r="J765" s="4" t="n">
        <x:v>0.65</x:v>
      </x:c>
      <x:c r="K765" s="4">
        <x:f>I765*J765</x:f>
      </x:c>
      <x:c r="L765" s="4" t="n">
        <x:v>122.898</x:v>
      </x:c>
      <x:c r="M765" s="5">
        <x:f>J765/3.44*100</x:f>
      </x:c>
      <x:c r="N765" s="6">
        <x:f>M765*L765/100</x:f>
      </x:c>
      <x:c r="O765" s="6">
        <x:f>H765-N765</x:f>
      </x:c>
    </x:row>
    <x:row r="766" spans="1:25">
      <x:c r="A766" s="0" t="s">
        <x:v>30</x:v>
      </x:c>
      <x:c r="B766" s="0" t="n">
        <x:v>1712</x:v>
      </x:c>
      <x:c r="C766" s="0" t="s">
        <x:v>21</x:v>
      </x:c>
      <x:c r="D766" s="0" t="s">
        <x:v>22</x:v>
      </x:c>
      <x:c r="E766" s="0" t="s">
        <x:v>23</x:v>
      </x:c>
      <x:c r="F766" s="0" t="s">
        <x:v>20</x:v>
      </x:c>
      <x:c r="G766" s="0" t="n">
        <x:v>38</x:v>
      </x:c>
      <x:c r="H766" s="4" t="n">
        <x:v>15</x:v>
      </x:c>
      <x:c r="I766" s="4" t="n">
        <x:v>38</x:v>
      </x:c>
      <x:c r="J766" s="4" t="n">
        <x:v>0.395</x:v>
      </x:c>
      <x:c r="K766" s="4">
        <x:f>I766*J766</x:f>
      </x:c>
      <x:c r="L766" s="4" t="n">
        <x:v>122.898</x:v>
      </x:c>
      <x:c r="M766" s="5">
        <x:f>J766/3.44*100</x:f>
      </x:c>
      <x:c r="N766" s="6">
        <x:f>M766*L766/100</x:f>
      </x:c>
      <x:c r="O766" s="6">
        <x:f>H766-N766</x:f>
      </x:c>
    </x:row>
    <x:row r="767" spans="1:25">
      <x:c r="A767" s="0" t="s">
        <x:v>30</x:v>
      </x:c>
      <x:c r="B767" s="0" t="n">
        <x:v>1712</x:v>
      </x:c>
      <x:c r="C767" s="0" t="s">
        <x:v>21</x:v>
      </x:c>
      <x:c r="D767" s="0" t="s">
        <x:v>22</x:v>
      </x:c>
      <x:c r="E767" s="0" t="s">
        <x:v>23</x:v>
      </x:c>
      <x:c r="F767" s="0" t="s">
        <x:v>20</x:v>
      </x:c>
      <x:c r="G767" s="0" t="n">
        <x:v>38</x:v>
      </x:c>
      <x:c r="H767" s="4" t="n">
        <x:v>15</x:v>
      </x:c>
      <x:c r="I767" s="4" t="n">
        <x:v>38</x:v>
      </x:c>
      <x:c r="J767" s="4" t="n">
        <x:v>0.395</x:v>
      </x:c>
      <x:c r="K767" s="4">
        <x:f>I767*J767</x:f>
      </x:c>
      <x:c r="L767" s="4" t="n">
        <x:v>122.898</x:v>
      </x:c>
      <x:c r="M767" s="5">
        <x:f>J767/3.44*100</x:f>
      </x:c>
      <x:c r="N767" s="6">
        <x:f>M767*L767/100</x:f>
      </x:c>
      <x:c r="O767" s="6">
        <x:f>H767-N767</x:f>
      </x:c>
    </x:row>
    <x:row r="768" spans="1:25">
      <x:c r="A768" s="0" t="s">
        <x:v>30</x:v>
      </x:c>
      <x:c r="B768" s="0" t="n">
        <x:v>1712</x:v>
      </x:c>
      <x:c r="C768" s="0" t="s">
        <x:v>17</x:v>
      </x:c>
      <x:c r="D768" s="0" t="s">
        <x:v>24</x:v>
      </x:c>
      <x:c r="E768" s="0" t="s">
        <x:v>25</x:v>
      </x:c>
      <x:c r="F768" s="0" t="s">
        <x:v>26</x:v>
      </x:c>
      <x:c r="G768" s="0" t="n">
        <x:v>38</x:v>
      </x:c>
      <x:c r="H768" s="4" t="n">
        <x:v>76</x:v>
      </x:c>
      <x:c r="I768" s="4" t="n">
        <x:v>38</x:v>
      </x:c>
      <x:c r="J768" s="4" t="n">
        <x:v>2</x:v>
      </x:c>
      <x:c r="K768" s="4">
        <x:f>I768*J768</x:f>
      </x:c>
      <x:c r="L768" s="4" t="n">
        <x:v>122.898</x:v>
      </x:c>
      <x:c r="M768" s="5">
        <x:f>J768/3.44*100</x:f>
      </x:c>
      <x:c r="N768" s="6">
        <x:f>M768*L768/100</x:f>
      </x:c>
      <x:c r="O768" s="6">
        <x:f>H768-N768</x:f>
      </x:c>
    </x:row>
    <x:row r="769" spans="1:25">
      <x:c r="A769" s="0" t="s">
        <x:v>97</x:v>
      </x:c>
      <x:c r="B769" s="0" t="n">
        <x:v>1713</x:v>
      </x:c>
      <x:c r="C769" s="0" t="s">
        <x:v>17</x:v>
      </x:c>
      <x:c r="D769" s="0" t="s">
        <x:v>18</x:v>
      </x:c>
      <x:c r="E769" s="0" t="s">
        <x:v>19</x:v>
      </x:c>
      <x:c r="F769" s="0" t="s">
        <x:v>20</x:v>
      </x:c>
      <x:c r="G769" s="0" t="n">
        <x:v>38</x:v>
      </x:c>
      <x:c r="H769" s="4" t="n">
        <x:v>24.7</x:v>
      </x:c>
      <x:c r="I769" s="4" t="n">
        <x:v>38</x:v>
      </x:c>
      <x:c r="J769" s="4" t="n">
        <x:v>0.65</x:v>
      </x:c>
      <x:c r="K769" s="4">
        <x:f>I769*J769</x:f>
      </x:c>
      <x:c r="L769" s="4" t="n">
        <x:v>113.898</x:v>
      </x:c>
      <x:c r="M769" s="5">
        <x:f>J769/4.126*100</x:f>
      </x:c>
      <x:c r="N769" s="6">
        <x:f>M769*L769/100</x:f>
      </x:c>
      <x:c r="O769" s="6">
        <x:f>H769-N769</x:f>
      </x:c>
    </x:row>
    <x:row r="770" spans="1:25">
      <x:c r="A770" s="0" t="s">
        <x:v>97</x:v>
      </x:c>
      <x:c r="B770" s="0" t="n">
        <x:v>1713</x:v>
      </x:c>
      <x:c r="C770" s="0" t="s">
        <x:v>21</x:v>
      </x:c>
      <x:c r="D770" s="0" t="s">
        <x:v>22</x:v>
      </x:c>
      <x:c r="E770" s="0" t="s">
        <x:v>23</x:v>
      </x:c>
      <x:c r="F770" s="0" t="s">
        <x:v>20</x:v>
      </x:c>
      <x:c r="G770" s="0" t="n">
        <x:v>38</x:v>
      </x:c>
      <x:c r="H770" s="4" t="n">
        <x:v>28.05</x:v>
      </x:c>
      <x:c r="I770" s="4" t="n">
        <x:v>38</x:v>
      </x:c>
      <x:c r="J770" s="4" t="n">
        <x:v>0.738</x:v>
      </x:c>
      <x:c r="K770" s="4">
        <x:f>I770*J770</x:f>
      </x:c>
      <x:c r="L770" s="4" t="n">
        <x:v>113.898</x:v>
      </x:c>
      <x:c r="M770" s="5">
        <x:f>J770/4.126*100</x:f>
      </x:c>
      <x:c r="N770" s="6">
        <x:f>M770*L770/100</x:f>
      </x:c>
      <x:c r="O770" s="6">
        <x:f>H770-N770</x:f>
      </x:c>
    </x:row>
    <x:row r="771" spans="1:25">
      <x:c r="A771" s="0" t="s">
        <x:v>97</x:v>
      </x:c>
      <x:c r="B771" s="0" t="n">
        <x:v>1713</x:v>
      </x:c>
      <x:c r="C771" s="0" t="s">
        <x:v>21</x:v>
      </x:c>
      <x:c r="D771" s="0" t="s">
        <x:v>22</x:v>
      </x:c>
      <x:c r="E771" s="0" t="s">
        <x:v>23</x:v>
      </x:c>
      <x:c r="F771" s="0" t="s">
        <x:v>20</x:v>
      </x:c>
      <x:c r="G771" s="0" t="n">
        <x:v>38</x:v>
      </x:c>
      <x:c r="H771" s="4" t="n">
        <x:v>28.05</x:v>
      </x:c>
      <x:c r="I771" s="4" t="n">
        <x:v>38</x:v>
      </x:c>
      <x:c r="J771" s="4" t="n">
        <x:v>0.738</x:v>
      </x:c>
      <x:c r="K771" s="4">
        <x:f>I771*J771</x:f>
      </x:c>
      <x:c r="L771" s="4" t="n">
        <x:v>113.898</x:v>
      </x:c>
      <x:c r="M771" s="5">
        <x:f>J771/4.126*100</x:f>
      </x:c>
      <x:c r="N771" s="6">
        <x:f>M771*L771/100</x:f>
      </x:c>
      <x:c r="O771" s="6">
        <x:f>H771-N771</x:f>
      </x:c>
    </x:row>
    <x:row r="772" spans="1:25">
      <x:c r="A772" s="0" t="s">
        <x:v>97</x:v>
      </x:c>
      <x:c r="B772" s="0" t="n">
        <x:v>1713</x:v>
      </x:c>
      <x:c r="C772" s="0" t="s">
        <x:v>17</x:v>
      </x:c>
      <x:c r="D772" s="0" t="s">
        <x:v>24</x:v>
      </x:c>
      <x:c r="E772" s="0" t="s">
        <x:v>25</x:v>
      </x:c>
      <x:c r="F772" s="0" t="s">
        <x:v>26</x:v>
      </x:c>
      <x:c r="G772" s="0" t="n">
        <x:v>38</x:v>
      </x:c>
      <x:c r="H772" s="4" t="n">
        <x:v>76</x:v>
      </x:c>
      <x:c r="I772" s="4" t="n">
        <x:v>38</x:v>
      </x:c>
      <x:c r="J772" s="4" t="n">
        <x:v>2</x:v>
      </x:c>
      <x:c r="K772" s="4">
        <x:f>I772*J772</x:f>
      </x:c>
      <x:c r="L772" s="4" t="n">
        <x:v>113.898</x:v>
      </x:c>
      <x:c r="M772" s="5">
        <x:f>J772/4.126*100</x:f>
      </x:c>
      <x:c r="N772" s="6">
        <x:f>M772*L772/100</x:f>
      </x:c>
      <x:c r="O772" s="6">
        <x:f>H772-N772</x:f>
      </x:c>
    </x:row>
    <x:row r="773" spans="1:25">
      <x:c r="A773" s="0" t="s">
        <x:v>29</x:v>
      </x:c>
      <x:c r="B773" s="0" t="n">
        <x:v>1714</x:v>
      </x:c>
      <x:c r="C773" s="0" t="s">
        <x:v>17</x:v>
      </x:c>
      <x:c r="D773" s="0" t="s">
        <x:v>18</x:v>
      </x:c>
      <x:c r="E773" s="0" t="s">
        <x:v>19</x:v>
      </x:c>
      <x:c r="F773" s="0" t="s">
        <x:v>20</x:v>
      </x:c>
      <x:c r="G773" s="0" t="n">
        <x:v>38</x:v>
      </x:c>
      <x:c r="H773" s="4" t="n">
        <x:v>24.7</x:v>
      </x:c>
      <x:c r="I773" s="4" t="n">
        <x:v>38</x:v>
      </x:c>
      <x:c r="J773" s="4" t="n">
        <x:v>0.65</x:v>
      </x:c>
      <x:c r="K773" s="4">
        <x:f>I773*J773</x:f>
      </x:c>
      <x:c r="L773" s="4" t="n">
        <x:v>124.292</x:v>
      </x:c>
      <x:c r="M773" s="5">
        <x:f>J773/3.794*100</x:f>
      </x:c>
      <x:c r="N773" s="6">
        <x:f>M773*L773/100</x:f>
      </x:c>
      <x:c r="O773" s="6">
        <x:f>H773-N773</x:f>
      </x:c>
    </x:row>
    <x:row r="774" spans="1:25">
      <x:c r="A774" s="0" t="s">
        <x:v>29</x:v>
      </x:c>
      <x:c r="B774" s="0" t="n">
        <x:v>1714</x:v>
      </x:c>
      <x:c r="C774" s="0" t="s">
        <x:v>21</x:v>
      </x:c>
      <x:c r="D774" s="0" t="s">
        <x:v>22</x:v>
      </x:c>
      <x:c r="E774" s="0" t="s">
        <x:v>23</x:v>
      </x:c>
      <x:c r="F774" s="0" t="s">
        <x:v>20</x:v>
      </x:c>
      <x:c r="G774" s="0" t="n">
        <x:v>38</x:v>
      </x:c>
      <x:c r="H774" s="4" t="n">
        <x:v>21.75</x:v>
      </x:c>
      <x:c r="I774" s="4" t="n">
        <x:v>38</x:v>
      </x:c>
      <x:c r="J774" s="4" t="n">
        <x:v>0.572</x:v>
      </x:c>
      <x:c r="K774" s="4">
        <x:f>I774*J774</x:f>
      </x:c>
      <x:c r="L774" s="4" t="n">
        <x:v>124.292</x:v>
      </x:c>
      <x:c r="M774" s="5">
        <x:f>J774/3.794*100</x:f>
      </x:c>
      <x:c r="N774" s="6">
        <x:f>M774*L774/100</x:f>
      </x:c>
      <x:c r="O774" s="6">
        <x:f>H774-N774</x:f>
      </x:c>
    </x:row>
    <x:row r="775" spans="1:25">
      <x:c r="A775" s="0" t="s">
        <x:v>29</x:v>
      </x:c>
      <x:c r="B775" s="0" t="n">
        <x:v>1714</x:v>
      </x:c>
      <x:c r="C775" s="0" t="s">
        <x:v>21</x:v>
      </x:c>
      <x:c r="D775" s="0" t="s">
        <x:v>22</x:v>
      </x:c>
      <x:c r="E775" s="0" t="s">
        <x:v>23</x:v>
      </x:c>
      <x:c r="F775" s="0" t="s">
        <x:v>20</x:v>
      </x:c>
      <x:c r="G775" s="0" t="n">
        <x:v>38</x:v>
      </x:c>
      <x:c r="H775" s="4" t="n">
        <x:v>21.75</x:v>
      </x:c>
      <x:c r="I775" s="4" t="n">
        <x:v>38</x:v>
      </x:c>
      <x:c r="J775" s="4" t="n">
        <x:v>0.572</x:v>
      </x:c>
      <x:c r="K775" s="4">
        <x:f>I775*J775</x:f>
      </x:c>
      <x:c r="L775" s="4" t="n">
        <x:v>124.292</x:v>
      </x:c>
      <x:c r="M775" s="5">
        <x:f>J775/3.794*100</x:f>
      </x:c>
      <x:c r="N775" s="6">
        <x:f>M775*L775/100</x:f>
      </x:c>
      <x:c r="O775" s="6">
        <x:f>H775-N775</x:f>
      </x:c>
    </x:row>
    <x:row r="776" spans="1:25">
      <x:c r="A776" s="0" t="s">
        <x:v>29</x:v>
      </x:c>
      <x:c r="B776" s="0" t="n">
        <x:v>1714</x:v>
      </x:c>
      <x:c r="C776" s="0" t="s">
        <x:v>17</x:v>
      </x:c>
      <x:c r="D776" s="0" t="s">
        <x:v>24</x:v>
      </x:c>
      <x:c r="E776" s="0" t="s">
        <x:v>25</x:v>
      </x:c>
      <x:c r="F776" s="0" t="s">
        <x:v>26</x:v>
      </x:c>
      <x:c r="G776" s="0" t="n">
        <x:v>38</x:v>
      </x:c>
      <x:c r="H776" s="4" t="n">
        <x:v>76</x:v>
      </x:c>
      <x:c r="I776" s="4" t="n">
        <x:v>38</x:v>
      </x:c>
      <x:c r="J776" s="4" t="n">
        <x:v>2</x:v>
      </x:c>
      <x:c r="K776" s="4">
        <x:f>I776*J776</x:f>
      </x:c>
      <x:c r="L776" s="4" t="n">
        <x:v>124.292</x:v>
      </x:c>
      <x:c r="M776" s="5">
        <x:f>J776/3.794*100</x:f>
      </x:c>
      <x:c r="N776" s="6">
        <x:f>M776*L776/100</x:f>
      </x:c>
      <x:c r="O776" s="6">
        <x:f>H776-N776</x:f>
      </x:c>
    </x:row>
    <x:row r="777" spans="1:25">
      <x:c r="A777" s="0" t="s">
        <x:v>51</x:v>
      </x:c>
      <x:c r="B777" s="0" t="n">
        <x:v>1715</x:v>
      </x:c>
      <x:c r="C777" s="0" t="s">
        <x:v>17</x:v>
      </x:c>
      <x:c r="D777" s="0" t="s">
        <x:v>18</x:v>
      </x:c>
      <x:c r="E777" s="0" t="s">
        <x:v>19</x:v>
      </x:c>
      <x:c r="F777" s="0" t="s">
        <x:v>20</x:v>
      </x:c>
      <x:c r="G777" s="0" t="n">
        <x:v>38</x:v>
      </x:c>
      <x:c r="H777" s="4" t="n">
        <x:v>24.7</x:v>
      </x:c>
      <x:c r="I777" s="4" t="n">
        <x:v>38</x:v>
      </x:c>
      <x:c r="J777" s="4" t="n">
        <x:v>0.65</x:v>
      </x:c>
      <x:c r="K777" s="4">
        <x:f>I777*J777</x:f>
      </x:c>
      <x:c r="L777" s="4" t="n">
        <x:v>128.896</x:v>
      </x:c>
      <x:c r="M777" s="5">
        <x:f>J777/3.049*100</x:f>
      </x:c>
      <x:c r="N777" s="6">
        <x:f>M777*L777/100</x:f>
      </x:c>
      <x:c r="O777" s="6">
        <x:f>H777-N777</x:f>
      </x:c>
    </x:row>
    <x:row r="778" spans="1:25">
      <x:c r="A778" s="0" t="s">
        <x:v>51</x:v>
      </x:c>
      <x:c r="B778" s="0" t="n">
        <x:v>1715</x:v>
      </x:c>
      <x:c r="C778" s="0" t="s">
        <x:v>21</x:v>
      </x:c>
      <x:c r="D778" s="0" t="s">
        <x:v>22</x:v>
      </x:c>
      <x:c r="E778" s="0" t="s">
        <x:v>23</x:v>
      </x:c>
      <x:c r="F778" s="0" t="s">
        <x:v>20</x:v>
      </x:c>
      <x:c r="G778" s="0" t="n">
        <x:v>38</x:v>
      </x:c>
      <x:c r="H778" s="4" t="n">
        <x:v>15.15</x:v>
      </x:c>
      <x:c r="I778" s="4" t="n">
        <x:v>38</x:v>
      </x:c>
      <x:c r="J778" s="4" t="n">
        <x:v>0.399</x:v>
      </x:c>
      <x:c r="K778" s="4">
        <x:f>I778*J778</x:f>
      </x:c>
      <x:c r="L778" s="4" t="n">
        <x:v>128.896</x:v>
      </x:c>
      <x:c r="M778" s="5">
        <x:f>J778/3.049*100</x:f>
      </x:c>
      <x:c r="N778" s="6">
        <x:f>M778*L778/100</x:f>
      </x:c>
      <x:c r="O778" s="6">
        <x:f>H778-N778</x:f>
      </x:c>
    </x:row>
    <x:row r="779" spans="1:25">
      <x:c r="A779" s="0" t="s">
        <x:v>51</x:v>
      </x:c>
      <x:c r="B779" s="0" t="n">
        <x:v>1715</x:v>
      </x:c>
      <x:c r="C779" s="0" t="s">
        <x:v>17</x:v>
      </x:c>
      <x:c r="D779" s="0" t="s">
        <x:v>24</x:v>
      </x:c>
      <x:c r="E779" s="0" t="s">
        <x:v>25</x:v>
      </x:c>
      <x:c r="F779" s="0" t="s">
        <x:v>26</x:v>
      </x:c>
      <x:c r="G779" s="0" t="n">
        <x:v>38</x:v>
      </x:c>
      <x:c r="H779" s="4" t="n">
        <x:v>76</x:v>
      </x:c>
      <x:c r="I779" s="4" t="n">
        <x:v>38</x:v>
      </x:c>
      <x:c r="J779" s="4" t="n">
        <x:v>2</x:v>
      </x:c>
      <x:c r="K779" s="4">
        <x:f>I779*J779</x:f>
      </x:c>
      <x:c r="L779" s="4" t="n">
        <x:v>128.896</x:v>
      </x:c>
      <x:c r="M779" s="5">
        <x:f>J779/3.049*100</x:f>
      </x:c>
      <x:c r="N779" s="6">
        <x:f>M779*L779/100</x:f>
      </x:c>
      <x:c r="O779" s="6">
        <x:f>H779-N779</x:f>
      </x:c>
    </x:row>
    <x:row r="780" spans="1:25">
      <x:c r="A780" s="0" t="s">
        <x:v>71</x:v>
      </x:c>
      <x:c r="B780" s="0" t="n">
        <x:v>1716</x:v>
      </x:c>
      <x:c r="C780" s="0" t="s">
        <x:v>21</x:v>
      </x:c>
      <x:c r="D780" s="0" t="s">
        <x:v>22</x:v>
      </x:c>
      <x:c r="E780" s="0" t="s">
        <x:v>74</x:v>
      </x:c>
      <x:c r="F780" s="0" t="s">
        <x:v>20</x:v>
      </x:c>
      <x:c r="G780" s="0" t="n">
        <x:v>225</x:v>
      </x:c>
      <x:c r="H780" s="4" t="n">
        <x:v>50.4</x:v>
      </x:c>
      <x:c r="I780" s="4" t="n">
        <x:v>225</x:v>
      </x:c>
      <x:c r="J780" s="4" t="n">
        <x:v>0.224</x:v>
      </x:c>
      <x:c r="K780" s="4">
        <x:f>I780*J780</x:f>
      </x:c>
      <x:c r="L780" s="4" t="n">
        <x:v>314.71</x:v>
      </x:c>
      <x:c r="M780" s="5">
        <x:f>J780/1.408*100</x:f>
      </x:c>
      <x:c r="N780" s="6">
        <x:f>M780*L780/100</x:f>
      </x:c>
      <x:c r="O780" s="6">
        <x:f>H780-N780</x:f>
      </x:c>
    </x:row>
    <x:row r="781" spans="1:25">
      <x:c r="A781" s="0" t="s">
        <x:v>71</x:v>
      </x:c>
      <x:c r="B781" s="0" t="n">
        <x:v>1716</x:v>
      </x:c>
      <x:c r="C781" s="0" t="s">
        <x:v>21</x:v>
      </x:c>
      <x:c r="D781" s="0" t="s">
        <x:v>33</x:v>
      </x:c>
      <x:c r="E781" s="0" t="s">
        <x:v>73</x:v>
      </x:c>
      <x:c r="F781" s="0" t="s">
        <x:v>20</x:v>
      </x:c>
      <x:c r="G781" s="0" t="n">
        <x:v>225</x:v>
      </x:c>
      <x:c r="H781" s="4" t="n">
        <x:v>59.85</x:v>
      </x:c>
      <x:c r="I781" s="4" t="n">
        <x:v>225</x:v>
      </x:c>
      <x:c r="J781" s="4" t="n">
        <x:v>0.266</x:v>
      </x:c>
      <x:c r="K781" s="4">
        <x:f>I781*J781</x:f>
      </x:c>
      <x:c r="L781" s="4" t="n">
        <x:v>314.71</x:v>
      </x:c>
      <x:c r="M781" s="5">
        <x:f>J781/1.408*100</x:f>
      </x:c>
      <x:c r="N781" s="6">
        <x:f>M781*L781/100</x:f>
      </x:c>
      <x:c r="O781" s="6">
        <x:f>H781-N781</x:f>
      </x:c>
    </x:row>
    <x:row r="782" spans="1:25">
      <x:c r="A782" s="0" t="s">
        <x:v>71</x:v>
      </x:c>
      <x:c r="B782" s="0" t="n">
        <x:v>1716</x:v>
      </x:c>
      <x:c r="C782" s="0" t="s">
        <x:v>21</x:v>
      </x:c>
      <x:c r="D782" s="0" t="s">
        <x:v>33</x:v>
      </x:c>
      <x:c r="E782" s="0" t="s">
        <x:v>73</x:v>
      </x:c>
      <x:c r="F782" s="0" t="s">
        <x:v>26</x:v>
      </x:c>
      <x:c r="G782" s="0" t="n">
        <x:v>225</x:v>
      </x:c>
      <x:c r="H782" s="4" t="n">
        <x:v>16.313</x:v>
      </x:c>
      <x:c r="I782" s="4" t="n">
        <x:v>225</x:v>
      </x:c>
      <x:c r="J782" s="4" t="n">
        <x:v>0.078</x:v>
      </x:c>
      <x:c r="K782" s="4">
        <x:f>I782*J782</x:f>
      </x:c>
      <x:c r="L782" s="4" t="n">
        <x:v>314.71</x:v>
      </x:c>
      <x:c r="M782" s="5">
        <x:f>J782/1.408*100</x:f>
      </x:c>
      <x:c r="N782" s="6">
        <x:f>M782*L782/100</x:f>
      </x:c>
      <x:c r="O782" s="6">
        <x:f>H782-N782</x:f>
      </x:c>
    </x:row>
    <x:row r="783" spans="1:25">
      <x:c r="A783" s="0" t="s">
        <x:v>71</x:v>
      </x:c>
      <x:c r="B783" s="0" t="n">
        <x:v>1716</x:v>
      </x:c>
      <x:c r="C783" s="0" t="s">
        <x:v>21</x:v>
      </x:c>
      <x:c r="D783" s="0" t="s">
        <x:v>36</x:v>
      </x:c>
      <x:c r="E783" s="0" t="s">
        <x:v>75</x:v>
      </x:c>
      <x:c r="F783" s="0" t="s">
        <x:v>26</x:v>
      </x:c>
      <x:c r="G783" s="0" t="n">
        <x:v>225</x:v>
      </x:c>
      <x:c r="H783" s="4" t="n">
        <x:v>94.406</x:v>
      </x:c>
      <x:c r="I783" s="4" t="n">
        <x:v>225</x:v>
      </x:c>
      <x:c r="J783" s="4" t="n">
        <x:v>0.42</x:v>
      </x:c>
      <x:c r="K783" s="4">
        <x:f>I783*J783</x:f>
      </x:c>
      <x:c r="L783" s="4" t="n">
        <x:v>314.71</x:v>
      </x:c>
      <x:c r="M783" s="5">
        <x:f>J783/1.408*100</x:f>
      </x:c>
      <x:c r="N783" s="6">
        <x:f>M783*L783/100</x:f>
      </x:c>
      <x:c r="O783" s="6">
        <x:f>H783-N783</x:f>
      </x:c>
    </x:row>
    <x:row r="784" spans="1:25">
      <x:c r="A784" s="0" t="s">
        <x:v>71</x:v>
      </x:c>
      <x:c r="B784" s="0" t="n">
        <x:v>1716</x:v>
      </x:c>
      <x:c r="C784" s="0" t="s">
        <x:v>21</x:v>
      </x:c>
      <x:c r="D784" s="0" t="s">
        <x:v>36</x:v>
      </x:c>
      <x:c r="E784" s="0" t="s">
        <x:v>76</x:v>
      </x:c>
      <x:c r="F784" s="0" t="s">
        <x:v>26</x:v>
      </x:c>
      <x:c r="G784" s="0" t="n">
        <x:v>225</x:v>
      </x:c>
      <x:c r="H784" s="4" t="n">
        <x:v>94.5</x:v>
      </x:c>
      <x:c r="I784" s="4" t="n">
        <x:v>225</x:v>
      </x:c>
      <x:c r="J784" s="4" t="n">
        <x:v>0.42</x:v>
      </x:c>
      <x:c r="K784" s="4">
        <x:f>I784*J784</x:f>
      </x:c>
      <x:c r="L784" s="4" t="n">
        <x:v>314.71</x:v>
      </x:c>
      <x:c r="M784" s="5">
        <x:f>J784/1.408*100</x:f>
      </x:c>
      <x:c r="N784" s="6">
        <x:f>M784*L784/100</x:f>
      </x:c>
      <x:c r="O784" s="6">
        <x:f>H784-N784</x:f>
      </x:c>
    </x:row>
    <x:row r="785" spans="1:25">
      <x:c r="A785" s="0" t="s">
        <x:v>66</x:v>
      </x:c>
      <x:c r="B785" s="0" t="n">
        <x:v>1717</x:v>
      </x:c>
      <x:c r="C785" s="0" t="s">
        <x:v>17</x:v>
      </x:c>
      <x:c r="D785" s="0" t="s">
        <x:v>18</x:v>
      </x:c>
      <x:c r="E785" s="0" t="s">
        <x:v>19</x:v>
      </x:c>
      <x:c r="F785" s="0" t="s">
        <x:v>20</x:v>
      </x:c>
      <x:c r="G785" s="0" t="n">
        <x:v>35</x:v>
      </x:c>
      <x:c r="H785" s="4" t="n">
        <x:v>24.7</x:v>
      </x:c>
      <x:c r="I785" s="4" t="n">
        <x:v>35</x:v>
      </x:c>
      <x:c r="J785" s="4" t="n">
        <x:v>0.706</x:v>
      </x:c>
      <x:c r="K785" s="4">
        <x:f>I785*J785</x:f>
      </x:c>
      <x:c r="L785" s="4" t="n">
        <x:v>112.126</x:v>
      </x:c>
      <x:c r="M785" s="5">
        <x:f>J785/3.992*100</x:f>
      </x:c>
      <x:c r="N785" s="6">
        <x:f>M785*L785/100</x:f>
      </x:c>
      <x:c r="O785" s="6">
        <x:f>H785-N785</x:f>
      </x:c>
    </x:row>
    <x:row r="786" spans="1:25">
      <x:c r="A786" s="0" t="s">
        <x:v>66</x:v>
      </x:c>
      <x:c r="B786" s="0" t="n">
        <x:v>1717</x:v>
      </x:c>
      <x:c r="C786" s="0" t="s">
        <x:v>21</x:v>
      </x:c>
      <x:c r="D786" s="0" t="s">
        <x:v>22</x:v>
      </x:c>
      <x:c r="E786" s="0" t="s">
        <x:v>23</x:v>
      </x:c>
      <x:c r="F786" s="0" t="s">
        <x:v>20</x:v>
      </x:c>
      <x:c r="G786" s="0" t="n">
        <x:v>35</x:v>
      </x:c>
      <x:c r="H786" s="4" t="n">
        <x:v>22.5</x:v>
      </x:c>
      <x:c r="I786" s="4" t="n">
        <x:v>35</x:v>
      </x:c>
      <x:c r="J786" s="4" t="n">
        <x:v>0.643</x:v>
      </x:c>
      <x:c r="K786" s="4">
        <x:f>I786*J786</x:f>
      </x:c>
      <x:c r="L786" s="4" t="n">
        <x:v>112.126</x:v>
      </x:c>
      <x:c r="M786" s="5">
        <x:f>J786/3.992*100</x:f>
      </x:c>
      <x:c r="N786" s="6">
        <x:f>M786*L786/100</x:f>
      </x:c>
      <x:c r="O786" s="6">
        <x:f>H786-N786</x:f>
      </x:c>
    </x:row>
    <x:row r="787" spans="1:25">
      <x:c r="A787" s="0" t="s">
        <x:v>66</x:v>
      </x:c>
      <x:c r="B787" s="0" t="n">
        <x:v>1717</x:v>
      </x:c>
      <x:c r="C787" s="0" t="s">
        <x:v>21</x:v>
      </x:c>
      <x:c r="D787" s="0" t="s">
        <x:v>22</x:v>
      </x:c>
      <x:c r="E787" s="0" t="s">
        <x:v>23</x:v>
      </x:c>
      <x:c r="F787" s="0" t="s">
        <x:v>20</x:v>
      </x:c>
      <x:c r="G787" s="0" t="n">
        <x:v>35</x:v>
      </x:c>
      <x:c r="H787" s="4" t="n">
        <x:v>22.5</x:v>
      </x:c>
      <x:c r="I787" s="4" t="n">
        <x:v>35</x:v>
      </x:c>
      <x:c r="J787" s="4" t="n">
        <x:v>0.643</x:v>
      </x:c>
      <x:c r="K787" s="4">
        <x:f>I787*J787</x:f>
      </x:c>
      <x:c r="L787" s="4" t="n">
        <x:v>112.126</x:v>
      </x:c>
      <x:c r="M787" s="5">
        <x:f>J787/3.992*100</x:f>
      </x:c>
      <x:c r="N787" s="6">
        <x:f>M787*L787/100</x:f>
      </x:c>
      <x:c r="O787" s="6">
        <x:f>H787-N787</x:f>
      </x:c>
    </x:row>
    <x:row r="788" spans="1:25">
      <x:c r="A788" s="0" t="s">
        <x:v>66</x:v>
      </x:c>
      <x:c r="B788" s="0" t="n">
        <x:v>1717</x:v>
      </x:c>
      <x:c r="C788" s="0" t="s">
        <x:v>17</x:v>
      </x:c>
      <x:c r="D788" s="0" t="s">
        <x:v>24</x:v>
      </x:c>
      <x:c r="E788" s="0" t="s">
        <x:v>25</x:v>
      </x:c>
      <x:c r="F788" s="0" t="s">
        <x:v>26</x:v>
      </x:c>
      <x:c r="G788" s="0" t="n">
        <x:v>35</x:v>
      </x:c>
      <x:c r="H788" s="4" t="n">
        <x:v>76</x:v>
      </x:c>
      <x:c r="I788" s="4" t="n">
        <x:v>35</x:v>
      </x:c>
      <x:c r="J788" s="4" t="n">
        <x:v>2</x:v>
      </x:c>
      <x:c r="K788" s="4">
        <x:f>I788*J788</x:f>
      </x:c>
      <x:c r="L788" s="4" t="n">
        <x:v>112.126</x:v>
      </x:c>
      <x:c r="M788" s="5">
        <x:f>J788/3.992*100</x:f>
      </x:c>
      <x:c r="N788" s="6">
        <x:f>M788*L788/100</x:f>
      </x:c>
      <x:c r="O788" s="6">
        <x:f>H788-N788</x:f>
      </x:c>
    </x:row>
    <x:row r="789" spans="1:25">
      <x:c r="A789" s="0" t="s">
        <x:v>82</x:v>
      </x:c>
      <x:c r="B789" s="0" t="n">
        <x:v>1718</x:v>
      </x:c>
      <x:c r="C789" s="0" t="s">
        <x:v>21</x:v>
      </x:c>
      <x:c r="D789" s="0" t="s">
        <x:v>22</x:v>
      </x:c>
      <x:c r="E789" s="0" t="s">
        <x:v>23</x:v>
      </x:c>
      <x:c r="F789" s="0" t="s">
        <x:v>20</x:v>
      </x:c>
      <x:c r="G789" s="0" t="n">
        <x:v>38</x:v>
      </x:c>
      <x:c r="H789" s="4" t="n">
        <x:v>17.55</x:v>
      </x:c>
      <x:c r="I789" s="4" t="n">
        <x:v>38</x:v>
      </x:c>
      <x:c r="J789" s="4" t="n">
        <x:v>0.462</x:v>
      </x:c>
      <x:c r="K789" s="4">
        <x:f>I789*J789</x:f>
      </x:c>
      <x:c r="L789" s="4" t="n">
        <x:v>126.3</x:v>
      </x:c>
      <x:c r="M789" s="5">
        <x:f>J789/3.574*100</x:f>
      </x:c>
      <x:c r="N789" s="6">
        <x:f>M789*L789/100</x:f>
      </x:c>
      <x:c r="O789" s="6">
        <x:f>H789-N789</x:f>
      </x:c>
    </x:row>
    <x:row r="790" spans="1:25">
      <x:c r="A790" s="0" t="s">
        <x:v>82</x:v>
      </x:c>
      <x:c r="B790" s="0" t="n">
        <x:v>1718</x:v>
      </x:c>
      <x:c r="C790" s="0" t="s">
        <x:v>21</x:v>
      </x:c>
      <x:c r="D790" s="0" t="s">
        <x:v>22</x:v>
      </x:c>
      <x:c r="E790" s="0" t="s">
        <x:v>23</x:v>
      </x:c>
      <x:c r="F790" s="0" t="s">
        <x:v>20</x:v>
      </x:c>
      <x:c r="G790" s="0" t="n">
        <x:v>38</x:v>
      </x:c>
      <x:c r="H790" s="4" t="n">
        <x:v>17.55</x:v>
      </x:c>
      <x:c r="I790" s="4" t="n">
        <x:v>38</x:v>
      </x:c>
      <x:c r="J790" s="4" t="n">
        <x:v>0.462</x:v>
      </x:c>
      <x:c r="K790" s="4">
        <x:f>I790*J790</x:f>
      </x:c>
      <x:c r="L790" s="4" t="n">
        <x:v>126.3</x:v>
      </x:c>
      <x:c r="M790" s="5">
        <x:f>J790/3.574*100</x:f>
      </x:c>
      <x:c r="N790" s="6">
        <x:f>M790*L790/100</x:f>
      </x:c>
      <x:c r="O790" s="6">
        <x:f>H790-N790</x:f>
      </x:c>
    </x:row>
    <x:row r="791" spans="1:25">
      <x:c r="A791" s="0" t="s">
        <x:v>82</x:v>
      </x:c>
      <x:c r="B791" s="0" t="n">
        <x:v>1718</x:v>
      </x:c>
      <x:c r="C791" s="0" t="s">
        <x:v>17</x:v>
      </x:c>
      <x:c r="D791" s="0" t="s">
        <x:v>18</x:v>
      </x:c>
      <x:c r="E791" s="0" t="s">
        <x:v>19</x:v>
      </x:c>
      <x:c r="F791" s="0" t="s">
        <x:v>20</x:v>
      </x:c>
      <x:c r="G791" s="0" t="n">
        <x:v>38</x:v>
      </x:c>
      <x:c r="H791" s="4" t="n">
        <x:v>24.7</x:v>
      </x:c>
      <x:c r="I791" s="4" t="n">
        <x:v>38</x:v>
      </x:c>
      <x:c r="J791" s="4" t="n">
        <x:v>0.65</x:v>
      </x:c>
      <x:c r="K791" s="4">
        <x:f>I791*J791</x:f>
      </x:c>
      <x:c r="L791" s="4" t="n">
        <x:v>126.3</x:v>
      </x:c>
      <x:c r="M791" s="5">
        <x:f>J791/3.574*100</x:f>
      </x:c>
      <x:c r="N791" s="6">
        <x:f>M791*L791/100</x:f>
      </x:c>
      <x:c r="O791" s="6">
        <x:f>H791-N791</x:f>
      </x:c>
    </x:row>
    <x:row r="792" spans="1:25">
      <x:c r="A792" s="0" t="s">
        <x:v>82</x:v>
      </x:c>
      <x:c r="B792" s="0" t="n">
        <x:v>1718</x:v>
      </x:c>
      <x:c r="C792" s="0" t="s">
        <x:v>17</x:v>
      </x:c>
      <x:c r="D792" s="0" t="s">
        <x:v>24</x:v>
      </x:c>
      <x:c r="E792" s="0" t="s">
        <x:v>25</x:v>
      </x:c>
      <x:c r="F792" s="0" t="s">
        <x:v>26</x:v>
      </x:c>
      <x:c r="G792" s="0" t="n">
        <x:v>38</x:v>
      </x:c>
      <x:c r="H792" s="4" t="n">
        <x:v>76</x:v>
      </x:c>
      <x:c r="I792" s="4" t="n">
        <x:v>38</x:v>
      </x:c>
      <x:c r="J792" s="4" t="n">
        <x:v>2</x:v>
      </x:c>
      <x:c r="K792" s="4">
        <x:f>I792*J792</x:f>
      </x:c>
      <x:c r="L792" s="4" t="n">
        <x:v>126.3</x:v>
      </x:c>
      <x:c r="M792" s="5">
        <x:f>J792/3.574*100</x:f>
      </x:c>
      <x:c r="N792" s="6">
        <x:f>M792*L792/100</x:f>
      </x:c>
      <x:c r="O792" s="6">
        <x:f>H792-N792</x:f>
      </x:c>
    </x:row>
    <x:row r="793" spans="1:25">
      <x:c r="A793" s="0" t="s">
        <x:v>50</x:v>
      </x:c>
      <x:c r="B793" s="0" t="n">
        <x:v>1719</x:v>
      </x:c>
      <x:c r="C793" s="0" t="s">
        <x:v>17</x:v>
      </x:c>
      <x:c r="D793" s="0" t="s">
        <x:v>18</x:v>
      </x:c>
      <x:c r="E793" s="0" t="s">
        <x:v>19</x:v>
      </x:c>
      <x:c r="F793" s="0" t="s">
        <x:v>20</x:v>
      </x:c>
      <x:c r="G793" s="0" t="n">
        <x:v>38</x:v>
      </x:c>
      <x:c r="H793" s="4" t="n">
        <x:v>24.7</x:v>
      </x:c>
      <x:c r="I793" s="4" t="n">
        <x:v>38</x:v>
      </x:c>
      <x:c r="J793" s="4" t="n">
        <x:v>0.65</x:v>
      </x:c>
      <x:c r="K793" s="4">
        <x:f>I793*J793</x:f>
      </x:c>
      <x:c r="L793" s="4" t="n">
        <x:v>120.393</x:v>
      </x:c>
      <x:c r="M793" s="5">
        <x:f>J793/3.242*100</x:f>
      </x:c>
      <x:c r="N793" s="6">
        <x:f>M793*L793/100</x:f>
      </x:c>
      <x:c r="O793" s="6">
        <x:f>H793-N793</x:f>
      </x:c>
    </x:row>
    <x:row r="794" spans="1:25">
      <x:c r="A794" s="0" t="s">
        <x:v>50</x:v>
      </x:c>
      <x:c r="B794" s="0" t="n">
        <x:v>1719</x:v>
      </x:c>
      <x:c r="C794" s="0" t="s">
        <x:v>21</x:v>
      </x:c>
      <x:c r="D794" s="0" t="s">
        <x:v>22</x:v>
      </x:c>
      <x:c r="E794" s="0" t="s">
        <x:v>23</x:v>
      </x:c>
      <x:c r="F794" s="0" t="s">
        <x:v>20</x:v>
      </x:c>
      <x:c r="G794" s="0" t="n">
        <x:v>38</x:v>
      </x:c>
      <x:c r="H794" s="4" t="n">
        <x:v>22.5</x:v>
      </x:c>
      <x:c r="I794" s="4" t="n">
        <x:v>38</x:v>
      </x:c>
      <x:c r="J794" s="4" t="n">
        <x:v>0.592</x:v>
      </x:c>
      <x:c r="K794" s="4">
        <x:f>I794*J794</x:f>
      </x:c>
      <x:c r="L794" s="4" t="n">
        <x:v>120.393</x:v>
      </x:c>
      <x:c r="M794" s="5">
        <x:f>J794/3.242*100</x:f>
      </x:c>
      <x:c r="N794" s="6">
        <x:f>M794*L794/100</x:f>
      </x:c>
      <x:c r="O794" s="6">
        <x:f>H794-N794</x:f>
      </x:c>
    </x:row>
    <x:row r="795" spans="1:25">
      <x:c r="A795" s="0" t="s">
        <x:v>50</x:v>
      </x:c>
      <x:c r="B795" s="0" t="n">
        <x:v>1719</x:v>
      </x:c>
      <x:c r="C795" s="0" t="s">
        <x:v>17</x:v>
      </x:c>
      <x:c r="D795" s="0" t="s">
        <x:v>24</x:v>
      </x:c>
      <x:c r="E795" s="0" t="s">
        <x:v>25</x:v>
      </x:c>
      <x:c r="F795" s="0" t="s">
        <x:v>26</x:v>
      </x:c>
      <x:c r="G795" s="0" t="n">
        <x:v>38</x:v>
      </x:c>
      <x:c r="H795" s="4" t="n">
        <x:v>76</x:v>
      </x:c>
      <x:c r="I795" s="4" t="n">
        <x:v>38</x:v>
      </x:c>
      <x:c r="J795" s="4" t="n">
        <x:v>2</x:v>
      </x:c>
      <x:c r="K795" s="4">
        <x:f>I795*J795</x:f>
      </x:c>
      <x:c r="L795" s="4" t="n">
        <x:v>120.393</x:v>
      </x:c>
      <x:c r="M795" s="5">
        <x:f>J795/3.242*100</x:f>
      </x:c>
      <x:c r="N795" s="6">
        <x:f>M795*L795/100</x:f>
      </x:c>
      <x:c r="O795" s="6">
        <x:f>H795-N795</x:f>
      </x:c>
    </x:row>
    <x:row r="796" spans="1:25">
      <x:c r="A796" s="0" t="s">
        <x:v>77</x:v>
      </x:c>
      <x:c r="B796" s="0" t="n">
        <x:v>1720</x:v>
      </x:c>
      <x:c r="C796" s="0" t="s">
        <x:v>21</x:v>
      </x:c>
      <x:c r="D796" s="0" t="s">
        <x:v>22</x:v>
      </x:c>
      <x:c r="E796" s="0" t="s">
        <x:v>74</x:v>
      </x:c>
      <x:c r="F796" s="0" t="s">
        <x:v>20</x:v>
      </x:c>
      <x:c r="G796" s="0" t="n">
        <x:v>225</x:v>
      </x:c>
      <x:c r="H796" s="4" t="n">
        <x:v>50.4</x:v>
      </x:c>
      <x:c r="I796" s="4" t="n">
        <x:v>225</x:v>
      </x:c>
      <x:c r="J796" s="4" t="n">
        <x:v>0.224</x:v>
      </x:c>
      <x:c r="K796" s="4">
        <x:f>I796*J796</x:f>
      </x:c>
      <x:c r="L796" s="4" t="n">
        <x:v>309.971</x:v>
      </x:c>
      <x:c r="M796" s="5">
        <x:f>J796/1.408*100</x:f>
      </x:c>
      <x:c r="N796" s="6">
        <x:f>M796*L796/100</x:f>
      </x:c>
      <x:c r="O796" s="6">
        <x:f>H796-N796</x:f>
      </x:c>
    </x:row>
    <x:row r="797" spans="1:25">
      <x:c r="A797" s="0" t="s">
        <x:v>77</x:v>
      </x:c>
      <x:c r="B797" s="0" t="n">
        <x:v>1720</x:v>
      </x:c>
      <x:c r="C797" s="0" t="s">
        <x:v>21</x:v>
      </x:c>
      <x:c r="D797" s="0" t="s">
        <x:v>33</x:v>
      </x:c>
      <x:c r="E797" s="0" t="s">
        <x:v>73</x:v>
      </x:c>
      <x:c r="F797" s="0" t="s">
        <x:v>20</x:v>
      </x:c>
      <x:c r="G797" s="0" t="n">
        <x:v>225</x:v>
      </x:c>
      <x:c r="H797" s="4" t="n">
        <x:v>59.85</x:v>
      </x:c>
      <x:c r="I797" s="4" t="n">
        <x:v>225</x:v>
      </x:c>
      <x:c r="J797" s="4" t="n">
        <x:v>0.266</x:v>
      </x:c>
      <x:c r="K797" s="4">
        <x:f>I797*J797</x:f>
      </x:c>
      <x:c r="L797" s="4" t="n">
        <x:v>309.971</x:v>
      </x:c>
      <x:c r="M797" s="5">
        <x:f>J797/1.408*100</x:f>
      </x:c>
      <x:c r="N797" s="6">
        <x:f>M797*L797/100</x:f>
      </x:c>
      <x:c r="O797" s="6">
        <x:f>H797-N797</x:f>
      </x:c>
    </x:row>
    <x:row r="798" spans="1:25">
      <x:c r="A798" s="0" t="s">
        <x:v>77</x:v>
      </x:c>
      <x:c r="B798" s="0" t="n">
        <x:v>1720</x:v>
      </x:c>
      <x:c r="C798" s="0" t="s">
        <x:v>21</x:v>
      </x:c>
      <x:c r="D798" s="0" t="s">
        <x:v>33</x:v>
      </x:c>
      <x:c r="E798" s="0" t="s">
        <x:v>73</x:v>
      </x:c>
      <x:c r="F798" s="0" t="s">
        <x:v>26</x:v>
      </x:c>
      <x:c r="G798" s="0" t="n">
        <x:v>225</x:v>
      </x:c>
      <x:c r="H798" s="4" t="n">
        <x:v>17.551</x:v>
      </x:c>
      <x:c r="I798" s="4" t="n">
        <x:v>225</x:v>
      </x:c>
      <x:c r="J798" s="4" t="n">
        <x:v>0.078</x:v>
      </x:c>
      <x:c r="K798" s="4">
        <x:f>I798*J798</x:f>
      </x:c>
      <x:c r="L798" s="4" t="n">
        <x:v>309.971</x:v>
      </x:c>
      <x:c r="M798" s="5">
        <x:f>J798/1.408*100</x:f>
      </x:c>
      <x:c r="N798" s="6">
        <x:f>M798*L798/100</x:f>
      </x:c>
      <x:c r="O798" s="6">
        <x:f>H798-N798</x:f>
      </x:c>
    </x:row>
    <x:row r="799" spans="1:25">
      <x:c r="A799" s="0" t="s">
        <x:v>77</x:v>
      </x:c>
      <x:c r="B799" s="0" t="n">
        <x:v>1720</x:v>
      </x:c>
      <x:c r="C799" s="0" t="s">
        <x:v>21</x:v>
      </x:c>
      <x:c r="D799" s="0" t="s">
        <x:v>36</x:v>
      </x:c>
      <x:c r="E799" s="0" t="s">
        <x:v>75</x:v>
      </x:c>
      <x:c r="F799" s="0" t="s">
        <x:v>26</x:v>
      </x:c>
      <x:c r="G799" s="0" t="n">
        <x:v>225</x:v>
      </x:c>
      <x:c r="H799" s="4" t="n">
        <x:v>94.503</x:v>
      </x:c>
      <x:c r="I799" s="4" t="n">
        <x:v>225</x:v>
      </x:c>
      <x:c r="J799" s="4" t="n">
        <x:v>0.42</x:v>
      </x:c>
      <x:c r="K799" s="4">
        <x:f>I799*J799</x:f>
      </x:c>
      <x:c r="L799" s="4" t="n">
        <x:v>309.971</x:v>
      </x:c>
      <x:c r="M799" s="5">
        <x:f>J799/1.408*100</x:f>
      </x:c>
      <x:c r="N799" s="6">
        <x:f>M799*L799/100</x:f>
      </x:c>
      <x:c r="O799" s="6">
        <x:f>H799-N799</x:f>
      </x:c>
    </x:row>
    <x:row r="800" spans="1:25">
      <x:c r="A800" s="0" t="s">
        <x:v>77</x:v>
      </x:c>
      <x:c r="B800" s="0" t="n">
        <x:v>1720</x:v>
      </x:c>
      <x:c r="C800" s="0" t="s">
        <x:v>21</x:v>
      </x:c>
      <x:c r="D800" s="0" t="s">
        <x:v>36</x:v>
      </x:c>
      <x:c r="E800" s="0" t="s">
        <x:v>76</x:v>
      </x:c>
      <x:c r="F800" s="0" t="s">
        <x:v>26</x:v>
      </x:c>
      <x:c r="G800" s="0" t="n">
        <x:v>225</x:v>
      </x:c>
      <x:c r="H800" s="4" t="n">
        <x:v>94.502</x:v>
      </x:c>
      <x:c r="I800" s="4" t="n">
        <x:v>225</x:v>
      </x:c>
      <x:c r="J800" s="4" t="n">
        <x:v>0.42</x:v>
      </x:c>
      <x:c r="K800" s="4">
        <x:f>I800*J800</x:f>
      </x:c>
      <x:c r="L800" s="4" t="n">
        <x:v>309.971</x:v>
      </x:c>
      <x:c r="M800" s="5">
        <x:f>J800/1.408*100</x:f>
      </x:c>
      <x:c r="N800" s="6">
        <x:f>M800*L800/100</x:f>
      </x:c>
      <x:c r="O800" s="6">
        <x:f>H800-N800</x:f>
      </x:c>
    </x:row>
    <x:row r="801" spans="1:25">
      <x:c r="A801" s="0" t="s">
        <x:v>108</x:v>
      </x:c>
      <x:c r="B801" s="0" t="n">
        <x:v>1721</x:v>
      </x:c>
      <x:c r="C801" s="0" t="s">
        <x:v>21</x:v>
      </x:c>
      <x:c r="D801" s="0" t="s">
        <x:v>33</x:v>
      </x:c>
      <x:c r="E801" s="0" t="s">
        <x:v>34</x:v>
      </x:c>
      <x:c r="F801" s="0" t="s">
        <x:v>20</x:v>
      </x:c>
      <x:c r="G801" s="0" t="n">
        <x:v>186</x:v>
      </x:c>
      <x:c r="H801" s="4" t="n">
        <x:v>57.19</x:v>
      </x:c>
      <x:c r="I801" s="4" t="n">
        <x:v>186</x:v>
      </x:c>
      <x:c r="J801" s="4" t="n">
        <x:v>0.307</x:v>
      </x:c>
      <x:c r="K801" s="4">
        <x:f>I801*J801</x:f>
      </x:c>
      <x:c r="L801" s="4" t="n">
        <x:v>254.484</x:v>
      </x:c>
      <x:c r="M801" s="5">
        <x:f>J801/1.496*100</x:f>
      </x:c>
      <x:c r="N801" s="6">
        <x:f>M801*L801/100</x:f>
      </x:c>
      <x:c r="O801" s="6">
        <x:f>H801-N801</x:f>
      </x:c>
    </x:row>
    <x:row r="802" spans="1:25">
      <x:c r="A802" s="0" t="s">
        <x:v>108</x:v>
      </x:c>
      <x:c r="B802" s="0" t="n">
        <x:v>1721</x:v>
      </x:c>
      <x:c r="C802" s="0" t="s">
        <x:v>21</x:v>
      </x:c>
      <x:c r="D802" s="0" t="s">
        <x:v>22</x:v>
      </x:c>
      <x:c r="E802" s="0" t="s">
        <x:v>35</x:v>
      </x:c>
      <x:c r="F802" s="0" t="s">
        <x:v>20</x:v>
      </x:c>
      <x:c r="G802" s="0" t="n">
        <x:v>186</x:v>
      </x:c>
      <x:c r="H802" s="4" t="n">
        <x:v>50.4</x:v>
      </x:c>
      <x:c r="I802" s="4" t="n">
        <x:v>186</x:v>
      </x:c>
      <x:c r="J802" s="4" t="n">
        <x:v>0.271</x:v>
      </x:c>
      <x:c r="K802" s="4">
        <x:f>I802*J802</x:f>
      </x:c>
      <x:c r="L802" s="4" t="n">
        <x:v>254.484</x:v>
      </x:c>
      <x:c r="M802" s="5">
        <x:f>J802/1.496*100</x:f>
      </x:c>
      <x:c r="N802" s="6">
        <x:f>M802*L802/100</x:f>
      </x:c>
      <x:c r="O802" s="6">
        <x:f>H802-N802</x:f>
      </x:c>
    </x:row>
    <x:row r="803" spans="1:25">
      <x:c r="A803" s="0" t="s">
        <x:v>108</x:v>
      </x:c>
      <x:c r="B803" s="0" t="n">
        <x:v>1721</x:v>
      </x:c>
      <x:c r="C803" s="0" t="s">
        <x:v>21</x:v>
      </x:c>
      <x:c r="D803" s="0" t="s">
        <x:v>33</x:v>
      </x:c>
      <x:c r="E803" s="0" t="s">
        <x:v>34</x:v>
      </x:c>
      <x:c r="F803" s="0" t="s">
        <x:v>26</x:v>
      </x:c>
      <x:c r="G803" s="0" t="n">
        <x:v>186</x:v>
      </x:c>
      <x:c r="H803" s="4" t="n">
        <x:v>14.434</x:v>
      </x:c>
      <x:c r="I803" s="4" t="n">
        <x:v>186</x:v>
      </x:c>
      <x:c r="J803" s="4" t="n">
        <x:v>0.078</x:v>
      </x:c>
      <x:c r="K803" s="4">
        <x:f>I803*J803</x:f>
      </x:c>
      <x:c r="L803" s="4" t="n">
        <x:v>254.484</x:v>
      </x:c>
      <x:c r="M803" s="5">
        <x:f>J803/1.496*100</x:f>
      </x:c>
      <x:c r="N803" s="6">
        <x:f>M803*L803/100</x:f>
      </x:c>
      <x:c r="O803" s="6">
        <x:f>H803-N803</x:f>
      </x:c>
    </x:row>
    <x:row r="804" spans="1:25">
      <x:c r="A804" s="0" t="s">
        <x:v>108</x:v>
      </x:c>
      <x:c r="B804" s="0" t="n">
        <x:v>1721</x:v>
      </x:c>
      <x:c r="C804" s="0" t="s">
        <x:v>21</x:v>
      </x:c>
      <x:c r="D804" s="0" t="s">
        <x:v>36</x:v>
      </x:c>
      <x:c r="E804" s="0" t="s">
        <x:v>37</x:v>
      </x:c>
      <x:c r="F804" s="0" t="s">
        <x:v>26</x:v>
      </x:c>
      <x:c r="G804" s="0" t="n">
        <x:v>186</x:v>
      </x:c>
      <x:c r="H804" s="4" t="n">
        <x:v>78.025</x:v>
      </x:c>
      <x:c r="I804" s="4" t="n">
        <x:v>186</x:v>
      </x:c>
      <x:c r="J804" s="4" t="n">
        <x:v>0.42</x:v>
      </x:c>
      <x:c r="K804" s="4">
        <x:f>I804*J804</x:f>
      </x:c>
      <x:c r="L804" s="4" t="n">
        <x:v>254.484</x:v>
      </x:c>
      <x:c r="M804" s="5">
        <x:f>J804/1.496*100</x:f>
      </x:c>
      <x:c r="N804" s="6">
        <x:f>M804*L804/100</x:f>
      </x:c>
      <x:c r="O804" s="6">
        <x:f>H804-N804</x:f>
      </x:c>
    </x:row>
    <x:row r="805" spans="1:25">
      <x:c r="A805" s="0" t="s">
        <x:v>108</x:v>
      </x:c>
      <x:c r="B805" s="0" t="n">
        <x:v>1721</x:v>
      </x:c>
      <x:c r="C805" s="0" t="s">
        <x:v>21</x:v>
      </x:c>
      <x:c r="D805" s="0" t="s">
        <x:v>36</x:v>
      </x:c>
      <x:c r="E805" s="0" t="s">
        <x:v>38</x:v>
      </x:c>
      <x:c r="F805" s="0" t="s">
        <x:v>26</x:v>
      </x:c>
      <x:c r="G805" s="0" t="n">
        <x:v>186</x:v>
      </x:c>
      <x:c r="H805" s="4" t="n">
        <x:v>78.12</x:v>
      </x:c>
      <x:c r="I805" s="4" t="n">
        <x:v>186</x:v>
      </x:c>
      <x:c r="J805" s="4" t="n">
        <x:v>0.42</x:v>
      </x:c>
      <x:c r="K805" s="4">
        <x:f>I805*J805</x:f>
      </x:c>
      <x:c r="L805" s="4" t="n">
        <x:v>254.484</x:v>
      </x:c>
      <x:c r="M805" s="5">
        <x:f>J805/1.496*100</x:f>
      </x:c>
      <x:c r="N805" s="6">
        <x:f>M805*L805/100</x:f>
      </x:c>
      <x:c r="O805" s="6">
        <x:f>H805-N805</x:f>
      </x:c>
    </x:row>
    <x:row r="806" spans="1:25">
      <x:c r="A806" s="0" t="s">
        <x:v>91</x:v>
      </x:c>
      <x:c r="B806" s="0" t="n">
        <x:v>1722</x:v>
      </x:c>
      <x:c r="C806" s="0" t="s">
        <x:v>21</x:v>
      </x:c>
      <x:c r="D806" s="0" t="s">
        <x:v>33</x:v>
      </x:c>
      <x:c r="E806" s="0" t="s">
        <x:v>34</x:v>
      </x:c>
      <x:c r="F806" s="0" t="s">
        <x:v>20</x:v>
      </x:c>
      <x:c r="G806" s="0" t="n">
        <x:v>215</x:v>
      </x:c>
      <x:c r="H806" s="4" t="n">
        <x:v>57.19</x:v>
      </x:c>
      <x:c r="I806" s="4" t="n">
        <x:v>215</x:v>
      </x:c>
      <x:c r="J806" s="4" t="n">
        <x:v>0.266</x:v>
      </x:c>
      <x:c r="K806" s="4">
        <x:f>I806*J806</x:f>
      </x:c>
      <x:c r="L806" s="4" t="n">
        <x:v>311.122</x:v>
      </x:c>
      <x:c r="M806" s="5">
        <x:f>J806/1.418*100</x:f>
      </x:c>
      <x:c r="N806" s="6">
        <x:f>M806*L806/100</x:f>
      </x:c>
      <x:c r="O806" s="6">
        <x:f>H806-N806</x:f>
      </x:c>
    </x:row>
    <x:row r="807" spans="1:25">
      <x:c r="A807" s="0" t="s">
        <x:v>91</x:v>
      </x:c>
      <x:c r="B807" s="0" t="n">
        <x:v>1722</x:v>
      </x:c>
      <x:c r="C807" s="0" t="s">
        <x:v>21</x:v>
      </x:c>
      <x:c r="D807" s="0" t="s">
        <x:v>22</x:v>
      </x:c>
      <x:c r="E807" s="0" t="s">
        <x:v>35</x:v>
      </x:c>
      <x:c r="F807" s="0" t="s">
        <x:v>20</x:v>
      </x:c>
      <x:c r="G807" s="0" t="n">
        <x:v>215</x:v>
      </x:c>
      <x:c r="H807" s="4" t="n">
        <x:v>50.4</x:v>
      </x:c>
      <x:c r="I807" s="4" t="n">
        <x:v>215</x:v>
      </x:c>
      <x:c r="J807" s="4" t="n">
        <x:v>0.234</x:v>
      </x:c>
      <x:c r="K807" s="4">
        <x:f>I807*J807</x:f>
      </x:c>
      <x:c r="L807" s="4" t="n">
        <x:v>311.122</x:v>
      </x:c>
      <x:c r="M807" s="5">
        <x:f>J807/1.418*100</x:f>
      </x:c>
      <x:c r="N807" s="6">
        <x:f>M807*L807/100</x:f>
      </x:c>
      <x:c r="O807" s="6">
        <x:f>H807-N807</x:f>
      </x:c>
    </x:row>
    <x:row r="808" spans="1:25">
      <x:c r="A808" s="0" t="s">
        <x:v>91</x:v>
      </x:c>
      <x:c r="B808" s="0" t="n">
        <x:v>1722</x:v>
      </x:c>
      <x:c r="C808" s="0" t="s">
        <x:v>21</x:v>
      </x:c>
      <x:c r="D808" s="0" t="s">
        <x:v>33</x:v>
      </x:c>
      <x:c r="E808" s="0" t="s">
        <x:v>34</x:v>
      </x:c>
      <x:c r="F808" s="0" t="s">
        <x:v>26</x:v>
      </x:c>
      <x:c r="G808" s="0" t="n">
        <x:v>215</x:v>
      </x:c>
      <x:c r="H808" s="4" t="n">
        <x:v>16.773</x:v>
      </x:c>
      <x:c r="I808" s="4" t="n">
        <x:v>215</x:v>
      </x:c>
      <x:c r="J808" s="4" t="n">
        <x:v>0.078</x:v>
      </x:c>
      <x:c r="K808" s="4">
        <x:f>I808*J808</x:f>
      </x:c>
      <x:c r="L808" s="4" t="n">
        <x:v>311.122</x:v>
      </x:c>
      <x:c r="M808" s="5">
        <x:f>J808/1.418*100</x:f>
      </x:c>
      <x:c r="N808" s="6">
        <x:f>M808*L808/100</x:f>
      </x:c>
      <x:c r="O808" s="6">
        <x:f>H808-N808</x:f>
      </x:c>
    </x:row>
    <x:row r="809" spans="1:25">
      <x:c r="A809" s="0" t="s">
        <x:v>91</x:v>
      </x:c>
      <x:c r="B809" s="0" t="n">
        <x:v>1722</x:v>
      </x:c>
      <x:c r="C809" s="0" t="s">
        <x:v>21</x:v>
      </x:c>
      <x:c r="D809" s="0" t="s">
        <x:v>36</x:v>
      </x:c>
      <x:c r="E809" s="0" t="s">
        <x:v>37</x:v>
      </x:c>
      <x:c r="F809" s="0" t="s">
        <x:v>26</x:v>
      </x:c>
      <x:c r="G809" s="0" t="n">
        <x:v>215</x:v>
      </x:c>
      <x:c r="H809" s="4" t="n">
        <x:v>90.3</x:v>
      </x:c>
      <x:c r="I809" s="4" t="n">
        <x:v>215</x:v>
      </x:c>
      <x:c r="J809" s="4" t="n">
        <x:v>0.42</x:v>
      </x:c>
      <x:c r="K809" s="4">
        <x:f>I809*J809</x:f>
      </x:c>
      <x:c r="L809" s="4" t="n">
        <x:v>311.122</x:v>
      </x:c>
      <x:c r="M809" s="5">
        <x:f>J809/1.418*100</x:f>
      </x:c>
      <x:c r="N809" s="6">
        <x:f>M809*L809/100</x:f>
      </x:c>
      <x:c r="O809" s="6">
        <x:f>H809-N809</x:f>
      </x:c>
    </x:row>
    <x:row r="810" spans="1:25">
      <x:c r="A810" s="0" t="s">
        <x:v>91</x:v>
      </x:c>
      <x:c r="B810" s="0" t="n">
        <x:v>1722</x:v>
      </x:c>
      <x:c r="C810" s="0" t="s">
        <x:v>21</x:v>
      </x:c>
      <x:c r="D810" s="0" t="s">
        <x:v>36</x:v>
      </x:c>
      <x:c r="E810" s="0" t="s">
        <x:v>38</x:v>
      </x:c>
      <x:c r="F810" s="0" t="s">
        <x:v>26</x:v>
      </x:c>
      <x:c r="G810" s="0" t="n">
        <x:v>215</x:v>
      </x:c>
      <x:c r="H810" s="4" t="n">
        <x:v>90.3</x:v>
      </x:c>
      <x:c r="I810" s="4" t="n">
        <x:v>215</x:v>
      </x:c>
      <x:c r="J810" s="4" t="n">
        <x:v>0.42</x:v>
      </x:c>
      <x:c r="K810" s="4">
        <x:f>I810*J810</x:f>
      </x:c>
      <x:c r="L810" s="4" t="n">
        <x:v>311.122</x:v>
      </x:c>
      <x:c r="M810" s="5">
        <x:f>J810/1.418*100</x:f>
      </x:c>
      <x:c r="N810" s="6">
        <x:f>M810*L810/100</x:f>
      </x:c>
      <x:c r="O810" s="6">
        <x:f>H810-N810</x:f>
      </x:c>
    </x:row>
    <x:row r="811" spans="1:25">
      <x:c r="A811" s="0" t="s">
        <x:v>31</x:v>
      </x:c>
      <x:c r="B811" s="0" t="n">
        <x:v>1723</x:v>
      </x:c>
      <x:c r="C811" s="0" t="s">
        <x:v>21</x:v>
      </x:c>
      <x:c r="D811" s="0" t="s">
        <x:v>22</x:v>
      </x:c>
      <x:c r="E811" s="0" t="s">
        <x:v>23</x:v>
      </x:c>
      <x:c r="F811" s="0" t="s">
        <x:v>20</x:v>
      </x:c>
      <x:c r="G811" s="0" t="n">
        <x:v>35</x:v>
      </x:c>
      <x:c r="H811" s="4" t="n">
        <x:v>22.5</x:v>
      </x:c>
      <x:c r="I811" s="4" t="n">
        <x:v>35</x:v>
      </x:c>
      <x:c r="J811" s="4" t="n">
        <x:v>0.643</x:v>
      </x:c>
      <x:c r="K811" s="4">
        <x:f>I811*J811</x:f>
      </x:c>
      <x:c r="L811" s="4" t="n">
        <x:v>109.292</x:v>
      </x:c>
      <x:c r="M811" s="5">
        <x:f>J811/3.936*100</x:f>
      </x:c>
      <x:c r="N811" s="6">
        <x:f>M811*L811/100</x:f>
      </x:c>
      <x:c r="O811" s="6">
        <x:f>H811-N811</x:f>
      </x:c>
    </x:row>
    <x:row r="812" spans="1:25">
      <x:c r="A812" s="0" t="s">
        <x:v>31</x:v>
      </x:c>
      <x:c r="B812" s="0" t="n">
        <x:v>1723</x:v>
      </x:c>
      <x:c r="C812" s="0" t="s">
        <x:v>21</x:v>
      </x:c>
      <x:c r="D812" s="0" t="s">
        <x:v>22</x:v>
      </x:c>
      <x:c r="E812" s="0" t="s">
        <x:v>23</x:v>
      </x:c>
      <x:c r="F812" s="0" t="s">
        <x:v>20</x:v>
      </x:c>
      <x:c r="G812" s="0" t="n">
        <x:v>35</x:v>
      </x:c>
      <x:c r="H812" s="4" t="n">
        <x:v>22.5</x:v>
      </x:c>
      <x:c r="I812" s="4" t="n">
        <x:v>35</x:v>
      </x:c>
      <x:c r="J812" s="4" t="n">
        <x:v>0.643</x:v>
      </x:c>
      <x:c r="K812" s="4">
        <x:f>I812*J812</x:f>
      </x:c>
      <x:c r="L812" s="4" t="n">
        <x:v>109.292</x:v>
      </x:c>
      <x:c r="M812" s="5">
        <x:f>J812/3.936*100</x:f>
      </x:c>
      <x:c r="N812" s="6">
        <x:f>M812*L812/100</x:f>
      </x:c>
      <x:c r="O812" s="6">
        <x:f>H812-N812</x:f>
      </x:c>
    </x:row>
    <x:row r="813" spans="1:25">
      <x:c r="A813" s="0" t="s">
        <x:v>31</x:v>
      </x:c>
      <x:c r="B813" s="0" t="n">
        <x:v>1723</x:v>
      </x:c>
      <x:c r="C813" s="0" t="s">
        <x:v>17</x:v>
      </x:c>
      <x:c r="D813" s="0" t="s">
        <x:v>18</x:v>
      </x:c>
      <x:c r="E813" s="0" t="s">
        <x:v>19</x:v>
      </x:c>
      <x:c r="F813" s="0" t="s">
        <x:v>20</x:v>
      </x:c>
      <x:c r="G813" s="0" t="n">
        <x:v>35</x:v>
      </x:c>
      <x:c r="H813" s="4" t="n">
        <x:v>22.75</x:v>
      </x:c>
      <x:c r="I813" s="4" t="n">
        <x:v>35</x:v>
      </x:c>
      <x:c r="J813" s="4" t="n">
        <x:v>0.65</x:v>
      </x:c>
      <x:c r="K813" s="4">
        <x:f>I813*J813</x:f>
      </x:c>
      <x:c r="L813" s="4" t="n">
        <x:v>109.292</x:v>
      </x:c>
      <x:c r="M813" s="5">
        <x:f>J813/3.936*100</x:f>
      </x:c>
      <x:c r="N813" s="6">
        <x:f>M813*L813/100</x:f>
      </x:c>
      <x:c r="O813" s="6">
        <x:f>H813-N813</x:f>
      </x:c>
    </x:row>
    <x:row r="814" spans="1:25">
      <x:c r="A814" s="0" t="s">
        <x:v>31</x:v>
      </x:c>
      <x:c r="B814" s="0" t="n">
        <x:v>1723</x:v>
      </x:c>
      <x:c r="C814" s="0" t="s">
        <x:v>17</x:v>
      </x:c>
      <x:c r="D814" s="0" t="s">
        <x:v>24</x:v>
      </x:c>
      <x:c r="E814" s="0" t="s">
        <x:v>25</x:v>
      </x:c>
      <x:c r="F814" s="0" t="s">
        <x:v>26</x:v>
      </x:c>
      <x:c r="G814" s="0" t="n">
        <x:v>35</x:v>
      </x:c>
      <x:c r="H814" s="4" t="n">
        <x:v>70</x:v>
      </x:c>
      <x:c r="I814" s="4" t="n">
        <x:v>35</x:v>
      </x:c>
      <x:c r="J814" s="4" t="n">
        <x:v>2</x:v>
      </x:c>
      <x:c r="K814" s="4">
        <x:f>I814*J814</x:f>
      </x:c>
      <x:c r="L814" s="4" t="n">
        <x:v>109.292</x:v>
      </x:c>
      <x:c r="M814" s="5">
        <x:f>J814/3.936*100</x:f>
      </x:c>
      <x:c r="N814" s="6">
        <x:f>M814*L814/100</x:f>
      </x:c>
      <x:c r="O814" s="6">
        <x:f>H814-N814</x:f>
      </x:c>
    </x:row>
    <x:row r="815" spans="1:25">
      <x:c r="A815" s="0" t="s">
        <x:v>93</x:v>
      </x:c>
      <x:c r="B815" s="0" t="n">
        <x:v>1724</x:v>
      </x:c>
      <x:c r="C815" s="0" t="s">
        <x:v>17</x:v>
      </x:c>
      <x:c r="D815" s="0" t="s">
        <x:v>18</x:v>
      </x:c>
      <x:c r="E815" s="0" t="s">
        <x:v>19</x:v>
      </x:c>
      <x:c r="F815" s="0" t="s">
        <x:v>20</x:v>
      </x:c>
      <x:c r="G815" s="0" t="n">
        <x:v>38</x:v>
      </x:c>
      <x:c r="H815" s="4" t="n">
        <x:v>24.7</x:v>
      </x:c>
      <x:c r="I815" s="4" t="n">
        <x:v>38</x:v>
      </x:c>
      <x:c r="J815" s="4" t="n">
        <x:v>0.65</x:v>
      </x:c>
      <x:c r="K815" s="4">
        <x:f>I815*J815</x:f>
      </x:c>
      <x:c r="L815" s="4" t="n">
        <x:v>124.671</x:v>
      </x:c>
      <x:c r="M815" s="5">
        <x:f>J815/3.834*100</x:f>
      </x:c>
      <x:c r="N815" s="6">
        <x:f>M815*L815/100</x:f>
      </x:c>
      <x:c r="O815" s="6">
        <x:f>H815-N815</x:f>
      </x:c>
    </x:row>
    <x:row r="816" spans="1:25">
      <x:c r="A816" s="0" t="s">
        <x:v>93</x:v>
      </x:c>
      <x:c r="B816" s="0" t="n">
        <x:v>1724</x:v>
      </x:c>
      <x:c r="C816" s="0" t="s">
        <x:v>21</x:v>
      </x:c>
      <x:c r="D816" s="0" t="s">
        <x:v>22</x:v>
      </x:c>
      <x:c r="E816" s="0" t="s">
        <x:v>23</x:v>
      </x:c>
      <x:c r="F816" s="0" t="s">
        <x:v>20</x:v>
      </x:c>
      <x:c r="G816" s="0" t="n">
        <x:v>38</x:v>
      </x:c>
      <x:c r="H816" s="4" t="n">
        <x:v>22.5</x:v>
      </x:c>
      <x:c r="I816" s="4" t="n">
        <x:v>38</x:v>
      </x:c>
      <x:c r="J816" s="4" t="n">
        <x:v>0.592</x:v>
      </x:c>
      <x:c r="K816" s="4">
        <x:f>I816*J816</x:f>
      </x:c>
      <x:c r="L816" s="4" t="n">
        <x:v>124.671</x:v>
      </x:c>
      <x:c r="M816" s="5">
        <x:f>J816/3.834*100</x:f>
      </x:c>
      <x:c r="N816" s="6">
        <x:f>M816*L816/100</x:f>
      </x:c>
      <x:c r="O816" s="6">
        <x:f>H816-N816</x:f>
      </x:c>
    </x:row>
    <x:row r="817" spans="1:25">
      <x:c r="A817" s="0" t="s">
        <x:v>93</x:v>
      </x:c>
      <x:c r="B817" s="0" t="n">
        <x:v>1724</x:v>
      </x:c>
      <x:c r="C817" s="0" t="s">
        <x:v>21</x:v>
      </x:c>
      <x:c r="D817" s="0" t="s">
        <x:v>22</x:v>
      </x:c>
      <x:c r="E817" s="0" t="s">
        <x:v>23</x:v>
      </x:c>
      <x:c r="F817" s="0" t="s">
        <x:v>20</x:v>
      </x:c>
      <x:c r="G817" s="0" t="n">
        <x:v>38</x:v>
      </x:c>
      <x:c r="H817" s="4" t="n">
        <x:v>22.5</x:v>
      </x:c>
      <x:c r="I817" s="4" t="n">
        <x:v>38</x:v>
      </x:c>
      <x:c r="J817" s="4" t="n">
        <x:v>0.592</x:v>
      </x:c>
      <x:c r="K817" s="4">
        <x:f>I817*J817</x:f>
      </x:c>
      <x:c r="L817" s="4" t="n">
        <x:v>124.671</x:v>
      </x:c>
      <x:c r="M817" s="5">
        <x:f>J817/3.834*100</x:f>
      </x:c>
      <x:c r="N817" s="6">
        <x:f>M817*L817/100</x:f>
      </x:c>
      <x:c r="O817" s="6">
        <x:f>H817-N817</x:f>
      </x:c>
    </x:row>
    <x:row r="818" spans="1:25">
      <x:c r="A818" s="0" t="s">
        <x:v>93</x:v>
      </x:c>
      <x:c r="B818" s="0" t="n">
        <x:v>1724</x:v>
      </x:c>
      <x:c r="C818" s="0" t="s">
        <x:v>17</x:v>
      </x:c>
      <x:c r="D818" s="0" t="s">
        <x:v>24</x:v>
      </x:c>
      <x:c r="E818" s="0" t="s">
        <x:v>25</x:v>
      </x:c>
      <x:c r="F818" s="0" t="s">
        <x:v>26</x:v>
      </x:c>
      <x:c r="G818" s="0" t="n">
        <x:v>38</x:v>
      </x:c>
      <x:c r="H818" s="4" t="n">
        <x:v>76</x:v>
      </x:c>
      <x:c r="I818" s="4" t="n">
        <x:v>38</x:v>
      </x:c>
      <x:c r="J818" s="4" t="n">
        <x:v>2</x:v>
      </x:c>
      <x:c r="K818" s="4">
        <x:f>I818*J818</x:f>
      </x:c>
      <x:c r="L818" s="4" t="n">
        <x:v>124.671</x:v>
      </x:c>
      <x:c r="M818" s="5">
        <x:f>J818/3.834*100</x:f>
      </x:c>
      <x:c r="N818" s="6">
        <x:f>M818*L818/100</x:f>
      </x:c>
      <x:c r="O818" s="6">
        <x:f>H818-N818</x:f>
      </x:c>
    </x:row>
    <x:row r="819" spans="1:25">
      <x:c r="A819" s="0" t="s">
        <x:v>78</x:v>
      </x:c>
      <x:c r="B819" s="0" t="n">
        <x:v>1725</x:v>
      </x:c>
      <x:c r="C819" s="0" t="s">
        <x:v>21</x:v>
      </x:c>
      <x:c r="D819" s="0" t="s">
        <x:v>22</x:v>
      </x:c>
      <x:c r="E819" s="0" t="s">
        <x:v>23</x:v>
      </x:c>
      <x:c r="F819" s="0" t="s">
        <x:v>20</x:v>
      </x:c>
      <x:c r="G819" s="0" t="n">
        <x:v>38</x:v>
      </x:c>
      <x:c r="H819" s="4" t="n">
        <x:v>22.5</x:v>
      </x:c>
      <x:c r="I819" s="4" t="n">
        <x:v>38</x:v>
      </x:c>
      <x:c r="J819" s="4" t="n">
        <x:v>0.592</x:v>
      </x:c>
      <x:c r="K819" s="4">
        <x:f>I819*J819</x:f>
      </x:c>
      <x:c r="L819" s="4" t="n">
        <x:v>122.49</x:v>
      </x:c>
      <x:c r="M819" s="5">
        <x:f>J819/3.834*100</x:f>
      </x:c>
      <x:c r="N819" s="6">
        <x:f>M819*L819/100</x:f>
      </x:c>
      <x:c r="O819" s="6">
        <x:f>H819-N819</x:f>
      </x:c>
    </x:row>
    <x:row r="820" spans="1:25">
      <x:c r="A820" s="0" t="s">
        <x:v>78</x:v>
      </x:c>
      <x:c r="B820" s="0" t="n">
        <x:v>1725</x:v>
      </x:c>
      <x:c r="C820" s="0" t="s">
        <x:v>21</x:v>
      </x:c>
      <x:c r="D820" s="0" t="s">
        <x:v>22</x:v>
      </x:c>
      <x:c r="E820" s="0" t="s">
        <x:v>23</x:v>
      </x:c>
      <x:c r="F820" s="0" t="s">
        <x:v>20</x:v>
      </x:c>
      <x:c r="G820" s="0" t="n">
        <x:v>38</x:v>
      </x:c>
      <x:c r="H820" s="4" t="n">
        <x:v>22.5</x:v>
      </x:c>
      <x:c r="I820" s="4" t="n">
        <x:v>38</x:v>
      </x:c>
      <x:c r="J820" s="4" t="n">
        <x:v>0.592</x:v>
      </x:c>
      <x:c r="K820" s="4">
        <x:f>I820*J820</x:f>
      </x:c>
      <x:c r="L820" s="4" t="n">
        <x:v>122.49</x:v>
      </x:c>
      <x:c r="M820" s="5">
        <x:f>J820/3.834*100</x:f>
      </x:c>
      <x:c r="N820" s="6">
        <x:f>M820*L820/100</x:f>
      </x:c>
      <x:c r="O820" s="6">
        <x:f>H820-N820</x:f>
      </x:c>
    </x:row>
    <x:row r="821" spans="1:25">
      <x:c r="A821" s="0" t="s">
        <x:v>78</x:v>
      </x:c>
      <x:c r="B821" s="0" t="n">
        <x:v>1725</x:v>
      </x:c>
      <x:c r="C821" s="0" t="s">
        <x:v>17</x:v>
      </x:c>
      <x:c r="D821" s="0" t="s">
        <x:v>18</x:v>
      </x:c>
      <x:c r="E821" s="0" t="s">
        <x:v>19</x:v>
      </x:c>
      <x:c r="F821" s="0" t="s">
        <x:v>20</x:v>
      </x:c>
      <x:c r="G821" s="0" t="n">
        <x:v>38</x:v>
      </x:c>
      <x:c r="H821" s="4" t="n">
        <x:v>24.7</x:v>
      </x:c>
      <x:c r="I821" s="4" t="n">
        <x:v>38</x:v>
      </x:c>
      <x:c r="J821" s="4" t="n">
        <x:v>0.65</x:v>
      </x:c>
      <x:c r="K821" s="4">
        <x:f>I821*J821</x:f>
      </x:c>
      <x:c r="L821" s="4" t="n">
        <x:v>122.49</x:v>
      </x:c>
      <x:c r="M821" s="5">
        <x:f>J821/3.834*100</x:f>
      </x:c>
      <x:c r="N821" s="6">
        <x:f>M821*L821/100</x:f>
      </x:c>
      <x:c r="O821" s="6">
        <x:f>H821-N821</x:f>
      </x:c>
    </x:row>
    <x:row r="822" spans="1:25">
      <x:c r="A822" s="0" t="s">
        <x:v>78</x:v>
      </x:c>
      <x:c r="B822" s="0" t="n">
        <x:v>1725</x:v>
      </x:c>
      <x:c r="C822" s="0" t="s">
        <x:v>17</x:v>
      </x:c>
      <x:c r="D822" s="0" t="s">
        <x:v>24</x:v>
      </x:c>
      <x:c r="E822" s="0" t="s">
        <x:v>25</x:v>
      </x:c>
      <x:c r="F822" s="0" t="s">
        <x:v>26</x:v>
      </x:c>
      <x:c r="G822" s="0" t="n">
        <x:v>38</x:v>
      </x:c>
      <x:c r="H822" s="4" t="n">
        <x:v>76</x:v>
      </x:c>
      <x:c r="I822" s="4" t="n">
        <x:v>38</x:v>
      </x:c>
      <x:c r="J822" s="4" t="n">
        <x:v>2</x:v>
      </x:c>
      <x:c r="K822" s="4">
        <x:f>I822*J822</x:f>
      </x:c>
      <x:c r="L822" s="4" t="n">
        <x:v>122.49</x:v>
      </x:c>
      <x:c r="M822" s="5">
        <x:f>J822/3.834*100</x:f>
      </x:c>
      <x:c r="N822" s="6">
        <x:f>M822*L822/100</x:f>
      </x:c>
      <x:c r="O822" s="6">
        <x:f>H822-N822</x:f>
      </x:c>
    </x:row>
    <x:row r="823" spans="1:25">
      <x:c r="A823" s="0" t="s">
        <x:v>124</x:v>
      </x:c>
      <x:c r="B823" s="0" t="n">
        <x:v>1727</x:v>
      </x:c>
      <x:c r="C823" s="0" t="s">
        <x:v>21</x:v>
      </x:c>
      <x:c r="D823" s="0" t="s">
        <x:v>42</x:v>
      </x:c>
      <x:c r="E823" s="0" t="s">
        <x:v>23</x:v>
      </x:c>
      <x:c r="F823" s="0" t="s">
        <x:v>20</x:v>
      </x:c>
      <x:c r="G823" s="0" t="n">
        <x:v>145</x:v>
      </x:c>
      <x:c r="H823" s="4" t="n">
        <x:v>25.5</x:v>
      </x:c>
      <x:c r="I823" s="4" t="n">
        <x:v>145</x:v>
      </x:c>
      <x:c r="J823" s="4" t="n">
        <x:v>0.176</x:v>
      </x:c>
      <x:c r="K823" s="4">
        <x:f>I823*J823</x:f>
      </x:c>
      <x:c r="L823" s="4" t="n">
        <x:v>262.198</x:v>
      </x:c>
      <x:c r="M823" s="5">
        <x:f>J823/1.932*100</x:f>
      </x:c>
      <x:c r="N823" s="6">
        <x:f>M823*L823/100</x:f>
      </x:c>
      <x:c r="O823" s="6">
        <x:f>H823-N823</x:f>
      </x:c>
    </x:row>
    <x:row r="824" spans="1:25">
      <x:c r="A824" s="0" t="s">
        <x:v>124</x:v>
      </x:c>
      <x:c r="B824" s="0" t="n">
        <x:v>1727</x:v>
      </x:c>
      <x:c r="C824" s="0" t="s">
        <x:v>21</x:v>
      </x:c>
      <x:c r="D824" s="0" t="s">
        <x:v>42</x:v>
      </x:c>
      <x:c r="E824" s="0" t="s">
        <x:v>23</x:v>
      </x:c>
      <x:c r="F824" s="0" t="s">
        <x:v>20</x:v>
      </x:c>
      <x:c r="G824" s="0" t="n">
        <x:v>145</x:v>
      </x:c>
      <x:c r="H824" s="4" t="n">
        <x:v>25.5</x:v>
      </x:c>
      <x:c r="I824" s="4" t="n">
        <x:v>145</x:v>
      </x:c>
      <x:c r="J824" s="4" t="n">
        <x:v>0.176</x:v>
      </x:c>
      <x:c r="K824" s="4">
        <x:f>I824*J824</x:f>
      </x:c>
      <x:c r="L824" s="4" t="n">
        <x:v>262.198</x:v>
      </x:c>
      <x:c r="M824" s="5">
        <x:f>J824/1.932*100</x:f>
      </x:c>
      <x:c r="N824" s="6">
        <x:f>M824*L824/100</x:f>
      </x:c>
      <x:c r="O824" s="6">
        <x:f>H824-N824</x:f>
      </x:c>
    </x:row>
    <x:row r="825" spans="1:25">
      <x:c r="A825" s="0" t="s">
        <x:v>124</x:v>
      </x:c>
      <x:c r="B825" s="0" t="n">
        <x:v>1727</x:v>
      </x:c>
      <x:c r="C825" s="0" t="s">
        <x:v>17</x:v>
      </x:c>
      <x:c r="D825" s="0" t="s">
        <x:v>18</x:v>
      </x:c>
      <x:c r="E825" s="0" t="s">
        <x:v>19</x:v>
      </x:c>
      <x:c r="F825" s="0" t="s">
        <x:v>26</x:v>
      </x:c>
      <x:c r="G825" s="0" t="n">
        <x:v>145</x:v>
      </x:c>
      <x:c r="H825" s="4" t="n">
        <x:v>118.502</x:v>
      </x:c>
      <x:c r="I825" s="4" t="n">
        <x:v>145</x:v>
      </x:c>
      <x:c r="J825" s="4" t="n">
        <x:v>0.79</x:v>
      </x:c>
      <x:c r="K825" s="4">
        <x:f>I825*J825</x:f>
      </x:c>
      <x:c r="L825" s="4" t="n">
        <x:v>262.198</x:v>
      </x:c>
      <x:c r="M825" s="5">
        <x:f>J825/1.932*100</x:f>
      </x:c>
      <x:c r="N825" s="6">
        <x:f>M825*L825/100</x:f>
      </x:c>
      <x:c r="O825" s="6">
        <x:f>H825-N825</x:f>
      </x:c>
    </x:row>
    <x:row r="826" spans="1:25">
      <x:c r="A826" s="0" t="s">
        <x:v>124</x:v>
      </x:c>
      <x:c r="B826" s="0" t="n">
        <x:v>1727</x:v>
      </x:c>
      <x:c r="C826" s="0" t="s">
        <x:v>17</x:v>
      </x:c>
      <x:c r="D826" s="0" t="s">
        <x:v>18</x:v>
      </x:c>
      <x:c r="E826" s="0" t="s">
        <x:v>23</x:v>
      </x:c>
      <x:c r="F826" s="0" t="s">
        <x:v>26</x:v>
      </x:c>
      <x:c r="G826" s="0" t="n">
        <x:v>145</x:v>
      </x:c>
      <x:c r="H826" s="4" t="n">
        <x:v>118.511</x:v>
      </x:c>
      <x:c r="I826" s="4" t="n">
        <x:v>145</x:v>
      </x:c>
      <x:c r="J826" s="4" t="n">
        <x:v>0.79</x:v>
      </x:c>
      <x:c r="K826" s="4">
        <x:f>I826*J826</x:f>
      </x:c>
      <x:c r="L826" s="4" t="n">
        <x:v>262.198</x:v>
      </x:c>
      <x:c r="M826" s="5">
        <x:f>J826/1.932*100</x:f>
      </x:c>
      <x:c r="N826" s="6">
        <x:f>M826*L826/100</x:f>
      </x:c>
      <x:c r="O826" s="6">
        <x:f>H826-N826</x:f>
      </x:c>
    </x:row>
    <x:row r="827" spans="1:25">
      <x:c r="A827" s="0" t="s">
        <x:v>89</x:v>
      </x:c>
      <x:c r="B827" s="0" t="n">
        <x:v>1728</x:v>
      </x:c>
      <x:c r="C827" s="0" t="s">
        <x:v>17</x:v>
      </x:c>
      <x:c r="D827" s="0" t="s">
        <x:v>18</x:v>
      </x:c>
      <x:c r="E827" s="0" t="s">
        <x:v>19</x:v>
      </x:c>
      <x:c r="F827" s="0" t="s">
        <x:v>20</x:v>
      </x:c>
      <x:c r="G827" s="0" t="n">
        <x:v>38</x:v>
      </x:c>
      <x:c r="H827" s="4" t="n">
        <x:v>24.7</x:v>
      </x:c>
      <x:c r="I827" s="4" t="n">
        <x:v>38</x:v>
      </x:c>
      <x:c r="J827" s="4" t="n">
        <x:v>0.65</x:v>
      </x:c>
      <x:c r="K827" s="4">
        <x:f>I827*J827</x:f>
      </x:c>
      <x:c r="L827" s="4" t="n">
        <x:v>116.58</x:v>
      </x:c>
      <x:c r="M827" s="5">
        <x:f>J827/3.834*100</x:f>
      </x:c>
      <x:c r="N827" s="6">
        <x:f>M827*L827/100</x:f>
      </x:c>
      <x:c r="O827" s="6">
        <x:f>H827-N827</x:f>
      </x:c>
    </x:row>
    <x:row r="828" spans="1:25">
      <x:c r="A828" s="0" t="s">
        <x:v>89</x:v>
      </x:c>
      <x:c r="B828" s="0" t="n">
        <x:v>1728</x:v>
      </x:c>
      <x:c r="C828" s="0" t="s">
        <x:v>21</x:v>
      </x:c>
      <x:c r="D828" s="0" t="s">
        <x:v>22</x:v>
      </x:c>
      <x:c r="E828" s="0" t="s">
        <x:v>23</x:v>
      </x:c>
      <x:c r="F828" s="0" t="s">
        <x:v>20</x:v>
      </x:c>
      <x:c r="G828" s="0" t="n">
        <x:v>38</x:v>
      </x:c>
      <x:c r="H828" s="4" t="n">
        <x:v>22.5</x:v>
      </x:c>
      <x:c r="I828" s="4" t="n">
        <x:v>38</x:v>
      </x:c>
      <x:c r="J828" s="4" t="n">
        <x:v>0.592</x:v>
      </x:c>
      <x:c r="K828" s="4">
        <x:f>I828*J828</x:f>
      </x:c>
      <x:c r="L828" s="4" t="n">
        <x:v>116.58</x:v>
      </x:c>
      <x:c r="M828" s="5">
        <x:f>J828/3.834*100</x:f>
      </x:c>
      <x:c r="N828" s="6">
        <x:f>M828*L828/100</x:f>
      </x:c>
      <x:c r="O828" s="6">
        <x:f>H828-N828</x:f>
      </x:c>
    </x:row>
    <x:row r="829" spans="1:25">
      <x:c r="A829" s="0" t="s">
        <x:v>89</x:v>
      </x:c>
      <x:c r="B829" s="0" t="n">
        <x:v>1728</x:v>
      </x:c>
      <x:c r="C829" s="0" t="s">
        <x:v>21</x:v>
      </x:c>
      <x:c r="D829" s="0" t="s">
        <x:v>22</x:v>
      </x:c>
      <x:c r="E829" s="0" t="s">
        <x:v>23</x:v>
      </x:c>
      <x:c r="F829" s="0" t="s">
        <x:v>20</x:v>
      </x:c>
      <x:c r="G829" s="0" t="n">
        <x:v>38</x:v>
      </x:c>
      <x:c r="H829" s="4" t="n">
        <x:v>22.5</x:v>
      </x:c>
      <x:c r="I829" s="4" t="n">
        <x:v>38</x:v>
      </x:c>
      <x:c r="J829" s="4" t="n">
        <x:v>0.592</x:v>
      </x:c>
      <x:c r="K829" s="4">
        <x:f>I829*J829</x:f>
      </x:c>
      <x:c r="L829" s="4" t="n">
        <x:v>116.58</x:v>
      </x:c>
      <x:c r="M829" s="5">
        <x:f>J829/3.834*100</x:f>
      </x:c>
      <x:c r="N829" s="6">
        <x:f>M829*L829/100</x:f>
      </x:c>
      <x:c r="O829" s="6">
        <x:f>H829-N829</x:f>
      </x:c>
    </x:row>
    <x:row r="830" spans="1:25">
      <x:c r="A830" s="0" t="s">
        <x:v>89</x:v>
      </x:c>
      <x:c r="B830" s="0" t="n">
        <x:v>1728</x:v>
      </x:c>
      <x:c r="C830" s="0" t="s">
        <x:v>17</x:v>
      </x:c>
      <x:c r="D830" s="0" t="s">
        <x:v>24</x:v>
      </x:c>
      <x:c r="E830" s="0" t="s">
        <x:v>25</x:v>
      </x:c>
      <x:c r="F830" s="0" t="s">
        <x:v>26</x:v>
      </x:c>
      <x:c r="G830" s="0" t="n">
        <x:v>38</x:v>
      </x:c>
      <x:c r="H830" s="4" t="n">
        <x:v>76</x:v>
      </x:c>
      <x:c r="I830" s="4" t="n">
        <x:v>38</x:v>
      </x:c>
      <x:c r="J830" s="4" t="n">
        <x:v>2</x:v>
      </x:c>
      <x:c r="K830" s="4">
        <x:f>I830*J830</x:f>
      </x:c>
      <x:c r="L830" s="4" t="n">
        <x:v>116.58</x:v>
      </x:c>
      <x:c r="M830" s="5">
        <x:f>J830/3.834*100</x:f>
      </x:c>
      <x:c r="N830" s="6">
        <x:f>M830*L830/100</x:f>
      </x:c>
      <x:c r="O830" s="6">
        <x:f>H830-N830</x:f>
      </x:c>
    </x:row>
    <x:row r="831" spans="1:25">
      <x:c r="A831" s="0" t="s">
        <x:v>65</x:v>
      </x:c>
      <x:c r="B831" s="0" t="n">
        <x:v>1729</x:v>
      </x:c>
      <x:c r="C831" s="0" t="s">
        <x:v>21</x:v>
      </x:c>
      <x:c r="D831" s="0" t="s">
        <x:v>22</x:v>
      </x:c>
      <x:c r="E831" s="0" t="s">
        <x:v>23</x:v>
      </x:c>
      <x:c r="F831" s="0" t="s">
        <x:v>20</x:v>
      </x:c>
      <x:c r="G831" s="0" t="n">
        <x:v>35</x:v>
      </x:c>
      <x:c r="H831" s="4" t="n">
        <x:v>22.5</x:v>
      </x:c>
      <x:c r="I831" s="4" t="n">
        <x:v>35</x:v>
      </x:c>
      <x:c r="J831" s="4" t="n">
        <x:v>0.643</x:v>
      </x:c>
      <x:c r="K831" s="4">
        <x:f>I831*J831</x:f>
      </x:c>
      <x:c r="L831" s="4" t="n">
        <x:v>115.408</x:v>
      </x:c>
      <x:c r="M831" s="5">
        <x:f>J831/3.992*100</x:f>
      </x:c>
      <x:c r="N831" s="6">
        <x:f>M831*L831/100</x:f>
      </x:c>
      <x:c r="O831" s="6">
        <x:f>H831-N831</x:f>
      </x:c>
    </x:row>
    <x:row r="832" spans="1:25">
      <x:c r="A832" s="0" t="s">
        <x:v>65</x:v>
      </x:c>
      <x:c r="B832" s="0" t="n">
        <x:v>1729</x:v>
      </x:c>
      <x:c r="C832" s="0" t="s">
        <x:v>21</x:v>
      </x:c>
      <x:c r="D832" s="0" t="s">
        <x:v>22</x:v>
      </x:c>
      <x:c r="E832" s="0" t="s">
        <x:v>23</x:v>
      </x:c>
      <x:c r="F832" s="0" t="s">
        <x:v>20</x:v>
      </x:c>
      <x:c r="G832" s="0" t="n">
        <x:v>35</x:v>
      </x:c>
      <x:c r="H832" s="4" t="n">
        <x:v>22.5</x:v>
      </x:c>
      <x:c r="I832" s="4" t="n">
        <x:v>35</x:v>
      </x:c>
      <x:c r="J832" s="4" t="n">
        <x:v>0.643</x:v>
      </x:c>
      <x:c r="K832" s="4">
        <x:f>I832*J832</x:f>
      </x:c>
      <x:c r="L832" s="4" t="n">
        <x:v>115.408</x:v>
      </x:c>
      <x:c r="M832" s="5">
        <x:f>J832/3.992*100</x:f>
      </x:c>
      <x:c r="N832" s="6">
        <x:f>M832*L832/100</x:f>
      </x:c>
      <x:c r="O832" s="6">
        <x:f>H832-N832</x:f>
      </x:c>
    </x:row>
    <x:row r="833" spans="1:25">
      <x:c r="A833" s="0" t="s">
        <x:v>65</x:v>
      </x:c>
      <x:c r="B833" s="0" t="n">
        <x:v>1729</x:v>
      </x:c>
      <x:c r="C833" s="0" t="s">
        <x:v>17</x:v>
      </x:c>
      <x:c r="D833" s="0" t="s">
        <x:v>18</x:v>
      </x:c>
      <x:c r="E833" s="0" t="s">
        <x:v>19</x:v>
      </x:c>
      <x:c r="F833" s="0" t="s">
        <x:v>20</x:v>
      </x:c>
      <x:c r="G833" s="0" t="n">
        <x:v>35</x:v>
      </x:c>
      <x:c r="H833" s="4" t="n">
        <x:v>24.7</x:v>
      </x:c>
      <x:c r="I833" s="4" t="n">
        <x:v>35</x:v>
      </x:c>
      <x:c r="J833" s="4" t="n">
        <x:v>0.706</x:v>
      </x:c>
      <x:c r="K833" s="4">
        <x:f>I833*J833</x:f>
      </x:c>
      <x:c r="L833" s="4" t="n">
        <x:v>115.408</x:v>
      </x:c>
      <x:c r="M833" s="5">
        <x:f>J833/3.992*100</x:f>
      </x:c>
      <x:c r="N833" s="6">
        <x:f>M833*L833/100</x:f>
      </x:c>
      <x:c r="O833" s="6">
        <x:f>H833-N833</x:f>
      </x:c>
    </x:row>
    <x:row r="834" spans="1:25">
      <x:c r="A834" s="0" t="s">
        <x:v>65</x:v>
      </x:c>
      <x:c r="B834" s="0" t="n">
        <x:v>1729</x:v>
      </x:c>
      <x:c r="C834" s="0" t="s">
        <x:v>17</x:v>
      </x:c>
      <x:c r="D834" s="0" t="s">
        <x:v>24</x:v>
      </x:c>
      <x:c r="E834" s="0" t="s">
        <x:v>25</x:v>
      </x:c>
      <x:c r="F834" s="0" t="s">
        <x:v>26</x:v>
      </x:c>
      <x:c r="G834" s="0" t="n">
        <x:v>35</x:v>
      </x:c>
      <x:c r="H834" s="4" t="n">
        <x:v>76</x:v>
      </x:c>
      <x:c r="I834" s="4" t="n">
        <x:v>35</x:v>
      </x:c>
      <x:c r="J834" s="4" t="n">
        <x:v>2</x:v>
      </x:c>
      <x:c r="K834" s="4">
        <x:f>I834*J834</x:f>
      </x:c>
      <x:c r="L834" s="4" t="n">
        <x:v>115.408</x:v>
      </x:c>
      <x:c r="M834" s="5">
        <x:f>J834/3.992*100</x:f>
      </x:c>
      <x:c r="N834" s="6">
        <x:f>M834*L834/100</x:f>
      </x:c>
      <x:c r="O834" s="6">
        <x:f>H834-N834</x:f>
      </x:c>
    </x:row>
    <x:row r="835" spans="1:25">
      <x:c r="A835" s="0" t="s">
        <x:v>52</x:v>
      </x:c>
      <x:c r="B835" s="0" t="n">
        <x:v>1730</x:v>
      </x:c>
      <x:c r="C835" s="0" t="s">
        <x:v>17</x:v>
      </x:c>
      <x:c r="D835" s="0" t="s">
        <x:v>18</x:v>
      </x:c>
      <x:c r="E835" s="0" t="s">
        <x:v>19</x:v>
      </x:c>
      <x:c r="F835" s="0" t="s">
        <x:v>20</x:v>
      </x:c>
      <x:c r="G835" s="0" t="n">
        <x:v>34</x:v>
      </x:c>
      <x:c r="H835" s="4" t="n">
        <x:v>24.7</x:v>
      </x:c>
      <x:c r="I835" s="4" t="n">
        <x:v>34</x:v>
      </x:c>
      <x:c r="J835" s="4" t="n">
        <x:v>0.726</x:v>
      </x:c>
      <x:c r="K835" s="4">
        <x:f>I835*J835</x:f>
      </x:c>
      <x:c r="L835" s="4" t="n">
        <x:v>102.676</x:v>
      </x:c>
      <x:c r="M835" s="5">
        <x:f>J835/4.138*100</x:f>
      </x:c>
      <x:c r="N835" s="6">
        <x:f>M835*L835/100</x:f>
      </x:c>
      <x:c r="O835" s="6">
        <x:f>H835-N835</x:f>
      </x:c>
    </x:row>
    <x:row r="836" spans="1:25">
      <x:c r="A836" s="0" t="s">
        <x:v>52</x:v>
      </x:c>
      <x:c r="B836" s="0" t="n">
        <x:v>1730</x:v>
      </x:c>
      <x:c r="C836" s="0" t="s">
        <x:v>21</x:v>
      </x:c>
      <x:c r="D836" s="0" t="s">
        <x:v>22</x:v>
      </x:c>
      <x:c r="E836" s="0" t="s">
        <x:v>23</x:v>
      </x:c>
      <x:c r="F836" s="0" t="s">
        <x:v>20</x:v>
      </x:c>
      <x:c r="G836" s="0" t="n">
        <x:v>34</x:v>
      </x:c>
      <x:c r="H836" s="4" t="n">
        <x:v>24</x:v>
      </x:c>
      <x:c r="I836" s="4" t="n">
        <x:v>34</x:v>
      </x:c>
      <x:c r="J836" s="4" t="n">
        <x:v>0.706</x:v>
      </x:c>
      <x:c r="K836" s="4">
        <x:f>I836*J836</x:f>
      </x:c>
      <x:c r="L836" s="4" t="n">
        <x:v>102.676</x:v>
      </x:c>
      <x:c r="M836" s="5">
        <x:f>J836/4.138*100</x:f>
      </x:c>
      <x:c r="N836" s="6">
        <x:f>M836*L836/100</x:f>
      </x:c>
      <x:c r="O836" s="6">
        <x:f>H836-N836</x:f>
      </x:c>
    </x:row>
    <x:row r="837" spans="1:25">
      <x:c r="A837" s="0" t="s">
        <x:v>52</x:v>
      </x:c>
      <x:c r="B837" s="0" t="n">
        <x:v>1730</x:v>
      </x:c>
      <x:c r="C837" s="0" t="s">
        <x:v>21</x:v>
      </x:c>
      <x:c r="D837" s="0" t="s">
        <x:v>22</x:v>
      </x:c>
      <x:c r="E837" s="0" t="s">
        <x:v>23</x:v>
      </x:c>
      <x:c r="F837" s="0" t="s">
        <x:v>20</x:v>
      </x:c>
      <x:c r="G837" s="0" t="n">
        <x:v>34</x:v>
      </x:c>
      <x:c r="H837" s="4" t="n">
        <x:v>24</x:v>
      </x:c>
      <x:c r="I837" s="4" t="n">
        <x:v>34</x:v>
      </x:c>
      <x:c r="J837" s="4" t="n">
        <x:v>0.706</x:v>
      </x:c>
      <x:c r="K837" s="4">
        <x:f>I837*J837</x:f>
      </x:c>
      <x:c r="L837" s="4" t="n">
        <x:v>102.676</x:v>
      </x:c>
      <x:c r="M837" s="5">
        <x:f>J837/4.138*100</x:f>
      </x:c>
      <x:c r="N837" s="6">
        <x:f>M837*L837/100</x:f>
      </x:c>
      <x:c r="O837" s="6">
        <x:f>H837-N837</x:f>
      </x:c>
    </x:row>
    <x:row r="838" spans="1:25">
      <x:c r="A838" s="0" t="s">
        <x:v>52</x:v>
      </x:c>
      <x:c r="B838" s="0" t="n">
        <x:v>1730</x:v>
      </x:c>
      <x:c r="C838" s="0" t="s">
        <x:v>17</x:v>
      </x:c>
      <x:c r="D838" s="0" t="s">
        <x:v>24</x:v>
      </x:c>
      <x:c r="E838" s="0" t="s">
        <x:v>25</x:v>
      </x:c>
      <x:c r="F838" s="0" t="s">
        <x:v>26</x:v>
      </x:c>
      <x:c r="G838" s="0" t="n">
        <x:v>34</x:v>
      </x:c>
      <x:c r="H838" s="4" t="n">
        <x:v>68</x:v>
      </x:c>
      <x:c r="I838" s="4" t="n">
        <x:v>34</x:v>
      </x:c>
      <x:c r="J838" s="4" t="n">
        <x:v>2</x:v>
      </x:c>
      <x:c r="K838" s="4">
        <x:f>I838*J838</x:f>
      </x:c>
      <x:c r="L838" s="4" t="n">
        <x:v>102.676</x:v>
      </x:c>
      <x:c r="M838" s="5">
        <x:f>J838/4.138*100</x:f>
      </x:c>
      <x:c r="N838" s="6">
        <x:f>M838*L838/100</x:f>
      </x:c>
      <x:c r="O838" s="6">
        <x:f>H838-N838</x:f>
      </x:c>
    </x:row>
    <x:row r="839" spans="1:25">
      <x:c r="A839" s="0" t="s">
        <x:v>118</x:v>
      </x:c>
      <x:c r="B839" s="0" t="n">
        <x:v>1731</x:v>
      </x:c>
      <x:c r="C839" s="0" t="s">
        <x:v>17</x:v>
      </x:c>
      <x:c r="D839" s="0" t="s">
        <x:v>18</x:v>
      </x:c>
      <x:c r="E839" s="0" t="s">
        <x:v>19</x:v>
      </x:c>
      <x:c r="F839" s="0" t="s">
        <x:v>20</x:v>
      </x:c>
      <x:c r="G839" s="0" t="n">
        <x:v>38</x:v>
      </x:c>
      <x:c r="H839" s="4" t="n">
        <x:v>24.7</x:v>
      </x:c>
      <x:c r="I839" s="4" t="n">
        <x:v>38</x:v>
      </x:c>
      <x:c r="J839" s="4" t="n">
        <x:v>0.65</x:v>
      </x:c>
      <x:c r="K839" s="4">
        <x:f>I839*J839</x:f>
      </x:c>
      <x:c r="L839" s="4" t="n">
        <x:v>103.312</x:v>
      </x:c>
      <x:c r="M839" s="5">
        <x:f>J839/3.834*100</x:f>
      </x:c>
      <x:c r="N839" s="6">
        <x:f>M839*L839/100</x:f>
      </x:c>
      <x:c r="O839" s="6">
        <x:f>H839-N839</x:f>
      </x:c>
    </x:row>
    <x:row r="840" spans="1:25">
      <x:c r="A840" s="0" t="s">
        <x:v>118</x:v>
      </x:c>
      <x:c r="B840" s="0" t="n">
        <x:v>1731</x:v>
      </x:c>
      <x:c r="C840" s="0" t="s">
        <x:v>21</x:v>
      </x:c>
      <x:c r="D840" s="0" t="s">
        <x:v>22</x:v>
      </x:c>
      <x:c r="E840" s="0" t="s">
        <x:v>23</x:v>
      </x:c>
      <x:c r="F840" s="0" t="s">
        <x:v>20</x:v>
      </x:c>
      <x:c r="G840" s="0" t="n">
        <x:v>38</x:v>
      </x:c>
      <x:c r="H840" s="4" t="n">
        <x:v>22.5</x:v>
      </x:c>
      <x:c r="I840" s="4" t="n">
        <x:v>38</x:v>
      </x:c>
      <x:c r="J840" s="4" t="n">
        <x:v>0.592</x:v>
      </x:c>
      <x:c r="K840" s="4">
        <x:f>I840*J840</x:f>
      </x:c>
      <x:c r="L840" s="4" t="n">
        <x:v>103.312</x:v>
      </x:c>
      <x:c r="M840" s="5">
        <x:f>J840/3.834*100</x:f>
      </x:c>
      <x:c r="N840" s="6">
        <x:f>M840*L840/100</x:f>
      </x:c>
      <x:c r="O840" s="6">
        <x:f>H840-N840</x:f>
      </x:c>
    </x:row>
    <x:row r="841" spans="1:25">
      <x:c r="A841" s="0" t="s">
        <x:v>118</x:v>
      </x:c>
      <x:c r="B841" s="0" t="n">
        <x:v>1731</x:v>
      </x:c>
      <x:c r="C841" s="0" t="s">
        <x:v>21</x:v>
      </x:c>
      <x:c r="D841" s="0" t="s">
        <x:v>22</x:v>
      </x:c>
      <x:c r="E841" s="0" t="s">
        <x:v>23</x:v>
      </x:c>
      <x:c r="F841" s="0" t="s">
        <x:v>20</x:v>
      </x:c>
      <x:c r="G841" s="0" t="n">
        <x:v>38</x:v>
      </x:c>
      <x:c r="H841" s="4" t="n">
        <x:v>22.5</x:v>
      </x:c>
      <x:c r="I841" s="4" t="n">
        <x:v>38</x:v>
      </x:c>
      <x:c r="J841" s="4" t="n">
        <x:v>0.592</x:v>
      </x:c>
      <x:c r="K841" s="4">
        <x:f>I841*J841</x:f>
      </x:c>
      <x:c r="L841" s="4" t="n">
        <x:v>103.312</x:v>
      </x:c>
      <x:c r="M841" s="5">
        <x:f>J841/3.834*100</x:f>
      </x:c>
      <x:c r="N841" s="6">
        <x:f>M841*L841/100</x:f>
      </x:c>
      <x:c r="O841" s="6">
        <x:f>H841-N841</x:f>
      </x:c>
    </x:row>
    <x:row r="842" spans="1:25">
      <x:c r="A842" s="0" t="s">
        <x:v>118</x:v>
      </x:c>
      <x:c r="B842" s="0" t="n">
        <x:v>1731</x:v>
      </x:c>
      <x:c r="C842" s="0" t="s">
        <x:v>17</x:v>
      </x:c>
      <x:c r="D842" s="0" t="s">
        <x:v>24</x:v>
      </x:c>
      <x:c r="E842" s="0" t="s">
        <x:v>25</x:v>
      </x:c>
      <x:c r="F842" s="0" t="s">
        <x:v>26</x:v>
      </x:c>
      <x:c r="G842" s="0" t="n">
        <x:v>38</x:v>
      </x:c>
      <x:c r="H842" s="4" t="n">
        <x:v>76</x:v>
      </x:c>
      <x:c r="I842" s="4" t="n">
        <x:v>38</x:v>
      </x:c>
      <x:c r="J842" s="4" t="n">
        <x:v>2</x:v>
      </x:c>
      <x:c r="K842" s="4">
        <x:f>I842*J842</x:f>
      </x:c>
      <x:c r="L842" s="4" t="n">
        <x:v>103.312</x:v>
      </x:c>
      <x:c r="M842" s="5">
        <x:f>J842/3.834*100</x:f>
      </x:c>
      <x:c r="N842" s="6">
        <x:f>M842*L842/100</x:f>
      </x:c>
      <x:c r="O842" s="6">
        <x:f>H842-N842</x:f>
      </x:c>
    </x:row>
    <x:row r="843" spans="1:25">
      <x:c r="A843" s="0" t="s">
        <x:v>40</x:v>
      </x:c>
      <x:c r="B843" s="0" t="n">
        <x:v>1732</x:v>
      </x:c>
      <x:c r="C843" s="0" t="s">
        <x:v>17</x:v>
      </x:c>
      <x:c r="D843" s="0" t="s">
        <x:v>18</x:v>
      </x:c>
      <x:c r="E843" s="0" t="s">
        <x:v>19</x:v>
      </x:c>
      <x:c r="F843" s="0" t="s">
        <x:v>20</x:v>
      </x:c>
      <x:c r="G843" s="0" t="n">
        <x:v>38</x:v>
      </x:c>
      <x:c r="H843" s="4" t="n">
        <x:v>24.7</x:v>
      </x:c>
      <x:c r="I843" s="4" t="n">
        <x:v>38</x:v>
      </x:c>
      <x:c r="J843" s="4" t="n">
        <x:v>0.65</x:v>
      </x:c>
      <x:c r="K843" s="4">
        <x:f>I843*J843</x:f>
      </x:c>
      <x:c r="L843" s="4" t="n">
        <x:v>113.352</x:v>
      </x:c>
      <x:c r="M843" s="5">
        <x:f>J843/3.914*100</x:f>
      </x:c>
      <x:c r="N843" s="6">
        <x:f>M843*L843/100</x:f>
      </x:c>
      <x:c r="O843" s="6">
        <x:f>H843-N843</x:f>
      </x:c>
    </x:row>
    <x:row r="844" spans="1:25">
      <x:c r="A844" s="0" t="s">
        <x:v>40</x:v>
      </x:c>
      <x:c r="B844" s="0" t="n">
        <x:v>1732</x:v>
      </x:c>
      <x:c r="C844" s="0" t="s">
        <x:v>21</x:v>
      </x:c>
      <x:c r="D844" s="0" t="s">
        <x:v>22</x:v>
      </x:c>
      <x:c r="E844" s="0" t="s">
        <x:v>23</x:v>
      </x:c>
      <x:c r="F844" s="0" t="s">
        <x:v>20</x:v>
      </x:c>
      <x:c r="G844" s="0" t="n">
        <x:v>38</x:v>
      </x:c>
      <x:c r="H844" s="4" t="n">
        <x:v>24</x:v>
      </x:c>
      <x:c r="I844" s="4" t="n">
        <x:v>38</x:v>
      </x:c>
      <x:c r="J844" s="4" t="n">
        <x:v>0.632</x:v>
      </x:c>
      <x:c r="K844" s="4">
        <x:f>I844*J844</x:f>
      </x:c>
      <x:c r="L844" s="4" t="n">
        <x:v>113.352</x:v>
      </x:c>
      <x:c r="M844" s="5">
        <x:f>J844/3.914*100</x:f>
      </x:c>
      <x:c r="N844" s="6">
        <x:f>M844*L844/100</x:f>
      </x:c>
      <x:c r="O844" s="6">
        <x:f>H844-N844</x:f>
      </x:c>
    </x:row>
    <x:row r="845" spans="1:25">
      <x:c r="A845" s="0" t="s">
        <x:v>40</x:v>
      </x:c>
      <x:c r="B845" s="0" t="n">
        <x:v>1732</x:v>
      </x:c>
      <x:c r="C845" s="0" t="s">
        <x:v>21</x:v>
      </x:c>
      <x:c r="D845" s="0" t="s">
        <x:v>22</x:v>
      </x:c>
      <x:c r="E845" s="0" t="s">
        <x:v>23</x:v>
      </x:c>
      <x:c r="F845" s="0" t="s">
        <x:v>20</x:v>
      </x:c>
      <x:c r="G845" s="0" t="n">
        <x:v>38</x:v>
      </x:c>
      <x:c r="H845" s="4" t="n">
        <x:v>24</x:v>
      </x:c>
      <x:c r="I845" s="4" t="n">
        <x:v>38</x:v>
      </x:c>
      <x:c r="J845" s="4" t="n">
        <x:v>0.632</x:v>
      </x:c>
      <x:c r="K845" s="4">
        <x:f>I845*J845</x:f>
      </x:c>
      <x:c r="L845" s="4" t="n">
        <x:v>113.352</x:v>
      </x:c>
      <x:c r="M845" s="5">
        <x:f>J845/3.914*100</x:f>
      </x:c>
      <x:c r="N845" s="6">
        <x:f>M845*L845/100</x:f>
      </x:c>
      <x:c r="O845" s="6">
        <x:f>H845-N845</x:f>
      </x:c>
    </x:row>
    <x:row r="846" spans="1:25">
      <x:c r="A846" s="0" t="s">
        <x:v>40</x:v>
      </x:c>
      <x:c r="B846" s="0" t="n">
        <x:v>1732</x:v>
      </x:c>
      <x:c r="C846" s="0" t="s">
        <x:v>17</x:v>
      </x:c>
      <x:c r="D846" s="0" t="s">
        <x:v>24</x:v>
      </x:c>
      <x:c r="E846" s="0" t="s">
        <x:v>25</x:v>
      </x:c>
      <x:c r="F846" s="0" t="s">
        <x:v>26</x:v>
      </x:c>
      <x:c r="G846" s="0" t="n">
        <x:v>38</x:v>
      </x:c>
      <x:c r="H846" s="4" t="n">
        <x:v>76</x:v>
      </x:c>
      <x:c r="I846" s="4" t="n">
        <x:v>38</x:v>
      </x:c>
      <x:c r="J846" s="4" t="n">
        <x:v>2</x:v>
      </x:c>
      <x:c r="K846" s="4">
        <x:f>I846*J846</x:f>
      </x:c>
      <x:c r="L846" s="4" t="n">
        <x:v>113.352</x:v>
      </x:c>
      <x:c r="M846" s="5">
        <x:f>J846/3.914*100</x:f>
      </x:c>
      <x:c r="N846" s="6">
        <x:f>M846*L846/100</x:f>
      </x:c>
      <x:c r="O846" s="6">
        <x:f>H846-N846</x:f>
      </x:c>
    </x:row>
    <x:row r="847" spans="1:25">
      <x:c r="A847" s="0" t="s">
        <x:v>93</x:v>
      </x:c>
      <x:c r="B847" s="0" t="n">
        <x:v>1733</x:v>
      </x:c>
      <x:c r="C847" s="0" t="s">
        <x:v>17</x:v>
      </x:c>
      <x:c r="D847" s="0" t="s">
        <x:v>18</x:v>
      </x:c>
      <x:c r="E847" s="0" t="s">
        <x:v>19</x:v>
      </x:c>
      <x:c r="F847" s="0" t="s">
        <x:v>20</x:v>
      </x:c>
      <x:c r="G847" s="0" t="n">
        <x:v>38</x:v>
      </x:c>
      <x:c r="H847" s="4" t="n">
        <x:v>24.7</x:v>
      </x:c>
      <x:c r="I847" s="4" t="n">
        <x:v>38</x:v>
      </x:c>
      <x:c r="J847" s="4" t="n">
        <x:v>0.65</x:v>
      </x:c>
      <x:c r="K847" s="4">
        <x:f>I847*J847</x:f>
      </x:c>
      <x:c r="L847" s="4" t="n">
        <x:v>126.993</x:v>
      </x:c>
      <x:c r="M847" s="5">
        <x:f>J847/3.834*100</x:f>
      </x:c>
      <x:c r="N847" s="6">
        <x:f>M847*L847/100</x:f>
      </x:c>
      <x:c r="O847" s="6">
        <x:f>H847-N847</x:f>
      </x:c>
    </x:row>
    <x:row r="848" spans="1:25">
      <x:c r="A848" s="0" t="s">
        <x:v>93</x:v>
      </x:c>
      <x:c r="B848" s="0" t="n">
        <x:v>1733</x:v>
      </x:c>
      <x:c r="C848" s="0" t="s">
        <x:v>21</x:v>
      </x:c>
      <x:c r="D848" s="0" t="s">
        <x:v>22</x:v>
      </x:c>
      <x:c r="E848" s="0" t="s">
        <x:v>23</x:v>
      </x:c>
      <x:c r="F848" s="0" t="s">
        <x:v>20</x:v>
      </x:c>
      <x:c r="G848" s="0" t="n">
        <x:v>38</x:v>
      </x:c>
      <x:c r="H848" s="4" t="n">
        <x:v>22.5</x:v>
      </x:c>
      <x:c r="I848" s="4" t="n">
        <x:v>38</x:v>
      </x:c>
      <x:c r="J848" s="4" t="n">
        <x:v>0.592</x:v>
      </x:c>
      <x:c r="K848" s="4">
        <x:f>I848*J848</x:f>
      </x:c>
      <x:c r="L848" s="4" t="n">
        <x:v>126.993</x:v>
      </x:c>
      <x:c r="M848" s="5">
        <x:f>J848/3.834*100</x:f>
      </x:c>
      <x:c r="N848" s="6">
        <x:f>M848*L848/100</x:f>
      </x:c>
      <x:c r="O848" s="6">
        <x:f>H848-N848</x:f>
      </x:c>
    </x:row>
    <x:row r="849" spans="1:25">
      <x:c r="A849" s="0" t="s">
        <x:v>93</x:v>
      </x:c>
      <x:c r="B849" s="0" t="n">
        <x:v>1733</x:v>
      </x:c>
      <x:c r="C849" s="0" t="s">
        <x:v>21</x:v>
      </x:c>
      <x:c r="D849" s="0" t="s">
        <x:v>22</x:v>
      </x:c>
      <x:c r="E849" s="0" t="s">
        <x:v>23</x:v>
      </x:c>
      <x:c r="F849" s="0" t="s">
        <x:v>20</x:v>
      </x:c>
      <x:c r="G849" s="0" t="n">
        <x:v>38</x:v>
      </x:c>
      <x:c r="H849" s="4" t="n">
        <x:v>22.5</x:v>
      </x:c>
      <x:c r="I849" s="4" t="n">
        <x:v>38</x:v>
      </x:c>
      <x:c r="J849" s="4" t="n">
        <x:v>0.592</x:v>
      </x:c>
      <x:c r="K849" s="4">
        <x:f>I849*J849</x:f>
      </x:c>
      <x:c r="L849" s="4" t="n">
        <x:v>126.993</x:v>
      </x:c>
      <x:c r="M849" s="5">
        <x:f>J849/3.834*100</x:f>
      </x:c>
      <x:c r="N849" s="6">
        <x:f>M849*L849/100</x:f>
      </x:c>
      <x:c r="O849" s="6">
        <x:f>H849-N849</x:f>
      </x:c>
    </x:row>
    <x:row r="850" spans="1:25">
      <x:c r="A850" s="0" t="s">
        <x:v>93</x:v>
      </x:c>
      <x:c r="B850" s="0" t="n">
        <x:v>1733</x:v>
      </x:c>
      <x:c r="C850" s="0" t="s">
        <x:v>17</x:v>
      </x:c>
      <x:c r="D850" s="0" t="s">
        <x:v>24</x:v>
      </x:c>
      <x:c r="E850" s="0" t="s">
        <x:v>25</x:v>
      </x:c>
      <x:c r="F850" s="0" t="s">
        <x:v>26</x:v>
      </x:c>
      <x:c r="G850" s="0" t="n">
        <x:v>38</x:v>
      </x:c>
      <x:c r="H850" s="4" t="n">
        <x:v>76</x:v>
      </x:c>
      <x:c r="I850" s="4" t="n">
        <x:v>38</x:v>
      </x:c>
      <x:c r="J850" s="4" t="n">
        <x:v>2</x:v>
      </x:c>
      <x:c r="K850" s="4">
        <x:f>I850*J850</x:f>
      </x:c>
      <x:c r="L850" s="4" t="n">
        <x:v>126.993</x:v>
      </x:c>
      <x:c r="M850" s="5">
        <x:f>J850/3.834*100</x:f>
      </x:c>
      <x:c r="N850" s="6">
        <x:f>M850*L850/100</x:f>
      </x:c>
      <x:c r="O850" s="6">
        <x:f>H850-N850</x:f>
      </x:c>
    </x:row>
    <x:row r="851" spans="1:25">
      <x:c r="A851" s="0" t="s">
        <x:v>69</x:v>
      </x:c>
      <x:c r="B851" s="0" t="n">
        <x:v>1734</x:v>
      </x:c>
      <x:c r="C851" s="0" t="s">
        <x:v>17</x:v>
      </x:c>
      <x:c r="D851" s="0" t="s">
        <x:v>18</x:v>
      </x:c>
      <x:c r="E851" s="0" t="s">
        <x:v>19</x:v>
      </x:c>
      <x:c r="F851" s="0" t="s">
        <x:v>20</x:v>
      </x:c>
      <x:c r="G851" s="0" t="n">
        <x:v>38</x:v>
      </x:c>
      <x:c r="H851" s="4" t="n">
        <x:v>24.7</x:v>
      </x:c>
      <x:c r="I851" s="4" t="n">
        <x:v>38</x:v>
      </x:c>
      <x:c r="J851" s="4" t="n">
        <x:v>0.65</x:v>
      </x:c>
      <x:c r="K851" s="4">
        <x:f>I851*J851</x:f>
      </x:c>
      <x:c r="L851" s="4" t="n">
        <x:v>118.995</x:v>
      </x:c>
      <x:c r="M851" s="5">
        <x:f>J851/3.242*100</x:f>
      </x:c>
      <x:c r="N851" s="6">
        <x:f>M851*L851/100</x:f>
      </x:c>
      <x:c r="O851" s="6">
        <x:f>H851-N851</x:f>
      </x:c>
    </x:row>
    <x:row r="852" spans="1:25">
      <x:c r="A852" s="0" t="s">
        <x:v>69</x:v>
      </x:c>
      <x:c r="B852" s="0" t="n">
        <x:v>1734</x:v>
      </x:c>
      <x:c r="C852" s="0" t="s">
        <x:v>21</x:v>
      </x:c>
      <x:c r="D852" s="0" t="s">
        <x:v>22</x:v>
      </x:c>
      <x:c r="E852" s="0" t="s">
        <x:v>23</x:v>
      </x:c>
      <x:c r="F852" s="0" t="s">
        <x:v>20</x:v>
      </x:c>
      <x:c r="G852" s="0" t="n">
        <x:v>38</x:v>
      </x:c>
      <x:c r="H852" s="4" t="n">
        <x:v>22.5</x:v>
      </x:c>
      <x:c r="I852" s="4" t="n">
        <x:v>38</x:v>
      </x:c>
      <x:c r="J852" s="4" t="n">
        <x:v>0.592</x:v>
      </x:c>
      <x:c r="K852" s="4">
        <x:f>I852*J852</x:f>
      </x:c>
      <x:c r="L852" s="4" t="n">
        <x:v>118.995</x:v>
      </x:c>
      <x:c r="M852" s="5">
        <x:f>J852/3.242*100</x:f>
      </x:c>
      <x:c r="N852" s="6">
        <x:f>M852*L852/100</x:f>
      </x:c>
      <x:c r="O852" s="6">
        <x:f>H852-N852</x:f>
      </x:c>
    </x:row>
    <x:row r="853" spans="1:25">
      <x:c r="A853" s="0" t="s">
        <x:v>69</x:v>
      </x:c>
      <x:c r="B853" s="0" t="n">
        <x:v>1734</x:v>
      </x:c>
      <x:c r="C853" s="0" t="s">
        <x:v>17</x:v>
      </x:c>
      <x:c r="D853" s="0" t="s">
        <x:v>24</x:v>
      </x:c>
      <x:c r="E853" s="0" t="s">
        <x:v>25</x:v>
      </x:c>
      <x:c r="F853" s="0" t="s">
        <x:v>26</x:v>
      </x:c>
      <x:c r="G853" s="0" t="n">
        <x:v>38</x:v>
      </x:c>
      <x:c r="H853" s="4" t="n">
        <x:v>76</x:v>
      </x:c>
      <x:c r="I853" s="4" t="n">
        <x:v>38</x:v>
      </x:c>
      <x:c r="J853" s="4" t="n">
        <x:v>2</x:v>
      </x:c>
      <x:c r="K853" s="4">
        <x:f>I853*J853</x:f>
      </x:c>
      <x:c r="L853" s="4" t="n">
        <x:v>118.995</x:v>
      </x:c>
      <x:c r="M853" s="5">
        <x:f>J853/3.242*100</x:f>
      </x:c>
      <x:c r="N853" s="6">
        <x:f>M853*L853/100</x:f>
      </x:c>
      <x:c r="O853" s="6">
        <x:f>H853-N853</x:f>
      </x:c>
    </x:row>
    <x:row r="854" spans="1:25">
      <x:c r="A854" s="0" t="s">
        <x:v>84</x:v>
      </x:c>
      <x:c r="B854" s="0" t="n">
        <x:v>1735</x:v>
      </x:c>
      <x:c r="C854" s="0" t="s">
        <x:v>21</x:v>
      </x:c>
      <x:c r="D854" s="0" t="s">
        <x:v>22</x:v>
      </x:c>
      <x:c r="E854" s="0" t="s">
        <x:v>23</x:v>
      </x:c>
      <x:c r="F854" s="0" t="s">
        <x:v>20</x:v>
      </x:c>
      <x:c r="G854" s="0" t="n">
        <x:v>117</x:v>
      </x:c>
      <x:c r="H854" s="4" t="n">
        <x:v>43.384</x:v>
      </x:c>
      <x:c r="I854" s="4" t="n">
        <x:v>117</x:v>
      </x:c>
      <x:c r="J854" s="4" t="n">
        <x:v>0.371</x:v>
      </x:c>
      <x:c r="K854" s="4">
        <x:f>I854*J854</x:f>
      </x:c>
      <x:c r="L854" s="4" t="n">
        <x:v>257.595</x:v>
      </x:c>
      <x:c r="M854" s="5">
        <x:f>J854/2.863*100</x:f>
      </x:c>
      <x:c r="N854" s="6">
        <x:f>M854*L854/100</x:f>
      </x:c>
      <x:c r="O854" s="6">
        <x:f>H854-N854</x:f>
      </x:c>
    </x:row>
    <x:row r="855" spans="1:25">
      <x:c r="A855" s="0" t="s">
        <x:v>84</x:v>
      </x:c>
      <x:c r="B855" s="0" t="n">
        <x:v>1735</x:v>
      </x:c>
      <x:c r="C855" s="0" t="s">
        <x:v>21</x:v>
      </x:c>
      <x:c r="D855" s="0" t="s">
        <x:v>22</x:v>
      </x:c>
      <x:c r="E855" s="0" t="s">
        <x:v>23</x:v>
      </x:c>
      <x:c r="F855" s="0" t="s">
        <x:v>20</x:v>
      </x:c>
      <x:c r="G855" s="0" t="n">
        <x:v>117</x:v>
      </x:c>
      <x:c r="H855" s="4" t="n">
        <x:v>43.384</x:v>
      </x:c>
      <x:c r="I855" s="4" t="n">
        <x:v>117</x:v>
      </x:c>
      <x:c r="J855" s="4" t="n">
        <x:v>0.371</x:v>
      </x:c>
      <x:c r="K855" s="4">
        <x:f>I855*J855</x:f>
      </x:c>
      <x:c r="L855" s="4" t="n">
        <x:v>257.595</x:v>
      </x:c>
      <x:c r="M855" s="5">
        <x:f>J855/2.863*100</x:f>
      </x:c>
      <x:c r="N855" s="6">
        <x:f>M855*L855/100</x:f>
      </x:c>
      <x:c r="O855" s="6">
        <x:f>H855-N855</x:f>
      </x:c>
    </x:row>
    <x:row r="856" spans="1:25">
      <x:c r="A856" s="0" t="s">
        <x:v>84</x:v>
      </x:c>
      <x:c r="B856" s="0" t="n">
        <x:v>1735</x:v>
      </x:c>
      <x:c r="C856" s="0" t="s">
        <x:v>21</x:v>
      </x:c>
      <x:c r="D856" s="0" t="s">
        <x:v>22</x:v>
      </x:c>
      <x:c r="E856" s="0" t="s">
        <x:v>23</x:v>
      </x:c>
      <x:c r="F856" s="0" t="s">
        <x:v>20</x:v>
      </x:c>
      <x:c r="G856" s="0" t="n">
        <x:v>117</x:v>
      </x:c>
      <x:c r="H856" s="4" t="n">
        <x:v>39.897</x:v>
      </x:c>
      <x:c r="I856" s="4" t="n">
        <x:v>117</x:v>
      </x:c>
      <x:c r="J856" s="4" t="n">
        <x:v>0.341</x:v>
      </x:c>
      <x:c r="K856" s="4">
        <x:f>I856*J856</x:f>
      </x:c>
      <x:c r="L856" s="4" t="n">
        <x:v>257.595</x:v>
      </x:c>
      <x:c r="M856" s="5">
        <x:f>J856/2.863*100</x:f>
      </x:c>
      <x:c r="N856" s="6">
        <x:f>M856*L856/100</x:f>
      </x:c>
      <x:c r="O856" s="6">
        <x:f>H856-N856</x:f>
      </x:c>
    </x:row>
    <x:row r="857" spans="1:25">
      <x:c r="A857" s="0" t="s">
        <x:v>84</x:v>
      </x:c>
      <x:c r="B857" s="0" t="n">
        <x:v>1735</x:v>
      </x:c>
      <x:c r="C857" s="0" t="s">
        <x:v>21</x:v>
      </x:c>
      <x:c r="D857" s="0" t="s">
        <x:v>28</x:v>
      </x:c>
      <x:c r="E857" s="0" t="s">
        <x:v>19</x:v>
      </x:c>
      <x:c r="F857" s="0" t="s">
        <x:v>26</x:v>
      </x:c>
      <x:c r="G857" s="0" t="n">
        <x:v>117</x:v>
      </x:c>
      <x:c r="H857" s="4" t="n">
        <x:v>29.507</x:v>
      </x:c>
      <x:c r="I857" s="4" t="n">
        <x:v>117</x:v>
      </x:c>
      <x:c r="J857" s="4" t="n">
        <x:v>0.26</x:v>
      </x:c>
      <x:c r="K857" s="4">
        <x:f>I857*J857</x:f>
      </x:c>
      <x:c r="L857" s="4" t="n">
        <x:v>257.595</x:v>
      </x:c>
      <x:c r="M857" s="5">
        <x:f>J857/2.863*100</x:f>
      </x:c>
      <x:c r="N857" s="6">
        <x:f>M857*L857/100</x:f>
      </x:c>
      <x:c r="O857" s="6">
        <x:f>H857-N857</x:f>
      </x:c>
    </x:row>
    <x:row r="858" spans="1:25">
      <x:c r="A858" s="0" t="s">
        <x:v>84</x:v>
      </x:c>
      <x:c r="B858" s="0" t="n">
        <x:v>1735</x:v>
      </x:c>
      <x:c r="C858" s="0" t="s">
        <x:v>21</x:v>
      </x:c>
      <x:c r="D858" s="0" t="s">
        <x:v>28</x:v>
      </x:c>
      <x:c r="E858" s="0" t="s">
        <x:v>23</x:v>
      </x:c>
      <x:c r="F858" s="0" t="s">
        <x:v>26</x:v>
      </x:c>
      <x:c r="G858" s="0" t="n">
        <x:v>117</x:v>
      </x:c>
      <x:c r="H858" s="4" t="n">
        <x:v>177.84</x:v>
      </x:c>
      <x:c r="I858" s="4" t="n">
        <x:v>117</x:v>
      </x:c>
      <x:c r="J858" s="4" t="n">
        <x:v>1.52</x:v>
      </x:c>
      <x:c r="K858" s="4">
        <x:f>I858*J858</x:f>
      </x:c>
      <x:c r="L858" s="4" t="n">
        <x:v>257.595</x:v>
      </x:c>
      <x:c r="M858" s="5">
        <x:f>J858/2.863*100</x:f>
      </x:c>
      <x:c r="N858" s="6">
        <x:f>M858*L858/100</x:f>
      </x:c>
      <x:c r="O858" s="6">
        <x:f>H858-N858</x:f>
      </x:c>
    </x:row>
    <x:row r="859" spans="1:25">
      <x:c r="A859" s="0" t="s">
        <x:v>94</x:v>
      </x:c>
      <x:c r="B859" s="0" t="n">
        <x:v>1736</x:v>
      </x:c>
      <x:c r="C859" s="0" t="s">
        <x:v>21</x:v>
      </x:c>
      <x:c r="D859" s="0" t="s">
        <x:v>42</x:v>
      </x:c>
      <x:c r="E859" s="0" t="s">
        <x:v>44</x:v>
      </x:c>
      <x:c r="F859" s="0" t="s">
        <x:v>20</x:v>
      </x:c>
      <x:c r="G859" s="0" t="n">
        <x:v>72</x:v>
      </x:c>
      <x:c r="H859" s="4" t="n">
        <x:v>21.6</x:v>
      </x:c>
      <x:c r="I859" s="4" t="n">
        <x:v>72</x:v>
      </x:c>
      <x:c r="J859" s="4" t="n">
        <x:v>0.3</x:v>
      </x:c>
      <x:c r="K859" s="4">
        <x:f>I859*J859</x:f>
      </x:c>
      <x:c r="L859" s="4" t="n">
        <x:v>279.59</x:v>
      </x:c>
      <x:c r="M859" s="5">
        <x:f>J859/3.83*100</x:f>
      </x:c>
      <x:c r="N859" s="6">
        <x:f>M859*L859/100</x:f>
      </x:c>
      <x:c r="O859" s="6">
        <x:f>H859-N859</x:f>
      </x:c>
    </x:row>
    <x:row r="860" spans="1:25">
      <x:c r="A860" s="0" t="s">
        <x:v>94</x:v>
      </x:c>
      <x:c r="B860" s="0" t="n">
        <x:v>1736</x:v>
      </x:c>
      <x:c r="C860" s="0" t="s">
        <x:v>21</x:v>
      </x:c>
      <x:c r="D860" s="0" t="s">
        <x:v>42</x:v>
      </x:c>
      <x:c r="E860" s="0" t="s">
        <x:v>43</x:v>
      </x:c>
      <x:c r="F860" s="0" t="s">
        <x:v>20</x:v>
      </x:c>
      <x:c r="G860" s="0" t="n">
        <x:v>72</x:v>
      </x:c>
      <x:c r="H860" s="4" t="n">
        <x:v>21.6</x:v>
      </x:c>
      <x:c r="I860" s="4" t="n">
        <x:v>72</x:v>
      </x:c>
      <x:c r="J860" s="4" t="n">
        <x:v>0.3</x:v>
      </x:c>
      <x:c r="K860" s="4">
        <x:f>I860*J860</x:f>
      </x:c>
      <x:c r="L860" s="4" t="n">
        <x:v>279.59</x:v>
      </x:c>
      <x:c r="M860" s="5">
        <x:f>J860/3.83*100</x:f>
      </x:c>
      <x:c r="N860" s="6">
        <x:f>M860*L860/100</x:f>
      </x:c>
      <x:c r="O860" s="6">
        <x:f>H860-N860</x:f>
      </x:c>
    </x:row>
    <x:row r="861" spans="1:25">
      <x:c r="A861" s="0" t="s">
        <x:v>94</x:v>
      </x:c>
      <x:c r="B861" s="0" t="n">
        <x:v>1736</x:v>
      </x:c>
      <x:c r="C861" s="0" t="s">
        <x:v>21</x:v>
      </x:c>
      <x:c r="D861" s="0" t="s">
        <x:v>33</x:v>
      </x:c>
      <x:c r="E861" s="0" t="s">
        <x:v>45</x:v>
      </x:c>
      <x:c r="F861" s="0" t="s">
        <x:v>26</x:v>
      </x:c>
      <x:c r="G861" s="0" t="n">
        <x:v>72</x:v>
      </x:c>
      <x:c r="H861" s="4" t="n">
        <x:v>106.561</x:v>
      </x:c>
      <x:c r="I861" s="4" t="n">
        <x:v>72</x:v>
      </x:c>
      <x:c r="J861" s="4" t="n">
        <x:v>1.48</x:v>
      </x:c>
      <x:c r="K861" s="4">
        <x:f>I861*J861</x:f>
      </x:c>
      <x:c r="L861" s="4" t="n">
        <x:v>279.59</x:v>
      </x:c>
      <x:c r="M861" s="5">
        <x:f>J861/3.83*100</x:f>
      </x:c>
      <x:c r="N861" s="6">
        <x:f>M861*L861/100</x:f>
      </x:c>
      <x:c r="O861" s="6">
        <x:f>H861-N861</x:f>
      </x:c>
    </x:row>
    <x:row r="862" spans="1:25">
      <x:c r="A862" s="0" t="s">
        <x:v>94</x:v>
      </x:c>
      <x:c r="B862" s="0" t="n">
        <x:v>1736</x:v>
      </x:c>
      <x:c r="C862" s="0" t="s">
        <x:v>21</x:v>
      </x:c>
      <x:c r="D862" s="0" t="s">
        <x:v>36</x:v>
      </x:c>
      <x:c r="E862" s="0" t="s">
        <x:v>46</x:v>
      </x:c>
      <x:c r="F862" s="0" t="s">
        <x:v>26</x:v>
      </x:c>
      <x:c r="G862" s="0" t="n">
        <x:v>72</x:v>
      </x:c>
      <x:c r="H862" s="4" t="n">
        <x:v>126</x:v>
      </x:c>
      <x:c r="I862" s="4" t="n">
        <x:v>72</x:v>
      </x:c>
      <x:c r="J862" s="4" t="n">
        <x:v>1.75</x:v>
      </x:c>
      <x:c r="K862" s="4">
        <x:f>I862*J862</x:f>
      </x:c>
      <x:c r="L862" s="4" t="n">
        <x:v>279.59</x:v>
      </x:c>
      <x:c r="M862" s="5">
        <x:f>J862/3.83*100</x:f>
      </x:c>
      <x:c r="N862" s="6">
        <x:f>M862*L862/100</x:f>
      </x:c>
      <x:c r="O862" s="6">
        <x:f>H862-N862</x:f>
      </x:c>
    </x:row>
    <x:row r="863" spans="1:25">
      <x:c r="A863" s="0" t="s">
        <x:v>68</x:v>
      </x:c>
      <x:c r="B863" s="0" t="n">
        <x:v>1737</x:v>
      </x:c>
      <x:c r="C863" s="0" t="s">
        <x:v>17</x:v>
      </x:c>
      <x:c r="D863" s="0" t="s">
        <x:v>18</x:v>
      </x:c>
      <x:c r="E863" s="0" t="s">
        <x:v>19</x:v>
      </x:c>
      <x:c r="F863" s="0" t="s">
        <x:v>20</x:v>
      </x:c>
      <x:c r="G863" s="0" t="n">
        <x:v>38</x:v>
      </x:c>
      <x:c r="H863" s="4" t="n">
        <x:v>24.7</x:v>
      </x:c>
      <x:c r="I863" s="4" t="n">
        <x:v>38</x:v>
      </x:c>
      <x:c r="J863" s="4" t="n">
        <x:v>0.65</x:v>
      </x:c>
      <x:c r="K863" s="4">
        <x:f>I863*J863</x:f>
      </x:c>
      <x:c r="L863" s="4" t="n">
        <x:v>115.192</x:v>
      </x:c>
      <x:c r="M863" s="5">
        <x:f>J863/3.246*100</x:f>
      </x:c>
      <x:c r="N863" s="6">
        <x:f>M863*L863/100</x:f>
      </x:c>
      <x:c r="O863" s="6">
        <x:f>H863-N863</x:f>
      </x:c>
    </x:row>
    <x:row r="864" spans="1:25">
      <x:c r="A864" s="0" t="s">
        <x:v>68</x:v>
      </x:c>
      <x:c r="B864" s="0" t="n">
        <x:v>1737</x:v>
      </x:c>
      <x:c r="C864" s="0" t="s">
        <x:v>21</x:v>
      </x:c>
      <x:c r="D864" s="0" t="s">
        <x:v>22</x:v>
      </x:c>
      <x:c r="E864" s="0" t="s">
        <x:v>23</x:v>
      </x:c>
      <x:c r="F864" s="0" t="s">
        <x:v>20</x:v>
      </x:c>
      <x:c r="G864" s="0" t="n">
        <x:v>38</x:v>
      </x:c>
      <x:c r="H864" s="4" t="n">
        <x:v>22.65</x:v>
      </x:c>
      <x:c r="I864" s="4" t="n">
        <x:v>38</x:v>
      </x:c>
      <x:c r="J864" s="4" t="n">
        <x:v>0.596</x:v>
      </x:c>
      <x:c r="K864" s="4">
        <x:f>I864*J864</x:f>
      </x:c>
      <x:c r="L864" s="4" t="n">
        <x:v>115.192</x:v>
      </x:c>
      <x:c r="M864" s="5">
        <x:f>J864/3.246*100</x:f>
      </x:c>
      <x:c r="N864" s="6">
        <x:f>M864*L864/100</x:f>
      </x:c>
      <x:c r="O864" s="6">
        <x:f>H864-N864</x:f>
      </x:c>
    </x:row>
    <x:row r="865" spans="1:25">
      <x:c r="A865" s="0" t="s">
        <x:v>68</x:v>
      </x:c>
      <x:c r="B865" s="0" t="n">
        <x:v>1737</x:v>
      </x:c>
      <x:c r="C865" s="0" t="s">
        <x:v>17</x:v>
      </x:c>
      <x:c r="D865" s="0" t="s">
        <x:v>24</x:v>
      </x:c>
      <x:c r="E865" s="0" t="s">
        <x:v>25</x:v>
      </x:c>
      <x:c r="F865" s="0" t="s">
        <x:v>26</x:v>
      </x:c>
      <x:c r="G865" s="0" t="n">
        <x:v>38</x:v>
      </x:c>
      <x:c r="H865" s="4" t="n">
        <x:v>76</x:v>
      </x:c>
      <x:c r="I865" s="4" t="n">
        <x:v>38</x:v>
      </x:c>
      <x:c r="J865" s="4" t="n">
        <x:v>2</x:v>
      </x:c>
      <x:c r="K865" s="4">
        <x:f>I865*J865</x:f>
      </x:c>
      <x:c r="L865" s="4" t="n">
        <x:v>115.192</x:v>
      </x:c>
      <x:c r="M865" s="5">
        <x:f>J865/3.246*100</x:f>
      </x:c>
      <x:c r="N865" s="6">
        <x:f>M865*L865/100</x:f>
      </x:c>
      <x:c r="O865" s="6">
        <x:f>H865-N865</x:f>
      </x:c>
    </x:row>
    <x:row r="866" spans="1:25">
      <x:c r="A866" s="0" t="s">
        <x:v>100</x:v>
      </x:c>
      <x:c r="B866" s="0" t="n">
        <x:v>1743</x:v>
      </x:c>
      <x:c r="C866" s="0" t="s">
        <x:v>17</x:v>
      </x:c>
      <x:c r="D866" s="0" t="s">
        <x:v>18</x:v>
      </x:c>
      <x:c r="E866" s="0" t="s">
        <x:v>19</x:v>
      </x:c>
      <x:c r="F866" s="0" t="s">
        <x:v>20</x:v>
      </x:c>
      <x:c r="G866" s="0" t="n">
        <x:v>38</x:v>
      </x:c>
      <x:c r="H866" s="4" t="n">
        <x:v>24.7</x:v>
      </x:c>
      <x:c r="I866" s="4" t="n">
        <x:v>38</x:v>
      </x:c>
      <x:c r="J866" s="4" t="n">
        <x:v>0.65</x:v>
      </x:c>
      <x:c r="K866" s="4">
        <x:f>I866*J866</x:f>
      </x:c>
      <x:c r="L866" s="4" t="n">
        <x:v>125.475</x:v>
      </x:c>
      <x:c r="M866" s="5">
        <x:f>J866/3.203*100</x:f>
      </x:c>
      <x:c r="N866" s="6">
        <x:f>M866*L866/100</x:f>
      </x:c>
      <x:c r="O866" s="6">
        <x:f>H866-N866</x:f>
      </x:c>
    </x:row>
    <x:row r="867" spans="1:25">
      <x:c r="A867" s="0" t="s">
        <x:v>100</x:v>
      </x:c>
      <x:c r="B867" s="0" t="n">
        <x:v>1743</x:v>
      </x:c>
      <x:c r="C867" s="0" t="s">
        <x:v>21</x:v>
      </x:c>
      <x:c r="D867" s="0" t="s">
        <x:v>22</x:v>
      </x:c>
      <x:c r="E867" s="0" t="s">
        <x:v>23</x:v>
      </x:c>
      <x:c r="F867" s="0" t="s">
        <x:v>20</x:v>
      </x:c>
      <x:c r="G867" s="0" t="n">
        <x:v>38</x:v>
      </x:c>
      <x:c r="H867" s="4" t="n">
        <x:v>21</x:v>
      </x:c>
      <x:c r="I867" s="4" t="n">
        <x:v>38</x:v>
      </x:c>
      <x:c r="J867" s="4" t="n">
        <x:v>0.553</x:v>
      </x:c>
      <x:c r="K867" s="4">
        <x:f>I867*J867</x:f>
      </x:c>
      <x:c r="L867" s="4" t="n">
        <x:v>125.475</x:v>
      </x:c>
      <x:c r="M867" s="5">
        <x:f>J867/3.203*100</x:f>
      </x:c>
      <x:c r="N867" s="6">
        <x:f>M867*L867/100</x:f>
      </x:c>
      <x:c r="O867" s="6">
        <x:f>H867-N867</x:f>
      </x:c>
    </x:row>
    <x:row r="868" spans="1:25">
      <x:c r="A868" s="0" t="s">
        <x:v>100</x:v>
      </x:c>
      <x:c r="B868" s="0" t="n">
        <x:v>1743</x:v>
      </x:c>
      <x:c r="C868" s="0" t="s">
        <x:v>17</x:v>
      </x:c>
      <x:c r="D868" s="0" t="s">
        <x:v>24</x:v>
      </x:c>
      <x:c r="E868" s="0" t="s">
        <x:v>25</x:v>
      </x:c>
      <x:c r="F868" s="0" t="s">
        <x:v>26</x:v>
      </x:c>
      <x:c r="G868" s="0" t="n">
        <x:v>38</x:v>
      </x:c>
      <x:c r="H868" s="4" t="n">
        <x:v>76</x:v>
      </x:c>
      <x:c r="I868" s="4" t="n">
        <x:v>38</x:v>
      </x:c>
      <x:c r="J868" s="4" t="n">
        <x:v>2</x:v>
      </x:c>
      <x:c r="K868" s="4">
        <x:f>I868*J868</x:f>
      </x:c>
      <x:c r="L868" s="4" t="n">
        <x:v>125.475</x:v>
      </x:c>
      <x:c r="M868" s="5">
        <x:f>J868/3.203*100</x:f>
      </x:c>
      <x:c r="N868" s="6">
        <x:f>M868*L868/100</x:f>
      </x:c>
      <x:c r="O868" s="6">
        <x:f>H868-N868</x:f>
      </x:c>
    </x:row>
    <x:row r="869" spans="1:25">
      <x:c r="A869" s="0" t="s">
        <x:v>31</x:v>
      </x:c>
      <x:c r="B869" s="0" t="n">
        <x:v>1744</x:v>
      </x:c>
      <x:c r="C869" s="0" t="s">
        <x:v>17</x:v>
      </x:c>
      <x:c r="D869" s="0" t="s">
        <x:v>18</x:v>
      </x:c>
      <x:c r="E869" s="0" t="s">
        <x:v>19</x:v>
      </x:c>
      <x:c r="F869" s="0" t="s">
        <x:v>20</x:v>
      </x:c>
      <x:c r="G869" s="0" t="n">
        <x:v>38</x:v>
      </x:c>
      <x:c r="H869" s="4" t="n">
        <x:v>24.7</x:v>
      </x:c>
      <x:c r="I869" s="4" t="n">
        <x:v>38</x:v>
      </x:c>
      <x:c r="J869" s="4" t="n">
        <x:v>0.65</x:v>
      </x:c>
      <x:c r="K869" s="4">
        <x:f>I869*J869</x:f>
      </x:c>
      <x:c r="L869" s="4" t="n">
        <x:v>117.404</x:v>
      </x:c>
      <x:c r="M869" s="5">
        <x:f>J869/3.834*100</x:f>
      </x:c>
      <x:c r="N869" s="6">
        <x:f>M869*L869/100</x:f>
      </x:c>
      <x:c r="O869" s="6">
        <x:f>H869-N869</x:f>
      </x:c>
    </x:row>
    <x:row r="870" spans="1:25">
      <x:c r="A870" s="0" t="s">
        <x:v>31</x:v>
      </x:c>
      <x:c r="B870" s="0" t="n">
        <x:v>1744</x:v>
      </x:c>
      <x:c r="C870" s="0" t="s">
        <x:v>21</x:v>
      </x:c>
      <x:c r="D870" s="0" t="s">
        <x:v>22</x:v>
      </x:c>
      <x:c r="E870" s="0" t="s">
        <x:v>23</x:v>
      </x:c>
      <x:c r="F870" s="0" t="s">
        <x:v>20</x:v>
      </x:c>
      <x:c r="G870" s="0" t="n">
        <x:v>38</x:v>
      </x:c>
      <x:c r="H870" s="4" t="n">
        <x:v>22.5</x:v>
      </x:c>
      <x:c r="I870" s="4" t="n">
        <x:v>38</x:v>
      </x:c>
      <x:c r="J870" s="4" t="n">
        <x:v>0.592</x:v>
      </x:c>
      <x:c r="K870" s="4">
        <x:f>I870*J870</x:f>
      </x:c>
      <x:c r="L870" s="4" t="n">
        <x:v>117.404</x:v>
      </x:c>
      <x:c r="M870" s="5">
        <x:f>J870/3.834*100</x:f>
      </x:c>
      <x:c r="N870" s="6">
        <x:f>M870*L870/100</x:f>
      </x:c>
      <x:c r="O870" s="6">
        <x:f>H870-N870</x:f>
      </x:c>
    </x:row>
    <x:row r="871" spans="1:25">
      <x:c r="A871" s="0" t="s">
        <x:v>31</x:v>
      </x:c>
      <x:c r="B871" s="0" t="n">
        <x:v>1744</x:v>
      </x:c>
      <x:c r="C871" s="0" t="s">
        <x:v>21</x:v>
      </x:c>
      <x:c r="D871" s="0" t="s">
        <x:v>22</x:v>
      </x:c>
      <x:c r="E871" s="0" t="s">
        <x:v>23</x:v>
      </x:c>
      <x:c r="F871" s="0" t="s">
        <x:v>20</x:v>
      </x:c>
      <x:c r="G871" s="0" t="n">
        <x:v>38</x:v>
      </x:c>
      <x:c r="H871" s="4" t="n">
        <x:v>22.5</x:v>
      </x:c>
      <x:c r="I871" s="4" t="n">
        <x:v>38</x:v>
      </x:c>
      <x:c r="J871" s="4" t="n">
        <x:v>0.592</x:v>
      </x:c>
      <x:c r="K871" s="4">
        <x:f>I871*J871</x:f>
      </x:c>
      <x:c r="L871" s="4" t="n">
        <x:v>117.404</x:v>
      </x:c>
      <x:c r="M871" s="5">
        <x:f>J871/3.834*100</x:f>
      </x:c>
      <x:c r="N871" s="6">
        <x:f>M871*L871/100</x:f>
      </x:c>
      <x:c r="O871" s="6">
        <x:f>H871-N871</x:f>
      </x:c>
    </x:row>
    <x:row r="872" spans="1:25">
      <x:c r="A872" s="0" t="s">
        <x:v>31</x:v>
      </x:c>
      <x:c r="B872" s="0" t="n">
        <x:v>1744</x:v>
      </x:c>
      <x:c r="C872" s="0" t="s">
        <x:v>17</x:v>
      </x:c>
      <x:c r="D872" s="0" t="s">
        <x:v>24</x:v>
      </x:c>
      <x:c r="E872" s="0" t="s">
        <x:v>25</x:v>
      </x:c>
      <x:c r="F872" s="0" t="s">
        <x:v>26</x:v>
      </x:c>
      <x:c r="G872" s="0" t="n">
        <x:v>38</x:v>
      </x:c>
      <x:c r="H872" s="4" t="n">
        <x:v>76</x:v>
      </x:c>
      <x:c r="I872" s="4" t="n">
        <x:v>38</x:v>
      </x:c>
      <x:c r="J872" s="4" t="n">
        <x:v>2</x:v>
      </x:c>
      <x:c r="K872" s="4">
        <x:f>I872*J872</x:f>
      </x:c>
      <x:c r="L872" s="4" t="n">
        <x:v>117.404</x:v>
      </x:c>
      <x:c r="M872" s="5">
        <x:f>J872/3.834*100</x:f>
      </x:c>
      <x:c r="N872" s="6">
        <x:f>M872*L872/100</x:f>
      </x:c>
      <x:c r="O872" s="6">
        <x:f>H872-N872</x:f>
      </x:c>
    </x:row>
    <x:row r="873" spans="1:25">
      <x:c r="A873" s="0" t="s">
        <x:v>30</x:v>
      </x:c>
      <x:c r="B873" s="0" t="n">
        <x:v>1745</x:v>
      </x:c>
      <x:c r="C873" s="0" t="s">
        <x:v>21</x:v>
      </x:c>
      <x:c r="D873" s="0" t="s">
        <x:v>22</x:v>
      </x:c>
      <x:c r="E873" s="0" t="s">
        <x:v>23</x:v>
      </x:c>
      <x:c r="F873" s="0" t="s">
        <x:v>20</x:v>
      </x:c>
      <x:c r="G873" s="0" t="n">
        <x:v>38</x:v>
      </x:c>
      <x:c r="H873" s="4" t="n">
        <x:v>24</x:v>
      </x:c>
      <x:c r="I873" s="4" t="n">
        <x:v>38</x:v>
      </x:c>
      <x:c r="J873" s="4" t="n">
        <x:v>0.632</x:v>
      </x:c>
      <x:c r="K873" s="4">
        <x:f>I873*J873</x:f>
      </x:c>
      <x:c r="L873" s="4" t="n">
        <x:v>120.516</x:v>
      </x:c>
      <x:c r="M873" s="5">
        <x:f>J873/3.914*100</x:f>
      </x:c>
      <x:c r="N873" s="6">
        <x:f>M873*L873/100</x:f>
      </x:c>
      <x:c r="O873" s="6">
        <x:f>H873-N873</x:f>
      </x:c>
    </x:row>
    <x:row r="874" spans="1:25">
      <x:c r="A874" s="0" t="s">
        <x:v>30</x:v>
      </x:c>
      <x:c r="B874" s="0" t="n">
        <x:v>1745</x:v>
      </x:c>
      <x:c r="C874" s="0" t="s">
        <x:v>21</x:v>
      </x:c>
      <x:c r="D874" s="0" t="s">
        <x:v>22</x:v>
      </x:c>
      <x:c r="E874" s="0" t="s">
        <x:v>23</x:v>
      </x:c>
      <x:c r="F874" s="0" t="s">
        <x:v>20</x:v>
      </x:c>
      <x:c r="G874" s="0" t="n">
        <x:v>38</x:v>
      </x:c>
      <x:c r="H874" s="4" t="n">
        <x:v>24</x:v>
      </x:c>
      <x:c r="I874" s="4" t="n">
        <x:v>38</x:v>
      </x:c>
      <x:c r="J874" s="4" t="n">
        <x:v>0.632</x:v>
      </x:c>
      <x:c r="K874" s="4">
        <x:f>I874*J874</x:f>
      </x:c>
      <x:c r="L874" s="4" t="n">
        <x:v>120.516</x:v>
      </x:c>
      <x:c r="M874" s="5">
        <x:f>J874/3.914*100</x:f>
      </x:c>
      <x:c r="N874" s="6">
        <x:f>M874*L874/100</x:f>
      </x:c>
      <x:c r="O874" s="6">
        <x:f>H874-N874</x:f>
      </x:c>
    </x:row>
    <x:row r="875" spans="1:25">
      <x:c r="A875" s="0" t="s">
        <x:v>30</x:v>
      </x:c>
      <x:c r="B875" s="0" t="n">
        <x:v>1745</x:v>
      </x:c>
      <x:c r="C875" s="0" t="s">
        <x:v>17</x:v>
      </x:c>
      <x:c r="D875" s="0" t="s">
        <x:v>18</x:v>
      </x:c>
      <x:c r="E875" s="0" t="s">
        <x:v>19</x:v>
      </x:c>
      <x:c r="F875" s="0" t="s">
        <x:v>20</x:v>
      </x:c>
      <x:c r="G875" s="0" t="n">
        <x:v>38</x:v>
      </x:c>
      <x:c r="H875" s="4" t="n">
        <x:v>24.7</x:v>
      </x:c>
      <x:c r="I875" s="4" t="n">
        <x:v>38</x:v>
      </x:c>
      <x:c r="J875" s="4" t="n">
        <x:v>0.65</x:v>
      </x:c>
      <x:c r="K875" s="4">
        <x:f>I875*J875</x:f>
      </x:c>
      <x:c r="L875" s="4" t="n">
        <x:v>120.516</x:v>
      </x:c>
      <x:c r="M875" s="5">
        <x:f>J875/3.914*100</x:f>
      </x:c>
      <x:c r="N875" s="6">
        <x:f>M875*L875/100</x:f>
      </x:c>
      <x:c r="O875" s="6">
        <x:f>H875-N875</x:f>
      </x:c>
    </x:row>
    <x:row r="876" spans="1:25">
      <x:c r="A876" s="0" t="s">
        <x:v>30</x:v>
      </x:c>
      <x:c r="B876" s="0" t="n">
        <x:v>1745</x:v>
      </x:c>
      <x:c r="C876" s="0" t="s">
        <x:v>17</x:v>
      </x:c>
      <x:c r="D876" s="0" t="s">
        <x:v>24</x:v>
      </x:c>
      <x:c r="E876" s="0" t="s">
        <x:v>25</x:v>
      </x:c>
      <x:c r="F876" s="0" t="s">
        <x:v>26</x:v>
      </x:c>
      <x:c r="G876" s="0" t="n">
        <x:v>38</x:v>
      </x:c>
      <x:c r="H876" s="4" t="n">
        <x:v>76</x:v>
      </x:c>
      <x:c r="I876" s="4" t="n">
        <x:v>38</x:v>
      </x:c>
      <x:c r="J876" s="4" t="n">
        <x:v>2</x:v>
      </x:c>
      <x:c r="K876" s="4">
        <x:f>I876*J876</x:f>
      </x:c>
      <x:c r="L876" s="4" t="n">
        <x:v>120.516</x:v>
      </x:c>
      <x:c r="M876" s="5">
        <x:f>J876/3.914*100</x:f>
      </x:c>
      <x:c r="N876" s="6">
        <x:f>M876*L876/100</x:f>
      </x:c>
      <x:c r="O876" s="6">
        <x:f>H876-N876</x:f>
      </x:c>
    </x:row>
    <x:row r="877" spans="1:25">
      <x:c r="A877" s="0" t="s">
        <x:v>68</x:v>
      </x:c>
      <x:c r="B877" s="0" t="n">
        <x:v>1746</x:v>
      </x:c>
      <x:c r="C877" s="0" t="s">
        <x:v>17</x:v>
      </x:c>
      <x:c r="D877" s="0" t="s">
        <x:v>18</x:v>
      </x:c>
      <x:c r="E877" s="0" t="s">
        <x:v>19</x:v>
      </x:c>
      <x:c r="F877" s="0" t="s">
        <x:v>20</x:v>
      </x:c>
      <x:c r="G877" s="0" t="n">
        <x:v>38</x:v>
      </x:c>
      <x:c r="H877" s="4" t="n">
        <x:v>24.7</x:v>
      </x:c>
      <x:c r="I877" s="4" t="n">
        <x:v>38</x:v>
      </x:c>
      <x:c r="J877" s="4" t="n">
        <x:v>0.65</x:v>
      </x:c>
      <x:c r="K877" s="4">
        <x:f>I877*J877</x:f>
      </x:c>
      <x:c r="L877" s="4" t="n">
        <x:v>116.099</x:v>
      </x:c>
      <x:c r="M877" s="5">
        <x:f>J877/3.914*100</x:f>
      </x:c>
      <x:c r="N877" s="6">
        <x:f>M877*L877/100</x:f>
      </x:c>
      <x:c r="O877" s="6">
        <x:f>H877-N877</x:f>
      </x:c>
    </x:row>
    <x:row r="878" spans="1:25">
      <x:c r="A878" s="0" t="s">
        <x:v>68</x:v>
      </x:c>
      <x:c r="B878" s="0" t="n">
        <x:v>1746</x:v>
      </x:c>
      <x:c r="C878" s="0" t="s">
        <x:v>21</x:v>
      </x:c>
      <x:c r="D878" s="0" t="s">
        <x:v>22</x:v>
      </x:c>
      <x:c r="E878" s="0" t="s">
        <x:v>23</x:v>
      </x:c>
      <x:c r="F878" s="0" t="s">
        <x:v>20</x:v>
      </x:c>
      <x:c r="G878" s="0" t="n">
        <x:v>38</x:v>
      </x:c>
      <x:c r="H878" s="4" t="n">
        <x:v>24</x:v>
      </x:c>
      <x:c r="I878" s="4" t="n">
        <x:v>38</x:v>
      </x:c>
      <x:c r="J878" s="4" t="n">
        <x:v>0.632</x:v>
      </x:c>
      <x:c r="K878" s="4">
        <x:f>I878*J878</x:f>
      </x:c>
      <x:c r="L878" s="4" t="n">
        <x:v>116.099</x:v>
      </x:c>
      <x:c r="M878" s="5">
        <x:f>J878/3.914*100</x:f>
      </x:c>
      <x:c r="N878" s="6">
        <x:f>M878*L878/100</x:f>
      </x:c>
      <x:c r="O878" s="6">
        <x:f>H878-N878</x:f>
      </x:c>
    </x:row>
    <x:row r="879" spans="1:25">
      <x:c r="A879" s="0" t="s">
        <x:v>68</x:v>
      </x:c>
      <x:c r="B879" s="0" t="n">
        <x:v>1746</x:v>
      </x:c>
      <x:c r="C879" s="0" t="s">
        <x:v>21</x:v>
      </x:c>
      <x:c r="D879" s="0" t="s">
        <x:v>22</x:v>
      </x:c>
      <x:c r="E879" s="0" t="s">
        <x:v>23</x:v>
      </x:c>
      <x:c r="F879" s="0" t="s">
        <x:v>20</x:v>
      </x:c>
      <x:c r="G879" s="0" t="n">
        <x:v>38</x:v>
      </x:c>
      <x:c r="H879" s="4" t="n">
        <x:v>24</x:v>
      </x:c>
      <x:c r="I879" s="4" t="n">
        <x:v>38</x:v>
      </x:c>
      <x:c r="J879" s="4" t="n">
        <x:v>0.632</x:v>
      </x:c>
      <x:c r="K879" s="4">
        <x:f>I879*J879</x:f>
      </x:c>
      <x:c r="L879" s="4" t="n">
        <x:v>116.099</x:v>
      </x:c>
      <x:c r="M879" s="5">
        <x:f>J879/3.914*100</x:f>
      </x:c>
      <x:c r="N879" s="6">
        <x:f>M879*L879/100</x:f>
      </x:c>
      <x:c r="O879" s="6">
        <x:f>H879-N879</x:f>
      </x:c>
    </x:row>
    <x:row r="880" spans="1:25">
      <x:c r="A880" s="0" t="s">
        <x:v>68</x:v>
      </x:c>
      <x:c r="B880" s="0" t="n">
        <x:v>1746</x:v>
      </x:c>
      <x:c r="C880" s="0" t="s">
        <x:v>17</x:v>
      </x:c>
      <x:c r="D880" s="0" t="s">
        <x:v>24</x:v>
      </x:c>
      <x:c r="E880" s="0" t="s">
        <x:v>25</x:v>
      </x:c>
      <x:c r="F880" s="0" t="s">
        <x:v>26</x:v>
      </x:c>
      <x:c r="G880" s="0" t="n">
        <x:v>38</x:v>
      </x:c>
      <x:c r="H880" s="4" t="n">
        <x:v>76</x:v>
      </x:c>
      <x:c r="I880" s="4" t="n">
        <x:v>38</x:v>
      </x:c>
      <x:c r="J880" s="4" t="n">
        <x:v>2</x:v>
      </x:c>
      <x:c r="K880" s="4">
        <x:f>I880*J880</x:f>
      </x:c>
      <x:c r="L880" s="4" t="n">
        <x:v>116.099</x:v>
      </x:c>
      <x:c r="M880" s="5">
        <x:f>J880/3.914*100</x:f>
      </x:c>
      <x:c r="N880" s="6">
        <x:f>M880*L880/100</x:f>
      </x:c>
      <x:c r="O880" s="6">
        <x:f>H880-N880</x:f>
      </x:c>
    </x:row>
    <x:row r="881" spans="1:25">
      <x:c r="A881" s="0" t="s">
        <x:v>97</x:v>
      </x:c>
      <x:c r="B881" s="0" t="n">
        <x:v>1747</x:v>
      </x:c>
      <x:c r="C881" s="0" t="s">
        <x:v>17</x:v>
      </x:c>
      <x:c r="D881" s="0" t="s">
        <x:v>18</x:v>
      </x:c>
      <x:c r="E881" s="0" t="s">
        <x:v>19</x:v>
      </x:c>
      <x:c r="F881" s="0" t="s">
        <x:v>20</x:v>
      </x:c>
      <x:c r="G881" s="0" t="n">
        <x:v>38</x:v>
      </x:c>
      <x:c r="H881" s="4" t="n">
        <x:v>24.7</x:v>
      </x:c>
      <x:c r="I881" s="4" t="n">
        <x:v>38</x:v>
      </x:c>
      <x:c r="J881" s="4" t="n">
        <x:v>0.65</x:v>
      </x:c>
      <x:c r="K881" s="4">
        <x:f>I881*J881</x:f>
      </x:c>
      <x:c r="L881" s="4" t="n">
        <x:v>115.093</x:v>
      </x:c>
      <x:c r="M881" s="5">
        <x:f>J881/4.126*100</x:f>
      </x:c>
      <x:c r="N881" s="6">
        <x:f>M881*L881/100</x:f>
      </x:c>
      <x:c r="O881" s="6">
        <x:f>H881-N881</x:f>
      </x:c>
    </x:row>
    <x:row r="882" spans="1:25">
      <x:c r="A882" s="0" t="s">
        <x:v>97</x:v>
      </x:c>
      <x:c r="B882" s="0" t="n">
        <x:v>1747</x:v>
      </x:c>
      <x:c r="C882" s="0" t="s">
        <x:v>21</x:v>
      </x:c>
      <x:c r="D882" s="0" t="s">
        <x:v>22</x:v>
      </x:c>
      <x:c r="E882" s="0" t="s">
        <x:v>23</x:v>
      </x:c>
      <x:c r="F882" s="0" t="s">
        <x:v>20</x:v>
      </x:c>
      <x:c r="G882" s="0" t="n">
        <x:v>38</x:v>
      </x:c>
      <x:c r="H882" s="4" t="n">
        <x:v>28.05</x:v>
      </x:c>
      <x:c r="I882" s="4" t="n">
        <x:v>38</x:v>
      </x:c>
      <x:c r="J882" s="4" t="n">
        <x:v>0.738</x:v>
      </x:c>
      <x:c r="K882" s="4">
        <x:f>I882*J882</x:f>
      </x:c>
      <x:c r="L882" s="4" t="n">
        <x:v>115.093</x:v>
      </x:c>
      <x:c r="M882" s="5">
        <x:f>J882/4.126*100</x:f>
      </x:c>
      <x:c r="N882" s="6">
        <x:f>M882*L882/100</x:f>
      </x:c>
      <x:c r="O882" s="6">
        <x:f>H882-N882</x:f>
      </x:c>
    </x:row>
    <x:row r="883" spans="1:25">
      <x:c r="A883" s="0" t="s">
        <x:v>97</x:v>
      </x:c>
      <x:c r="B883" s="0" t="n">
        <x:v>1747</x:v>
      </x:c>
      <x:c r="C883" s="0" t="s">
        <x:v>21</x:v>
      </x:c>
      <x:c r="D883" s="0" t="s">
        <x:v>22</x:v>
      </x:c>
      <x:c r="E883" s="0" t="s">
        <x:v>23</x:v>
      </x:c>
      <x:c r="F883" s="0" t="s">
        <x:v>20</x:v>
      </x:c>
      <x:c r="G883" s="0" t="n">
        <x:v>38</x:v>
      </x:c>
      <x:c r="H883" s="4" t="n">
        <x:v>28.05</x:v>
      </x:c>
      <x:c r="I883" s="4" t="n">
        <x:v>38</x:v>
      </x:c>
      <x:c r="J883" s="4" t="n">
        <x:v>0.738</x:v>
      </x:c>
      <x:c r="K883" s="4">
        <x:f>I883*J883</x:f>
      </x:c>
      <x:c r="L883" s="4" t="n">
        <x:v>115.093</x:v>
      </x:c>
      <x:c r="M883" s="5">
        <x:f>J883/4.126*100</x:f>
      </x:c>
      <x:c r="N883" s="6">
        <x:f>M883*L883/100</x:f>
      </x:c>
      <x:c r="O883" s="6">
        <x:f>H883-N883</x:f>
      </x:c>
    </x:row>
    <x:row r="884" spans="1:25">
      <x:c r="A884" s="0" t="s">
        <x:v>97</x:v>
      </x:c>
      <x:c r="B884" s="0" t="n">
        <x:v>1747</x:v>
      </x:c>
      <x:c r="C884" s="0" t="s">
        <x:v>17</x:v>
      </x:c>
      <x:c r="D884" s="0" t="s">
        <x:v>24</x:v>
      </x:c>
      <x:c r="E884" s="0" t="s">
        <x:v>25</x:v>
      </x:c>
      <x:c r="F884" s="0" t="s">
        <x:v>26</x:v>
      </x:c>
      <x:c r="G884" s="0" t="n">
        <x:v>38</x:v>
      </x:c>
      <x:c r="H884" s="4" t="n">
        <x:v>76</x:v>
      </x:c>
      <x:c r="I884" s="4" t="n">
        <x:v>38</x:v>
      </x:c>
      <x:c r="J884" s="4" t="n">
        <x:v>2</x:v>
      </x:c>
      <x:c r="K884" s="4">
        <x:f>I884*J884</x:f>
      </x:c>
      <x:c r="L884" s="4" t="n">
        <x:v>115.093</x:v>
      </x:c>
      <x:c r="M884" s="5">
        <x:f>J884/4.126*100</x:f>
      </x:c>
      <x:c r="N884" s="6">
        <x:f>M884*L884/100</x:f>
      </x:c>
      <x:c r="O884" s="6">
        <x:f>H884-N884</x:f>
      </x:c>
    </x:row>
    <x:row r="885" spans="1:25">
      <x:c r="A885" s="0" t="s">
        <x:v>82</x:v>
      </x:c>
      <x:c r="B885" s="0" t="n">
        <x:v>1748</x:v>
      </x:c>
      <x:c r="C885" s="0" t="s">
        <x:v>21</x:v>
      </x:c>
      <x:c r="D885" s="0" t="s">
        <x:v>22</x:v>
      </x:c>
      <x:c r="E885" s="0" t="s">
        <x:v>23</x:v>
      </x:c>
      <x:c r="F885" s="0" t="s">
        <x:v>20</x:v>
      </x:c>
      <x:c r="G885" s="0" t="n">
        <x:v>38</x:v>
      </x:c>
      <x:c r="H885" s="4" t="n">
        <x:v>17.55</x:v>
      </x:c>
      <x:c r="I885" s="4" t="n">
        <x:v>38</x:v>
      </x:c>
      <x:c r="J885" s="4" t="n">
        <x:v>0.462</x:v>
      </x:c>
      <x:c r="K885" s="4">
        <x:f>I885*J885</x:f>
      </x:c>
      <x:c r="L885" s="4" t="n">
        <x:v>123.5</x:v>
      </x:c>
      <x:c r="M885" s="5">
        <x:f>J885/3.574*100</x:f>
      </x:c>
      <x:c r="N885" s="6">
        <x:f>M885*L885/100</x:f>
      </x:c>
      <x:c r="O885" s="6">
        <x:f>H885-N885</x:f>
      </x:c>
    </x:row>
    <x:row r="886" spans="1:25">
      <x:c r="A886" s="0" t="s">
        <x:v>82</x:v>
      </x:c>
      <x:c r="B886" s="0" t="n">
        <x:v>1748</x:v>
      </x:c>
      <x:c r="C886" s="0" t="s">
        <x:v>21</x:v>
      </x:c>
      <x:c r="D886" s="0" t="s">
        <x:v>22</x:v>
      </x:c>
      <x:c r="E886" s="0" t="s">
        <x:v>23</x:v>
      </x:c>
      <x:c r="F886" s="0" t="s">
        <x:v>20</x:v>
      </x:c>
      <x:c r="G886" s="0" t="n">
        <x:v>38</x:v>
      </x:c>
      <x:c r="H886" s="4" t="n">
        <x:v>17.55</x:v>
      </x:c>
      <x:c r="I886" s="4" t="n">
        <x:v>38</x:v>
      </x:c>
      <x:c r="J886" s="4" t="n">
        <x:v>0.462</x:v>
      </x:c>
      <x:c r="K886" s="4">
        <x:f>I886*J886</x:f>
      </x:c>
      <x:c r="L886" s="4" t="n">
        <x:v>123.5</x:v>
      </x:c>
      <x:c r="M886" s="5">
        <x:f>J886/3.574*100</x:f>
      </x:c>
      <x:c r="N886" s="6">
        <x:f>M886*L886/100</x:f>
      </x:c>
      <x:c r="O886" s="6">
        <x:f>H886-N886</x:f>
      </x:c>
    </x:row>
    <x:row r="887" spans="1:25">
      <x:c r="A887" s="0" t="s">
        <x:v>82</x:v>
      </x:c>
      <x:c r="B887" s="0" t="n">
        <x:v>1748</x:v>
      </x:c>
      <x:c r="C887" s="0" t="s">
        <x:v>17</x:v>
      </x:c>
      <x:c r="D887" s="0" t="s">
        <x:v>18</x:v>
      </x:c>
      <x:c r="E887" s="0" t="s">
        <x:v>19</x:v>
      </x:c>
      <x:c r="F887" s="0" t="s">
        <x:v>20</x:v>
      </x:c>
      <x:c r="G887" s="0" t="n">
        <x:v>38</x:v>
      </x:c>
      <x:c r="H887" s="4" t="n">
        <x:v>24.7</x:v>
      </x:c>
      <x:c r="I887" s="4" t="n">
        <x:v>38</x:v>
      </x:c>
      <x:c r="J887" s="4" t="n">
        <x:v>0.65</x:v>
      </x:c>
      <x:c r="K887" s="4">
        <x:f>I887*J887</x:f>
      </x:c>
      <x:c r="L887" s="4" t="n">
        <x:v>123.5</x:v>
      </x:c>
      <x:c r="M887" s="5">
        <x:f>J887/3.574*100</x:f>
      </x:c>
      <x:c r="N887" s="6">
        <x:f>M887*L887/100</x:f>
      </x:c>
      <x:c r="O887" s="6">
        <x:f>H887-N887</x:f>
      </x:c>
    </x:row>
    <x:row r="888" spans="1:25">
      <x:c r="A888" s="0" t="s">
        <x:v>82</x:v>
      </x:c>
      <x:c r="B888" s="0" t="n">
        <x:v>1748</x:v>
      </x:c>
      <x:c r="C888" s="0" t="s">
        <x:v>17</x:v>
      </x:c>
      <x:c r="D888" s="0" t="s">
        <x:v>24</x:v>
      </x:c>
      <x:c r="E888" s="0" t="s">
        <x:v>25</x:v>
      </x:c>
      <x:c r="F888" s="0" t="s">
        <x:v>26</x:v>
      </x:c>
      <x:c r="G888" s="0" t="n">
        <x:v>38</x:v>
      </x:c>
      <x:c r="H888" s="4" t="n">
        <x:v>76</x:v>
      </x:c>
      <x:c r="I888" s="4" t="n">
        <x:v>38</x:v>
      </x:c>
      <x:c r="J888" s="4" t="n">
        <x:v>2</x:v>
      </x:c>
      <x:c r="K888" s="4">
        <x:f>I888*J888</x:f>
      </x:c>
      <x:c r="L888" s="4" t="n">
        <x:v>123.5</x:v>
      </x:c>
      <x:c r="M888" s="5">
        <x:f>J888/3.574*100</x:f>
      </x:c>
      <x:c r="N888" s="6">
        <x:f>M888*L888/100</x:f>
      </x:c>
      <x:c r="O888" s="6">
        <x:f>H888-N888</x:f>
      </x:c>
    </x:row>
    <x:row r="889" spans="1:25">
      <x:c r="A889" s="0" t="s">
        <x:v>16</x:v>
      </x:c>
      <x:c r="B889" s="0" t="n">
        <x:v>1749</x:v>
      </x:c>
      <x:c r="C889" s="0" t="s">
        <x:v>17</x:v>
      </x:c>
      <x:c r="D889" s="0" t="s">
        <x:v>18</x:v>
      </x:c>
      <x:c r="E889" s="0" t="s">
        <x:v>19</x:v>
      </x:c>
      <x:c r="F889" s="0" t="s">
        <x:v>20</x:v>
      </x:c>
      <x:c r="G889" s="0" t="n">
        <x:v>38</x:v>
      </x:c>
      <x:c r="H889" s="4" t="n">
        <x:v>24.7</x:v>
      </x:c>
      <x:c r="I889" s="4" t="n">
        <x:v>38</x:v>
      </x:c>
      <x:c r="J889" s="4" t="n">
        <x:v>0.65</x:v>
      </x:c>
      <x:c r="K889" s="4">
        <x:f>I889*J889</x:f>
      </x:c>
      <x:c r="L889" s="4" t="n">
        <x:v>128.226</x:v>
      </x:c>
      <x:c r="M889" s="5">
        <x:f>J889/3.574*100</x:f>
      </x:c>
      <x:c r="N889" s="6">
        <x:f>M889*L889/100</x:f>
      </x:c>
      <x:c r="O889" s="6">
        <x:f>H889-N889</x:f>
      </x:c>
    </x:row>
    <x:row r="890" spans="1:25">
      <x:c r="A890" s="0" t="s">
        <x:v>16</x:v>
      </x:c>
      <x:c r="B890" s="0" t="n">
        <x:v>1749</x:v>
      </x:c>
      <x:c r="C890" s="0" t="s">
        <x:v>21</x:v>
      </x:c>
      <x:c r="D890" s="0" t="s">
        <x:v>22</x:v>
      </x:c>
      <x:c r="E890" s="0" t="s">
        <x:v>23</x:v>
      </x:c>
      <x:c r="F890" s="0" t="s">
        <x:v>20</x:v>
      </x:c>
      <x:c r="G890" s="0" t="n">
        <x:v>38</x:v>
      </x:c>
      <x:c r="H890" s="4" t="n">
        <x:v>17.55</x:v>
      </x:c>
      <x:c r="I890" s="4" t="n">
        <x:v>38</x:v>
      </x:c>
      <x:c r="J890" s="4" t="n">
        <x:v>0.462</x:v>
      </x:c>
      <x:c r="K890" s="4">
        <x:f>I890*J890</x:f>
      </x:c>
      <x:c r="L890" s="4" t="n">
        <x:v>128.226</x:v>
      </x:c>
      <x:c r="M890" s="5">
        <x:f>J890/3.574*100</x:f>
      </x:c>
      <x:c r="N890" s="6">
        <x:f>M890*L890/100</x:f>
      </x:c>
      <x:c r="O890" s="6">
        <x:f>H890-N890</x:f>
      </x:c>
    </x:row>
    <x:row r="891" spans="1:25">
      <x:c r="A891" s="0" t="s">
        <x:v>16</x:v>
      </x:c>
      <x:c r="B891" s="0" t="n">
        <x:v>1749</x:v>
      </x:c>
      <x:c r="C891" s="0" t="s">
        <x:v>21</x:v>
      </x:c>
      <x:c r="D891" s="0" t="s">
        <x:v>22</x:v>
      </x:c>
      <x:c r="E891" s="0" t="s">
        <x:v>23</x:v>
      </x:c>
      <x:c r="F891" s="0" t="s">
        <x:v>20</x:v>
      </x:c>
      <x:c r="G891" s="0" t="n">
        <x:v>38</x:v>
      </x:c>
      <x:c r="H891" s="4" t="n">
        <x:v>17.55</x:v>
      </x:c>
      <x:c r="I891" s="4" t="n">
        <x:v>38</x:v>
      </x:c>
      <x:c r="J891" s="4" t="n">
        <x:v>0.462</x:v>
      </x:c>
      <x:c r="K891" s="4">
        <x:f>I891*J891</x:f>
      </x:c>
      <x:c r="L891" s="4" t="n">
        <x:v>128.226</x:v>
      </x:c>
      <x:c r="M891" s="5">
        <x:f>J891/3.574*100</x:f>
      </x:c>
      <x:c r="N891" s="6">
        <x:f>M891*L891/100</x:f>
      </x:c>
      <x:c r="O891" s="6">
        <x:f>H891-N891</x:f>
      </x:c>
    </x:row>
    <x:row r="892" spans="1:25">
      <x:c r="A892" s="0" t="s">
        <x:v>16</x:v>
      </x:c>
      <x:c r="B892" s="0" t="n">
        <x:v>1749</x:v>
      </x:c>
      <x:c r="C892" s="0" t="s">
        <x:v>17</x:v>
      </x:c>
      <x:c r="D892" s="0" t="s">
        <x:v>24</x:v>
      </x:c>
      <x:c r="E892" s="0" t="s">
        <x:v>25</x:v>
      </x:c>
      <x:c r="F892" s="0" t="s">
        <x:v>26</x:v>
      </x:c>
      <x:c r="G892" s="0" t="n">
        <x:v>38</x:v>
      </x:c>
      <x:c r="H892" s="4" t="n">
        <x:v>76</x:v>
      </x:c>
      <x:c r="I892" s="4" t="n">
        <x:v>38</x:v>
      </x:c>
      <x:c r="J892" s="4" t="n">
        <x:v>2</x:v>
      </x:c>
      <x:c r="K892" s="4">
        <x:f>I892*J892</x:f>
      </x:c>
      <x:c r="L892" s="4" t="n">
        <x:v>128.226</x:v>
      </x:c>
      <x:c r="M892" s="5">
        <x:f>J892/3.574*100</x:f>
      </x:c>
      <x:c r="N892" s="6">
        <x:f>M892*L892/100</x:f>
      </x:c>
      <x:c r="O892" s="6">
        <x:f>H892-N892</x:f>
      </x:c>
    </x:row>
    <x:row r="893" spans="1:25">
      <x:c r="A893" s="0" t="s">
        <x:v>92</x:v>
      </x:c>
      <x:c r="B893" s="0" t="n">
        <x:v>1750</x:v>
      </x:c>
      <x:c r="C893" s="0" t="s">
        <x:v>21</x:v>
      </x:c>
      <x:c r="D893" s="0" t="s">
        <x:v>33</x:v>
      </x:c>
      <x:c r="E893" s="0" t="s">
        <x:v>73</x:v>
      </x:c>
      <x:c r="F893" s="0" t="s">
        <x:v>20</x:v>
      </x:c>
      <x:c r="G893" s="0" t="n">
        <x:v>225</x:v>
      </x:c>
      <x:c r="H893" s="4" t="n">
        <x:v>59.85</x:v>
      </x:c>
      <x:c r="I893" s="4" t="n">
        <x:v>225</x:v>
      </x:c>
      <x:c r="J893" s="4" t="n">
        <x:v>0.266</x:v>
      </x:c>
      <x:c r="K893" s="4">
        <x:f>I893*J893</x:f>
      </x:c>
      <x:c r="L893" s="4" t="n">
        <x:v>314.231</x:v>
      </x:c>
      <x:c r="M893" s="5">
        <x:f>J893/1.408*100</x:f>
      </x:c>
      <x:c r="N893" s="6">
        <x:f>M893*L893/100</x:f>
      </x:c>
      <x:c r="O893" s="6">
        <x:f>H893-N893</x:f>
      </x:c>
    </x:row>
    <x:row r="894" spans="1:25">
      <x:c r="A894" s="0" t="s">
        <x:v>92</x:v>
      </x:c>
      <x:c r="B894" s="0" t="n">
        <x:v>1750</x:v>
      </x:c>
      <x:c r="C894" s="0" t="s">
        <x:v>21</x:v>
      </x:c>
      <x:c r="D894" s="0" t="s">
        <x:v>22</x:v>
      </x:c>
      <x:c r="E894" s="0" t="s">
        <x:v>74</x:v>
      </x:c>
      <x:c r="F894" s="0" t="s">
        <x:v>20</x:v>
      </x:c>
      <x:c r="G894" s="0" t="n">
        <x:v>225</x:v>
      </x:c>
      <x:c r="H894" s="4" t="n">
        <x:v>50.4</x:v>
      </x:c>
      <x:c r="I894" s="4" t="n">
        <x:v>225</x:v>
      </x:c>
      <x:c r="J894" s="4" t="n">
        <x:v>0.224</x:v>
      </x:c>
      <x:c r="K894" s="4">
        <x:f>I894*J894</x:f>
      </x:c>
      <x:c r="L894" s="4" t="n">
        <x:v>314.231</x:v>
      </x:c>
      <x:c r="M894" s="5">
        <x:f>J894/1.408*100</x:f>
      </x:c>
      <x:c r="N894" s="6">
        <x:f>M894*L894/100</x:f>
      </x:c>
      <x:c r="O894" s="6">
        <x:f>H894-N894</x:f>
      </x:c>
    </x:row>
    <x:row r="895" spans="1:25">
      <x:c r="A895" s="0" t="s">
        <x:v>92</x:v>
      </x:c>
      <x:c r="B895" s="0" t="n">
        <x:v>1750</x:v>
      </x:c>
      <x:c r="C895" s="0" t="s">
        <x:v>21</x:v>
      </x:c>
      <x:c r="D895" s="0" t="s">
        <x:v>33</x:v>
      </x:c>
      <x:c r="E895" s="0" t="s">
        <x:v>73</x:v>
      </x:c>
      <x:c r="F895" s="0" t="s">
        <x:v>26</x:v>
      </x:c>
      <x:c r="G895" s="0" t="n">
        <x:v>225</x:v>
      </x:c>
      <x:c r="H895" s="4" t="n">
        <x:v>17.551</x:v>
      </x:c>
      <x:c r="I895" s="4" t="n">
        <x:v>225</x:v>
      </x:c>
      <x:c r="J895" s="4" t="n">
        <x:v>0.078</x:v>
      </x:c>
      <x:c r="K895" s="4">
        <x:f>I895*J895</x:f>
      </x:c>
      <x:c r="L895" s="4" t="n">
        <x:v>314.231</x:v>
      </x:c>
      <x:c r="M895" s="5">
        <x:f>J895/1.408*100</x:f>
      </x:c>
      <x:c r="N895" s="6">
        <x:f>M895*L895/100</x:f>
      </x:c>
      <x:c r="O895" s="6">
        <x:f>H895-N895</x:f>
      </x:c>
    </x:row>
    <x:row r="896" spans="1:25">
      <x:c r="A896" s="0" t="s">
        <x:v>92</x:v>
      </x:c>
      <x:c r="B896" s="0" t="n">
        <x:v>1750</x:v>
      </x:c>
      <x:c r="C896" s="0" t="s">
        <x:v>21</x:v>
      </x:c>
      <x:c r="D896" s="0" t="s">
        <x:v>36</x:v>
      </x:c>
      <x:c r="E896" s="0" t="s">
        <x:v>75</x:v>
      </x:c>
      <x:c r="F896" s="0" t="s">
        <x:v>26</x:v>
      </x:c>
      <x:c r="G896" s="0" t="n">
        <x:v>225</x:v>
      </x:c>
      <x:c r="H896" s="4" t="n">
        <x:v>94.501</x:v>
      </x:c>
      <x:c r="I896" s="4" t="n">
        <x:v>225</x:v>
      </x:c>
      <x:c r="J896" s="4" t="n">
        <x:v>0.42</x:v>
      </x:c>
      <x:c r="K896" s="4">
        <x:f>I896*J896</x:f>
      </x:c>
      <x:c r="L896" s="4" t="n">
        <x:v>314.231</x:v>
      </x:c>
      <x:c r="M896" s="5">
        <x:f>J896/1.408*100</x:f>
      </x:c>
      <x:c r="N896" s="6">
        <x:f>M896*L896/100</x:f>
      </x:c>
      <x:c r="O896" s="6">
        <x:f>H896-N896</x:f>
      </x:c>
    </x:row>
    <x:row r="897" spans="1:25">
      <x:c r="A897" s="0" t="s">
        <x:v>92</x:v>
      </x:c>
      <x:c r="B897" s="0" t="n">
        <x:v>1750</x:v>
      </x:c>
      <x:c r="C897" s="0" t="s">
        <x:v>21</x:v>
      </x:c>
      <x:c r="D897" s="0" t="s">
        <x:v>36</x:v>
      </x:c>
      <x:c r="E897" s="0" t="s">
        <x:v>76</x:v>
      </x:c>
      <x:c r="F897" s="0" t="s">
        <x:v>26</x:v>
      </x:c>
      <x:c r="G897" s="0" t="n">
        <x:v>225</x:v>
      </x:c>
      <x:c r="H897" s="4" t="n">
        <x:v>94.505</x:v>
      </x:c>
      <x:c r="I897" s="4" t="n">
        <x:v>225</x:v>
      </x:c>
      <x:c r="J897" s="4" t="n">
        <x:v>0.42</x:v>
      </x:c>
      <x:c r="K897" s="4">
        <x:f>I897*J897</x:f>
      </x:c>
      <x:c r="L897" s="4" t="n">
        <x:v>314.231</x:v>
      </x:c>
      <x:c r="M897" s="5">
        <x:f>J897/1.408*100</x:f>
      </x:c>
      <x:c r="N897" s="6">
        <x:f>M897*L897/100</x:f>
      </x:c>
      <x:c r="O897" s="6">
        <x:f>H897-N897</x:f>
      </x:c>
    </x:row>
    <x:row r="898" spans="1:25">
      <x:c r="A898" s="0" t="s">
        <x:v>96</x:v>
      </x:c>
      <x:c r="B898" s="0" t="n">
        <x:v>1751</x:v>
      </x:c>
      <x:c r="C898" s="0" t="s">
        <x:v>21</x:v>
      </x:c>
      <x:c r="D898" s="0" t="s">
        <x:v>22</x:v>
      </x:c>
      <x:c r="E898" s="0" t="s">
        <x:v>23</x:v>
      </x:c>
      <x:c r="F898" s="0" t="s">
        <x:v>20</x:v>
      </x:c>
      <x:c r="G898" s="0" t="n">
        <x:v>38</x:v>
      </x:c>
      <x:c r="H898" s="4" t="n">
        <x:v>22.5</x:v>
      </x:c>
      <x:c r="I898" s="4" t="n">
        <x:v>38</x:v>
      </x:c>
      <x:c r="J898" s="4" t="n">
        <x:v>0.592</x:v>
      </x:c>
      <x:c r="K898" s="4">
        <x:f>I898*J898</x:f>
      </x:c>
      <x:c r="L898" s="4" t="n">
        <x:v>125.998</x:v>
      </x:c>
      <x:c r="M898" s="5">
        <x:f>J898/3.834*100</x:f>
      </x:c>
      <x:c r="N898" s="6">
        <x:f>M898*L898/100</x:f>
      </x:c>
      <x:c r="O898" s="6">
        <x:f>H898-N898</x:f>
      </x:c>
    </x:row>
    <x:row r="899" spans="1:25">
      <x:c r="A899" s="0" t="s">
        <x:v>96</x:v>
      </x:c>
      <x:c r="B899" s="0" t="n">
        <x:v>1751</x:v>
      </x:c>
      <x:c r="C899" s="0" t="s">
        <x:v>21</x:v>
      </x:c>
      <x:c r="D899" s="0" t="s">
        <x:v>22</x:v>
      </x:c>
      <x:c r="E899" s="0" t="s">
        <x:v>23</x:v>
      </x:c>
      <x:c r="F899" s="0" t="s">
        <x:v>20</x:v>
      </x:c>
      <x:c r="G899" s="0" t="n">
        <x:v>38</x:v>
      </x:c>
      <x:c r="H899" s="4" t="n">
        <x:v>22.5</x:v>
      </x:c>
      <x:c r="I899" s="4" t="n">
        <x:v>38</x:v>
      </x:c>
      <x:c r="J899" s="4" t="n">
        <x:v>0.592</x:v>
      </x:c>
      <x:c r="K899" s="4">
        <x:f>I899*J899</x:f>
      </x:c>
      <x:c r="L899" s="4" t="n">
        <x:v>125.998</x:v>
      </x:c>
      <x:c r="M899" s="5">
        <x:f>J899/3.834*100</x:f>
      </x:c>
      <x:c r="N899" s="6">
        <x:f>M899*L899/100</x:f>
      </x:c>
      <x:c r="O899" s="6">
        <x:f>H899-N899</x:f>
      </x:c>
    </x:row>
    <x:row r="900" spans="1:25">
      <x:c r="A900" s="0" t="s">
        <x:v>96</x:v>
      </x:c>
      <x:c r="B900" s="0" t="n">
        <x:v>1751</x:v>
      </x:c>
      <x:c r="C900" s="0" t="s">
        <x:v>17</x:v>
      </x:c>
      <x:c r="D900" s="0" t="s">
        <x:v>18</x:v>
      </x:c>
      <x:c r="E900" s="0" t="s">
        <x:v>19</x:v>
      </x:c>
      <x:c r="F900" s="0" t="s">
        <x:v>20</x:v>
      </x:c>
      <x:c r="G900" s="0" t="n">
        <x:v>38</x:v>
      </x:c>
      <x:c r="H900" s="4" t="n">
        <x:v>24.7</x:v>
      </x:c>
      <x:c r="I900" s="4" t="n">
        <x:v>38</x:v>
      </x:c>
      <x:c r="J900" s="4" t="n">
        <x:v>0.65</x:v>
      </x:c>
      <x:c r="K900" s="4">
        <x:f>I900*J900</x:f>
      </x:c>
      <x:c r="L900" s="4" t="n">
        <x:v>125.998</x:v>
      </x:c>
      <x:c r="M900" s="5">
        <x:f>J900/3.834*100</x:f>
      </x:c>
      <x:c r="N900" s="6">
        <x:f>M900*L900/100</x:f>
      </x:c>
      <x:c r="O900" s="6">
        <x:f>H900-N900</x:f>
      </x:c>
    </x:row>
    <x:row r="901" spans="1:25">
      <x:c r="A901" s="0" t="s">
        <x:v>96</x:v>
      </x:c>
      <x:c r="B901" s="0" t="n">
        <x:v>1751</x:v>
      </x:c>
      <x:c r="C901" s="0" t="s">
        <x:v>17</x:v>
      </x:c>
      <x:c r="D901" s="0" t="s">
        <x:v>24</x:v>
      </x:c>
      <x:c r="E901" s="0" t="s">
        <x:v>25</x:v>
      </x:c>
      <x:c r="F901" s="0" t="s">
        <x:v>26</x:v>
      </x:c>
      <x:c r="G901" s="0" t="n">
        <x:v>38</x:v>
      </x:c>
      <x:c r="H901" s="4" t="n">
        <x:v>76</x:v>
      </x:c>
      <x:c r="I901" s="4" t="n">
        <x:v>38</x:v>
      </x:c>
      <x:c r="J901" s="4" t="n">
        <x:v>2</x:v>
      </x:c>
      <x:c r="K901" s="4">
        <x:f>I901*J901</x:f>
      </x:c>
      <x:c r="L901" s="4" t="n">
        <x:v>125.998</x:v>
      </x:c>
      <x:c r="M901" s="5">
        <x:f>J901/3.834*100</x:f>
      </x:c>
      <x:c r="N901" s="6">
        <x:f>M901*L901/100</x:f>
      </x:c>
      <x:c r="O901" s="6">
        <x:f>H901-N901</x:f>
      </x:c>
    </x:row>
    <x:row r="902" spans="1:25">
      <x:c r="A902" s="0" t="s">
        <x:v>125</x:v>
      </x:c>
      <x:c r="B902" s="0" t="n">
        <x:v>1752</x:v>
      </x:c>
      <x:c r="C902" s="0" t="s">
        <x:v>21</x:v>
      </x:c>
      <x:c r="D902" s="0" t="s">
        <x:v>22</x:v>
      </x:c>
      <x:c r="E902" s="0" t="s">
        <x:v>23</x:v>
      </x:c>
      <x:c r="F902" s="0" t="s">
        <x:v>20</x:v>
      </x:c>
      <x:c r="G902" s="0" t="n">
        <x:v>117</x:v>
      </x:c>
      <x:c r="H902" s="4" t="n">
        <x:v>43.384</x:v>
      </x:c>
      <x:c r="I902" s="4" t="n">
        <x:v>117</x:v>
      </x:c>
      <x:c r="J902" s="4" t="n">
        <x:v>0.371</x:v>
      </x:c>
      <x:c r="K902" s="4">
        <x:f>I902*J902</x:f>
      </x:c>
      <x:c r="L902" s="4" t="n">
        <x:v>257.712</x:v>
      </x:c>
      <x:c r="M902" s="5">
        <x:f>J902/2.863*100</x:f>
      </x:c>
      <x:c r="N902" s="6">
        <x:f>M902*L902/100</x:f>
      </x:c>
      <x:c r="O902" s="6">
        <x:f>H902-N902</x:f>
      </x:c>
    </x:row>
    <x:row r="903" spans="1:25">
      <x:c r="A903" s="0" t="s">
        <x:v>125</x:v>
      </x:c>
      <x:c r="B903" s="0" t="n">
        <x:v>1752</x:v>
      </x:c>
      <x:c r="C903" s="0" t="s">
        <x:v>21</x:v>
      </x:c>
      <x:c r="D903" s="0" t="s">
        <x:v>22</x:v>
      </x:c>
      <x:c r="E903" s="0" t="s">
        <x:v>23</x:v>
      </x:c>
      <x:c r="F903" s="0" t="s">
        <x:v>20</x:v>
      </x:c>
      <x:c r="G903" s="0" t="n">
        <x:v>117</x:v>
      </x:c>
      <x:c r="H903" s="4" t="n">
        <x:v>43.384</x:v>
      </x:c>
      <x:c r="I903" s="4" t="n">
        <x:v>117</x:v>
      </x:c>
      <x:c r="J903" s="4" t="n">
        <x:v>0.371</x:v>
      </x:c>
      <x:c r="K903" s="4">
        <x:f>I903*J903</x:f>
      </x:c>
      <x:c r="L903" s="4" t="n">
        <x:v>257.712</x:v>
      </x:c>
      <x:c r="M903" s="5">
        <x:f>J903/2.863*100</x:f>
      </x:c>
      <x:c r="N903" s="6">
        <x:f>M903*L903/100</x:f>
      </x:c>
      <x:c r="O903" s="6">
        <x:f>H903-N903</x:f>
      </x:c>
    </x:row>
    <x:row r="904" spans="1:25">
      <x:c r="A904" s="0" t="s">
        <x:v>125</x:v>
      </x:c>
      <x:c r="B904" s="0" t="n">
        <x:v>1752</x:v>
      </x:c>
      <x:c r="C904" s="0" t="s">
        <x:v>21</x:v>
      </x:c>
      <x:c r="D904" s="0" t="s">
        <x:v>22</x:v>
      </x:c>
      <x:c r="E904" s="0" t="s">
        <x:v>23</x:v>
      </x:c>
      <x:c r="F904" s="0" t="s">
        <x:v>20</x:v>
      </x:c>
      <x:c r="G904" s="0" t="n">
        <x:v>117</x:v>
      </x:c>
      <x:c r="H904" s="4" t="n">
        <x:v>39.897</x:v>
      </x:c>
      <x:c r="I904" s="4" t="n">
        <x:v>117</x:v>
      </x:c>
      <x:c r="J904" s="4" t="n">
        <x:v>0.341</x:v>
      </x:c>
      <x:c r="K904" s="4">
        <x:f>I904*J904</x:f>
      </x:c>
      <x:c r="L904" s="4" t="n">
        <x:v>257.712</x:v>
      </x:c>
      <x:c r="M904" s="5">
        <x:f>J904/2.863*100</x:f>
      </x:c>
      <x:c r="N904" s="6">
        <x:f>M904*L904/100</x:f>
      </x:c>
      <x:c r="O904" s="6">
        <x:f>H904-N904</x:f>
      </x:c>
    </x:row>
    <x:row r="905" spans="1:25">
      <x:c r="A905" s="0" t="s">
        <x:v>125</x:v>
      </x:c>
      <x:c r="B905" s="0" t="n">
        <x:v>1752</x:v>
      </x:c>
      <x:c r="C905" s="0" t="s">
        <x:v>21</x:v>
      </x:c>
      <x:c r="D905" s="0" t="s">
        <x:v>28</x:v>
      </x:c>
      <x:c r="E905" s="0" t="s">
        <x:v>19</x:v>
      </x:c>
      <x:c r="F905" s="0" t="s">
        <x:v>26</x:v>
      </x:c>
      <x:c r="G905" s="0" t="n">
        <x:v>117</x:v>
      </x:c>
      <x:c r="H905" s="4" t="n">
        <x:v>30.426</x:v>
      </x:c>
      <x:c r="I905" s="4" t="n">
        <x:v>117</x:v>
      </x:c>
      <x:c r="J905" s="4" t="n">
        <x:v>0.26</x:v>
      </x:c>
      <x:c r="K905" s="4">
        <x:f>I905*J905</x:f>
      </x:c>
      <x:c r="L905" s="4" t="n">
        <x:v>257.712</x:v>
      </x:c>
      <x:c r="M905" s="5">
        <x:f>J905/2.863*100</x:f>
      </x:c>
      <x:c r="N905" s="6">
        <x:f>M905*L905/100</x:f>
      </x:c>
      <x:c r="O905" s="6">
        <x:f>H905-N905</x:f>
      </x:c>
    </x:row>
    <x:row r="906" spans="1:25">
      <x:c r="A906" s="0" t="s">
        <x:v>125</x:v>
      </x:c>
      <x:c r="B906" s="0" t="n">
        <x:v>1752</x:v>
      </x:c>
      <x:c r="C906" s="0" t="s">
        <x:v>21</x:v>
      </x:c>
      <x:c r="D906" s="0" t="s">
        <x:v>28</x:v>
      </x:c>
      <x:c r="E906" s="0" t="s">
        <x:v>23</x:v>
      </x:c>
      <x:c r="F906" s="0" t="s">
        <x:v>26</x:v>
      </x:c>
      <x:c r="G906" s="0" t="n">
        <x:v>117</x:v>
      </x:c>
      <x:c r="H906" s="4" t="n">
        <x:v>177.84</x:v>
      </x:c>
      <x:c r="I906" s="4" t="n">
        <x:v>117</x:v>
      </x:c>
      <x:c r="J906" s="4" t="n">
        <x:v>1.52</x:v>
      </x:c>
      <x:c r="K906" s="4">
        <x:f>I906*J906</x:f>
      </x:c>
      <x:c r="L906" s="4" t="n">
        <x:v>257.712</x:v>
      </x:c>
      <x:c r="M906" s="5">
        <x:f>J906/2.863*100</x:f>
      </x:c>
      <x:c r="N906" s="6">
        <x:f>M906*L906/100</x:f>
      </x:c>
      <x:c r="O906" s="6">
        <x:f>H906-N906</x:f>
      </x:c>
    </x:row>
    <x:row r="907" spans="1:25">
      <x:c r="A907" s="0" t="s">
        <x:v>83</x:v>
      </x:c>
      <x:c r="B907" s="0" t="n">
        <x:v>1753</x:v>
      </x:c>
      <x:c r="C907" s="0" t="s">
        <x:v>21</x:v>
      </x:c>
      <x:c r="D907" s="0" t="s">
        <x:v>22</x:v>
      </x:c>
      <x:c r="E907" s="0" t="s">
        <x:v>23</x:v>
      </x:c>
      <x:c r="F907" s="0" t="s">
        <x:v>20</x:v>
      </x:c>
      <x:c r="G907" s="0" t="n">
        <x:v>117</x:v>
      </x:c>
      <x:c r="H907" s="4" t="n">
        <x:v>39.897</x:v>
      </x:c>
      <x:c r="I907" s="4" t="n">
        <x:v>117</x:v>
      </x:c>
      <x:c r="J907" s="4" t="n">
        <x:v>0.341</x:v>
      </x:c>
      <x:c r="K907" s="4">
        <x:f>I907*J907</x:f>
      </x:c>
      <x:c r="L907" s="4" t="n">
        <x:v>260.432</x:v>
      </x:c>
      <x:c r="M907" s="5">
        <x:f>J907/3.234*100</x:f>
      </x:c>
      <x:c r="N907" s="6">
        <x:f>M907*L907/100</x:f>
      </x:c>
      <x:c r="O907" s="6">
        <x:f>H907-N907</x:f>
      </x:c>
    </x:row>
    <x:row r="908" spans="1:25">
      <x:c r="A908" s="0" t="s">
        <x:v>83</x:v>
      </x:c>
      <x:c r="B908" s="0" t="n">
        <x:v>1753</x:v>
      </x:c>
      <x:c r="C908" s="0" t="s">
        <x:v>21</x:v>
      </x:c>
      <x:c r="D908" s="0" t="s">
        <x:v>22</x:v>
      </x:c>
      <x:c r="E908" s="0" t="s">
        <x:v>23</x:v>
      </x:c>
      <x:c r="F908" s="0" t="s">
        <x:v>20</x:v>
      </x:c>
      <x:c r="G908" s="0" t="n">
        <x:v>117</x:v>
      </x:c>
      <x:c r="H908" s="4" t="n">
        <x:v>43.384</x:v>
      </x:c>
      <x:c r="I908" s="4" t="n">
        <x:v>117</x:v>
      </x:c>
      <x:c r="J908" s="4" t="n">
        <x:v>0.371</x:v>
      </x:c>
      <x:c r="K908" s="4">
        <x:f>I908*J908</x:f>
      </x:c>
      <x:c r="L908" s="4" t="n">
        <x:v>260.432</x:v>
      </x:c>
      <x:c r="M908" s="5">
        <x:f>J908/3.234*100</x:f>
      </x:c>
      <x:c r="N908" s="6">
        <x:f>M908*L908/100</x:f>
      </x:c>
      <x:c r="O908" s="6">
        <x:f>H908-N908</x:f>
      </x:c>
    </x:row>
    <x:row r="909" spans="1:25">
      <x:c r="A909" s="0" t="s">
        <x:v>83</x:v>
      </x:c>
      <x:c r="B909" s="0" t="n">
        <x:v>1753</x:v>
      </x:c>
      <x:c r="C909" s="0" t="s">
        <x:v>21</x:v>
      </x:c>
      <x:c r="D909" s="0" t="s">
        <x:v>22</x:v>
      </x:c>
      <x:c r="E909" s="0" t="s">
        <x:v>23</x:v>
      </x:c>
      <x:c r="F909" s="0" t="s">
        <x:v>20</x:v>
      </x:c>
      <x:c r="G909" s="0" t="n">
        <x:v>117</x:v>
      </x:c>
      <x:c r="H909" s="4" t="n">
        <x:v>43.384</x:v>
      </x:c>
      <x:c r="I909" s="4" t="n">
        <x:v>117</x:v>
      </x:c>
      <x:c r="J909" s="4" t="n">
        <x:v>0.371</x:v>
      </x:c>
      <x:c r="K909" s="4">
        <x:f>I909*J909</x:f>
      </x:c>
      <x:c r="L909" s="4" t="n">
        <x:v>260.432</x:v>
      </x:c>
      <x:c r="M909" s="5">
        <x:f>J909/3.234*100</x:f>
      </x:c>
      <x:c r="N909" s="6">
        <x:f>M909*L909/100</x:f>
      </x:c>
      <x:c r="O909" s="6">
        <x:f>H909-N909</x:f>
      </x:c>
    </x:row>
    <x:row r="910" spans="1:25">
      <x:c r="A910" s="0" t="s">
        <x:v>83</x:v>
      </x:c>
      <x:c r="B910" s="0" t="n">
        <x:v>1753</x:v>
      </x:c>
      <x:c r="C910" s="0" t="s">
        <x:v>21</x:v>
      </x:c>
      <x:c r="D910" s="0" t="s">
        <x:v>22</x:v>
      </x:c>
      <x:c r="E910" s="0" t="s">
        <x:v>23</x:v>
      </x:c>
      <x:c r="F910" s="0" t="s">
        <x:v>20</x:v>
      </x:c>
      <x:c r="G910" s="0" t="n">
        <x:v>117</x:v>
      </x:c>
      <x:c r="H910" s="4" t="n">
        <x:v>43.384</x:v>
      </x:c>
      <x:c r="I910" s="4" t="n">
        <x:v>117</x:v>
      </x:c>
      <x:c r="J910" s="4" t="n">
        <x:v>0.371</x:v>
      </x:c>
      <x:c r="K910" s="4">
        <x:f>I910*J910</x:f>
      </x:c>
      <x:c r="L910" s="4" t="n">
        <x:v>260.432</x:v>
      </x:c>
      <x:c r="M910" s="5">
        <x:f>J910/3.234*100</x:f>
      </x:c>
      <x:c r="N910" s="6">
        <x:f>M910*L910/100</x:f>
      </x:c>
      <x:c r="O910" s="6">
        <x:f>H910-N910</x:f>
      </x:c>
    </x:row>
    <x:row r="911" spans="1:25">
      <x:c r="A911" s="0" t="s">
        <x:v>83</x:v>
      </x:c>
      <x:c r="B911" s="0" t="n">
        <x:v>1753</x:v>
      </x:c>
      <x:c r="C911" s="0" t="s">
        <x:v>21</x:v>
      </x:c>
      <x:c r="D911" s="0" t="s">
        <x:v>28</x:v>
      </x:c>
      <x:c r="E911" s="0" t="s">
        <x:v>19</x:v>
      </x:c>
      <x:c r="F911" s="0" t="s">
        <x:v>26</x:v>
      </x:c>
      <x:c r="G911" s="0" t="n">
        <x:v>117</x:v>
      </x:c>
      <x:c r="H911" s="4" t="n">
        <x:v>30.421</x:v>
      </x:c>
      <x:c r="I911" s="4" t="n">
        <x:v>117</x:v>
      </x:c>
      <x:c r="J911" s="4" t="n">
        <x:v>0.26</x:v>
      </x:c>
      <x:c r="K911" s="4">
        <x:f>I911*J911</x:f>
      </x:c>
      <x:c r="L911" s="4" t="n">
        <x:v>260.432</x:v>
      </x:c>
      <x:c r="M911" s="5">
        <x:f>J911/3.234*100</x:f>
      </x:c>
      <x:c r="N911" s="6">
        <x:f>M911*L911/100</x:f>
      </x:c>
      <x:c r="O911" s="6">
        <x:f>H911-N911</x:f>
      </x:c>
    </x:row>
    <x:row r="912" spans="1:25">
      <x:c r="A912" s="0" t="s">
        <x:v>83</x:v>
      </x:c>
      <x:c r="B912" s="0" t="n">
        <x:v>1753</x:v>
      </x:c>
      <x:c r="C912" s="0" t="s">
        <x:v>21</x:v>
      </x:c>
      <x:c r="D912" s="0" t="s">
        <x:v>28</x:v>
      </x:c>
      <x:c r="E912" s="0" t="s">
        <x:v>23</x:v>
      </x:c>
      <x:c r="F912" s="0" t="s">
        <x:v>26</x:v>
      </x:c>
      <x:c r="G912" s="0" t="n">
        <x:v>117</x:v>
      </x:c>
      <x:c r="H912" s="4" t="n">
        <x:v>177.84</x:v>
      </x:c>
      <x:c r="I912" s="4" t="n">
        <x:v>117</x:v>
      </x:c>
      <x:c r="J912" s="4" t="n">
        <x:v>1.52</x:v>
      </x:c>
      <x:c r="K912" s="4">
        <x:f>I912*J912</x:f>
      </x:c>
      <x:c r="L912" s="4" t="n">
        <x:v>260.432</x:v>
      </x:c>
      <x:c r="M912" s="5">
        <x:f>J912/3.234*100</x:f>
      </x:c>
      <x:c r="N912" s="6">
        <x:f>M912*L912/100</x:f>
      </x:c>
      <x:c r="O912" s="6">
        <x:f>H912-N912</x:f>
      </x:c>
    </x:row>
    <x:row r="913" spans="1:25">
      <x:c r="A913" s="0" t="s">
        <x:v>69</x:v>
      </x:c>
      <x:c r="B913" s="0" t="n">
        <x:v>1754</x:v>
      </x:c>
      <x:c r="C913" s="0" t="s">
        <x:v>21</x:v>
      </x:c>
      <x:c r="D913" s="0" t="s">
        <x:v>22</x:v>
      </x:c>
      <x:c r="E913" s="0" t="s">
        <x:v>23</x:v>
      </x:c>
      <x:c r="F913" s="0" t="s">
        <x:v>20</x:v>
      </x:c>
      <x:c r="G913" s="0" t="n">
        <x:v>38</x:v>
      </x:c>
      <x:c r="H913" s="4" t="n">
        <x:v>22.5</x:v>
      </x:c>
      <x:c r="I913" s="4" t="n">
        <x:v>38</x:v>
      </x:c>
      <x:c r="J913" s="4" t="n">
        <x:v>0.592</x:v>
      </x:c>
      <x:c r="K913" s="4">
        <x:f>I913*J913</x:f>
      </x:c>
      <x:c r="L913" s="4" t="n">
        <x:v>120.202</x:v>
      </x:c>
      <x:c r="M913" s="5">
        <x:f>J913/3.834*100</x:f>
      </x:c>
      <x:c r="N913" s="6">
        <x:f>M913*L913/100</x:f>
      </x:c>
      <x:c r="O913" s="6">
        <x:f>H913-N913</x:f>
      </x:c>
    </x:row>
    <x:row r="914" spans="1:25">
      <x:c r="A914" s="0" t="s">
        <x:v>69</x:v>
      </x:c>
      <x:c r="B914" s="0" t="n">
        <x:v>1754</x:v>
      </x:c>
      <x:c r="C914" s="0" t="s">
        <x:v>21</x:v>
      </x:c>
      <x:c r="D914" s="0" t="s">
        <x:v>22</x:v>
      </x:c>
      <x:c r="E914" s="0" t="s">
        <x:v>23</x:v>
      </x:c>
      <x:c r="F914" s="0" t="s">
        <x:v>20</x:v>
      </x:c>
      <x:c r="G914" s="0" t="n">
        <x:v>38</x:v>
      </x:c>
      <x:c r="H914" s="4" t="n">
        <x:v>22.5</x:v>
      </x:c>
      <x:c r="I914" s="4" t="n">
        <x:v>38</x:v>
      </x:c>
      <x:c r="J914" s="4" t="n">
        <x:v>0.592</x:v>
      </x:c>
      <x:c r="K914" s="4">
        <x:f>I914*J914</x:f>
      </x:c>
      <x:c r="L914" s="4" t="n">
        <x:v>120.202</x:v>
      </x:c>
      <x:c r="M914" s="5">
        <x:f>J914/3.834*100</x:f>
      </x:c>
      <x:c r="N914" s="6">
        <x:f>M914*L914/100</x:f>
      </x:c>
      <x:c r="O914" s="6">
        <x:f>H914-N914</x:f>
      </x:c>
    </x:row>
    <x:row r="915" spans="1:25">
      <x:c r="A915" s="0" t="s">
        <x:v>69</x:v>
      </x:c>
      <x:c r="B915" s="0" t="n">
        <x:v>1754</x:v>
      </x:c>
      <x:c r="C915" s="0" t="s">
        <x:v>17</x:v>
      </x:c>
      <x:c r="D915" s="0" t="s">
        <x:v>18</x:v>
      </x:c>
      <x:c r="E915" s="0" t="s">
        <x:v>19</x:v>
      </x:c>
      <x:c r="F915" s="0" t="s">
        <x:v>20</x:v>
      </x:c>
      <x:c r="G915" s="0" t="n">
        <x:v>38</x:v>
      </x:c>
      <x:c r="H915" s="4" t="n">
        <x:v>24.7</x:v>
      </x:c>
      <x:c r="I915" s="4" t="n">
        <x:v>38</x:v>
      </x:c>
      <x:c r="J915" s="4" t="n">
        <x:v>0.65</x:v>
      </x:c>
      <x:c r="K915" s="4">
        <x:f>I915*J915</x:f>
      </x:c>
      <x:c r="L915" s="4" t="n">
        <x:v>120.202</x:v>
      </x:c>
      <x:c r="M915" s="5">
        <x:f>J915/3.834*100</x:f>
      </x:c>
      <x:c r="N915" s="6">
        <x:f>M915*L915/100</x:f>
      </x:c>
      <x:c r="O915" s="6">
        <x:f>H915-N915</x:f>
      </x:c>
    </x:row>
    <x:row r="916" spans="1:25">
      <x:c r="A916" s="0" t="s">
        <x:v>69</x:v>
      </x:c>
      <x:c r="B916" s="0" t="n">
        <x:v>1754</x:v>
      </x:c>
      <x:c r="C916" s="0" t="s">
        <x:v>17</x:v>
      </x:c>
      <x:c r="D916" s="0" t="s">
        <x:v>24</x:v>
      </x:c>
      <x:c r="E916" s="0" t="s">
        <x:v>25</x:v>
      </x:c>
      <x:c r="F916" s="0" t="s">
        <x:v>26</x:v>
      </x:c>
      <x:c r="G916" s="0" t="n">
        <x:v>38</x:v>
      </x:c>
      <x:c r="H916" s="4" t="n">
        <x:v>76</x:v>
      </x:c>
      <x:c r="I916" s="4" t="n">
        <x:v>38</x:v>
      </x:c>
      <x:c r="J916" s="4" t="n">
        <x:v>2</x:v>
      </x:c>
      <x:c r="K916" s="4">
        <x:f>I916*J916</x:f>
      </x:c>
      <x:c r="L916" s="4" t="n">
        <x:v>120.202</x:v>
      </x:c>
      <x:c r="M916" s="5">
        <x:f>J916/3.834*100</x:f>
      </x:c>
      <x:c r="N916" s="6">
        <x:f>M916*L916/100</x:f>
      </x:c>
      <x:c r="O916" s="6">
        <x:f>H916-N916</x:f>
      </x:c>
    </x:row>
    <x:row r="917" spans="1:25">
      <x:c r="A917" s="0" t="s">
        <x:v>39</x:v>
      </x:c>
      <x:c r="B917" s="0" t="n">
        <x:v>1755</x:v>
      </x:c>
      <x:c r="C917" s="0" t="s">
        <x:v>21</x:v>
      </x:c>
      <x:c r="D917" s="0" t="s">
        <x:v>22</x:v>
      </x:c>
      <x:c r="E917" s="0" t="s">
        <x:v>23</x:v>
      </x:c>
      <x:c r="F917" s="0" t="s">
        <x:v>20</x:v>
      </x:c>
      <x:c r="G917" s="0" t="n">
        <x:v>14</x:v>
      </x:c>
      <x:c r="H917" s="4" t="n">
        <x:v>10.8</x:v>
      </x:c>
      <x:c r="I917" s="4" t="n">
        <x:v>14</x:v>
      </x:c>
      <x:c r="J917" s="4" t="n">
        <x:v>0.771</x:v>
      </x:c>
      <x:c r="K917" s="4">
        <x:f>I917*J917</x:f>
      </x:c>
      <x:c r="L917" s="4" t="n">
        <x:v>48.003</x:v>
      </x:c>
      <x:c r="M917" s="5">
        <x:f>J917/6.021*100</x:f>
      </x:c>
      <x:c r="N917" s="6">
        <x:f>M917*L917/100</x:f>
      </x:c>
      <x:c r="O917" s="6">
        <x:f>H917-N917</x:f>
      </x:c>
    </x:row>
    <x:row r="918" spans="1:25">
      <x:c r="A918" s="0" t="s">
        <x:v>39</x:v>
      </x:c>
      <x:c r="B918" s="0" t="n">
        <x:v>1755</x:v>
      </x:c>
      <x:c r="C918" s="0" t="s">
        <x:v>17</x:v>
      </x:c>
      <x:c r="D918" s="0" t="s">
        <x:v>18</x:v>
      </x:c>
      <x:c r="E918" s="0" t="s">
        <x:v>19</x:v>
      </x:c>
      <x:c r="F918" s="0" t="s">
        <x:v>20</x:v>
      </x:c>
      <x:c r="G918" s="0" t="n">
        <x:v>14</x:v>
      </x:c>
      <x:c r="H918" s="4" t="n">
        <x:v>45.5</x:v>
      </x:c>
      <x:c r="I918" s="4" t="n">
        <x:v>14</x:v>
      </x:c>
      <x:c r="J918" s="4" t="n">
        <x:v>3.25</x:v>
      </x:c>
      <x:c r="K918" s="4">
        <x:f>I918*J918</x:f>
      </x:c>
      <x:c r="L918" s="4" t="n">
        <x:v>48.003</x:v>
      </x:c>
      <x:c r="M918" s="5">
        <x:f>J918/6.021*100</x:f>
      </x:c>
      <x:c r="N918" s="6">
        <x:f>M918*L918/100</x:f>
      </x:c>
      <x:c r="O918" s="6">
        <x:f>H918-N918</x:f>
      </x:c>
    </x:row>
    <x:row r="919" spans="1:25">
      <x:c r="A919" s="0" t="s">
        <x:v>39</x:v>
      </x:c>
      <x:c r="B919" s="0" t="n">
        <x:v>1755</x:v>
      </x:c>
      <x:c r="C919" s="0" t="s">
        <x:v>17</x:v>
      </x:c>
      <x:c r="D919" s="0" t="s">
        <x:v>24</x:v>
      </x:c>
      <x:c r="E919" s="0" t="s">
        <x:v>25</x:v>
      </x:c>
      <x:c r="F919" s="0" t="s">
        <x:v>26</x:v>
      </x:c>
      <x:c r="G919" s="0" t="n">
        <x:v>14</x:v>
      </x:c>
      <x:c r="H919" s="4" t="n">
        <x:v>140</x:v>
      </x:c>
      <x:c r="I919" s="4" t="n">
        <x:v>14</x:v>
      </x:c>
      <x:c r="J919" s="4" t="n">
        <x:v>2</x:v>
      </x:c>
      <x:c r="K919" s="4">
        <x:f>I919*J919</x:f>
      </x:c>
      <x:c r="L919" s="4" t="n">
        <x:v>48.003</x:v>
      </x:c>
      <x:c r="M919" s="5">
        <x:f>J919/6.021*100</x:f>
      </x:c>
      <x:c r="N919" s="6">
        <x:f>M919*L919/100</x:f>
      </x:c>
      <x:c r="O919" s="6">
        <x:f>H919-N919</x:f>
      </x:c>
    </x:row>
    <x:row r="920" spans="1:25">
      <x:c r="A920" s="0" t="s">
        <x:v>107</x:v>
      </x:c>
      <x:c r="B920" s="0" t="n">
        <x:v>1756</x:v>
      </x:c>
      <x:c r="C920" s="0" t="s">
        <x:v>21</x:v>
      </x:c>
      <x:c r="D920" s="0" t="s">
        <x:v>22</x:v>
      </x:c>
      <x:c r="E920" s="0" t="s">
        <x:v>74</x:v>
      </x:c>
      <x:c r="F920" s="0" t="s">
        <x:v>20</x:v>
      </x:c>
      <x:c r="G920" s="0" t="n">
        <x:v>225</x:v>
      </x:c>
      <x:c r="H920" s="4" t="n">
        <x:v>50.4</x:v>
      </x:c>
      <x:c r="I920" s="4" t="n">
        <x:v>225</x:v>
      </x:c>
      <x:c r="J920" s="4" t="n">
        <x:v>0.224</x:v>
      </x:c>
      <x:c r="K920" s="4">
        <x:f>I920*J920</x:f>
      </x:c>
      <x:c r="L920" s="4" t="n">
        <x:v>263.805</x:v>
      </x:c>
      <x:c r="M920" s="5">
        <x:f>J920/1.408*100</x:f>
      </x:c>
      <x:c r="N920" s="6">
        <x:f>M920*L920/100</x:f>
      </x:c>
      <x:c r="O920" s="6">
        <x:f>H920-N920</x:f>
      </x:c>
    </x:row>
    <x:row r="921" spans="1:25">
      <x:c r="A921" s="0" t="s">
        <x:v>107</x:v>
      </x:c>
      <x:c r="B921" s="0" t="n">
        <x:v>1756</x:v>
      </x:c>
      <x:c r="C921" s="0" t="s">
        <x:v>21</x:v>
      </x:c>
      <x:c r="D921" s="0" t="s">
        <x:v>33</x:v>
      </x:c>
      <x:c r="E921" s="0" t="s">
        <x:v>73</x:v>
      </x:c>
      <x:c r="F921" s="0" t="s">
        <x:v>20</x:v>
      </x:c>
      <x:c r="G921" s="0" t="n">
        <x:v>225</x:v>
      </x:c>
      <x:c r="H921" s="4" t="n">
        <x:v>59.85</x:v>
      </x:c>
      <x:c r="I921" s="4" t="n">
        <x:v>225</x:v>
      </x:c>
      <x:c r="J921" s="4" t="n">
        <x:v>0.266</x:v>
      </x:c>
      <x:c r="K921" s="4">
        <x:f>I921*J921</x:f>
      </x:c>
      <x:c r="L921" s="4" t="n">
        <x:v>263.805</x:v>
      </x:c>
      <x:c r="M921" s="5">
        <x:f>J921/1.408*100</x:f>
      </x:c>
      <x:c r="N921" s="6">
        <x:f>M921*L921/100</x:f>
      </x:c>
      <x:c r="O921" s="6">
        <x:f>H921-N921</x:f>
      </x:c>
    </x:row>
    <x:row r="922" spans="1:25">
      <x:c r="A922" s="0" t="s">
        <x:v>107</x:v>
      </x:c>
      <x:c r="B922" s="0" t="n">
        <x:v>1756</x:v>
      </x:c>
      <x:c r="C922" s="0" t="s">
        <x:v>21</x:v>
      </x:c>
      <x:c r="D922" s="0" t="s">
        <x:v>33</x:v>
      </x:c>
      <x:c r="E922" s="0" t="s">
        <x:v>73</x:v>
      </x:c>
      <x:c r="F922" s="0" t="s">
        <x:v>26</x:v>
      </x:c>
      <x:c r="G922" s="0" t="n">
        <x:v>225</x:v>
      </x:c>
      <x:c r="H922" s="4" t="n">
        <x:v>17.551</x:v>
      </x:c>
      <x:c r="I922" s="4" t="n">
        <x:v>225</x:v>
      </x:c>
      <x:c r="J922" s="4" t="n">
        <x:v>0.078</x:v>
      </x:c>
      <x:c r="K922" s="4">
        <x:f>I922*J922</x:f>
      </x:c>
      <x:c r="L922" s="4" t="n">
        <x:v>263.805</x:v>
      </x:c>
      <x:c r="M922" s="5">
        <x:f>J922/1.408*100</x:f>
      </x:c>
      <x:c r="N922" s="6">
        <x:f>M922*L922/100</x:f>
      </x:c>
      <x:c r="O922" s="6">
        <x:f>H922-N922</x:f>
      </x:c>
    </x:row>
    <x:row r="923" spans="1:25">
      <x:c r="A923" s="0" t="s">
        <x:v>107</x:v>
      </x:c>
      <x:c r="B923" s="0" t="n">
        <x:v>1756</x:v>
      </x:c>
      <x:c r="C923" s="0" t="s">
        <x:v>21</x:v>
      </x:c>
      <x:c r="D923" s="0" t="s">
        <x:v>36</x:v>
      </x:c>
      <x:c r="E923" s="0" t="s">
        <x:v>75</x:v>
      </x:c>
      <x:c r="F923" s="0" t="s">
        <x:v>26</x:v>
      </x:c>
      <x:c r="G923" s="0" t="n">
        <x:v>225</x:v>
      </x:c>
      <x:c r="H923" s="4" t="n">
        <x:v>94.501</x:v>
      </x:c>
      <x:c r="I923" s="4" t="n">
        <x:v>225</x:v>
      </x:c>
      <x:c r="J923" s="4" t="n">
        <x:v>0.42</x:v>
      </x:c>
      <x:c r="K923" s="4">
        <x:f>I923*J923</x:f>
      </x:c>
      <x:c r="L923" s="4" t="n">
        <x:v>263.805</x:v>
      </x:c>
      <x:c r="M923" s="5">
        <x:f>J923/1.408*100</x:f>
      </x:c>
      <x:c r="N923" s="6">
        <x:f>M923*L923/100</x:f>
      </x:c>
      <x:c r="O923" s="6">
        <x:f>H923-N923</x:f>
      </x:c>
    </x:row>
    <x:row r="924" spans="1:25">
      <x:c r="A924" s="0" t="s">
        <x:v>107</x:v>
      </x:c>
      <x:c r="B924" s="0" t="n">
        <x:v>1756</x:v>
      </x:c>
      <x:c r="C924" s="0" t="s">
        <x:v>21</x:v>
      </x:c>
      <x:c r="D924" s="0" t="s">
        <x:v>36</x:v>
      </x:c>
      <x:c r="E924" s="0" t="s">
        <x:v>76</x:v>
      </x:c>
      <x:c r="F924" s="0" t="s">
        <x:v>26</x:v>
      </x:c>
      <x:c r="G924" s="0" t="n">
        <x:v>225</x:v>
      </x:c>
      <x:c r="H924" s="4" t="n">
        <x:v>94.501</x:v>
      </x:c>
      <x:c r="I924" s="4" t="n">
        <x:v>225</x:v>
      </x:c>
      <x:c r="J924" s="4" t="n">
        <x:v>0.42</x:v>
      </x:c>
      <x:c r="K924" s="4">
        <x:f>I924*J924</x:f>
      </x:c>
      <x:c r="L924" s="4" t="n">
        <x:v>263.805</x:v>
      </x:c>
      <x:c r="M924" s="5">
        <x:f>J924/1.408*100</x:f>
      </x:c>
      <x:c r="N924" s="6">
        <x:f>M924*L924/100</x:f>
      </x:c>
      <x:c r="O924" s="6">
        <x:f>H924-N924</x:f>
      </x:c>
    </x:row>
    <x:row r="925" spans="1:25">
      <x:c r="A925" s="0" t="s">
        <x:v>78</x:v>
      </x:c>
      <x:c r="B925" s="0" t="n">
        <x:v>1757</x:v>
      </x:c>
      <x:c r="C925" s="0" t="s">
        <x:v>17</x:v>
      </x:c>
      <x:c r="D925" s="0" t="s">
        <x:v>18</x:v>
      </x:c>
      <x:c r="E925" s="0" t="s">
        <x:v>19</x:v>
      </x:c>
      <x:c r="F925" s="0" t="s">
        <x:v>20</x:v>
      </x:c>
      <x:c r="G925" s="0" t="n">
        <x:v>38</x:v>
      </x:c>
      <x:c r="H925" s="4" t="n">
        <x:v>24.7</x:v>
      </x:c>
      <x:c r="I925" s="4" t="n">
        <x:v>38</x:v>
      </x:c>
      <x:c r="J925" s="4" t="n">
        <x:v>0.65</x:v>
      </x:c>
      <x:c r="K925" s="4">
        <x:f>I925*J925</x:f>
      </x:c>
      <x:c r="L925" s="4" t="n">
        <x:v>117.116</x:v>
      </x:c>
      <x:c r="M925" s="5">
        <x:f>J925/3.834*100</x:f>
      </x:c>
      <x:c r="N925" s="6">
        <x:f>M925*L925/100</x:f>
      </x:c>
      <x:c r="O925" s="6">
        <x:f>H925-N925</x:f>
      </x:c>
    </x:row>
    <x:row r="926" spans="1:25">
      <x:c r="A926" s="0" t="s">
        <x:v>78</x:v>
      </x:c>
      <x:c r="B926" s="0" t="n">
        <x:v>1757</x:v>
      </x:c>
      <x:c r="C926" s="0" t="s">
        <x:v>21</x:v>
      </x:c>
      <x:c r="D926" s="0" t="s">
        <x:v>22</x:v>
      </x:c>
      <x:c r="E926" s="0" t="s">
        <x:v>23</x:v>
      </x:c>
      <x:c r="F926" s="0" t="s">
        <x:v>20</x:v>
      </x:c>
      <x:c r="G926" s="0" t="n">
        <x:v>38</x:v>
      </x:c>
      <x:c r="H926" s="4" t="n">
        <x:v>22.5</x:v>
      </x:c>
      <x:c r="I926" s="4" t="n">
        <x:v>38</x:v>
      </x:c>
      <x:c r="J926" s="4" t="n">
        <x:v>0.592</x:v>
      </x:c>
      <x:c r="K926" s="4">
        <x:f>I926*J926</x:f>
      </x:c>
      <x:c r="L926" s="4" t="n">
        <x:v>117.116</x:v>
      </x:c>
      <x:c r="M926" s="5">
        <x:f>J926/3.834*100</x:f>
      </x:c>
      <x:c r="N926" s="6">
        <x:f>M926*L926/100</x:f>
      </x:c>
      <x:c r="O926" s="6">
        <x:f>H926-N926</x:f>
      </x:c>
    </x:row>
    <x:row r="927" spans="1:25">
      <x:c r="A927" s="0" t="s">
        <x:v>78</x:v>
      </x:c>
      <x:c r="B927" s="0" t="n">
        <x:v>1757</x:v>
      </x:c>
      <x:c r="C927" s="0" t="s">
        <x:v>21</x:v>
      </x:c>
      <x:c r="D927" s="0" t="s">
        <x:v>22</x:v>
      </x:c>
      <x:c r="E927" s="0" t="s">
        <x:v>23</x:v>
      </x:c>
      <x:c r="F927" s="0" t="s">
        <x:v>20</x:v>
      </x:c>
      <x:c r="G927" s="0" t="n">
        <x:v>38</x:v>
      </x:c>
      <x:c r="H927" s="4" t="n">
        <x:v>22.5</x:v>
      </x:c>
      <x:c r="I927" s="4" t="n">
        <x:v>38</x:v>
      </x:c>
      <x:c r="J927" s="4" t="n">
        <x:v>0.592</x:v>
      </x:c>
      <x:c r="K927" s="4">
        <x:f>I927*J927</x:f>
      </x:c>
      <x:c r="L927" s="4" t="n">
        <x:v>117.116</x:v>
      </x:c>
      <x:c r="M927" s="5">
        <x:f>J927/3.834*100</x:f>
      </x:c>
      <x:c r="N927" s="6">
        <x:f>M927*L927/100</x:f>
      </x:c>
      <x:c r="O927" s="6">
        <x:f>H927-N927</x:f>
      </x:c>
    </x:row>
    <x:row r="928" spans="1:25">
      <x:c r="A928" s="0" t="s">
        <x:v>78</x:v>
      </x:c>
      <x:c r="B928" s="0" t="n">
        <x:v>1757</x:v>
      </x:c>
      <x:c r="C928" s="0" t="s">
        <x:v>17</x:v>
      </x:c>
      <x:c r="D928" s="0" t="s">
        <x:v>24</x:v>
      </x:c>
      <x:c r="E928" s="0" t="s">
        <x:v>25</x:v>
      </x:c>
      <x:c r="F928" s="0" t="s">
        <x:v>26</x:v>
      </x:c>
      <x:c r="G928" s="0" t="n">
        <x:v>38</x:v>
      </x:c>
      <x:c r="H928" s="4" t="n">
        <x:v>76</x:v>
      </x:c>
      <x:c r="I928" s="4" t="n">
        <x:v>38</x:v>
      </x:c>
      <x:c r="J928" s="4" t="n">
        <x:v>2</x:v>
      </x:c>
      <x:c r="K928" s="4">
        <x:f>I928*J928</x:f>
      </x:c>
      <x:c r="L928" s="4" t="n">
        <x:v>117.116</x:v>
      </x:c>
      <x:c r="M928" s="5">
        <x:f>J928/3.834*100</x:f>
      </x:c>
      <x:c r="N928" s="6">
        <x:f>M928*L928/100</x:f>
      </x:c>
      <x:c r="O928" s="6">
        <x:f>H928-N928</x:f>
      </x:c>
    </x:row>
    <x:row r="929" spans="1:25">
      <x:c r="A929" s="0" t="s">
        <x:v>54</x:v>
      </x:c>
      <x:c r="B929" s="0" t="n">
        <x:v>1761</x:v>
      </x:c>
      <x:c r="C929" s="0" t="s">
        <x:v>21</x:v>
      </x:c>
      <x:c r="D929" s="0" t="s">
        <x:v>22</x:v>
      </x:c>
      <x:c r="E929" s="0" t="s">
        <x:v>35</x:v>
      </x:c>
      <x:c r="F929" s="0" t="s">
        <x:v>20</x:v>
      </x:c>
      <x:c r="G929" s="0" t="n">
        <x:v>213</x:v>
      </x:c>
      <x:c r="H929" s="4" t="n">
        <x:v>50.4</x:v>
      </x:c>
      <x:c r="I929" s="4" t="n">
        <x:v>213</x:v>
      </x:c>
      <x:c r="J929" s="4" t="n">
        <x:v>0.237</x:v>
      </x:c>
      <x:c r="K929" s="4">
        <x:f>I929*J929</x:f>
      </x:c>
      <x:c r="L929" s="4" t="n">
        <x:v>294.334</x:v>
      </x:c>
      <x:c r="M929" s="5">
        <x:f>J929/1.436*100</x:f>
      </x:c>
      <x:c r="N929" s="6">
        <x:f>M929*L929/100</x:f>
      </x:c>
      <x:c r="O929" s="6">
        <x:f>H929-N929</x:f>
      </x:c>
    </x:row>
    <x:row r="930" spans="1:25">
      <x:c r="A930" s="0" t="s">
        <x:v>54</x:v>
      </x:c>
      <x:c r="B930" s="0" t="n">
        <x:v>1761</x:v>
      </x:c>
      <x:c r="C930" s="0" t="s">
        <x:v>21</x:v>
      </x:c>
      <x:c r="D930" s="0" t="s">
        <x:v>33</x:v>
      </x:c>
      <x:c r="E930" s="0" t="s">
        <x:v>34</x:v>
      </x:c>
      <x:c r="F930" s="0" t="s">
        <x:v>20</x:v>
      </x:c>
      <x:c r="G930" s="0" t="n">
        <x:v>213</x:v>
      </x:c>
      <x:c r="H930" s="4" t="n">
        <x:v>59.85</x:v>
      </x:c>
      <x:c r="I930" s="4" t="n">
        <x:v>213</x:v>
      </x:c>
      <x:c r="J930" s="4" t="n">
        <x:v>0.281</x:v>
      </x:c>
      <x:c r="K930" s="4">
        <x:f>I930*J930</x:f>
      </x:c>
      <x:c r="L930" s="4" t="n">
        <x:v>294.334</x:v>
      </x:c>
      <x:c r="M930" s="5">
        <x:f>J930/1.436*100</x:f>
      </x:c>
      <x:c r="N930" s="6">
        <x:f>M930*L930/100</x:f>
      </x:c>
      <x:c r="O930" s="6">
        <x:f>H930-N930</x:f>
      </x:c>
    </x:row>
    <x:row r="931" spans="1:25">
      <x:c r="A931" s="0" t="s">
        <x:v>54</x:v>
      </x:c>
      <x:c r="B931" s="0" t="n">
        <x:v>1761</x:v>
      </x:c>
      <x:c r="C931" s="0" t="s">
        <x:v>21</x:v>
      </x:c>
      <x:c r="D931" s="0" t="s">
        <x:v>33</x:v>
      </x:c>
      <x:c r="E931" s="0" t="s">
        <x:v>34</x:v>
      </x:c>
      <x:c r="F931" s="0" t="s">
        <x:v>26</x:v>
      </x:c>
      <x:c r="G931" s="0" t="n">
        <x:v>213</x:v>
      </x:c>
      <x:c r="H931" s="4" t="n">
        <x:v>17.504</x:v>
      </x:c>
      <x:c r="I931" s="4" t="n">
        <x:v>213</x:v>
      </x:c>
      <x:c r="J931" s="4" t="n">
        <x:v>0.078</x:v>
      </x:c>
      <x:c r="K931" s="4">
        <x:f>I931*J931</x:f>
      </x:c>
      <x:c r="L931" s="4" t="n">
        <x:v>294.334</x:v>
      </x:c>
      <x:c r="M931" s="5">
        <x:f>J931/1.436*100</x:f>
      </x:c>
      <x:c r="N931" s="6">
        <x:f>M931*L931/100</x:f>
      </x:c>
      <x:c r="O931" s="6">
        <x:f>H931-N931</x:f>
      </x:c>
    </x:row>
    <x:row r="932" spans="1:25">
      <x:c r="A932" s="0" t="s">
        <x:v>54</x:v>
      </x:c>
      <x:c r="B932" s="0" t="n">
        <x:v>1761</x:v>
      </x:c>
      <x:c r="C932" s="0" t="s">
        <x:v>21</x:v>
      </x:c>
      <x:c r="D932" s="0" t="s">
        <x:v>36</x:v>
      </x:c>
      <x:c r="E932" s="0" t="s">
        <x:v>37</x:v>
      </x:c>
      <x:c r="F932" s="0" t="s">
        <x:v>26</x:v>
      </x:c>
      <x:c r="G932" s="0" t="n">
        <x:v>213</x:v>
      </x:c>
      <x:c r="H932" s="4" t="n">
        <x:v>94.501</x:v>
      </x:c>
      <x:c r="I932" s="4" t="n">
        <x:v>213</x:v>
      </x:c>
      <x:c r="J932" s="4" t="n">
        <x:v>0.42</x:v>
      </x:c>
      <x:c r="K932" s="4">
        <x:f>I932*J932</x:f>
      </x:c>
      <x:c r="L932" s="4" t="n">
        <x:v>294.334</x:v>
      </x:c>
      <x:c r="M932" s="5">
        <x:f>J932/1.436*100</x:f>
      </x:c>
      <x:c r="N932" s="6">
        <x:f>M932*L932/100</x:f>
      </x:c>
      <x:c r="O932" s="6">
        <x:f>H932-N932</x:f>
      </x:c>
    </x:row>
    <x:row r="933" spans="1:25">
      <x:c r="A933" s="0" t="s">
        <x:v>54</x:v>
      </x:c>
      <x:c r="B933" s="0" t="n">
        <x:v>1761</x:v>
      </x:c>
      <x:c r="C933" s="0" t="s">
        <x:v>21</x:v>
      </x:c>
      <x:c r="D933" s="0" t="s">
        <x:v>36</x:v>
      </x:c>
      <x:c r="E933" s="0" t="s">
        <x:v>38</x:v>
      </x:c>
      <x:c r="F933" s="0" t="s">
        <x:v>26</x:v>
      </x:c>
      <x:c r="G933" s="0" t="n">
        <x:v>213</x:v>
      </x:c>
      <x:c r="H933" s="4" t="n">
        <x:v>94.5</x:v>
      </x:c>
      <x:c r="I933" s="4" t="n">
        <x:v>213</x:v>
      </x:c>
      <x:c r="J933" s="4" t="n">
        <x:v>0.42</x:v>
      </x:c>
      <x:c r="K933" s="4">
        <x:f>I933*J933</x:f>
      </x:c>
      <x:c r="L933" s="4" t="n">
        <x:v>294.334</x:v>
      </x:c>
      <x:c r="M933" s="5">
        <x:f>J933/1.436*100</x:f>
      </x:c>
      <x:c r="N933" s="6">
        <x:f>M933*L933/100</x:f>
      </x:c>
      <x:c r="O933" s="6">
        <x:f>H933-N933</x:f>
      </x:c>
    </x:row>
    <x:row r="934" spans="1:25">
      <x:c r="A934" s="0" t="s">
        <x:v>70</x:v>
      </x:c>
      <x:c r="B934" s="0" t="n">
        <x:v>1762</x:v>
      </x:c>
      <x:c r="C934" s="0" t="s">
        <x:v>21</x:v>
      </x:c>
      <x:c r="D934" s="0" t="s">
        <x:v>33</x:v>
      </x:c>
      <x:c r="E934" s="0" t="s">
        <x:v>34</x:v>
      </x:c>
      <x:c r="F934" s="0" t="s">
        <x:v>20</x:v>
      </x:c>
      <x:c r="G934" s="0" t="n">
        <x:v>225</x:v>
      </x:c>
      <x:c r="H934" s="4" t="n">
        <x:v>59.85</x:v>
      </x:c>
      <x:c r="I934" s="4" t="n">
        <x:v>225</x:v>
      </x:c>
      <x:c r="J934" s="4" t="n">
        <x:v>0.266</x:v>
      </x:c>
      <x:c r="K934" s="4">
        <x:f>I934*J934</x:f>
      </x:c>
      <x:c r="L934" s="4" t="n">
        <x:v>262.888</x:v>
      </x:c>
      <x:c r="M934" s="5">
        <x:f>J934/1.408*100</x:f>
      </x:c>
      <x:c r="N934" s="6">
        <x:f>M934*L934/100</x:f>
      </x:c>
      <x:c r="O934" s="6">
        <x:f>H934-N934</x:f>
      </x:c>
    </x:row>
    <x:row r="935" spans="1:25">
      <x:c r="A935" s="0" t="s">
        <x:v>70</x:v>
      </x:c>
      <x:c r="B935" s="0" t="n">
        <x:v>1762</x:v>
      </x:c>
      <x:c r="C935" s="0" t="s">
        <x:v>21</x:v>
      </x:c>
      <x:c r="D935" s="0" t="s">
        <x:v>22</x:v>
      </x:c>
      <x:c r="E935" s="0" t="s">
        <x:v>35</x:v>
      </x:c>
      <x:c r="F935" s="0" t="s">
        <x:v>20</x:v>
      </x:c>
      <x:c r="G935" s="0" t="n">
        <x:v>225</x:v>
      </x:c>
      <x:c r="H935" s="4" t="n">
        <x:v>50.4</x:v>
      </x:c>
      <x:c r="I935" s="4" t="n">
        <x:v>225</x:v>
      </x:c>
      <x:c r="J935" s="4" t="n">
        <x:v>0.224</x:v>
      </x:c>
      <x:c r="K935" s="4">
        <x:f>I935*J935</x:f>
      </x:c>
      <x:c r="L935" s="4" t="n">
        <x:v>262.888</x:v>
      </x:c>
      <x:c r="M935" s="5">
        <x:f>J935/1.408*100</x:f>
      </x:c>
      <x:c r="N935" s="6">
        <x:f>M935*L935/100</x:f>
      </x:c>
      <x:c r="O935" s="6">
        <x:f>H935-N935</x:f>
      </x:c>
    </x:row>
    <x:row r="936" spans="1:25">
      <x:c r="A936" s="0" t="s">
        <x:v>70</x:v>
      </x:c>
      <x:c r="B936" s="0" t="n">
        <x:v>1762</x:v>
      </x:c>
      <x:c r="C936" s="0" t="s">
        <x:v>21</x:v>
      </x:c>
      <x:c r="D936" s="0" t="s">
        <x:v>33</x:v>
      </x:c>
      <x:c r="E936" s="0" t="s">
        <x:v>34</x:v>
      </x:c>
      <x:c r="F936" s="0" t="s">
        <x:v>26</x:v>
      </x:c>
      <x:c r="G936" s="0" t="n">
        <x:v>225</x:v>
      </x:c>
      <x:c r="H936" s="4" t="n">
        <x:v>15.95</x:v>
      </x:c>
      <x:c r="I936" s="4" t="n">
        <x:v>225</x:v>
      </x:c>
      <x:c r="J936" s="4" t="n">
        <x:v>0.078</x:v>
      </x:c>
      <x:c r="K936" s="4">
        <x:f>I936*J936</x:f>
      </x:c>
      <x:c r="L936" s="4" t="n">
        <x:v>262.888</x:v>
      </x:c>
      <x:c r="M936" s="5">
        <x:f>J936/1.408*100</x:f>
      </x:c>
      <x:c r="N936" s="6">
        <x:f>M936*L936/100</x:f>
      </x:c>
      <x:c r="O936" s="6">
        <x:f>H936-N936</x:f>
      </x:c>
    </x:row>
    <x:row r="937" spans="1:25">
      <x:c r="A937" s="0" t="s">
        <x:v>70</x:v>
      </x:c>
      <x:c r="B937" s="0" t="n">
        <x:v>1762</x:v>
      </x:c>
      <x:c r="C937" s="0" t="s">
        <x:v>21</x:v>
      </x:c>
      <x:c r="D937" s="0" t="s">
        <x:v>36</x:v>
      </x:c>
      <x:c r="E937" s="0" t="s">
        <x:v>37</x:v>
      </x:c>
      <x:c r="F937" s="0" t="s">
        <x:v>26</x:v>
      </x:c>
      <x:c r="G937" s="0" t="n">
        <x:v>225</x:v>
      </x:c>
      <x:c r="H937" s="4" t="n">
        <x:v>94.504</x:v>
      </x:c>
      <x:c r="I937" s="4" t="n">
        <x:v>225</x:v>
      </x:c>
      <x:c r="J937" s="4" t="n">
        <x:v>0.42</x:v>
      </x:c>
      <x:c r="K937" s="4">
        <x:f>I937*J937</x:f>
      </x:c>
      <x:c r="L937" s="4" t="n">
        <x:v>262.888</x:v>
      </x:c>
      <x:c r="M937" s="5">
        <x:f>J937/1.408*100</x:f>
      </x:c>
      <x:c r="N937" s="6">
        <x:f>M937*L937/100</x:f>
      </x:c>
      <x:c r="O937" s="6">
        <x:f>H937-N937</x:f>
      </x:c>
    </x:row>
    <x:row r="938" spans="1:25">
      <x:c r="A938" s="0" t="s">
        <x:v>70</x:v>
      </x:c>
      <x:c r="B938" s="0" t="n">
        <x:v>1762</x:v>
      </x:c>
      <x:c r="C938" s="0" t="s">
        <x:v>21</x:v>
      </x:c>
      <x:c r="D938" s="0" t="s">
        <x:v>36</x:v>
      </x:c>
      <x:c r="E938" s="0" t="s">
        <x:v>38</x:v>
      </x:c>
      <x:c r="F938" s="0" t="s">
        <x:v>26</x:v>
      </x:c>
      <x:c r="G938" s="0" t="n">
        <x:v>225</x:v>
      </x:c>
      <x:c r="H938" s="4" t="n">
        <x:v>94.504</x:v>
      </x:c>
      <x:c r="I938" s="4" t="n">
        <x:v>225</x:v>
      </x:c>
      <x:c r="J938" s="4" t="n">
        <x:v>0.42</x:v>
      </x:c>
      <x:c r="K938" s="4">
        <x:f>I938*J938</x:f>
      </x:c>
      <x:c r="L938" s="4" t="n">
        <x:v>262.888</x:v>
      </x:c>
      <x:c r="M938" s="5">
        <x:f>J938/1.408*100</x:f>
      </x:c>
      <x:c r="N938" s="6">
        <x:f>M938*L938/100</x:f>
      </x:c>
      <x:c r="O938" s="6">
        <x:f>H938-N938</x:f>
      </x:c>
    </x:row>
    <x:row r="939" spans="1:25">
      <x:c r="A939" s="0" t="s">
        <x:v>117</x:v>
      </x:c>
      <x:c r="B939" s="0" t="n">
        <x:v>1770</x:v>
      </x:c>
      <x:c r="C939" s="0" t="s">
        <x:v>21</x:v>
      </x:c>
      <x:c r="D939" s="0" t="s">
        <x:v>33</x:v>
      </x:c>
      <x:c r="E939" s="0" t="s">
        <x:v>34</x:v>
      </x:c>
      <x:c r="F939" s="0" t="s">
        <x:v>20</x:v>
      </x:c>
      <x:c r="G939" s="0" t="n">
        <x:v>225</x:v>
      </x:c>
      <x:c r="H939" s="4" t="n">
        <x:v>59.85</x:v>
      </x:c>
      <x:c r="I939" s="4" t="n">
        <x:v>225</x:v>
      </x:c>
      <x:c r="J939" s="4" t="n">
        <x:v>0.266</x:v>
      </x:c>
      <x:c r="K939" s="4">
        <x:f>I939*J939</x:f>
      </x:c>
      <x:c r="L939" s="4" t="n">
        <x:v>313.339</x:v>
      </x:c>
      <x:c r="M939" s="5">
        <x:f>J939/1.408*100</x:f>
      </x:c>
      <x:c r="N939" s="6">
        <x:f>M939*L939/100</x:f>
      </x:c>
      <x:c r="O939" s="6">
        <x:f>H939-N939</x:f>
      </x:c>
    </x:row>
    <x:row r="940" spans="1:25">
      <x:c r="A940" s="0" t="s">
        <x:v>117</x:v>
      </x:c>
      <x:c r="B940" s="0" t="n">
        <x:v>1770</x:v>
      </x:c>
      <x:c r="C940" s="0" t="s">
        <x:v>21</x:v>
      </x:c>
      <x:c r="D940" s="0" t="s">
        <x:v>22</x:v>
      </x:c>
      <x:c r="E940" s="0" t="s">
        <x:v>35</x:v>
      </x:c>
      <x:c r="F940" s="0" t="s">
        <x:v>20</x:v>
      </x:c>
      <x:c r="G940" s="0" t="n">
        <x:v>225</x:v>
      </x:c>
      <x:c r="H940" s="4" t="n">
        <x:v>50.4</x:v>
      </x:c>
      <x:c r="I940" s="4" t="n">
        <x:v>225</x:v>
      </x:c>
      <x:c r="J940" s="4" t="n">
        <x:v>0.224</x:v>
      </x:c>
      <x:c r="K940" s="4">
        <x:f>I940*J940</x:f>
      </x:c>
      <x:c r="L940" s="4" t="n">
        <x:v>313.339</x:v>
      </x:c>
      <x:c r="M940" s="5">
        <x:f>J940/1.408*100</x:f>
      </x:c>
      <x:c r="N940" s="6">
        <x:f>M940*L940/100</x:f>
      </x:c>
      <x:c r="O940" s="6">
        <x:f>H940-N940</x:f>
      </x:c>
    </x:row>
    <x:row r="941" spans="1:25">
      <x:c r="A941" s="0" t="s">
        <x:v>117</x:v>
      </x:c>
      <x:c r="B941" s="0" t="n">
        <x:v>1770</x:v>
      </x:c>
      <x:c r="C941" s="0" t="s">
        <x:v>21</x:v>
      </x:c>
      <x:c r="D941" s="0" t="s">
        <x:v>33</x:v>
      </x:c>
      <x:c r="E941" s="0" t="s">
        <x:v>34</x:v>
      </x:c>
      <x:c r="F941" s="0" t="s">
        <x:v>26</x:v>
      </x:c>
      <x:c r="G941" s="0" t="n">
        <x:v>225</x:v>
      </x:c>
      <x:c r="H941" s="4" t="n">
        <x:v>17.551</x:v>
      </x:c>
      <x:c r="I941" s="4" t="n">
        <x:v>225</x:v>
      </x:c>
      <x:c r="J941" s="4" t="n">
        <x:v>0.078</x:v>
      </x:c>
      <x:c r="K941" s="4">
        <x:f>I941*J941</x:f>
      </x:c>
      <x:c r="L941" s="4" t="n">
        <x:v>313.339</x:v>
      </x:c>
      <x:c r="M941" s="5">
        <x:f>J941/1.408*100</x:f>
      </x:c>
      <x:c r="N941" s="6">
        <x:f>M941*L941/100</x:f>
      </x:c>
      <x:c r="O941" s="6">
        <x:f>H941-N941</x:f>
      </x:c>
    </x:row>
    <x:row r="942" spans="1:25">
      <x:c r="A942" s="0" t="s">
        <x:v>117</x:v>
      </x:c>
      <x:c r="B942" s="0" t="n">
        <x:v>1770</x:v>
      </x:c>
      <x:c r="C942" s="0" t="s">
        <x:v>21</x:v>
      </x:c>
      <x:c r="D942" s="0" t="s">
        <x:v>36</x:v>
      </x:c>
      <x:c r="E942" s="0" t="s">
        <x:v>37</x:v>
      </x:c>
      <x:c r="F942" s="0" t="s">
        <x:v>26</x:v>
      </x:c>
      <x:c r="G942" s="0" t="n">
        <x:v>225</x:v>
      </x:c>
      <x:c r="H942" s="4" t="n">
        <x:v>94.501</x:v>
      </x:c>
      <x:c r="I942" s="4" t="n">
        <x:v>225</x:v>
      </x:c>
      <x:c r="J942" s="4" t="n">
        <x:v>0.42</x:v>
      </x:c>
      <x:c r="K942" s="4">
        <x:f>I942*J942</x:f>
      </x:c>
      <x:c r="L942" s="4" t="n">
        <x:v>313.339</x:v>
      </x:c>
      <x:c r="M942" s="5">
        <x:f>J942/1.408*100</x:f>
      </x:c>
      <x:c r="N942" s="6">
        <x:f>M942*L942/100</x:f>
      </x:c>
      <x:c r="O942" s="6">
        <x:f>H942-N942</x:f>
      </x:c>
    </x:row>
    <x:row r="943" spans="1:25">
      <x:c r="A943" s="0" t="s">
        <x:v>117</x:v>
      </x:c>
      <x:c r="B943" s="0" t="n">
        <x:v>1770</x:v>
      </x:c>
      <x:c r="C943" s="0" t="s">
        <x:v>21</x:v>
      </x:c>
      <x:c r="D943" s="0" t="s">
        <x:v>36</x:v>
      </x:c>
      <x:c r="E943" s="0" t="s">
        <x:v>38</x:v>
      </x:c>
      <x:c r="F943" s="0" t="s">
        <x:v>26</x:v>
      </x:c>
      <x:c r="G943" s="0" t="n">
        <x:v>225</x:v>
      </x:c>
      <x:c r="H943" s="4" t="n">
        <x:v>94.502</x:v>
      </x:c>
      <x:c r="I943" s="4" t="n">
        <x:v>225</x:v>
      </x:c>
      <x:c r="J943" s="4" t="n">
        <x:v>0.42</x:v>
      </x:c>
      <x:c r="K943" s="4">
        <x:f>I943*J943</x:f>
      </x:c>
      <x:c r="L943" s="4" t="n">
        <x:v>313.339</x:v>
      </x:c>
      <x:c r="M943" s="5">
        <x:f>J943/1.408*100</x:f>
      </x:c>
      <x:c r="N943" s="6">
        <x:f>M943*L943/100</x:f>
      </x:c>
      <x:c r="O943" s="6">
        <x:f>H943-N943</x:f>
      </x:c>
    </x:row>
    <x:row r="944" spans="1:25">
      <x:c r="A944" s="0" t="s">
        <x:v>124</x:v>
      </x:c>
      <x:c r="B944" s="0" t="n">
        <x:v>1771</x:v>
      </x:c>
      <x:c r="C944" s="0" t="s">
        <x:v>21</x:v>
      </x:c>
      <x:c r="D944" s="0" t="s">
        <x:v>42</x:v>
      </x:c>
      <x:c r="E944" s="0" t="s">
        <x:v>23</x:v>
      </x:c>
      <x:c r="F944" s="0" t="s">
        <x:v>20</x:v>
      </x:c>
      <x:c r="G944" s="0" t="n">
        <x:v>120</x:v>
      </x:c>
      <x:c r="H944" s="4" t="n">
        <x:v>20.4</x:v>
      </x:c>
      <x:c r="I944" s="4" t="n">
        <x:v>120</x:v>
      </x:c>
      <x:c r="J944" s="4" t="n">
        <x:v>0.17</x:v>
      </x:c>
      <x:c r="K944" s="4">
        <x:f>I944*J944</x:f>
      </x:c>
      <x:c r="L944" s="4" t="n">
        <x:v>217.89</x:v>
      </x:c>
      <x:c r="M944" s="5">
        <x:f>J944/1.75*100</x:f>
      </x:c>
      <x:c r="N944" s="6">
        <x:f>M944*L944/100</x:f>
      </x:c>
      <x:c r="O944" s="6">
        <x:f>H944-N944</x:f>
      </x:c>
    </x:row>
    <x:row r="945" spans="1:25">
      <x:c r="A945" s="0" t="s">
        <x:v>124</x:v>
      </x:c>
      <x:c r="B945" s="0" t="n">
        <x:v>1771</x:v>
      </x:c>
      <x:c r="C945" s="0" t="s">
        <x:v>17</x:v>
      </x:c>
      <x:c r="D945" s="0" t="s">
        <x:v>18</x:v>
      </x:c>
      <x:c r="E945" s="0" t="s">
        <x:v>19</x:v>
      </x:c>
      <x:c r="F945" s="0" t="s">
        <x:v>26</x:v>
      </x:c>
      <x:c r="G945" s="0" t="n">
        <x:v>120</x:v>
      </x:c>
      <x:c r="H945" s="4" t="n">
        <x:v>94.802</x:v>
      </x:c>
      <x:c r="I945" s="4" t="n">
        <x:v>120</x:v>
      </x:c>
      <x:c r="J945" s="4" t="n">
        <x:v>0.79</x:v>
      </x:c>
      <x:c r="K945" s="4">
        <x:f>I945*J945</x:f>
      </x:c>
      <x:c r="L945" s="4" t="n">
        <x:v>217.89</x:v>
      </x:c>
      <x:c r="M945" s="5">
        <x:f>J945/1.75*100</x:f>
      </x:c>
      <x:c r="N945" s="6">
        <x:f>M945*L945/100</x:f>
      </x:c>
      <x:c r="O945" s="6">
        <x:f>H945-N945</x:f>
      </x:c>
    </x:row>
    <x:row r="946" spans="1:25">
      <x:c r="A946" s="0" t="s">
        <x:v>124</x:v>
      </x:c>
      <x:c r="B946" s="0" t="n">
        <x:v>1771</x:v>
      </x:c>
      <x:c r="C946" s="0" t="s">
        <x:v>17</x:v>
      </x:c>
      <x:c r="D946" s="0" t="s">
        <x:v>18</x:v>
      </x:c>
      <x:c r="E946" s="0" t="s">
        <x:v>23</x:v>
      </x:c>
      <x:c r="F946" s="0" t="s">
        <x:v>26</x:v>
      </x:c>
      <x:c r="G946" s="0" t="n">
        <x:v>120</x:v>
      </x:c>
      <x:c r="H946" s="4" t="n">
        <x:v>94.801</x:v>
      </x:c>
      <x:c r="I946" s="4" t="n">
        <x:v>120</x:v>
      </x:c>
      <x:c r="J946" s="4" t="n">
        <x:v>0.79</x:v>
      </x:c>
      <x:c r="K946" s="4">
        <x:f>I946*J946</x:f>
      </x:c>
      <x:c r="L946" s="4" t="n">
        <x:v>217.89</x:v>
      </x:c>
      <x:c r="M946" s="5">
        <x:f>J946/1.75*100</x:f>
      </x:c>
      <x:c r="N946" s="6">
        <x:f>M946*L946/100</x:f>
      </x:c>
      <x:c r="O946" s="6">
        <x:f>H946-N946</x:f>
      </x:c>
    </x:row>
    <x:row r="947" spans="1:25">
      <x:c r="A947" s="0" t="s">
        <x:v>50</x:v>
      </x:c>
      <x:c r="B947" s="0" t="n">
        <x:v>1773</x:v>
      </x:c>
      <x:c r="C947" s="0" t="s">
        <x:v>17</x:v>
      </x:c>
      <x:c r="D947" s="0" t="s">
        <x:v>18</x:v>
      </x:c>
      <x:c r="E947" s="0" t="s">
        <x:v>19</x:v>
      </x:c>
      <x:c r="F947" s="0" t="s">
        <x:v>20</x:v>
      </x:c>
      <x:c r="G947" s="0" t="n">
        <x:v>38</x:v>
      </x:c>
      <x:c r="H947" s="4" t="n">
        <x:v>24.7</x:v>
      </x:c>
      <x:c r="I947" s="4" t="n">
        <x:v>38</x:v>
      </x:c>
      <x:c r="J947" s="4" t="n">
        <x:v>0.65</x:v>
      </x:c>
      <x:c r="K947" s="4">
        <x:f>I947*J947</x:f>
      </x:c>
      <x:c r="L947" s="4" t="n">
        <x:v>119.558</x:v>
      </x:c>
      <x:c r="M947" s="5">
        <x:f>J947/3.834*100</x:f>
      </x:c>
      <x:c r="N947" s="6">
        <x:f>M947*L947/100</x:f>
      </x:c>
      <x:c r="O947" s="6">
        <x:f>H947-N947</x:f>
      </x:c>
    </x:row>
    <x:row r="948" spans="1:25">
      <x:c r="A948" s="0" t="s">
        <x:v>50</x:v>
      </x:c>
      <x:c r="B948" s="0" t="n">
        <x:v>1773</x:v>
      </x:c>
      <x:c r="C948" s="0" t="s">
        <x:v>21</x:v>
      </x:c>
      <x:c r="D948" s="0" t="s">
        <x:v>22</x:v>
      </x:c>
      <x:c r="E948" s="0" t="s">
        <x:v>23</x:v>
      </x:c>
      <x:c r="F948" s="0" t="s">
        <x:v>20</x:v>
      </x:c>
      <x:c r="G948" s="0" t="n">
        <x:v>38</x:v>
      </x:c>
      <x:c r="H948" s="4" t="n">
        <x:v>22.5</x:v>
      </x:c>
      <x:c r="I948" s="4" t="n">
        <x:v>38</x:v>
      </x:c>
      <x:c r="J948" s="4" t="n">
        <x:v>0.592</x:v>
      </x:c>
      <x:c r="K948" s="4">
        <x:f>I948*J948</x:f>
      </x:c>
      <x:c r="L948" s="4" t="n">
        <x:v>119.558</x:v>
      </x:c>
      <x:c r="M948" s="5">
        <x:f>J948/3.834*100</x:f>
      </x:c>
      <x:c r="N948" s="6">
        <x:f>M948*L948/100</x:f>
      </x:c>
      <x:c r="O948" s="6">
        <x:f>H948-N948</x:f>
      </x:c>
    </x:row>
    <x:row r="949" spans="1:25">
      <x:c r="A949" s="0" t="s">
        <x:v>50</x:v>
      </x:c>
      <x:c r="B949" s="0" t="n">
        <x:v>1773</x:v>
      </x:c>
      <x:c r="C949" s="0" t="s">
        <x:v>21</x:v>
      </x:c>
      <x:c r="D949" s="0" t="s">
        <x:v>22</x:v>
      </x:c>
      <x:c r="E949" s="0" t="s">
        <x:v>23</x:v>
      </x:c>
      <x:c r="F949" s="0" t="s">
        <x:v>20</x:v>
      </x:c>
      <x:c r="G949" s="0" t="n">
        <x:v>38</x:v>
      </x:c>
      <x:c r="H949" s="4" t="n">
        <x:v>22.5</x:v>
      </x:c>
      <x:c r="I949" s="4" t="n">
        <x:v>38</x:v>
      </x:c>
      <x:c r="J949" s="4" t="n">
        <x:v>0.592</x:v>
      </x:c>
      <x:c r="K949" s="4">
        <x:f>I949*J949</x:f>
      </x:c>
      <x:c r="L949" s="4" t="n">
        <x:v>119.558</x:v>
      </x:c>
      <x:c r="M949" s="5">
        <x:f>J949/3.834*100</x:f>
      </x:c>
      <x:c r="N949" s="6">
        <x:f>M949*L949/100</x:f>
      </x:c>
      <x:c r="O949" s="6">
        <x:f>H949-N949</x:f>
      </x:c>
    </x:row>
    <x:row r="950" spans="1:25">
      <x:c r="A950" s="0" t="s">
        <x:v>50</x:v>
      </x:c>
      <x:c r="B950" s="0" t="n">
        <x:v>1773</x:v>
      </x:c>
      <x:c r="C950" s="0" t="s">
        <x:v>17</x:v>
      </x:c>
      <x:c r="D950" s="0" t="s">
        <x:v>24</x:v>
      </x:c>
      <x:c r="E950" s="0" t="s">
        <x:v>25</x:v>
      </x:c>
      <x:c r="F950" s="0" t="s">
        <x:v>26</x:v>
      </x:c>
      <x:c r="G950" s="0" t="n">
        <x:v>38</x:v>
      </x:c>
      <x:c r="H950" s="4" t="n">
        <x:v>76</x:v>
      </x:c>
      <x:c r="I950" s="4" t="n">
        <x:v>38</x:v>
      </x:c>
      <x:c r="J950" s="4" t="n">
        <x:v>2</x:v>
      </x:c>
      <x:c r="K950" s="4">
        <x:f>I950*J950</x:f>
      </x:c>
      <x:c r="L950" s="4" t="n">
        <x:v>119.558</x:v>
      </x:c>
      <x:c r="M950" s="5">
        <x:f>J950/3.834*100</x:f>
      </x:c>
      <x:c r="N950" s="6">
        <x:f>M950*L950/100</x:f>
      </x:c>
      <x:c r="O950" s="6">
        <x:f>H950-N950</x:f>
      </x:c>
    </x:row>
    <x:row r="951" spans="1:25">
      <x:c r="A951" s="0" t="s">
        <x:v>49</x:v>
      </x:c>
      <x:c r="B951" s="0" t="n">
        <x:v>1774</x:v>
      </x:c>
      <x:c r="C951" s="0" t="s">
        <x:v>21</x:v>
      </x:c>
      <x:c r="D951" s="0" t="s">
        <x:v>22</x:v>
      </x:c>
      <x:c r="E951" s="0" t="s">
        <x:v>23</x:v>
      </x:c>
      <x:c r="F951" s="0" t="s">
        <x:v>20</x:v>
      </x:c>
      <x:c r="G951" s="0" t="n">
        <x:v>38</x:v>
      </x:c>
      <x:c r="H951" s="4" t="n">
        <x:v>22.5</x:v>
      </x:c>
      <x:c r="I951" s="4" t="n">
        <x:v>38</x:v>
      </x:c>
      <x:c r="J951" s="4" t="n">
        <x:v>0.592</x:v>
      </x:c>
      <x:c r="K951" s="4">
        <x:f>I951*J951</x:f>
      </x:c>
      <x:c r="L951" s="4" t="n">
        <x:v>118.668</x:v>
      </x:c>
      <x:c r="M951" s="5">
        <x:f>J951/3.242*100</x:f>
      </x:c>
      <x:c r="N951" s="6">
        <x:f>M951*L951/100</x:f>
      </x:c>
      <x:c r="O951" s="6">
        <x:f>H951-N951</x:f>
      </x:c>
    </x:row>
    <x:row r="952" spans="1:25">
      <x:c r="A952" s="0" t="s">
        <x:v>49</x:v>
      </x:c>
      <x:c r="B952" s="0" t="n">
        <x:v>1774</x:v>
      </x:c>
      <x:c r="C952" s="0" t="s">
        <x:v>17</x:v>
      </x:c>
      <x:c r="D952" s="0" t="s">
        <x:v>18</x:v>
      </x:c>
      <x:c r="E952" s="0" t="s">
        <x:v>19</x:v>
      </x:c>
      <x:c r="F952" s="0" t="s">
        <x:v>20</x:v>
      </x:c>
      <x:c r="G952" s="0" t="n">
        <x:v>38</x:v>
      </x:c>
      <x:c r="H952" s="4" t="n">
        <x:v>24.7</x:v>
      </x:c>
      <x:c r="I952" s="4" t="n">
        <x:v>38</x:v>
      </x:c>
      <x:c r="J952" s="4" t="n">
        <x:v>0.65</x:v>
      </x:c>
      <x:c r="K952" s="4">
        <x:f>I952*J952</x:f>
      </x:c>
      <x:c r="L952" s="4" t="n">
        <x:v>118.668</x:v>
      </x:c>
      <x:c r="M952" s="5">
        <x:f>J952/3.242*100</x:f>
      </x:c>
      <x:c r="N952" s="6">
        <x:f>M952*L952/100</x:f>
      </x:c>
      <x:c r="O952" s="6">
        <x:f>H952-N952</x:f>
      </x:c>
    </x:row>
    <x:row r="953" spans="1:25">
      <x:c r="A953" s="0" t="s">
        <x:v>49</x:v>
      </x:c>
      <x:c r="B953" s="0" t="n">
        <x:v>1774</x:v>
      </x:c>
      <x:c r="C953" s="0" t="s">
        <x:v>17</x:v>
      </x:c>
      <x:c r="D953" s="0" t="s">
        <x:v>24</x:v>
      </x:c>
      <x:c r="E953" s="0" t="s">
        <x:v>25</x:v>
      </x:c>
      <x:c r="F953" s="0" t="s">
        <x:v>26</x:v>
      </x:c>
      <x:c r="G953" s="0" t="n">
        <x:v>38</x:v>
      </x:c>
      <x:c r="H953" s="4" t="n">
        <x:v>76</x:v>
      </x:c>
      <x:c r="I953" s="4" t="n">
        <x:v>38</x:v>
      </x:c>
      <x:c r="J953" s="4" t="n">
        <x:v>2</x:v>
      </x:c>
      <x:c r="K953" s="4">
        <x:f>I953*J953</x:f>
      </x:c>
      <x:c r="L953" s="4" t="n">
        <x:v>118.668</x:v>
      </x:c>
      <x:c r="M953" s="5">
        <x:f>J953/3.242*100</x:f>
      </x:c>
      <x:c r="N953" s="6">
        <x:f>M953*L953/100</x:f>
      </x:c>
      <x:c r="O953" s="6">
        <x:f>H953-N953</x:f>
      </x:c>
    </x:row>
    <x:row r="954" spans="1:25">
      <x:c r="A954" s="0" t="s">
        <x:v>66</x:v>
      </x:c>
      <x:c r="B954" s="0" t="n">
        <x:v>1776</x:v>
      </x:c>
      <x:c r="C954" s="0" t="s">
        <x:v>17</x:v>
      </x:c>
      <x:c r="D954" s="0" t="s">
        <x:v>18</x:v>
      </x:c>
      <x:c r="E954" s="0" t="s">
        <x:v>19</x:v>
      </x:c>
      <x:c r="F954" s="0" t="s">
        <x:v>20</x:v>
      </x:c>
      <x:c r="G954" s="0" t="n">
        <x:v>38</x:v>
      </x:c>
      <x:c r="H954" s="4" t="n">
        <x:v>24.7</x:v>
      </x:c>
      <x:c r="I954" s="4" t="n">
        <x:v>38</x:v>
      </x:c>
      <x:c r="J954" s="4" t="n">
        <x:v>0.65</x:v>
      </x:c>
      <x:c r="K954" s="4">
        <x:f>I954*J954</x:f>
      </x:c>
      <x:c r="L954" s="4" t="n">
        <x:v>121.603</x:v>
      </x:c>
      <x:c r="M954" s="5">
        <x:f>J954/3.242*100</x:f>
      </x:c>
      <x:c r="N954" s="6">
        <x:f>M954*L954/100</x:f>
      </x:c>
      <x:c r="O954" s="6">
        <x:f>H954-N954</x:f>
      </x:c>
    </x:row>
    <x:row r="955" spans="1:25">
      <x:c r="A955" s="0" t="s">
        <x:v>66</x:v>
      </x:c>
      <x:c r="B955" s="0" t="n">
        <x:v>1776</x:v>
      </x:c>
      <x:c r="C955" s="0" t="s">
        <x:v>21</x:v>
      </x:c>
      <x:c r="D955" s="0" t="s">
        <x:v>22</x:v>
      </x:c>
      <x:c r="E955" s="0" t="s">
        <x:v>23</x:v>
      </x:c>
      <x:c r="F955" s="0" t="s">
        <x:v>20</x:v>
      </x:c>
      <x:c r="G955" s="0" t="n">
        <x:v>38</x:v>
      </x:c>
      <x:c r="H955" s="4" t="n">
        <x:v>22.5</x:v>
      </x:c>
      <x:c r="I955" s="4" t="n">
        <x:v>38</x:v>
      </x:c>
      <x:c r="J955" s="4" t="n">
        <x:v>0.592</x:v>
      </x:c>
      <x:c r="K955" s="4">
        <x:f>I955*J955</x:f>
      </x:c>
      <x:c r="L955" s="4" t="n">
        <x:v>121.603</x:v>
      </x:c>
      <x:c r="M955" s="5">
        <x:f>J955/3.242*100</x:f>
      </x:c>
      <x:c r="N955" s="6">
        <x:f>M955*L955/100</x:f>
      </x:c>
      <x:c r="O955" s="6">
        <x:f>H955-N955</x:f>
      </x:c>
    </x:row>
    <x:row r="956" spans="1:25">
      <x:c r="A956" s="0" t="s">
        <x:v>66</x:v>
      </x:c>
      <x:c r="B956" s="0" t="n">
        <x:v>1776</x:v>
      </x:c>
      <x:c r="C956" s="0" t="s">
        <x:v>17</x:v>
      </x:c>
      <x:c r="D956" s="0" t="s">
        <x:v>24</x:v>
      </x:c>
      <x:c r="E956" s="0" t="s">
        <x:v>25</x:v>
      </x:c>
      <x:c r="F956" s="0" t="s">
        <x:v>26</x:v>
      </x:c>
      <x:c r="G956" s="0" t="n">
        <x:v>38</x:v>
      </x:c>
      <x:c r="H956" s="4" t="n">
        <x:v>76</x:v>
      </x:c>
      <x:c r="I956" s="4" t="n">
        <x:v>38</x:v>
      </x:c>
      <x:c r="J956" s="4" t="n">
        <x:v>2</x:v>
      </x:c>
      <x:c r="K956" s="4">
        <x:f>I956*J956</x:f>
      </x:c>
      <x:c r="L956" s="4" t="n">
        <x:v>121.603</x:v>
      </x:c>
      <x:c r="M956" s="5">
        <x:f>J956/3.242*100</x:f>
      </x:c>
      <x:c r="N956" s="6">
        <x:f>M956*L956/100</x:f>
      </x:c>
      <x:c r="O956" s="6">
        <x:f>H956-N956</x:f>
      </x:c>
    </x:row>
    <x:row r="957" spans="1:25">
      <x:c r="A957" s="0" t="s">
        <x:v>53</x:v>
      </x:c>
      <x:c r="B957" s="0" t="n">
        <x:v>1779</x:v>
      </x:c>
      <x:c r="C957" s="0" t="s">
        <x:v>17</x:v>
      </x:c>
      <x:c r="D957" s="0" t="s">
        <x:v>18</x:v>
      </x:c>
      <x:c r="E957" s="0" t="s">
        <x:v>19</x:v>
      </x:c>
      <x:c r="F957" s="0" t="s">
        <x:v>20</x:v>
      </x:c>
      <x:c r="G957" s="0" t="n">
        <x:v>38</x:v>
      </x:c>
      <x:c r="H957" s="4" t="n">
        <x:v>24.7</x:v>
      </x:c>
      <x:c r="I957" s="4" t="n">
        <x:v>38</x:v>
      </x:c>
      <x:c r="J957" s="4" t="n">
        <x:v>0.65</x:v>
      </x:c>
      <x:c r="K957" s="4">
        <x:f>I957*J957</x:f>
      </x:c>
      <x:c r="L957" s="4" t="n">
        <x:v>122.512</x:v>
      </x:c>
      <x:c r="M957" s="5">
        <x:f>J957/3.732*100</x:f>
      </x:c>
      <x:c r="N957" s="6">
        <x:f>M957*L957/100</x:f>
      </x:c>
      <x:c r="O957" s="6">
        <x:f>H957-N957</x:f>
      </x:c>
    </x:row>
    <x:row r="958" spans="1:25">
      <x:c r="A958" s="0" t="s">
        <x:v>53</x:v>
      </x:c>
      <x:c r="B958" s="0" t="n">
        <x:v>1779</x:v>
      </x:c>
      <x:c r="C958" s="0" t="s">
        <x:v>21</x:v>
      </x:c>
      <x:c r="D958" s="0" t="s">
        <x:v>22</x:v>
      </x:c>
      <x:c r="E958" s="0" t="s">
        <x:v>23</x:v>
      </x:c>
      <x:c r="F958" s="0" t="s">
        <x:v>20</x:v>
      </x:c>
      <x:c r="G958" s="0" t="n">
        <x:v>38</x:v>
      </x:c>
      <x:c r="H958" s="4" t="n">
        <x:v>20.55</x:v>
      </x:c>
      <x:c r="I958" s="4" t="n">
        <x:v>38</x:v>
      </x:c>
      <x:c r="J958" s="4" t="n">
        <x:v>0.541</x:v>
      </x:c>
      <x:c r="K958" s="4">
        <x:f>I958*J958</x:f>
      </x:c>
      <x:c r="L958" s="4" t="n">
        <x:v>122.512</x:v>
      </x:c>
      <x:c r="M958" s="5">
        <x:f>J958/3.732*100</x:f>
      </x:c>
      <x:c r="N958" s="6">
        <x:f>M958*L958/100</x:f>
      </x:c>
      <x:c r="O958" s="6">
        <x:f>H958-N958</x:f>
      </x:c>
    </x:row>
    <x:row r="959" spans="1:25">
      <x:c r="A959" s="0" t="s">
        <x:v>53</x:v>
      </x:c>
      <x:c r="B959" s="0" t="n">
        <x:v>1779</x:v>
      </x:c>
      <x:c r="C959" s="0" t="s">
        <x:v>21</x:v>
      </x:c>
      <x:c r="D959" s="0" t="s">
        <x:v>22</x:v>
      </x:c>
      <x:c r="E959" s="0" t="s">
        <x:v>23</x:v>
      </x:c>
      <x:c r="F959" s="0" t="s">
        <x:v>20</x:v>
      </x:c>
      <x:c r="G959" s="0" t="n">
        <x:v>38</x:v>
      </x:c>
      <x:c r="H959" s="4" t="n">
        <x:v>20.55</x:v>
      </x:c>
      <x:c r="I959" s="4" t="n">
        <x:v>38</x:v>
      </x:c>
      <x:c r="J959" s="4" t="n">
        <x:v>0.541</x:v>
      </x:c>
      <x:c r="K959" s="4">
        <x:f>I959*J959</x:f>
      </x:c>
      <x:c r="L959" s="4" t="n">
        <x:v>122.512</x:v>
      </x:c>
      <x:c r="M959" s="5">
        <x:f>J959/3.732*100</x:f>
      </x:c>
      <x:c r="N959" s="6">
        <x:f>M959*L959/100</x:f>
      </x:c>
      <x:c r="O959" s="6">
        <x:f>H959-N959</x:f>
      </x:c>
    </x:row>
    <x:row r="960" spans="1:25">
      <x:c r="A960" s="0" t="s">
        <x:v>53</x:v>
      </x:c>
      <x:c r="B960" s="0" t="n">
        <x:v>1779</x:v>
      </x:c>
      <x:c r="C960" s="0" t="s">
        <x:v>17</x:v>
      </x:c>
      <x:c r="D960" s="0" t="s">
        <x:v>24</x:v>
      </x:c>
      <x:c r="E960" s="0" t="s">
        <x:v>25</x:v>
      </x:c>
      <x:c r="F960" s="0" t="s">
        <x:v>26</x:v>
      </x:c>
      <x:c r="G960" s="0" t="n">
        <x:v>38</x:v>
      </x:c>
      <x:c r="H960" s="4" t="n">
        <x:v>76</x:v>
      </x:c>
      <x:c r="I960" s="4" t="n">
        <x:v>38</x:v>
      </x:c>
      <x:c r="J960" s="4" t="n">
        <x:v>2</x:v>
      </x:c>
      <x:c r="K960" s="4">
        <x:f>I960*J960</x:f>
      </x:c>
      <x:c r="L960" s="4" t="n">
        <x:v>122.512</x:v>
      </x:c>
      <x:c r="M960" s="5">
        <x:f>J960/3.732*100</x:f>
      </x:c>
      <x:c r="N960" s="6">
        <x:f>M960*L960/100</x:f>
      </x:c>
      <x:c r="O960" s="6">
        <x:f>H960-N960</x:f>
      </x:c>
    </x:row>
    <x:row r="961" spans="1:25">
      <x:c r="A961" s="0" t="s">
        <x:v>96</x:v>
      </x:c>
      <x:c r="B961" s="0" t="n">
        <x:v>1780</x:v>
      </x:c>
      <x:c r="C961" s="0" t="s">
        <x:v>17</x:v>
      </x:c>
      <x:c r="D961" s="0" t="s">
        <x:v>18</x:v>
      </x:c>
      <x:c r="E961" s="0" t="s">
        <x:v>19</x:v>
      </x:c>
      <x:c r="F961" s="0" t="s">
        <x:v>20</x:v>
      </x:c>
      <x:c r="G961" s="0" t="n">
        <x:v>35</x:v>
      </x:c>
      <x:c r="H961" s="4" t="n">
        <x:v>24.7</x:v>
      </x:c>
      <x:c r="I961" s="4" t="n">
        <x:v>35</x:v>
      </x:c>
      <x:c r="J961" s="4" t="n">
        <x:v>0.706</x:v>
      </x:c>
      <x:c r="K961" s="4">
        <x:f>I961*J961</x:f>
      </x:c>
      <x:c r="L961" s="4" t="n">
        <x:v>115.988</x:v>
      </x:c>
      <x:c r="M961" s="5">
        <x:f>J961/3.992*100</x:f>
      </x:c>
      <x:c r="N961" s="6">
        <x:f>M961*L961/100</x:f>
      </x:c>
      <x:c r="O961" s="6">
        <x:f>H961-N961</x:f>
      </x:c>
    </x:row>
    <x:row r="962" spans="1:25">
      <x:c r="A962" s="0" t="s">
        <x:v>96</x:v>
      </x:c>
      <x:c r="B962" s="0" t="n">
        <x:v>1780</x:v>
      </x:c>
      <x:c r="C962" s="0" t="s">
        <x:v>21</x:v>
      </x:c>
      <x:c r="D962" s="0" t="s">
        <x:v>22</x:v>
      </x:c>
      <x:c r="E962" s="0" t="s">
        <x:v>23</x:v>
      </x:c>
      <x:c r="F962" s="0" t="s">
        <x:v>20</x:v>
      </x:c>
      <x:c r="G962" s="0" t="n">
        <x:v>35</x:v>
      </x:c>
      <x:c r="H962" s="4" t="n">
        <x:v>22.5</x:v>
      </x:c>
      <x:c r="I962" s="4" t="n">
        <x:v>35</x:v>
      </x:c>
      <x:c r="J962" s="4" t="n">
        <x:v>0.643</x:v>
      </x:c>
      <x:c r="K962" s="4">
        <x:f>I962*J962</x:f>
      </x:c>
      <x:c r="L962" s="4" t="n">
        <x:v>115.988</x:v>
      </x:c>
      <x:c r="M962" s="5">
        <x:f>J962/3.992*100</x:f>
      </x:c>
      <x:c r="N962" s="6">
        <x:f>M962*L962/100</x:f>
      </x:c>
      <x:c r="O962" s="6">
        <x:f>H962-N962</x:f>
      </x:c>
    </x:row>
    <x:row r="963" spans="1:25">
      <x:c r="A963" s="0" t="s">
        <x:v>96</x:v>
      </x:c>
      <x:c r="B963" s="0" t="n">
        <x:v>1780</x:v>
      </x:c>
      <x:c r="C963" s="0" t="s">
        <x:v>21</x:v>
      </x:c>
      <x:c r="D963" s="0" t="s">
        <x:v>22</x:v>
      </x:c>
      <x:c r="E963" s="0" t="s">
        <x:v>23</x:v>
      </x:c>
      <x:c r="F963" s="0" t="s">
        <x:v>20</x:v>
      </x:c>
      <x:c r="G963" s="0" t="n">
        <x:v>35</x:v>
      </x:c>
      <x:c r="H963" s="4" t="n">
        <x:v>22.5</x:v>
      </x:c>
      <x:c r="I963" s="4" t="n">
        <x:v>35</x:v>
      </x:c>
      <x:c r="J963" s="4" t="n">
        <x:v>0.643</x:v>
      </x:c>
      <x:c r="K963" s="4">
        <x:f>I963*J963</x:f>
      </x:c>
      <x:c r="L963" s="4" t="n">
        <x:v>115.988</x:v>
      </x:c>
      <x:c r="M963" s="5">
        <x:f>J963/3.992*100</x:f>
      </x:c>
      <x:c r="N963" s="6">
        <x:f>M963*L963/100</x:f>
      </x:c>
      <x:c r="O963" s="6">
        <x:f>H963-N963</x:f>
      </x:c>
    </x:row>
    <x:row r="964" spans="1:25">
      <x:c r="A964" s="0" t="s">
        <x:v>96</x:v>
      </x:c>
      <x:c r="B964" s="0" t="n">
        <x:v>1780</x:v>
      </x:c>
      <x:c r="C964" s="0" t="s">
        <x:v>17</x:v>
      </x:c>
      <x:c r="D964" s="0" t="s">
        <x:v>24</x:v>
      </x:c>
      <x:c r="E964" s="0" t="s">
        <x:v>25</x:v>
      </x:c>
      <x:c r="F964" s="0" t="s">
        <x:v>26</x:v>
      </x:c>
      <x:c r="G964" s="0" t="n">
        <x:v>35</x:v>
      </x:c>
      <x:c r="H964" s="4" t="n">
        <x:v>76</x:v>
      </x:c>
      <x:c r="I964" s="4" t="n">
        <x:v>35</x:v>
      </x:c>
      <x:c r="J964" s="4" t="n">
        <x:v>2</x:v>
      </x:c>
      <x:c r="K964" s="4">
        <x:f>I964*J964</x:f>
      </x:c>
      <x:c r="L964" s="4" t="n">
        <x:v>115.988</x:v>
      </x:c>
      <x:c r="M964" s="5">
        <x:f>J964/3.992*100</x:f>
      </x:c>
      <x:c r="N964" s="6">
        <x:f>M964*L964/100</x:f>
      </x:c>
      <x:c r="O964" s="6">
        <x:f>H964-N964</x:f>
      </x:c>
    </x:row>
    <x:row r="965" spans="1:25">
      <x:c r="A965" s="0" t="s">
        <x:v>52</x:v>
      </x:c>
      <x:c r="B965" s="0" t="n">
        <x:v>1781</x:v>
      </x:c>
      <x:c r="C965" s="0" t="s">
        <x:v>17</x:v>
      </x:c>
      <x:c r="D965" s="0" t="s">
        <x:v>18</x:v>
      </x:c>
      <x:c r="E965" s="0" t="s">
        <x:v>19</x:v>
      </x:c>
      <x:c r="F965" s="0" t="s">
        <x:v>20</x:v>
      </x:c>
      <x:c r="G965" s="0" t="n">
        <x:v>38</x:v>
      </x:c>
      <x:c r="H965" s="4" t="n">
        <x:v>24.7</x:v>
      </x:c>
      <x:c r="I965" s="4" t="n">
        <x:v>38</x:v>
      </x:c>
      <x:c r="J965" s="4" t="n">
        <x:v>0.65</x:v>
      </x:c>
      <x:c r="K965" s="4">
        <x:f>I965*J965</x:f>
      </x:c>
      <x:c r="L965" s="4" t="n">
        <x:v>119.978</x:v>
      </x:c>
      <x:c r="M965" s="5">
        <x:f>J965/3.914*100</x:f>
      </x:c>
      <x:c r="N965" s="6">
        <x:f>M965*L965/100</x:f>
      </x:c>
      <x:c r="O965" s="6">
        <x:f>H965-N965</x:f>
      </x:c>
    </x:row>
    <x:row r="966" spans="1:25">
      <x:c r="A966" s="0" t="s">
        <x:v>52</x:v>
      </x:c>
      <x:c r="B966" s="0" t="n">
        <x:v>1781</x:v>
      </x:c>
      <x:c r="C966" s="0" t="s">
        <x:v>21</x:v>
      </x:c>
      <x:c r="D966" s="0" t="s">
        <x:v>22</x:v>
      </x:c>
      <x:c r="E966" s="0" t="s">
        <x:v>23</x:v>
      </x:c>
      <x:c r="F966" s="0" t="s">
        <x:v>20</x:v>
      </x:c>
      <x:c r="G966" s="0" t="n">
        <x:v>38</x:v>
      </x:c>
      <x:c r="H966" s="4" t="n">
        <x:v>24</x:v>
      </x:c>
      <x:c r="I966" s="4" t="n">
        <x:v>38</x:v>
      </x:c>
      <x:c r="J966" s="4" t="n">
        <x:v>0.632</x:v>
      </x:c>
      <x:c r="K966" s="4">
        <x:f>I966*J966</x:f>
      </x:c>
      <x:c r="L966" s="4" t="n">
        <x:v>119.978</x:v>
      </x:c>
      <x:c r="M966" s="5">
        <x:f>J966/3.914*100</x:f>
      </x:c>
      <x:c r="N966" s="6">
        <x:f>M966*L966/100</x:f>
      </x:c>
      <x:c r="O966" s="6">
        <x:f>H966-N966</x:f>
      </x:c>
    </x:row>
    <x:row r="967" spans="1:25">
      <x:c r="A967" s="0" t="s">
        <x:v>52</x:v>
      </x:c>
      <x:c r="B967" s="0" t="n">
        <x:v>1781</x:v>
      </x:c>
      <x:c r="C967" s="0" t="s">
        <x:v>21</x:v>
      </x:c>
      <x:c r="D967" s="0" t="s">
        <x:v>22</x:v>
      </x:c>
      <x:c r="E967" s="0" t="s">
        <x:v>23</x:v>
      </x:c>
      <x:c r="F967" s="0" t="s">
        <x:v>20</x:v>
      </x:c>
      <x:c r="G967" s="0" t="n">
        <x:v>38</x:v>
      </x:c>
      <x:c r="H967" s="4" t="n">
        <x:v>24</x:v>
      </x:c>
      <x:c r="I967" s="4" t="n">
        <x:v>38</x:v>
      </x:c>
      <x:c r="J967" s="4" t="n">
        <x:v>0.632</x:v>
      </x:c>
      <x:c r="K967" s="4">
        <x:f>I967*J967</x:f>
      </x:c>
      <x:c r="L967" s="4" t="n">
        <x:v>119.978</x:v>
      </x:c>
      <x:c r="M967" s="5">
        <x:f>J967/3.914*100</x:f>
      </x:c>
      <x:c r="N967" s="6">
        <x:f>M967*L967/100</x:f>
      </x:c>
      <x:c r="O967" s="6">
        <x:f>H967-N967</x:f>
      </x:c>
    </x:row>
    <x:row r="968" spans="1:25">
      <x:c r="A968" s="0" t="s">
        <x:v>52</x:v>
      </x:c>
      <x:c r="B968" s="0" t="n">
        <x:v>1781</x:v>
      </x:c>
      <x:c r="C968" s="0" t="s">
        <x:v>17</x:v>
      </x:c>
      <x:c r="D968" s="0" t="s">
        <x:v>24</x:v>
      </x:c>
      <x:c r="E968" s="0" t="s">
        <x:v>25</x:v>
      </x:c>
      <x:c r="F968" s="0" t="s">
        <x:v>26</x:v>
      </x:c>
      <x:c r="G968" s="0" t="n">
        <x:v>38</x:v>
      </x:c>
      <x:c r="H968" s="4" t="n">
        <x:v>76</x:v>
      </x:c>
      <x:c r="I968" s="4" t="n">
        <x:v>38</x:v>
      </x:c>
      <x:c r="J968" s="4" t="n">
        <x:v>2</x:v>
      </x:c>
      <x:c r="K968" s="4">
        <x:f>I968*J968</x:f>
      </x:c>
      <x:c r="L968" s="4" t="n">
        <x:v>119.978</x:v>
      </x:c>
      <x:c r="M968" s="5">
        <x:f>J968/3.914*100</x:f>
      </x:c>
      <x:c r="N968" s="6">
        <x:f>M968*L968/100</x:f>
      </x:c>
      <x:c r="O968" s="6">
        <x:f>H968-N968</x:f>
      </x:c>
    </x:row>
    <x:row r="969" spans="1:25">
      <x:c r="A969" s="0" t="s">
        <x:v>40</x:v>
      </x:c>
      <x:c r="B969" s="0" t="n">
        <x:v>1782</x:v>
      </x:c>
      <x:c r="C969" s="0" t="s">
        <x:v>21</x:v>
      </x:c>
      <x:c r="D969" s="0" t="s">
        <x:v>22</x:v>
      </x:c>
      <x:c r="E969" s="0" t="s">
        <x:v>23</x:v>
      </x:c>
      <x:c r="F969" s="0" t="s">
        <x:v>20</x:v>
      </x:c>
      <x:c r="G969" s="0" t="n">
        <x:v>38</x:v>
      </x:c>
      <x:c r="H969" s="4" t="n">
        <x:v>24</x:v>
      </x:c>
      <x:c r="I969" s="4" t="n">
        <x:v>38</x:v>
      </x:c>
      <x:c r="J969" s="4" t="n">
        <x:v>0.632</x:v>
      </x:c>
      <x:c r="K969" s="4">
        <x:f>I969*J969</x:f>
      </x:c>
      <x:c r="L969" s="4" t="n">
        <x:v>113.946</x:v>
      </x:c>
      <x:c r="M969" s="5">
        <x:f>J969/3.282*100</x:f>
      </x:c>
      <x:c r="N969" s="6">
        <x:f>M969*L969/100</x:f>
      </x:c>
      <x:c r="O969" s="6">
        <x:f>H969-N969</x:f>
      </x:c>
    </x:row>
    <x:row r="970" spans="1:25">
      <x:c r="A970" s="0" t="s">
        <x:v>40</x:v>
      </x:c>
      <x:c r="B970" s="0" t="n">
        <x:v>1782</x:v>
      </x:c>
      <x:c r="C970" s="0" t="s">
        <x:v>17</x:v>
      </x:c>
      <x:c r="D970" s="0" t="s">
        <x:v>18</x:v>
      </x:c>
      <x:c r="E970" s="0" t="s">
        <x:v>19</x:v>
      </x:c>
      <x:c r="F970" s="0" t="s">
        <x:v>20</x:v>
      </x:c>
      <x:c r="G970" s="0" t="n">
        <x:v>38</x:v>
      </x:c>
      <x:c r="H970" s="4" t="n">
        <x:v>24.7</x:v>
      </x:c>
      <x:c r="I970" s="4" t="n">
        <x:v>38</x:v>
      </x:c>
      <x:c r="J970" s="4" t="n">
        <x:v>0.65</x:v>
      </x:c>
      <x:c r="K970" s="4">
        <x:f>I970*J970</x:f>
      </x:c>
      <x:c r="L970" s="4" t="n">
        <x:v>113.946</x:v>
      </x:c>
      <x:c r="M970" s="5">
        <x:f>J970/3.282*100</x:f>
      </x:c>
      <x:c r="N970" s="6">
        <x:f>M970*L970/100</x:f>
      </x:c>
      <x:c r="O970" s="6">
        <x:f>H970-N970</x:f>
      </x:c>
    </x:row>
    <x:row r="971" spans="1:25">
      <x:c r="A971" s="0" t="s">
        <x:v>40</x:v>
      </x:c>
      <x:c r="B971" s="0" t="n">
        <x:v>1782</x:v>
      </x:c>
      <x:c r="C971" s="0" t="s">
        <x:v>17</x:v>
      </x:c>
      <x:c r="D971" s="0" t="s">
        <x:v>24</x:v>
      </x:c>
      <x:c r="E971" s="0" t="s">
        <x:v>25</x:v>
      </x:c>
      <x:c r="F971" s="0" t="s">
        <x:v>26</x:v>
      </x:c>
      <x:c r="G971" s="0" t="n">
        <x:v>38</x:v>
      </x:c>
      <x:c r="H971" s="4" t="n">
        <x:v>76</x:v>
      </x:c>
      <x:c r="I971" s="4" t="n">
        <x:v>38</x:v>
      </x:c>
      <x:c r="J971" s="4" t="n">
        <x:v>2</x:v>
      </x:c>
      <x:c r="K971" s="4">
        <x:f>I971*J971</x:f>
      </x:c>
      <x:c r="L971" s="4" t="n">
        <x:v>113.946</x:v>
      </x:c>
      <x:c r="M971" s="5">
        <x:f>J971/3.282*100</x:f>
      </x:c>
      <x:c r="N971" s="6">
        <x:f>M971*L971/100</x:f>
      </x:c>
      <x:c r="O971" s="6">
        <x:f>H971-N971</x:f>
      </x:c>
    </x:row>
    <x:row r="972" spans="1:25">
      <x:c r="A972" s="0" t="s">
        <x:v>123</x:v>
      </x:c>
      <x:c r="B972" s="0" t="n">
        <x:v>1783</x:v>
      </x:c>
      <x:c r="C972" s="0" t="s">
        <x:v>21</x:v>
      </x:c>
      <x:c r="D972" s="0" t="s">
        <x:v>42</x:v>
      </x:c>
      <x:c r="E972" s="0" t="s">
        <x:v>44</x:v>
      </x:c>
      <x:c r="F972" s="0" t="s">
        <x:v>20</x:v>
      </x:c>
      <x:c r="G972" s="0" t="n">
        <x:v>83</x:v>
      </x:c>
      <x:c r="H972" s="4" t="n">
        <x:v>21.6</x:v>
      </x:c>
      <x:c r="I972" s="4" t="n">
        <x:v>83</x:v>
      </x:c>
      <x:c r="J972" s="4" t="n">
        <x:v>0.26</x:v>
      </x:c>
      <x:c r="K972" s="4">
        <x:f>I972*J972</x:f>
      </x:c>
      <x:c r="L972" s="4" t="n">
        <x:v>325.418</x:v>
      </x:c>
      <x:c r="M972" s="5">
        <x:f>J972/3.83*100</x:f>
      </x:c>
      <x:c r="N972" s="6">
        <x:f>M972*L972/100</x:f>
      </x:c>
      <x:c r="O972" s="6">
        <x:f>H972-N972</x:f>
      </x:c>
    </x:row>
    <x:row r="973" spans="1:25">
      <x:c r="A973" s="0" t="s">
        <x:v>123</x:v>
      </x:c>
      <x:c r="B973" s="0" t="n">
        <x:v>1783</x:v>
      </x:c>
      <x:c r="C973" s="0" t="s">
        <x:v>21</x:v>
      </x:c>
      <x:c r="D973" s="0" t="s">
        <x:v>42</x:v>
      </x:c>
      <x:c r="E973" s="0" t="s">
        <x:v>43</x:v>
      </x:c>
      <x:c r="F973" s="0" t="s">
        <x:v>20</x:v>
      </x:c>
      <x:c r="G973" s="0" t="n">
        <x:v>83</x:v>
      </x:c>
      <x:c r="H973" s="4" t="n">
        <x:v>21.6</x:v>
      </x:c>
      <x:c r="I973" s="4" t="n">
        <x:v>83</x:v>
      </x:c>
      <x:c r="J973" s="4" t="n">
        <x:v>0.26</x:v>
      </x:c>
      <x:c r="K973" s="4">
        <x:f>I973*J973</x:f>
      </x:c>
      <x:c r="L973" s="4" t="n">
        <x:v>325.418</x:v>
      </x:c>
      <x:c r="M973" s="5">
        <x:f>J973/3.83*100</x:f>
      </x:c>
      <x:c r="N973" s="6">
        <x:f>M973*L973/100</x:f>
      </x:c>
      <x:c r="O973" s="6">
        <x:f>H973-N973</x:f>
      </x:c>
    </x:row>
    <x:row r="974" spans="1:25">
      <x:c r="A974" s="0" t="s">
        <x:v>123</x:v>
      </x:c>
      <x:c r="B974" s="0" t="n">
        <x:v>1783</x:v>
      </x:c>
      <x:c r="C974" s="0" t="s">
        <x:v>21</x:v>
      </x:c>
      <x:c r="D974" s="0" t="s">
        <x:v>42</x:v>
      </x:c>
      <x:c r="E974" s="0" t="s">
        <x:v>44</x:v>
      </x:c>
      <x:c r="F974" s="0" t="s">
        <x:v>20</x:v>
      </x:c>
      <x:c r="G974" s="0" t="n">
        <x:v>83</x:v>
      </x:c>
      <x:c r="H974" s="4" t="n">
        <x:v>1.8</x:v>
      </x:c>
      <x:c r="I974" s="4" t="n">
        <x:v>83</x:v>
      </x:c>
      <x:c r="J974" s="4" t="n">
        <x:v>0.022</x:v>
      </x:c>
      <x:c r="K974" s="4">
        <x:f>I974*J974</x:f>
      </x:c>
      <x:c r="L974" s="4" t="n">
        <x:v>325.418</x:v>
      </x:c>
      <x:c r="M974" s="5">
        <x:f>J974/3.83*100</x:f>
      </x:c>
      <x:c r="N974" s="6">
        <x:f>M974*L974/100</x:f>
      </x:c>
      <x:c r="O974" s="6">
        <x:f>H974-N974</x:f>
      </x:c>
    </x:row>
    <x:row r="975" spans="1:25">
      <x:c r="A975" s="0" t="s">
        <x:v>123</x:v>
      </x:c>
      <x:c r="B975" s="0" t="n">
        <x:v>1783</x:v>
      </x:c>
      <x:c r="C975" s="0" t="s">
        <x:v>21</x:v>
      </x:c>
      <x:c r="D975" s="0" t="s">
        <x:v>42</x:v>
      </x:c>
      <x:c r="E975" s="0" t="s">
        <x:v>43</x:v>
      </x:c>
      <x:c r="F975" s="0" t="s">
        <x:v>20</x:v>
      </x:c>
      <x:c r="G975" s="0" t="n">
        <x:v>83</x:v>
      </x:c>
      <x:c r="H975" s="4" t="n">
        <x:v>1.8</x:v>
      </x:c>
      <x:c r="I975" s="4" t="n">
        <x:v>83</x:v>
      </x:c>
      <x:c r="J975" s="4" t="n">
        <x:v>0.022</x:v>
      </x:c>
      <x:c r="K975" s="4">
        <x:f>I975*J975</x:f>
      </x:c>
      <x:c r="L975" s="4" t="n">
        <x:v>325.418</x:v>
      </x:c>
      <x:c r="M975" s="5">
        <x:f>J975/3.83*100</x:f>
      </x:c>
      <x:c r="N975" s="6">
        <x:f>M975*L975/100</x:f>
      </x:c>
      <x:c r="O975" s="6">
        <x:f>H975-N975</x:f>
      </x:c>
    </x:row>
    <x:row r="976" spans="1:25">
      <x:c r="A976" s="0" t="s">
        <x:v>123</x:v>
      </x:c>
      <x:c r="B976" s="0" t="n">
        <x:v>1783</x:v>
      </x:c>
      <x:c r="C976" s="0" t="s">
        <x:v>21</x:v>
      </x:c>
      <x:c r="D976" s="0" t="s">
        <x:v>42</x:v>
      </x:c>
      <x:c r="E976" s="0" t="s">
        <x:v>44</x:v>
      </x:c>
      <x:c r="F976" s="0" t="s">
        <x:v>20</x:v>
      </x:c>
      <x:c r="G976" s="0" t="n">
        <x:v>83</x:v>
      </x:c>
      <x:c r="H976" s="4" t="n">
        <x:v>1.5</x:v>
      </x:c>
      <x:c r="I976" s="4" t="n">
        <x:v>83</x:v>
      </x:c>
      <x:c r="J976" s="4" t="n">
        <x:v>0.018</x:v>
      </x:c>
      <x:c r="K976" s="4">
        <x:f>I976*J976</x:f>
      </x:c>
      <x:c r="L976" s="4" t="n">
        <x:v>325.418</x:v>
      </x:c>
      <x:c r="M976" s="5">
        <x:f>J976/3.83*100</x:f>
      </x:c>
      <x:c r="N976" s="6">
        <x:f>M976*L976/100</x:f>
      </x:c>
      <x:c r="O976" s="6">
        <x:f>H976-N976</x:f>
      </x:c>
    </x:row>
    <x:row r="977" spans="1:25">
      <x:c r="A977" s="0" t="s">
        <x:v>123</x:v>
      </x:c>
      <x:c r="B977" s="0" t="n">
        <x:v>1783</x:v>
      </x:c>
      <x:c r="C977" s="0" t="s">
        <x:v>21</x:v>
      </x:c>
      <x:c r="D977" s="0" t="s">
        <x:v>42</x:v>
      </x:c>
      <x:c r="E977" s="0" t="s">
        <x:v>43</x:v>
      </x:c>
      <x:c r="F977" s="0" t="s">
        <x:v>20</x:v>
      </x:c>
      <x:c r="G977" s="0" t="n">
        <x:v>83</x:v>
      </x:c>
      <x:c r="H977" s="4" t="n">
        <x:v>1.5</x:v>
      </x:c>
      <x:c r="I977" s="4" t="n">
        <x:v>83</x:v>
      </x:c>
      <x:c r="J977" s="4" t="n">
        <x:v>0.018</x:v>
      </x:c>
      <x:c r="K977" s="4">
        <x:f>I977*J977</x:f>
      </x:c>
      <x:c r="L977" s="4" t="n">
        <x:v>325.418</x:v>
      </x:c>
      <x:c r="M977" s="5">
        <x:f>J977/3.83*100</x:f>
      </x:c>
      <x:c r="N977" s="6">
        <x:f>M977*L977/100</x:f>
      </x:c>
      <x:c r="O977" s="6">
        <x:f>H977-N977</x:f>
      </x:c>
    </x:row>
    <x:row r="978" spans="1:25">
      <x:c r="A978" s="0" t="s">
        <x:v>123</x:v>
      </x:c>
      <x:c r="B978" s="0" t="n">
        <x:v>1783</x:v>
      </x:c>
      <x:c r="C978" s="0" t="s">
        <x:v>21</x:v>
      </x:c>
      <x:c r="D978" s="0" t="s">
        <x:v>33</x:v>
      </x:c>
      <x:c r="E978" s="0" t="s">
        <x:v>45</x:v>
      </x:c>
      <x:c r="F978" s="0" t="s">
        <x:v>26</x:v>
      </x:c>
      <x:c r="G978" s="0" t="n">
        <x:v>83</x:v>
      </x:c>
      <x:c r="H978" s="4" t="n">
        <x:v>122.841</x:v>
      </x:c>
      <x:c r="I978" s="4" t="n">
        <x:v>83</x:v>
      </x:c>
      <x:c r="J978" s="4" t="n">
        <x:v>1.48</x:v>
      </x:c>
      <x:c r="K978" s="4">
        <x:f>I978*J978</x:f>
      </x:c>
      <x:c r="L978" s="4" t="n">
        <x:v>325.418</x:v>
      </x:c>
      <x:c r="M978" s="5">
        <x:f>J978/3.83*100</x:f>
      </x:c>
      <x:c r="N978" s="6">
        <x:f>M978*L978/100</x:f>
      </x:c>
      <x:c r="O978" s="6">
        <x:f>H978-N978</x:f>
      </x:c>
    </x:row>
    <x:row r="979" spans="1:25">
      <x:c r="A979" s="0" t="s">
        <x:v>123</x:v>
      </x:c>
      <x:c r="B979" s="0" t="n">
        <x:v>1783</x:v>
      </x:c>
      <x:c r="C979" s="0" t="s">
        <x:v>21</x:v>
      </x:c>
      <x:c r="D979" s="0" t="s">
        <x:v>36</x:v>
      </x:c>
      <x:c r="E979" s="0" t="s">
        <x:v>46</x:v>
      </x:c>
      <x:c r="F979" s="0" t="s">
        <x:v>26</x:v>
      </x:c>
      <x:c r="G979" s="0" t="n">
        <x:v>83</x:v>
      </x:c>
      <x:c r="H979" s="4" t="n">
        <x:v>132.464</x:v>
      </x:c>
      <x:c r="I979" s="4" t="n">
        <x:v>83</x:v>
      </x:c>
      <x:c r="J979" s="4" t="n">
        <x:v>1.75</x:v>
      </x:c>
      <x:c r="K979" s="4">
        <x:f>I979*J979</x:f>
      </x:c>
      <x:c r="L979" s="4" t="n">
        <x:v>325.418</x:v>
      </x:c>
      <x:c r="M979" s="5">
        <x:f>J979/3.83*100</x:f>
      </x:c>
      <x:c r="N979" s="6">
        <x:f>M979*L979/100</x:f>
      </x:c>
      <x:c r="O979" s="6">
        <x:f>H979-N979</x:f>
      </x:c>
    </x:row>
    <x:row r="980" spans="1:25">
      <x:c r="A980" s="0" t="s">
        <x:v>47</x:v>
      </x:c>
      <x:c r="B980" s="0" t="n">
        <x:v>1785</x:v>
      </x:c>
      <x:c r="C980" s="0" t="s">
        <x:v>21</x:v>
      </x:c>
      <x:c r="D980" s="0" t="s">
        <x:v>22</x:v>
      </x:c>
      <x:c r="E980" s="0" t="s">
        <x:v>35</x:v>
      </x:c>
      <x:c r="F980" s="0" t="s">
        <x:v>20</x:v>
      </x:c>
      <x:c r="G980" s="0" t="n">
        <x:v>225</x:v>
      </x:c>
      <x:c r="H980" s="4" t="n">
        <x:v>50.4</x:v>
      </x:c>
      <x:c r="I980" s="4" t="n">
        <x:v>225</x:v>
      </x:c>
      <x:c r="J980" s="4" t="n">
        <x:v>0.224</x:v>
      </x:c>
      <x:c r="K980" s="4">
        <x:f>I980*J980</x:f>
      </x:c>
      <x:c r="L980" s="4" t="n">
        <x:v>251.648</x:v>
      </x:c>
      <x:c r="M980" s="5">
        <x:f>J980/1.535*100</x:f>
      </x:c>
      <x:c r="N980" s="6">
        <x:f>M980*L980/100</x:f>
      </x:c>
      <x:c r="O980" s="6">
        <x:f>H980-N980</x:f>
      </x:c>
    </x:row>
    <x:row r="981" spans="1:25">
      <x:c r="A981" s="0" t="s">
        <x:v>47</x:v>
      </x:c>
      <x:c r="B981" s="0" t="n">
        <x:v>1785</x:v>
      </x:c>
      <x:c r="C981" s="0" t="s">
        <x:v>21</x:v>
      </x:c>
      <x:c r="D981" s="0" t="s">
        <x:v>22</x:v>
      </x:c>
      <x:c r="E981" s="0" t="s">
        <x:v>35</x:v>
      </x:c>
      <x:c r="F981" s="0" t="s">
        <x:v>20</x:v>
      </x:c>
      <x:c r="G981" s="0" t="n">
        <x:v>225</x:v>
      </x:c>
      <x:c r="H981" s="4" t="n">
        <x:v>28.672</x:v>
      </x:c>
      <x:c r="I981" s="4" t="n">
        <x:v>225</x:v>
      </x:c>
      <x:c r="J981" s="4" t="n">
        <x:v>0.127</x:v>
      </x:c>
      <x:c r="K981" s="4">
        <x:f>I981*J981</x:f>
      </x:c>
      <x:c r="L981" s="4" t="n">
        <x:v>251.648</x:v>
      </x:c>
      <x:c r="M981" s="5">
        <x:f>J981/1.535*100</x:f>
      </x:c>
      <x:c r="N981" s="6">
        <x:f>M981*L981/100</x:f>
      </x:c>
      <x:c r="O981" s="6">
        <x:f>H981-N981</x:f>
      </x:c>
    </x:row>
    <x:row r="982" spans="1:25">
      <x:c r="A982" s="0" t="s">
        <x:v>47</x:v>
      </x:c>
      <x:c r="B982" s="0" t="n">
        <x:v>1785</x:v>
      </x:c>
      <x:c r="C982" s="0" t="s">
        <x:v>21</x:v>
      </x:c>
      <x:c r="D982" s="0" t="s">
        <x:v>33</x:v>
      </x:c>
      <x:c r="E982" s="0" t="s">
        <x:v>34</x:v>
      </x:c>
      <x:c r="F982" s="0" t="s">
        <x:v>20</x:v>
      </x:c>
      <x:c r="G982" s="0" t="n">
        <x:v>225</x:v>
      </x:c>
      <x:c r="H982" s="4" t="n">
        <x:v>59.85</x:v>
      </x:c>
      <x:c r="I982" s="4" t="n">
        <x:v>225</x:v>
      </x:c>
      <x:c r="J982" s="4" t="n">
        <x:v>0.266</x:v>
      </x:c>
      <x:c r="K982" s="4">
        <x:f>I982*J982</x:f>
      </x:c>
      <x:c r="L982" s="4" t="n">
        <x:v>251.648</x:v>
      </x:c>
      <x:c r="M982" s="5">
        <x:f>J982/1.535*100</x:f>
      </x:c>
      <x:c r="N982" s="6">
        <x:f>M982*L982/100</x:f>
      </x:c>
      <x:c r="O982" s="6">
        <x:f>H982-N982</x:f>
      </x:c>
    </x:row>
    <x:row r="983" spans="1:25">
      <x:c r="A983" s="0" t="s">
        <x:v>47</x:v>
      </x:c>
      <x:c r="B983" s="0" t="n">
        <x:v>1785</x:v>
      </x:c>
      <x:c r="C983" s="0" t="s">
        <x:v>21</x:v>
      </x:c>
      <x:c r="D983" s="0" t="s">
        <x:v>33</x:v>
      </x:c>
      <x:c r="E983" s="0" t="s">
        <x:v>34</x:v>
      </x:c>
      <x:c r="F983" s="0" t="s">
        <x:v>26</x:v>
      </x:c>
      <x:c r="G983" s="0" t="n">
        <x:v>225</x:v>
      </x:c>
      <x:c r="H983" s="4" t="n">
        <x:v>17.554</x:v>
      </x:c>
      <x:c r="I983" s="4" t="n">
        <x:v>225</x:v>
      </x:c>
      <x:c r="J983" s="4" t="n">
        <x:v>0.078</x:v>
      </x:c>
      <x:c r="K983" s="4">
        <x:f>I983*J983</x:f>
      </x:c>
      <x:c r="L983" s="4" t="n">
        <x:v>251.648</x:v>
      </x:c>
      <x:c r="M983" s="5">
        <x:f>J983/1.535*100</x:f>
      </x:c>
      <x:c r="N983" s="6">
        <x:f>M983*L983/100</x:f>
      </x:c>
      <x:c r="O983" s="6">
        <x:f>H983-N983</x:f>
      </x:c>
    </x:row>
    <x:row r="984" spans="1:25">
      <x:c r="A984" s="0" t="s">
        <x:v>47</x:v>
      </x:c>
      <x:c r="B984" s="0" t="n">
        <x:v>1785</x:v>
      </x:c>
      <x:c r="C984" s="0" t="s">
        <x:v>21</x:v>
      </x:c>
      <x:c r="D984" s="0" t="s">
        <x:v>36</x:v>
      </x:c>
      <x:c r="E984" s="0" t="s">
        <x:v>37</x:v>
      </x:c>
      <x:c r="F984" s="0" t="s">
        <x:v>26</x:v>
      </x:c>
      <x:c r="G984" s="0" t="n">
        <x:v>225</x:v>
      </x:c>
      <x:c r="H984" s="4" t="n">
        <x:v>94.5</x:v>
      </x:c>
      <x:c r="I984" s="4" t="n">
        <x:v>225</x:v>
      </x:c>
      <x:c r="J984" s="4" t="n">
        <x:v>0.42</x:v>
      </x:c>
      <x:c r="K984" s="4">
        <x:f>I984*J984</x:f>
      </x:c>
      <x:c r="L984" s="4" t="n">
        <x:v>251.648</x:v>
      </x:c>
      <x:c r="M984" s="5">
        <x:f>J984/1.535*100</x:f>
      </x:c>
      <x:c r="N984" s="6">
        <x:f>M984*L984/100</x:f>
      </x:c>
      <x:c r="O984" s="6">
        <x:f>H984-N984</x:f>
      </x:c>
    </x:row>
    <x:row r="985" spans="1:25">
      <x:c r="A985" s="0" t="s">
        <x:v>47</x:v>
      </x:c>
      <x:c r="B985" s="0" t="n">
        <x:v>1785</x:v>
      </x:c>
      <x:c r="C985" s="0" t="s">
        <x:v>21</x:v>
      </x:c>
      <x:c r="D985" s="0" t="s">
        <x:v>36</x:v>
      </x:c>
      <x:c r="E985" s="0" t="s">
        <x:v>38</x:v>
      </x:c>
      <x:c r="F985" s="0" t="s">
        <x:v>26</x:v>
      </x:c>
      <x:c r="G985" s="0" t="n">
        <x:v>225</x:v>
      </x:c>
      <x:c r="H985" s="4" t="n">
        <x:v>94.501</x:v>
      </x:c>
      <x:c r="I985" s="4" t="n">
        <x:v>225</x:v>
      </x:c>
      <x:c r="J985" s="4" t="n">
        <x:v>0.42</x:v>
      </x:c>
      <x:c r="K985" s="4">
        <x:f>I985*J985</x:f>
      </x:c>
      <x:c r="L985" s="4" t="n">
        <x:v>251.648</x:v>
      </x:c>
      <x:c r="M985" s="5">
        <x:f>J985/1.535*100</x:f>
      </x:c>
      <x:c r="N985" s="6">
        <x:f>M985*L985/100</x:f>
      </x:c>
      <x:c r="O985" s="6">
        <x:f>H985-N985</x:f>
      </x:c>
    </x:row>
    <x:row r="986" spans="1:25">
      <x:c r="A986" s="0" t="s">
        <x:v>95</x:v>
      </x:c>
      <x:c r="B986" s="0" t="n">
        <x:v>1786</x:v>
      </x:c>
      <x:c r="C986" s="0" t="s">
        <x:v>21</x:v>
      </x:c>
      <x:c r="D986" s="0" t="s">
        <x:v>33</x:v>
      </x:c>
      <x:c r="E986" s="0" t="s">
        <x:v>73</x:v>
      </x:c>
      <x:c r="F986" s="0" t="s">
        <x:v>20</x:v>
      </x:c>
      <x:c r="G986" s="0" t="n">
        <x:v>225</x:v>
      </x:c>
      <x:c r="H986" s="4" t="n">
        <x:v>59.85</x:v>
      </x:c>
      <x:c r="I986" s="4" t="n">
        <x:v>225</x:v>
      </x:c>
      <x:c r="J986" s="4" t="n">
        <x:v>0.266</x:v>
      </x:c>
      <x:c r="K986" s="4">
        <x:f>I986*J986</x:f>
      </x:c>
      <x:c r="L986" s="4" t="n">
        <x:v>310.003</x:v>
      </x:c>
      <x:c r="M986" s="5">
        <x:f>J986/1.408*100</x:f>
      </x:c>
      <x:c r="N986" s="6">
        <x:f>M986*L986/100</x:f>
      </x:c>
      <x:c r="O986" s="6">
        <x:f>H986-N986</x:f>
      </x:c>
    </x:row>
    <x:row r="987" spans="1:25">
      <x:c r="A987" s="0" t="s">
        <x:v>95</x:v>
      </x:c>
      <x:c r="B987" s="0" t="n">
        <x:v>1786</x:v>
      </x:c>
      <x:c r="C987" s="0" t="s">
        <x:v>21</x:v>
      </x:c>
      <x:c r="D987" s="0" t="s">
        <x:v>22</x:v>
      </x:c>
      <x:c r="E987" s="0" t="s">
        <x:v>74</x:v>
      </x:c>
      <x:c r="F987" s="0" t="s">
        <x:v>20</x:v>
      </x:c>
      <x:c r="G987" s="0" t="n">
        <x:v>225</x:v>
      </x:c>
      <x:c r="H987" s="4" t="n">
        <x:v>50.4</x:v>
      </x:c>
      <x:c r="I987" s="4" t="n">
        <x:v>225</x:v>
      </x:c>
      <x:c r="J987" s="4" t="n">
        <x:v>0.224</x:v>
      </x:c>
      <x:c r="K987" s="4">
        <x:f>I987*J987</x:f>
      </x:c>
      <x:c r="L987" s="4" t="n">
        <x:v>310.003</x:v>
      </x:c>
      <x:c r="M987" s="5">
        <x:f>J987/1.408*100</x:f>
      </x:c>
      <x:c r="N987" s="6">
        <x:f>M987*L987/100</x:f>
      </x:c>
      <x:c r="O987" s="6">
        <x:f>H987-N987</x:f>
      </x:c>
    </x:row>
    <x:row r="988" spans="1:25">
      <x:c r="A988" s="0" t="s">
        <x:v>95</x:v>
      </x:c>
      <x:c r="B988" s="0" t="n">
        <x:v>1786</x:v>
      </x:c>
      <x:c r="C988" s="0" t="s">
        <x:v>21</x:v>
      </x:c>
      <x:c r="D988" s="0" t="s">
        <x:v>33</x:v>
      </x:c>
      <x:c r="E988" s="0" t="s">
        <x:v>73</x:v>
      </x:c>
      <x:c r="F988" s="0" t="s">
        <x:v>26</x:v>
      </x:c>
      <x:c r="G988" s="0" t="n">
        <x:v>225</x:v>
      </x:c>
      <x:c r="H988" s="4" t="n">
        <x:v>17.551</x:v>
      </x:c>
      <x:c r="I988" s="4" t="n">
        <x:v>225</x:v>
      </x:c>
      <x:c r="J988" s="4" t="n">
        <x:v>0.078</x:v>
      </x:c>
      <x:c r="K988" s="4">
        <x:f>I988*J988</x:f>
      </x:c>
      <x:c r="L988" s="4" t="n">
        <x:v>310.003</x:v>
      </x:c>
      <x:c r="M988" s="5">
        <x:f>J988/1.408*100</x:f>
      </x:c>
      <x:c r="N988" s="6">
        <x:f>M988*L988/100</x:f>
      </x:c>
      <x:c r="O988" s="6">
        <x:f>H988-N988</x:f>
      </x:c>
    </x:row>
    <x:row r="989" spans="1:25">
      <x:c r="A989" s="0" t="s">
        <x:v>95</x:v>
      </x:c>
      <x:c r="B989" s="0" t="n">
        <x:v>1786</x:v>
      </x:c>
      <x:c r="C989" s="0" t="s">
        <x:v>21</x:v>
      </x:c>
      <x:c r="D989" s="0" t="s">
        <x:v>36</x:v>
      </x:c>
      <x:c r="E989" s="0" t="s">
        <x:v>75</x:v>
      </x:c>
      <x:c r="F989" s="0" t="s">
        <x:v>26</x:v>
      </x:c>
      <x:c r="G989" s="0" t="n">
        <x:v>225</x:v>
      </x:c>
      <x:c r="H989" s="4" t="n">
        <x:v>94.453</x:v>
      </x:c>
      <x:c r="I989" s="4" t="n">
        <x:v>225</x:v>
      </x:c>
      <x:c r="J989" s="4" t="n">
        <x:v>0.42</x:v>
      </x:c>
      <x:c r="K989" s="4">
        <x:f>I989*J989</x:f>
      </x:c>
      <x:c r="L989" s="4" t="n">
        <x:v>310.003</x:v>
      </x:c>
      <x:c r="M989" s="5">
        <x:f>J989/1.408*100</x:f>
      </x:c>
      <x:c r="N989" s="6">
        <x:f>M989*L989/100</x:f>
      </x:c>
      <x:c r="O989" s="6">
        <x:f>H989-N989</x:f>
      </x:c>
    </x:row>
    <x:row r="990" spans="1:25">
      <x:c r="A990" s="0" t="s">
        <x:v>95</x:v>
      </x:c>
      <x:c r="B990" s="0" t="n">
        <x:v>1786</x:v>
      </x:c>
      <x:c r="C990" s="0" t="s">
        <x:v>21</x:v>
      </x:c>
      <x:c r="D990" s="0" t="s">
        <x:v>36</x:v>
      </x:c>
      <x:c r="E990" s="0" t="s">
        <x:v>76</x:v>
      </x:c>
      <x:c r="F990" s="0" t="s">
        <x:v>26</x:v>
      </x:c>
      <x:c r="G990" s="0" t="n">
        <x:v>225</x:v>
      </x:c>
      <x:c r="H990" s="4" t="n">
        <x:v>94.118</x:v>
      </x:c>
      <x:c r="I990" s="4" t="n">
        <x:v>225</x:v>
      </x:c>
      <x:c r="J990" s="4" t="n">
        <x:v>0.42</x:v>
      </x:c>
      <x:c r="K990" s="4">
        <x:f>I990*J990</x:f>
      </x:c>
      <x:c r="L990" s="4" t="n">
        <x:v>310.003</x:v>
      </x:c>
      <x:c r="M990" s="5">
        <x:f>J990/1.408*100</x:f>
      </x:c>
      <x:c r="N990" s="6">
        <x:f>M990*L990/100</x:f>
      </x:c>
      <x:c r="O990" s="6">
        <x:f>H990-N990</x:f>
      </x:c>
    </x:row>
    <x:row r="991" spans="1:25">
      <x:c r="A991" s="0" t="s">
        <x:v>86</x:v>
      </x:c>
      <x:c r="B991" s="0" t="n">
        <x:v>1787</x:v>
      </x:c>
      <x:c r="C991" s="0" t="s">
        <x:v>21</x:v>
      </x:c>
      <x:c r="D991" s="0" t="s">
        <x:v>22</x:v>
      </x:c>
      <x:c r="E991" s="0" t="s">
        <x:v>74</x:v>
      </x:c>
      <x:c r="F991" s="0" t="s">
        <x:v>20</x:v>
      </x:c>
      <x:c r="G991" s="0" t="n">
        <x:v>225</x:v>
      </x:c>
      <x:c r="H991" s="4" t="n">
        <x:v>50.4</x:v>
      </x:c>
      <x:c r="I991" s="4" t="n">
        <x:v>225</x:v>
      </x:c>
      <x:c r="J991" s="4" t="n">
        <x:v>0.224</x:v>
      </x:c>
      <x:c r="K991" s="4">
        <x:f>I991*J991</x:f>
      </x:c>
      <x:c r="L991" s="4" t="n">
        <x:v>275.673</x:v>
      </x:c>
      <x:c r="M991" s="5">
        <x:f>J991/1.408*100</x:f>
      </x:c>
      <x:c r="N991" s="6">
        <x:f>M991*L991/100</x:f>
      </x:c>
      <x:c r="O991" s="6">
        <x:f>H991-N991</x:f>
      </x:c>
    </x:row>
    <x:row r="992" spans="1:25">
      <x:c r="A992" s="0" t="s">
        <x:v>86</x:v>
      </x:c>
      <x:c r="B992" s="0" t="n">
        <x:v>1787</x:v>
      </x:c>
      <x:c r="C992" s="0" t="s">
        <x:v>21</x:v>
      </x:c>
      <x:c r="D992" s="0" t="s">
        <x:v>33</x:v>
      </x:c>
      <x:c r="E992" s="0" t="s">
        <x:v>73</x:v>
      </x:c>
      <x:c r="F992" s="0" t="s">
        <x:v>20</x:v>
      </x:c>
      <x:c r="G992" s="0" t="n">
        <x:v>225</x:v>
      </x:c>
      <x:c r="H992" s="4" t="n">
        <x:v>59.85</x:v>
      </x:c>
      <x:c r="I992" s="4" t="n">
        <x:v>225</x:v>
      </x:c>
      <x:c r="J992" s="4" t="n">
        <x:v>0.266</x:v>
      </x:c>
      <x:c r="K992" s="4">
        <x:f>I992*J992</x:f>
      </x:c>
      <x:c r="L992" s="4" t="n">
        <x:v>275.673</x:v>
      </x:c>
      <x:c r="M992" s="5">
        <x:f>J992/1.408*100</x:f>
      </x:c>
      <x:c r="N992" s="6">
        <x:f>M992*L992/100</x:f>
      </x:c>
      <x:c r="O992" s="6">
        <x:f>H992-N992</x:f>
      </x:c>
    </x:row>
    <x:row r="993" spans="1:25">
      <x:c r="A993" s="0" t="s">
        <x:v>86</x:v>
      </x:c>
      <x:c r="B993" s="0" t="n">
        <x:v>1787</x:v>
      </x:c>
      <x:c r="C993" s="0" t="s">
        <x:v>21</x:v>
      </x:c>
      <x:c r="D993" s="0" t="s">
        <x:v>33</x:v>
      </x:c>
      <x:c r="E993" s="0" t="s">
        <x:v>73</x:v>
      </x:c>
      <x:c r="F993" s="0" t="s">
        <x:v>26</x:v>
      </x:c>
      <x:c r="G993" s="0" t="n">
        <x:v>225</x:v>
      </x:c>
      <x:c r="H993" s="4" t="n">
        <x:v>17.553</x:v>
      </x:c>
      <x:c r="I993" s="4" t="n">
        <x:v>225</x:v>
      </x:c>
      <x:c r="J993" s="4" t="n">
        <x:v>0.078</x:v>
      </x:c>
      <x:c r="K993" s="4">
        <x:f>I993*J993</x:f>
      </x:c>
      <x:c r="L993" s="4" t="n">
        <x:v>275.673</x:v>
      </x:c>
      <x:c r="M993" s="5">
        <x:f>J993/1.408*100</x:f>
      </x:c>
      <x:c r="N993" s="6">
        <x:f>M993*L993/100</x:f>
      </x:c>
      <x:c r="O993" s="6">
        <x:f>H993-N993</x:f>
      </x:c>
    </x:row>
    <x:row r="994" spans="1:25">
      <x:c r="A994" s="0" t="s">
        <x:v>86</x:v>
      </x:c>
      <x:c r="B994" s="0" t="n">
        <x:v>1787</x:v>
      </x:c>
      <x:c r="C994" s="0" t="s">
        <x:v>21</x:v>
      </x:c>
      <x:c r="D994" s="0" t="s">
        <x:v>36</x:v>
      </x:c>
      <x:c r="E994" s="0" t="s">
        <x:v>75</x:v>
      </x:c>
      <x:c r="F994" s="0" t="s">
        <x:v>26</x:v>
      </x:c>
      <x:c r="G994" s="0" t="n">
        <x:v>225</x:v>
      </x:c>
      <x:c r="H994" s="4" t="n">
        <x:v>94.5</x:v>
      </x:c>
      <x:c r="I994" s="4" t="n">
        <x:v>225</x:v>
      </x:c>
      <x:c r="J994" s="4" t="n">
        <x:v>0.42</x:v>
      </x:c>
      <x:c r="K994" s="4">
        <x:f>I994*J994</x:f>
      </x:c>
      <x:c r="L994" s="4" t="n">
        <x:v>275.673</x:v>
      </x:c>
      <x:c r="M994" s="5">
        <x:f>J994/1.408*100</x:f>
      </x:c>
      <x:c r="N994" s="6">
        <x:f>M994*L994/100</x:f>
      </x:c>
      <x:c r="O994" s="6">
        <x:f>H994-N994</x:f>
      </x:c>
    </x:row>
    <x:row r="995" spans="1:25">
      <x:c r="A995" s="0" t="s">
        <x:v>86</x:v>
      </x:c>
      <x:c r="B995" s="0" t="n">
        <x:v>1787</x:v>
      </x:c>
      <x:c r="C995" s="0" t="s">
        <x:v>21</x:v>
      </x:c>
      <x:c r="D995" s="0" t="s">
        <x:v>36</x:v>
      </x:c>
      <x:c r="E995" s="0" t="s">
        <x:v>76</x:v>
      </x:c>
      <x:c r="F995" s="0" t="s">
        <x:v>26</x:v>
      </x:c>
      <x:c r="G995" s="0" t="n">
        <x:v>225</x:v>
      </x:c>
      <x:c r="H995" s="4" t="n">
        <x:v>94.5</x:v>
      </x:c>
      <x:c r="I995" s="4" t="n">
        <x:v>225</x:v>
      </x:c>
      <x:c r="J995" s="4" t="n">
        <x:v>0.42</x:v>
      </x:c>
      <x:c r="K995" s="4">
        <x:f>I995*J995</x:f>
      </x:c>
      <x:c r="L995" s="4" t="n">
        <x:v>275.673</x:v>
      </x:c>
      <x:c r="M995" s="5">
        <x:f>J995/1.408*100</x:f>
      </x:c>
      <x:c r="N995" s="6">
        <x:f>M995*L995/100</x:f>
      </x:c>
      <x:c r="O995" s="6">
        <x:f>H995-N995</x:f>
      </x:c>
    </x:row>
    <x:row r="996" spans="1:25">
      <x:c r="A996" s="0" t="s">
        <x:v>27</x:v>
      </x:c>
      <x:c r="B996" s="0" t="n">
        <x:v>1788</x:v>
      </x:c>
      <x:c r="C996" s="0" t="s">
        <x:v>21</x:v>
      </x:c>
      <x:c r="D996" s="0" t="s">
        <x:v>22</x:v>
      </x:c>
      <x:c r="E996" s="0" t="s">
        <x:v>23</x:v>
      </x:c>
      <x:c r="F996" s="0" t="s">
        <x:v>20</x:v>
      </x:c>
      <x:c r="G996" s="0" t="n">
        <x:v>117</x:v>
      </x:c>
      <x:c r="H996" s="4" t="n">
        <x:v>43.384</x:v>
      </x:c>
      <x:c r="I996" s="4" t="n">
        <x:v>117</x:v>
      </x:c>
      <x:c r="J996" s="4" t="n">
        <x:v>0.371</x:v>
      </x:c>
      <x:c r="K996" s="4">
        <x:f>I996*J996</x:f>
      </x:c>
      <x:c r="L996" s="4" t="n">
        <x:v>211.063</x:v>
      </x:c>
      <x:c r="M996" s="5">
        <x:f>J996/2.863*100</x:f>
      </x:c>
      <x:c r="N996" s="6">
        <x:f>M996*L996/100</x:f>
      </x:c>
      <x:c r="O996" s="6">
        <x:f>H996-N996</x:f>
      </x:c>
    </x:row>
    <x:row r="997" spans="1:25">
      <x:c r="A997" s="0" t="s">
        <x:v>27</x:v>
      </x:c>
      <x:c r="B997" s="0" t="n">
        <x:v>1788</x:v>
      </x:c>
      <x:c r="C997" s="0" t="s">
        <x:v>21</x:v>
      </x:c>
      <x:c r="D997" s="0" t="s">
        <x:v>22</x:v>
      </x:c>
      <x:c r="E997" s="0" t="s">
        <x:v>23</x:v>
      </x:c>
      <x:c r="F997" s="0" t="s">
        <x:v>20</x:v>
      </x:c>
      <x:c r="G997" s="0" t="n">
        <x:v>117</x:v>
      </x:c>
      <x:c r="H997" s="4" t="n">
        <x:v>43.384</x:v>
      </x:c>
      <x:c r="I997" s="4" t="n">
        <x:v>117</x:v>
      </x:c>
      <x:c r="J997" s="4" t="n">
        <x:v>0.371</x:v>
      </x:c>
      <x:c r="K997" s="4">
        <x:f>I997*J997</x:f>
      </x:c>
      <x:c r="L997" s="4" t="n">
        <x:v>211.063</x:v>
      </x:c>
      <x:c r="M997" s="5">
        <x:f>J997/2.863*100</x:f>
      </x:c>
      <x:c r="N997" s="6">
        <x:f>M997*L997/100</x:f>
      </x:c>
      <x:c r="O997" s="6">
        <x:f>H997-N997</x:f>
      </x:c>
    </x:row>
    <x:row r="998" spans="1:25">
      <x:c r="A998" s="0" t="s">
        <x:v>27</x:v>
      </x:c>
      <x:c r="B998" s="0" t="n">
        <x:v>1788</x:v>
      </x:c>
      <x:c r="C998" s="0" t="s">
        <x:v>21</x:v>
      </x:c>
      <x:c r="D998" s="0" t="s">
        <x:v>22</x:v>
      </x:c>
      <x:c r="E998" s="0" t="s">
        <x:v>23</x:v>
      </x:c>
      <x:c r="F998" s="0" t="s">
        <x:v>20</x:v>
      </x:c>
      <x:c r="G998" s="0" t="n">
        <x:v>117</x:v>
      </x:c>
      <x:c r="H998" s="4" t="n">
        <x:v>39.897</x:v>
      </x:c>
      <x:c r="I998" s="4" t="n">
        <x:v>117</x:v>
      </x:c>
      <x:c r="J998" s="4" t="n">
        <x:v>0.341</x:v>
      </x:c>
      <x:c r="K998" s="4">
        <x:f>I998*J998</x:f>
      </x:c>
      <x:c r="L998" s="4" t="n">
        <x:v>211.063</x:v>
      </x:c>
      <x:c r="M998" s="5">
        <x:f>J998/2.863*100</x:f>
      </x:c>
      <x:c r="N998" s="6">
        <x:f>M998*L998/100</x:f>
      </x:c>
      <x:c r="O998" s="6">
        <x:f>H998-N998</x:f>
      </x:c>
    </x:row>
    <x:row r="999" spans="1:25">
      <x:c r="A999" s="0" t="s">
        <x:v>27</x:v>
      </x:c>
      <x:c r="B999" s="0" t="n">
        <x:v>1788</x:v>
      </x:c>
      <x:c r="C999" s="0" t="s">
        <x:v>21</x:v>
      </x:c>
      <x:c r="D999" s="0" t="s">
        <x:v>28</x:v>
      </x:c>
      <x:c r="E999" s="0" t="s">
        <x:v>19</x:v>
      </x:c>
      <x:c r="F999" s="0" t="s">
        <x:v>26</x:v>
      </x:c>
      <x:c r="G999" s="0" t="n">
        <x:v>117</x:v>
      </x:c>
      <x:c r="H999" s="4" t="n">
        <x:v>30.422</x:v>
      </x:c>
      <x:c r="I999" s="4" t="n">
        <x:v>117</x:v>
      </x:c>
      <x:c r="J999" s="4" t="n">
        <x:v>0.26</x:v>
      </x:c>
      <x:c r="K999" s="4">
        <x:f>I999*J999</x:f>
      </x:c>
      <x:c r="L999" s="4" t="n">
        <x:v>211.063</x:v>
      </x:c>
      <x:c r="M999" s="5">
        <x:f>J999/2.863*100</x:f>
      </x:c>
      <x:c r="N999" s="6">
        <x:f>M999*L999/100</x:f>
      </x:c>
      <x:c r="O999" s="6">
        <x:f>H999-N999</x:f>
      </x:c>
    </x:row>
    <x:row r="1000" spans="1:25">
      <x:c r="A1000" s="0" t="s">
        <x:v>27</x:v>
      </x:c>
      <x:c r="B1000" s="0" t="n">
        <x:v>1788</x:v>
      </x:c>
      <x:c r="C1000" s="0" t="s">
        <x:v>21</x:v>
      </x:c>
      <x:c r="D1000" s="0" t="s">
        <x:v>28</x:v>
      </x:c>
      <x:c r="E1000" s="0" t="s">
        <x:v>23</x:v>
      </x:c>
      <x:c r="F1000" s="0" t="s">
        <x:v>26</x:v>
      </x:c>
      <x:c r="G1000" s="0" t="n">
        <x:v>117</x:v>
      </x:c>
      <x:c r="H1000" s="4" t="n">
        <x:v>172.003</x:v>
      </x:c>
      <x:c r="I1000" s="4" t="n">
        <x:v>117</x:v>
      </x:c>
      <x:c r="J1000" s="4" t="n">
        <x:v>1.52</x:v>
      </x:c>
      <x:c r="K1000" s="4">
        <x:f>I1000*J1000</x:f>
      </x:c>
      <x:c r="L1000" s="4" t="n">
        <x:v>211.063</x:v>
      </x:c>
      <x:c r="M1000" s="5">
        <x:f>J1000/2.863*100</x:f>
      </x:c>
      <x:c r="N1000" s="6">
        <x:f>M1000*L1000/100</x:f>
      </x:c>
      <x:c r="O1000" s="6">
        <x:f>H1000-N1000</x:f>
      </x:c>
    </x:row>
    <x:row r="1001" spans="1:25">
      <x:c r="A1001" s="0" t="s">
        <x:v>99</x:v>
      </x:c>
      <x:c r="B1001" s="0" t="n">
        <x:v>1789</x:v>
      </x:c>
      <x:c r="C1001" s="0" t="s">
        <x:v>21</x:v>
      </x:c>
      <x:c r="D1001" s="0" t="s">
        <x:v>22</x:v>
      </x:c>
      <x:c r="E1001" s="0" t="s">
        <x:v>23</x:v>
      </x:c>
      <x:c r="F1001" s="0" t="s">
        <x:v>20</x:v>
      </x:c>
      <x:c r="G1001" s="0" t="n">
        <x:v>117</x:v>
      </x:c>
      <x:c r="H1001" s="4" t="n">
        <x:v>39.897</x:v>
      </x:c>
      <x:c r="I1001" s="4" t="n">
        <x:v>117</x:v>
      </x:c>
      <x:c r="J1001" s="4" t="n">
        <x:v>0.341</x:v>
      </x:c>
      <x:c r="K1001" s="4">
        <x:f>I1001*J1001</x:f>
      </x:c>
      <x:c r="L1001" s="4" t="n">
        <x:v>229.093</x:v>
      </x:c>
      <x:c r="M1001" s="5">
        <x:f>J1001/2.492*100</x:f>
      </x:c>
      <x:c r="N1001" s="6">
        <x:f>M1001*L1001/100</x:f>
      </x:c>
      <x:c r="O1001" s="6">
        <x:f>H1001-N1001</x:f>
      </x:c>
    </x:row>
    <x:row r="1002" spans="1:25">
      <x:c r="A1002" s="0" t="s">
        <x:v>99</x:v>
      </x:c>
      <x:c r="B1002" s="0" t="n">
        <x:v>1789</x:v>
      </x:c>
      <x:c r="C1002" s="0" t="s">
        <x:v>21</x:v>
      </x:c>
      <x:c r="D1002" s="0" t="s">
        <x:v>22</x:v>
      </x:c>
      <x:c r="E1002" s="0" t="s">
        <x:v>23</x:v>
      </x:c>
      <x:c r="F1002" s="0" t="s">
        <x:v>20</x:v>
      </x:c>
      <x:c r="G1002" s="0" t="n">
        <x:v>117</x:v>
      </x:c>
      <x:c r="H1002" s="4" t="n">
        <x:v>43.384</x:v>
      </x:c>
      <x:c r="I1002" s="4" t="n">
        <x:v>117</x:v>
      </x:c>
      <x:c r="J1002" s="4" t="n">
        <x:v>0.371</x:v>
      </x:c>
      <x:c r="K1002" s="4">
        <x:f>I1002*J1002</x:f>
      </x:c>
      <x:c r="L1002" s="4" t="n">
        <x:v>229.093</x:v>
      </x:c>
      <x:c r="M1002" s="5">
        <x:f>J1002/2.492*100</x:f>
      </x:c>
      <x:c r="N1002" s="6">
        <x:f>M1002*L1002/100</x:f>
      </x:c>
      <x:c r="O1002" s="6">
        <x:f>H1002-N1002</x:f>
      </x:c>
    </x:row>
    <x:row r="1003" spans="1:25">
      <x:c r="A1003" s="0" t="s">
        <x:v>99</x:v>
      </x:c>
      <x:c r="B1003" s="0" t="n">
        <x:v>1789</x:v>
      </x:c>
      <x:c r="C1003" s="0" t="s">
        <x:v>21</x:v>
      </x:c>
      <x:c r="D1003" s="0" t="s">
        <x:v>28</x:v>
      </x:c>
      <x:c r="E1003" s="0" t="s">
        <x:v>19</x:v>
      </x:c>
      <x:c r="F1003" s="0" t="s">
        <x:v>26</x:v>
      </x:c>
      <x:c r="G1003" s="0" t="n">
        <x:v>117</x:v>
      </x:c>
      <x:c r="H1003" s="4" t="n">
        <x:v>30.431</x:v>
      </x:c>
      <x:c r="I1003" s="4" t="n">
        <x:v>117</x:v>
      </x:c>
      <x:c r="J1003" s="4" t="n">
        <x:v>0.26</x:v>
      </x:c>
      <x:c r="K1003" s="4">
        <x:f>I1003*J1003</x:f>
      </x:c>
      <x:c r="L1003" s="4" t="n">
        <x:v>229.093</x:v>
      </x:c>
      <x:c r="M1003" s="5">
        <x:f>J1003/2.492*100</x:f>
      </x:c>
      <x:c r="N1003" s="6">
        <x:f>M1003*L1003/100</x:f>
      </x:c>
      <x:c r="O1003" s="6">
        <x:f>H1003-N1003</x:f>
      </x:c>
    </x:row>
    <x:row r="1004" spans="1:25">
      <x:c r="A1004" s="0" t="s">
        <x:v>99</x:v>
      </x:c>
      <x:c r="B1004" s="0" t="n">
        <x:v>1789</x:v>
      </x:c>
      <x:c r="C1004" s="0" t="s">
        <x:v>21</x:v>
      </x:c>
      <x:c r="D1004" s="0" t="s">
        <x:v>28</x:v>
      </x:c>
      <x:c r="E1004" s="0" t="s">
        <x:v>23</x:v>
      </x:c>
      <x:c r="F1004" s="0" t="s">
        <x:v>26</x:v>
      </x:c>
      <x:c r="G1004" s="0" t="n">
        <x:v>117</x:v>
      </x:c>
      <x:c r="H1004" s="4" t="n">
        <x:v>177.84</x:v>
      </x:c>
      <x:c r="I1004" s="4" t="n">
        <x:v>117</x:v>
      </x:c>
      <x:c r="J1004" s="4" t="n">
        <x:v>1.52</x:v>
      </x:c>
      <x:c r="K1004" s="4">
        <x:f>I1004*J1004</x:f>
      </x:c>
      <x:c r="L1004" s="4" t="n">
        <x:v>229.093</x:v>
      </x:c>
      <x:c r="M1004" s="5">
        <x:f>J1004/2.492*100</x:f>
      </x:c>
      <x:c r="N1004" s="6">
        <x:f>M1004*L1004/100</x:f>
      </x:c>
      <x:c r="O1004" s="6">
        <x:f>H1004-N1004</x:f>
      </x:c>
    </x:row>
    <x:row r="1005" spans="1:25">
      <x:c r="A1005" s="0" t="s">
        <x:v>103</x:v>
      </x:c>
      <x:c r="B1005" s="0" t="n">
        <x:v>1790</x:v>
      </x:c>
      <x:c r="C1005" s="0" t="s">
        <x:v>21</x:v>
      </x:c>
      <x:c r="D1005" s="0" t="s">
        <x:v>22</x:v>
      </x:c>
      <x:c r="E1005" s="0" t="s">
        <x:v>23</x:v>
      </x:c>
      <x:c r="F1005" s="0" t="s">
        <x:v>20</x:v>
      </x:c>
      <x:c r="G1005" s="0" t="n">
        <x:v>117</x:v>
      </x:c>
      <x:c r="H1005" s="4" t="n">
        <x:v>39.897</x:v>
      </x:c>
      <x:c r="I1005" s="4" t="n">
        <x:v>117</x:v>
      </x:c>
      <x:c r="J1005" s="4" t="n">
        <x:v>0.341</x:v>
      </x:c>
      <x:c r="K1005" s="4">
        <x:f>I1005*J1005</x:f>
      </x:c>
      <x:c r="L1005" s="4" t="n">
        <x:v>238.693</x:v>
      </x:c>
      <x:c r="M1005" s="5">
        <x:f>J1005/2.492*100</x:f>
      </x:c>
      <x:c r="N1005" s="6">
        <x:f>M1005*L1005/100</x:f>
      </x:c>
      <x:c r="O1005" s="6">
        <x:f>H1005-N1005</x:f>
      </x:c>
    </x:row>
    <x:row r="1006" spans="1:25">
      <x:c r="A1006" s="0" t="s">
        <x:v>103</x:v>
      </x:c>
      <x:c r="B1006" s="0" t="n">
        <x:v>1790</x:v>
      </x:c>
      <x:c r="C1006" s="0" t="s">
        <x:v>21</x:v>
      </x:c>
      <x:c r="D1006" s="0" t="s">
        <x:v>22</x:v>
      </x:c>
      <x:c r="E1006" s="0" t="s">
        <x:v>23</x:v>
      </x:c>
      <x:c r="F1006" s="0" t="s">
        <x:v>20</x:v>
      </x:c>
      <x:c r="G1006" s="0" t="n">
        <x:v>117</x:v>
      </x:c>
      <x:c r="H1006" s="4" t="n">
        <x:v>43.384</x:v>
      </x:c>
      <x:c r="I1006" s="4" t="n">
        <x:v>117</x:v>
      </x:c>
      <x:c r="J1006" s="4" t="n">
        <x:v>0.371</x:v>
      </x:c>
      <x:c r="K1006" s="4">
        <x:f>I1006*J1006</x:f>
      </x:c>
      <x:c r="L1006" s="4" t="n">
        <x:v>238.693</x:v>
      </x:c>
      <x:c r="M1006" s="5">
        <x:f>J1006/2.492*100</x:f>
      </x:c>
      <x:c r="N1006" s="6">
        <x:f>M1006*L1006/100</x:f>
      </x:c>
      <x:c r="O1006" s="6">
        <x:f>H1006-N1006</x:f>
      </x:c>
    </x:row>
    <x:row r="1007" spans="1:25">
      <x:c r="A1007" s="0" t="s">
        <x:v>103</x:v>
      </x:c>
      <x:c r="B1007" s="0" t="n">
        <x:v>1790</x:v>
      </x:c>
      <x:c r="C1007" s="0" t="s">
        <x:v>21</x:v>
      </x:c>
      <x:c r="D1007" s="0" t="s">
        <x:v>28</x:v>
      </x:c>
      <x:c r="E1007" s="0" t="s">
        <x:v>19</x:v>
      </x:c>
      <x:c r="F1007" s="0" t="s">
        <x:v>26</x:v>
      </x:c>
      <x:c r="G1007" s="0" t="n">
        <x:v>117</x:v>
      </x:c>
      <x:c r="H1007" s="4" t="n">
        <x:v>30.427</x:v>
      </x:c>
      <x:c r="I1007" s="4" t="n">
        <x:v>117</x:v>
      </x:c>
      <x:c r="J1007" s="4" t="n">
        <x:v>0.26</x:v>
      </x:c>
      <x:c r="K1007" s="4">
        <x:f>I1007*J1007</x:f>
      </x:c>
      <x:c r="L1007" s="4" t="n">
        <x:v>238.693</x:v>
      </x:c>
      <x:c r="M1007" s="5">
        <x:f>J1007/2.492*100</x:f>
      </x:c>
      <x:c r="N1007" s="6">
        <x:f>M1007*L1007/100</x:f>
      </x:c>
      <x:c r="O1007" s="6">
        <x:f>H1007-N1007</x:f>
      </x:c>
    </x:row>
    <x:row r="1008" spans="1:25">
      <x:c r="A1008" s="0" t="s">
        <x:v>103</x:v>
      </x:c>
      <x:c r="B1008" s="0" t="n">
        <x:v>1790</x:v>
      </x:c>
      <x:c r="C1008" s="0" t="s">
        <x:v>21</x:v>
      </x:c>
      <x:c r="D1008" s="0" t="s">
        <x:v>28</x:v>
      </x:c>
      <x:c r="E1008" s="0" t="s">
        <x:v>23</x:v>
      </x:c>
      <x:c r="F1008" s="0" t="s">
        <x:v>26</x:v>
      </x:c>
      <x:c r="G1008" s="0" t="n">
        <x:v>117</x:v>
      </x:c>
      <x:c r="H1008" s="4" t="n">
        <x:v>177.84</x:v>
      </x:c>
      <x:c r="I1008" s="4" t="n">
        <x:v>117</x:v>
      </x:c>
      <x:c r="J1008" s="4" t="n">
        <x:v>1.52</x:v>
      </x:c>
      <x:c r="K1008" s="4">
        <x:f>I1008*J1008</x:f>
      </x:c>
      <x:c r="L1008" s="4" t="n">
        <x:v>238.693</x:v>
      </x:c>
      <x:c r="M1008" s="5">
        <x:f>J1008/2.492*100</x:f>
      </x:c>
      <x:c r="N1008" s="6">
        <x:f>M1008*L1008/100</x:f>
      </x:c>
      <x:c r="O1008" s="6">
        <x:f>H1008-N1008</x:f>
      </x:c>
    </x:row>
    <x:row r="1009" spans="1:25">
      <x:c r="A1009" s="0" t="s">
        <x:v>102</x:v>
      </x:c>
      <x:c r="B1009" s="0" t="n">
        <x:v>1791</x:v>
      </x:c>
      <x:c r="C1009" s="0" t="s">
        <x:v>21</x:v>
      </x:c>
      <x:c r="D1009" s="0" t="s">
        <x:v>22</x:v>
      </x:c>
      <x:c r="E1009" s="0" t="s">
        <x:v>23</x:v>
      </x:c>
      <x:c r="F1009" s="0" t="s">
        <x:v>20</x:v>
      </x:c>
      <x:c r="G1009" s="0" t="n">
        <x:v>117</x:v>
      </x:c>
      <x:c r="H1009" s="4" t="n">
        <x:v>43.384</x:v>
      </x:c>
      <x:c r="I1009" s="4" t="n">
        <x:v>117</x:v>
      </x:c>
      <x:c r="J1009" s="4" t="n">
        <x:v>0.371</x:v>
      </x:c>
      <x:c r="K1009" s="4">
        <x:f>I1009*J1009</x:f>
      </x:c>
      <x:c r="L1009" s="4" t="n">
        <x:v>260.984</x:v>
      </x:c>
      <x:c r="M1009" s="5">
        <x:f>J1009/2.863*100</x:f>
      </x:c>
      <x:c r="N1009" s="6">
        <x:f>M1009*L1009/100</x:f>
      </x:c>
      <x:c r="O1009" s="6">
        <x:f>H1009-N1009</x:f>
      </x:c>
    </x:row>
    <x:row r="1010" spans="1:25">
      <x:c r="A1010" s="0" t="s">
        <x:v>102</x:v>
      </x:c>
      <x:c r="B1010" s="0" t="n">
        <x:v>1791</x:v>
      </x:c>
      <x:c r="C1010" s="0" t="s">
        <x:v>21</x:v>
      </x:c>
      <x:c r="D1010" s="0" t="s">
        <x:v>22</x:v>
      </x:c>
      <x:c r="E1010" s="0" t="s">
        <x:v>23</x:v>
      </x:c>
      <x:c r="F1010" s="0" t="s">
        <x:v>20</x:v>
      </x:c>
      <x:c r="G1010" s="0" t="n">
        <x:v>117</x:v>
      </x:c>
      <x:c r="H1010" s="4" t="n">
        <x:v>43.384</x:v>
      </x:c>
      <x:c r="I1010" s="4" t="n">
        <x:v>117</x:v>
      </x:c>
      <x:c r="J1010" s="4" t="n">
        <x:v>0.371</x:v>
      </x:c>
      <x:c r="K1010" s="4">
        <x:f>I1010*J1010</x:f>
      </x:c>
      <x:c r="L1010" s="4" t="n">
        <x:v>260.984</x:v>
      </x:c>
      <x:c r="M1010" s="5">
        <x:f>J1010/2.863*100</x:f>
      </x:c>
      <x:c r="N1010" s="6">
        <x:f>M1010*L1010/100</x:f>
      </x:c>
      <x:c r="O1010" s="6">
        <x:f>H1010-N1010</x:f>
      </x:c>
    </x:row>
    <x:row r="1011" spans="1:25">
      <x:c r="A1011" s="0" t="s">
        <x:v>102</x:v>
      </x:c>
      <x:c r="B1011" s="0" t="n">
        <x:v>1791</x:v>
      </x:c>
      <x:c r="C1011" s="0" t="s">
        <x:v>21</x:v>
      </x:c>
      <x:c r="D1011" s="0" t="s">
        <x:v>22</x:v>
      </x:c>
      <x:c r="E1011" s="0" t="s">
        <x:v>23</x:v>
      </x:c>
      <x:c r="F1011" s="0" t="s">
        <x:v>20</x:v>
      </x:c>
      <x:c r="G1011" s="0" t="n">
        <x:v>117</x:v>
      </x:c>
      <x:c r="H1011" s="4" t="n">
        <x:v>39.897</x:v>
      </x:c>
      <x:c r="I1011" s="4" t="n">
        <x:v>117</x:v>
      </x:c>
      <x:c r="J1011" s="4" t="n">
        <x:v>0.341</x:v>
      </x:c>
      <x:c r="K1011" s="4">
        <x:f>I1011*J1011</x:f>
      </x:c>
      <x:c r="L1011" s="4" t="n">
        <x:v>260.984</x:v>
      </x:c>
      <x:c r="M1011" s="5">
        <x:f>J1011/2.863*100</x:f>
      </x:c>
      <x:c r="N1011" s="6">
        <x:f>M1011*L1011/100</x:f>
      </x:c>
      <x:c r="O1011" s="6">
        <x:f>H1011-N1011</x:f>
      </x:c>
    </x:row>
    <x:row r="1012" spans="1:25">
      <x:c r="A1012" s="0" t="s">
        <x:v>102</x:v>
      </x:c>
      <x:c r="B1012" s="0" t="n">
        <x:v>1791</x:v>
      </x:c>
      <x:c r="C1012" s="0" t="s">
        <x:v>21</x:v>
      </x:c>
      <x:c r="D1012" s="0" t="s">
        <x:v>28</x:v>
      </x:c>
      <x:c r="E1012" s="0" t="s">
        <x:v>19</x:v>
      </x:c>
      <x:c r="F1012" s="0" t="s">
        <x:v>26</x:v>
      </x:c>
      <x:c r="G1012" s="0" t="n">
        <x:v>117</x:v>
      </x:c>
      <x:c r="H1012" s="4" t="n">
        <x:v>30.424</x:v>
      </x:c>
      <x:c r="I1012" s="4" t="n">
        <x:v>117</x:v>
      </x:c>
      <x:c r="J1012" s="4" t="n">
        <x:v>0.26</x:v>
      </x:c>
      <x:c r="K1012" s="4">
        <x:f>I1012*J1012</x:f>
      </x:c>
      <x:c r="L1012" s="4" t="n">
        <x:v>260.984</x:v>
      </x:c>
      <x:c r="M1012" s="5">
        <x:f>J1012/2.863*100</x:f>
      </x:c>
      <x:c r="N1012" s="6">
        <x:f>M1012*L1012/100</x:f>
      </x:c>
      <x:c r="O1012" s="6">
        <x:f>H1012-N1012</x:f>
      </x:c>
    </x:row>
    <x:row r="1013" spans="1:25">
      <x:c r="A1013" s="0" t="s">
        <x:v>102</x:v>
      </x:c>
      <x:c r="B1013" s="0" t="n">
        <x:v>1791</x:v>
      </x:c>
      <x:c r="C1013" s="0" t="s">
        <x:v>21</x:v>
      </x:c>
      <x:c r="D1013" s="0" t="s">
        <x:v>28</x:v>
      </x:c>
      <x:c r="E1013" s="0" t="s">
        <x:v>23</x:v>
      </x:c>
      <x:c r="F1013" s="0" t="s">
        <x:v>26</x:v>
      </x:c>
      <x:c r="G1013" s="0" t="n">
        <x:v>117</x:v>
      </x:c>
      <x:c r="H1013" s="4" t="n">
        <x:v>177.84</x:v>
      </x:c>
      <x:c r="I1013" s="4" t="n">
        <x:v>117</x:v>
      </x:c>
      <x:c r="J1013" s="4" t="n">
        <x:v>1.52</x:v>
      </x:c>
      <x:c r="K1013" s="4">
        <x:f>I1013*J1013</x:f>
      </x:c>
      <x:c r="L1013" s="4" t="n">
        <x:v>260.984</x:v>
      </x:c>
      <x:c r="M1013" s="5">
        <x:f>J1013/2.863*100</x:f>
      </x:c>
      <x:c r="N1013" s="6">
        <x:f>M1013*L1013/100</x:f>
      </x:c>
      <x:c r="O1013" s="6">
        <x:f>H1013-N1013</x:f>
      </x:c>
    </x:row>
    <x:row r="1014" spans="1:25">
      <x:c r="A1014" s="0" t="s">
        <x:v>88</x:v>
      </x:c>
      <x:c r="B1014" s="0" t="n">
        <x:v>1792</x:v>
      </x:c>
      <x:c r="C1014" s="0" t="s">
        <x:v>21</x:v>
      </x:c>
      <x:c r="D1014" s="0" t="s">
        <x:v>22</x:v>
      </x:c>
      <x:c r="E1014" s="0" t="s">
        <x:v>23</x:v>
      </x:c>
      <x:c r="F1014" s="0" t="s">
        <x:v>20</x:v>
      </x:c>
      <x:c r="G1014" s="0" t="n">
        <x:v>117</x:v>
      </x:c>
      <x:c r="H1014" s="4" t="n">
        <x:v>39.897</x:v>
      </x:c>
      <x:c r="I1014" s="4" t="n">
        <x:v>117</x:v>
      </x:c>
      <x:c r="J1014" s="4" t="n">
        <x:v>0.341</x:v>
      </x:c>
      <x:c r="K1014" s="4">
        <x:f>I1014*J1014</x:f>
      </x:c>
      <x:c r="L1014" s="4" t="n">
        <x:v>255.109</x:v>
      </x:c>
      <x:c r="M1014" s="5">
        <x:f>J1014/3.605*100</x:f>
      </x:c>
      <x:c r="N1014" s="6">
        <x:f>M1014*L1014/100</x:f>
      </x:c>
      <x:c r="O1014" s="6">
        <x:f>H1014-N1014</x:f>
      </x:c>
    </x:row>
    <x:row r="1015" spans="1:25">
      <x:c r="A1015" s="0" t="s">
        <x:v>88</x:v>
      </x:c>
      <x:c r="B1015" s="0" t="n">
        <x:v>1792</x:v>
      </x:c>
      <x:c r="C1015" s="0" t="s">
        <x:v>21</x:v>
      </x:c>
      <x:c r="D1015" s="0" t="s">
        <x:v>22</x:v>
      </x:c>
      <x:c r="E1015" s="0" t="s">
        <x:v>23</x:v>
      </x:c>
      <x:c r="F1015" s="0" t="s">
        <x:v>20</x:v>
      </x:c>
      <x:c r="G1015" s="0" t="n">
        <x:v>117</x:v>
      </x:c>
      <x:c r="H1015" s="4" t="n">
        <x:v>43.384</x:v>
      </x:c>
      <x:c r="I1015" s="4" t="n">
        <x:v>117</x:v>
      </x:c>
      <x:c r="J1015" s="4" t="n">
        <x:v>0.371</x:v>
      </x:c>
      <x:c r="K1015" s="4">
        <x:f>I1015*J1015</x:f>
      </x:c>
      <x:c r="L1015" s="4" t="n">
        <x:v>255.109</x:v>
      </x:c>
      <x:c r="M1015" s="5">
        <x:f>J1015/3.605*100</x:f>
      </x:c>
      <x:c r="N1015" s="6">
        <x:f>M1015*L1015/100</x:f>
      </x:c>
      <x:c r="O1015" s="6">
        <x:f>H1015-N1015</x:f>
      </x:c>
    </x:row>
    <x:row r="1016" spans="1:25">
      <x:c r="A1016" s="0" t="s">
        <x:v>88</x:v>
      </x:c>
      <x:c r="B1016" s="0" t="n">
        <x:v>1792</x:v>
      </x:c>
      <x:c r="C1016" s="0" t="s">
        <x:v>21</x:v>
      </x:c>
      <x:c r="D1016" s="0" t="s">
        <x:v>22</x:v>
      </x:c>
      <x:c r="E1016" s="0" t="s">
        <x:v>23</x:v>
      </x:c>
      <x:c r="F1016" s="0" t="s">
        <x:v>20</x:v>
      </x:c>
      <x:c r="G1016" s="0" t="n">
        <x:v>117</x:v>
      </x:c>
      <x:c r="H1016" s="4" t="n">
        <x:v>43.384</x:v>
      </x:c>
      <x:c r="I1016" s="4" t="n">
        <x:v>117</x:v>
      </x:c>
      <x:c r="J1016" s="4" t="n">
        <x:v>0.371</x:v>
      </x:c>
      <x:c r="K1016" s="4">
        <x:f>I1016*J1016</x:f>
      </x:c>
      <x:c r="L1016" s="4" t="n">
        <x:v>255.109</x:v>
      </x:c>
      <x:c r="M1016" s="5">
        <x:f>J1016/3.605*100</x:f>
      </x:c>
      <x:c r="N1016" s="6">
        <x:f>M1016*L1016/100</x:f>
      </x:c>
      <x:c r="O1016" s="6">
        <x:f>H1016-N1016</x:f>
      </x:c>
    </x:row>
    <x:row r="1017" spans="1:25">
      <x:c r="A1017" s="0" t="s">
        <x:v>88</x:v>
      </x:c>
      <x:c r="B1017" s="0" t="n">
        <x:v>1792</x:v>
      </x:c>
      <x:c r="C1017" s="0" t="s">
        <x:v>21</x:v>
      </x:c>
      <x:c r="D1017" s="0" t="s">
        <x:v>22</x:v>
      </x:c>
      <x:c r="E1017" s="0" t="s">
        <x:v>23</x:v>
      </x:c>
      <x:c r="F1017" s="0" t="s">
        <x:v>20</x:v>
      </x:c>
      <x:c r="G1017" s="0" t="n">
        <x:v>117</x:v>
      </x:c>
      <x:c r="H1017" s="4" t="n">
        <x:v>43.384</x:v>
      </x:c>
      <x:c r="I1017" s="4" t="n">
        <x:v>117</x:v>
      </x:c>
      <x:c r="J1017" s="4" t="n">
        <x:v>0.371</x:v>
      </x:c>
      <x:c r="K1017" s="4">
        <x:f>I1017*J1017</x:f>
      </x:c>
      <x:c r="L1017" s="4" t="n">
        <x:v>255.109</x:v>
      </x:c>
      <x:c r="M1017" s="5">
        <x:f>J1017/3.605*100</x:f>
      </x:c>
      <x:c r="N1017" s="6">
        <x:f>M1017*L1017/100</x:f>
      </x:c>
      <x:c r="O1017" s="6">
        <x:f>H1017-N1017</x:f>
      </x:c>
    </x:row>
    <x:row r="1018" spans="1:25">
      <x:c r="A1018" s="0" t="s">
        <x:v>88</x:v>
      </x:c>
      <x:c r="B1018" s="0" t="n">
        <x:v>1792</x:v>
      </x:c>
      <x:c r="C1018" s="0" t="s">
        <x:v>21</x:v>
      </x:c>
      <x:c r="D1018" s="0" t="s">
        <x:v>22</x:v>
      </x:c>
      <x:c r="E1018" s="0" t="s">
        <x:v>23</x:v>
      </x:c>
      <x:c r="F1018" s="0" t="s">
        <x:v>20</x:v>
      </x:c>
      <x:c r="G1018" s="0" t="n">
        <x:v>117</x:v>
      </x:c>
      <x:c r="H1018" s="4" t="n">
        <x:v>43.384</x:v>
      </x:c>
      <x:c r="I1018" s="4" t="n">
        <x:v>117</x:v>
      </x:c>
      <x:c r="J1018" s="4" t="n">
        <x:v>0.371</x:v>
      </x:c>
      <x:c r="K1018" s="4">
        <x:f>I1018*J1018</x:f>
      </x:c>
      <x:c r="L1018" s="4" t="n">
        <x:v>255.109</x:v>
      </x:c>
      <x:c r="M1018" s="5">
        <x:f>J1018/3.605*100</x:f>
      </x:c>
      <x:c r="N1018" s="6">
        <x:f>M1018*L1018/100</x:f>
      </x:c>
      <x:c r="O1018" s="6">
        <x:f>H1018-N1018</x:f>
      </x:c>
    </x:row>
    <x:row r="1019" spans="1:25">
      <x:c r="A1019" s="0" t="s">
        <x:v>88</x:v>
      </x:c>
      <x:c r="B1019" s="0" t="n">
        <x:v>1792</x:v>
      </x:c>
      <x:c r="C1019" s="0" t="s">
        <x:v>21</x:v>
      </x:c>
      <x:c r="D1019" s="0" t="s">
        <x:v>28</x:v>
      </x:c>
      <x:c r="E1019" s="0" t="s">
        <x:v>19</x:v>
      </x:c>
      <x:c r="F1019" s="0" t="s">
        <x:v>26</x:v>
      </x:c>
      <x:c r="G1019" s="0" t="n">
        <x:v>117</x:v>
      </x:c>
      <x:c r="H1019" s="4" t="n">
        <x:v>30.425</x:v>
      </x:c>
      <x:c r="I1019" s="4" t="n">
        <x:v>117</x:v>
      </x:c>
      <x:c r="J1019" s="4" t="n">
        <x:v>0.26</x:v>
      </x:c>
      <x:c r="K1019" s="4">
        <x:f>I1019*J1019</x:f>
      </x:c>
      <x:c r="L1019" s="4" t="n">
        <x:v>255.109</x:v>
      </x:c>
      <x:c r="M1019" s="5">
        <x:f>J1019/3.605*100</x:f>
      </x:c>
      <x:c r="N1019" s="6">
        <x:f>M1019*L1019/100</x:f>
      </x:c>
      <x:c r="O1019" s="6">
        <x:f>H1019-N1019</x:f>
      </x:c>
    </x:row>
    <x:row r="1020" spans="1:25">
      <x:c r="A1020" s="0" t="s">
        <x:v>88</x:v>
      </x:c>
      <x:c r="B1020" s="0" t="n">
        <x:v>1792</x:v>
      </x:c>
      <x:c r="C1020" s="0" t="s">
        <x:v>21</x:v>
      </x:c>
      <x:c r="D1020" s="0" t="s">
        <x:v>28</x:v>
      </x:c>
      <x:c r="E1020" s="0" t="s">
        <x:v>23</x:v>
      </x:c>
      <x:c r="F1020" s="0" t="s">
        <x:v>26</x:v>
      </x:c>
      <x:c r="G1020" s="0" t="n">
        <x:v>117</x:v>
      </x:c>
      <x:c r="H1020" s="4" t="n">
        <x:v>177.84</x:v>
      </x:c>
      <x:c r="I1020" s="4" t="n">
        <x:v>117</x:v>
      </x:c>
      <x:c r="J1020" s="4" t="n">
        <x:v>1.52</x:v>
      </x:c>
      <x:c r="K1020" s="4">
        <x:f>I1020*J1020</x:f>
      </x:c>
      <x:c r="L1020" s="4" t="n">
        <x:v>255.109</x:v>
      </x:c>
      <x:c r="M1020" s="5">
        <x:f>J1020/3.605*100</x:f>
      </x:c>
      <x:c r="N1020" s="6">
        <x:f>M1020*L1020/100</x:f>
      </x:c>
      <x:c r="O1020" s="6">
        <x:f>H1020-N1020</x:f>
      </x:c>
    </x:row>
    <x:row r="1021" spans="1:25">
      <x:c r="A1021" s="0" t="s">
        <x:v>84</x:v>
      </x:c>
      <x:c r="B1021" s="0" t="n">
        <x:v>1793</x:v>
      </x:c>
      <x:c r="C1021" s="0" t="s">
        <x:v>21</x:v>
      </x:c>
      <x:c r="D1021" s="0" t="s">
        <x:v>22</x:v>
      </x:c>
      <x:c r="E1021" s="0" t="s">
        <x:v>23</x:v>
      </x:c>
      <x:c r="F1021" s="0" t="s">
        <x:v>20</x:v>
      </x:c>
      <x:c r="G1021" s="0" t="n">
        <x:v>117</x:v>
      </x:c>
      <x:c r="H1021" s="4" t="n">
        <x:v>43.384</x:v>
      </x:c>
      <x:c r="I1021" s="4" t="n">
        <x:v>117</x:v>
      </x:c>
      <x:c r="J1021" s="4" t="n">
        <x:v>0.371</x:v>
      </x:c>
      <x:c r="K1021" s="4">
        <x:f>I1021*J1021</x:f>
      </x:c>
      <x:c r="L1021" s="4" t="n">
        <x:v>256.823</x:v>
      </x:c>
      <x:c r="M1021" s="5">
        <x:f>J1021/3.234*100</x:f>
      </x:c>
      <x:c r="N1021" s="6">
        <x:f>M1021*L1021/100</x:f>
      </x:c>
      <x:c r="O1021" s="6">
        <x:f>H1021-N1021</x:f>
      </x:c>
    </x:row>
    <x:row r="1022" spans="1:25">
      <x:c r="A1022" s="0" t="s">
        <x:v>84</x:v>
      </x:c>
      <x:c r="B1022" s="0" t="n">
        <x:v>1793</x:v>
      </x:c>
      <x:c r="C1022" s="0" t="s">
        <x:v>21</x:v>
      </x:c>
      <x:c r="D1022" s="0" t="s">
        <x:v>22</x:v>
      </x:c>
      <x:c r="E1022" s="0" t="s">
        <x:v>23</x:v>
      </x:c>
      <x:c r="F1022" s="0" t="s">
        <x:v>20</x:v>
      </x:c>
      <x:c r="G1022" s="0" t="n">
        <x:v>117</x:v>
      </x:c>
      <x:c r="H1022" s="4" t="n">
        <x:v>43.384</x:v>
      </x:c>
      <x:c r="I1022" s="4" t="n">
        <x:v>117</x:v>
      </x:c>
      <x:c r="J1022" s="4" t="n">
        <x:v>0.371</x:v>
      </x:c>
      <x:c r="K1022" s="4">
        <x:f>I1022*J1022</x:f>
      </x:c>
      <x:c r="L1022" s="4" t="n">
        <x:v>256.823</x:v>
      </x:c>
      <x:c r="M1022" s="5">
        <x:f>J1022/3.234*100</x:f>
      </x:c>
      <x:c r="N1022" s="6">
        <x:f>M1022*L1022/100</x:f>
      </x:c>
      <x:c r="O1022" s="6">
        <x:f>H1022-N1022</x:f>
      </x:c>
    </x:row>
    <x:row r="1023" spans="1:25">
      <x:c r="A1023" s="0" t="s">
        <x:v>84</x:v>
      </x:c>
      <x:c r="B1023" s="0" t="n">
        <x:v>1793</x:v>
      </x:c>
      <x:c r="C1023" s="0" t="s">
        <x:v>21</x:v>
      </x:c>
      <x:c r="D1023" s="0" t="s">
        <x:v>22</x:v>
      </x:c>
      <x:c r="E1023" s="0" t="s">
        <x:v>23</x:v>
      </x:c>
      <x:c r="F1023" s="0" t="s">
        <x:v>20</x:v>
      </x:c>
      <x:c r="G1023" s="0" t="n">
        <x:v>117</x:v>
      </x:c>
      <x:c r="H1023" s="4" t="n">
        <x:v>43.384</x:v>
      </x:c>
      <x:c r="I1023" s="4" t="n">
        <x:v>117</x:v>
      </x:c>
      <x:c r="J1023" s="4" t="n">
        <x:v>0.371</x:v>
      </x:c>
      <x:c r="K1023" s="4">
        <x:f>I1023*J1023</x:f>
      </x:c>
      <x:c r="L1023" s="4" t="n">
        <x:v>256.823</x:v>
      </x:c>
      <x:c r="M1023" s="5">
        <x:f>J1023/3.234*100</x:f>
      </x:c>
      <x:c r="N1023" s="6">
        <x:f>M1023*L1023/100</x:f>
      </x:c>
      <x:c r="O1023" s="6">
        <x:f>H1023-N1023</x:f>
      </x:c>
    </x:row>
    <x:row r="1024" spans="1:25">
      <x:c r="A1024" s="0" t="s">
        <x:v>84</x:v>
      </x:c>
      <x:c r="B1024" s="0" t="n">
        <x:v>1793</x:v>
      </x:c>
      <x:c r="C1024" s="0" t="s">
        <x:v>21</x:v>
      </x:c>
      <x:c r="D1024" s="0" t="s">
        <x:v>22</x:v>
      </x:c>
      <x:c r="E1024" s="0" t="s">
        <x:v>23</x:v>
      </x:c>
      <x:c r="F1024" s="0" t="s">
        <x:v>20</x:v>
      </x:c>
      <x:c r="G1024" s="0" t="n">
        <x:v>117</x:v>
      </x:c>
      <x:c r="H1024" s="4" t="n">
        <x:v>39.897</x:v>
      </x:c>
      <x:c r="I1024" s="4" t="n">
        <x:v>117</x:v>
      </x:c>
      <x:c r="J1024" s="4" t="n">
        <x:v>0.341</x:v>
      </x:c>
      <x:c r="K1024" s="4">
        <x:f>I1024*J1024</x:f>
      </x:c>
      <x:c r="L1024" s="4" t="n">
        <x:v>256.823</x:v>
      </x:c>
      <x:c r="M1024" s="5">
        <x:f>J1024/3.234*100</x:f>
      </x:c>
      <x:c r="N1024" s="6">
        <x:f>M1024*L1024/100</x:f>
      </x:c>
      <x:c r="O1024" s="6">
        <x:f>H1024-N1024</x:f>
      </x:c>
    </x:row>
    <x:row r="1025" spans="1:25">
      <x:c r="A1025" s="0" t="s">
        <x:v>84</x:v>
      </x:c>
      <x:c r="B1025" s="0" t="n">
        <x:v>1793</x:v>
      </x:c>
      <x:c r="C1025" s="0" t="s">
        <x:v>21</x:v>
      </x:c>
      <x:c r="D1025" s="0" t="s">
        <x:v>28</x:v>
      </x:c>
      <x:c r="E1025" s="0" t="s">
        <x:v>19</x:v>
      </x:c>
      <x:c r="F1025" s="0" t="s">
        <x:v>26</x:v>
      </x:c>
      <x:c r="G1025" s="0" t="n">
        <x:v>117</x:v>
      </x:c>
      <x:c r="H1025" s="4" t="n">
        <x:v>30.426</x:v>
      </x:c>
      <x:c r="I1025" s="4" t="n">
        <x:v>117</x:v>
      </x:c>
      <x:c r="J1025" s="4" t="n">
        <x:v>0.26</x:v>
      </x:c>
      <x:c r="K1025" s="4">
        <x:f>I1025*J1025</x:f>
      </x:c>
      <x:c r="L1025" s="4" t="n">
        <x:v>256.823</x:v>
      </x:c>
      <x:c r="M1025" s="5">
        <x:f>J1025/3.234*100</x:f>
      </x:c>
      <x:c r="N1025" s="6">
        <x:f>M1025*L1025/100</x:f>
      </x:c>
      <x:c r="O1025" s="6">
        <x:f>H1025-N1025</x:f>
      </x:c>
    </x:row>
    <x:row r="1026" spans="1:25">
      <x:c r="A1026" s="0" t="s">
        <x:v>84</x:v>
      </x:c>
      <x:c r="B1026" s="0" t="n">
        <x:v>1793</x:v>
      </x:c>
      <x:c r="C1026" s="0" t="s">
        <x:v>21</x:v>
      </x:c>
      <x:c r="D1026" s="0" t="s">
        <x:v>28</x:v>
      </x:c>
      <x:c r="E1026" s="0" t="s">
        <x:v>23</x:v>
      </x:c>
      <x:c r="F1026" s="0" t="s">
        <x:v>26</x:v>
      </x:c>
      <x:c r="G1026" s="0" t="n">
        <x:v>117</x:v>
      </x:c>
      <x:c r="H1026" s="4" t="n">
        <x:v>168.602</x:v>
      </x:c>
      <x:c r="I1026" s="4" t="n">
        <x:v>117</x:v>
      </x:c>
      <x:c r="J1026" s="4" t="n">
        <x:v>1.52</x:v>
      </x:c>
      <x:c r="K1026" s="4">
        <x:f>I1026*J1026</x:f>
      </x:c>
      <x:c r="L1026" s="4" t="n">
        <x:v>256.823</x:v>
      </x:c>
      <x:c r="M1026" s="5">
        <x:f>J1026/3.234*100</x:f>
      </x:c>
      <x:c r="N1026" s="6">
        <x:f>M1026*L1026/100</x:f>
      </x:c>
      <x:c r="O1026" s="6">
        <x:f>H1026-N1026</x:f>
      </x:c>
    </x:row>
    <x:row r="1027" spans="1:25">
      <x:c r="A1027" s="0" t="s">
        <x:v>126</x:v>
      </x:c>
      <x:c r="B1027" s="0" t="n">
        <x:v>1794</x:v>
      </x:c>
      <x:c r="C1027" s="0" t="s">
        <x:v>21</x:v>
      </x:c>
      <x:c r="D1027" s="0" t="s">
        <x:v>22</x:v>
      </x:c>
      <x:c r="E1027" s="0" t="s">
        <x:v>23</x:v>
      </x:c>
      <x:c r="F1027" s="0" t="s">
        <x:v>20</x:v>
      </x:c>
      <x:c r="G1027" s="0" t="n">
        <x:v>117</x:v>
      </x:c>
      <x:c r="H1027" s="4" t="n">
        <x:v>39.897</x:v>
      </x:c>
      <x:c r="I1027" s="4" t="n">
        <x:v>117</x:v>
      </x:c>
      <x:c r="J1027" s="4" t="n">
        <x:v>0.341</x:v>
      </x:c>
      <x:c r="K1027" s="4">
        <x:f>I1027*J1027</x:f>
      </x:c>
      <x:c r="L1027" s="4" t="n">
        <x:v>268.373</x:v>
      </x:c>
      <x:c r="M1027" s="5">
        <x:f>J1027/2.863*100</x:f>
      </x:c>
      <x:c r="N1027" s="6">
        <x:f>M1027*L1027/100</x:f>
      </x:c>
      <x:c r="O1027" s="6">
        <x:f>H1027-N1027</x:f>
      </x:c>
    </x:row>
    <x:row r="1028" spans="1:25">
      <x:c r="A1028" s="0" t="s">
        <x:v>126</x:v>
      </x:c>
      <x:c r="B1028" s="0" t="n">
        <x:v>1794</x:v>
      </x:c>
      <x:c r="C1028" s="0" t="s">
        <x:v>21</x:v>
      </x:c>
      <x:c r="D1028" s="0" t="s">
        <x:v>22</x:v>
      </x:c>
      <x:c r="E1028" s="0" t="s">
        <x:v>23</x:v>
      </x:c>
      <x:c r="F1028" s="0" t="s">
        <x:v>20</x:v>
      </x:c>
      <x:c r="G1028" s="0" t="n">
        <x:v>117</x:v>
      </x:c>
      <x:c r="H1028" s="4" t="n">
        <x:v>43.384</x:v>
      </x:c>
      <x:c r="I1028" s="4" t="n">
        <x:v>117</x:v>
      </x:c>
      <x:c r="J1028" s="4" t="n">
        <x:v>0.371</x:v>
      </x:c>
      <x:c r="K1028" s="4">
        <x:f>I1028*J1028</x:f>
      </x:c>
      <x:c r="L1028" s="4" t="n">
        <x:v>268.373</x:v>
      </x:c>
      <x:c r="M1028" s="5">
        <x:f>J1028/2.863*100</x:f>
      </x:c>
      <x:c r="N1028" s="6">
        <x:f>M1028*L1028/100</x:f>
      </x:c>
      <x:c r="O1028" s="6">
        <x:f>H1028-N1028</x:f>
      </x:c>
    </x:row>
    <x:row r="1029" spans="1:25">
      <x:c r="A1029" s="0" t="s">
        <x:v>126</x:v>
      </x:c>
      <x:c r="B1029" s="0" t="n">
        <x:v>1794</x:v>
      </x:c>
      <x:c r="C1029" s="0" t="s">
        <x:v>21</x:v>
      </x:c>
      <x:c r="D1029" s="0" t="s">
        <x:v>22</x:v>
      </x:c>
      <x:c r="E1029" s="0" t="s">
        <x:v>23</x:v>
      </x:c>
      <x:c r="F1029" s="0" t="s">
        <x:v>20</x:v>
      </x:c>
      <x:c r="G1029" s="0" t="n">
        <x:v>117</x:v>
      </x:c>
      <x:c r="H1029" s="4" t="n">
        <x:v>43.384</x:v>
      </x:c>
      <x:c r="I1029" s="4" t="n">
        <x:v>117</x:v>
      </x:c>
      <x:c r="J1029" s="4" t="n">
        <x:v>0.371</x:v>
      </x:c>
      <x:c r="K1029" s="4">
        <x:f>I1029*J1029</x:f>
      </x:c>
      <x:c r="L1029" s="4" t="n">
        <x:v>268.373</x:v>
      </x:c>
      <x:c r="M1029" s="5">
        <x:f>J1029/2.863*100</x:f>
      </x:c>
      <x:c r="N1029" s="6">
        <x:f>M1029*L1029/100</x:f>
      </x:c>
      <x:c r="O1029" s="6">
        <x:f>H1029-N1029</x:f>
      </x:c>
    </x:row>
    <x:row r="1030" spans="1:25">
      <x:c r="A1030" s="0" t="s">
        <x:v>126</x:v>
      </x:c>
      <x:c r="B1030" s="0" t="n">
        <x:v>1794</x:v>
      </x:c>
      <x:c r="C1030" s="0" t="s">
        <x:v>21</x:v>
      </x:c>
      <x:c r="D1030" s="0" t="s">
        <x:v>28</x:v>
      </x:c>
      <x:c r="E1030" s="0" t="s">
        <x:v>19</x:v>
      </x:c>
      <x:c r="F1030" s="0" t="s">
        <x:v>26</x:v>
      </x:c>
      <x:c r="G1030" s="0" t="n">
        <x:v>117</x:v>
      </x:c>
      <x:c r="H1030" s="4" t="n">
        <x:v>30.426</x:v>
      </x:c>
      <x:c r="I1030" s="4" t="n">
        <x:v>117</x:v>
      </x:c>
      <x:c r="J1030" s="4" t="n">
        <x:v>0.26</x:v>
      </x:c>
      <x:c r="K1030" s="4">
        <x:f>I1030*J1030</x:f>
      </x:c>
      <x:c r="L1030" s="4" t="n">
        <x:v>268.373</x:v>
      </x:c>
      <x:c r="M1030" s="5">
        <x:f>J1030/2.863*100</x:f>
      </x:c>
      <x:c r="N1030" s="6">
        <x:f>M1030*L1030/100</x:f>
      </x:c>
      <x:c r="O1030" s="6">
        <x:f>H1030-N1030</x:f>
      </x:c>
    </x:row>
    <x:row r="1031" spans="1:25">
      <x:c r="A1031" s="0" t="s">
        <x:v>126</x:v>
      </x:c>
      <x:c r="B1031" s="0" t="n">
        <x:v>1794</x:v>
      </x:c>
      <x:c r="C1031" s="0" t="s">
        <x:v>21</x:v>
      </x:c>
      <x:c r="D1031" s="0" t="s">
        <x:v>28</x:v>
      </x:c>
      <x:c r="E1031" s="0" t="s">
        <x:v>23</x:v>
      </x:c>
      <x:c r="F1031" s="0" t="s">
        <x:v>26</x:v>
      </x:c>
      <x:c r="G1031" s="0" t="n">
        <x:v>117</x:v>
      </x:c>
      <x:c r="H1031" s="4" t="n">
        <x:v>177.84</x:v>
      </x:c>
      <x:c r="I1031" s="4" t="n">
        <x:v>117</x:v>
      </x:c>
      <x:c r="J1031" s="4" t="n">
        <x:v>1.52</x:v>
      </x:c>
      <x:c r="K1031" s="4">
        <x:f>I1031*J1031</x:f>
      </x:c>
      <x:c r="L1031" s="4" t="n">
        <x:v>268.373</x:v>
      </x:c>
      <x:c r="M1031" s="5">
        <x:f>J1031/2.863*100</x:f>
      </x:c>
      <x:c r="N1031" s="6">
        <x:f>M1031*L1031/100</x:f>
      </x:c>
      <x:c r="O1031" s="6">
        <x:f>H1031-N1031</x:f>
      </x:c>
    </x:row>
    <x:row r="1032" spans="1:25">
      <x:c r="A1032" s="0" t="s">
        <x:v>118</x:v>
      </x:c>
      <x:c r="B1032" s="0" t="n">
        <x:v>1795</x:v>
      </x:c>
      <x:c r="C1032" s="0" t="s">
        <x:v>21</x:v>
      </x:c>
      <x:c r="D1032" s="0" t="s">
        <x:v>22</x:v>
      </x:c>
      <x:c r="E1032" s="0" t="s">
        <x:v>23</x:v>
      </x:c>
      <x:c r="F1032" s="0" t="s">
        <x:v>20</x:v>
      </x:c>
      <x:c r="G1032" s="0" t="n">
        <x:v>32</x:v>
      </x:c>
      <x:c r="H1032" s="4" t="n">
        <x:v>22.5</x:v>
      </x:c>
      <x:c r="I1032" s="4" t="n">
        <x:v>32</x:v>
      </x:c>
      <x:c r="J1032" s="4" t="n">
        <x:v>0.703</x:v>
      </x:c>
      <x:c r="K1032" s="4">
        <x:f>I1032*J1032</x:f>
      </x:c>
      <x:c r="L1032" s="4" t="n">
        <x:v>95.298</x:v>
      </x:c>
      <x:c r="M1032" s="5">
        <x:f>J1032/4.178*100</x:f>
      </x:c>
      <x:c r="N1032" s="6">
        <x:f>M1032*L1032/100</x:f>
      </x:c>
      <x:c r="O1032" s="6">
        <x:f>H1032-N1032</x:f>
      </x:c>
    </x:row>
    <x:row r="1033" spans="1:25">
      <x:c r="A1033" s="0" t="s">
        <x:v>118</x:v>
      </x:c>
      <x:c r="B1033" s="0" t="n">
        <x:v>1795</x:v>
      </x:c>
      <x:c r="C1033" s="0" t="s">
        <x:v>21</x:v>
      </x:c>
      <x:c r="D1033" s="0" t="s">
        <x:v>22</x:v>
      </x:c>
      <x:c r="E1033" s="0" t="s">
        <x:v>23</x:v>
      </x:c>
      <x:c r="F1033" s="0" t="s">
        <x:v>20</x:v>
      </x:c>
      <x:c r="G1033" s="0" t="n">
        <x:v>32</x:v>
      </x:c>
      <x:c r="H1033" s="4" t="n">
        <x:v>22.5</x:v>
      </x:c>
      <x:c r="I1033" s="4" t="n">
        <x:v>32</x:v>
      </x:c>
      <x:c r="J1033" s="4" t="n">
        <x:v>0.703</x:v>
      </x:c>
      <x:c r="K1033" s="4">
        <x:f>I1033*J1033</x:f>
      </x:c>
      <x:c r="L1033" s="4" t="n">
        <x:v>95.298</x:v>
      </x:c>
      <x:c r="M1033" s="5">
        <x:f>J1033/4.178*100</x:f>
      </x:c>
      <x:c r="N1033" s="6">
        <x:f>M1033*L1033/100</x:f>
      </x:c>
      <x:c r="O1033" s="6">
        <x:f>H1033-N1033</x:f>
      </x:c>
    </x:row>
    <x:row r="1034" spans="1:25">
      <x:c r="A1034" s="0" t="s">
        <x:v>118</x:v>
      </x:c>
      <x:c r="B1034" s="0" t="n">
        <x:v>1795</x:v>
      </x:c>
      <x:c r="C1034" s="0" t="s">
        <x:v>17</x:v>
      </x:c>
      <x:c r="D1034" s="0" t="s">
        <x:v>18</x:v>
      </x:c>
      <x:c r="E1034" s="0" t="s">
        <x:v>19</x:v>
      </x:c>
      <x:c r="F1034" s="0" t="s">
        <x:v>20</x:v>
      </x:c>
      <x:c r="G1034" s="0" t="n">
        <x:v>32</x:v>
      </x:c>
      <x:c r="H1034" s="4" t="n">
        <x:v>24.7</x:v>
      </x:c>
      <x:c r="I1034" s="4" t="n">
        <x:v>32</x:v>
      </x:c>
      <x:c r="J1034" s="4" t="n">
        <x:v>0.772</x:v>
      </x:c>
      <x:c r="K1034" s="4">
        <x:f>I1034*J1034</x:f>
      </x:c>
      <x:c r="L1034" s="4" t="n">
        <x:v>95.298</x:v>
      </x:c>
      <x:c r="M1034" s="5">
        <x:f>J1034/4.178*100</x:f>
      </x:c>
      <x:c r="N1034" s="6">
        <x:f>M1034*L1034/100</x:f>
      </x:c>
      <x:c r="O1034" s="6">
        <x:f>H1034-N1034</x:f>
      </x:c>
    </x:row>
    <x:row r="1035" spans="1:25">
      <x:c r="A1035" s="0" t="s">
        <x:v>118</x:v>
      </x:c>
      <x:c r="B1035" s="0" t="n">
        <x:v>1795</x:v>
      </x:c>
      <x:c r="C1035" s="0" t="s">
        <x:v>17</x:v>
      </x:c>
      <x:c r="D1035" s="0" t="s">
        <x:v>24</x:v>
      </x:c>
      <x:c r="E1035" s="0" t="s">
        <x:v>25</x:v>
      </x:c>
      <x:c r="F1035" s="0" t="s">
        <x:v>26</x:v>
      </x:c>
      <x:c r="G1035" s="0" t="n">
        <x:v>32</x:v>
      </x:c>
      <x:c r="H1035" s="4" t="n">
        <x:v>64</x:v>
      </x:c>
      <x:c r="I1035" s="4" t="n">
        <x:v>32</x:v>
      </x:c>
      <x:c r="J1035" s="4" t="n">
        <x:v>2</x:v>
      </x:c>
      <x:c r="K1035" s="4">
        <x:f>I1035*J1035</x:f>
      </x:c>
      <x:c r="L1035" s="4" t="n">
        <x:v>95.298</x:v>
      </x:c>
      <x:c r="M1035" s="5">
        <x:f>J1035/4.178*100</x:f>
      </x:c>
      <x:c r="N1035" s="6">
        <x:f>M1035*L1035/100</x:f>
      </x:c>
      <x:c r="O1035" s="6">
        <x:f>H1035-N1035</x:f>
      </x:c>
    </x:row>
    <x:row r="1036" spans="1:25">
      <x:c r="A1036" s="0" t="s">
        <x:v>127</x:v>
      </x:c>
      <x:c r="B1036" s="0" t="n">
        <x:v>1803</x:v>
      </x:c>
      <x:c r="C1036" s="0" t="s">
        <x:v>128</x:v>
      </x:c>
      <x:c r="D1036" s="0" t="s">
        <x:v>129</x:v>
      </x:c>
      <x:c r="E1036" s="0" t="s">
        <x:v>130</x:v>
      </x:c>
      <x:c r="F1036" s="0" t="s">
        <x:v>20</x:v>
      </x:c>
      <x:c r="G1036" s="0" t="n">
        <x:v>890</x:v>
      </x:c>
      <x:c r="H1036" s="4" t="n">
        <x:v>89</x:v>
      </x:c>
      <x:c r="I1036" s="4" t="n">
        <x:v>890</x:v>
      </x:c>
      <x:c r="J1036" s="4" t="n">
        <x:v>0.1</x:v>
      </x:c>
      <x:c r="K1036" s="4">
        <x:f>I1036*J1036</x:f>
      </x:c>
      <x:c r="L1036" s="4" t="n">
        <x:v>226.902</x:v>
      </x:c>
      <x:c r="M1036" s="5">
        <x:f>J1036/0.29*100</x:f>
      </x:c>
      <x:c r="N1036" s="6">
        <x:f>M1036*L1036/100</x:f>
      </x:c>
      <x:c r="O1036" s="6">
        <x:f>H1036-N1036</x:f>
      </x:c>
    </x:row>
    <x:row r="1037" spans="1:25">
      <x:c r="A1037" s="0" t="s">
        <x:v>127</x:v>
      </x:c>
      <x:c r="B1037" s="0" t="n">
        <x:v>1803</x:v>
      </x:c>
      <x:c r="C1037" s="0" t="s">
        <x:v>128</x:v>
      </x:c>
      <x:c r="D1037" s="0" t="s">
        <x:v>18</x:v>
      </x:c>
      <x:c r="E1037" s="0" t="s">
        <x:v>19</x:v>
      </x:c>
      <x:c r="F1037" s="0" t="s">
        <x:v>20</x:v>
      </x:c>
      <x:c r="G1037" s="0" t="n">
        <x:v>890</x:v>
      </x:c>
      <x:c r="H1037" s="4" t="n">
        <x:v>106.8</x:v>
      </x:c>
      <x:c r="I1037" s="4" t="n">
        <x:v>890</x:v>
      </x:c>
      <x:c r="J1037" s="4" t="n">
        <x:v>0.12</x:v>
      </x:c>
      <x:c r="K1037" s="4">
        <x:f>I1037*J1037</x:f>
      </x:c>
      <x:c r="L1037" s="4" t="n">
        <x:v>226.902</x:v>
      </x:c>
      <x:c r="M1037" s="5">
        <x:f>J1037/0.29*100</x:f>
      </x:c>
      <x:c r="N1037" s="6">
        <x:f>M1037*L1037/100</x:f>
      </x:c>
      <x:c r="O1037" s="6">
        <x:f>H1037-N1037</x:f>
      </x:c>
    </x:row>
    <x:row r="1038" spans="1:25">
      <x:c r="A1038" s="0" t="s">
        <x:v>127</x:v>
      </x:c>
      <x:c r="B1038" s="0" t="n">
        <x:v>1803</x:v>
      </x:c>
      <x:c r="C1038" s="0" t="s">
        <x:v>128</x:v>
      </x:c>
      <x:c r="D1038" s="0" t="s">
        <x:v>18</x:v>
      </x:c>
      <x:c r="E1038" s="0" t="s">
        <x:v>19</x:v>
      </x:c>
      <x:c r="F1038" s="0" t="s">
        <x:v>26</x:v>
      </x:c>
      <x:c r="G1038" s="0" t="n">
        <x:v>890</x:v>
      </x:c>
      <x:c r="H1038" s="4" t="n">
        <x:v>62.302</x:v>
      </x:c>
      <x:c r="I1038" s="4" t="n">
        <x:v>890</x:v>
      </x:c>
      <x:c r="J1038" s="4" t="n">
        <x:v>0.07</x:v>
      </x:c>
      <x:c r="K1038" s="4">
        <x:f>I1038*J1038</x:f>
      </x:c>
      <x:c r="L1038" s="4" t="n">
        <x:v>226.902</x:v>
      </x:c>
      <x:c r="M1038" s="5">
        <x:f>J1038/0.29*100</x:f>
      </x:c>
      <x:c r="N1038" s="6">
        <x:f>M1038*L1038/100</x:f>
      </x:c>
      <x:c r="O1038" s="6">
        <x:f>H1038-N1038</x:f>
      </x:c>
    </x:row>
    <x:row r="1039" spans="1:25">
      <x:c r="A1039" s="0" t="s">
        <x:v>131</x:v>
      </x:c>
      <x:c r="B1039" s="0" t="n">
        <x:v>1816</x:v>
      </x:c>
      <x:c r="C1039" s="0" t="s">
        <x:v>128</x:v>
      </x:c>
      <x:c r="D1039" s="0" t="s">
        <x:v>129</x:v>
      </x:c>
      <x:c r="E1039" s="0" t="s">
        <x:v>130</x:v>
      </x:c>
      <x:c r="F1039" s="0" t="s">
        <x:v>20</x:v>
      </x:c>
      <x:c r="G1039" s="0" t="n">
        <x:v>450</x:v>
      </x:c>
      <x:c r="H1039" s="4" t="n">
        <x:v>45</x:v>
      </x:c>
      <x:c r="I1039" s="4" t="n">
        <x:v>450</x:v>
      </x:c>
      <x:c r="J1039" s="4" t="n">
        <x:v>0.1</x:v>
      </x:c>
      <x:c r="K1039" s="4">
        <x:f>I1039*J1039</x:f>
      </x:c>
      <x:c r="L1039" s="4" t="n">
        <x:v>117</x:v>
      </x:c>
      <x:c r="M1039" s="5">
        <x:f>J1039/0.29*100</x:f>
      </x:c>
      <x:c r="N1039" s="6">
        <x:f>M1039*L1039/100</x:f>
      </x:c>
      <x:c r="O1039" s="6">
        <x:f>H1039-N1039</x:f>
      </x:c>
    </x:row>
    <x:row r="1040" spans="1:25">
      <x:c r="A1040" s="0" t="s">
        <x:v>131</x:v>
      </x:c>
      <x:c r="B1040" s="0" t="n">
        <x:v>1816</x:v>
      </x:c>
      <x:c r="C1040" s="0" t="s">
        <x:v>128</x:v>
      </x:c>
      <x:c r="D1040" s="0" t="s">
        <x:v>18</x:v>
      </x:c>
      <x:c r="E1040" s="0" t="s">
        <x:v>19</x:v>
      </x:c>
      <x:c r="F1040" s="0" t="s">
        <x:v>20</x:v>
      </x:c>
      <x:c r="G1040" s="0" t="n">
        <x:v>450</x:v>
      </x:c>
      <x:c r="H1040" s="4" t="n">
        <x:v>54</x:v>
      </x:c>
      <x:c r="I1040" s="4" t="n">
        <x:v>450</x:v>
      </x:c>
      <x:c r="J1040" s="4" t="n">
        <x:v>0.12</x:v>
      </x:c>
      <x:c r="K1040" s="4">
        <x:f>I1040*J1040</x:f>
      </x:c>
      <x:c r="L1040" s="4" t="n">
        <x:v>117</x:v>
      </x:c>
      <x:c r="M1040" s="5">
        <x:f>J1040/0.29*100</x:f>
      </x:c>
      <x:c r="N1040" s="6">
        <x:f>M1040*L1040/100</x:f>
      </x:c>
      <x:c r="O1040" s="6">
        <x:f>H1040-N1040</x:f>
      </x:c>
    </x:row>
    <x:row r="1041" spans="1:25">
      <x:c r="A1041" s="0" t="s">
        <x:v>131</x:v>
      </x:c>
      <x:c r="B1041" s="0" t="n">
        <x:v>1816</x:v>
      </x:c>
      <x:c r="C1041" s="0" t="s">
        <x:v>128</x:v>
      </x:c>
      <x:c r="D1041" s="0" t="s">
        <x:v>18</x:v>
      </x:c>
      <x:c r="E1041" s="0" t="s">
        <x:v>19</x:v>
      </x:c>
      <x:c r="F1041" s="0" t="s">
        <x:v>26</x:v>
      </x:c>
      <x:c r="G1041" s="0" t="n">
        <x:v>450</x:v>
      </x:c>
      <x:c r="H1041" s="4" t="n">
        <x:v>31.501</x:v>
      </x:c>
      <x:c r="I1041" s="4" t="n">
        <x:v>450</x:v>
      </x:c>
      <x:c r="J1041" s="4" t="n">
        <x:v>0.07</x:v>
      </x:c>
      <x:c r="K1041" s="4">
        <x:f>I1041*J1041</x:f>
      </x:c>
      <x:c r="L1041" s="4" t="n">
        <x:v>117</x:v>
      </x:c>
      <x:c r="M1041" s="5">
        <x:f>J1041/0.29*100</x:f>
      </x:c>
      <x:c r="N1041" s="6">
        <x:f>M1041*L1041/100</x:f>
      </x:c>
      <x:c r="O1041" s="6">
        <x:f>H1041-N1041</x:f>
      </x:c>
    </x:row>
    <x:row r="1042" spans="1:25">
      <x:c r="A1042" s="0" t="s">
        <x:v>132</x:v>
      </x:c>
      <x:c r="B1042" s="0" t="n">
        <x:v>1817</x:v>
      </x:c>
      <x:c r="C1042" s="0" t="s">
        <x:v>128</x:v>
      </x:c>
      <x:c r="D1042" s="0" t="s">
        <x:v>129</x:v>
      </x:c>
      <x:c r="E1042" s="0" t="s">
        <x:v>130</x:v>
      </x:c>
      <x:c r="F1042" s="0" t="s">
        <x:v>20</x:v>
      </x:c>
      <x:c r="G1042" s="0" t="n">
        <x:v>260</x:v>
      </x:c>
      <x:c r="H1042" s="4" t="n">
        <x:v>26</x:v>
      </x:c>
      <x:c r="I1042" s="4" t="n">
        <x:v>260</x:v>
      </x:c>
      <x:c r="J1042" s="4" t="n">
        <x:v>0.1</x:v>
      </x:c>
      <x:c r="K1042" s="4">
        <x:f>I1042*J1042</x:f>
      </x:c>
      <x:c r="L1042" s="4" t="n">
        <x:v>66.65</x:v>
      </x:c>
      <x:c r="M1042" s="5">
        <x:f>J1042/0.29*100</x:f>
      </x:c>
      <x:c r="N1042" s="6">
        <x:f>M1042*L1042/100</x:f>
      </x:c>
      <x:c r="O1042" s="6">
        <x:f>H1042-N1042</x:f>
      </x:c>
    </x:row>
    <x:row r="1043" spans="1:25">
      <x:c r="A1043" s="0" t="s">
        <x:v>132</x:v>
      </x:c>
      <x:c r="B1043" s="0" t="n">
        <x:v>1817</x:v>
      </x:c>
      <x:c r="C1043" s="0" t="s">
        <x:v>128</x:v>
      </x:c>
      <x:c r="D1043" s="0" t="s">
        <x:v>18</x:v>
      </x:c>
      <x:c r="E1043" s="0" t="s">
        <x:v>19</x:v>
      </x:c>
      <x:c r="F1043" s="0" t="s">
        <x:v>20</x:v>
      </x:c>
      <x:c r="G1043" s="0" t="n">
        <x:v>260</x:v>
      </x:c>
      <x:c r="H1043" s="4" t="n">
        <x:v>31.2</x:v>
      </x:c>
      <x:c r="I1043" s="4" t="n">
        <x:v>260</x:v>
      </x:c>
      <x:c r="J1043" s="4" t="n">
        <x:v>0.12</x:v>
      </x:c>
      <x:c r="K1043" s="4">
        <x:f>I1043*J1043</x:f>
      </x:c>
      <x:c r="L1043" s="4" t="n">
        <x:v>66.65</x:v>
      </x:c>
      <x:c r="M1043" s="5">
        <x:f>J1043/0.29*100</x:f>
      </x:c>
      <x:c r="N1043" s="6">
        <x:f>M1043*L1043/100</x:f>
      </x:c>
      <x:c r="O1043" s="6">
        <x:f>H1043-N1043</x:f>
      </x:c>
    </x:row>
    <x:row r="1044" spans="1:25">
      <x:c r="A1044" s="0" t="s">
        <x:v>132</x:v>
      </x:c>
      <x:c r="B1044" s="0" t="n">
        <x:v>1817</x:v>
      </x:c>
      <x:c r="C1044" s="0" t="s">
        <x:v>128</x:v>
      </x:c>
      <x:c r="D1044" s="0" t="s">
        <x:v>18</x:v>
      </x:c>
      <x:c r="E1044" s="0" t="s">
        <x:v>19</x:v>
      </x:c>
      <x:c r="F1044" s="0" t="s">
        <x:v>26</x:v>
      </x:c>
      <x:c r="G1044" s="0" t="n">
        <x:v>260</x:v>
      </x:c>
      <x:c r="H1044" s="4" t="n">
        <x:v>18.2</x:v>
      </x:c>
      <x:c r="I1044" s="4" t="n">
        <x:v>260</x:v>
      </x:c>
      <x:c r="J1044" s="4" t="n">
        <x:v>0.07</x:v>
      </x:c>
      <x:c r="K1044" s="4">
        <x:f>I1044*J1044</x:f>
      </x:c>
      <x:c r="L1044" s="4" t="n">
        <x:v>66.65</x:v>
      </x:c>
      <x:c r="M1044" s="5">
        <x:f>J1044/0.29*100</x:f>
      </x:c>
      <x:c r="N1044" s="6">
        <x:f>M1044*L1044/100</x:f>
      </x:c>
      <x:c r="O1044" s="6">
        <x:f>H1044-N1044</x:f>
      </x:c>
    </x:row>
    <x:row r="1045" spans="1:25">
      <x:c r="A1045" s="0" t="s">
        <x:v>133</x:v>
      </x:c>
      <x:c r="B1045" s="0" t="n">
        <x:v>1818</x:v>
      </x:c>
      <x:c r="C1045" s="0" t="s">
        <x:v>128</x:v>
      </x:c>
      <x:c r="D1045" s="0" t="s">
        <x:v>129</x:v>
      </x:c>
      <x:c r="E1045" s="0" t="s">
        <x:v>130</x:v>
      </x:c>
      <x:c r="F1045" s="0" t="s">
        <x:v>20</x:v>
      </x:c>
      <x:c r="G1045" s="0" t="n">
        <x:v>600</x:v>
      </x:c>
      <x:c r="H1045" s="4" t="n">
        <x:v>29.2</x:v>
      </x:c>
      <x:c r="I1045" s="4" t="n">
        <x:v>600</x:v>
      </x:c>
      <x:c r="J1045" s="4" t="n">
        <x:v>0.049</x:v>
      </x:c>
      <x:c r="K1045" s="4">
        <x:f>I1045*J1045</x:f>
      </x:c>
      <x:c r="L1045" s="4" t="n">
        <x:v>153.74</x:v>
      </x:c>
      <x:c r="M1045" s="5">
        <x:f>J1045/0.291*100</x:f>
      </x:c>
      <x:c r="N1045" s="6">
        <x:f>M1045*L1045/100</x:f>
      </x:c>
      <x:c r="O1045" s="6">
        <x:f>H1045-N1045</x:f>
      </x:c>
    </x:row>
    <x:row r="1046" spans="1:25">
      <x:c r="A1046" s="0" t="s">
        <x:v>133</x:v>
      </x:c>
      <x:c r="B1046" s="0" t="n">
        <x:v>1818</x:v>
      </x:c>
      <x:c r="C1046" s="0" t="s">
        <x:v>128</x:v>
      </x:c>
      <x:c r="D1046" s="0" t="s">
        <x:v>18</x:v>
      </x:c>
      <x:c r="E1046" s="0" t="s">
        <x:v>19</x:v>
      </x:c>
      <x:c r="F1046" s="0" t="s">
        <x:v>20</x:v>
      </x:c>
      <x:c r="G1046" s="0" t="n">
        <x:v>600</x:v>
      </x:c>
      <x:c r="H1046" s="4" t="n">
        <x:v>35.04</x:v>
      </x:c>
      <x:c r="I1046" s="4" t="n">
        <x:v>600</x:v>
      </x:c>
      <x:c r="J1046" s="4" t="n">
        <x:v>0.058</x:v>
      </x:c>
      <x:c r="K1046" s="4">
        <x:f>I1046*J1046</x:f>
      </x:c>
      <x:c r="L1046" s="4" t="n">
        <x:v>153.74</x:v>
      </x:c>
      <x:c r="M1046" s="5">
        <x:f>J1046/0.291*100</x:f>
      </x:c>
      <x:c r="N1046" s="6">
        <x:f>M1046*L1046/100</x:f>
      </x:c>
      <x:c r="O1046" s="6">
        <x:f>H1046-N1046</x:f>
      </x:c>
    </x:row>
    <x:row r="1047" spans="1:25">
      <x:c r="A1047" s="0" t="s">
        <x:v>133</x:v>
      </x:c>
      <x:c r="B1047" s="0" t="n">
        <x:v>1818</x:v>
      </x:c>
      <x:c r="C1047" s="0" t="s">
        <x:v>128</x:v>
      </x:c>
      <x:c r="D1047" s="0" t="s">
        <x:v>129</x:v>
      </x:c>
      <x:c r="E1047" s="0" t="s">
        <x:v>130</x:v>
      </x:c>
      <x:c r="F1047" s="0" t="s">
        <x:v>20</x:v>
      </x:c>
      <x:c r="G1047" s="0" t="n">
        <x:v>600</x:v>
      </x:c>
      <x:c r="H1047" s="4" t="n">
        <x:v>10</x:v>
      </x:c>
      <x:c r="I1047" s="4" t="n">
        <x:v>600</x:v>
      </x:c>
      <x:c r="J1047" s="4" t="n">
        <x:v>0.017</x:v>
      </x:c>
      <x:c r="K1047" s="4">
        <x:f>I1047*J1047</x:f>
      </x:c>
      <x:c r="L1047" s="4" t="n">
        <x:v>153.74</x:v>
      </x:c>
      <x:c r="M1047" s="5">
        <x:f>J1047/0.291*100</x:f>
      </x:c>
      <x:c r="N1047" s="6">
        <x:f>M1047*L1047/100</x:f>
      </x:c>
      <x:c r="O1047" s="6">
        <x:f>H1047-N1047</x:f>
      </x:c>
    </x:row>
    <x:row r="1048" spans="1:25">
      <x:c r="A1048" s="0" t="s">
        <x:v>133</x:v>
      </x:c>
      <x:c r="B1048" s="0" t="n">
        <x:v>1818</x:v>
      </x:c>
      <x:c r="C1048" s="0" t="s">
        <x:v>128</x:v>
      </x:c>
      <x:c r="D1048" s="0" t="s">
        <x:v>18</x:v>
      </x:c>
      <x:c r="E1048" s="0" t="s">
        <x:v>19</x:v>
      </x:c>
      <x:c r="F1048" s="0" t="s">
        <x:v>20</x:v>
      </x:c>
      <x:c r="G1048" s="0" t="n">
        <x:v>600</x:v>
      </x:c>
      <x:c r="H1048" s="4" t="n">
        <x:v>12</x:v>
      </x:c>
      <x:c r="I1048" s="4" t="n">
        <x:v>600</x:v>
      </x:c>
      <x:c r="J1048" s="4" t="n">
        <x:v>0.02</x:v>
      </x:c>
      <x:c r="K1048" s="4">
        <x:f>I1048*J1048</x:f>
      </x:c>
      <x:c r="L1048" s="4" t="n">
        <x:v>153.74</x:v>
      </x:c>
      <x:c r="M1048" s="5">
        <x:f>J1048/0.291*100</x:f>
      </x:c>
      <x:c r="N1048" s="6">
        <x:f>M1048*L1048/100</x:f>
      </x:c>
      <x:c r="O1048" s="6">
        <x:f>H1048-N1048</x:f>
      </x:c>
    </x:row>
    <x:row r="1049" spans="1:25">
      <x:c r="A1049" s="0" t="s">
        <x:v>133</x:v>
      </x:c>
      <x:c r="B1049" s="0" t="n">
        <x:v>1818</x:v>
      </x:c>
      <x:c r="C1049" s="0" t="s">
        <x:v>128</x:v>
      </x:c>
      <x:c r="D1049" s="0" t="s">
        <x:v>129</x:v>
      </x:c>
      <x:c r="E1049" s="0" t="s">
        <x:v>130</x:v>
      </x:c>
      <x:c r="F1049" s="0" t="s">
        <x:v>20</x:v>
      </x:c>
      <x:c r="G1049" s="0" t="n">
        <x:v>600</x:v>
      </x:c>
      <x:c r="H1049" s="4" t="n">
        <x:v>20.8</x:v>
      </x:c>
      <x:c r="I1049" s="4" t="n">
        <x:v>600</x:v>
      </x:c>
      <x:c r="J1049" s="4" t="n">
        <x:v>0.035</x:v>
      </x:c>
      <x:c r="K1049" s="4">
        <x:f>I1049*J1049</x:f>
      </x:c>
      <x:c r="L1049" s="4" t="n">
        <x:v>153.74</x:v>
      </x:c>
      <x:c r="M1049" s="5">
        <x:f>J1049/0.291*100</x:f>
      </x:c>
      <x:c r="N1049" s="6">
        <x:f>M1049*L1049/100</x:f>
      </x:c>
      <x:c r="O1049" s="6">
        <x:f>H1049-N1049</x:f>
      </x:c>
    </x:row>
    <x:row r="1050" spans="1:25">
      <x:c r="A1050" s="0" t="s">
        <x:v>133</x:v>
      </x:c>
      <x:c r="B1050" s="0" t="n">
        <x:v>1818</x:v>
      </x:c>
      <x:c r="C1050" s="0" t="s">
        <x:v>128</x:v>
      </x:c>
      <x:c r="D1050" s="0" t="s">
        <x:v>18</x:v>
      </x:c>
      <x:c r="E1050" s="0" t="s">
        <x:v>19</x:v>
      </x:c>
      <x:c r="F1050" s="0" t="s">
        <x:v>20</x:v>
      </x:c>
      <x:c r="G1050" s="0" t="n">
        <x:v>600</x:v>
      </x:c>
      <x:c r="H1050" s="4" t="n">
        <x:v>24.96</x:v>
      </x:c>
      <x:c r="I1050" s="4" t="n">
        <x:v>600</x:v>
      </x:c>
      <x:c r="J1050" s="4" t="n">
        <x:v>0.042</x:v>
      </x:c>
      <x:c r="K1050" s="4">
        <x:f>I1050*J1050</x:f>
      </x:c>
      <x:c r="L1050" s="4" t="n">
        <x:v>153.74</x:v>
      </x:c>
      <x:c r="M1050" s="5">
        <x:f>J1050/0.291*100</x:f>
      </x:c>
      <x:c r="N1050" s="6">
        <x:f>M1050*L1050/100</x:f>
      </x:c>
      <x:c r="O1050" s="6">
        <x:f>H1050-N1050</x:f>
      </x:c>
    </x:row>
    <x:row r="1051" spans="1:25">
      <x:c r="A1051" s="0" t="s">
        <x:v>133</x:v>
      </x:c>
      <x:c r="B1051" s="0" t="n">
        <x:v>1818</x:v>
      </x:c>
      <x:c r="C1051" s="0" t="s">
        <x:v>128</x:v>
      </x:c>
      <x:c r="D1051" s="0" t="s">
        <x:v>18</x:v>
      </x:c>
      <x:c r="E1051" s="0" t="s">
        <x:v>19</x:v>
      </x:c>
      <x:c r="F1051" s="0" t="s">
        <x:v>26</x:v>
      </x:c>
      <x:c r="G1051" s="0" t="n">
        <x:v>600</x:v>
      </x:c>
      <x:c r="H1051" s="4" t="n">
        <x:v>42.001</x:v>
      </x:c>
      <x:c r="I1051" s="4" t="n">
        <x:v>600</x:v>
      </x:c>
      <x:c r="J1051" s="4" t="n">
        <x:v>0.07</x:v>
      </x:c>
      <x:c r="K1051" s="4">
        <x:f>I1051*J1051</x:f>
      </x:c>
      <x:c r="L1051" s="4" t="n">
        <x:v>153.74</x:v>
      </x:c>
      <x:c r="M1051" s="5">
        <x:f>J1051/0.291*100</x:f>
      </x:c>
      <x:c r="N1051" s="6">
        <x:f>M1051*L1051/100</x:f>
      </x:c>
      <x:c r="O1051" s="6">
        <x:f>H1051-N1051</x:f>
      </x:c>
    </x:row>
    <x:row r="1052" spans="1:25">
      <x:c r="A1052" s="0" t="s">
        <x:v>127</x:v>
      </x:c>
      <x:c r="B1052" s="0" t="n">
        <x:v>1819</x:v>
      </x:c>
      <x:c r="C1052" s="0" t="s">
        <x:v>128</x:v>
      </x:c>
      <x:c r="D1052" s="0" t="s">
        <x:v>129</x:v>
      </x:c>
      <x:c r="E1052" s="0" t="s">
        <x:v>130</x:v>
      </x:c>
      <x:c r="F1052" s="0" t="s">
        <x:v>20</x:v>
      </x:c>
      <x:c r="G1052" s="0" t="n">
        <x:v>408</x:v>
      </x:c>
      <x:c r="H1052" s="4" t="n">
        <x:v>10.8</x:v>
      </x:c>
      <x:c r="I1052" s="4" t="n">
        <x:v>408</x:v>
      </x:c>
      <x:c r="J1052" s="4" t="n">
        <x:v>0.026</x:v>
      </x:c>
      <x:c r="K1052" s="4">
        <x:f>I1052*J1052</x:f>
      </x:c>
      <x:c r="L1052" s="4" t="n">
        <x:v>107.524</x:v>
      </x:c>
      <x:c r="M1052" s="5">
        <x:f>J1052/0.29*100</x:f>
      </x:c>
      <x:c r="N1052" s="6">
        <x:f>M1052*L1052/100</x:f>
      </x:c>
      <x:c r="O1052" s="6">
        <x:f>H1052-N1052</x:f>
      </x:c>
    </x:row>
    <x:row r="1053" spans="1:25">
      <x:c r="A1053" s="0" t="s">
        <x:v>127</x:v>
      </x:c>
      <x:c r="B1053" s="0" t="n">
        <x:v>1819</x:v>
      </x:c>
      <x:c r="C1053" s="0" t="s">
        <x:v>128</x:v>
      </x:c>
      <x:c r="D1053" s="0" t="s">
        <x:v>18</x:v>
      </x:c>
      <x:c r="E1053" s="0" t="s">
        <x:v>19</x:v>
      </x:c>
      <x:c r="F1053" s="0" t="s">
        <x:v>20</x:v>
      </x:c>
      <x:c r="G1053" s="0" t="n">
        <x:v>408</x:v>
      </x:c>
      <x:c r="H1053" s="4" t="n">
        <x:v>12.96</x:v>
      </x:c>
      <x:c r="I1053" s="4" t="n">
        <x:v>408</x:v>
      </x:c>
      <x:c r="J1053" s="4" t="n">
        <x:v>0.032</x:v>
      </x:c>
      <x:c r="K1053" s="4">
        <x:f>I1053*J1053</x:f>
      </x:c>
      <x:c r="L1053" s="4" t="n">
        <x:v>107.524</x:v>
      </x:c>
      <x:c r="M1053" s="5">
        <x:f>J1053/0.29*100</x:f>
      </x:c>
      <x:c r="N1053" s="6">
        <x:f>M1053*L1053/100</x:f>
      </x:c>
      <x:c r="O1053" s="6">
        <x:f>H1053-N1053</x:f>
      </x:c>
    </x:row>
    <x:row r="1054" spans="1:25">
      <x:c r="A1054" s="0" t="s">
        <x:v>127</x:v>
      </x:c>
      <x:c r="B1054" s="0" t="n">
        <x:v>1819</x:v>
      </x:c>
      <x:c r="C1054" s="0" t="s">
        <x:v>128</x:v>
      </x:c>
      <x:c r="D1054" s="0" t="s">
        <x:v>129</x:v>
      </x:c>
      <x:c r="E1054" s="0" t="s">
        <x:v>130</x:v>
      </x:c>
      <x:c r="F1054" s="0" t="s">
        <x:v>20</x:v>
      </x:c>
      <x:c r="G1054" s="0" t="n">
        <x:v>408</x:v>
      </x:c>
      <x:c r="H1054" s="4" t="n">
        <x:v>30</x:v>
      </x:c>
      <x:c r="I1054" s="4" t="n">
        <x:v>408</x:v>
      </x:c>
      <x:c r="J1054" s="4" t="n">
        <x:v>0.074</x:v>
      </x:c>
      <x:c r="K1054" s="4">
        <x:f>I1054*J1054</x:f>
      </x:c>
      <x:c r="L1054" s="4" t="n">
        <x:v>107.524</x:v>
      </x:c>
      <x:c r="M1054" s="5">
        <x:f>J1054/0.29*100</x:f>
      </x:c>
      <x:c r="N1054" s="6">
        <x:f>M1054*L1054/100</x:f>
      </x:c>
      <x:c r="O1054" s="6">
        <x:f>H1054-N1054</x:f>
      </x:c>
    </x:row>
    <x:row r="1055" spans="1:25">
      <x:c r="A1055" s="0" t="s">
        <x:v>127</x:v>
      </x:c>
      <x:c r="B1055" s="0" t="n">
        <x:v>1819</x:v>
      </x:c>
      <x:c r="C1055" s="0" t="s">
        <x:v>128</x:v>
      </x:c>
      <x:c r="D1055" s="0" t="s">
        <x:v>18</x:v>
      </x:c>
      <x:c r="E1055" s="0" t="s">
        <x:v>19</x:v>
      </x:c>
      <x:c r="F1055" s="0" t="s">
        <x:v>20</x:v>
      </x:c>
      <x:c r="G1055" s="0" t="n">
        <x:v>408</x:v>
      </x:c>
      <x:c r="H1055" s="4" t="n">
        <x:v>36</x:v>
      </x:c>
      <x:c r="I1055" s="4" t="n">
        <x:v>408</x:v>
      </x:c>
      <x:c r="J1055" s="4" t="n">
        <x:v>0.088</x:v>
      </x:c>
      <x:c r="K1055" s="4">
        <x:f>I1055*J1055</x:f>
      </x:c>
      <x:c r="L1055" s="4" t="n">
        <x:v>107.524</x:v>
      </x:c>
      <x:c r="M1055" s="5">
        <x:f>J1055/0.29*100</x:f>
      </x:c>
      <x:c r="N1055" s="6">
        <x:f>M1055*L1055/100</x:f>
      </x:c>
      <x:c r="O1055" s="6">
        <x:f>H1055-N1055</x:f>
      </x:c>
    </x:row>
    <x:row r="1056" spans="1:25">
      <x:c r="A1056" s="0" t="s">
        <x:v>127</x:v>
      </x:c>
      <x:c r="B1056" s="0" t="n">
        <x:v>1819</x:v>
      </x:c>
      <x:c r="C1056" s="0" t="s">
        <x:v>128</x:v>
      </x:c>
      <x:c r="D1056" s="0" t="s">
        <x:v>18</x:v>
      </x:c>
      <x:c r="E1056" s="0" t="s">
        <x:v>19</x:v>
      </x:c>
      <x:c r="F1056" s="0" t="s">
        <x:v>26</x:v>
      </x:c>
      <x:c r="G1056" s="0" t="n">
        <x:v>408</x:v>
      </x:c>
      <x:c r="H1056" s="4" t="n">
        <x:v>28.561</x:v>
      </x:c>
      <x:c r="I1056" s="4" t="n">
        <x:v>408</x:v>
      </x:c>
      <x:c r="J1056" s="4" t="n">
        <x:v>0.07</x:v>
      </x:c>
      <x:c r="K1056" s="4">
        <x:f>I1056*J1056</x:f>
      </x:c>
      <x:c r="L1056" s="4" t="n">
        <x:v>107.524</x:v>
      </x:c>
      <x:c r="M1056" s="5">
        <x:f>J1056/0.29*100</x:f>
      </x:c>
      <x:c r="N1056" s="6">
        <x:f>M1056*L1056/100</x:f>
      </x:c>
      <x:c r="O1056" s="6">
        <x:f>H1056-N1056</x:f>
      </x:c>
    </x:row>
    <x:row r="1057" spans="1:25">
      <x:c r="A1057" s="0" t="s">
        <x:v>134</x:v>
      </x:c>
      <x:c r="B1057" s="0" t="n">
        <x:v>1820</x:v>
      </x:c>
      <x:c r="C1057" s="0" t="s">
        <x:v>128</x:v>
      </x:c>
      <x:c r="D1057" s="0" t="s">
        <x:v>18</x:v>
      </x:c>
      <x:c r="E1057" s="0" t="s">
        <x:v>19</x:v>
      </x:c>
      <x:c r="F1057" s="0" t="s">
        <x:v>20</x:v>
      </x:c>
      <x:c r="G1057" s="0" t="n">
        <x:v>80</x:v>
      </x:c>
      <x:c r="H1057" s="4" t="n">
        <x:v>9.6</x:v>
      </x:c>
      <x:c r="I1057" s="4" t="n">
        <x:v>80</x:v>
      </x:c>
      <x:c r="J1057" s="4" t="n">
        <x:v>0.12</x:v>
      </x:c>
      <x:c r="K1057" s="4">
        <x:f>I1057*J1057</x:f>
      </x:c>
      <x:c r="L1057" s="4" t="n">
        <x:v>20.192</x:v>
      </x:c>
      <x:c r="M1057" s="5">
        <x:f>J1057/0.29*100</x:f>
      </x:c>
      <x:c r="N1057" s="6">
        <x:f>M1057*L1057/100</x:f>
      </x:c>
      <x:c r="O1057" s="6">
        <x:f>H1057-N1057</x:f>
      </x:c>
    </x:row>
    <x:row r="1058" spans="1:25">
      <x:c r="A1058" s="0" t="s">
        <x:v>134</x:v>
      </x:c>
      <x:c r="B1058" s="0" t="n">
        <x:v>1820</x:v>
      </x:c>
      <x:c r="C1058" s="0" t="s">
        <x:v>128</x:v>
      </x:c>
      <x:c r="D1058" s="0" t="s">
        <x:v>129</x:v>
      </x:c>
      <x:c r="E1058" s="0" t="s">
        <x:v>130</x:v>
      </x:c>
      <x:c r="F1058" s="0" t="s">
        <x:v>20</x:v>
      </x:c>
      <x:c r="G1058" s="0" t="n">
        <x:v>80</x:v>
      </x:c>
      <x:c r="H1058" s="4" t="n">
        <x:v>8</x:v>
      </x:c>
      <x:c r="I1058" s="4" t="n">
        <x:v>80</x:v>
      </x:c>
      <x:c r="J1058" s="4" t="n">
        <x:v>0.1</x:v>
      </x:c>
      <x:c r="K1058" s="4">
        <x:f>I1058*J1058</x:f>
      </x:c>
      <x:c r="L1058" s="4" t="n">
        <x:v>20.192</x:v>
      </x:c>
      <x:c r="M1058" s="5">
        <x:f>J1058/0.29*100</x:f>
      </x:c>
      <x:c r="N1058" s="6">
        <x:f>M1058*L1058/100</x:f>
      </x:c>
      <x:c r="O1058" s="6">
        <x:f>H1058-N1058</x:f>
      </x:c>
    </x:row>
    <x:row r="1059" spans="1:25">
      <x:c r="A1059" s="0" t="s">
        <x:v>134</x:v>
      </x:c>
      <x:c r="B1059" s="0" t="n">
        <x:v>1820</x:v>
      </x:c>
      <x:c r="C1059" s="0" t="s">
        <x:v>128</x:v>
      </x:c>
      <x:c r="D1059" s="0" t="s">
        <x:v>18</x:v>
      </x:c>
      <x:c r="E1059" s="0" t="s">
        <x:v>19</x:v>
      </x:c>
      <x:c r="F1059" s="0" t="s">
        <x:v>26</x:v>
      </x:c>
      <x:c r="G1059" s="0" t="n">
        <x:v>80</x:v>
      </x:c>
      <x:c r="H1059" s="4" t="n">
        <x:v>5.6</x:v>
      </x:c>
      <x:c r="I1059" s="4" t="n">
        <x:v>80</x:v>
      </x:c>
      <x:c r="J1059" s="4" t="n">
        <x:v>0.07</x:v>
      </x:c>
      <x:c r="K1059" s="4">
        <x:f>I1059*J1059</x:f>
      </x:c>
      <x:c r="L1059" s="4" t="n">
        <x:v>20.192</x:v>
      </x:c>
      <x:c r="M1059" s="5">
        <x:f>J1059/0.29*100</x:f>
      </x:c>
      <x:c r="N1059" s="6">
        <x:f>M1059*L1059/100</x:f>
      </x:c>
      <x:c r="O1059" s="6">
        <x:f>H1059-N1059</x:f>
      </x:c>
    </x:row>
    <x:row r="1060" spans="1:25">
      <x:c r="A1060" s="0" t="s">
        <x:v>132</x:v>
      </x:c>
      <x:c r="B1060" s="0" t="n">
        <x:v>1821</x:v>
      </x:c>
      <x:c r="C1060" s="0" t="s">
        <x:v>128</x:v>
      </x:c>
      <x:c r="D1060" s="0" t="s">
        <x:v>18</x:v>
      </x:c>
      <x:c r="E1060" s="0" t="s">
        <x:v>19</x:v>
      </x:c>
      <x:c r="F1060" s="0" t="s">
        <x:v>20</x:v>
      </x:c>
      <x:c r="G1060" s="0" t="n">
        <x:v>166</x:v>
      </x:c>
      <x:c r="H1060" s="4" t="n">
        <x:v>16.8</x:v>
      </x:c>
      <x:c r="I1060" s="4" t="n">
        <x:v>166</x:v>
      </x:c>
      <x:c r="J1060" s="4" t="n">
        <x:v>0.101</x:v>
      </x:c>
      <x:c r="K1060" s="4">
        <x:f>I1060*J1060</x:f>
      </x:c>
      <x:c r="L1060" s="4" t="n">
        <x:v>19.362</x:v>
      </x:c>
      <x:c r="M1060" s="5">
        <x:f>J1060/0.29*100</x:f>
      </x:c>
      <x:c r="N1060" s="6">
        <x:f>M1060*L1060/100</x:f>
      </x:c>
      <x:c r="O1060" s="6">
        <x:f>H1060-N1060</x:f>
      </x:c>
    </x:row>
    <x:row r="1061" spans="1:25">
      <x:c r="A1061" s="0" t="s">
        <x:v>132</x:v>
      </x:c>
      <x:c r="B1061" s="0" t="n">
        <x:v>1821</x:v>
      </x:c>
      <x:c r="C1061" s="0" t="s">
        <x:v>128</x:v>
      </x:c>
      <x:c r="D1061" s="0" t="s">
        <x:v>129</x:v>
      </x:c>
      <x:c r="E1061" s="0" t="s">
        <x:v>130</x:v>
      </x:c>
      <x:c r="F1061" s="0" t="s">
        <x:v>20</x:v>
      </x:c>
      <x:c r="G1061" s="0" t="n">
        <x:v>166</x:v>
      </x:c>
      <x:c r="H1061" s="4" t="n">
        <x:v>14</x:v>
      </x:c>
      <x:c r="I1061" s="4" t="n">
        <x:v>166</x:v>
      </x:c>
      <x:c r="J1061" s="4" t="n">
        <x:v>0.084</x:v>
      </x:c>
      <x:c r="K1061" s="4">
        <x:f>I1061*J1061</x:f>
      </x:c>
      <x:c r="L1061" s="4" t="n">
        <x:v>19.362</x:v>
      </x:c>
      <x:c r="M1061" s="5">
        <x:f>J1061/0.29*100</x:f>
      </x:c>
      <x:c r="N1061" s="6">
        <x:f>M1061*L1061/100</x:f>
      </x:c>
      <x:c r="O1061" s="6">
        <x:f>H1061-N1061</x:f>
      </x:c>
    </x:row>
    <x:row r="1062" spans="1:25">
      <x:c r="A1062" s="0" t="s">
        <x:v>132</x:v>
      </x:c>
      <x:c r="B1062" s="0" t="n">
        <x:v>1821</x:v>
      </x:c>
      <x:c r="C1062" s="0" t="s">
        <x:v>128</x:v>
      </x:c>
      <x:c r="D1062" s="0" t="s">
        <x:v>129</x:v>
      </x:c>
      <x:c r="E1062" s="0" t="s">
        <x:v>130</x:v>
      </x:c>
      <x:c r="F1062" s="0" t="s">
        <x:v>20</x:v>
      </x:c>
      <x:c r="G1062" s="0" t="n">
        <x:v>166</x:v>
      </x:c>
      <x:c r="H1062" s="4" t="n">
        <x:v>2.6</x:v>
      </x:c>
      <x:c r="I1062" s="4" t="n">
        <x:v>166</x:v>
      </x:c>
      <x:c r="J1062" s="4" t="n">
        <x:v>0.016</x:v>
      </x:c>
      <x:c r="K1062" s="4">
        <x:f>I1062*J1062</x:f>
      </x:c>
      <x:c r="L1062" s="4" t="n">
        <x:v>19.362</x:v>
      </x:c>
      <x:c r="M1062" s="5">
        <x:f>J1062/0.29*100</x:f>
      </x:c>
      <x:c r="N1062" s="6">
        <x:f>M1062*L1062/100</x:f>
      </x:c>
      <x:c r="O1062" s="6">
        <x:f>H1062-N1062</x:f>
      </x:c>
    </x:row>
    <x:row r="1063" spans="1:25">
      <x:c r="A1063" s="0" t="s">
        <x:v>132</x:v>
      </x:c>
      <x:c r="B1063" s="0" t="n">
        <x:v>1821</x:v>
      </x:c>
      <x:c r="C1063" s="0" t="s">
        <x:v>128</x:v>
      </x:c>
      <x:c r="D1063" s="0" t="s">
        <x:v>18</x:v>
      </x:c>
      <x:c r="E1063" s="0" t="s">
        <x:v>19</x:v>
      </x:c>
      <x:c r="F1063" s="0" t="s">
        <x:v>20</x:v>
      </x:c>
      <x:c r="G1063" s="0" t="n">
        <x:v>166</x:v>
      </x:c>
      <x:c r="H1063" s="4" t="n">
        <x:v>3.12</x:v>
      </x:c>
      <x:c r="I1063" s="4" t="n">
        <x:v>166</x:v>
      </x:c>
      <x:c r="J1063" s="4" t="n">
        <x:v>0.019</x:v>
      </x:c>
      <x:c r="K1063" s="4">
        <x:f>I1063*J1063</x:f>
      </x:c>
      <x:c r="L1063" s="4" t="n">
        <x:v>19.362</x:v>
      </x:c>
      <x:c r="M1063" s="5">
        <x:f>J1063/0.29*100</x:f>
      </x:c>
      <x:c r="N1063" s="6">
        <x:f>M1063*L1063/100</x:f>
      </x:c>
      <x:c r="O1063" s="6">
        <x:f>H1063-N1063</x:f>
      </x:c>
    </x:row>
    <x:row r="1064" spans="1:25">
      <x:c r="A1064" s="0" t="s">
        <x:v>132</x:v>
      </x:c>
      <x:c r="B1064" s="0" t="n">
        <x:v>1821</x:v>
      </x:c>
      <x:c r="C1064" s="0" t="s">
        <x:v>128</x:v>
      </x:c>
      <x:c r="D1064" s="0" t="s">
        <x:v>18</x:v>
      </x:c>
      <x:c r="E1064" s="0" t="s">
        <x:v>19</x:v>
      </x:c>
      <x:c r="F1064" s="0" t="s">
        <x:v>26</x:v>
      </x:c>
      <x:c r="G1064" s="0" t="n">
        <x:v>166</x:v>
      </x:c>
      <x:c r="H1064" s="4" t="n">
        <x:v>11.62</x:v>
      </x:c>
      <x:c r="I1064" s="4" t="n">
        <x:v>166</x:v>
      </x:c>
      <x:c r="J1064" s="4" t="n">
        <x:v>0.07</x:v>
      </x:c>
      <x:c r="K1064" s="4">
        <x:f>I1064*J1064</x:f>
      </x:c>
      <x:c r="L1064" s="4" t="n">
        <x:v>19.362</x:v>
      </x:c>
      <x:c r="M1064" s="5">
        <x:f>J1064/0.29*100</x:f>
      </x:c>
      <x:c r="N1064" s="6">
        <x:f>M1064*L1064/100</x:f>
      </x:c>
      <x:c r="O1064" s="6">
        <x:f>H1064-N1064</x:f>
      </x:c>
    </x:row>
    <x:row r="1065" spans="1:25">
      <x:c r="A1065" s="0" t="s">
        <x:v>131</x:v>
      </x:c>
      <x:c r="B1065" s="0" t="n">
        <x:v>1822</x:v>
      </x:c>
      <x:c r="C1065" s="0" t="s">
        <x:v>128</x:v>
      </x:c>
      <x:c r="D1065" s="0" t="s">
        <x:v>18</x:v>
      </x:c>
      <x:c r="E1065" s="0" t="s">
        <x:v>19</x:v>
      </x:c>
      <x:c r="F1065" s="0" t="s">
        <x:v>20</x:v>
      </x:c>
      <x:c r="G1065" s="0" t="n">
        <x:v>236</x:v>
      </x:c>
      <x:c r="H1065" s="4" t="n">
        <x:v>16.8</x:v>
      </x:c>
      <x:c r="I1065" s="4" t="n">
        <x:v>236</x:v>
      </x:c>
      <x:c r="J1065" s="4" t="n">
        <x:v>0.071</x:v>
      </x:c>
      <x:c r="K1065" s="4">
        <x:f>I1065*J1065</x:f>
      </x:c>
      <x:c r="L1065" s="4" t="n">
        <x:v>56.608</x:v>
      </x:c>
      <x:c r="M1065" s="5">
        <x:f>J1065/0.29*100</x:f>
      </x:c>
      <x:c r="N1065" s="6">
        <x:f>M1065*L1065/100</x:f>
      </x:c>
      <x:c r="O1065" s="6">
        <x:f>H1065-N1065</x:f>
      </x:c>
    </x:row>
    <x:row r="1066" spans="1:25">
      <x:c r="A1066" s="0" t="s">
        <x:v>131</x:v>
      </x:c>
      <x:c r="B1066" s="0" t="n">
        <x:v>1822</x:v>
      </x:c>
      <x:c r="C1066" s="0" t="s">
        <x:v>128</x:v>
      </x:c>
      <x:c r="D1066" s="0" t="s">
        <x:v>129</x:v>
      </x:c>
      <x:c r="E1066" s="0" t="s">
        <x:v>130</x:v>
      </x:c>
      <x:c r="F1066" s="0" t="s">
        <x:v>20</x:v>
      </x:c>
      <x:c r="G1066" s="0" t="n">
        <x:v>236</x:v>
      </x:c>
      <x:c r="H1066" s="4" t="n">
        <x:v>14</x:v>
      </x:c>
      <x:c r="I1066" s="4" t="n">
        <x:v>236</x:v>
      </x:c>
      <x:c r="J1066" s="4" t="n">
        <x:v>0.059</x:v>
      </x:c>
      <x:c r="K1066" s="4">
        <x:f>I1066*J1066</x:f>
      </x:c>
      <x:c r="L1066" s="4" t="n">
        <x:v>56.608</x:v>
      </x:c>
      <x:c r="M1066" s="5">
        <x:f>J1066/0.29*100</x:f>
      </x:c>
      <x:c r="N1066" s="6">
        <x:f>M1066*L1066/100</x:f>
      </x:c>
      <x:c r="O1066" s="6">
        <x:f>H1066-N1066</x:f>
      </x:c>
    </x:row>
    <x:row r="1067" spans="1:25">
      <x:c r="A1067" s="0" t="s">
        <x:v>131</x:v>
      </x:c>
      <x:c r="B1067" s="0" t="n">
        <x:v>1822</x:v>
      </x:c>
      <x:c r="C1067" s="0" t="s">
        <x:v>128</x:v>
      </x:c>
      <x:c r="D1067" s="0" t="s">
        <x:v>129</x:v>
      </x:c>
      <x:c r="E1067" s="0" t="s">
        <x:v>130</x:v>
      </x:c>
      <x:c r="F1067" s="0" t="s">
        <x:v>20</x:v>
      </x:c>
      <x:c r="G1067" s="0" t="n">
        <x:v>236</x:v>
      </x:c>
      <x:c r="H1067" s="4" t="n">
        <x:v>9.6</x:v>
      </x:c>
      <x:c r="I1067" s="4" t="n">
        <x:v>236</x:v>
      </x:c>
      <x:c r="J1067" s="4" t="n">
        <x:v>0.041</x:v>
      </x:c>
      <x:c r="K1067" s="4">
        <x:f>I1067*J1067</x:f>
      </x:c>
      <x:c r="L1067" s="4" t="n">
        <x:v>56.608</x:v>
      </x:c>
      <x:c r="M1067" s="5">
        <x:f>J1067/0.29*100</x:f>
      </x:c>
      <x:c r="N1067" s="6">
        <x:f>M1067*L1067/100</x:f>
      </x:c>
      <x:c r="O1067" s="6">
        <x:f>H1067-N1067</x:f>
      </x:c>
    </x:row>
    <x:row r="1068" spans="1:25">
      <x:c r="A1068" s="0" t="s">
        <x:v>131</x:v>
      </x:c>
      <x:c r="B1068" s="0" t="n">
        <x:v>1822</x:v>
      </x:c>
      <x:c r="C1068" s="0" t="s">
        <x:v>128</x:v>
      </x:c>
      <x:c r="D1068" s="0" t="s">
        <x:v>18</x:v>
      </x:c>
      <x:c r="E1068" s="0" t="s">
        <x:v>19</x:v>
      </x:c>
      <x:c r="F1068" s="0" t="s">
        <x:v>20</x:v>
      </x:c>
      <x:c r="G1068" s="0" t="n">
        <x:v>236</x:v>
      </x:c>
      <x:c r="H1068" s="4" t="n">
        <x:v>11.52</x:v>
      </x:c>
      <x:c r="I1068" s="4" t="n">
        <x:v>236</x:v>
      </x:c>
      <x:c r="J1068" s="4" t="n">
        <x:v>0.049</x:v>
      </x:c>
      <x:c r="K1068" s="4">
        <x:f>I1068*J1068</x:f>
      </x:c>
      <x:c r="L1068" s="4" t="n">
        <x:v>56.608</x:v>
      </x:c>
      <x:c r="M1068" s="5">
        <x:f>J1068/0.29*100</x:f>
      </x:c>
      <x:c r="N1068" s="6">
        <x:f>M1068*L1068/100</x:f>
      </x:c>
      <x:c r="O1068" s="6">
        <x:f>H1068-N1068</x:f>
      </x:c>
    </x:row>
    <x:row r="1069" spans="1:25">
      <x:c r="A1069" s="0" t="s">
        <x:v>131</x:v>
      </x:c>
      <x:c r="B1069" s="0" t="n">
        <x:v>1822</x:v>
      </x:c>
      <x:c r="C1069" s="0" t="s">
        <x:v>128</x:v>
      </x:c>
      <x:c r="D1069" s="0" t="s">
        <x:v>18</x:v>
      </x:c>
      <x:c r="E1069" s="0" t="s">
        <x:v>19</x:v>
      </x:c>
      <x:c r="F1069" s="0" t="s">
        <x:v>26</x:v>
      </x:c>
      <x:c r="G1069" s="0" t="n">
        <x:v>236</x:v>
      </x:c>
      <x:c r="H1069" s="4" t="n">
        <x:v>16.52</x:v>
      </x:c>
      <x:c r="I1069" s="4" t="n">
        <x:v>236</x:v>
      </x:c>
      <x:c r="J1069" s="4" t="n">
        <x:v>0.07</x:v>
      </x:c>
      <x:c r="K1069" s="4">
        <x:f>I1069*J1069</x:f>
      </x:c>
      <x:c r="L1069" s="4" t="n">
        <x:v>56.608</x:v>
      </x:c>
      <x:c r="M1069" s="5">
        <x:f>J1069/0.29*100</x:f>
      </x:c>
      <x:c r="N1069" s="6">
        <x:f>M1069*L1069/100</x:f>
      </x:c>
      <x:c r="O1069" s="6">
        <x:f>H1069-N1069</x:f>
      </x:c>
    </x:row>
    <x:row r="1070" spans="1:25">
      <x:c r="A1070" s="0" t="s">
        <x:v>135</x:v>
      </x:c>
      <x:c r="B1070" s="0" t="n">
        <x:v>1823</x:v>
      </x:c>
      <x:c r="C1070" s="0" t="s">
        <x:v>128</x:v>
      </x:c>
      <x:c r="D1070" s="0" t="s">
        <x:v>129</x:v>
      </x:c>
      <x:c r="E1070" s="0" t="s">
        <x:v>130</x:v>
      </x:c>
      <x:c r="F1070" s="0" t="s">
        <x:v>20</x:v>
      </x:c>
      <x:c r="G1070" s="0" t="n">
        <x:v>300</x:v>
      </x:c>
      <x:c r="H1070" s="4" t="n">
        <x:v>16</x:v>
      </x:c>
      <x:c r="I1070" s="4" t="n">
        <x:v>300</x:v>
      </x:c>
      <x:c r="J1070" s="4" t="n">
        <x:v>0.053</x:v>
      </x:c>
      <x:c r="K1070" s="4">
        <x:f>I1070*J1070</x:f>
      </x:c>
      <x:c r="L1070" s="4" t="n">
        <x:v>75.96</x:v>
      </x:c>
      <x:c r="M1070" s="5">
        <x:f>J1070/0.29*100</x:f>
      </x:c>
      <x:c r="N1070" s="6">
        <x:f>M1070*L1070/100</x:f>
      </x:c>
      <x:c r="O1070" s="6">
        <x:f>H1070-N1070</x:f>
      </x:c>
    </x:row>
    <x:row r="1071" spans="1:25">
      <x:c r="A1071" s="0" t="s">
        <x:v>135</x:v>
      </x:c>
      <x:c r="B1071" s="0" t="n">
        <x:v>1823</x:v>
      </x:c>
      <x:c r="C1071" s="0" t="s">
        <x:v>128</x:v>
      </x:c>
      <x:c r="D1071" s="0" t="s">
        <x:v>18</x:v>
      </x:c>
      <x:c r="E1071" s="0" t="s">
        <x:v>19</x:v>
      </x:c>
      <x:c r="F1071" s="0" t="s">
        <x:v>20</x:v>
      </x:c>
      <x:c r="G1071" s="0" t="n">
        <x:v>300</x:v>
      </x:c>
      <x:c r="H1071" s="4" t="n">
        <x:v>19.2</x:v>
      </x:c>
      <x:c r="I1071" s="4" t="n">
        <x:v>300</x:v>
      </x:c>
      <x:c r="J1071" s="4" t="n">
        <x:v>0.064</x:v>
      </x:c>
      <x:c r="K1071" s="4">
        <x:f>I1071*J1071</x:f>
      </x:c>
      <x:c r="L1071" s="4" t="n">
        <x:v>75.96</x:v>
      </x:c>
      <x:c r="M1071" s="5">
        <x:f>J1071/0.29*100</x:f>
      </x:c>
      <x:c r="N1071" s="6">
        <x:f>M1071*L1071/100</x:f>
      </x:c>
      <x:c r="O1071" s="6">
        <x:f>H1071-N1071</x:f>
      </x:c>
    </x:row>
    <x:row r="1072" spans="1:25">
      <x:c r="A1072" s="0" t="s">
        <x:v>135</x:v>
      </x:c>
      <x:c r="B1072" s="0" t="n">
        <x:v>1823</x:v>
      </x:c>
      <x:c r="C1072" s="0" t="s">
        <x:v>128</x:v>
      </x:c>
      <x:c r="D1072" s="0" t="s">
        <x:v>129</x:v>
      </x:c>
      <x:c r="E1072" s="0" t="s">
        <x:v>130</x:v>
      </x:c>
      <x:c r="F1072" s="0" t="s">
        <x:v>20</x:v>
      </x:c>
      <x:c r="G1072" s="0" t="n">
        <x:v>300</x:v>
      </x:c>
      <x:c r="H1072" s="4" t="n">
        <x:v>14</x:v>
      </x:c>
      <x:c r="I1072" s="4" t="n">
        <x:v>300</x:v>
      </x:c>
      <x:c r="J1072" s="4" t="n">
        <x:v>0.047</x:v>
      </x:c>
      <x:c r="K1072" s="4">
        <x:f>I1072*J1072</x:f>
      </x:c>
      <x:c r="L1072" s="4" t="n">
        <x:v>75.96</x:v>
      </x:c>
      <x:c r="M1072" s="5">
        <x:f>J1072/0.29*100</x:f>
      </x:c>
      <x:c r="N1072" s="6">
        <x:f>M1072*L1072/100</x:f>
      </x:c>
      <x:c r="O1072" s="6">
        <x:f>H1072-N1072</x:f>
      </x:c>
    </x:row>
    <x:row r="1073" spans="1:25">
      <x:c r="A1073" s="0" t="s">
        <x:v>135</x:v>
      </x:c>
      <x:c r="B1073" s="0" t="n">
        <x:v>1823</x:v>
      </x:c>
      <x:c r="C1073" s="0" t="s">
        <x:v>128</x:v>
      </x:c>
      <x:c r="D1073" s="0" t="s">
        <x:v>18</x:v>
      </x:c>
      <x:c r="E1073" s="0" t="s">
        <x:v>19</x:v>
      </x:c>
      <x:c r="F1073" s="0" t="s">
        <x:v>20</x:v>
      </x:c>
      <x:c r="G1073" s="0" t="n">
        <x:v>300</x:v>
      </x:c>
      <x:c r="H1073" s="4" t="n">
        <x:v>16.8</x:v>
      </x:c>
      <x:c r="I1073" s="4" t="n">
        <x:v>300</x:v>
      </x:c>
      <x:c r="J1073" s="4" t="n">
        <x:v>0.056</x:v>
      </x:c>
      <x:c r="K1073" s="4">
        <x:f>I1073*J1073</x:f>
      </x:c>
      <x:c r="L1073" s="4" t="n">
        <x:v>75.96</x:v>
      </x:c>
      <x:c r="M1073" s="5">
        <x:f>J1073/0.29*100</x:f>
      </x:c>
      <x:c r="N1073" s="6">
        <x:f>M1073*L1073/100</x:f>
      </x:c>
      <x:c r="O1073" s="6">
        <x:f>H1073-N1073</x:f>
      </x:c>
    </x:row>
    <x:row r="1074" spans="1:25">
      <x:c r="A1074" s="0" t="s">
        <x:v>135</x:v>
      </x:c>
      <x:c r="B1074" s="0" t="n">
        <x:v>1823</x:v>
      </x:c>
      <x:c r="C1074" s="0" t="s">
        <x:v>128</x:v>
      </x:c>
      <x:c r="D1074" s="0" t="s">
        <x:v>18</x:v>
      </x:c>
      <x:c r="E1074" s="0" t="s">
        <x:v>19</x:v>
      </x:c>
      <x:c r="F1074" s="0" t="s">
        <x:v>26</x:v>
      </x:c>
      <x:c r="G1074" s="0" t="n">
        <x:v>300</x:v>
      </x:c>
      <x:c r="H1074" s="4" t="n">
        <x:v>21.001</x:v>
      </x:c>
      <x:c r="I1074" s="4" t="n">
        <x:v>300</x:v>
      </x:c>
      <x:c r="J1074" s="4" t="n">
        <x:v>0.07</x:v>
      </x:c>
      <x:c r="K1074" s="4">
        <x:f>I1074*J1074</x:f>
      </x:c>
      <x:c r="L1074" s="4" t="n">
        <x:v>75.96</x:v>
      </x:c>
      <x:c r="M1074" s="5">
        <x:f>J1074/0.29*100</x:f>
      </x:c>
      <x:c r="N1074" s="6">
        <x:f>M1074*L1074/100</x:f>
      </x:c>
      <x:c r="O1074" s="6">
        <x:f>H1074-N1074</x:f>
      </x:c>
    </x:row>
    <x:row r="1075" spans="1:25">
      <x:c r="A1075" s="0" t="s">
        <x:v>136</x:v>
      </x:c>
      <x:c r="B1075" s="0" t="n">
        <x:v>1824</x:v>
      </x:c>
      <x:c r="C1075" s="0" t="s">
        <x:v>128</x:v>
      </x:c>
      <x:c r="D1075" s="0" t="s">
        <x:v>129</x:v>
      </x:c>
      <x:c r="E1075" s="0" t="s">
        <x:v>130</x:v>
      </x:c>
      <x:c r="F1075" s="0" t="s">
        <x:v>20</x:v>
      </x:c>
      <x:c r="G1075" s="0" t="n">
        <x:v>900</x:v>
      </x:c>
      <x:c r="H1075" s="4" t="n">
        <x:v>12.5</x:v>
      </x:c>
      <x:c r="I1075" s="4" t="n">
        <x:v>900</x:v>
      </x:c>
      <x:c r="J1075" s="4" t="n">
        <x:v>0.014</x:v>
      </x:c>
      <x:c r="K1075" s="4">
        <x:f>I1075*J1075</x:f>
      </x:c>
      <x:c r="L1075" s="4" t="n">
        <x:v>237.672</x:v>
      </x:c>
      <x:c r="M1075" s="5">
        <x:f>J1075/0.289*100</x:f>
      </x:c>
      <x:c r="N1075" s="6">
        <x:f>M1075*L1075/100</x:f>
      </x:c>
      <x:c r="O1075" s="6">
        <x:f>H1075-N1075</x:f>
      </x:c>
    </x:row>
    <x:row r="1076" spans="1:25">
      <x:c r="A1076" s="0" t="s">
        <x:v>136</x:v>
      </x:c>
      <x:c r="B1076" s="0" t="n">
        <x:v>1824</x:v>
      </x:c>
      <x:c r="C1076" s="0" t="s">
        <x:v>128</x:v>
      </x:c>
      <x:c r="D1076" s="0" t="s">
        <x:v>18</x:v>
      </x:c>
      <x:c r="E1076" s="0" t="s">
        <x:v>19</x:v>
      </x:c>
      <x:c r="F1076" s="0" t="s">
        <x:v>20</x:v>
      </x:c>
      <x:c r="G1076" s="0" t="n">
        <x:v>900</x:v>
      </x:c>
      <x:c r="H1076" s="4" t="n">
        <x:v>15</x:v>
      </x:c>
      <x:c r="I1076" s="4" t="n">
        <x:v>900</x:v>
      </x:c>
      <x:c r="J1076" s="4" t="n">
        <x:v>0.017</x:v>
      </x:c>
      <x:c r="K1076" s="4">
        <x:f>I1076*J1076</x:f>
      </x:c>
      <x:c r="L1076" s="4" t="n">
        <x:v>237.672</x:v>
      </x:c>
      <x:c r="M1076" s="5">
        <x:f>J1076/0.289*100</x:f>
      </x:c>
      <x:c r="N1076" s="6">
        <x:f>M1076*L1076/100</x:f>
      </x:c>
      <x:c r="O1076" s="6">
        <x:f>H1076-N1076</x:f>
      </x:c>
    </x:row>
    <x:row r="1077" spans="1:25">
      <x:c r="A1077" s="0" t="s">
        <x:v>136</x:v>
      </x:c>
      <x:c r="B1077" s="0" t="n">
        <x:v>1824</x:v>
      </x:c>
      <x:c r="C1077" s="0" t="s">
        <x:v>128</x:v>
      </x:c>
      <x:c r="D1077" s="0" t="s">
        <x:v>129</x:v>
      </x:c>
      <x:c r="E1077" s="0" t="s">
        <x:v>130</x:v>
      </x:c>
      <x:c r="F1077" s="0" t="s">
        <x:v>20</x:v>
      </x:c>
      <x:c r="G1077" s="0" t="n">
        <x:v>900</x:v>
      </x:c>
      <x:c r="H1077" s="4" t="n">
        <x:v>30</x:v>
      </x:c>
      <x:c r="I1077" s="4" t="n">
        <x:v>900</x:v>
      </x:c>
      <x:c r="J1077" s="4" t="n">
        <x:v>0.033</x:v>
      </x:c>
      <x:c r="K1077" s="4">
        <x:f>I1077*J1077</x:f>
      </x:c>
      <x:c r="L1077" s="4" t="n">
        <x:v>237.672</x:v>
      </x:c>
      <x:c r="M1077" s="5">
        <x:f>J1077/0.289*100</x:f>
      </x:c>
      <x:c r="N1077" s="6">
        <x:f>M1077*L1077/100</x:f>
      </x:c>
      <x:c r="O1077" s="6">
        <x:f>H1077-N1077</x:f>
      </x:c>
    </x:row>
    <x:row r="1078" spans="1:25">
      <x:c r="A1078" s="0" t="s">
        <x:v>136</x:v>
      </x:c>
      <x:c r="B1078" s="0" t="n">
        <x:v>1824</x:v>
      </x:c>
      <x:c r="C1078" s="0" t="s">
        <x:v>128</x:v>
      </x:c>
      <x:c r="D1078" s="0" t="s">
        <x:v>18</x:v>
      </x:c>
      <x:c r="E1078" s="0" t="s">
        <x:v>19</x:v>
      </x:c>
      <x:c r="F1078" s="0" t="s">
        <x:v>20</x:v>
      </x:c>
      <x:c r="G1078" s="0" t="n">
        <x:v>900</x:v>
      </x:c>
      <x:c r="H1078" s="4" t="n">
        <x:v>28.8</x:v>
      </x:c>
      <x:c r="I1078" s="4" t="n">
        <x:v>900</x:v>
      </x:c>
      <x:c r="J1078" s="4" t="n">
        <x:v>0.032</x:v>
      </x:c>
      <x:c r="K1078" s="4">
        <x:f>I1078*J1078</x:f>
      </x:c>
      <x:c r="L1078" s="4" t="n">
        <x:v>237.672</x:v>
      </x:c>
      <x:c r="M1078" s="5">
        <x:f>J1078/0.289*100</x:f>
      </x:c>
      <x:c r="N1078" s="6">
        <x:f>M1078*L1078/100</x:f>
      </x:c>
      <x:c r="O1078" s="6">
        <x:f>H1078-N1078</x:f>
      </x:c>
    </x:row>
    <x:row r="1079" spans="1:25">
      <x:c r="A1079" s="0" t="s">
        <x:v>136</x:v>
      </x:c>
      <x:c r="B1079" s="0" t="n">
        <x:v>1824</x:v>
      </x:c>
      <x:c r="C1079" s="0" t="s">
        <x:v>128</x:v>
      </x:c>
      <x:c r="D1079" s="0" t="s">
        <x:v>129</x:v>
      </x:c>
      <x:c r="E1079" s="0" t="s">
        <x:v>130</x:v>
      </x:c>
      <x:c r="F1079" s="0" t="s">
        <x:v>20</x:v>
      </x:c>
      <x:c r="G1079" s="0" t="n">
        <x:v>900</x:v>
      </x:c>
      <x:c r="H1079" s="4" t="n">
        <x:v>30</x:v>
      </x:c>
      <x:c r="I1079" s="4" t="n">
        <x:v>900</x:v>
      </x:c>
      <x:c r="J1079" s="4" t="n">
        <x:v>0.033</x:v>
      </x:c>
      <x:c r="K1079" s="4">
        <x:f>I1079*J1079</x:f>
      </x:c>
      <x:c r="L1079" s="4" t="n">
        <x:v>237.672</x:v>
      </x:c>
      <x:c r="M1079" s="5">
        <x:f>J1079/0.289*100</x:f>
      </x:c>
      <x:c r="N1079" s="6">
        <x:f>M1079*L1079/100</x:f>
      </x:c>
      <x:c r="O1079" s="6">
        <x:f>H1079-N1079</x:f>
      </x:c>
    </x:row>
    <x:row r="1080" spans="1:25">
      <x:c r="A1080" s="0" t="s">
        <x:v>136</x:v>
      </x:c>
      <x:c r="B1080" s="0" t="n">
        <x:v>1824</x:v>
      </x:c>
      <x:c r="C1080" s="0" t="s">
        <x:v>128</x:v>
      </x:c>
      <x:c r="D1080" s="0" t="s">
        <x:v>18</x:v>
      </x:c>
      <x:c r="E1080" s="0" t="s">
        <x:v>19</x:v>
      </x:c>
      <x:c r="F1080" s="0" t="s">
        <x:v>20</x:v>
      </x:c>
      <x:c r="G1080" s="0" t="n">
        <x:v>900</x:v>
      </x:c>
      <x:c r="H1080" s="4" t="n">
        <x:v>43.2</x:v>
      </x:c>
      <x:c r="I1080" s="4" t="n">
        <x:v>900</x:v>
      </x:c>
      <x:c r="J1080" s="4" t="n">
        <x:v>0.048</x:v>
      </x:c>
      <x:c r="K1080" s="4">
        <x:f>I1080*J1080</x:f>
      </x:c>
      <x:c r="L1080" s="4" t="n">
        <x:v>237.672</x:v>
      </x:c>
      <x:c r="M1080" s="5">
        <x:f>J1080/0.289*100</x:f>
      </x:c>
      <x:c r="N1080" s="6">
        <x:f>M1080*L1080/100</x:f>
      </x:c>
      <x:c r="O1080" s="6">
        <x:f>H1080-N1080</x:f>
      </x:c>
    </x:row>
    <x:row r="1081" spans="1:25">
      <x:c r="A1081" s="0" t="s">
        <x:v>136</x:v>
      </x:c>
      <x:c r="B1081" s="0" t="n">
        <x:v>1824</x:v>
      </x:c>
      <x:c r="C1081" s="0" t="s">
        <x:v>128</x:v>
      </x:c>
      <x:c r="D1081" s="0" t="s">
        <x:v>129</x:v>
      </x:c>
      <x:c r="E1081" s="0" t="s">
        <x:v>130</x:v>
      </x:c>
      <x:c r="F1081" s="0" t="s">
        <x:v>20</x:v>
      </x:c>
      <x:c r="G1081" s="0" t="n">
        <x:v>900</x:v>
      </x:c>
      <x:c r="H1081" s="4" t="n">
        <x:v>17.5</x:v>
      </x:c>
      <x:c r="I1081" s="4" t="n">
        <x:v>900</x:v>
      </x:c>
      <x:c r="J1081" s="4" t="n">
        <x:v>0.019</x:v>
      </x:c>
      <x:c r="K1081" s="4">
        <x:f>I1081*J1081</x:f>
      </x:c>
      <x:c r="L1081" s="4" t="n">
        <x:v>237.672</x:v>
      </x:c>
      <x:c r="M1081" s="5">
        <x:f>J1081/0.289*100</x:f>
      </x:c>
      <x:c r="N1081" s="6">
        <x:f>M1081*L1081/100</x:f>
      </x:c>
      <x:c r="O1081" s="6">
        <x:f>H1081-N1081</x:f>
      </x:c>
    </x:row>
    <x:row r="1082" spans="1:25">
      <x:c r="A1082" s="0" t="s">
        <x:v>136</x:v>
      </x:c>
      <x:c r="B1082" s="0" t="n">
        <x:v>1824</x:v>
      </x:c>
      <x:c r="C1082" s="0" t="s">
        <x:v>128</x:v>
      </x:c>
      <x:c r="D1082" s="0" t="s">
        <x:v>18</x:v>
      </x:c>
      <x:c r="E1082" s="0" t="s">
        <x:v>19</x:v>
      </x:c>
      <x:c r="F1082" s="0" t="s">
        <x:v>20</x:v>
      </x:c>
      <x:c r="G1082" s="0" t="n">
        <x:v>900</x:v>
      </x:c>
      <x:c r="H1082" s="4" t="n">
        <x:v>21</x:v>
      </x:c>
      <x:c r="I1082" s="4" t="n">
        <x:v>900</x:v>
      </x:c>
      <x:c r="J1082" s="4" t="n">
        <x:v>0.023</x:v>
      </x:c>
      <x:c r="K1082" s="4">
        <x:f>I1082*J1082</x:f>
      </x:c>
      <x:c r="L1082" s="4" t="n">
        <x:v>237.672</x:v>
      </x:c>
      <x:c r="M1082" s="5">
        <x:f>J1082/0.289*100</x:f>
      </x:c>
      <x:c r="N1082" s="6">
        <x:f>M1082*L1082/100</x:f>
      </x:c>
      <x:c r="O1082" s="6">
        <x:f>H1082-N1082</x:f>
      </x:c>
    </x:row>
    <x:row r="1083" spans="1:25">
      <x:c r="A1083" s="0" t="s">
        <x:v>136</x:v>
      </x:c>
      <x:c r="B1083" s="0" t="n">
        <x:v>1824</x:v>
      </x:c>
      <x:c r="C1083" s="0" t="s">
        <x:v>128</x:v>
      </x:c>
      <x:c r="D1083" s="0" t="s">
        <x:v>18</x:v>
      </x:c>
      <x:c r="E1083" s="0" t="s">
        <x:v>19</x:v>
      </x:c>
      <x:c r="F1083" s="0" t="s">
        <x:v>26</x:v>
      </x:c>
      <x:c r="G1083" s="0" t="n">
        <x:v>900</x:v>
      </x:c>
      <x:c r="H1083" s="4" t="n">
        <x:v>63.002</x:v>
      </x:c>
      <x:c r="I1083" s="4" t="n">
        <x:v>900</x:v>
      </x:c>
      <x:c r="J1083" s="4" t="n">
        <x:v>0.07</x:v>
      </x:c>
      <x:c r="K1083" s="4">
        <x:f>I1083*J1083</x:f>
      </x:c>
      <x:c r="L1083" s="4" t="n">
        <x:v>237.672</x:v>
      </x:c>
      <x:c r="M1083" s="5">
        <x:f>J1083/0.289*100</x:f>
      </x:c>
      <x:c r="N1083" s="6">
        <x:f>M1083*L1083/100</x:f>
      </x:c>
      <x:c r="O1083" s="6">
        <x:f>H1083-N1083</x:f>
      </x:c>
    </x:row>
    <x:row r="1084" spans="1:25">
      <x:c r="A1084" s="0" t="s">
        <x:v>137</x:v>
      </x:c>
      <x:c r="B1084" s="0" t="n">
        <x:v>1825</x:v>
      </x:c>
      <x:c r="C1084" s="0" t="s">
        <x:v>128</x:v>
      </x:c>
      <x:c r="D1084" s="0" t="s">
        <x:v>129</x:v>
      </x:c>
      <x:c r="E1084" s="0" t="s">
        <x:v>130</x:v>
      </x:c>
      <x:c r="F1084" s="0" t="s">
        <x:v>20</x:v>
      </x:c>
      <x:c r="G1084" s="0" t="n">
        <x:v>48</x:v>
      </x:c>
      <x:c r="H1084" s="4" t="n">
        <x:v>4.8</x:v>
      </x:c>
      <x:c r="I1084" s="4" t="n">
        <x:v>48</x:v>
      </x:c>
      <x:c r="J1084" s="4" t="n">
        <x:v>0.1</x:v>
      </x:c>
      <x:c r="K1084" s="4">
        <x:f>I1084*J1084</x:f>
      </x:c>
      <x:c r="L1084" s="4" t="n">
        <x:v>12.48</x:v>
      </x:c>
      <x:c r="M1084" s="5">
        <x:f>J1084/0.29*100</x:f>
      </x:c>
      <x:c r="N1084" s="6">
        <x:f>M1084*L1084/100</x:f>
      </x:c>
      <x:c r="O1084" s="6">
        <x:f>H1084-N1084</x:f>
      </x:c>
    </x:row>
    <x:row r="1085" spans="1:25">
      <x:c r="A1085" s="0" t="s">
        <x:v>137</x:v>
      </x:c>
      <x:c r="B1085" s="0" t="n">
        <x:v>1825</x:v>
      </x:c>
      <x:c r="C1085" s="0" t="s">
        <x:v>128</x:v>
      </x:c>
      <x:c r="D1085" s="0" t="s">
        <x:v>18</x:v>
      </x:c>
      <x:c r="E1085" s="0" t="s">
        <x:v>19</x:v>
      </x:c>
      <x:c r="F1085" s="0" t="s">
        <x:v>20</x:v>
      </x:c>
      <x:c r="G1085" s="0" t="n">
        <x:v>48</x:v>
      </x:c>
      <x:c r="H1085" s="4" t="n">
        <x:v>5.76</x:v>
      </x:c>
      <x:c r="I1085" s="4" t="n">
        <x:v>48</x:v>
      </x:c>
      <x:c r="J1085" s="4" t="n">
        <x:v>0.12</x:v>
      </x:c>
      <x:c r="K1085" s="4">
        <x:f>I1085*J1085</x:f>
      </x:c>
      <x:c r="L1085" s="4" t="n">
        <x:v>12.48</x:v>
      </x:c>
      <x:c r="M1085" s="5">
        <x:f>J1085/0.29*100</x:f>
      </x:c>
      <x:c r="N1085" s="6">
        <x:f>M1085*L1085/100</x:f>
      </x:c>
      <x:c r="O1085" s="6">
        <x:f>H1085-N1085</x:f>
      </x:c>
    </x:row>
    <x:row r="1086" spans="1:25">
      <x:c r="A1086" s="0" t="s">
        <x:v>137</x:v>
      </x:c>
      <x:c r="B1086" s="0" t="n">
        <x:v>1825</x:v>
      </x:c>
      <x:c r="C1086" s="0" t="s">
        <x:v>128</x:v>
      </x:c>
      <x:c r="D1086" s="0" t="s">
        <x:v>18</x:v>
      </x:c>
      <x:c r="E1086" s="0" t="s">
        <x:v>19</x:v>
      </x:c>
      <x:c r="F1086" s="0" t="s">
        <x:v>26</x:v>
      </x:c>
      <x:c r="G1086" s="0" t="n">
        <x:v>48</x:v>
      </x:c>
      <x:c r="H1086" s="4" t="n">
        <x:v>3.36</x:v>
      </x:c>
      <x:c r="I1086" s="4" t="n">
        <x:v>48</x:v>
      </x:c>
      <x:c r="J1086" s="4" t="n">
        <x:v>0.07</x:v>
      </x:c>
      <x:c r="K1086" s="4">
        <x:f>I1086*J1086</x:f>
      </x:c>
      <x:c r="L1086" s="4" t="n">
        <x:v>12.48</x:v>
      </x:c>
      <x:c r="M1086" s="5">
        <x:f>J1086/0.29*100</x:f>
      </x:c>
      <x:c r="N1086" s="6">
        <x:f>M1086*L1086/100</x:f>
      </x:c>
      <x:c r="O1086" s="6">
        <x:f>H1086-N1086</x:f>
      </x:c>
    </x:row>
    <x:row r="1087" spans="1:25">
      <x:c r="A1087" s="0" t="s">
        <x:v>39</x:v>
      </x:c>
      <x:c r="B1087" s="0" t="n">
        <x:v>1826</x:v>
      </x:c>
      <x:c r="C1087" s="0" t="s">
        <x:v>128</x:v>
      </x:c>
      <x:c r="D1087" s="0" t="s">
        <x:v>18</x:v>
      </x:c>
      <x:c r="E1087" s="0" t="s">
        <x:v>19</x:v>
      </x:c>
      <x:c r="F1087" s="0" t="s">
        <x:v>20</x:v>
      </x:c>
      <x:c r="G1087" s="0" t="n">
        <x:v>140</x:v>
      </x:c>
      <x:c r="H1087" s="4" t="n">
        <x:v>60</x:v>
      </x:c>
      <x:c r="I1087" s="4" t="n">
        <x:v>140</x:v>
      </x:c>
      <x:c r="J1087" s="4" t="n">
        <x:v>0.429</x:v>
      </x:c>
      <x:c r="K1087" s="4">
        <x:f>I1087*J1087</x:f>
      </x:c>
      <x:c r="L1087" s="4" t="n">
        <x:v>3</x:v>
      </x:c>
      <x:c r="M1087" s="5">
        <x:f>J1087/1.129*100</x:f>
      </x:c>
      <x:c r="N1087" s="6">
        <x:f>M1087*L1087/100</x:f>
      </x:c>
      <x:c r="O1087" s="6">
        <x:f>H1087-N1087</x:f>
      </x:c>
    </x:row>
    <x:row r="1088" spans="1:25">
      <x:c r="A1088" s="0" t="s">
        <x:v>39</x:v>
      </x:c>
      <x:c r="B1088" s="0" t="n">
        <x:v>1826</x:v>
      </x:c>
      <x:c r="C1088" s="0" t="s">
        <x:v>128</x:v>
      </x:c>
      <x:c r="D1088" s="0" t="s">
        <x:v>129</x:v>
      </x:c>
      <x:c r="E1088" s="0" t="s">
        <x:v>130</x:v>
      </x:c>
      <x:c r="F1088" s="0" t="s">
        <x:v>20</x:v>
      </x:c>
      <x:c r="G1088" s="0" t="n">
        <x:v>140</x:v>
      </x:c>
      <x:c r="H1088" s="4" t="n">
        <x:v>12.8</x:v>
      </x:c>
      <x:c r="I1088" s="4" t="n">
        <x:v>140</x:v>
      </x:c>
      <x:c r="J1088" s="4" t="n">
        <x:v>0.091</x:v>
      </x:c>
      <x:c r="K1088" s="4">
        <x:f>I1088*J1088</x:f>
      </x:c>
      <x:c r="L1088" s="4" t="n">
        <x:v>3</x:v>
      </x:c>
      <x:c r="M1088" s="5">
        <x:f>J1088/1.129*100</x:f>
      </x:c>
      <x:c r="N1088" s="6">
        <x:f>M1088*L1088/100</x:f>
      </x:c>
      <x:c r="O1088" s="6">
        <x:f>H1088-N1088</x:f>
      </x:c>
    </x:row>
    <x:row r="1089" spans="1:25">
      <x:c r="A1089" s="0" t="s">
        <x:v>39</x:v>
      </x:c>
      <x:c r="B1089" s="0" t="n">
        <x:v>1826</x:v>
      </x:c>
      <x:c r="C1089" s="0" t="s">
        <x:v>128</x:v>
      </x:c>
      <x:c r="D1089" s="0" t="s">
        <x:v>18</x:v>
      </x:c>
      <x:c r="E1089" s="0" t="s">
        <x:v>19</x:v>
      </x:c>
      <x:c r="F1089" s="0" t="s">
        <x:v>20</x:v>
      </x:c>
      <x:c r="G1089" s="0" t="n">
        <x:v>140</x:v>
      </x:c>
      <x:c r="H1089" s="4" t="n">
        <x:v>15.36</x:v>
      </x:c>
      <x:c r="I1089" s="4" t="n">
        <x:v>140</x:v>
      </x:c>
      <x:c r="J1089" s="4" t="n">
        <x:v>0.11</x:v>
      </x:c>
      <x:c r="K1089" s="4">
        <x:f>I1089*J1089</x:f>
      </x:c>
      <x:c r="L1089" s="4" t="n">
        <x:v>3</x:v>
      </x:c>
      <x:c r="M1089" s="5">
        <x:f>J1089/1.129*100</x:f>
      </x:c>
      <x:c r="N1089" s="6">
        <x:f>M1089*L1089/100</x:f>
      </x:c>
      <x:c r="O1089" s="6">
        <x:f>H1089-N1089</x:f>
      </x:c>
    </x:row>
    <x:row r="1090" spans="1:25">
      <x:c r="A1090" s="0" t="s">
        <x:v>39</x:v>
      </x:c>
      <x:c r="B1090" s="0" t="n">
        <x:v>1826</x:v>
      </x:c>
      <x:c r="C1090" s="0" t="s">
        <x:v>128</x:v>
      </x:c>
      <x:c r="D1090" s="0" t="s">
        <x:v>129</x:v>
      </x:c>
      <x:c r="E1090" s="0" t="s">
        <x:v>130</x:v>
      </x:c>
      <x:c r="F1090" s="0" t="s">
        <x:v>20</x:v>
      </x:c>
      <x:c r="G1090" s="0" t="n">
        <x:v>140</x:v>
      </x:c>
      <x:c r="H1090" s="4" t="n">
        <x:v>60</x:v>
      </x:c>
      <x:c r="I1090" s="4" t="n">
        <x:v>140</x:v>
      </x:c>
      <x:c r="J1090" s="4" t="n">
        <x:v>0.429</x:v>
      </x:c>
      <x:c r="K1090" s="4">
        <x:f>I1090*J1090</x:f>
      </x:c>
      <x:c r="L1090" s="4" t="n">
        <x:v>3</x:v>
      </x:c>
      <x:c r="M1090" s="5">
        <x:f>J1090/1.129*100</x:f>
      </x:c>
      <x:c r="N1090" s="6">
        <x:f>M1090*L1090/100</x:f>
      </x:c>
      <x:c r="O1090" s="6">
        <x:f>H1090-N1090</x:f>
      </x:c>
    </x:row>
    <x:row r="1091" spans="1:25">
      <x:c r="A1091" s="0" t="s">
        <x:v>39</x:v>
      </x:c>
      <x:c r="B1091" s="0" t="n">
        <x:v>1826</x:v>
      </x:c>
      <x:c r="C1091" s="0" t="s">
        <x:v>128</x:v>
      </x:c>
      <x:c r="D1091" s="0" t="s">
        <x:v>18</x:v>
      </x:c>
      <x:c r="E1091" s="0" t="s">
        <x:v>19</x:v>
      </x:c>
      <x:c r="F1091" s="0" t="s">
        <x:v>26</x:v>
      </x:c>
      <x:c r="G1091" s="0" t="n">
        <x:v>140</x:v>
      </x:c>
      <x:c r="H1091" s="4" t="n">
        <x:v>9.8</x:v>
      </x:c>
      <x:c r="I1091" s="4" t="n">
        <x:v>140</x:v>
      </x:c>
      <x:c r="J1091" s="4" t="n">
        <x:v>0.07</x:v>
      </x:c>
      <x:c r="K1091" s="4">
        <x:f>I1091*J1091</x:f>
      </x:c>
      <x:c r="L1091" s="4" t="n">
        <x:v>3</x:v>
      </x:c>
      <x:c r="M1091" s="5">
        <x:f>J1091/1.129*100</x:f>
      </x:c>
      <x:c r="N1091" s="6">
        <x:f>M1091*L1091/100</x:f>
      </x:c>
      <x:c r="O1091" s="6">
        <x:f>H1091-N1091</x:f>
      </x:c>
    </x:row>
    <x:row r="1092" spans="1:25">
      <x:c r="A1092" s="0" t="s">
        <x:v>110</x:v>
      </x:c>
      <x:c r="B1092" s="0" t="n">
        <x:v>1829</x:v>
      </x:c>
      <x:c r="C1092" s="0" t="s">
        <x:v>21</x:v>
      </x:c>
      <x:c r="D1092" s="0" t="s">
        <x:v>22</x:v>
      </x:c>
      <x:c r="E1092" s="0" t="s">
        <x:v>23</x:v>
      </x:c>
      <x:c r="F1092" s="0" t="s">
        <x:v>20</x:v>
      </x:c>
      <x:c r="G1092" s="0" t="n">
        <x:v>117</x:v>
      </x:c>
      <x:c r="H1092" s="4" t="n">
        <x:v>39.897</x:v>
      </x:c>
      <x:c r="I1092" s="4" t="n">
        <x:v>117</x:v>
      </x:c>
      <x:c r="J1092" s="4" t="n">
        <x:v>0.341</x:v>
      </x:c>
      <x:c r="K1092" s="4">
        <x:f>I1092*J1092</x:f>
      </x:c>
      <x:c r="L1092" s="4" t="n">
        <x:v>254.898</x:v>
      </x:c>
      <x:c r="M1092" s="5">
        <x:f>J1092/4.287*100</x:f>
      </x:c>
      <x:c r="N1092" s="6">
        <x:f>M1092*L1092/100</x:f>
      </x:c>
      <x:c r="O1092" s="6">
        <x:f>H1092-N1092</x:f>
      </x:c>
    </x:row>
    <x:row r="1093" spans="1:25">
      <x:c r="A1093" s="0" t="s">
        <x:v>110</x:v>
      </x:c>
      <x:c r="B1093" s="0" t="n">
        <x:v>1829</x:v>
      </x:c>
      <x:c r="C1093" s="0" t="s">
        <x:v>21</x:v>
      </x:c>
      <x:c r="D1093" s="0" t="s">
        <x:v>22</x:v>
      </x:c>
      <x:c r="E1093" s="0" t="s">
        <x:v>23</x:v>
      </x:c>
      <x:c r="F1093" s="0" t="s">
        <x:v>20</x:v>
      </x:c>
      <x:c r="G1093" s="0" t="n">
        <x:v>117</x:v>
      </x:c>
      <x:c r="H1093" s="4" t="n">
        <x:v>39.897</x:v>
      </x:c>
      <x:c r="I1093" s="4" t="n">
        <x:v>117</x:v>
      </x:c>
      <x:c r="J1093" s="4" t="n">
        <x:v>0.341</x:v>
      </x:c>
      <x:c r="K1093" s="4">
        <x:f>I1093*J1093</x:f>
      </x:c>
      <x:c r="L1093" s="4" t="n">
        <x:v>254.898</x:v>
      </x:c>
      <x:c r="M1093" s="5">
        <x:f>J1093/4.287*100</x:f>
      </x:c>
      <x:c r="N1093" s="6">
        <x:f>M1093*L1093/100</x:f>
      </x:c>
      <x:c r="O1093" s="6">
        <x:f>H1093-N1093</x:f>
      </x:c>
    </x:row>
    <x:row r="1094" spans="1:25">
      <x:c r="A1094" s="0" t="s">
        <x:v>110</x:v>
      </x:c>
      <x:c r="B1094" s="0" t="n">
        <x:v>1829</x:v>
      </x:c>
      <x:c r="C1094" s="0" t="s">
        <x:v>21</x:v>
      </x:c>
      <x:c r="D1094" s="0" t="s">
        <x:v>22</x:v>
      </x:c>
      <x:c r="E1094" s="0" t="s">
        <x:v>23</x:v>
      </x:c>
      <x:c r="F1094" s="0" t="s">
        <x:v>20</x:v>
      </x:c>
      <x:c r="G1094" s="0" t="n">
        <x:v>117</x:v>
      </x:c>
      <x:c r="H1094" s="4" t="n">
        <x:v>39.897</x:v>
      </x:c>
      <x:c r="I1094" s="4" t="n">
        <x:v>117</x:v>
      </x:c>
      <x:c r="J1094" s="4" t="n">
        <x:v>0.341</x:v>
      </x:c>
      <x:c r="K1094" s="4">
        <x:f>I1094*J1094</x:f>
      </x:c>
      <x:c r="L1094" s="4" t="n">
        <x:v>254.898</x:v>
      </x:c>
      <x:c r="M1094" s="5">
        <x:f>J1094/4.287*100</x:f>
      </x:c>
      <x:c r="N1094" s="6">
        <x:f>M1094*L1094/100</x:f>
      </x:c>
      <x:c r="O1094" s="6">
        <x:f>H1094-N1094</x:f>
      </x:c>
    </x:row>
    <x:row r="1095" spans="1:25">
      <x:c r="A1095" s="0" t="s">
        <x:v>110</x:v>
      </x:c>
      <x:c r="B1095" s="0" t="n">
        <x:v>1829</x:v>
      </x:c>
      <x:c r="C1095" s="0" t="s">
        <x:v>21</x:v>
      </x:c>
      <x:c r="D1095" s="0" t="s">
        <x:v>22</x:v>
      </x:c>
      <x:c r="E1095" s="0" t="s">
        <x:v>23</x:v>
      </x:c>
      <x:c r="F1095" s="0" t="s">
        <x:v>20</x:v>
      </x:c>
      <x:c r="G1095" s="0" t="n">
        <x:v>117</x:v>
      </x:c>
      <x:c r="H1095" s="4" t="n">
        <x:v>43.384</x:v>
      </x:c>
      <x:c r="I1095" s="4" t="n">
        <x:v>117</x:v>
      </x:c>
      <x:c r="J1095" s="4" t="n">
        <x:v>0.371</x:v>
      </x:c>
      <x:c r="K1095" s="4">
        <x:f>I1095*J1095</x:f>
      </x:c>
      <x:c r="L1095" s="4" t="n">
        <x:v>254.898</x:v>
      </x:c>
      <x:c r="M1095" s="5">
        <x:f>J1095/4.287*100</x:f>
      </x:c>
      <x:c r="N1095" s="6">
        <x:f>M1095*L1095/100</x:f>
      </x:c>
      <x:c r="O1095" s="6">
        <x:f>H1095-N1095</x:f>
      </x:c>
    </x:row>
    <x:row r="1096" spans="1:25">
      <x:c r="A1096" s="0" t="s">
        <x:v>110</x:v>
      </x:c>
      <x:c r="B1096" s="0" t="n">
        <x:v>1829</x:v>
      </x:c>
      <x:c r="C1096" s="0" t="s">
        <x:v>21</x:v>
      </x:c>
      <x:c r="D1096" s="0" t="s">
        <x:v>22</x:v>
      </x:c>
      <x:c r="E1096" s="0" t="s">
        <x:v>23</x:v>
      </x:c>
      <x:c r="F1096" s="0" t="s">
        <x:v>20</x:v>
      </x:c>
      <x:c r="G1096" s="0" t="n">
        <x:v>117</x:v>
      </x:c>
      <x:c r="H1096" s="4" t="n">
        <x:v>43.384</x:v>
      </x:c>
      <x:c r="I1096" s="4" t="n">
        <x:v>117</x:v>
      </x:c>
      <x:c r="J1096" s="4" t="n">
        <x:v>0.371</x:v>
      </x:c>
      <x:c r="K1096" s="4">
        <x:f>I1096*J1096</x:f>
      </x:c>
      <x:c r="L1096" s="4" t="n">
        <x:v>254.898</x:v>
      </x:c>
      <x:c r="M1096" s="5">
        <x:f>J1096/4.287*100</x:f>
      </x:c>
      <x:c r="N1096" s="6">
        <x:f>M1096*L1096/100</x:f>
      </x:c>
      <x:c r="O1096" s="6">
        <x:f>H1096-N1096</x:f>
      </x:c>
    </x:row>
    <x:row r="1097" spans="1:25">
      <x:c r="A1097" s="0" t="s">
        <x:v>110</x:v>
      </x:c>
      <x:c r="B1097" s="0" t="n">
        <x:v>1829</x:v>
      </x:c>
      <x:c r="C1097" s="0" t="s">
        <x:v>21</x:v>
      </x:c>
      <x:c r="D1097" s="0" t="s">
        <x:v>22</x:v>
      </x:c>
      <x:c r="E1097" s="0" t="s">
        <x:v>23</x:v>
      </x:c>
      <x:c r="F1097" s="0" t="s">
        <x:v>20</x:v>
      </x:c>
      <x:c r="G1097" s="0" t="n">
        <x:v>117</x:v>
      </x:c>
      <x:c r="H1097" s="4" t="n">
        <x:v>43.384</x:v>
      </x:c>
      <x:c r="I1097" s="4" t="n">
        <x:v>117</x:v>
      </x:c>
      <x:c r="J1097" s="4" t="n">
        <x:v>0.371</x:v>
      </x:c>
      <x:c r="K1097" s="4">
        <x:f>I1097*J1097</x:f>
      </x:c>
      <x:c r="L1097" s="4" t="n">
        <x:v>254.898</x:v>
      </x:c>
      <x:c r="M1097" s="5">
        <x:f>J1097/4.287*100</x:f>
      </x:c>
      <x:c r="N1097" s="6">
        <x:f>M1097*L1097/100</x:f>
      </x:c>
      <x:c r="O1097" s="6">
        <x:f>H1097-N1097</x:f>
      </x:c>
    </x:row>
    <x:row r="1098" spans="1:25">
      <x:c r="A1098" s="0" t="s">
        <x:v>110</x:v>
      </x:c>
      <x:c r="B1098" s="0" t="n">
        <x:v>1829</x:v>
      </x:c>
      <x:c r="C1098" s="0" t="s">
        <x:v>21</x:v>
      </x:c>
      <x:c r="D1098" s="0" t="s">
        <x:v>22</x:v>
      </x:c>
      <x:c r="E1098" s="0" t="s">
        <x:v>23</x:v>
      </x:c>
      <x:c r="F1098" s="0" t="s">
        <x:v>20</x:v>
      </x:c>
      <x:c r="G1098" s="0" t="n">
        <x:v>117</x:v>
      </x:c>
      <x:c r="H1098" s="4" t="n">
        <x:v>43.384</x:v>
      </x:c>
      <x:c r="I1098" s="4" t="n">
        <x:v>117</x:v>
      </x:c>
      <x:c r="J1098" s="4" t="n">
        <x:v>0.371</x:v>
      </x:c>
      <x:c r="K1098" s="4">
        <x:f>I1098*J1098</x:f>
      </x:c>
      <x:c r="L1098" s="4" t="n">
        <x:v>254.898</x:v>
      </x:c>
      <x:c r="M1098" s="5">
        <x:f>J1098/4.287*100</x:f>
      </x:c>
      <x:c r="N1098" s="6">
        <x:f>M1098*L1098/100</x:f>
      </x:c>
      <x:c r="O1098" s="6">
        <x:f>H1098-N1098</x:f>
      </x:c>
    </x:row>
    <x:row r="1099" spans="1:25">
      <x:c r="A1099" s="0" t="s">
        <x:v>110</x:v>
      </x:c>
      <x:c r="B1099" s="0" t="n">
        <x:v>1829</x:v>
      </x:c>
      <x:c r="C1099" s="0" t="s">
        <x:v>21</x:v>
      </x:c>
      <x:c r="D1099" s="0" t="s">
        <x:v>28</x:v>
      </x:c>
      <x:c r="E1099" s="0" t="s">
        <x:v>19</x:v>
      </x:c>
      <x:c r="F1099" s="0" t="s">
        <x:v>26</x:v>
      </x:c>
      <x:c r="G1099" s="0" t="n">
        <x:v>117</x:v>
      </x:c>
      <x:c r="H1099" s="4" t="n">
        <x:v>30.42</x:v>
      </x:c>
      <x:c r="I1099" s="4" t="n">
        <x:v>117</x:v>
      </x:c>
      <x:c r="J1099" s="4" t="n">
        <x:v>0.26</x:v>
      </x:c>
      <x:c r="K1099" s="4">
        <x:f>I1099*J1099</x:f>
      </x:c>
      <x:c r="L1099" s="4" t="n">
        <x:v>254.898</x:v>
      </x:c>
      <x:c r="M1099" s="5">
        <x:f>J1099/4.287*100</x:f>
      </x:c>
      <x:c r="N1099" s="6">
        <x:f>M1099*L1099/100</x:f>
      </x:c>
      <x:c r="O1099" s="6">
        <x:f>H1099-N1099</x:f>
      </x:c>
    </x:row>
    <x:row r="1100" spans="1:25">
      <x:c r="A1100" s="0" t="s">
        <x:v>110</x:v>
      </x:c>
      <x:c r="B1100" s="0" t="n">
        <x:v>1829</x:v>
      </x:c>
      <x:c r="C1100" s="0" t="s">
        <x:v>21</x:v>
      </x:c>
      <x:c r="D1100" s="0" t="s">
        <x:v>28</x:v>
      </x:c>
      <x:c r="E1100" s="0" t="s">
        <x:v>23</x:v>
      </x:c>
      <x:c r="F1100" s="0" t="s">
        <x:v>26</x:v>
      </x:c>
      <x:c r="G1100" s="0" t="n">
        <x:v>117</x:v>
      </x:c>
      <x:c r="H1100" s="4" t="n">
        <x:v>177.84</x:v>
      </x:c>
      <x:c r="I1100" s="4" t="n">
        <x:v>117</x:v>
      </x:c>
      <x:c r="J1100" s="4" t="n">
        <x:v>1.52</x:v>
      </x:c>
      <x:c r="K1100" s="4">
        <x:f>I1100*J1100</x:f>
      </x:c>
      <x:c r="L1100" s="4" t="n">
        <x:v>254.898</x:v>
      </x:c>
      <x:c r="M1100" s="5">
        <x:f>J1100/4.287*100</x:f>
      </x:c>
      <x:c r="N1100" s="6">
        <x:f>M1100*L1100/100</x:f>
      </x:c>
      <x:c r="O1100" s="6">
        <x:f>H1100-N1100</x:f>
      </x:c>
    </x:row>
    <x:row r="1101" spans="1:25">
      <x:c r="A1101" s="0" t="s">
        <x:v>29</x:v>
      </x:c>
      <x:c r="B1101" s="0" t="n">
        <x:v>1831</x:v>
      </x:c>
      <x:c r="C1101" s="0" t="s">
        <x:v>17</x:v>
      </x:c>
      <x:c r="D1101" s="0" t="s">
        <x:v>18</x:v>
      </x:c>
      <x:c r="E1101" s="0" t="s">
        <x:v>19</x:v>
      </x:c>
      <x:c r="F1101" s="0" t="s">
        <x:v>20</x:v>
      </x:c>
      <x:c r="G1101" s="0" t="n">
        <x:v>38</x:v>
      </x:c>
      <x:c r="H1101" s="4" t="n">
        <x:v>24.7</x:v>
      </x:c>
      <x:c r="I1101" s="4" t="n">
        <x:v>38</x:v>
      </x:c>
      <x:c r="J1101" s="4" t="n">
        <x:v>0.65</x:v>
      </x:c>
      <x:c r="K1101" s="4">
        <x:f>I1101*J1101</x:f>
      </x:c>
      <x:c r="L1101" s="4" t="n">
        <x:v>120.793</x:v>
      </x:c>
      <x:c r="M1101" s="5">
        <x:f>J1101/3.222*100</x:f>
      </x:c>
      <x:c r="N1101" s="6">
        <x:f>M1101*L1101/100</x:f>
      </x:c>
      <x:c r="O1101" s="6">
        <x:f>H1101-N1101</x:f>
      </x:c>
    </x:row>
    <x:row r="1102" spans="1:25">
      <x:c r="A1102" s="0" t="s">
        <x:v>29</x:v>
      </x:c>
      <x:c r="B1102" s="0" t="n">
        <x:v>1831</x:v>
      </x:c>
      <x:c r="C1102" s="0" t="s">
        <x:v>21</x:v>
      </x:c>
      <x:c r="D1102" s="0" t="s">
        <x:v>22</x:v>
      </x:c>
      <x:c r="E1102" s="0" t="s">
        <x:v>23</x:v>
      </x:c>
      <x:c r="F1102" s="0" t="s">
        <x:v>20</x:v>
      </x:c>
      <x:c r="G1102" s="0" t="n">
        <x:v>38</x:v>
      </x:c>
      <x:c r="H1102" s="4" t="n">
        <x:v>21.75</x:v>
      </x:c>
      <x:c r="I1102" s="4" t="n">
        <x:v>38</x:v>
      </x:c>
      <x:c r="J1102" s="4" t="n">
        <x:v>0.572</x:v>
      </x:c>
      <x:c r="K1102" s="4">
        <x:f>I1102*J1102</x:f>
      </x:c>
      <x:c r="L1102" s="4" t="n">
        <x:v>120.793</x:v>
      </x:c>
      <x:c r="M1102" s="5">
        <x:f>J1102/3.222*100</x:f>
      </x:c>
      <x:c r="N1102" s="6">
        <x:f>M1102*L1102/100</x:f>
      </x:c>
      <x:c r="O1102" s="6">
        <x:f>H1102-N1102</x:f>
      </x:c>
    </x:row>
    <x:row r="1103" spans="1:25">
      <x:c r="A1103" s="0" t="s">
        <x:v>29</x:v>
      </x:c>
      <x:c r="B1103" s="0" t="n">
        <x:v>1831</x:v>
      </x:c>
      <x:c r="C1103" s="0" t="s">
        <x:v>17</x:v>
      </x:c>
      <x:c r="D1103" s="0" t="s">
        <x:v>24</x:v>
      </x:c>
      <x:c r="E1103" s="0" t="s">
        <x:v>25</x:v>
      </x:c>
      <x:c r="F1103" s="0" t="s">
        <x:v>26</x:v>
      </x:c>
      <x:c r="G1103" s="0" t="n">
        <x:v>38</x:v>
      </x:c>
      <x:c r="H1103" s="4" t="n">
        <x:v>76</x:v>
      </x:c>
      <x:c r="I1103" s="4" t="n">
        <x:v>38</x:v>
      </x:c>
      <x:c r="J1103" s="4" t="n">
        <x:v>2</x:v>
      </x:c>
      <x:c r="K1103" s="4">
        <x:f>I1103*J1103</x:f>
      </x:c>
      <x:c r="L1103" s="4" t="n">
        <x:v>120.793</x:v>
      </x:c>
      <x:c r="M1103" s="5">
        <x:f>J1103/3.222*100</x:f>
      </x:c>
      <x:c r="N1103" s="6">
        <x:f>M1103*L1103/100</x:f>
      </x:c>
      <x:c r="O1103" s="6">
        <x:f>H1103-N1103</x:f>
      </x:c>
    </x:row>
    <x:row r="1104" spans="1:25">
      <x:c r="A1104" s="0" t="s">
        <x:v>89</x:v>
      </x:c>
      <x:c r="B1104" s="0" t="n">
        <x:v>1833</x:v>
      </x:c>
      <x:c r="C1104" s="0" t="s">
        <x:v>17</x:v>
      </x:c>
      <x:c r="D1104" s="0" t="s">
        <x:v>18</x:v>
      </x:c>
      <x:c r="E1104" s="0" t="s">
        <x:v>19</x:v>
      </x:c>
      <x:c r="F1104" s="0" t="s">
        <x:v>20</x:v>
      </x:c>
      <x:c r="G1104" s="0" t="n">
        <x:v>20</x:v>
      </x:c>
      <x:c r="H1104" s="4" t="n">
        <x:v>24.7</x:v>
      </x:c>
      <x:c r="I1104" s="4" t="n">
        <x:v>20</x:v>
      </x:c>
      <x:c r="J1104" s="4" t="n">
        <x:v>1.235</x:v>
      </x:c>
      <x:c r="K1104" s="4">
        <x:f>I1104*J1104</x:f>
      </x:c>
      <x:c r="L1104" s="4" t="n">
        <x:v>61.798</x:v>
      </x:c>
      <x:c r="M1104" s="5">
        <x:f>J1104/5.485*100</x:f>
      </x:c>
      <x:c r="N1104" s="6">
        <x:f>M1104*L1104/100</x:f>
      </x:c>
      <x:c r="O1104" s="6">
        <x:f>H1104-N1104</x:f>
      </x:c>
    </x:row>
    <x:row r="1105" spans="1:25">
      <x:c r="A1105" s="0" t="s">
        <x:v>89</x:v>
      </x:c>
      <x:c r="B1105" s="0" t="n">
        <x:v>1833</x:v>
      </x:c>
      <x:c r="C1105" s="0" t="s">
        <x:v>21</x:v>
      </x:c>
      <x:c r="D1105" s="0" t="s">
        <x:v>22</x:v>
      </x:c>
      <x:c r="E1105" s="0" t="s">
        <x:v>23</x:v>
      </x:c>
      <x:c r="F1105" s="0" t="s">
        <x:v>20</x:v>
      </x:c>
      <x:c r="G1105" s="0" t="n">
        <x:v>20</x:v>
      </x:c>
      <x:c r="H1105" s="4" t="n">
        <x:v>22.5</x:v>
      </x:c>
      <x:c r="I1105" s="4" t="n">
        <x:v>20</x:v>
      </x:c>
      <x:c r="J1105" s="4" t="n">
        <x:v>1.125</x:v>
      </x:c>
      <x:c r="K1105" s="4">
        <x:f>I1105*J1105</x:f>
      </x:c>
      <x:c r="L1105" s="4" t="n">
        <x:v>61.798</x:v>
      </x:c>
      <x:c r="M1105" s="5">
        <x:f>J1105/5.485*100</x:f>
      </x:c>
      <x:c r="N1105" s="6">
        <x:f>M1105*L1105/100</x:f>
      </x:c>
      <x:c r="O1105" s="6">
        <x:f>H1105-N1105</x:f>
      </x:c>
    </x:row>
    <x:row r="1106" spans="1:25">
      <x:c r="A1106" s="0" t="s">
        <x:v>89</x:v>
      </x:c>
      <x:c r="B1106" s="0" t="n">
        <x:v>1833</x:v>
      </x:c>
      <x:c r="C1106" s="0" t="s">
        <x:v>21</x:v>
      </x:c>
      <x:c r="D1106" s="0" t="s">
        <x:v>22</x:v>
      </x:c>
      <x:c r="E1106" s="0" t="s">
        <x:v>23</x:v>
      </x:c>
      <x:c r="F1106" s="0" t="s">
        <x:v>20</x:v>
      </x:c>
      <x:c r="G1106" s="0" t="n">
        <x:v>20</x:v>
      </x:c>
      <x:c r="H1106" s="4" t="n">
        <x:v>22.5</x:v>
      </x:c>
      <x:c r="I1106" s="4" t="n">
        <x:v>20</x:v>
      </x:c>
      <x:c r="J1106" s="4" t="n">
        <x:v>1.125</x:v>
      </x:c>
      <x:c r="K1106" s="4">
        <x:f>I1106*J1106</x:f>
      </x:c>
      <x:c r="L1106" s="4" t="n">
        <x:v>61.798</x:v>
      </x:c>
      <x:c r="M1106" s="5">
        <x:f>J1106/5.485*100</x:f>
      </x:c>
      <x:c r="N1106" s="6">
        <x:f>M1106*L1106/100</x:f>
      </x:c>
      <x:c r="O1106" s="6">
        <x:f>H1106-N1106</x:f>
      </x:c>
    </x:row>
    <x:row r="1107" spans="1:25">
      <x:c r="A1107" s="0" t="s">
        <x:v>89</x:v>
      </x:c>
      <x:c r="B1107" s="0" t="n">
        <x:v>1833</x:v>
      </x:c>
      <x:c r="C1107" s="0" t="s">
        <x:v>17</x:v>
      </x:c>
      <x:c r="D1107" s="0" t="s">
        <x:v>24</x:v>
      </x:c>
      <x:c r="E1107" s="0" t="s">
        <x:v>25</x:v>
      </x:c>
      <x:c r="F1107" s="0" t="s">
        <x:v>26</x:v>
      </x:c>
      <x:c r="G1107" s="0" t="n">
        <x:v>20</x:v>
      </x:c>
      <x:c r="H1107" s="4" t="n">
        <x:v>76</x:v>
      </x:c>
      <x:c r="I1107" s="4" t="n">
        <x:v>20</x:v>
      </x:c>
      <x:c r="J1107" s="4" t="n">
        <x:v>2</x:v>
      </x:c>
      <x:c r="K1107" s="4">
        <x:f>I1107*J1107</x:f>
      </x:c>
      <x:c r="L1107" s="4" t="n">
        <x:v>61.798</x:v>
      </x:c>
      <x:c r="M1107" s="5">
        <x:f>J1107/5.485*100</x:f>
      </x:c>
      <x:c r="N1107" s="6">
        <x:f>M1107*L1107/100</x:f>
      </x:c>
      <x:c r="O1107" s="6">
        <x:f>H1107-N1107</x:f>
      </x:c>
    </x:row>
    <x:row r="1108" spans="1:25">
      <x:c r="A1108" s="0" t="s">
        <x:v>112</x:v>
      </x:c>
      <x:c r="B1108" s="0" t="n">
        <x:v>1835</x:v>
      </x:c>
      <x:c r="C1108" s="0" t="s">
        <x:v>21</x:v>
      </x:c>
      <x:c r="D1108" s="0" t="s">
        <x:v>22</x:v>
      </x:c>
      <x:c r="E1108" s="0" t="s">
        <x:v>23</x:v>
      </x:c>
      <x:c r="F1108" s="0" t="s">
        <x:v>20</x:v>
      </x:c>
      <x:c r="G1108" s="0" t="n">
        <x:v>117</x:v>
      </x:c>
      <x:c r="H1108" s="4" t="n">
        <x:v>43.384</x:v>
      </x:c>
      <x:c r="I1108" s="4" t="n">
        <x:v>117</x:v>
      </x:c>
      <x:c r="J1108" s="4" t="n">
        <x:v>0.371</x:v>
      </x:c>
      <x:c r="K1108" s="4">
        <x:f>I1108*J1108</x:f>
      </x:c>
      <x:c r="L1108" s="4" t="n">
        <x:v>257.486</x:v>
      </x:c>
      <x:c r="M1108" s="5">
        <x:f>J1108/2.863*100</x:f>
      </x:c>
      <x:c r="N1108" s="6">
        <x:f>M1108*L1108/100</x:f>
      </x:c>
      <x:c r="O1108" s="6">
        <x:f>H1108-N1108</x:f>
      </x:c>
    </x:row>
    <x:row r="1109" spans="1:25">
      <x:c r="A1109" s="0" t="s">
        <x:v>112</x:v>
      </x:c>
      <x:c r="B1109" s="0" t="n">
        <x:v>1835</x:v>
      </x:c>
      <x:c r="C1109" s="0" t="s">
        <x:v>21</x:v>
      </x:c>
      <x:c r="D1109" s="0" t="s">
        <x:v>22</x:v>
      </x:c>
      <x:c r="E1109" s="0" t="s">
        <x:v>23</x:v>
      </x:c>
      <x:c r="F1109" s="0" t="s">
        <x:v>20</x:v>
      </x:c>
      <x:c r="G1109" s="0" t="n">
        <x:v>117</x:v>
      </x:c>
      <x:c r="H1109" s="4" t="n">
        <x:v>39.897</x:v>
      </x:c>
      <x:c r="I1109" s="4" t="n">
        <x:v>117</x:v>
      </x:c>
      <x:c r="J1109" s="4" t="n">
        <x:v>0.341</x:v>
      </x:c>
      <x:c r="K1109" s="4">
        <x:f>I1109*J1109</x:f>
      </x:c>
      <x:c r="L1109" s="4" t="n">
        <x:v>257.486</x:v>
      </x:c>
      <x:c r="M1109" s="5">
        <x:f>J1109/2.863*100</x:f>
      </x:c>
      <x:c r="N1109" s="6">
        <x:f>M1109*L1109/100</x:f>
      </x:c>
      <x:c r="O1109" s="6">
        <x:f>H1109-N1109</x:f>
      </x:c>
    </x:row>
    <x:row r="1110" spans="1:25">
      <x:c r="A1110" s="0" t="s">
        <x:v>112</x:v>
      </x:c>
      <x:c r="B1110" s="0" t="n">
        <x:v>1835</x:v>
      </x:c>
      <x:c r="C1110" s="0" t="s">
        <x:v>21</x:v>
      </x:c>
      <x:c r="D1110" s="0" t="s">
        <x:v>22</x:v>
      </x:c>
      <x:c r="E1110" s="0" t="s">
        <x:v>23</x:v>
      </x:c>
      <x:c r="F1110" s="0" t="s">
        <x:v>20</x:v>
      </x:c>
      <x:c r="G1110" s="0" t="n">
        <x:v>117</x:v>
      </x:c>
      <x:c r="H1110" s="4" t="n">
        <x:v>43.384</x:v>
      </x:c>
      <x:c r="I1110" s="4" t="n">
        <x:v>117</x:v>
      </x:c>
      <x:c r="J1110" s="4" t="n">
        <x:v>0.371</x:v>
      </x:c>
      <x:c r="K1110" s="4">
        <x:f>I1110*J1110</x:f>
      </x:c>
      <x:c r="L1110" s="4" t="n">
        <x:v>257.486</x:v>
      </x:c>
      <x:c r="M1110" s="5">
        <x:f>J1110/2.863*100</x:f>
      </x:c>
      <x:c r="N1110" s="6">
        <x:f>M1110*L1110/100</x:f>
      </x:c>
      <x:c r="O1110" s="6">
        <x:f>H1110-N1110</x:f>
      </x:c>
    </x:row>
    <x:row r="1111" spans="1:25">
      <x:c r="A1111" s="0" t="s">
        <x:v>112</x:v>
      </x:c>
      <x:c r="B1111" s="0" t="n">
        <x:v>1835</x:v>
      </x:c>
      <x:c r="C1111" s="0" t="s">
        <x:v>21</x:v>
      </x:c>
      <x:c r="D1111" s="0" t="s">
        <x:v>28</x:v>
      </x:c>
      <x:c r="E1111" s="0" t="s">
        <x:v>19</x:v>
      </x:c>
      <x:c r="F1111" s="0" t="s">
        <x:v>26</x:v>
      </x:c>
      <x:c r="G1111" s="0" t="n">
        <x:v>117</x:v>
      </x:c>
      <x:c r="H1111" s="4" t="n">
        <x:v>30.422</x:v>
      </x:c>
      <x:c r="I1111" s="4" t="n">
        <x:v>117</x:v>
      </x:c>
      <x:c r="J1111" s="4" t="n">
        <x:v>0.26</x:v>
      </x:c>
      <x:c r="K1111" s="4">
        <x:f>I1111*J1111</x:f>
      </x:c>
      <x:c r="L1111" s="4" t="n">
        <x:v>257.486</x:v>
      </x:c>
      <x:c r="M1111" s="5">
        <x:f>J1111/2.863*100</x:f>
      </x:c>
      <x:c r="N1111" s="6">
        <x:f>M1111*L1111/100</x:f>
      </x:c>
      <x:c r="O1111" s="6">
        <x:f>H1111-N1111</x:f>
      </x:c>
    </x:row>
    <x:row r="1112" spans="1:25">
      <x:c r="A1112" s="0" t="s">
        <x:v>112</x:v>
      </x:c>
      <x:c r="B1112" s="0" t="n">
        <x:v>1835</x:v>
      </x:c>
      <x:c r="C1112" s="0" t="s">
        <x:v>21</x:v>
      </x:c>
      <x:c r="D1112" s="0" t="s">
        <x:v>28</x:v>
      </x:c>
      <x:c r="E1112" s="0" t="s">
        <x:v>23</x:v>
      </x:c>
      <x:c r="F1112" s="0" t="s">
        <x:v>26</x:v>
      </x:c>
      <x:c r="G1112" s="0" t="n">
        <x:v>117</x:v>
      </x:c>
      <x:c r="H1112" s="4" t="n">
        <x:v>177.84</x:v>
      </x:c>
      <x:c r="I1112" s="4" t="n">
        <x:v>117</x:v>
      </x:c>
      <x:c r="J1112" s="4" t="n">
        <x:v>1.52</x:v>
      </x:c>
      <x:c r="K1112" s="4">
        <x:f>I1112*J1112</x:f>
      </x:c>
      <x:c r="L1112" s="4" t="n">
        <x:v>257.486</x:v>
      </x:c>
      <x:c r="M1112" s="5">
        <x:f>J1112/2.863*100</x:f>
      </x:c>
      <x:c r="N1112" s="6">
        <x:f>M1112*L1112/100</x:f>
      </x:c>
      <x:c r="O1112" s="6">
        <x:f>H1112-N1112</x:f>
      </x:c>
    </x:row>
    <x:row r="1113" spans="1:25">
      <x:c r="A1113" s="0" t="s">
        <x:v>53</x:v>
      </x:c>
      <x:c r="B1113" s="0" t="n">
        <x:v>1837</x:v>
      </x:c>
      <x:c r="C1113" s="0" t="s">
        <x:v>17</x:v>
      </x:c>
      <x:c r="D1113" s="0" t="s">
        <x:v>18</x:v>
      </x:c>
      <x:c r="E1113" s="0" t="s">
        <x:v>19</x:v>
      </x:c>
      <x:c r="F1113" s="0" t="s">
        <x:v>20</x:v>
      </x:c>
      <x:c r="G1113" s="0" t="n">
        <x:v>36</x:v>
      </x:c>
      <x:c r="H1113" s="4" t="n">
        <x:v>24.7</x:v>
      </x:c>
      <x:c r="I1113" s="4" t="n">
        <x:v>36</x:v>
      </x:c>
      <x:c r="J1113" s="4" t="n">
        <x:v>0.686</x:v>
      </x:c>
      <x:c r="K1113" s="4">
        <x:f>I1113*J1113</x:f>
      </x:c>
      <x:c r="L1113" s="4" t="n">
        <x:v>119.401</x:v>
      </x:c>
      <x:c r="M1113" s="5">
        <x:f>J1113/3.257*100</x:f>
      </x:c>
      <x:c r="N1113" s="6">
        <x:f>M1113*L1113/100</x:f>
      </x:c>
      <x:c r="O1113" s="6">
        <x:f>H1113-N1113</x:f>
      </x:c>
    </x:row>
    <x:row r="1114" spans="1:25">
      <x:c r="A1114" s="0" t="s">
        <x:v>53</x:v>
      </x:c>
      <x:c r="B1114" s="0" t="n">
        <x:v>1837</x:v>
      </x:c>
      <x:c r="C1114" s="0" t="s">
        <x:v>21</x:v>
      </x:c>
      <x:c r="D1114" s="0" t="s">
        <x:v>22</x:v>
      </x:c>
      <x:c r="E1114" s="0" t="s">
        <x:v>23</x:v>
      </x:c>
      <x:c r="F1114" s="0" t="s">
        <x:v>20</x:v>
      </x:c>
      <x:c r="G1114" s="0" t="n">
        <x:v>36</x:v>
      </x:c>
      <x:c r="H1114" s="4" t="n">
        <x:v>20.55</x:v>
      </x:c>
      <x:c r="I1114" s="4" t="n">
        <x:v>36</x:v>
      </x:c>
      <x:c r="J1114" s="4" t="n">
        <x:v>0.571</x:v>
      </x:c>
      <x:c r="K1114" s="4">
        <x:f>I1114*J1114</x:f>
      </x:c>
      <x:c r="L1114" s="4" t="n">
        <x:v>119.401</x:v>
      </x:c>
      <x:c r="M1114" s="5">
        <x:f>J1114/3.257*100</x:f>
      </x:c>
      <x:c r="N1114" s="6">
        <x:f>M1114*L1114/100</x:f>
      </x:c>
      <x:c r="O1114" s="6">
        <x:f>H1114-N1114</x:f>
      </x:c>
    </x:row>
    <x:row r="1115" spans="1:25">
      <x:c r="A1115" s="0" t="s">
        <x:v>53</x:v>
      </x:c>
      <x:c r="B1115" s="0" t="n">
        <x:v>1837</x:v>
      </x:c>
      <x:c r="C1115" s="0" t="s">
        <x:v>17</x:v>
      </x:c>
      <x:c r="D1115" s="0" t="s">
        <x:v>24</x:v>
      </x:c>
      <x:c r="E1115" s="0" t="s">
        <x:v>25</x:v>
      </x:c>
      <x:c r="F1115" s="0" t="s">
        <x:v>26</x:v>
      </x:c>
      <x:c r="G1115" s="0" t="n">
        <x:v>36</x:v>
      </x:c>
      <x:c r="H1115" s="4" t="n">
        <x:v>76</x:v>
      </x:c>
      <x:c r="I1115" s="4" t="n">
        <x:v>36</x:v>
      </x:c>
      <x:c r="J1115" s="4" t="n">
        <x:v>2</x:v>
      </x:c>
      <x:c r="K1115" s="4">
        <x:f>I1115*J1115</x:f>
      </x:c>
      <x:c r="L1115" s="4" t="n">
        <x:v>119.401</x:v>
      </x:c>
      <x:c r="M1115" s="5">
        <x:f>J1115/3.257*100</x:f>
      </x:c>
      <x:c r="N1115" s="6">
        <x:f>M1115*L1115/100</x:f>
      </x:c>
      <x:c r="O1115" s="6">
        <x:f>H1115-N1115</x:f>
      </x:c>
    </x:row>
    <x:row r="1116" spans="1:25">
      <x:c r="A1116" s="0" t="s">
        <x:v>87</x:v>
      </x:c>
      <x:c r="B1116" s="0" t="n">
        <x:v>1838</x:v>
      </x:c>
      <x:c r="C1116" s="0" t="s">
        <x:v>21</x:v>
      </x:c>
      <x:c r="D1116" s="0" t="s">
        <x:v>22</x:v>
      </x:c>
      <x:c r="E1116" s="0" t="s">
        <x:v>35</x:v>
      </x:c>
      <x:c r="F1116" s="0" t="s">
        <x:v>20</x:v>
      </x:c>
      <x:c r="G1116" s="0" t="n">
        <x:v>225</x:v>
      </x:c>
      <x:c r="H1116" s="4" t="n">
        <x:v>50.4</x:v>
      </x:c>
      <x:c r="I1116" s="4" t="n">
        <x:v>225</x:v>
      </x:c>
      <x:c r="J1116" s="4" t="n">
        <x:v>0.224</x:v>
      </x:c>
      <x:c r="K1116" s="4">
        <x:f>I1116*J1116</x:f>
      </x:c>
      <x:c r="L1116" s="4" t="n">
        <x:v>251.421</x:v>
      </x:c>
      <x:c r="M1116" s="5">
        <x:f>J1116/1.408*100</x:f>
      </x:c>
      <x:c r="N1116" s="6">
        <x:f>M1116*L1116/100</x:f>
      </x:c>
      <x:c r="O1116" s="6">
        <x:f>H1116-N1116</x:f>
      </x:c>
    </x:row>
    <x:row r="1117" spans="1:25">
      <x:c r="A1117" s="0" t="s">
        <x:v>87</x:v>
      </x:c>
      <x:c r="B1117" s="0" t="n">
        <x:v>1838</x:v>
      </x:c>
      <x:c r="C1117" s="0" t="s">
        <x:v>21</x:v>
      </x:c>
      <x:c r="D1117" s="0" t="s">
        <x:v>33</x:v>
      </x:c>
      <x:c r="E1117" s="0" t="s">
        <x:v>34</x:v>
      </x:c>
      <x:c r="F1117" s="0" t="s">
        <x:v>20</x:v>
      </x:c>
      <x:c r="G1117" s="0" t="n">
        <x:v>225</x:v>
      </x:c>
      <x:c r="H1117" s="4" t="n">
        <x:v>59.85</x:v>
      </x:c>
      <x:c r="I1117" s="4" t="n">
        <x:v>225</x:v>
      </x:c>
      <x:c r="J1117" s="4" t="n">
        <x:v>0.266</x:v>
      </x:c>
      <x:c r="K1117" s="4">
        <x:f>I1117*J1117</x:f>
      </x:c>
      <x:c r="L1117" s="4" t="n">
        <x:v>251.421</x:v>
      </x:c>
      <x:c r="M1117" s="5">
        <x:f>J1117/1.408*100</x:f>
      </x:c>
      <x:c r="N1117" s="6">
        <x:f>M1117*L1117/100</x:f>
      </x:c>
      <x:c r="O1117" s="6">
        <x:f>H1117-N1117</x:f>
      </x:c>
    </x:row>
    <x:row r="1118" spans="1:25">
      <x:c r="A1118" s="0" t="s">
        <x:v>87</x:v>
      </x:c>
      <x:c r="B1118" s="0" t="n">
        <x:v>1838</x:v>
      </x:c>
      <x:c r="C1118" s="0" t="s">
        <x:v>21</x:v>
      </x:c>
      <x:c r="D1118" s="0" t="s">
        <x:v>33</x:v>
      </x:c>
      <x:c r="E1118" s="0" t="s">
        <x:v>34</x:v>
      </x:c>
      <x:c r="F1118" s="0" t="s">
        <x:v>26</x:v>
      </x:c>
      <x:c r="G1118" s="0" t="n">
        <x:v>225</x:v>
      </x:c>
      <x:c r="H1118" s="4" t="n">
        <x:v>17.554</x:v>
      </x:c>
      <x:c r="I1118" s="4" t="n">
        <x:v>225</x:v>
      </x:c>
      <x:c r="J1118" s="4" t="n">
        <x:v>0.078</x:v>
      </x:c>
      <x:c r="K1118" s="4">
        <x:f>I1118*J1118</x:f>
      </x:c>
      <x:c r="L1118" s="4" t="n">
        <x:v>251.421</x:v>
      </x:c>
      <x:c r="M1118" s="5">
        <x:f>J1118/1.408*100</x:f>
      </x:c>
      <x:c r="N1118" s="6">
        <x:f>M1118*L1118/100</x:f>
      </x:c>
      <x:c r="O1118" s="6">
        <x:f>H1118-N1118</x:f>
      </x:c>
    </x:row>
    <x:row r="1119" spans="1:25">
      <x:c r="A1119" s="0" t="s">
        <x:v>87</x:v>
      </x:c>
      <x:c r="B1119" s="0" t="n">
        <x:v>1838</x:v>
      </x:c>
      <x:c r="C1119" s="0" t="s">
        <x:v>21</x:v>
      </x:c>
      <x:c r="D1119" s="0" t="s">
        <x:v>36</x:v>
      </x:c>
      <x:c r="E1119" s="0" t="s">
        <x:v>37</x:v>
      </x:c>
      <x:c r="F1119" s="0" t="s">
        <x:v>26</x:v>
      </x:c>
      <x:c r="G1119" s="0" t="n">
        <x:v>225</x:v>
      </x:c>
      <x:c r="H1119" s="4" t="n">
        <x:v>94.501</x:v>
      </x:c>
      <x:c r="I1119" s="4" t="n">
        <x:v>225</x:v>
      </x:c>
      <x:c r="J1119" s="4" t="n">
        <x:v>0.42</x:v>
      </x:c>
      <x:c r="K1119" s="4">
        <x:f>I1119*J1119</x:f>
      </x:c>
      <x:c r="L1119" s="4" t="n">
        <x:v>251.421</x:v>
      </x:c>
      <x:c r="M1119" s="5">
        <x:f>J1119/1.408*100</x:f>
      </x:c>
      <x:c r="N1119" s="6">
        <x:f>M1119*L1119/100</x:f>
      </x:c>
      <x:c r="O1119" s="6">
        <x:f>H1119-N1119</x:f>
      </x:c>
    </x:row>
    <x:row r="1120" spans="1:25">
      <x:c r="A1120" s="0" t="s">
        <x:v>87</x:v>
      </x:c>
      <x:c r="B1120" s="0" t="n">
        <x:v>1838</x:v>
      </x:c>
      <x:c r="C1120" s="0" t="s">
        <x:v>21</x:v>
      </x:c>
      <x:c r="D1120" s="0" t="s">
        <x:v>36</x:v>
      </x:c>
      <x:c r="E1120" s="0" t="s">
        <x:v>38</x:v>
      </x:c>
      <x:c r="F1120" s="0" t="s">
        <x:v>26</x:v>
      </x:c>
      <x:c r="G1120" s="0" t="n">
        <x:v>225</x:v>
      </x:c>
      <x:c r="H1120" s="4" t="n">
        <x:v>94.5</x:v>
      </x:c>
      <x:c r="I1120" s="4" t="n">
        <x:v>225</x:v>
      </x:c>
      <x:c r="J1120" s="4" t="n">
        <x:v>0.42</x:v>
      </x:c>
      <x:c r="K1120" s="4">
        <x:f>I1120*J1120</x:f>
      </x:c>
      <x:c r="L1120" s="4" t="n">
        <x:v>251.421</x:v>
      </x:c>
      <x:c r="M1120" s="5">
        <x:f>J1120/1.408*100</x:f>
      </x:c>
      <x:c r="N1120" s="6">
        <x:f>M1120*L1120/100</x:f>
      </x:c>
      <x:c r="O1120" s="6">
        <x:f>H1120-N1120</x:f>
      </x:c>
    </x:row>
    <x:row r="1121" spans="1:25">
      <x:c r="A1121" s="0" t="s">
        <x:v>108</x:v>
      </x:c>
      <x:c r="B1121" s="0" t="n">
        <x:v>1839</x:v>
      </x:c>
      <x:c r="C1121" s="0" t="s">
        <x:v>21</x:v>
      </x:c>
      <x:c r="D1121" s="0" t="s">
        <x:v>33</x:v>
      </x:c>
      <x:c r="E1121" s="0" t="s">
        <x:v>34</x:v>
      </x:c>
      <x:c r="F1121" s="0" t="s">
        <x:v>20</x:v>
      </x:c>
      <x:c r="G1121" s="0" t="n">
        <x:v>225</x:v>
      </x:c>
      <x:c r="H1121" s="4" t="n">
        <x:v>59.85</x:v>
      </x:c>
      <x:c r="I1121" s="4" t="n">
        <x:v>225</x:v>
      </x:c>
      <x:c r="J1121" s="4" t="n">
        <x:v>0.266</x:v>
      </x:c>
      <x:c r="K1121" s="4">
        <x:f>I1121*J1121</x:f>
      </x:c>
      <x:c r="L1121" s="4" t="n">
        <x:v>316.213</x:v>
      </x:c>
      <x:c r="M1121" s="5">
        <x:f>J1121/1.408*100</x:f>
      </x:c>
      <x:c r="N1121" s="6">
        <x:f>M1121*L1121/100</x:f>
      </x:c>
      <x:c r="O1121" s="6">
        <x:f>H1121-N1121</x:f>
      </x:c>
    </x:row>
    <x:row r="1122" spans="1:25">
      <x:c r="A1122" s="0" t="s">
        <x:v>108</x:v>
      </x:c>
      <x:c r="B1122" s="0" t="n">
        <x:v>1839</x:v>
      </x:c>
      <x:c r="C1122" s="0" t="s">
        <x:v>21</x:v>
      </x:c>
      <x:c r="D1122" s="0" t="s">
        <x:v>22</x:v>
      </x:c>
      <x:c r="E1122" s="0" t="s">
        <x:v>35</x:v>
      </x:c>
      <x:c r="F1122" s="0" t="s">
        <x:v>20</x:v>
      </x:c>
      <x:c r="G1122" s="0" t="n">
        <x:v>225</x:v>
      </x:c>
      <x:c r="H1122" s="4" t="n">
        <x:v>50.4</x:v>
      </x:c>
      <x:c r="I1122" s="4" t="n">
        <x:v>225</x:v>
      </x:c>
      <x:c r="J1122" s="4" t="n">
        <x:v>0.224</x:v>
      </x:c>
      <x:c r="K1122" s="4">
        <x:f>I1122*J1122</x:f>
      </x:c>
      <x:c r="L1122" s="4" t="n">
        <x:v>316.213</x:v>
      </x:c>
      <x:c r="M1122" s="5">
        <x:f>J1122/1.408*100</x:f>
      </x:c>
      <x:c r="N1122" s="6">
        <x:f>M1122*L1122/100</x:f>
      </x:c>
      <x:c r="O1122" s="6">
        <x:f>H1122-N1122</x:f>
      </x:c>
    </x:row>
    <x:row r="1123" spans="1:25">
      <x:c r="A1123" s="0" t="s">
        <x:v>108</x:v>
      </x:c>
      <x:c r="B1123" s="0" t="n">
        <x:v>1839</x:v>
      </x:c>
      <x:c r="C1123" s="0" t="s">
        <x:v>21</x:v>
      </x:c>
      <x:c r="D1123" s="0" t="s">
        <x:v>33</x:v>
      </x:c>
      <x:c r="E1123" s="0" t="s">
        <x:v>34</x:v>
      </x:c>
      <x:c r="F1123" s="0" t="s">
        <x:v>26</x:v>
      </x:c>
      <x:c r="G1123" s="0" t="n">
        <x:v>225</x:v>
      </x:c>
      <x:c r="H1123" s="4" t="n">
        <x:v>17.551</x:v>
      </x:c>
      <x:c r="I1123" s="4" t="n">
        <x:v>225</x:v>
      </x:c>
      <x:c r="J1123" s="4" t="n">
        <x:v>0.078</x:v>
      </x:c>
      <x:c r="K1123" s="4">
        <x:f>I1123*J1123</x:f>
      </x:c>
      <x:c r="L1123" s="4" t="n">
        <x:v>316.213</x:v>
      </x:c>
      <x:c r="M1123" s="5">
        <x:f>J1123/1.408*100</x:f>
      </x:c>
      <x:c r="N1123" s="6">
        <x:f>M1123*L1123/100</x:f>
      </x:c>
      <x:c r="O1123" s="6">
        <x:f>H1123-N1123</x:f>
      </x:c>
    </x:row>
    <x:row r="1124" spans="1:25">
      <x:c r="A1124" s="0" t="s">
        <x:v>108</x:v>
      </x:c>
      <x:c r="B1124" s="0" t="n">
        <x:v>1839</x:v>
      </x:c>
      <x:c r="C1124" s="0" t="s">
        <x:v>21</x:v>
      </x:c>
      <x:c r="D1124" s="0" t="s">
        <x:v>36</x:v>
      </x:c>
      <x:c r="E1124" s="0" t="s">
        <x:v>37</x:v>
      </x:c>
      <x:c r="F1124" s="0" t="s">
        <x:v>26</x:v>
      </x:c>
      <x:c r="G1124" s="0" t="n">
        <x:v>225</x:v>
      </x:c>
      <x:c r="H1124" s="4" t="n">
        <x:v>94.5</x:v>
      </x:c>
      <x:c r="I1124" s="4" t="n">
        <x:v>225</x:v>
      </x:c>
      <x:c r="J1124" s="4" t="n">
        <x:v>0.42</x:v>
      </x:c>
      <x:c r="K1124" s="4">
        <x:f>I1124*J1124</x:f>
      </x:c>
      <x:c r="L1124" s="4" t="n">
        <x:v>316.213</x:v>
      </x:c>
      <x:c r="M1124" s="5">
        <x:f>J1124/1.408*100</x:f>
      </x:c>
      <x:c r="N1124" s="6">
        <x:f>M1124*L1124/100</x:f>
      </x:c>
      <x:c r="O1124" s="6">
        <x:f>H1124-N1124</x:f>
      </x:c>
    </x:row>
    <x:row r="1125" spans="1:25">
      <x:c r="A1125" s="0" t="s">
        <x:v>108</x:v>
      </x:c>
      <x:c r="B1125" s="0" t="n">
        <x:v>1839</x:v>
      </x:c>
      <x:c r="C1125" s="0" t="s">
        <x:v>21</x:v>
      </x:c>
      <x:c r="D1125" s="0" t="s">
        <x:v>36</x:v>
      </x:c>
      <x:c r="E1125" s="0" t="s">
        <x:v>38</x:v>
      </x:c>
      <x:c r="F1125" s="0" t="s">
        <x:v>26</x:v>
      </x:c>
      <x:c r="G1125" s="0" t="n">
        <x:v>225</x:v>
      </x:c>
      <x:c r="H1125" s="4" t="n">
        <x:v>94.501</x:v>
      </x:c>
      <x:c r="I1125" s="4" t="n">
        <x:v>225</x:v>
      </x:c>
      <x:c r="J1125" s="4" t="n">
        <x:v>0.42</x:v>
      </x:c>
      <x:c r="K1125" s="4">
        <x:f>I1125*J1125</x:f>
      </x:c>
      <x:c r="L1125" s="4" t="n">
        <x:v>316.213</x:v>
      </x:c>
      <x:c r="M1125" s="5">
        <x:f>J1125/1.408*100</x:f>
      </x:c>
      <x:c r="N1125" s="6">
        <x:f>M1125*L1125/100</x:f>
      </x:c>
      <x:c r="O1125" s="6">
        <x:f>H1125-N1125</x:f>
      </x:c>
    </x:row>
    <x:row r="1126" spans="1:25">
      <x:c r="A1126" s="0" t="s">
        <x:v>109</x:v>
      </x:c>
      <x:c r="B1126" s="0" t="n">
        <x:v>1840</x:v>
      </x:c>
      <x:c r="C1126" s="0" t="s">
        <x:v>21</x:v>
      </x:c>
      <x:c r="D1126" s="0" t="s">
        <x:v>22</x:v>
      </x:c>
      <x:c r="E1126" s="0" t="s">
        <x:v>35</x:v>
      </x:c>
      <x:c r="F1126" s="0" t="s">
        <x:v>20</x:v>
      </x:c>
      <x:c r="G1126" s="0" t="n">
        <x:v>225</x:v>
      </x:c>
      <x:c r="H1126" s="4" t="n">
        <x:v>50.4</x:v>
      </x:c>
      <x:c r="I1126" s="4" t="n">
        <x:v>225</x:v>
      </x:c>
      <x:c r="J1126" s="4" t="n">
        <x:v>0.224</x:v>
      </x:c>
      <x:c r="K1126" s="4">
        <x:f>I1126*J1126</x:f>
      </x:c>
      <x:c r="L1126" s="4" t="n">
        <x:v>319.223</x:v>
      </x:c>
      <x:c r="M1126" s="5">
        <x:f>J1126/1.408*100</x:f>
      </x:c>
      <x:c r="N1126" s="6">
        <x:f>M1126*L1126/100</x:f>
      </x:c>
      <x:c r="O1126" s="6">
        <x:f>H1126-N1126</x:f>
      </x:c>
    </x:row>
    <x:row r="1127" spans="1:25">
      <x:c r="A1127" s="0" t="s">
        <x:v>109</x:v>
      </x:c>
      <x:c r="B1127" s="0" t="n">
        <x:v>1840</x:v>
      </x:c>
      <x:c r="C1127" s="0" t="s">
        <x:v>21</x:v>
      </x:c>
      <x:c r="D1127" s="0" t="s">
        <x:v>33</x:v>
      </x:c>
      <x:c r="E1127" s="0" t="s">
        <x:v>34</x:v>
      </x:c>
      <x:c r="F1127" s="0" t="s">
        <x:v>20</x:v>
      </x:c>
      <x:c r="G1127" s="0" t="n">
        <x:v>225</x:v>
      </x:c>
      <x:c r="H1127" s="4" t="n">
        <x:v>59.85</x:v>
      </x:c>
      <x:c r="I1127" s="4" t="n">
        <x:v>225</x:v>
      </x:c>
      <x:c r="J1127" s="4" t="n">
        <x:v>0.266</x:v>
      </x:c>
      <x:c r="K1127" s="4">
        <x:f>I1127*J1127</x:f>
      </x:c>
      <x:c r="L1127" s="4" t="n">
        <x:v>319.223</x:v>
      </x:c>
      <x:c r="M1127" s="5">
        <x:f>J1127/1.408*100</x:f>
      </x:c>
      <x:c r="N1127" s="6">
        <x:f>M1127*L1127/100</x:f>
      </x:c>
      <x:c r="O1127" s="6">
        <x:f>H1127-N1127</x:f>
      </x:c>
    </x:row>
    <x:row r="1128" spans="1:25">
      <x:c r="A1128" s="0" t="s">
        <x:v>109</x:v>
      </x:c>
      <x:c r="B1128" s="0" t="n">
        <x:v>1840</x:v>
      </x:c>
      <x:c r="C1128" s="0" t="s">
        <x:v>21</x:v>
      </x:c>
      <x:c r="D1128" s="0" t="s">
        <x:v>33</x:v>
      </x:c>
      <x:c r="E1128" s="0" t="s">
        <x:v>34</x:v>
      </x:c>
      <x:c r="F1128" s="0" t="s">
        <x:v>26</x:v>
      </x:c>
      <x:c r="G1128" s="0" t="n">
        <x:v>225</x:v>
      </x:c>
      <x:c r="H1128" s="4" t="n">
        <x:v>17.551</x:v>
      </x:c>
      <x:c r="I1128" s="4" t="n">
        <x:v>225</x:v>
      </x:c>
      <x:c r="J1128" s="4" t="n">
        <x:v>0.078</x:v>
      </x:c>
      <x:c r="K1128" s="4">
        <x:f>I1128*J1128</x:f>
      </x:c>
      <x:c r="L1128" s="4" t="n">
        <x:v>319.223</x:v>
      </x:c>
      <x:c r="M1128" s="5">
        <x:f>J1128/1.408*100</x:f>
      </x:c>
      <x:c r="N1128" s="6">
        <x:f>M1128*L1128/100</x:f>
      </x:c>
      <x:c r="O1128" s="6">
        <x:f>H1128-N1128</x:f>
      </x:c>
    </x:row>
    <x:row r="1129" spans="1:25">
      <x:c r="A1129" s="0" t="s">
        <x:v>109</x:v>
      </x:c>
      <x:c r="B1129" s="0" t="n">
        <x:v>1840</x:v>
      </x:c>
      <x:c r="C1129" s="0" t="s">
        <x:v>21</x:v>
      </x:c>
      <x:c r="D1129" s="0" t="s">
        <x:v>36</x:v>
      </x:c>
      <x:c r="E1129" s="0" t="s">
        <x:v>37</x:v>
      </x:c>
      <x:c r="F1129" s="0" t="s">
        <x:v>26</x:v>
      </x:c>
      <x:c r="G1129" s="0" t="n">
        <x:v>225</x:v>
      </x:c>
      <x:c r="H1129" s="4" t="n">
        <x:v>94.707</x:v>
      </x:c>
      <x:c r="I1129" s="4" t="n">
        <x:v>225</x:v>
      </x:c>
      <x:c r="J1129" s="4" t="n">
        <x:v>0.42</x:v>
      </x:c>
      <x:c r="K1129" s="4">
        <x:f>I1129*J1129</x:f>
      </x:c>
      <x:c r="L1129" s="4" t="n">
        <x:v>319.223</x:v>
      </x:c>
      <x:c r="M1129" s="5">
        <x:f>J1129/1.408*100</x:f>
      </x:c>
      <x:c r="N1129" s="6">
        <x:f>M1129*L1129/100</x:f>
      </x:c>
      <x:c r="O1129" s="6">
        <x:f>H1129-N1129</x:f>
      </x:c>
    </x:row>
    <x:row r="1130" spans="1:25">
      <x:c r="A1130" s="0" t="s">
        <x:v>109</x:v>
      </x:c>
      <x:c r="B1130" s="0" t="n">
        <x:v>1840</x:v>
      </x:c>
      <x:c r="C1130" s="0" t="s">
        <x:v>21</x:v>
      </x:c>
      <x:c r="D1130" s="0" t="s">
        <x:v>36</x:v>
      </x:c>
      <x:c r="E1130" s="0" t="s">
        <x:v>38</x:v>
      </x:c>
      <x:c r="F1130" s="0" t="s">
        <x:v>26</x:v>
      </x:c>
      <x:c r="G1130" s="0" t="n">
        <x:v>225</x:v>
      </x:c>
      <x:c r="H1130" s="4" t="n">
        <x:v>94.503</x:v>
      </x:c>
      <x:c r="I1130" s="4" t="n">
        <x:v>225</x:v>
      </x:c>
      <x:c r="J1130" s="4" t="n">
        <x:v>0.42</x:v>
      </x:c>
      <x:c r="K1130" s="4">
        <x:f>I1130*J1130</x:f>
      </x:c>
      <x:c r="L1130" s="4" t="n">
        <x:v>319.223</x:v>
      </x:c>
      <x:c r="M1130" s="5">
        <x:f>J1130/1.408*100</x:f>
      </x:c>
      <x:c r="N1130" s="6">
        <x:f>M1130*L1130/100</x:f>
      </x:c>
      <x:c r="O1130" s="6">
        <x:f>H1130-N1130</x:f>
      </x:c>
    </x:row>
    <x:row r="1131" spans="1:25">
      <x:c r="A1131" s="0" t="s">
        <x:v>116</x:v>
      </x:c>
      <x:c r="B1131" s="0" t="n">
        <x:v>1841</x:v>
      </x:c>
      <x:c r="C1131" s="0" t="s">
        <x:v>21</x:v>
      </x:c>
      <x:c r="D1131" s="0" t="s">
        <x:v>22</x:v>
      </x:c>
      <x:c r="E1131" s="0" t="s">
        <x:v>74</x:v>
      </x:c>
      <x:c r="F1131" s="0" t="s">
        <x:v>20</x:v>
      </x:c>
      <x:c r="G1131" s="0" t="n">
        <x:v>225</x:v>
      </x:c>
      <x:c r="H1131" s="4" t="n">
        <x:v>50.4</x:v>
      </x:c>
      <x:c r="I1131" s="4" t="n">
        <x:v>225</x:v>
      </x:c>
      <x:c r="J1131" s="4" t="n">
        <x:v>0.224</x:v>
      </x:c>
      <x:c r="K1131" s="4">
        <x:f>I1131*J1131</x:f>
      </x:c>
      <x:c r="L1131" s="4" t="n">
        <x:v>308.316</x:v>
      </x:c>
      <x:c r="M1131" s="5">
        <x:f>J1131/1.408*100</x:f>
      </x:c>
      <x:c r="N1131" s="6">
        <x:f>M1131*L1131/100</x:f>
      </x:c>
      <x:c r="O1131" s="6">
        <x:f>H1131-N1131</x:f>
      </x:c>
    </x:row>
    <x:row r="1132" spans="1:25">
      <x:c r="A1132" s="0" t="s">
        <x:v>116</x:v>
      </x:c>
      <x:c r="B1132" s="0" t="n">
        <x:v>1841</x:v>
      </x:c>
      <x:c r="C1132" s="0" t="s">
        <x:v>21</x:v>
      </x:c>
      <x:c r="D1132" s="0" t="s">
        <x:v>33</x:v>
      </x:c>
      <x:c r="E1132" s="0" t="s">
        <x:v>73</x:v>
      </x:c>
      <x:c r="F1132" s="0" t="s">
        <x:v>20</x:v>
      </x:c>
      <x:c r="G1132" s="0" t="n">
        <x:v>225</x:v>
      </x:c>
      <x:c r="H1132" s="4" t="n">
        <x:v>59.85</x:v>
      </x:c>
      <x:c r="I1132" s="4" t="n">
        <x:v>225</x:v>
      </x:c>
      <x:c r="J1132" s="4" t="n">
        <x:v>0.266</x:v>
      </x:c>
      <x:c r="K1132" s="4">
        <x:f>I1132*J1132</x:f>
      </x:c>
      <x:c r="L1132" s="4" t="n">
        <x:v>308.316</x:v>
      </x:c>
      <x:c r="M1132" s="5">
        <x:f>J1132/1.408*100</x:f>
      </x:c>
      <x:c r="N1132" s="6">
        <x:f>M1132*L1132/100</x:f>
      </x:c>
      <x:c r="O1132" s="6">
        <x:f>H1132-N1132</x:f>
      </x:c>
    </x:row>
    <x:row r="1133" spans="1:25">
      <x:c r="A1133" s="0" t="s">
        <x:v>116</x:v>
      </x:c>
      <x:c r="B1133" s="0" t="n">
        <x:v>1841</x:v>
      </x:c>
      <x:c r="C1133" s="0" t="s">
        <x:v>21</x:v>
      </x:c>
      <x:c r="D1133" s="0" t="s">
        <x:v>33</x:v>
      </x:c>
      <x:c r="E1133" s="0" t="s">
        <x:v>73</x:v>
      </x:c>
      <x:c r="F1133" s="0" t="s">
        <x:v>26</x:v>
      </x:c>
      <x:c r="G1133" s="0" t="n">
        <x:v>225</x:v>
      </x:c>
      <x:c r="H1133" s="4" t="n">
        <x:v>17.17</x:v>
      </x:c>
      <x:c r="I1133" s="4" t="n">
        <x:v>225</x:v>
      </x:c>
      <x:c r="J1133" s="4" t="n">
        <x:v>0.078</x:v>
      </x:c>
      <x:c r="K1133" s="4">
        <x:f>I1133*J1133</x:f>
      </x:c>
      <x:c r="L1133" s="4" t="n">
        <x:v>308.316</x:v>
      </x:c>
      <x:c r="M1133" s="5">
        <x:f>J1133/1.408*100</x:f>
      </x:c>
      <x:c r="N1133" s="6">
        <x:f>M1133*L1133/100</x:f>
      </x:c>
      <x:c r="O1133" s="6">
        <x:f>H1133-N1133</x:f>
      </x:c>
    </x:row>
    <x:row r="1134" spans="1:25">
      <x:c r="A1134" s="0" t="s">
        <x:v>116</x:v>
      </x:c>
      <x:c r="B1134" s="0" t="n">
        <x:v>1841</x:v>
      </x:c>
      <x:c r="C1134" s="0" t="s">
        <x:v>21</x:v>
      </x:c>
      <x:c r="D1134" s="0" t="s">
        <x:v>36</x:v>
      </x:c>
      <x:c r="E1134" s="0" t="s">
        <x:v>75</x:v>
      </x:c>
      <x:c r="F1134" s="0" t="s">
        <x:v>26</x:v>
      </x:c>
      <x:c r="G1134" s="0" t="n">
        <x:v>225</x:v>
      </x:c>
      <x:c r="H1134" s="4" t="n">
        <x:v>94.5</x:v>
      </x:c>
      <x:c r="I1134" s="4" t="n">
        <x:v>225</x:v>
      </x:c>
      <x:c r="J1134" s="4" t="n">
        <x:v>0.42</x:v>
      </x:c>
      <x:c r="K1134" s="4">
        <x:f>I1134*J1134</x:f>
      </x:c>
      <x:c r="L1134" s="4" t="n">
        <x:v>308.316</x:v>
      </x:c>
      <x:c r="M1134" s="5">
        <x:f>J1134/1.408*100</x:f>
      </x:c>
      <x:c r="N1134" s="6">
        <x:f>M1134*L1134/100</x:f>
      </x:c>
      <x:c r="O1134" s="6">
        <x:f>H1134-N1134</x:f>
      </x:c>
    </x:row>
    <x:row r="1135" spans="1:25">
      <x:c r="A1135" s="0" t="s">
        <x:v>116</x:v>
      </x:c>
      <x:c r="B1135" s="0" t="n">
        <x:v>1841</x:v>
      </x:c>
      <x:c r="C1135" s="0" t="s">
        <x:v>21</x:v>
      </x:c>
      <x:c r="D1135" s="0" t="s">
        <x:v>36</x:v>
      </x:c>
      <x:c r="E1135" s="0" t="s">
        <x:v>76</x:v>
      </x:c>
      <x:c r="F1135" s="0" t="s">
        <x:v>26</x:v>
      </x:c>
      <x:c r="G1135" s="0" t="n">
        <x:v>225</x:v>
      </x:c>
      <x:c r="H1135" s="4" t="n">
        <x:v>94.501</x:v>
      </x:c>
      <x:c r="I1135" s="4" t="n">
        <x:v>225</x:v>
      </x:c>
      <x:c r="J1135" s="4" t="n">
        <x:v>0.42</x:v>
      </x:c>
      <x:c r="K1135" s="4">
        <x:f>I1135*J1135</x:f>
      </x:c>
      <x:c r="L1135" s="4" t="n">
        <x:v>308.316</x:v>
      </x:c>
      <x:c r="M1135" s="5">
        <x:f>J1135/1.408*100</x:f>
      </x:c>
      <x:c r="N1135" s="6">
        <x:f>M1135*L1135/100</x:f>
      </x:c>
      <x:c r="O1135" s="6">
        <x:f>H1135-N1135</x:f>
      </x:c>
    </x:row>
    <x:row r="1136" spans="1:25">
      <x:c r="A1136" s="0" t="s">
        <x:v>55</x:v>
      </x:c>
      <x:c r="B1136" s="0" t="n">
        <x:v>1842</x:v>
      </x:c>
      <x:c r="C1136" s="0" t="s">
        <x:v>21</x:v>
      </x:c>
      <x:c r="D1136" s="0" t="s">
        <x:v>33</x:v>
      </x:c>
      <x:c r="E1136" s="0" t="s">
        <x:v>73</x:v>
      </x:c>
      <x:c r="F1136" s="0" t="s">
        <x:v>20</x:v>
      </x:c>
      <x:c r="G1136" s="0" t="n">
        <x:v>225</x:v>
      </x:c>
      <x:c r="H1136" s="4" t="n">
        <x:v>59.85</x:v>
      </x:c>
      <x:c r="I1136" s="4" t="n">
        <x:v>225</x:v>
      </x:c>
      <x:c r="J1136" s="4" t="n">
        <x:v>0.266</x:v>
      </x:c>
      <x:c r="K1136" s="4">
        <x:f>I1136*J1136</x:f>
      </x:c>
      <x:c r="L1136" s="4" t="n">
        <x:v>302.127</x:v>
      </x:c>
      <x:c r="M1136" s="5">
        <x:f>J1136/1.408*100</x:f>
      </x:c>
      <x:c r="N1136" s="6">
        <x:f>M1136*L1136/100</x:f>
      </x:c>
      <x:c r="O1136" s="6">
        <x:f>H1136-N1136</x:f>
      </x:c>
    </x:row>
    <x:row r="1137" spans="1:25">
      <x:c r="A1137" s="0" t="s">
        <x:v>55</x:v>
      </x:c>
      <x:c r="B1137" s="0" t="n">
        <x:v>1842</x:v>
      </x:c>
      <x:c r="C1137" s="0" t="s">
        <x:v>21</x:v>
      </x:c>
      <x:c r="D1137" s="0" t="s">
        <x:v>22</x:v>
      </x:c>
      <x:c r="E1137" s="0" t="s">
        <x:v>74</x:v>
      </x:c>
      <x:c r="F1137" s="0" t="s">
        <x:v>20</x:v>
      </x:c>
      <x:c r="G1137" s="0" t="n">
        <x:v>225</x:v>
      </x:c>
      <x:c r="H1137" s="4" t="n">
        <x:v>50.4</x:v>
      </x:c>
      <x:c r="I1137" s="4" t="n">
        <x:v>225</x:v>
      </x:c>
      <x:c r="J1137" s="4" t="n">
        <x:v>0.224</x:v>
      </x:c>
      <x:c r="K1137" s="4">
        <x:f>I1137*J1137</x:f>
      </x:c>
      <x:c r="L1137" s="4" t="n">
        <x:v>302.127</x:v>
      </x:c>
      <x:c r="M1137" s="5">
        <x:f>J1137/1.408*100</x:f>
      </x:c>
      <x:c r="N1137" s="6">
        <x:f>M1137*L1137/100</x:f>
      </x:c>
      <x:c r="O1137" s="6">
        <x:f>H1137-N1137</x:f>
      </x:c>
    </x:row>
    <x:row r="1138" spans="1:25">
      <x:c r="A1138" s="0" t="s">
        <x:v>55</x:v>
      </x:c>
      <x:c r="B1138" s="0" t="n">
        <x:v>1842</x:v>
      </x:c>
      <x:c r="C1138" s="0" t="s">
        <x:v>21</x:v>
      </x:c>
      <x:c r="D1138" s="0" t="s">
        <x:v>33</x:v>
      </x:c>
      <x:c r="E1138" s="0" t="s">
        <x:v>73</x:v>
      </x:c>
      <x:c r="F1138" s="0" t="s">
        <x:v>26</x:v>
      </x:c>
      <x:c r="G1138" s="0" t="n">
        <x:v>225</x:v>
      </x:c>
      <x:c r="H1138" s="4" t="n">
        <x:v>17.554</x:v>
      </x:c>
      <x:c r="I1138" s="4" t="n">
        <x:v>225</x:v>
      </x:c>
      <x:c r="J1138" s="4" t="n">
        <x:v>0.078</x:v>
      </x:c>
      <x:c r="K1138" s="4">
        <x:f>I1138*J1138</x:f>
      </x:c>
      <x:c r="L1138" s="4" t="n">
        <x:v>302.127</x:v>
      </x:c>
      <x:c r="M1138" s="5">
        <x:f>J1138/1.408*100</x:f>
      </x:c>
      <x:c r="N1138" s="6">
        <x:f>M1138*L1138/100</x:f>
      </x:c>
      <x:c r="O1138" s="6">
        <x:f>H1138-N1138</x:f>
      </x:c>
    </x:row>
    <x:row r="1139" spans="1:25">
      <x:c r="A1139" s="0" t="s">
        <x:v>55</x:v>
      </x:c>
      <x:c r="B1139" s="0" t="n">
        <x:v>1842</x:v>
      </x:c>
      <x:c r="C1139" s="0" t="s">
        <x:v>21</x:v>
      </x:c>
      <x:c r="D1139" s="0" t="s">
        <x:v>36</x:v>
      </x:c>
      <x:c r="E1139" s="0" t="s">
        <x:v>75</x:v>
      </x:c>
      <x:c r="F1139" s="0" t="s">
        <x:v>26</x:v>
      </x:c>
      <x:c r="G1139" s="0" t="n">
        <x:v>225</x:v>
      </x:c>
      <x:c r="H1139" s="4" t="n">
        <x:v>94.501</x:v>
      </x:c>
      <x:c r="I1139" s="4" t="n">
        <x:v>225</x:v>
      </x:c>
      <x:c r="J1139" s="4" t="n">
        <x:v>0.42</x:v>
      </x:c>
      <x:c r="K1139" s="4">
        <x:f>I1139*J1139</x:f>
      </x:c>
      <x:c r="L1139" s="4" t="n">
        <x:v>302.127</x:v>
      </x:c>
      <x:c r="M1139" s="5">
        <x:f>J1139/1.408*100</x:f>
      </x:c>
      <x:c r="N1139" s="6">
        <x:f>M1139*L1139/100</x:f>
      </x:c>
      <x:c r="O1139" s="6">
        <x:f>H1139-N1139</x:f>
      </x:c>
    </x:row>
    <x:row r="1140" spans="1:25">
      <x:c r="A1140" s="0" t="s">
        <x:v>55</x:v>
      </x:c>
      <x:c r="B1140" s="0" t="n">
        <x:v>1842</x:v>
      </x:c>
      <x:c r="C1140" s="0" t="s">
        <x:v>21</x:v>
      </x:c>
      <x:c r="D1140" s="0" t="s">
        <x:v>36</x:v>
      </x:c>
      <x:c r="E1140" s="0" t="s">
        <x:v>76</x:v>
      </x:c>
      <x:c r="F1140" s="0" t="s">
        <x:v>26</x:v>
      </x:c>
      <x:c r="G1140" s="0" t="n">
        <x:v>225</x:v>
      </x:c>
      <x:c r="H1140" s="4" t="n">
        <x:v>94.5</x:v>
      </x:c>
      <x:c r="I1140" s="4" t="n">
        <x:v>225</x:v>
      </x:c>
      <x:c r="J1140" s="4" t="n">
        <x:v>0.42</x:v>
      </x:c>
      <x:c r="K1140" s="4">
        <x:f>I1140*J1140</x:f>
      </x:c>
      <x:c r="L1140" s="4" t="n">
        <x:v>302.127</x:v>
      </x:c>
      <x:c r="M1140" s="5">
        <x:f>J1140/1.408*100</x:f>
      </x:c>
      <x:c r="N1140" s="6">
        <x:f>M1140*L1140/100</x:f>
      </x:c>
      <x:c r="O1140" s="6">
        <x:f>H1140-N1140</x:f>
      </x:c>
    </x:row>
    <x:row r="1141" spans="1:25">
      <x:c r="A1141" s="0" t="s">
        <x:v>133</x:v>
      </x:c>
      <x:c r="B1141" s="0" t="n">
        <x:v>1845</x:v>
      </x:c>
      <x:c r="C1141" s="0" t="s">
        <x:v>128</x:v>
      </x:c>
      <x:c r="D1141" s="0" t="s">
        <x:v>129</x:v>
      </x:c>
      <x:c r="E1141" s="0" t="s">
        <x:v>130</x:v>
      </x:c>
      <x:c r="F1141" s="0" t="s">
        <x:v>20</x:v>
      </x:c>
      <x:c r="G1141" s="0" t="n">
        <x:v>772</x:v>
      </x:c>
      <x:c r="H1141" s="4" t="n">
        <x:v>24.8</x:v>
      </x:c>
      <x:c r="I1141" s="4" t="n">
        <x:v>772</x:v>
      </x:c>
      <x:c r="J1141" s="4" t="n">
        <x:v>0.032</x:v>
      </x:c>
      <x:c r="K1141" s="4">
        <x:f>I1141*J1141</x:f>
      </x:c>
      <x:c r="L1141" s="4" t="n">
        <x:v>201.716</x:v>
      </x:c>
      <x:c r="M1141" s="5">
        <x:f>J1141/0.291*100</x:f>
      </x:c>
      <x:c r="N1141" s="6">
        <x:f>M1141*L1141/100</x:f>
      </x:c>
      <x:c r="O1141" s="6">
        <x:f>H1141-N1141</x:f>
      </x:c>
    </x:row>
    <x:row r="1142" spans="1:25">
      <x:c r="A1142" s="0" t="s">
        <x:v>133</x:v>
      </x:c>
      <x:c r="B1142" s="0" t="n">
        <x:v>1845</x:v>
      </x:c>
      <x:c r="C1142" s="0" t="s">
        <x:v>128</x:v>
      </x:c>
      <x:c r="D1142" s="0" t="s">
        <x:v>18</x:v>
      </x:c>
      <x:c r="E1142" s="0" t="s">
        <x:v>19</x:v>
      </x:c>
      <x:c r="F1142" s="0" t="s">
        <x:v>20</x:v>
      </x:c>
      <x:c r="G1142" s="0" t="n">
        <x:v>772</x:v>
      </x:c>
      <x:c r="H1142" s="4" t="n">
        <x:v>29.76</x:v>
      </x:c>
      <x:c r="I1142" s="4" t="n">
        <x:v>772</x:v>
      </x:c>
      <x:c r="J1142" s="4" t="n">
        <x:v>0.039</x:v>
      </x:c>
      <x:c r="K1142" s="4">
        <x:f>I1142*J1142</x:f>
      </x:c>
      <x:c r="L1142" s="4" t="n">
        <x:v>201.716</x:v>
      </x:c>
      <x:c r="M1142" s="5">
        <x:f>J1142/0.291*100</x:f>
      </x:c>
      <x:c r="N1142" s="6">
        <x:f>M1142*L1142/100</x:f>
      </x:c>
      <x:c r="O1142" s="6">
        <x:f>H1142-N1142</x:f>
      </x:c>
    </x:row>
    <x:row r="1143" spans="1:25">
      <x:c r="A1143" s="0" t="s">
        <x:v>133</x:v>
      </x:c>
      <x:c r="B1143" s="0" t="n">
        <x:v>1845</x:v>
      </x:c>
      <x:c r="C1143" s="0" t="s">
        <x:v>128</x:v>
      </x:c>
      <x:c r="D1143" s="0" t="s">
        <x:v>129</x:v>
      </x:c>
      <x:c r="E1143" s="0" t="s">
        <x:v>130</x:v>
      </x:c>
      <x:c r="F1143" s="0" t="s">
        <x:v>20</x:v>
      </x:c>
      <x:c r="G1143" s="0" t="n">
        <x:v>772</x:v>
      </x:c>
      <x:c r="H1143" s="4" t="n">
        <x:v>30</x:v>
      </x:c>
      <x:c r="I1143" s="4" t="n">
        <x:v>772</x:v>
      </x:c>
      <x:c r="J1143" s="4" t="n">
        <x:v>0.039</x:v>
      </x:c>
      <x:c r="K1143" s="4">
        <x:f>I1143*J1143</x:f>
      </x:c>
      <x:c r="L1143" s="4" t="n">
        <x:v>201.716</x:v>
      </x:c>
      <x:c r="M1143" s="5">
        <x:f>J1143/0.291*100</x:f>
      </x:c>
      <x:c r="N1143" s="6">
        <x:f>M1143*L1143/100</x:f>
      </x:c>
      <x:c r="O1143" s="6">
        <x:f>H1143-N1143</x:f>
      </x:c>
    </x:row>
    <x:row r="1144" spans="1:25">
      <x:c r="A1144" s="0" t="s">
        <x:v>133</x:v>
      </x:c>
      <x:c r="B1144" s="0" t="n">
        <x:v>1845</x:v>
      </x:c>
      <x:c r="C1144" s="0" t="s">
        <x:v>128</x:v>
      </x:c>
      <x:c r="D1144" s="0" t="s">
        <x:v>18</x:v>
      </x:c>
      <x:c r="E1144" s="0" t="s">
        <x:v>19</x:v>
      </x:c>
      <x:c r="F1144" s="0" t="s">
        <x:v>20</x:v>
      </x:c>
      <x:c r="G1144" s="0" t="n">
        <x:v>772</x:v>
      </x:c>
      <x:c r="H1144" s="4" t="n">
        <x:v>36</x:v>
      </x:c>
      <x:c r="I1144" s="4" t="n">
        <x:v>772</x:v>
      </x:c>
      <x:c r="J1144" s="4" t="n">
        <x:v>0.047</x:v>
      </x:c>
      <x:c r="K1144" s="4">
        <x:f>I1144*J1144</x:f>
      </x:c>
      <x:c r="L1144" s="4" t="n">
        <x:v>201.716</x:v>
      </x:c>
      <x:c r="M1144" s="5">
        <x:f>J1144/0.291*100</x:f>
      </x:c>
      <x:c r="N1144" s="6">
        <x:f>M1144*L1144/100</x:f>
      </x:c>
      <x:c r="O1144" s="6">
        <x:f>H1144-N1144</x:f>
      </x:c>
    </x:row>
    <x:row r="1145" spans="1:25">
      <x:c r="A1145" s="0" t="s">
        <x:v>133</x:v>
      </x:c>
      <x:c r="B1145" s="0" t="n">
        <x:v>1845</x:v>
      </x:c>
      <x:c r="C1145" s="0" t="s">
        <x:v>128</x:v>
      </x:c>
      <x:c r="D1145" s="0" t="s">
        <x:v>129</x:v>
      </x:c>
      <x:c r="E1145" s="0" t="s">
        <x:v>130</x:v>
      </x:c>
      <x:c r="F1145" s="0" t="s">
        <x:v>20</x:v>
      </x:c>
      <x:c r="G1145" s="0" t="n">
        <x:v>772</x:v>
      </x:c>
      <x:c r="H1145" s="4" t="n">
        <x:v>5.2</x:v>
      </x:c>
      <x:c r="I1145" s="4" t="n">
        <x:v>772</x:v>
      </x:c>
      <x:c r="J1145" s="4" t="n">
        <x:v>0.007</x:v>
      </x:c>
      <x:c r="K1145" s="4">
        <x:f>I1145*J1145</x:f>
      </x:c>
      <x:c r="L1145" s="4" t="n">
        <x:v>201.716</x:v>
      </x:c>
      <x:c r="M1145" s="5">
        <x:f>J1145/0.291*100</x:f>
      </x:c>
      <x:c r="N1145" s="6">
        <x:f>M1145*L1145/100</x:f>
      </x:c>
      <x:c r="O1145" s="6">
        <x:f>H1145-N1145</x:f>
      </x:c>
    </x:row>
    <x:row r="1146" spans="1:25">
      <x:c r="A1146" s="0" t="s">
        <x:v>133</x:v>
      </x:c>
      <x:c r="B1146" s="0" t="n">
        <x:v>1845</x:v>
      </x:c>
      <x:c r="C1146" s="0" t="s">
        <x:v>128</x:v>
      </x:c>
      <x:c r="D1146" s="0" t="s">
        <x:v>18</x:v>
      </x:c>
      <x:c r="E1146" s="0" t="s">
        <x:v>19</x:v>
      </x:c>
      <x:c r="F1146" s="0" t="s">
        <x:v>20</x:v>
      </x:c>
      <x:c r="G1146" s="0" t="n">
        <x:v>772</x:v>
      </x:c>
      <x:c r="H1146" s="4" t="n">
        <x:v>6.24</x:v>
      </x:c>
      <x:c r="I1146" s="4" t="n">
        <x:v>772</x:v>
      </x:c>
      <x:c r="J1146" s="4" t="n">
        <x:v>0.008</x:v>
      </x:c>
      <x:c r="K1146" s="4">
        <x:f>I1146*J1146</x:f>
      </x:c>
      <x:c r="L1146" s="4" t="n">
        <x:v>201.716</x:v>
      </x:c>
      <x:c r="M1146" s="5">
        <x:f>J1146/0.291*100</x:f>
      </x:c>
      <x:c r="N1146" s="6">
        <x:f>M1146*L1146/100</x:f>
      </x:c>
      <x:c r="O1146" s="6">
        <x:f>H1146-N1146</x:f>
      </x:c>
    </x:row>
    <x:row r="1147" spans="1:25">
      <x:c r="A1147" s="0" t="s">
        <x:v>133</x:v>
      </x:c>
      <x:c r="B1147" s="0" t="n">
        <x:v>1845</x:v>
      </x:c>
      <x:c r="C1147" s="0" t="s">
        <x:v>128</x:v>
      </x:c>
      <x:c r="D1147" s="0" t="s">
        <x:v>129</x:v>
      </x:c>
      <x:c r="E1147" s="0" t="s">
        <x:v>130</x:v>
      </x:c>
      <x:c r="F1147" s="0" t="s">
        <x:v>20</x:v>
      </x:c>
      <x:c r="G1147" s="0" t="n">
        <x:v>772</x:v>
      </x:c>
      <x:c r="H1147" s="4" t="n">
        <x:v>17.2</x:v>
      </x:c>
      <x:c r="I1147" s="4" t="n">
        <x:v>772</x:v>
      </x:c>
      <x:c r="J1147" s="4" t="n">
        <x:v>0.022</x:v>
      </x:c>
      <x:c r="K1147" s="4">
        <x:f>I1147*J1147</x:f>
      </x:c>
      <x:c r="L1147" s="4" t="n">
        <x:v>201.716</x:v>
      </x:c>
      <x:c r="M1147" s="5">
        <x:f>J1147/0.291*100</x:f>
      </x:c>
      <x:c r="N1147" s="6">
        <x:f>M1147*L1147/100</x:f>
      </x:c>
      <x:c r="O1147" s="6">
        <x:f>H1147-N1147</x:f>
      </x:c>
    </x:row>
    <x:row r="1148" spans="1:25">
      <x:c r="A1148" s="0" t="s">
        <x:v>133</x:v>
      </x:c>
      <x:c r="B1148" s="0" t="n">
        <x:v>1845</x:v>
      </x:c>
      <x:c r="C1148" s="0" t="s">
        <x:v>128</x:v>
      </x:c>
      <x:c r="D1148" s="0" t="s">
        <x:v>18</x:v>
      </x:c>
      <x:c r="E1148" s="0" t="s">
        <x:v>19</x:v>
      </x:c>
      <x:c r="F1148" s="0" t="s">
        <x:v>20</x:v>
      </x:c>
      <x:c r="G1148" s="0" t="n">
        <x:v>772</x:v>
      </x:c>
      <x:c r="H1148" s="4" t="n">
        <x:v>20.64</x:v>
      </x:c>
      <x:c r="I1148" s="4" t="n">
        <x:v>772</x:v>
      </x:c>
      <x:c r="J1148" s="4" t="n">
        <x:v>0.027</x:v>
      </x:c>
      <x:c r="K1148" s="4">
        <x:f>I1148*J1148</x:f>
      </x:c>
      <x:c r="L1148" s="4" t="n">
        <x:v>201.716</x:v>
      </x:c>
      <x:c r="M1148" s="5">
        <x:f>J1148/0.291*100</x:f>
      </x:c>
      <x:c r="N1148" s="6">
        <x:f>M1148*L1148/100</x:f>
      </x:c>
      <x:c r="O1148" s="6">
        <x:f>H1148-N1148</x:f>
      </x:c>
    </x:row>
    <x:row r="1149" spans="1:25">
      <x:c r="A1149" s="0" t="s">
        <x:v>133</x:v>
      </x:c>
      <x:c r="B1149" s="0" t="n">
        <x:v>1845</x:v>
      </x:c>
      <x:c r="C1149" s="0" t="s">
        <x:v>128</x:v>
      </x:c>
      <x:c r="D1149" s="0" t="s">
        <x:v>18</x:v>
      </x:c>
      <x:c r="E1149" s="0" t="s">
        <x:v>19</x:v>
      </x:c>
      <x:c r="F1149" s="0" t="s">
        <x:v>26</x:v>
      </x:c>
      <x:c r="G1149" s="0" t="n">
        <x:v>772</x:v>
      </x:c>
      <x:c r="H1149" s="4" t="n">
        <x:v>54.041</x:v>
      </x:c>
      <x:c r="I1149" s="4" t="n">
        <x:v>772</x:v>
      </x:c>
      <x:c r="J1149" s="4" t="n">
        <x:v>0.07</x:v>
      </x:c>
      <x:c r="K1149" s="4">
        <x:f>I1149*J1149</x:f>
      </x:c>
      <x:c r="L1149" s="4" t="n">
        <x:v>201.716</x:v>
      </x:c>
      <x:c r="M1149" s="5">
        <x:f>J1149/0.291*100</x:f>
      </x:c>
      <x:c r="N1149" s="6">
        <x:f>M1149*L1149/100</x:f>
      </x:c>
      <x:c r="O1149" s="6">
        <x:f>H1149-N1149</x:f>
      </x:c>
    </x:row>
    <x:row r="1150" spans="1:25">
      <x:c r="A1150" s="0" t="s">
        <x:v>138</x:v>
      </x:c>
      <x:c r="B1150" s="0" t="n">
        <x:v>1846</x:v>
      </x:c>
      <x:c r="C1150" s="0" t="s">
        <x:v>128</x:v>
      </x:c>
      <x:c r="D1150" s="0" t="s">
        <x:v>129</x:v>
      </x:c>
      <x:c r="E1150" s="0" t="s">
        <x:v>130</x:v>
      </x:c>
      <x:c r="F1150" s="0" t="s">
        <x:v>20</x:v>
      </x:c>
      <x:c r="G1150" s="0" t="n">
        <x:v>140</x:v>
      </x:c>
      <x:c r="H1150" s="4" t="n">
        <x:v>14</x:v>
      </x:c>
      <x:c r="I1150" s="4" t="n">
        <x:v>140</x:v>
      </x:c>
      <x:c r="J1150" s="4" t="n">
        <x:v>0.1</x:v>
      </x:c>
      <x:c r="K1150" s="4">
        <x:f>I1150*J1150</x:f>
      </x:c>
      <x:c r="L1150" s="4" t="n">
        <x:v>37.23</x:v>
      </x:c>
      <x:c r="M1150" s="5">
        <x:f>J1150/0.29*100</x:f>
      </x:c>
      <x:c r="N1150" s="6">
        <x:f>M1150*L1150/100</x:f>
      </x:c>
      <x:c r="O1150" s="6">
        <x:f>H1150-N1150</x:f>
      </x:c>
    </x:row>
    <x:row r="1151" spans="1:25">
      <x:c r="A1151" s="0" t="s">
        <x:v>138</x:v>
      </x:c>
      <x:c r="B1151" s="0" t="n">
        <x:v>1846</x:v>
      </x:c>
      <x:c r="C1151" s="0" t="s">
        <x:v>128</x:v>
      </x:c>
      <x:c r="D1151" s="0" t="s">
        <x:v>18</x:v>
      </x:c>
      <x:c r="E1151" s="0" t="s">
        <x:v>19</x:v>
      </x:c>
      <x:c r="F1151" s="0" t="s">
        <x:v>20</x:v>
      </x:c>
      <x:c r="G1151" s="0" t="n">
        <x:v>140</x:v>
      </x:c>
      <x:c r="H1151" s="4" t="n">
        <x:v>16.8</x:v>
      </x:c>
      <x:c r="I1151" s="4" t="n">
        <x:v>140</x:v>
      </x:c>
      <x:c r="J1151" s="4" t="n">
        <x:v>0.12</x:v>
      </x:c>
      <x:c r="K1151" s="4">
        <x:f>I1151*J1151</x:f>
      </x:c>
      <x:c r="L1151" s="4" t="n">
        <x:v>37.23</x:v>
      </x:c>
      <x:c r="M1151" s="5">
        <x:f>J1151/0.29*100</x:f>
      </x:c>
      <x:c r="N1151" s="6">
        <x:f>M1151*L1151/100</x:f>
      </x:c>
      <x:c r="O1151" s="6">
        <x:f>H1151-N1151</x:f>
      </x:c>
    </x:row>
    <x:row r="1152" spans="1:25">
      <x:c r="A1152" s="0" t="s">
        <x:v>138</x:v>
      </x:c>
      <x:c r="B1152" s="0" t="n">
        <x:v>1846</x:v>
      </x:c>
      <x:c r="C1152" s="0" t="s">
        <x:v>128</x:v>
      </x:c>
      <x:c r="D1152" s="0" t="s">
        <x:v>18</x:v>
      </x:c>
      <x:c r="E1152" s="0" t="s">
        <x:v>19</x:v>
      </x:c>
      <x:c r="F1152" s="0" t="s">
        <x:v>26</x:v>
      </x:c>
      <x:c r="G1152" s="0" t="n">
        <x:v>140</x:v>
      </x:c>
      <x:c r="H1152" s="4" t="n">
        <x:v>9.8</x:v>
      </x:c>
      <x:c r="I1152" s="4" t="n">
        <x:v>140</x:v>
      </x:c>
      <x:c r="J1152" s="4" t="n">
        <x:v>0.07</x:v>
      </x:c>
      <x:c r="K1152" s="4">
        <x:f>I1152*J1152</x:f>
      </x:c>
      <x:c r="L1152" s="4" t="n">
        <x:v>37.23</x:v>
      </x:c>
      <x:c r="M1152" s="5">
        <x:f>J1152/0.29*100</x:f>
      </x:c>
      <x:c r="N1152" s="6">
        <x:f>M1152*L1152/100</x:f>
      </x:c>
      <x:c r="O1152" s="6">
        <x:f>H1152-N1152</x:f>
      </x:c>
    </x:row>
    <x:row r="1153" spans="1:25">
      <x:c r="A1153" s="0" t="s">
        <x:v>113</x:v>
      </x:c>
      <x:c r="B1153" s="0" t="n">
        <x:v>1847</x:v>
      </x:c>
      <x:c r="C1153" s="0" t="s">
        <x:v>21</x:v>
      </x:c>
      <x:c r="D1153" s="0" t="s">
        <x:v>42</x:v>
      </x:c>
      <x:c r="E1153" s="0" t="s">
        <x:v>44</x:v>
      </x:c>
      <x:c r="F1153" s="0" t="s">
        <x:v>20</x:v>
      </x:c>
      <x:c r="G1153" s="0" t="n">
        <x:v>4</x:v>
      </x:c>
      <x:c r="H1153" s="4" t="n">
        <x:v>1.2</x:v>
      </x:c>
      <x:c r="I1153" s="4" t="n">
        <x:v>4</x:v>
      </x:c>
      <x:c r="J1153" s="4" t="n">
        <x:v>0.3</x:v>
      </x:c>
      <x:c r="K1153" s="4">
        <x:f>I1153*J1153</x:f>
      </x:c>
      <x:c r="L1153" s="4" t="n">
        <x:v>15.749</x:v>
      </x:c>
      <x:c r="M1153" s="5">
        <x:f>J1153/3.83*100</x:f>
      </x:c>
      <x:c r="N1153" s="6">
        <x:f>M1153*L1153/100</x:f>
      </x:c>
      <x:c r="O1153" s="6">
        <x:f>H1153-N1153</x:f>
      </x:c>
    </x:row>
    <x:row r="1154" spans="1:25">
      <x:c r="A1154" s="0" t="s">
        <x:v>113</x:v>
      </x:c>
      <x:c r="B1154" s="0" t="n">
        <x:v>1847</x:v>
      </x:c>
      <x:c r="C1154" s="0" t="s">
        <x:v>21</x:v>
      </x:c>
      <x:c r="D1154" s="0" t="s">
        <x:v>42</x:v>
      </x:c>
      <x:c r="E1154" s="0" t="s">
        <x:v>43</x:v>
      </x:c>
      <x:c r="F1154" s="0" t="s">
        <x:v>20</x:v>
      </x:c>
      <x:c r="G1154" s="0" t="n">
        <x:v>4</x:v>
      </x:c>
      <x:c r="H1154" s="4" t="n">
        <x:v>1.2</x:v>
      </x:c>
      <x:c r="I1154" s="4" t="n">
        <x:v>4</x:v>
      </x:c>
      <x:c r="J1154" s="4" t="n">
        <x:v>0.3</x:v>
      </x:c>
      <x:c r="K1154" s="4">
        <x:f>I1154*J1154</x:f>
      </x:c>
      <x:c r="L1154" s="4" t="n">
        <x:v>15.749</x:v>
      </x:c>
      <x:c r="M1154" s="5">
        <x:f>J1154/3.83*100</x:f>
      </x:c>
      <x:c r="N1154" s="6">
        <x:f>M1154*L1154/100</x:f>
      </x:c>
      <x:c r="O1154" s="6">
        <x:f>H1154-N1154</x:f>
      </x:c>
    </x:row>
    <x:row r="1155" spans="1:25">
      <x:c r="A1155" s="0" t="s">
        <x:v>113</x:v>
      </x:c>
      <x:c r="B1155" s="0" t="n">
        <x:v>1847</x:v>
      </x:c>
      <x:c r="C1155" s="0" t="s">
        <x:v>21</x:v>
      </x:c>
      <x:c r="D1155" s="0" t="s">
        <x:v>33</x:v>
      </x:c>
      <x:c r="E1155" s="0" t="s">
        <x:v>45</x:v>
      </x:c>
      <x:c r="F1155" s="0" t="s">
        <x:v>26</x:v>
      </x:c>
      <x:c r="G1155" s="0" t="n">
        <x:v>4</x:v>
      </x:c>
      <x:c r="H1155" s="4" t="n">
        <x:v>5.92</x:v>
      </x:c>
      <x:c r="I1155" s="4" t="n">
        <x:v>4</x:v>
      </x:c>
      <x:c r="J1155" s="4" t="n">
        <x:v>1.48</x:v>
      </x:c>
      <x:c r="K1155" s="4">
        <x:f>I1155*J1155</x:f>
      </x:c>
      <x:c r="L1155" s="4" t="n">
        <x:v>15.749</x:v>
      </x:c>
      <x:c r="M1155" s="5">
        <x:f>J1155/3.83*100</x:f>
      </x:c>
      <x:c r="N1155" s="6">
        <x:f>M1155*L1155/100</x:f>
      </x:c>
      <x:c r="O1155" s="6">
        <x:f>H1155-N1155</x:f>
      </x:c>
    </x:row>
    <x:row r="1156" spans="1:25">
      <x:c r="A1156" s="0" t="s">
        <x:v>113</x:v>
      </x:c>
      <x:c r="B1156" s="0" t="n">
        <x:v>1847</x:v>
      </x:c>
      <x:c r="C1156" s="0" t="s">
        <x:v>21</x:v>
      </x:c>
      <x:c r="D1156" s="0" t="s">
        <x:v>36</x:v>
      </x:c>
      <x:c r="E1156" s="0" t="s">
        <x:v>46</x:v>
      </x:c>
      <x:c r="F1156" s="0" t="s">
        <x:v>26</x:v>
      </x:c>
      <x:c r="G1156" s="0" t="n">
        <x:v>4</x:v>
      </x:c>
      <x:c r="H1156" s="4" t="n">
        <x:v>7</x:v>
      </x:c>
      <x:c r="I1156" s="4" t="n">
        <x:v>4</x:v>
      </x:c>
      <x:c r="J1156" s="4" t="n">
        <x:v>1.75</x:v>
      </x:c>
      <x:c r="K1156" s="4">
        <x:f>I1156*J1156</x:f>
      </x:c>
      <x:c r="L1156" s="4" t="n">
        <x:v>15.749</x:v>
      </x:c>
      <x:c r="M1156" s="5">
        <x:f>J1156/3.83*100</x:f>
      </x:c>
      <x:c r="N1156" s="6">
        <x:f>M1156*L1156/100</x:f>
      </x:c>
      <x:c r="O1156" s="6">
        <x:f>H1156-N1156</x:f>
      </x:c>
    </x:row>
    <x:row r="1157" spans="1:25">
      <x:c r="A1157" s="0" t="s">
        <x:v>80</x:v>
      </x:c>
      <x:c r="B1157" s="0" t="n">
        <x:v>1848</x:v>
      </x:c>
      <x:c r="C1157" s="0" t="s">
        <x:v>21</x:v>
      </x:c>
      <x:c r="D1157" s="0" t="s">
        <x:v>42</x:v>
      </x:c>
      <x:c r="E1157" s="0" t="s">
        <x:v>44</x:v>
      </x:c>
      <x:c r="F1157" s="0" t="s">
        <x:v>20</x:v>
      </x:c>
      <x:c r="G1157" s="0" t="n">
        <x:v>35</x:v>
      </x:c>
      <x:c r="H1157" s="4" t="n">
        <x:v>10.5</x:v>
      </x:c>
      <x:c r="I1157" s="4" t="n">
        <x:v>35</x:v>
      </x:c>
      <x:c r="J1157" s="4" t="n">
        <x:v>0.3</x:v>
      </x:c>
      <x:c r="K1157" s="4">
        <x:f>I1157*J1157</x:f>
      </x:c>
      <x:c r="L1157" s="4" t="n">
        <x:v>141.301</x:v>
      </x:c>
      <x:c r="M1157" s="5">
        <x:f>J1157/3.83*100</x:f>
      </x:c>
      <x:c r="N1157" s="6">
        <x:f>M1157*L1157/100</x:f>
      </x:c>
      <x:c r="O1157" s="6">
        <x:f>H1157-N1157</x:f>
      </x:c>
    </x:row>
    <x:row r="1158" spans="1:25">
      <x:c r="A1158" s="0" t="s">
        <x:v>80</x:v>
      </x:c>
      <x:c r="B1158" s="0" t="n">
        <x:v>1848</x:v>
      </x:c>
      <x:c r="C1158" s="0" t="s">
        <x:v>21</x:v>
      </x:c>
      <x:c r="D1158" s="0" t="s">
        <x:v>42</x:v>
      </x:c>
      <x:c r="E1158" s="0" t="s">
        <x:v>43</x:v>
      </x:c>
      <x:c r="F1158" s="0" t="s">
        <x:v>20</x:v>
      </x:c>
      <x:c r="G1158" s="0" t="n">
        <x:v>35</x:v>
      </x:c>
      <x:c r="H1158" s="4" t="n">
        <x:v>10.5</x:v>
      </x:c>
      <x:c r="I1158" s="4" t="n">
        <x:v>35</x:v>
      </x:c>
      <x:c r="J1158" s="4" t="n">
        <x:v>0.3</x:v>
      </x:c>
      <x:c r="K1158" s="4">
        <x:f>I1158*J1158</x:f>
      </x:c>
      <x:c r="L1158" s="4" t="n">
        <x:v>141.301</x:v>
      </x:c>
      <x:c r="M1158" s="5">
        <x:f>J1158/3.83*100</x:f>
      </x:c>
      <x:c r="N1158" s="6">
        <x:f>M1158*L1158/100</x:f>
      </x:c>
      <x:c r="O1158" s="6">
        <x:f>H1158-N1158</x:f>
      </x:c>
    </x:row>
    <x:row r="1159" spans="1:25">
      <x:c r="A1159" s="0" t="s">
        <x:v>80</x:v>
      </x:c>
      <x:c r="B1159" s="0" t="n">
        <x:v>1848</x:v>
      </x:c>
      <x:c r="C1159" s="0" t="s">
        <x:v>21</x:v>
      </x:c>
      <x:c r="D1159" s="0" t="s">
        <x:v>33</x:v>
      </x:c>
      <x:c r="E1159" s="0" t="s">
        <x:v>45</x:v>
      </x:c>
      <x:c r="F1159" s="0" t="s">
        <x:v>26</x:v>
      </x:c>
      <x:c r="G1159" s="0" t="n">
        <x:v>35</x:v>
      </x:c>
      <x:c r="H1159" s="4" t="n">
        <x:v>51.803</x:v>
      </x:c>
      <x:c r="I1159" s="4" t="n">
        <x:v>35</x:v>
      </x:c>
      <x:c r="J1159" s="4" t="n">
        <x:v>1.48</x:v>
      </x:c>
      <x:c r="K1159" s="4">
        <x:f>I1159*J1159</x:f>
      </x:c>
      <x:c r="L1159" s="4" t="n">
        <x:v>141.301</x:v>
      </x:c>
      <x:c r="M1159" s="5">
        <x:f>J1159/3.83*100</x:f>
      </x:c>
      <x:c r="N1159" s="6">
        <x:f>M1159*L1159/100</x:f>
      </x:c>
      <x:c r="O1159" s="6">
        <x:f>H1159-N1159</x:f>
      </x:c>
    </x:row>
    <x:row r="1160" spans="1:25">
      <x:c r="A1160" s="0" t="s">
        <x:v>80</x:v>
      </x:c>
      <x:c r="B1160" s="0" t="n">
        <x:v>1848</x:v>
      </x:c>
      <x:c r="C1160" s="0" t="s">
        <x:v>21</x:v>
      </x:c>
      <x:c r="D1160" s="0" t="s">
        <x:v>36</x:v>
      </x:c>
      <x:c r="E1160" s="0" t="s">
        <x:v>46</x:v>
      </x:c>
      <x:c r="F1160" s="0" t="s">
        <x:v>26</x:v>
      </x:c>
      <x:c r="G1160" s="0" t="n">
        <x:v>35</x:v>
      </x:c>
      <x:c r="H1160" s="4" t="n">
        <x:v>61.25</x:v>
      </x:c>
      <x:c r="I1160" s="4" t="n">
        <x:v>35</x:v>
      </x:c>
      <x:c r="J1160" s="4" t="n">
        <x:v>1.75</x:v>
      </x:c>
      <x:c r="K1160" s="4">
        <x:f>I1160*J1160</x:f>
      </x:c>
      <x:c r="L1160" s="4" t="n">
        <x:v>141.301</x:v>
      </x:c>
      <x:c r="M1160" s="5">
        <x:f>J1160/3.83*100</x:f>
      </x:c>
      <x:c r="N1160" s="6">
        <x:f>M1160*L1160/100</x:f>
      </x:c>
      <x:c r="O1160" s="6">
        <x:f>H1160-N1160</x:f>
      </x:c>
    </x:row>
    <x:row r="1161" spans="1:25">
      <x:c r="A1161" s="0" t="s">
        <x:v>139</x:v>
      </x:c>
      <x:c r="B1161" s="0" t="n">
        <x:v>1850</x:v>
      </x:c>
      <x:c r="C1161" s="0" t="s">
        <x:v>128</x:v>
      </x:c>
      <x:c r="D1161" s="0" t="s">
        <x:v>129</x:v>
      </x:c>
      <x:c r="E1161" s="0" t="s">
        <x:v>130</x:v>
      </x:c>
      <x:c r="F1161" s="0" t="s">
        <x:v>20</x:v>
      </x:c>
      <x:c r="G1161" s="0" t="n">
        <x:v>140</x:v>
      </x:c>
      <x:c r="H1161" s="4" t="n">
        <x:v>14</x:v>
      </x:c>
      <x:c r="I1161" s="4" t="n">
        <x:v>140</x:v>
      </x:c>
      <x:c r="J1161" s="4" t="n">
        <x:v>0.1</x:v>
      </x:c>
      <x:c r="K1161" s="4">
        <x:f>I1161*J1161</x:f>
      </x:c>
      <x:c r="L1161" s="4" t="n">
        <x:v>35.78</x:v>
      </x:c>
      <x:c r="M1161" s="5">
        <x:f>J1161/0.29*100</x:f>
      </x:c>
      <x:c r="N1161" s="6">
        <x:f>M1161*L1161/100</x:f>
      </x:c>
      <x:c r="O1161" s="6">
        <x:f>H1161-N1161</x:f>
      </x:c>
    </x:row>
    <x:row r="1162" spans="1:25">
      <x:c r="A1162" s="0" t="s">
        <x:v>139</x:v>
      </x:c>
      <x:c r="B1162" s="0" t="n">
        <x:v>1850</x:v>
      </x:c>
      <x:c r="C1162" s="0" t="s">
        <x:v>128</x:v>
      </x:c>
      <x:c r="D1162" s="0" t="s">
        <x:v>18</x:v>
      </x:c>
      <x:c r="E1162" s="0" t="s">
        <x:v>19</x:v>
      </x:c>
      <x:c r="F1162" s="0" t="s">
        <x:v>20</x:v>
      </x:c>
      <x:c r="G1162" s="0" t="n">
        <x:v>140</x:v>
      </x:c>
      <x:c r="H1162" s="4" t="n">
        <x:v>16.8</x:v>
      </x:c>
      <x:c r="I1162" s="4" t="n">
        <x:v>140</x:v>
      </x:c>
      <x:c r="J1162" s="4" t="n">
        <x:v>0.12</x:v>
      </x:c>
      <x:c r="K1162" s="4">
        <x:f>I1162*J1162</x:f>
      </x:c>
      <x:c r="L1162" s="4" t="n">
        <x:v>35.78</x:v>
      </x:c>
      <x:c r="M1162" s="5">
        <x:f>J1162/0.29*100</x:f>
      </x:c>
      <x:c r="N1162" s="6">
        <x:f>M1162*L1162/100</x:f>
      </x:c>
      <x:c r="O1162" s="6">
        <x:f>H1162-N1162</x:f>
      </x:c>
    </x:row>
    <x:row r="1163" spans="1:25">
      <x:c r="A1163" s="0" t="s">
        <x:v>139</x:v>
      </x:c>
      <x:c r="B1163" s="0" t="n">
        <x:v>1850</x:v>
      </x:c>
      <x:c r="C1163" s="0" t="s">
        <x:v>128</x:v>
      </x:c>
      <x:c r="D1163" s="0" t="s">
        <x:v>18</x:v>
      </x:c>
      <x:c r="E1163" s="0" t="s">
        <x:v>19</x:v>
      </x:c>
      <x:c r="F1163" s="0" t="s">
        <x:v>26</x:v>
      </x:c>
      <x:c r="G1163" s="0" t="n">
        <x:v>140</x:v>
      </x:c>
      <x:c r="H1163" s="4" t="n">
        <x:v>9.8</x:v>
      </x:c>
      <x:c r="I1163" s="4" t="n">
        <x:v>140</x:v>
      </x:c>
      <x:c r="J1163" s="4" t="n">
        <x:v>0.07</x:v>
      </x:c>
      <x:c r="K1163" s="4">
        <x:f>I1163*J1163</x:f>
      </x:c>
      <x:c r="L1163" s="4" t="n">
        <x:v>35.78</x:v>
      </x:c>
      <x:c r="M1163" s="5">
        <x:f>J1163/0.29*100</x:f>
      </x:c>
      <x:c r="N1163" s="6">
        <x:f>M1163*L1163/100</x:f>
      </x:c>
      <x:c r="O1163" s="6">
        <x:f>H1163-N1163</x:f>
      </x:c>
    </x:row>
    <x:row r="1164" spans="1:25">
      <x:c r="A1164" s="0" t="s">
        <x:v>48</x:v>
      </x:c>
      <x:c r="B1164" s="0" t="n">
        <x:v>1851</x:v>
      </x:c>
      <x:c r="C1164" s="0" t="s">
        <x:v>21</x:v>
      </x:c>
      <x:c r="D1164" s="0" t="s">
        <x:v>33</x:v>
      </x:c>
      <x:c r="E1164" s="0" t="s">
        <x:v>73</x:v>
      </x:c>
      <x:c r="F1164" s="0" t="s">
        <x:v>20</x:v>
      </x:c>
      <x:c r="G1164" s="0" t="n">
        <x:v>225</x:v>
      </x:c>
      <x:c r="H1164" s="4" t="n">
        <x:v>59.85</x:v>
      </x:c>
      <x:c r="I1164" s="4" t="n">
        <x:v>225</x:v>
      </x:c>
      <x:c r="J1164" s="4" t="n">
        <x:v>0.266</x:v>
      </x:c>
      <x:c r="K1164" s="4">
        <x:f>I1164*J1164</x:f>
      </x:c>
      <x:c r="L1164" s="4" t="n">
        <x:v>250.212</x:v>
      </x:c>
      <x:c r="M1164" s="5">
        <x:f>J1164/1.408*100</x:f>
      </x:c>
      <x:c r="N1164" s="6">
        <x:f>M1164*L1164/100</x:f>
      </x:c>
      <x:c r="O1164" s="6">
        <x:f>H1164-N1164</x:f>
      </x:c>
    </x:row>
    <x:row r="1165" spans="1:25">
      <x:c r="A1165" s="0" t="s">
        <x:v>48</x:v>
      </x:c>
      <x:c r="B1165" s="0" t="n">
        <x:v>1851</x:v>
      </x:c>
      <x:c r="C1165" s="0" t="s">
        <x:v>21</x:v>
      </x:c>
      <x:c r="D1165" s="0" t="s">
        <x:v>22</x:v>
      </x:c>
      <x:c r="E1165" s="0" t="s">
        <x:v>74</x:v>
      </x:c>
      <x:c r="F1165" s="0" t="s">
        <x:v>20</x:v>
      </x:c>
      <x:c r="G1165" s="0" t="n">
        <x:v>225</x:v>
      </x:c>
      <x:c r="H1165" s="4" t="n">
        <x:v>50.4</x:v>
      </x:c>
      <x:c r="I1165" s="4" t="n">
        <x:v>225</x:v>
      </x:c>
      <x:c r="J1165" s="4" t="n">
        <x:v>0.224</x:v>
      </x:c>
      <x:c r="K1165" s="4">
        <x:f>I1165*J1165</x:f>
      </x:c>
      <x:c r="L1165" s="4" t="n">
        <x:v>250.212</x:v>
      </x:c>
      <x:c r="M1165" s="5">
        <x:f>J1165/1.408*100</x:f>
      </x:c>
      <x:c r="N1165" s="6">
        <x:f>M1165*L1165/100</x:f>
      </x:c>
      <x:c r="O1165" s="6">
        <x:f>H1165-N1165</x:f>
      </x:c>
    </x:row>
    <x:row r="1166" spans="1:25">
      <x:c r="A1166" s="0" t="s">
        <x:v>48</x:v>
      </x:c>
      <x:c r="B1166" s="0" t="n">
        <x:v>1851</x:v>
      </x:c>
      <x:c r="C1166" s="0" t="s">
        <x:v>21</x:v>
      </x:c>
      <x:c r="D1166" s="0" t="s">
        <x:v>33</x:v>
      </x:c>
      <x:c r="E1166" s="0" t="s">
        <x:v>73</x:v>
      </x:c>
      <x:c r="F1166" s="0" t="s">
        <x:v>26</x:v>
      </x:c>
      <x:c r="G1166" s="0" t="n">
        <x:v>225</x:v>
      </x:c>
      <x:c r="H1166" s="4" t="n">
        <x:v>17.534</x:v>
      </x:c>
      <x:c r="I1166" s="4" t="n">
        <x:v>225</x:v>
      </x:c>
      <x:c r="J1166" s="4" t="n">
        <x:v>0.078</x:v>
      </x:c>
      <x:c r="K1166" s="4">
        <x:f>I1166*J1166</x:f>
      </x:c>
      <x:c r="L1166" s="4" t="n">
        <x:v>250.212</x:v>
      </x:c>
      <x:c r="M1166" s="5">
        <x:f>J1166/1.408*100</x:f>
      </x:c>
      <x:c r="N1166" s="6">
        <x:f>M1166*L1166/100</x:f>
      </x:c>
      <x:c r="O1166" s="6">
        <x:f>H1166-N1166</x:f>
      </x:c>
    </x:row>
    <x:row r="1167" spans="1:25">
      <x:c r="A1167" s="0" t="s">
        <x:v>48</x:v>
      </x:c>
      <x:c r="B1167" s="0" t="n">
        <x:v>1851</x:v>
      </x:c>
      <x:c r="C1167" s="0" t="s">
        <x:v>21</x:v>
      </x:c>
      <x:c r="D1167" s="0" t="s">
        <x:v>36</x:v>
      </x:c>
      <x:c r="E1167" s="0" t="s">
        <x:v>75</x:v>
      </x:c>
      <x:c r="F1167" s="0" t="s">
        <x:v>26</x:v>
      </x:c>
      <x:c r="G1167" s="0" t="n">
        <x:v>225</x:v>
      </x:c>
      <x:c r="H1167" s="4" t="n">
        <x:v>94.502</x:v>
      </x:c>
      <x:c r="I1167" s="4" t="n">
        <x:v>225</x:v>
      </x:c>
      <x:c r="J1167" s="4" t="n">
        <x:v>0.42</x:v>
      </x:c>
      <x:c r="K1167" s="4">
        <x:f>I1167*J1167</x:f>
      </x:c>
      <x:c r="L1167" s="4" t="n">
        <x:v>250.212</x:v>
      </x:c>
      <x:c r="M1167" s="5">
        <x:f>J1167/1.408*100</x:f>
      </x:c>
      <x:c r="N1167" s="6">
        <x:f>M1167*L1167/100</x:f>
      </x:c>
      <x:c r="O1167" s="6">
        <x:f>H1167-N1167</x:f>
      </x:c>
    </x:row>
    <x:row r="1168" spans="1:25">
      <x:c r="A1168" s="0" t="s">
        <x:v>48</x:v>
      </x:c>
      <x:c r="B1168" s="0" t="n">
        <x:v>1851</x:v>
      </x:c>
      <x:c r="C1168" s="0" t="s">
        <x:v>21</x:v>
      </x:c>
      <x:c r="D1168" s="0" t="s">
        <x:v>36</x:v>
      </x:c>
      <x:c r="E1168" s="0" t="s">
        <x:v>76</x:v>
      </x:c>
      <x:c r="F1168" s="0" t="s">
        <x:v>26</x:v>
      </x:c>
      <x:c r="G1168" s="0" t="n">
        <x:v>225</x:v>
      </x:c>
      <x:c r="H1168" s="4" t="n">
        <x:v>94.502</x:v>
      </x:c>
      <x:c r="I1168" s="4" t="n">
        <x:v>225</x:v>
      </x:c>
      <x:c r="J1168" s="4" t="n">
        <x:v>0.42</x:v>
      </x:c>
      <x:c r="K1168" s="4">
        <x:f>I1168*J1168</x:f>
      </x:c>
      <x:c r="L1168" s="4" t="n">
        <x:v>250.212</x:v>
      </x:c>
      <x:c r="M1168" s="5">
        <x:f>J1168/1.408*100</x:f>
      </x:c>
      <x:c r="N1168" s="6">
        <x:f>M1168*L1168/100</x:f>
      </x:c>
      <x:c r="O1168" s="6">
        <x:f>H1168-N1168</x:f>
      </x:c>
    </x:row>
    <x:row r="1169" spans="1:25">
      <x:c r="A1169" s="0" t="s">
        <x:v>49</x:v>
      </x:c>
      <x:c r="B1169" s="0" t="n">
        <x:v>1852</x:v>
      </x:c>
      <x:c r="C1169" s="0" t="s">
        <x:v>17</x:v>
      </x:c>
      <x:c r="D1169" s="0" t="s">
        <x:v>18</x:v>
      </x:c>
      <x:c r="E1169" s="0" t="s">
        <x:v>19</x:v>
      </x:c>
      <x:c r="F1169" s="0" t="s">
        <x:v>20</x:v>
      </x:c>
      <x:c r="G1169" s="0" t="n">
        <x:v>38</x:v>
      </x:c>
      <x:c r="H1169" s="4" t="n">
        <x:v>24.7</x:v>
      </x:c>
      <x:c r="I1169" s="4" t="n">
        <x:v>38</x:v>
      </x:c>
      <x:c r="J1169" s="4" t="n">
        <x:v>0.65</x:v>
      </x:c>
      <x:c r="K1169" s="4">
        <x:f>I1169*J1169</x:f>
      </x:c>
      <x:c r="L1169" s="4" t="n">
        <x:v>120.612</x:v>
      </x:c>
      <x:c r="M1169" s="5">
        <x:f>J1169/3.834*100</x:f>
      </x:c>
      <x:c r="N1169" s="6">
        <x:f>M1169*L1169/100</x:f>
      </x:c>
      <x:c r="O1169" s="6">
        <x:f>H1169-N1169</x:f>
      </x:c>
    </x:row>
    <x:row r="1170" spans="1:25">
      <x:c r="A1170" s="0" t="s">
        <x:v>49</x:v>
      </x:c>
      <x:c r="B1170" s="0" t="n">
        <x:v>1852</x:v>
      </x:c>
      <x:c r="C1170" s="0" t="s">
        <x:v>21</x:v>
      </x:c>
      <x:c r="D1170" s="0" t="s">
        <x:v>22</x:v>
      </x:c>
      <x:c r="E1170" s="0" t="s">
        <x:v>23</x:v>
      </x:c>
      <x:c r="F1170" s="0" t="s">
        <x:v>20</x:v>
      </x:c>
      <x:c r="G1170" s="0" t="n">
        <x:v>38</x:v>
      </x:c>
      <x:c r="H1170" s="4" t="n">
        <x:v>22.5</x:v>
      </x:c>
      <x:c r="I1170" s="4" t="n">
        <x:v>38</x:v>
      </x:c>
      <x:c r="J1170" s="4" t="n">
        <x:v>0.592</x:v>
      </x:c>
      <x:c r="K1170" s="4">
        <x:f>I1170*J1170</x:f>
      </x:c>
      <x:c r="L1170" s="4" t="n">
        <x:v>120.612</x:v>
      </x:c>
      <x:c r="M1170" s="5">
        <x:f>J1170/3.834*100</x:f>
      </x:c>
      <x:c r="N1170" s="6">
        <x:f>M1170*L1170/100</x:f>
      </x:c>
      <x:c r="O1170" s="6">
        <x:f>H1170-N1170</x:f>
      </x:c>
    </x:row>
    <x:row r="1171" spans="1:25">
      <x:c r="A1171" s="0" t="s">
        <x:v>49</x:v>
      </x:c>
      <x:c r="B1171" s="0" t="n">
        <x:v>1852</x:v>
      </x:c>
      <x:c r="C1171" s="0" t="s">
        <x:v>21</x:v>
      </x:c>
      <x:c r="D1171" s="0" t="s">
        <x:v>22</x:v>
      </x:c>
      <x:c r="E1171" s="0" t="s">
        <x:v>23</x:v>
      </x:c>
      <x:c r="F1171" s="0" t="s">
        <x:v>20</x:v>
      </x:c>
      <x:c r="G1171" s="0" t="n">
        <x:v>38</x:v>
      </x:c>
      <x:c r="H1171" s="4" t="n">
        <x:v>22.5</x:v>
      </x:c>
      <x:c r="I1171" s="4" t="n">
        <x:v>38</x:v>
      </x:c>
      <x:c r="J1171" s="4" t="n">
        <x:v>0.592</x:v>
      </x:c>
      <x:c r="K1171" s="4">
        <x:f>I1171*J1171</x:f>
      </x:c>
      <x:c r="L1171" s="4" t="n">
        <x:v>120.612</x:v>
      </x:c>
      <x:c r="M1171" s="5">
        <x:f>J1171/3.834*100</x:f>
      </x:c>
      <x:c r="N1171" s="6">
        <x:f>M1171*L1171/100</x:f>
      </x:c>
      <x:c r="O1171" s="6">
        <x:f>H1171-N1171</x:f>
      </x:c>
    </x:row>
    <x:row r="1172" spans="1:25">
      <x:c r="A1172" s="0" t="s">
        <x:v>49</x:v>
      </x:c>
      <x:c r="B1172" s="0" t="n">
        <x:v>1852</x:v>
      </x:c>
      <x:c r="C1172" s="0" t="s">
        <x:v>17</x:v>
      </x:c>
      <x:c r="D1172" s="0" t="s">
        <x:v>24</x:v>
      </x:c>
      <x:c r="E1172" s="0" t="s">
        <x:v>25</x:v>
      </x:c>
      <x:c r="F1172" s="0" t="s">
        <x:v>26</x:v>
      </x:c>
      <x:c r="G1172" s="0" t="n">
        <x:v>38</x:v>
      </x:c>
      <x:c r="H1172" s="4" t="n">
        <x:v>76</x:v>
      </x:c>
      <x:c r="I1172" s="4" t="n">
        <x:v>38</x:v>
      </x:c>
      <x:c r="J1172" s="4" t="n">
        <x:v>2</x:v>
      </x:c>
      <x:c r="K1172" s="4">
        <x:f>I1172*J1172</x:f>
      </x:c>
      <x:c r="L1172" s="4" t="n">
        <x:v>120.612</x:v>
      </x:c>
      <x:c r="M1172" s="5">
        <x:f>J1172/3.834*100</x:f>
      </x:c>
      <x:c r="N1172" s="6">
        <x:f>M1172*L1172/100</x:f>
      </x:c>
      <x:c r="O1172" s="6">
        <x:f>H1172-N1172</x:f>
      </x:c>
    </x:row>
    <x:row r="1173" spans="1:25">
      <x:c r="A1173" s="0" t="s">
        <x:v>67</x:v>
      </x:c>
      <x:c r="B1173" s="0" t="n">
        <x:v>1853</x:v>
      </x:c>
      <x:c r="C1173" s="0" t="s">
        <x:v>17</x:v>
      </x:c>
      <x:c r="D1173" s="0" t="s">
        <x:v>18</x:v>
      </x:c>
      <x:c r="E1173" s="0" t="s">
        <x:v>19</x:v>
      </x:c>
      <x:c r="F1173" s="0" t="s">
        <x:v>20</x:v>
      </x:c>
      <x:c r="G1173" s="0" t="n">
        <x:v>35</x:v>
      </x:c>
      <x:c r="H1173" s="4" t="n">
        <x:v>24.7</x:v>
      </x:c>
      <x:c r="I1173" s="4" t="n">
        <x:v>35</x:v>
      </x:c>
      <x:c r="J1173" s="4" t="n">
        <x:v>0.706</x:v>
      </x:c>
      <x:c r="K1173" s="4">
        <x:f>I1173*J1173</x:f>
      </x:c>
      <x:c r="L1173" s="4" t="n">
        <x:v>112.201</x:v>
      </x:c>
      <x:c r="M1173" s="5">
        <x:f>J1173/3.992*100</x:f>
      </x:c>
      <x:c r="N1173" s="6">
        <x:f>M1173*L1173/100</x:f>
      </x:c>
      <x:c r="O1173" s="6">
        <x:f>H1173-N1173</x:f>
      </x:c>
    </x:row>
    <x:row r="1174" spans="1:25">
      <x:c r="A1174" s="0" t="s">
        <x:v>67</x:v>
      </x:c>
      <x:c r="B1174" s="0" t="n">
        <x:v>1853</x:v>
      </x:c>
      <x:c r="C1174" s="0" t="s">
        <x:v>21</x:v>
      </x:c>
      <x:c r="D1174" s="0" t="s">
        <x:v>22</x:v>
      </x:c>
      <x:c r="E1174" s="0" t="s">
        <x:v>23</x:v>
      </x:c>
      <x:c r="F1174" s="0" t="s">
        <x:v>20</x:v>
      </x:c>
      <x:c r="G1174" s="0" t="n">
        <x:v>35</x:v>
      </x:c>
      <x:c r="H1174" s="4" t="n">
        <x:v>22.5</x:v>
      </x:c>
      <x:c r="I1174" s="4" t="n">
        <x:v>35</x:v>
      </x:c>
      <x:c r="J1174" s="4" t="n">
        <x:v>0.643</x:v>
      </x:c>
      <x:c r="K1174" s="4">
        <x:f>I1174*J1174</x:f>
      </x:c>
      <x:c r="L1174" s="4" t="n">
        <x:v>112.201</x:v>
      </x:c>
      <x:c r="M1174" s="5">
        <x:f>J1174/3.992*100</x:f>
      </x:c>
      <x:c r="N1174" s="6">
        <x:f>M1174*L1174/100</x:f>
      </x:c>
      <x:c r="O1174" s="6">
        <x:f>H1174-N1174</x:f>
      </x:c>
    </x:row>
    <x:row r="1175" spans="1:25">
      <x:c r="A1175" s="0" t="s">
        <x:v>67</x:v>
      </x:c>
      <x:c r="B1175" s="0" t="n">
        <x:v>1853</x:v>
      </x:c>
      <x:c r="C1175" s="0" t="s">
        <x:v>21</x:v>
      </x:c>
      <x:c r="D1175" s="0" t="s">
        <x:v>22</x:v>
      </x:c>
      <x:c r="E1175" s="0" t="s">
        <x:v>23</x:v>
      </x:c>
      <x:c r="F1175" s="0" t="s">
        <x:v>20</x:v>
      </x:c>
      <x:c r="G1175" s="0" t="n">
        <x:v>35</x:v>
      </x:c>
      <x:c r="H1175" s="4" t="n">
        <x:v>22.5</x:v>
      </x:c>
      <x:c r="I1175" s="4" t="n">
        <x:v>35</x:v>
      </x:c>
      <x:c r="J1175" s="4" t="n">
        <x:v>0.643</x:v>
      </x:c>
      <x:c r="K1175" s="4">
        <x:f>I1175*J1175</x:f>
      </x:c>
      <x:c r="L1175" s="4" t="n">
        <x:v>112.201</x:v>
      </x:c>
      <x:c r="M1175" s="5">
        <x:f>J1175/3.992*100</x:f>
      </x:c>
      <x:c r="N1175" s="6">
        <x:f>M1175*L1175/100</x:f>
      </x:c>
      <x:c r="O1175" s="6">
        <x:f>H1175-N1175</x:f>
      </x:c>
    </x:row>
    <x:row r="1176" spans="1:25">
      <x:c r="A1176" s="0" t="s">
        <x:v>67</x:v>
      </x:c>
      <x:c r="B1176" s="0" t="n">
        <x:v>1853</x:v>
      </x:c>
      <x:c r="C1176" s="0" t="s">
        <x:v>17</x:v>
      </x:c>
      <x:c r="D1176" s="0" t="s">
        <x:v>24</x:v>
      </x:c>
      <x:c r="E1176" s="0" t="s">
        <x:v>25</x:v>
      </x:c>
      <x:c r="F1176" s="0" t="s">
        <x:v>26</x:v>
      </x:c>
      <x:c r="G1176" s="0" t="n">
        <x:v>35</x:v>
      </x:c>
      <x:c r="H1176" s="4" t="n">
        <x:v>76</x:v>
      </x:c>
      <x:c r="I1176" s="4" t="n">
        <x:v>35</x:v>
      </x:c>
      <x:c r="J1176" s="4" t="n">
        <x:v>2</x:v>
      </x:c>
      <x:c r="K1176" s="4">
        <x:f>I1176*J1176</x:f>
      </x:c>
      <x:c r="L1176" s="4" t="n">
        <x:v>112.201</x:v>
      </x:c>
      <x:c r="M1176" s="5">
        <x:f>J1176/3.992*100</x:f>
      </x:c>
      <x:c r="N1176" s="6">
        <x:f>M1176*L1176/100</x:f>
      </x:c>
      <x:c r="O1176" s="6">
        <x:f>H1176-N1176</x:f>
      </x:c>
    </x:row>
    <x:row r="1177" spans="1:25">
      <x:c r="A1177" s="0" t="s">
        <x:v>97</x:v>
      </x:c>
      <x:c r="B1177" s="0" t="n">
        <x:v>1854</x:v>
      </x:c>
      <x:c r="C1177" s="0" t="s">
        <x:v>17</x:v>
      </x:c>
      <x:c r="D1177" s="0" t="s">
        <x:v>18</x:v>
      </x:c>
      <x:c r="E1177" s="0" t="s">
        <x:v>19</x:v>
      </x:c>
      <x:c r="F1177" s="0" t="s">
        <x:v>20</x:v>
      </x:c>
      <x:c r="G1177" s="0" t="n">
        <x:v>38</x:v>
      </x:c>
      <x:c r="H1177" s="4" t="n">
        <x:v>24.7</x:v>
      </x:c>
      <x:c r="I1177" s="4" t="n">
        <x:v>38</x:v>
      </x:c>
      <x:c r="J1177" s="4" t="n">
        <x:v>0.65</x:v>
      </x:c>
      <x:c r="K1177" s="4">
        <x:f>I1177*J1177</x:f>
      </x:c>
      <x:c r="L1177" s="4" t="n">
        <x:v>117.2</x:v>
      </x:c>
      <x:c r="M1177" s="5">
        <x:f>J1177/3.388*100</x:f>
      </x:c>
      <x:c r="N1177" s="6">
        <x:f>M1177*L1177/100</x:f>
      </x:c>
      <x:c r="O1177" s="6">
        <x:f>H1177-N1177</x:f>
      </x:c>
    </x:row>
    <x:row r="1178" spans="1:25">
      <x:c r="A1178" s="0" t="s">
        <x:v>97</x:v>
      </x:c>
      <x:c r="B1178" s="0" t="n">
        <x:v>1854</x:v>
      </x:c>
      <x:c r="C1178" s="0" t="s">
        <x:v>21</x:v>
      </x:c>
      <x:c r="D1178" s="0" t="s">
        <x:v>22</x:v>
      </x:c>
      <x:c r="E1178" s="0" t="s">
        <x:v>23</x:v>
      </x:c>
      <x:c r="F1178" s="0" t="s">
        <x:v>20</x:v>
      </x:c>
      <x:c r="G1178" s="0" t="n">
        <x:v>38</x:v>
      </x:c>
      <x:c r="H1178" s="4" t="n">
        <x:v>28.05</x:v>
      </x:c>
      <x:c r="I1178" s="4" t="n">
        <x:v>38</x:v>
      </x:c>
      <x:c r="J1178" s="4" t="n">
        <x:v>0.738</x:v>
      </x:c>
      <x:c r="K1178" s="4">
        <x:f>I1178*J1178</x:f>
      </x:c>
      <x:c r="L1178" s="4" t="n">
        <x:v>117.2</x:v>
      </x:c>
      <x:c r="M1178" s="5">
        <x:f>J1178/3.388*100</x:f>
      </x:c>
      <x:c r="N1178" s="6">
        <x:f>M1178*L1178/100</x:f>
      </x:c>
      <x:c r="O1178" s="6">
        <x:f>H1178-N1178</x:f>
      </x:c>
    </x:row>
    <x:row r="1179" spans="1:25">
      <x:c r="A1179" s="0" t="s">
        <x:v>97</x:v>
      </x:c>
      <x:c r="B1179" s="0" t="n">
        <x:v>1854</x:v>
      </x:c>
      <x:c r="C1179" s="0" t="s">
        <x:v>17</x:v>
      </x:c>
      <x:c r="D1179" s="0" t="s">
        <x:v>24</x:v>
      </x:c>
      <x:c r="E1179" s="0" t="s">
        <x:v>25</x:v>
      </x:c>
      <x:c r="F1179" s="0" t="s">
        <x:v>26</x:v>
      </x:c>
      <x:c r="G1179" s="0" t="n">
        <x:v>38</x:v>
      </x:c>
      <x:c r="H1179" s="4" t="n">
        <x:v>76</x:v>
      </x:c>
      <x:c r="I1179" s="4" t="n">
        <x:v>38</x:v>
      </x:c>
      <x:c r="J1179" s="4" t="n">
        <x:v>2</x:v>
      </x:c>
      <x:c r="K1179" s="4">
        <x:f>I1179*J1179</x:f>
      </x:c>
      <x:c r="L1179" s="4" t="n">
        <x:v>117.2</x:v>
      </x:c>
      <x:c r="M1179" s="5">
        <x:f>J1179/3.388*100</x:f>
      </x:c>
      <x:c r="N1179" s="6">
        <x:f>M1179*L1179/100</x:f>
      </x:c>
      <x:c r="O1179" s="6">
        <x:f>H1179-N1179</x:f>
      </x:c>
    </x:row>
    <x:row r="1180" spans="1:25">
      <x:c r="A1180" s="0" t="s">
        <x:v>93</x:v>
      </x:c>
      <x:c r="B1180" s="0" t="n">
        <x:v>1855</x:v>
      </x:c>
      <x:c r="C1180" s="0" t="s">
        <x:v>21</x:v>
      </x:c>
      <x:c r="D1180" s="0" t="s">
        <x:v>22</x:v>
      </x:c>
      <x:c r="E1180" s="0" t="s">
        <x:v>23</x:v>
      </x:c>
      <x:c r="F1180" s="0" t="s">
        <x:v>20</x:v>
      </x:c>
      <x:c r="G1180" s="0" t="n">
        <x:v>11</x:v>
      </x:c>
      <x:c r="H1180" s="4" t="n">
        <x:v>22.5</x:v>
      </x:c>
      <x:c r="I1180" s="4" t="n">
        <x:v>11</x:v>
      </x:c>
      <x:c r="J1180" s="4" t="n">
        <x:v>2.045</x:v>
      </x:c>
      <x:c r="K1180" s="4">
        <x:f>I1180*J1180</x:f>
      </x:c>
      <x:c r="L1180" s="4" t="n">
        <x:v>37.799</x:v>
      </x:c>
      <x:c r="M1180" s="5">
        <x:f>J1180/6.29*100</x:f>
      </x:c>
      <x:c r="N1180" s="6">
        <x:f>M1180*L1180/100</x:f>
      </x:c>
      <x:c r="O1180" s="6">
        <x:f>H1180-N1180</x:f>
      </x:c>
    </x:row>
    <x:row r="1181" spans="1:25">
      <x:c r="A1181" s="0" t="s">
        <x:v>93</x:v>
      </x:c>
      <x:c r="B1181" s="0" t="n">
        <x:v>1855</x:v>
      </x:c>
      <x:c r="C1181" s="0" t="s">
        <x:v>17</x:v>
      </x:c>
      <x:c r="D1181" s="0" t="s">
        <x:v>18</x:v>
      </x:c>
      <x:c r="E1181" s="0" t="s">
        <x:v>19</x:v>
      </x:c>
      <x:c r="F1181" s="0" t="s">
        <x:v>20</x:v>
      </x:c>
      <x:c r="G1181" s="0" t="n">
        <x:v>11</x:v>
      </x:c>
      <x:c r="H1181" s="4" t="n">
        <x:v>24.7</x:v>
      </x:c>
      <x:c r="I1181" s="4" t="n">
        <x:v>11</x:v>
      </x:c>
      <x:c r="J1181" s="4" t="n">
        <x:v>2.245</x:v>
      </x:c>
      <x:c r="K1181" s="4">
        <x:f>I1181*J1181</x:f>
      </x:c>
      <x:c r="L1181" s="4" t="n">
        <x:v>37.799</x:v>
      </x:c>
      <x:c r="M1181" s="5">
        <x:f>J1181/6.29*100</x:f>
      </x:c>
      <x:c r="N1181" s="6">
        <x:f>M1181*L1181/100</x:f>
      </x:c>
      <x:c r="O1181" s="6">
        <x:f>H1181-N1181</x:f>
      </x:c>
    </x:row>
    <x:row r="1182" spans="1:25">
      <x:c r="A1182" s="0" t="s">
        <x:v>93</x:v>
      </x:c>
      <x:c r="B1182" s="0" t="n">
        <x:v>1855</x:v>
      </x:c>
      <x:c r="C1182" s="0" t="s">
        <x:v>17</x:v>
      </x:c>
      <x:c r="D1182" s="0" t="s">
        <x:v>24</x:v>
      </x:c>
      <x:c r="E1182" s="0" t="s">
        <x:v>25</x:v>
      </x:c>
      <x:c r="F1182" s="0" t="s">
        <x:v>26</x:v>
      </x:c>
      <x:c r="G1182" s="0" t="n">
        <x:v>11</x:v>
      </x:c>
      <x:c r="H1182" s="4" t="n">
        <x:v>49.124</x:v>
      </x:c>
      <x:c r="I1182" s="4" t="n">
        <x:v>11</x:v>
      </x:c>
      <x:c r="J1182" s="4" t="n">
        <x:v>2</x:v>
      </x:c>
      <x:c r="K1182" s="4">
        <x:f>I1182*J1182</x:f>
      </x:c>
      <x:c r="L1182" s="4" t="n">
        <x:v>37.799</x:v>
      </x:c>
      <x:c r="M1182" s="5">
        <x:f>J1182/6.29*100</x:f>
      </x:c>
      <x:c r="N1182" s="6">
        <x:f>M1182*L1182/100</x:f>
      </x:c>
      <x:c r="O1182" s="6">
        <x:f>H1182-N1182</x:f>
      </x:c>
    </x:row>
    <x:row r="1183" spans="1:25">
      <x:c r="A1183" s="0" t="s">
        <x:v>53</x:v>
      </x:c>
      <x:c r="B1183" s="0" t="n">
        <x:v>1856</x:v>
      </x:c>
      <x:c r="C1183" s="0" t="s">
        <x:v>17</x:v>
      </x:c>
      <x:c r="D1183" s="0" t="s">
        <x:v>18</x:v>
      </x:c>
      <x:c r="E1183" s="0" t="s">
        <x:v>19</x:v>
      </x:c>
      <x:c r="F1183" s="0" t="s">
        <x:v>20</x:v>
      </x:c>
      <x:c r="G1183" s="0" t="n">
        <x:v>38</x:v>
      </x:c>
      <x:c r="H1183" s="4" t="n">
        <x:v>24.7</x:v>
      </x:c>
      <x:c r="I1183" s="4" t="n">
        <x:v>38</x:v>
      </x:c>
      <x:c r="J1183" s="4" t="n">
        <x:v>0.65</x:v>
      </x:c>
      <x:c r="K1183" s="4">
        <x:f>I1183*J1183</x:f>
      </x:c>
      <x:c r="L1183" s="4" t="n">
        <x:v>125.495</x:v>
      </x:c>
      <x:c r="M1183" s="5">
        <x:f>J1183/3.834*100</x:f>
      </x:c>
      <x:c r="N1183" s="6">
        <x:f>M1183*L1183/100</x:f>
      </x:c>
      <x:c r="O1183" s="6">
        <x:f>H1183-N1183</x:f>
      </x:c>
    </x:row>
    <x:row r="1184" spans="1:25">
      <x:c r="A1184" s="0" t="s">
        <x:v>53</x:v>
      </x:c>
      <x:c r="B1184" s="0" t="n">
        <x:v>1856</x:v>
      </x:c>
      <x:c r="C1184" s="0" t="s">
        <x:v>21</x:v>
      </x:c>
      <x:c r="D1184" s="0" t="s">
        <x:v>22</x:v>
      </x:c>
      <x:c r="E1184" s="0" t="s">
        <x:v>23</x:v>
      </x:c>
      <x:c r="F1184" s="0" t="s">
        <x:v>20</x:v>
      </x:c>
      <x:c r="G1184" s="0" t="n">
        <x:v>38</x:v>
      </x:c>
      <x:c r="H1184" s="4" t="n">
        <x:v>22.5</x:v>
      </x:c>
      <x:c r="I1184" s="4" t="n">
        <x:v>38</x:v>
      </x:c>
      <x:c r="J1184" s="4" t="n">
        <x:v>0.592</x:v>
      </x:c>
      <x:c r="K1184" s="4">
        <x:f>I1184*J1184</x:f>
      </x:c>
      <x:c r="L1184" s="4" t="n">
        <x:v>125.495</x:v>
      </x:c>
      <x:c r="M1184" s="5">
        <x:f>J1184/3.834*100</x:f>
      </x:c>
      <x:c r="N1184" s="6">
        <x:f>M1184*L1184/100</x:f>
      </x:c>
      <x:c r="O1184" s="6">
        <x:f>H1184-N1184</x:f>
      </x:c>
    </x:row>
    <x:row r="1185" spans="1:25">
      <x:c r="A1185" s="0" t="s">
        <x:v>53</x:v>
      </x:c>
      <x:c r="B1185" s="0" t="n">
        <x:v>1856</x:v>
      </x:c>
      <x:c r="C1185" s="0" t="s">
        <x:v>21</x:v>
      </x:c>
      <x:c r="D1185" s="0" t="s">
        <x:v>22</x:v>
      </x:c>
      <x:c r="E1185" s="0" t="s">
        <x:v>23</x:v>
      </x:c>
      <x:c r="F1185" s="0" t="s">
        <x:v>20</x:v>
      </x:c>
      <x:c r="G1185" s="0" t="n">
        <x:v>38</x:v>
      </x:c>
      <x:c r="H1185" s="4" t="n">
        <x:v>22.5</x:v>
      </x:c>
      <x:c r="I1185" s="4" t="n">
        <x:v>38</x:v>
      </x:c>
      <x:c r="J1185" s="4" t="n">
        <x:v>0.592</x:v>
      </x:c>
      <x:c r="K1185" s="4">
        <x:f>I1185*J1185</x:f>
      </x:c>
      <x:c r="L1185" s="4" t="n">
        <x:v>125.495</x:v>
      </x:c>
      <x:c r="M1185" s="5">
        <x:f>J1185/3.834*100</x:f>
      </x:c>
      <x:c r="N1185" s="6">
        <x:f>M1185*L1185/100</x:f>
      </x:c>
      <x:c r="O1185" s="6">
        <x:f>H1185-N1185</x:f>
      </x:c>
    </x:row>
    <x:row r="1186" spans="1:25">
      <x:c r="A1186" s="0" t="s">
        <x:v>53</x:v>
      </x:c>
      <x:c r="B1186" s="0" t="n">
        <x:v>1856</x:v>
      </x:c>
      <x:c r="C1186" s="0" t="s">
        <x:v>17</x:v>
      </x:c>
      <x:c r="D1186" s="0" t="s">
        <x:v>24</x:v>
      </x:c>
      <x:c r="E1186" s="0" t="s">
        <x:v>25</x:v>
      </x:c>
      <x:c r="F1186" s="0" t="s">
        <x:v>26</x:v>
      </x:c>
      <x:c r="G1186" s="0" t="n">
        <x:v>38</x:v>
      </x:c>
      <x:c r="H1186" s="4" t="n">
        <x:v>76</x:v>
      </x:c>
      <x:c r="I1186" s="4" t="n">
        <x:v>38</x:v>
      </x:c>
      <x:c r="J1186" s="4" t="n">
        <x:v>2</x:v>
      </x:c>
      <x:c r="K1186" s="4">
        <x:f>I1186*J1186</x:f>
      </x:c>
      <x:c r="L1186" s="4" t="n">
        <x:v>125.495</x:v>
      </x:c>
      <x:c r="M1186" s="5">
        <x:f>J1186/3.834*100</x:f>
      </x:c>
      <x:c r="N1186" s="6">
        <x:f>M1186*L1186/100</x:f>
      </x:c>
      <x:c r="O1186" s="6">
        <x:f>H1186-N1186</x:f>
      </x:c>
    </x:row>
    <x:row r="1187" spans="1:25">
      <x:c r="A1187" s="0" t="s">
        <x:v>50</x:v>
      </x:c>
      <x:c r="B1187" s="0" t="n">
        <x:v>1857</x:v>
      </x:c>
      <x:c r="C1187" s="0" t="s">
        <x:v>17</x:v>
      </x:c>
      <x:c r="D1187" s="0" t="s">
        <x:v>18</x:v>
      </x:c>
      <x:c r="E1187" s="0" t="s">
        <x:v>19</x:v>
      </x:c>
      <x:c r="F1187" s="0" t="s">
        <x:v>20</x:v>
      </x:c>
      <x:c r="G1187" s="0" t="n">
        <x:v>38</x:v>
      </x:c>
      <x:c r="H1187" s="4" t="n">
        <x:v>24.7</x:v>
      </x:c>
      <x:c r="I1187" s="4" t="n">
        <x:v>38</x:v>
      </x:c>
      <x:c r="J1187" s="4" t="n">
        <x:v>0.65</x:v>
      </x:c>
      <x:c r="K1187" s="4">
        <x:f>I1187*J1187</x:f>
      </x:c>
      <x:c r="L1187" s="4" t="n">
        <x:v>120.213</x:v>
      </x:c>
      <x:c r="M1187" s="5">
        <x:f>J1187/3.834*100</x:f>
      </x:c>
      <x:c r="N1187" s="6">
        <x:f>M1187*L1187/100</x:f>
      </x:c>
      <x:c r="O1187" s="6">
        <x:f>H1187-N1187</x:f>
      </x:c>
    </x:row>
    <x:row r="1188" spans="1:25">
      <x:c r="A1188" s="0" t="s">
        <x:v>50</x:v>
      </x:c>
      <x:c r="B1188" s="0" t="n">
        <x:v>1857</x:v>
      </x:c>
      <x:c r="C1188" s="0" t="s">
        <x:v>21</x:v>
      </x:c>
      <x:c r="D1188" s="0" t="s">
        <x:v>22</x:v>
      </x:c>
      <x:c r="E1188" s="0" t="s">
        <x:v>23</x:v>
      </x:c>
      <x:c r="F1188" s="0" t="s">
        <x:v>20</x:v>
      </x:c>
      <x:c r="G1188" s="0" t="n">
        <x:v>38</x:v>
      </x:c>
      <x:c r="H1188" s="4" t="n">
        <x:v>22.5</x:v>
      </x:c>
      <x:c r="I1188" s="4" t="n">
        <x:v>38</x:v>
      </x:c>
      <x:c r="J1188" s="4" t="n">
        <x:v>0.592</x:v>
      </x:c>
      <x:c r="K1188" s="4">
        <x:f>I1188*J1188</x:f>
      </x:c>
      <x:c r="L1188" s="4" t="n">
        <x:v>120.213</x:v>
      </x:c>
      <x:c r="M1188" s="5">
        <x:f>J1188/3.834*100</x:f>
      </x:c>
      <x:c r="N1188" s="6">
        <x:f>M1188*L1188/100</x:f>
      </x:c>
      <x:c r="O1188" s="6">
        <x:f>H1188-N1188</x:f>
      </x:c>
    </x:row>
    <x:row r="1189" spans="1:25">
      <x:c r="A1189" s="0" t="s">
        <x:v>50</x:v>
      </x:c>
      <x:c r="B1189" s="0" t="n">
        <x:v>1857</x:v>
      </x:c>
      <x:c r="C1189" s="0" t="s">
        <x:v>21</x:v>
      </x:c>
      <x:c r="D1189" s="0" t="s">
        <x:v>22</x:v>
      </x:c>
      <x:c r="E1189" s="0" t="s">
        <x:v>23</x:v>
      </x:c>
      <x:c r="F1189" s="0" t="s">
        <x:v>20</x:v>
      </x:c>
      <x:c r="G1189" s="0" t="n">
        <x:v>38</x:v>
      </x:c>
      <x:c r="H1189" s="4" t="n">
        <x:v>22.5</x:v>
      </x:c>
      <x:c r="I1189" s="4" t="n">
        <x:v>38</x:v>
      </x:c>
      <x:c r="J1189" s="4" t="n">
        <x:v>0.592</x:v>
      </x:c>
      <x:c r="K1189" s="4">
        <x:f>I1189*J1189</x:f>
      </x:c>
      <x:c r="L1189" s="4" t="n">
        <x:v>120.213</x:v>
      </x:c>
      <x:c r="M1189" s="5">
        <x:f>J1189/3.834*100</x:f>
      </x:c>
      <x:c r="N1189" s="6">
        <x:f>M1189*L1189/100</x:f>
      </x:c>
      <x:c r="O1189" s="6">
        <x:f>H1189-N1189</x:f>
      </x:c>
    </x:row>
    <x:row r="1190" spans="1:25">
      <x:c r="A1190" s="0" t="s">
        <x:v>50</x:v>
      </x:c>
      <x:c r="B1190" s="0" t="n">
        <x:v>1857</x:v>
      </x:c>
      <x:c r="C1190" s="0" t="s">
        <x:v>17</x:v>
      </x:c>
      <x:c r="D1190" s="0" t="s">
        <x:v>24</x:v>
      </x:c>
      <x:c r="E1190" s="0" t="s">
        <x:v>25</x:v>
      </x:c>
      <x:c r="F1190" s="0" t="s">
        <x:v>26</x:v>
      </x:c>
      <x:c r="G1190" s="0" t="n">
        <x:v>38</x:v>
      </x:c>
      <x:c r="H1190" s="4" t="n">
        <x:v>76</x:v>
      </x:c>
      <x:c r="I1190" s="4" t="n">
        <x:v>38</x:v>
      </x:c>
      <x:c r="J1190" s="4" t="n">
        <x:v>2</x:v>
      </x:c>
      <x:c r="K1190" s="4">
        <x:f>I1190*J1190</x:f>
      </x:c>
      <x:c r="L1190" s="4" t="n">
        <x:v>120.213</x:v>
      </x:c>
      <x:c r="M1190" s="5">
        <x:f>J1190/3.834*100</x:f>
      </x:c>
      <x:c r="N1190" s="6">
        <x:f>M1190*L1190/100</x:f>
      </x:c>
      <x:c r="O1190" s="6">
        <x:f>H1190-N1190</x:f>
      </x:c>
    </x:row>
    <x:row r="1191" spans="1:25">
      <x:c r="A1191" s="0" t="s">
        <x:v>65</x:v>
      </x:c>
      <x:c r="B1191" s="0" t="n">
        <x:v>1858</x:v>
      </x:c>
      <x:c r="C1191" s="0" t="s">
        <x:v>21</x:v>
      </x:c>
      <x:c r="D1191" s="0" t="s">
        <x:v>22</x:v>
      </x:c>
      <x:c r="E1191" s="0" t="s">
        <x:v>23</x:v>
      </x:c>
      <x:c r="F1191" s="0" t="s">
        <x:v>20</x:v>
      </x:c>
      <x:c r="G1191" s="0" t="n">
        <x:v>38</x:v>
      </x:c>
      <x:c r="H1191" s="4" t="n">
        <x:v>22.5</x:v>
      </x:c>
      <x:c r="I1191" s="4" t="n">
        <x:v>38</x:v>
      </x:c>
      <x:c r="J1191" s="4" t="n">
        <x:v>0.592</x:v>
      </x:c>
      <x:c r="K1191" s="4">
        <x:f>I1191*J1191</x:f>
      </x:c>
      <x:c r="L1191" s="4" t="n">
        <x:v>120.095</x:v>
      </x:c>
      <x:c r="M1191" s="5">
        <x:f>J1191/3.242*100</x:f>
      </x:c>
      <x:c r="N1191" s="6">
        <x:f>M1191*L1191/100</x:f>
      </x:c>
      <x:c r="O1191" s="6">
        <x:f>H1191-N1191</x:f>
      </x:c>
    </x:row>
    <x:row r="1192" spans="1:25">
      <x:c r="A1192" s="0" t="s">
        <x:v>65</x:v>
      </x:c>
      <x:c r="B1192" s="0" t="n">
        <x:v>1858</x:v>
      </x:c>
      <x:c r="C1192" s="0" t="s">
        <x:v>17</x:v>
      </x:c>
      <x:c r="D1192" s="0" t="s">
        <x:v>18</x:v>
      </x:c>
      <x:c r="E1192" s="0" t="s">
        <x:v>19</x:v>
      </x:c>
      <x:c r="F1192" s="0" t="s">
        <x:v>20</x:v>
      </x:c>
      <x:c r="G1192" s="0" t="n">
        <x:v>38</x:v>
      </x:c>
      <x:c r="H1192" s="4" t="n">
        <x:v>24.7</x:v>
      </x:c>
      <x:c r="I1192" s="4" t="n">
        <x:v>38</x:v>
      </x:c>
      <x:c r="J1192" s="4" t="n">
        <x:v>0.65</x:v>
      </x:c>
      <x:c r="K1192" s="4">
        <x:f>I1192*J1192</x:f>
      </x:c>
      <x:c r="L1192" s="4" t="n">
        <x:v>120.095</x:v>
      </x:c>
      <x:c r="M1192" s="5">
        <x:f>J1192/3.242*100</x:f>
      </x:c>
      <x:c r="N1192" s="6">
        <x:f>M1192*L1192/100</x:f>
      </x:c>
      <x:c r="O1192" s="6">
        <x:f>H1192-N1192</x:f>
      </x:c>
    </x:row>
    <x:row r="1193" spans="1:25">
      <x:c r="A1193" s="0" t="s">
        <x:v>65</x:v>
      </x:c>
      <x:c r="B1193" s="0" t="n">
        <x:v>1858</x:v>
      </x:c>
      <x:c r="C1193" s="0" t="s">
        <x:v>17</x:v>
      </x:c>
      <x:c r="D1193" s="0" t="s">
        <x:v>24</x:v>
      </x:c>
      <x:c r="E1193" s="0" t="s">
        <x:v>25</x:v>
      </x:c>
      <x:c r="F1193" s="0" t="s">
        <x:v>26</x:v>
      </x:c>
      <x:c r="G1193" s="0" t="n">
        <x:v>38</x:v>
      </x:c>
      <x:c r="H1193" s="4" t="n">
        <x:v>76</x:v>
      </x:c>
      <x:c r="I1193" s="4" t="n">
        <x:v>38</x:v>
      </x:c>
      <x:c r="J1193" s="4" t="n">
        <x:v>2</x:v>
      </x:c>
      <x:c r="K1193" s="4">
        <x:f>I1193*J1193</x:f>
      </x:c>
      <x:c r="L1193" s="4" t="n">
        <x:v>120.095</x:v>
      </x:c>
      <x:c r="M1193" s="5">
        <x:f>J1193/3.242*100</x:f>
      </x:c>
      <x:c r="N1193" s="6">
        <x:f>M1193*L1193/100</x:f>
      </x:c>
      <x:c r="O1193" s="6">
        <x:f>H1193-N1193</x:f>
      </x:c>
    </x:row>
    <x:row r="1194" spans="1:25">
      <x:c r="A1194" s="0" t="s">
        <x:v>96</x:v>
      </x:c>
      <x:c r="B1194" s="0" t="n">
        <x:v>1859</x:v>
      </x:c>
      <x:c r="C1194" s="0" t="s">
        <x:v>17</x:v>
      </x:c>
      <x:c r="D1194" s="0" t="s">
        <x:v>18</x:v>
      </x:c>
      <x:c r="E1194" s="0" t="s">
        <x:v>19</x:v>
      </x:c>
      <x:c r="F1194" s="0" t="s">
        <x:v>20</x:v>
      </x:c>
      <x:c r="G1194" s="0" t="n">
        <x:v>38</x:v>
      </x:c>
      <x:c r="H1194" s="4" t="n">
        <x:v>24.7</x:v>
      </x:c>
      <x:c r="I1194" s="4" t="n">
        <x:v>38</x:v>
      </x:c>
      <x:c r="J1194" s="4" t="n">
        <x:v>0.65</x:v>
      </x:c>
      <x:c r="K1194" s="4">
        <x:f>I1194*J1194</x:f>
      </x:c>
      <x:c r="L1194" s="4" t="n">
        <x:v>125.555</x:v>
      </x:c>
      <x:c r="M1194" s="5">
        <x:f>J1194/3.242*100</x:f>
      </x:c>
      <x:c r="N1194" s="6">
        <x:f>M1194*L1194/100</x:f>
      </x:c>
      <x:c r="O1194" s="6">
        <x:f>H1194-N1194</x:f>
      </x:c>
    </x:row>
    <x:row r="1195" spans="1:25">
      <x:c r="A1195" s="0" t="s">
        <x:v>96</x:v>
      </x:c>
      <x:c r="B1195" s="0" t="n">
        <x:v>1859</x:v>
      </x:c>
      <x:c r="C1195" s="0" t="s">
        <x:v>21</x:v>
      </x:c>
      <x:c r="D1195" s="0" t="s">
        <x:v>22</x:v>
      </x:c>
      <x:c r="E1195" s="0" t="s">
        <x:v>23</x:v>
      </x:c>
      <x:c r="F1195" s="0" t="s">
        <x:v>20</x:v>
      </x:c>
      <x:c r="G1195" s="0" t="n">
        <x:v>38</x:v>
      </x:c>
      <x:c r="H1195" s="4" t="n">
        <x:v>22.5</x:v>
      </x:c>
      <x:c r="I1195" s="4" t="n">
        <x:v>38</x:v>
      </x:c>
      <x:c r="J1195" s="4" t="n">
        <x:v>0.592</x:v>
      </x:c>
      <x:c r="K1195" s="4">
        <x:f>I1195*J1195</x:f>
      </x:c>
      <x:c r="L1195" s="4" t="n">
        <x:v>125.555</x:v>
      </x:c>
      <x:c r="M1195" s="5">
        <x:f>J1195/3.242*100</x:f>
      </x:c>
      <x:c r="N1195" s="6">
        <x:f>M1195*L1195/100</x:f>
      </x:c>
      <x:c r="O1195" s="6">
        <x:f>H1195-N1195</x:f>
      </x:c>
    </x:row>
    <x:row r="1196" spans="1:25">
      <x:c r="A1196" s="0" t="s">
        <x:v>96</x:v>
      </x:c>
      <x:c r="B1196" s="0" t="n">
        <x:v>1859</x:v>
      </x:c>
      <x:c r="C1196" s="0" t="s">
        <x:v>17</x:v>
      </x:c>
      <x:c r="D1196" s="0" t="s">
        <x:v>24</x:v>
      </x:c>
      <x:c r="E1196" s="0" t="s">
        <x:v>25</x:v>
      </x:c>
      <x:c r="F1196" s="0" t="s">
        <x:v>26</x:v>
      </x:c>
      <x:c r="G1196" s="0" t="n">
        <x:v>38</x:v>
      </x:c>
      <x:c r="H1196" s="4" t="n">
        <x:v>76</x:v>
      </x:c>
      <x:c r="I1196" s="4" t="n">
        <x:v>38</x:v>
      </x:c>
      <x:c r="J1196" s="4" t="n">
        <x:v>2</x:v>
      </x:c>
      <x:c r="K1196" s="4">
        <x:f>I1196*J1196</x:f>
      </x:c>
      <x:c r="L1196" s="4" t="n">
        <x:v>125.555</x:v>
      </x:c>
      <x:c r="M1196" s="5">
        <x:f>J1196/3.242*100</x:f>
      </x:c>
      <x:c r="N1196" s="6">
        <x:f>M1196*L1196/100</x:f>
      </x:c>
      <x:c r="O1196" s="6">
        <x:f>H1196-N1196</x:f>
      </x:c>
    </x:row>
    <x:row r="1197" spans="1:25">
      <x:c r="A1197" s="0" t="s">
        <x:v>78</x:v>
      </x:c>
      <x:c r="B1197" s="0" t="n">
        <x:v>1860</x:v>
      </x:c>
      <x:c r="C1197" s="0" t="s">
        <x:v>21</x:v>
      </x:c>
      <x:c r="D1197" s="0" t="s">
        <x:v>22</x:v>
      </x:c>
      <x:c r="E1197" s="0" t="s">
        <x:v>23</x:v>
      </x:c>
      <x:c r="F1197" s="0" t="s">
        <x:v>20</x:v>
      </x:c>
      <x:c r="G1197" s="0" t="n">
        <x:v>35</x:v>
      </x:c>
      <x:c r="H1197" s="4" t="n">
        <x:v>22.5</x:v>
      </x:c>
      <x:c r="I1197" s="4" t="n">
        <x:v>35</x:v>
      </x:c>
      <x:c r="J1197" s="4" t="n">
        <x:v>0.643</x:v>
      </x:c>
      <x:c r="K1197" s="4">
        <x:f>I1197*J1197</x:f>
      </x:c>
      <x:c r="L1197" s="4" t="n">
        <x:v>110.847</x:v>
      </x:c>
      <x:c r="M1197" s="5">
        <x:f>J1197/3.992*100</x:f>
      </x:c>
      <x:c r="N1197" s="6">
        <x:f>M1197*L1197/100</x:f>
      </x:c>
      <x:c r="O1197" s="6">
        <x:f>H1197-N1197</x:f>
      </x:c>
    </x:row>
    <x:row r="1198" spans="1:25">
      <x:c r="A1198" s="0" t="s">
        <x:v>78</x:v>
      </x:c>
      <x:c r="B1198" s="0" t="n">
        <x:v>1860</x:v>
      </x:c>
      <x:c r="C1198" s="0" t="s">
        <x:v>21</x:v>
      </x:c>
      <x:c r="D1198" s="0" t="s">
        <x:v>22</x:v>
      </x:c>
      <x:c r="E1198" s="0" t="s">
        <x:v>23</x:v>
      </x:c>
      <x:c r="F1198" s="0" t="s">
        <x:v>20</x:v>
      </x:c>
      <x:c r="G1198" s="0" t="n">
        <x:v>35</x:v>
      </x:c>
      <x:c r="H1198" s="4" t="n">
        <x:v>22.5</x:v>
      </x:c>
      <x:c r="I1198" s="4" t="n">
        <x:v>35</x:v>
      </x:c>
      <x:c r="J1198" s="4" t="n">
        <x:v>0.643</x:v>
      </x:c>
      <x:c r="K1198" s="4">
        <x:f>I1198*J1198</x:f>
      </x:c>
      <x:c r="L1198" s="4" t="n">
        <x:v>110.847</x:v>
      </x:c>
      <x:c r="M1198" s="5">
        <x:f>J1198/3.992*100</x:f>
      </x:c>
      <x:c r="N1198" s="6">
        <x:f>M1198*L1198/100</x:f>
      </x:c>
      <x:c r="O1198" s="6">
        <x:f>H1198-N1198</x:f>
      </x:c>
    </x:row>
    <x:row r="1199" spans="1:25">
      <x:c r="A1199" s="0" t="s">
        <x:v>78</x:v>
      </x:c>
      <x:c r="B1199" s="0" t="n">
        <x:v>1860</x:v>
      </x:c>
      <x:c r="C1199" s="0" t="s">
        <x:v>17</x:v>
      </x:c>
      <x:c r="D1199" s="0" t="s">
        <x:v>18</x:v>
      </x:c>
      <x:c r="E1199" s="0" t="s">
        <x:v>19</x:v>
      </x:c>
      <x:c r="F1199" s="0" t="s">
        <x:v>20</x:v>
      </x:c>
      <x:c r="G1199" s="0" t="n">
        <x:v>35</x:v>
      </x:c>
      <x:c r="H1199" s="4" t="n">
        <x:v>24.7</x:v>
      </x:c>
      <x:c r="I1199" s="4" t="n">
        <x:v>35</x:v>
      </x:c>
      <x:c r="J1199" s="4" t="n">
        <x:v>0.706</x:v>
      </x:c>
      <x:c r="K1199" s="4">
        <x:f>I1199*J1199</x:f>
      </x:c>
      <x:c r="L1199" s="4" t="n">
        <x:v>110.847</x:v>
      </x:c>
      <x:c r="M1199" s="5">
        <x:f>J1199/3.992*100</x:f>
      </x:c>
      <x:c r="N1199" s="6">
        <x:f>M1199*L1199/100</x:f>
      </x:c>
      <x:c r="O1199" s="6">
        <x:f>H1199-N1199</x:f>
      </x:c>
    </x:row>
    <x:row r="1200" spans="1:25">
      <x:c r="A1200" s="0" t="s">
        <x:v>78</x:v>
      </x:c>
      <x:c r="B1200" s="0" t="n">
        <x:v>1860</x:v>
      </x:c>
      <x:c r="C1200" s="0" t="s">
        <x:v>17</x:v>
      </x:c>
      <x:c r="D1200" s="0" t="s">
        <x:v>24</x:v>
      </x:c>
      <x:c r="E1200" s="0" t="s">
        <x:v>25</x:v>
      </x:c>
      <x:c r="F1200" s="0" t="s">
        <x:v>26</x:v>
      </x:c>
      <x:c r="G1200" s="0" t="n">
        <x:v>35</x:v>
      </x:c>
      <x:c r="H1200" s="4" t="n">
        <x:v>75.903</x:v>
      </x:c>
      <x:c r="I1200" s="4" t="n">
        <x:v>35</x:v>
      </x:c>
      <x:c r="J1200" s="4" t="n">
        <x:v>2</x:v>
      </x:c>
      <x:c r="K1200" s="4">
        <x:f>I1200*J1200</x:f>
      </x:c>
      <x:c r="L1200" s="4" t="n">
        <x:v>110.847</x:v>
      </x:c>
      <x:c r="M1200" s="5">
        <x:f>J1200/3.992*100</x:f>
      </x:c>
      <x:c r="N1200" s="6">
        <x:f>M1200*L1200/100</x:f>
      </x:c>
      <x:c r="O1200" s="6">
        <x:f>H1200-N1200</x:f>
      </x:c>
    </x:row>
    <x:row r="1201" spans="1:25">
      <x:c r="A1201" s="0" t="s">
        <x:v>51</x:v>
      </x:c>
      <x:c r="B1201" s="0" t="n">
        <x:v>1861</x:v>
      </x:c>
      <x:c r="C1201" s="0" t="s">
        <x:v>17</x:v>
      </x:c>
      <x:c r="D1201" s="0" t="s">
        <x:v>18</x:v>
      </x:c>
      <x:c r="E1201" s="0" t="s">
        <x:v>19</x:v>
      </x:c>
      <x:c r="F1201" s="0" t="s">
        <x:v>20</x:v>
      </x:c>
      <x:c r="G1201" s="0" t="n">
        <x:v>38</x:v>
      </x:c>
      <x:c r="H1201" s="4" t="n">
        <x:v>24.7</x:v>
      </x:c>
      <x:c r="I1201" s="4" t="n">
        <x:v>38</x:v>
      </x:c>
      <x:c r="J1201" s="4" t="n">
        <x:v>0.65</x:v>
      </x:c>
      <x:c r="K1201" s="4">
        <x:f>I1201*J1201</x:f>
      </x:c>
      <x:c r="L1201" s="4" t="n">
        <x:v>134.193</x:v>
      </x:c>
      <x:c r="M1201" s="5">
        <x:f>J1201/3.834*100</x:f>
      </x:c>
      <x:c r="N1201" s="6">
        <x:f>M1201*L1201/100</x:f>
      </x:c>
      <x:c r="O1201" s="6">
        <x:f>H1201-N1201</x:f>
      </x:c>
    </x:row>
    <x:row r="1202" spans="1:25">
      <x:c r="A1202" s="0" t="s">
        <x:v>51</x:v>
      </x:c>
      <x:c r="B1202" s="0" t="n">
        <x:v>1861</x:v>
      </x:c>
      <x:c r="C1202" s="0" t="s">
        <x:v>21</x:v>
      </x:c>
      <x:c r="D1202" s="0" t="s">
        <x:v>22</x:v>
      </x:c>
      <x:c r="E1202" s="0" t="s">
        <x:v>23</x:v>
      </x:c>
      <x:c r="F1202" s="0" t="s">
        <x:v>20</x:v>
      </x:c>
      <x:c r="G1202" s="0" t="n">
        <x:v>38</x:v>
      </x:c>
      <x:c r="H1202" s="4" t="n">
        <x:v>22.5</x:v>
      </x:c>
      <x:c r="I1202" s="4" t="n">
        <x:v>38</x:v>
      </x:c>
      <x:c r="J1202" s="4" t="n">
        <x:v>0.592</x:v>
      </x:c>
      <x:c r="K1202" s="4">
        <x:f>I1202*J1202</x:f>
      </x:c>
      <x:c r="L1202" s="4" t="n">
        <x:v>134.193</x:v>
      </x:c>
      <x:c r="M1202" s="5">
        <x:f>J1202/3.834*100</x:f>
      </x:c>
      <x:c r="N1202" s="6">
        <x:f>M1202*L1202/100</x:f>
      </x:c>
      <x:c r="O1202" s="6">
        <x:f>H1202-N1202</x:f>
      </x:c>
    </x:row>
    <x:row r="1203" spans="1:25">
      <x:c r="A1203" s="0" t="s">
        <x:v>51</x:v>
      </x:c>
      <x:c r="B1203" s="0" t="n">
        <x:v>1861</x:v>
      </x:c>
      <x:c r="C1203" s="0" t="s">
        <x:v>21</x:v>
      </x:c>
      <x:c r="D1203" s="0" t="s">
        <x:v>22</x:v>
      </x:c>
      <x:c r="E1203" s="0" t="s">
        <x:v>23</x:v>
      </x:c>
      <x:c r="F1203" s="0" t="s">
        <x:v>20</x:v>
      </x:c>
      <x:c r="G1203" s="0" t="n">
        <x:v>38</x:v>
      </x:c>
      <x:c r="H1203" s="4" t="n">
        <x:v>22.5</x:v>
      </x:c>
      <x:c r="I1203" s="4" t="n">
        <x:v>38</x:v>
      </x:c>
      <x:c r="J1203" s="4" t="n">
        <x:v>0.592</x:v>
      </x:c>
      <x:c r="K1203" s="4">
        <x:f>I1203*J1203</x:f>
      </x:c>
      <x:c r="L1203" s="4" t="n">
        <x:v>134.193</x:v>
      </x:c>
      <x:c r="M1203" s="5">
        <x:f>J1203/3.834*100</x:f>
      </x:c>
      <x:c r="N1203" s="6">
        <x:f>M1203*L1203/100</x:f>
      </x:c>
      <x:c r="O1203" s="6">
        <x:f>H1203-N1203</x:f>
      </x:c>
    </x:row>
    <x:row r="1204" spans="1:25">
      <x:c r="A1204" s="0" t="s">
        <x:v>51</x:v>
      </x:c>
      <x:c r="B1204" s="0" t="n">
        <x:v>1861</x:v>
      </x:c>
      <x:c r="C1204" s="0" t="s">
        <x:v>17</x:v>
      </x:c>
      <x:c r="D1204" s="0" t="s">
        <x:v>24</x:v>
      </x:c>
      <x:c r="E1204" s="0" t="s">
        <x:v>25</x:v>
      </x:c>
      <x:c r="F1204" s="0" t="s">
        <x:v>26</x:v>
      </x:c>
      <x:c r="G1204" s="0" t="n">
        <x:v>38</x:v>
      </x:c>
      <x:c r="H1204" s="4" t="n">
        <x:v>76</x:v>
      </x:c>
      <x:c r="I1204" s="4" t="n">
        <x:v>38</x:v>
      </x:c>
      <x:c r="J1204" s="4" t="n">
        <x:v>2</x:v>
      </x:c>
      <x:c r="K1204" s="4">
        <x:f>I1204*J1204</x:f>
      </x:c>
      <x:c r="L1204" s="4" t="n">
        <x:v>134.193</x:v>
      </x:c>
      <x:c r="M1204" s="5">
        <x:f>J1204/3.834*100</x:f>
      </x:c>
      <x:c r="N1204" s="6">
        <x:f>M1204*L1204/100</x:f>
      </x:c>
      <x:c r="O1204" s="6">
        <x:f>H1204-N1204</x:f>
      </x:c>
    </x:row>
    <x:row r="1205" spans="1:25">
      <x:c r="A1205" s="0" t="s">
        <x:v>118</x:v>
      </x:c>
      <x:c r="B1205" s="0" t="n">
        <x:v>1862</x:v>
      </x:c>
      <x:c r="C1205" s="0" t="s">
        <x:v>21</x:v>
      </x:c>
      <x:c r="D1205" s="0" t="s">
        <x:v>22</x:v>
      </x:c>
      <x:c r="E1205" s="0" t="s">
        <x:v>23</x:v>
      </x:c>
      <x:c r="F1205" s="0" t="s">
        <x:v>20</x:v>
      </x:c>
      <x:c r="G1205" s="0" t="n">
        <x:v>38</x:v>
      </x:c>
      <x:c r="H1205" s="4" t="n">
        <x:v>22.5</x:v>
      </x:c>
      <x:c r="I1205" s="4" t="n">
        <x:v>38</x:v>
      </x:c>
      <x:c r="J1205" s="4" t="n">
        <x:v>0.592</x:v>
      </x:c>
      <x:c r="K1205" s="4">
        <x:f>I1205*J1205</x:f>
      </x:c>
      <x:c r="L1205" s="4" t="n">
        <x:v>101.91</x:v>
      </x:c>
      <x:c r="M1205" s="5">
        <x:f>J1205/3.242*100</x:f>
      </x:c>
      <x:c r="N1205" s="6">
        <x:f>M1205*L1205/100</x:f>
      </x:c>
      <x:c r="O1205" s="6">
        <x:f>H1205-N1205</x:f>
      </x:c>
    </x:row>
    <x:row r="1206" spans="1:25">
      <x:c r="A1206" s="0" t="s">
        <x:v>118</x:v>
      </x:c>
      <x:c r="B1206" s="0" t="n">
        <x:v>1862</x:v>
      </x:c>
      <x:c r="C1206" s="0" t="s">
        <x:v>17</x:v>
      </x:c>
      <x:c r="D1206" s="0" t="s">
        <x:v>18</x:v>
      </x:c>
      <x:c r="E1206" s="0" t="s">
        <x:v>19</x:v>
      </x:c>
      <x:c r="F1206" s="0" t="s">
        <x:v>20</x:v>
      </x:c>
      <x:c r="G1206" s="0" t="n">
        <x:v>38</x:v>
      </x:c>
      <x:c r="H1206" s="4" t="n">
        <x:v>24.7</x:v>
      </x:c>
      <x:c r="I1206" s="4" t="n">
        <x:v>38</x:v>
      </x:c>
      <x:c r="J1206" s="4" t="n">
        <x:v>0.65</x:v>
      </x:c>
      <x:c r="K1206" s="4">
        <x:f>I1206*J1206</x:f>
      </x:c>
      <x:c r="L1206" s="4" t="n">
        <x:v>101.91</x:v>
      </x:c>
      <x:c r="M1206" s="5">
        <x:f>J1206/3.242*100</x:f>
      </x:c>
      <x:c r="N1206" s="6">
        <x:f>M1206*L1206/100</x:f>
      </x:c>
      <x:c r="O1206" s="6">
        <x:f>H1206-N1206</x:f>
      </x:c>
    </x:row>
    <x:row r="1207" spans="1:25">
      <x:c r="A1207" s="0" t="s">
        <x:v>118</x:v>
      </x:c>
      <x:c r="B1207" s="0" t="n">
        <x:v>1862</x:v>
      </x:c>
      <x:c r="C1207" s="0" t="s">
        <x:v>17</x:v>
      </x:c>
      <x:c r="D1207" s="0" t="s">
        <x:v>24</x:v>
      </x:c>
      <x:c r="E1207" s="0" t="s">
        <x:v>25</x:v>
      </x:c>
      <x:c r="F1207" s="0" t="s">
        <x:v>26</x:v>
      </x:c>
      <x:c r="G1207" s="0" t="n">
        <x:v>38</x:v>
      </x:c>
      <x:c r="H1207" s="4" t="n">
        <x:v>76</x:v>
      </x:c>
      <x:c r="I1207" s="4" t="n">
        <x:v>38</x:v>
      </x:c>
      <x:c r="J1207" s="4" t="n">
        <x:v>2</x:v>
      </x:c>
      <x:c r="K1207" s="4">
        <x:f>I1207*J1207</x:f>
      </x:c>
      <x:c r="L1207" s="4" t="n">
        <x:v>101.91</x:v>
      </x:c>
      <x:c r="M1207" s="5">
        <x:f>J1207/3.242*100</x:f>
      </x:c>
      <x:c r="N1207" s="6">
        <x:f>M1207*L1207/100</x:f>
      </x:c>
      <x:c r="O1207" s="6">
        <x:f>H1207-N1207</x:f>
      </x:c>
    </x:row>
    <x:row r="1208" spans="1:25">
      <x:c r="A1208" s="0" t="s">
        <x:v>100</x:v>
      </x:c>
      <x:c r="B1208" s="0" t="n">
        <x:v>1863</x:v>
      </x:c>
      <x:c r="C1208" s="0" t="s">
        <x:v>17</x:v>
      </x:c>
      <x:c r="D1208" s="0" t="s">
        <x:v>18</x:v>
      </x:c>
      <x:c r="E1208" s="0" t="s">
        <x:v>19</x:v>
      </x:c>
      <x:c r="F1208" s="0" t="s">
        <x:v>20</x:v>
      </x:c>
      <x:c r="G1208" s="0" t="n">
        <x:v>28</x:v>
      </x:c>
      <x:c r="H1208" s="4" t="n">
        <x:v>24.7</x:v>
      </x:c>
      <x:c r="I1208" s="4" t="n">
        <x:v>28</x:v>
      </x:c>
      <x:c r="J1208" s="4" t="n">
        <x:v>0.882</x:v>
      </x:c>
      <x:c r="K1208" s="4">
        <x:f>I1208*J1208</x:f>
      </x:c>
      <x:c r="L1208" s="4" t="n">
        <x:v>91.023</x:v>
      </x:c>
      <x:c r="M1208" s="5">
        <x:f>J1208/3.482*100</x:f>
      </x:c>
      <x:c r="N1208" s="6">
        <x:f>M1208*L1208/100</x:f>
      </x:c>
      <x:c r="O1208" s="6">
        <x:f>H1208-N1208</x:f>
      </x:c>
    </x:row>
    <x:row r="1209" spans="1:25">
      <x:c r="A1209" s="0" t="s">
        <x:v>100</x:v>
      </x:c>
      <x:c r="B1209" s="0" t="n">
        <x:v>1863</x:v>
      </x:c>
      <x:c r="C1209" s="0" t="s">
        <x:v>21</x:v>
      </x:c>
      <x:c r="D1209" s="0" t="s">
        <x:v>22</x:v>
      </x:c>
      <x:c r="E1209" s="0" t="s">
        <x:v>23</x:v>
      </x:c>
      <x:c r="F1209" s="0" t="s">
        <x:v>20</x:v>
      </x:c>
      <x:c r="G1209" s="0" t="n">
        <x:v>28</x:v>
      </x:c>
      <x:c r="H1209" s="4" t="n">
        <x:v>16.8</x:v>
      </x:c>
      <x:c r="I1209" s="4" t="n">
        <x:v>28</x:v>
      </x:c>
      <x:c r="J1209" s="4" t="n">
        <x:v>0.6</x:v>
      </x:c>
      <x:c r="K1209" s="4">
        <x:f>I1209*J1209</x:f>
      </x:c>
      <x:c r="L1209" s="4" t="n">
        <x:v>91.023</x:v>
      </x:c>
      <x:c r="M1209" s="5">
        <x:f>J1209/3.482*100</x:f>
      </x:c>
      <x:c r="N1209" s="6">
        <x:f>M1209*L1209/100</x:f>
      </x:c>
      <x:c r="O1209" s="6">
        <x:f>H1209-N1209</x:f>
      </x:c>
    </x:row>
    <x:row r="1210" spans="1:25">
      <x:c r="A1210" s="0" t="s">
        <x:v>100</x:v>
      </x:c>
      <x:c r="B1210" s="0" t="n">
        <x:v>1863</x:v>
      </x:c>
      <x:c r="C1210" s="0" t="s">
        <x:v>17</x:v>
      </x:c>
      <x:c r="D1210" s="0" t="s">
        <x:v>24</x:v>
      </x:c>
      <x:c r="E1210" s="0" t="s">
        <x:v>25</x:v>
      </x:c>
      <x:c r="F1210" s="0" t="s">
        <x:v>26</x:v>
      </x:c>
      <x:c r="G1210" s="0" t="n">
        <x:v>28</x:v>
      </x:c>
      <x:c r="H1210" s="4" t="n">
        <x:v>75.9</x:v>
      </x:c>
      <x:c r="I1210" s="4" t="n">
        <x:v>28</x:v>
      </x:c>
      <x:c r="J1210" s="4" t="n">
        <x:v>2</x:v>
      </x:c>
      <x:c r="K1210" s="4">
        <x:f>I1210*J1210</x:f>
      </x:c>
      <x:c r="L1210" s="4" t="n">
        <x:v>91.023</x:v>
      </x:c>
      <x:c r="M1210" s="5">
        <x:f>J1210/3.482*100</x:f>
      </x:c>
      <x:c r="N1210" s="6">
        <x:f>M1210*L1210/100</x:f>
      </x:c>
      <x:c r="O1210" s="6">
        <x:f>H1210-N1210</x:f>
      </x:c>
    </x:row>
    <x:row r="1211" spans="1:25">
      <x:c r="A1211" s="0" t="s">
        <x:v>140</x:v>
      </x:c>
      <x:c r="B1211" s="0" t="n">
        <x:v>1864</x:v>
      </x:c>
      <x:c r="C1211" s="0" t="s">
        <x:v>21</x:v>
      </x:c>
      <x:c r="D1211" s="0" t="s">
        <x:v>22</x:v>
      </x:c>
      <x:c r="E1211" s="0" t="s">
        <x:v>23</x:v>
      </x:c>
      <x:c r="F1211" s="0" t="s">
        <x:v>20</x:v>
      </x:c>
      <x:c r="G1211" s="0" t="n">
        <x:v>12</x:v>
      </x:c>
      <x:c r="H1211" s="4" t="n">
        <x:v>4.092</x:v>
      </x:c>
      <x:c r="I1211" s="4" t="n">
        <x:v>12</x:v>
      </x:c>
      <x:c r="J1211" s="4" t="n">
        <x:v>0.341</x:v>
      </x:c>
      <x:c r="K1211" s="4">
        <x:f>I1211*J1211</x:f>
      </x:c>
      <x:c r="L1211" s="4" t="n">
        <x:v>26.598</x:v>
      </x:c>
      <x:c r="M1211" s="5">
        <x:f>J1211/2.353*100</x:f>
      </x:c>
      <x:c r="N1211" s="6">
        <x:f>M1211*L1211/100</x:f>
      </x:c>
      <x:c r="O1211" s="6">
        <x:f>H1211-N1211</x:f>
      </x:c>
    </x:row>
    <x:row r="1212" spans="1:25">
      <x:c r="A1212" s="0" t="s">
        <x:v>140</x:v>
      </x:c>
      <x:c r="B1212" s="0" t="n">
        <x:v>1864</x:v>
      </x:c>
      <x:c r="C1212" s="0" t="s">
        <x:v>21</x:v>
      </x:c>
      <x:c r="D1212" s="0" t="s">
        <x:v>22</x:v>
      </x:c>
      <x:c r="E1212" s="0" t="s">
        <x:v>23</x:v>
      </x:c>
      <x:c r="F1212" s="0" t="s">
        <x:v>20</x:v>
      </x:c>
      <x:c r="G1212" s="0" t="n">
        <x:v>12</x:v>
      </x:c>
      <x:c r="H1212" s="4" t="n">
        <x:v>2.784</x:v>
      </x:c>
      <x:c r="I1212" s="4" t="n">
        <x:v>12</x:v>
      </x:c>
      <x:c r="J1212" s="4" t="n">
        <x:v>0.232</x:v>
      </x:c>
      <x:c r="K1212" s="4">
        <x:f>I1212*J1212</x:f>
      </x:c>
      <x:c r="L1212" s="4" t="n">
        <x:v>26.598</x:v>
      </x:c>
      <x:c r="M1212" s="5">
        <x:f>J1212/2.353*100</x:f>
      </x:c>
      <x:c r="N1212" s="6">
        <x:f>M1212*L1212/100</x:f>
      </x:c>
      <x:c r="O1212" s="6">
        <x:f>H1212-N1212</x:f>
      </x:c>
    </x:row>
    <x:row r="1213" spans="1:25">
      <x:c r="A1213" s="0" t="s">
        <x:v>140</x:v>
      </x:c>
      <x:c r="B1213" s="0" t="n">
        <x:v>1864</x:v>
      </x:c>
      <x:c r="C1213" s="0" t="s">
        <x:v>21</x:v>
      </x:c>
      <x:c r="D1213" s="0" t="s">
        <x:v>28</x:v>
      </x:c>
      <x:c r="E1213" s="0" t="s">
        <x:v>19</x:v>
      </x:c>
      <x:c r="F1213" s="0" t="s">
        <x:v>26</x:v>
      </x:c>
      <x:c r="G1213" s="0" t="n">
        <x:v>12</x:v>
      </x:c>
      <x:c r="H1213" s="4" t="n">
        <x:v>3.12</x:v>
      </x:c>
      <x:c r="I1213" s="4" t="n">
        <x:v>12</x:v>
      </x:c>
      <x:c r="J1213" s="4" t="n">
        <x:v>0.26</x:v>
      </x:c>
      <x:c r="K1213" s="4">
        <x:f>I1213*J1213</x:f>
      </x:c>
      <x:c r="L1213" s="4" t="n">
        <x:v>26.598</x:v>
      </x:c>
      <x:c r="M1213" s="5">
        <x:f>J1213/2.353*100</x:f>
      </x:c>
      <x:c r="N1213" s="6">
        <x:f>M1213*L1213/100</x:f>
      </x:c>
      <x:c r="O1213" s="6">
        <x:f>H1213-N1213</x:f>
      </x:c>
    </x:row>
    <x:row r="1214" spans="1:25">
      <x:c r="A1214" s="0" t="s">
        <x:v>140</x:v>
      </x:c>
      <x:c r="B1214" s="0" t="n">
        <x:v>1864</x:v>
      </x:c>
      <x:c r="C1214" s="0" t="s">
        <x:v>21</x:v>
      </x:c>
      <x:c r="D1214" s="0" t="s">
        <x:v>28</x:v>
      </x:c>
      <x:c r="E1214" s="0" t="s">
        <x:v>23</x:v>
      </x:c>
      <x:c r="F1214" s="0" t="s">
        <x:v>26</x:v>
      </x:c>
      <x:c r="G1214" s="0" t="n">
        <x:v>12</x:v>
      </x:c>
      <x:c r="H1214" s="4" t="n">
        <x:v>18.24</x:v>
      </x:c>
      <x:c r="I1214" s="4" t="n">
        <x:v>12</x:v>
      </x:c>
      <x:c r="J1214" s="4" t="n">
        <x:v>1.52</x:v>
      </x:c>
      <x:c r="K1214" s="4">
        <x:f>I1214*J1214</x:f>
      </x:c>
      <x:c r="L1214" s="4" t="n">
        <x:v>26.598</x:v>
      </x:c>
      <x:c r="M1214" s="5">
        <x:f>J1214/2.353*100</x:f>
      </x:c>
      <x:c r="N1214" s="6">
        <x:f>M1214*L1214/100</x:f>
      </x:c>
      <x:c r="O1214" s="6">
        <x:f>H1214-N1214</x:f>
      </x:c>
    </x:row>
    <x:row r="1215" spans="1:25">
      <x:c r="A1215" s="0" t="s">
        <x:v>55</x:v>
      </x:c>
      <x:c r="B1215" s="0" t="n">
        <x:v>1865</x:v>
      </x:c>
      <x:c r="C1215" s="0" t="s">
        <x:v>21</x:v>
      </x:c>
      <x:c r="D1215" s="0" t="s">
        <x:v>33</x:v>
      </x:c>
      <x:c r="E1215" s="0" t="s">
        <x:v>73</x:v>
      </x:c>
      <x:c r="F1215" s="0" t="s">
        <x:v>20</x:v>
      </x:c>
      <x:c r="G1215" s="0" t="n">
        <x:v>225</x:v>
      </x:c>
      <x:c r="H1215" s="4" t="n">
        <x:v>59.85</x:v>
      </x:c>
      <x:c r="I1215" s="4" t="n">
        <x:v>225</x:v>
      </x:c>
      <x:c r="J1215" s="4" t="n">
        <x:v>0.266</x:v>
      </x:c>
      <x:c r="K1215" s="4">
        <x:f>I1215*J1215</x:f>
      </x:c>
      <x:c r="L1215" s="4" t="n">
        <x:v>267.833</x:v>
      </x:c>
      <x:c r="M1215" s="5">
        <x:f>J1215/1.408*100</x:f>
      </x:c>
      <x:c r="N1215" s="6">
        <x:f>M1215*L1215/100</x:f>
      </x:c>
      <x:c r="O1215" s="6">
        <x:f>H1215-N1215</x:f>
      </x:c>
    </x:row>
    <x:row r="1216" spans="1:25">
      <x:c r="A1216" s="0" t="s">
        <x:v>55</x:v>
      </x:c>
      <x:c r="B1216" s="0" t="n">
        <x:v>1865</x:v>
      </x:c>
      <x:c r="C1216" s="0" t="s">
        <x:v>21</x:v>
      </x:c>
      <x:c r="D1216" s="0" t="s">
        <x:v>22</x:v>
      </x:c>
      <x:c r="E1216" s="0" t="s">
        <x:v>74</x:v>
      </x:c>
      <x:c r="F1216" s="0" t="s">
        <x:v>20</x:v>
      </x:c>
      <x:c r="G1216" s="0" t="n">
        <x:v>225</x:v>
      </x:c>
      <x:c r="H1216" s="4" t="n">
        <x:v>50.4</x:v>
      </x:c>
      <x:c r="I1216" s="4" t="n">
        <x:v>225</x:v>
      </x:c>
      <x:c r="J1216" s="4" t="n">
        <x:v>0.224</x:v>
      </x:c>
      <x:c r="K1216" s="4">
        <x:f>I1216*J1216</x:f>
      </x:c>
      <x:c r="L1216" s="4" t="n">
        <x:v>267.833</x:v>
      </x:c>
      <x:c r="M1216" s="5">
        <x:f>J1216/1.408*100</x:f>
      </x:c>
      <x:c r="N1216" s="6">
        <x:f>M1216*L1216/100</x:f>
      </x:c>
      <x:c r="O1216" s="6">
        <x:f>H1216-N1216</x:f>
      </x:c>
    </x:row>
    <x:row r="1217" spans="1:25">
      <x:c r="A1217" s="0" t="s">
        <x:v>55</x:v>
      </x:c>
      <x:c r="B1217" s="0" t="n">
        <x:v>1865</x:v>
      </x:c>
      <x:c r="C1217" s="0" t="s">
        <x:v>21</x:v>
      </x:c>
      <x:c r="D1217" s="0" t="s">
        <x:v>33</x:v>
      </x:c>
      <x:c r="E1217" s="0" t="s">
        <x:v>73</x:v>
      </x:c>
      <x:c r="F1217" s="0" t="s">
        <x:v>26</x:v>
      </x:c>
      <x:c r="G1217" s="0" t="n">
        <x:v>225</x:v>
      </x:c>
      <x:c r="H1217" s="4" t="n">
        <x:v>17.553</x:v>
      </x:c>
      <x:c r="I1217" s="4" t="n">
        <x:v>225</x:v>
      </x:c>
      <x:c r="J1217" s="4" t="n">
        <x:v>0.078</x:v>
      </x:c>
      <x:c r="K1217" s="4">
        <x:f>I1217*J1217</x:f>
      </x:c>
      <x:c r="L1217" s="4" t="n">
        <x:v>267.833</x:v>
      </x:c>
      <x:c r="M1217" s="5">
        <x:f>J1217/1.408*100</x:f>
      </x:c>
      <x:c r="N1217" s="6">
        <x:f>M1217*L1217/100</x:f>
      </x:c>
      <x:c r="O1217" s="6">
        <x:f>H1217-N1217</x:f>
      </x:c>
    </x:row>
    <x:row r="1218" spans="1:25">
      <x:c r="A1218" s="0" t="s">
        <x:v>55</x:v>
      </x:c>
      <x:c r="B1218" s="0" t="n">
        <x:v>1865</x:v>
      </x:c>
      <x:c r="C1218" s="0" t="s">
        <x:v>21</x:v>
      </x:c>
      <x:c r="D1218" s="0" t="s">
        <x:v>36</x:v>
      </x:c>
      <x:c r="E1218" s="0" t="s">
        <x:v>75</x:v>
      </x:c>
      <x:c r="F1218" s="0" t="s">
        <x:v>26</x:v>
      </x:c>
      <x:c r="G1218" s="0" t="n">
        <x:v>225</x:v>
      </x:c>
      <x:c r="H1218" s="4" t="n">
        <x:v>94.5</x:v>
      </x:c>
      <x:c r="I1218" s="4" t="n">
        <x:v>225</x:v>
      </x:c>
      <x:c r="J1218" s="4" t="n">
        <x:v>0.42</x:v>
      </x:c>
      <x:c r="K1218" s="4">
        <x:f>I1218*J1218</x:f>
      </x:c>
      <x:c r="L1218" s="4" t="n">
        <x:v>267.833</x:v>
      </x:c>
      <x:c r="M1218" s="5">
        <x:f>J1218/1.408*100</x:f>
      </x:c>
      <x:c r="N1218" s="6">
        <x:f>M1218*L1218/100</x:f>
      </x:c>
      <x:c r="O1218" s="6">
        <x:f>H1218-N1218</x:f>
      </x:c>
    </x:row>
    <x:row r="1219" spans="1:25">
      <x:c r="A1219" s="0" t="s">
        <x:v>55</x:v>
      </x:c>
      <x:c r="B1219" s="0" t="n">
        <x:v>1865</x:v>
      </x:c>
      <x:c r="C1219" s="0" t="s">
        <x:v>21</x:v>
      </x:c>
      <x:c r="D1219" s="0" t="s">
        <x:v>36</x:v>
      </x:c>
      <x:c r="E1219" s="0" t="s">
        <x:v>76</x:v>
      </x:c>
      <x:c r="F1219" s="0" t="s">
        <x:v>26</x:v>
      </x:c>
      <x:c r="G1219" s="0" t="n">
        <x:v>225</x:v>
      </x:c>
      <x:c r="H1219" s="4" t="n">
        <x:v>94.5</x:v>
      </x:c>
      <x:c r="I1219" s="4" t="n">
        <x:v>225</x:v>
      </x:c>
      <x:c r="J1219" s="4" t="n">
        <x:v>0.42</x:v>
      </x:c>
      <x:c r="K1219" s="4">
        <x:f>I1219*J1219</x:f>
      </x:c>
      <x:c r="L1219" s="4" t="n">
        <x:v>267.833</x:v>
      </x:c>
      <x:c r="M1219" s="5">
        <x:f>J1219/1.408*100</x:f>
      </x:c>
      <x:c r="N1219" s="6">
        <x:f>M1219*L1219/100</x:f>
      </x:c>
      <x:c r="O1219" s="6">
        <x:f>H1219-N1219</x:f>
      </x:c>
    </x:row>
    <x:row r="1220" spans="1:25">
      <x:c r="A1220" s="0" t="s">
        <x:v>85</x:v>
      </x:c>
      <x:c r="B1220" s="0" t="n">
        <x:v>1866</x:v>
      </x:c>
      <x:c r="C1220" s="0" t="s">
        <x:v>21</x:v>
      </x:c>
      <x:c r="D1220" s="0" t="s">
        <x:v>33</x:v>
      </x:c>
      <x:c r="E1220" s="0" t="s">
        <x:v>73</x:v>
      </x:c>
      <x:c r="F1220" s="0" t="s">
        <x:v>20</x:v>
      </x:c>
      <x:c r="G1220" s="0" t="n">
        <x:v>225</x:v>
      </x:c>
      <x:c r="H1220" s="4" t="n">
        <x:v>59.85</x:v>
      </x:c>
      <x:c r="I1220" s="4" t="n">
        <x:v>225</x:v>
      </x:c>
      <x:c r="J1220" s="4" t="n">
        <x:v>0.266</x:v>
      </x:c>
      <x:c r="K1220" s="4">
        <x:f>I1220*J1220</x:f>
      </x:c>
      <x:c r="L1220" s="4" t="n">
        <x:v>299.62</x:v>
      </x:c>
      <x:c r="M1220" s="5">
        <x:f>J1220/1.408*100</x:f>
      </x:c>
      <x:c r="N1220" s="6">
        <x:f>M1220*L1220/100</x:f>
      </x:c>
      <x:c r="O1220" s="6">
        <x:f>H1220-N1220</x:f>
      </x:c>
    </x:row>
    <x:row r="1221" spans="1:25">
      <x:c r="A1221" s="0" t="s">
        <x:v>85</x:v>
      </x:c>
      <x:c r="B1221" s="0" t="n">
        <x:v>1866</x:v>
      </x:c>
      <x:c r="C1221" s="0" t="s">
        <x:v>21</x:v>
      </x:c>
      <x:c r="D1221" s="0" t="s">
        <x:v>22</x:v>
      </x:c>
      <x:c r="E1221" s="0" t="s">
        <x:v>74</x:v>
      </x:c>
      <x:c r="F1221" s="0" t="s">
        <x:v>20</x:v>
      </x:c>
      <x:c r="G1221" s="0" t="n">
        <x:v>225</x:v>
      </x:c>
      <x:c r="H1221" s="4" t="n">
        <x:v>50.4</x:v>
      </x:c>
      <x:c r="I1221" s="4" t="n">
        <x:v>225</x:v>
      </x:c>
      <x:c r="J1221" s="4" t="n">
        <x:v>0.224</x:v>
      </x:c>
      <x:c r="K1221" s="4">
        <x:f>I1221*J1221</x:f>
      </x:c>
      <x:c r="L1221" s="4" t="n">
        <x:v>299.62</x:v>
      </x:c>
      <x:c r="M1221" s="5">
        <x:f>J1221/1.408*100</x:f>
      </x:c>
      <x:c r="N1221" s="6">
        <x:f>M1221*L1221/100</x:f>
      </x:c>
      <x:c r="O1221" s="6">
        <x:f>H1221-N1221</x:f>
      </x:c>
    </x:row>
    <x:row r="1222" spans="1:25">
      <x:c r="A1222" s="0" t="s">
        <x:v>85</x:v>
      </x:c>
      <x:c r="B1222" s="0" t="n">
        <x:v>1866</x:v>
      </x:c>
      <x:c r="C1222" s="0" t="s">
        <x:v>21</x:v>
      </x:c>
      <x:c r="D1222" s="0" t="s">
        <x:v>33</x:v>
      </x:c>
      <x:c r="E1222" s="0" t="s">
        <x:v>73</x:v>
      </x:c>
      <x:c r="F1222" s="0" t="s">
        <x:v>26</x:v>
      </x:c>
      <x:c r="G1222" s="0" t="n">
        <x:v>225</x:v>
      </x:c>
      <x:c r="H1222" s="4" t="n">
        <x:v>17.554</x:v>
      </x:c>
      <x:c r="I1222" s="4" t="n">
        <x:v>225</x:v>
      </x:c>
      <x:c r="J1222" s="4" t="n">
        <x:v>0.078</x:v>
      </x:c>
      <x:c r="K1222" s="4">
        <x:f>I1222*J1222</x:f>
      </x:c>
      <x:c r="L1222" s="4" t="n">
        <x:v>299.62</x:v>
      </x:c>
      <x:c r="M1222" s="5">
        <x:f>J1222/1.408*100</x:f>
      </x:c>
      <x:c r="N1222" s="6">
        <x:f>M1222*L1222/100</x:f>
      </x:c>
      <x:c r="O1222" s="6">
        <x:f>H1222-N1222</x:f>
      </x:c>
    </x:row>
    <x:row r="1223" spans="1:25">
      <x:c r="A1223" s="0" t="s">
        <x:v>85</x:v>
      </x:c>
      <x:c r="B1223" s="0" t="n">
        <x:v>1866</x:v>
      </x:c>
      <x:c r="C1223" s="0" t="s">
        <x:v>21</x:v>
      </x:c>
      <x:c r="D1223" s="0" t="s">
        <x:v>36</x:v>
      </x:c>
      <x:c r="E1223" s="0" t="s">
        <x:v>75</x:v>
      </x:c>
      <x:c r="F1223" s="0" t="s">
        <x:v>26</x:v>
      </x:c>
      <x:c r="G1223" s="0" t="n">
        <x:v>225</x:v>
      </x:c>
      <x:c r="H1223" s="4" t="n">
        <x:v>94.5</x:v>
      </x:c>
      <x:c r="I1223" s="4" t="n">
        <x:v>225</x:v>
      </x:c>
      <x:c r="J1223" s="4" t="n">
        <x:v>0.42</x:v>
      </x:c>
      <x:c r="K1223" s="4">
        <x:f>I1223*J1223</x:f>
      </x:c>
      <x:c r="L1223" s="4" t="n">
        <x:v>299.62</x:v>
      </x:c>
      <x:c r="M1223" s="5">
        <x:f>J1223/1.408*100</x:f>
      </x:c>
      <x:c r="N1223" s="6">
        <x:f>M1223*L1223/100</x:f>
      </x:c>
      <x:c r="O1223" s="6">
        <x:f>H1223-N1223</x:f>
      </x:c>
    </x:row>
    <x:row r="1224" spans="1:25">
      <x:c r="A1224" s="0" t="s">
        <x:v>85</x:v>
      </x:c>
      <x:c r="B1224" s="0" t="n">
        <x:v>1866</x:v>
      </x:c>
      <x:c r="C1224" s="0" t="s">
        <x:v>21</x:v>
      </x:c>
      <x:c r="D1224" s="0" t="s">
        <x:v>36</x:v>
      </x:c>
      <x:c r="E1224" s="0" t="s">
        <x:v>76</x:v>
      </x:c>
      <x:c r="F1224" s="0" t="s">
        <x:v>26</x:v>
      </x:c>
      <x:c r="G1224" s="0" t="n">
        <x:v>225</x:v>
      </x:c>
      <x:c r="H1224" s="4" t="n">
        <x:v>94.414</x:v>
      </x:c>
      <x:c r="I1224" s="4" t="n">
        <x:v>225</x:v>
      </x:c>
      <x:c r="J1224" s="4" t="n">
        <x:v>0.42</x:v>
      </x:c>
      <x:c r="K1224" s="4">
        <x:f>I1224*J1224</x:f>
      </x:c>
      <x:c r="L1224" s="4" t="n">
        <x:v>299.62</x:v>
      </x:c>
      <x:c r="M1224" s="5">
        <x:f>J1224/1.408*100</x:f>
      </x:c>
      <x:c r="N1224" s="6">
        <x:f>M1224*L1224/100</x:f>
      </x:c>
      <x:c r="O1224" s="6">
        <x:f>H1224-N1224</x:f>
      </x:c>
    </x:row>
    <x:row r="1225" spans="1:25">
      <x:c r="A1225" s="0" t="s">
        <x:v>40</x:v>
      </x:c>
      <x:c r="B1225" s="0" t="n">
        <x:v>1867</x:v>
      </x:c>
      <x:c r="C1225" s="0" t="s">
        <x:v>17</x:v>
      </x:c>
      <x:c r="D1225" s="0" t="s">
        <x:v>18</x:v>
      </x:c>
      <x:c r="E1225" s="0" t="s">
        <x:v>19</x:v>
      </x:c>
      <x:c r="F1225" s="0" t="s">
        <x:v>20</x:v>
      </x:c>
      <x:c r="G1225" s="0" t="n">
        <x:v>9</x:v>
      </x:c>
      <x:c r="H1225" s="4" t="n">
        <x:v>5.85</x:v>
      </x:c>
      <x:c r="I1225" s="4" t="n">
        <x:v>9</x:v>
      </x:c>
      <x:c r="J1225" s="4" t="n">
        <x:v>0.65</x:v>
      </x:c>
      <x:c r="K1225" s="4">
        <x:f>I1225*J1225</x:f>
      </x:c>
      <x:c r="L1225" s="4" t="n">
        <x:v>27.351</x:v>
      </x:c>
      <x:c r="M1225" s="5">
        <x:f>J1225/8.884*100</x:f>
      </x:c>
      <x:c r="N1225" s="6">
        <x:f>M1225*L1225/100</x:f>
      </x:c>
      <x:c r="O1225" s="6">
        <x:f>H1225-N1225</x:f>
      </x:c>
    </x:row>
    <x:row r="1226" spans="1:25">
      <x:c r="A1226" s="0" t="s">
        <x:v>40</x:v>
      </x:c>
      <x:c r="B1226" s="0" t="n">
        <x:v>1867</x:v>
      </x:c>
      <x:c r="C1226" s="0" t="s">
        <x:v>21</x:v>
      </x:c>
      <x:c r="D1226" s="0" t="s">
        <x:v>22</x:v>
      </x:c>
      <x:c r="E1226" s="0" t="s">
        <x:v>23</x:v>
      </x:c>
      <x:c r="F1226" s="0" t="s">
        <x:v>20</x:v>
      </x:c>
      <x:c r="G1226" s="0" t="n">
        <x:v>9</x:v>
      </x:c>
      <x:c r="H1226" s="4" t="n">
        <x:v>28.05</x:v>
      </x:c>
      <x:c r="I1226" s="4" t="n">
        <x:v>9</x:v>
      </x:c>
      <x:c r="J1226" s="4" t="n">
        <x:v>3.117</x:v>
      </x:c>
      <x:c r="K1226" s="4">
        <x:f>I1226*J1226</x:f>
      </x:c>
      <x:c r="L1226" s="4" t="n">
        <x:v>27.351</x:v>
      </x:c>
      <x:c r="M1226" s="5">
        <x:f>J1226/8.884*100</x:f>
      </x:c>
      <x:c r="N1226" s="6">
        <x:f>M1226*L1226/100</x:f>
      </x:c>
      <x:c r="O1226" s="6">
        <x:f>H1226-N1226</x:f>
      </x:c>
    </x:row>
    <x:row r="1227" spans="1:25">
      <x:c r="A1227" s="0" t="s">
        <x:v>40</x:v>
      </x:c>
      <x:c r="B1227" s="0" t="n">
        <x:v>1867</x:v>
      </x:c>
      <x:c r="C1227" s="0" t="s">
        <x:v>21</x:v>
      </x:c>
      <x:c r="D1227" s="0" t="s">
        <x:v>22</x:v>
      </x:c>
      <x:c r="E1227" s="0" t="s">
        <x:v>23</x:v>
      </x:c>
      <x:c r="F1227" s="0" t="s">
        <x:v>20</x:v>
      </x:c>
      <x:c r="G1227" s="0" t="n">
        <x:v>9</x:v>
      </x:c>
      <x:c r="H1227" s="4" t="n">
        <x:v>28.05</x:v>
      </x:c>
      <x:c r="I1227" s="4" t="n">
        <x:v>9</x:v>
      </x:c>
      <x:c r="J1227" s="4" t="n">
        <x:v>3.117</x:v>
      </x:c>
      <x:c r="K1227" s="4">
        <x:f>I1227*J1227</x:f>
      </x:c>
      <x:c r="L1227" s="4" t="n">
        <x:v>27.351</x:v>
      </x:c>
      <x:c r="M1227" s="5">
        <x:f>J1227/8.884*100</x:f>
      </x:c>
      <x:c r="N1227" s="6">
        <x:f>M1227*L1227/100</x:f>
      </x:c>
      <x:c r="O1227" s="6">
        <x:f>H1227-N1227</x:f>
      </x:c>
    </x:row>
    <x:row r="1228" spans="1:25">
      <x:c r="A1228" s="0" t="s">
        <x:v>40</x:v>
      </x:c>
      <x:c r="B1228" s="0" t="n">
        <x:v>1867</x:v>
      </x:c>
      <x:c r="C1228" s="0" t="s">
        <x:v>17</x:v>
      </x:c>
      <x:c r="D1228" s="0" t="s">
        <x:v>24</x:v>
      </x:c>
      <x:c r="E1228" s="0" t="s">
        <x:v>25</x:v>
      </x:c>
      <x:c r="F1228" s="0" t="s">
        <x:v>26</x:v>
      </x:c>
      <x:c r="G1228" s="0" t="n">
        <x:v>9</x:v>
      </x:c>
      <x:c r="H1228" s="4" t="n">
        <x:v>18</x:v>
      </x:c>
      <x:c r="I1228" s="4" t="n">
        <x:v>9</x:v>
      </x:c>
      <x:c r="J1228" s="4" t="n">
        <x:v>2</x:v>
      </x:c>
      <x:c r="K1228" s="4">
        <x:f>I1228*J1228</x:f>
      </x:c>
      <x:c r="L1228" s="4" t="n">
        <x:v>27.351</x:v>
      </x:c>
      <x:c r="M1228" s="5">
        <x:f>J1228/8.884*100</x:f>
      </x:c>
      <x:c r="N1228" s="6">
        <x:f>M1228*L1228/100</x:f>
      </x:c>
      <x:c r="O1228" s="6">
        <x:f>H1228-N1228</x:f>
      </x:c>
    </x:row>
    <x:row r="1229" spans="1:25">
      <x:c r="A1229" s="0" t="s">
        <x:v>106</x:v>
      </x:c>
      <x:c r="B1229" s="0" t="n">
        <x:v>1868</x:v>
      </x:c>
      <x:c r="C1229" s="0" t="s">
        <x:v>21</x:v>
      </x:c>
      <x:c r="D1229" s="0" t="s">
        <x:v>33</x:v>
      </x:c>
      <x:c r="E1229" s="0" t="s">
        <x:v>73</x:v>
      </x:c>
      <x:c r="F1229" s="0" t="s">
        <x:v>20</x:v>
      </x:c>
      <x:c r="G1229" s="0" t="n">
        <x:v>225</x:v>
      </x:c>
      <x:c r="H1229" s="4" t="n">
        <x:v>59.85</x:v>
      </x:c>
      <x:c r="I1229" s="4" t="n">
        <x:v>225</x:v>
      </x:c>
      <x:c r="J1229" s="4" t="n">
        <x:v>0.266</x:v>
      </x:c>
      <x:c r="K1229" s="4">
        <x:f>I1229*J1229</x:f>
      </x:c>
      <x:c r="L1229" s="4" t="n">
        <x:v>267.265</x:v>
      </x:c>
      <x:c r="M1229" s="5">
        <x:f>J1229/1.408*100</x:f>
      </x:c>
      <x:c r="N1229" s="6">
        <x:f>M1229*L1229/100</x:f>
      </x:c>
      <x:c r="O1229" s="6">
        <x:f>H1229-N1229</x:f>
      </x:c>
    </x:row>
    <x:row r="1230" spans="1:25">
      <x:c r="A1230" s="0" t="s">
        <x:v>106</x:v>
      </x:c>
      <x:c r="B1230" s="0" t="n">
        <x:v>1868</x:v>
      </x:c>
      <x:c r="C1230" s="0" t="s">
        <x:v>21</x:v>
      </x:c>
      <x:c r="D1230" s="0" t="s">
        <x:v>22</x:v>
      </x:c>
      <x:c r="E1230" s="0" t="s">
        <x:v>74</x:v>
      </x:c>
      <x:c r="F1230" s="0" t="s">
        <x:v>20</x:v>
      </x:c>
      <x:c r="G1230" s="0" t="n">
        <x:v>225</x:v>
      </x:c>
      <x:c r="H1230" s="4" t="n">
        <x:v>50.4</x:v>
      </x:c>
      <x:c r="I1230" s="4" t="n">
        <x:v>225</x:v>
      </x:c>
      <x:c r="J1230" s="4" t="n">
        <x:v>0.224</x:v>
      </x:c>
      <x:c r="K1230" s="4">
        <x:f>I1230*J1230</x:f>
      </x:c>
      <x:c r="L1230" s="4" t="n">
        <x:v>267.265</x:v>
      </x:c>
      <x:c r="M1230" s="5">
        <x:f>J1230/1.408*100</x:f>
      </x:c>
      <x:c r="N1230" s="6">
        <x:f>M1230*L1230/100</x:f>
      </x:c>
      <x:c r="O1230" s="6">
        <x:f>H1230-N1230</x:f>
      </x:c>
    </x:row>
    <x:row r="1231" spans="1:25">
      <x:c r="A1231" s="0" t="s">
        <x:v>106</x:v>
      </x:c>
      <x:c r="B1231" s="0" t="n">
        <x:v>1868</x:v>
      </x:c>
      <x:c r="C1231" s="0" t="s">
        <x:v>21</x:v>
      </x:c>
      <x:c r="D1231" s="0" t="s">
        <x:v>33</x:v>
      </x:c>
      <x:c r="E1231" s="0" t="s">
        <x:v>73</x:v>
      </x:c>
      <x:c r="F1231" s="0" t="s">
        <x:v>26</x:v>
      </x:c>
      <x:c r="G1231" s="0" t="n">
        <x:v>225</x:v>
      </x:c>
      <x:c r="H1231" s="4" t="n">
        <x:v>17.551</x:v>
      </x:c>
      <x:c r="I1231" s="4" t="n">
        <x:v>225</x:v>
      </x:c>
      <x:c r="J1231" s="4" t="n">
        <x:v>0.078</x:v>
      </x:c>
      <x:c r="K1231" s="4">
        <x:f>I1231*J1231</x:f>
      </x:c>
      <x:c r="L1231" s="4" t="n">
        <x:v>267.265</x:v>
      </x:c>
      <x:c r="M1231" s="5">
        <x:f>J1231/1.408*100</x:f>
      </x:c>
      <x:c r="N1231" s="6">
        <x:f>M1231*L1231/100</x:f>
      </x:c>
      <x:c r="O1231" s="6">
        <x:f>H1231-N1231</x:f>
      </x:c>
    </x:row>
    <x:row r="1232" spans="1:25">
      <x:c r="A1232" s="0" t="s">
        <x:v>106</x:v>
      </x:c>
      <x:c r="B1232" s="0" t="n">
        <x:v>1868</x:v>
      </x:c>
      <x:c r="C1232" s="0" t="s">
        <x:v>21</x:v>
      </x:c>
      <x:c r="D1232" s="0" t="s">
        <x:v>36</x:v>
      </x:c>
      <x:c r="E1232" s="0" t="s">
        <x:v>75</x:v>
      </x:c>
      <x:c r="F1232" s="0" t="s">
        <x:v>26</x:v>
      </x:c>
      <x:c r="G1232" s="0" t="n">
        <x:v>225</x:v>
      </x:c>
      <x:c r="H1232" s="4" t="n">
        <x:v>94.027</x:v>
      </x:c>
      <x:c r="I1232" s="4" t="n">
        <x:v>225</x:v>
      </x:c>
      <x:c r="J1232" s="4" t="n">
        <x:v>0.42</x:v>
      </x:c>
      <x:c r="K1232" s="4">
        <x:f>I1232*J1232</x:f>
      </x:c>
      <x:c r="L1232" s="4" t="n">
        <x:v>267.265</x:v>
      </x:c>
      <x:c r="M1232" s="5">
        <x:f>J1232/1.408*100</x:f>
      </x:c>
      <x:c r="N1232" s="6">
        <x:f>M1232*L1232/100</x:f>
      </x:c>
      <x:c r="O1232" s="6">
        <x:f>H1232-N1232</x:f>
      </x:c>
    </x:row>
    <x:row r="1233" spans="1:25">
      <x:c r="A1233" s="0" t="s">
        <x:v>106</x:v>
      </x:c>
      <x:c r="B1233" s="0" t="n">
        <x:v>1868</x:v>
      </x:c>
      <x:c r="C1233" s="0" t="s">
        <x:v>21</x:v>
      </x:c>
      <x:c r="D1233" s="0" t="s">
        <x:v>36</x:v>
      </x:c>
      <x:c r="E1233" s="0" t="s">
        <x:v>76</x:v>
      </x:c>
      <x:c r="F1233" s="0" t="s">
        <x:v>26</x:v>
      </x:c>
      <x:c r="G1233" s="0" t="n">
        <x:v>225</x:v>
      </x:c>
      <x:c r="H1233" s="4" t="n">
        <x:v>94.5</x:v>
      </x:c>
      <x:c r="I1233" s="4" t="n">
        <x:v>225</x:v>
      </x:c>
      <x:c r="J1233" s="4" t="n">
        <x:v>0.42</x:v>
      </x:c>
      <x:c r="K1233" s="4">
        <x:f>I1233*J1233</x:f>
      </x:c>
      <x:c r="L1233" s="4" t="n">
        <x:v>267.265</x:v>
      </x:c>
      <x:c r="M1233" s="5">
        <x:f>J1233/1.408*100</x:f>
      </x:c>
      <x:c r="N1233" s="6">
        <x:f>M1233*L1233/100</x:f>
      </x:c>
      <x:c r="O1233" s="6">
        <x:f>H1233-N1233</x:f>
      </x:c>
    </x:row>
    <x:row r="1234" spans="1:25">
      <x:c r="A1234" s="0" t="s">
        <x:v>141</x:v>
      </x:c>
      <x:c r="B1234" s="0" t="n">
        <x:v>1869</x:v>
      </x:c>
      <x:c r="C1234" s="0" t="s">
        <x:v>21</x:v>
      </x:c>
      <x:c r="D1234" s="0" t="s">
        <x:v>22</x:v>
      </x:c>
      <x:c r="E1234" s="0" t="s">
        <x:v>23</x:v>
      </x:c>
      <x:c r="F1234" s="0" t="s">
        <x:v>20</x:v>
      </x:c>
      <x:c r="G1234" s="0" t="n">
        <x:v>117</x:v>
      </x:c>
      <x:c r="H1234" s="4" t="n">
        <x:v>43.384</x:v>
      </x:c>
      <x:c r="I1234" s="4" t="n">
        <x:v>117</x:v>
      </x:c>
      <x:c r="J1234" s="4" t="n">
        <x:v>0.371</x:v>
      </x:c>
      <x:c r="K1234" s="4">
        <x:f>I1234*J1234</x:f>
      </x:c>
      <x:c r="L1234" s="4" t="n">
        <x:v>233.214</x:v>
      </x:c>
      <x:c r="M1234" s="5">
        <x:f>J1234/3.605*100</x:f>
      </x:c>
      <x:c r="N1234" s="6">
        <x:f>M1234*L1234/100</x:f>
      </x:c>
      <x:c r="O1234" s="6">
        <x:f>H1234-N1234</x:f>
      </x:c>
    </x:row>
    <x:row r="1235" spans="1:25">
      <x:c r="A1235" s="0" t="s">
        <x:v>141</x:v>
      </x:c>
      <x:c r="B1235" s="0" t="n">
        <x:v>1869</x:v>
      </x:c>
      <x:c r="C1235" s="0" t="s">
        <x:v>21</x:v>
      </x:c>
      <x:c r="D1235" s="0" t="s">
        <x:v>22</x:v>
      </x:c>
      <x:c r="E1235" s="0" t="s">
        <x:v>23</x:v>
      </x:c>
      <x:c r="F1235" s="0" t="s">
        <x:v>20</x:v>
      </x:c>
      <x:c r="G1235" s="0" t="n">
        <x:v>117</x:v>
      </x:c>
      <x:c r="H1235" s="4" t="n">
        <x:v>39.897</x:v>
      </x:c>
      <x:c r="I1235" s="4" t="n">
        <x:v>117</x:v>
      </x:c>
      <x:c r="J1235" s="4" t="n">
        <x:v>0.341</x:v>
      </x:c>
      <x:c r="K1235" s="4">
        <x:f>I1235*J1235</x:f>
      </x:c>
      <x:c r="L1235" s="4" t="n">
        <x:v>233.214</x:v>
      </x:c>
      <x:c r="M1235" s="5">
        <x:f>J1235/3.605*100</x:f>
      </x:c>
      <x:c r="N1235" s="6">
        <x:f>M1235*L1235/100</x:f>
      </x:c>
      <x:c r="O1235" s="6">
        <x:f>H1235-N1235</x:f>
      </x:c>
    </x:row>
    <x:row r="1236" spans="1:25">
      <x:c r="A1236" s="0" t="s">
        <x:v>141</x:v>
      </x:c>
      <x:c r="B1236" s="0" t="n">
        <x:v>1869</x:v>
      </x:c>
      <x:c r="C1236" s="0" t="s">
        <x:v>21</x:v>
      </x:c>
      <x:c r="D1236" s="0" t="s">
        <x:v>22</x:v>
      </x:c>
      <x:c r="E1236" s="0" t="s">
        <x:v>23</x:v>
      </x:c>
      <x:c r="F1236" s="0" t="s">
        <x:v>20</x:v>
      </x:c>
      <x:c r="G1236" s="0" t="n">
        <x:v>117</x:v>
      </x:c>
      <x:c r="H1236" s="4" t="n">
        <x:v>43.384</x:v>
      </x:c>
      <x:c r="I1236" s="4" t="n">
        <x:v>117</x:v>
      </x:c>
      <x:c r="J1236" s="4" t="n">
        <x:v>0.371</x:v>
      </x:c>
      <x:c r="K1236" s="4">
        <x:f>I1236*J1236</x:f>
      </x:c>
      <x:c r="L1236" s="4" t="n">
        <x:v>233.214</x:v>
      </x:c>
      <x:c r="M1236" s="5">
        <x:f>J1236/3.605*100</x:f>
      </x:c>
      <x:c r="N1236" s="6">
        <x:f>M1236*L1236/100</x:f>
      </x:c>
      <x:c r="O1236" s="6">
        <x:f>H1236-N1236</x:f>
      </x:c>
    </x:row>
    <x:row r="1237" spans="1:25">
      <x:c r="A1237" s="0" t="s">
        <x:v>141</x:v>
      </x:c>
      <x:c r="B1237" s="0" t="n">
        <x:v>1869</x:v>
      </x:c>
      <x:c r="C1237" s="0" t="s">
        <x:v>21</x:v>
      </x:c>
      <x:c r="D1237" s="0" t="s">
        <x:v>22</x:v>
      </x:c>
      <x:c r="E1237" s="0" t="s">
        <x:v>23</x:v>
      </x:c>
      <x:c r="F1237" s="0" t="s">
        <x:v>20</x:v>
      </x:c>
      <x:c r="G1237" s="0" t="n">
        <x:v>117</x:v>
      </x:c>
      <x:c r="H1237" s="4" t="n">
        <x:v>43.384</x:v>
      </x:c>
      <x:c r="I1237" s="4" t="n">
        <x:v>117</x:v>
      </x:c>
      <x:c r="J1237" s="4" t="n">
        <x:v>0.371</x:v>
      </x:c>
      <x:c r="K1237" s="4">
        <x:f>I1237*J1237</x:f>
      </x:c>
      <x:c r="L1237" s="4" t="n">
        <x:v>233.214</x:v>
      </x:c>
      <x:c r="M1237" s="5">
        <x:f>J1237/3.605*100</x:f>
      </x:c>
      <x:c r="N1237" s="6">
        <x:f>M1237*L1237/100</x:f>
      </x:c>
      <x:c r="O1237" s="6">
        <x:f>H1237-N1237</x:f>
      </x:c>
    </x:row>
    <x:row r="1238" spans="1:25">
      <x:c r="A1238" s="0" t="s">
        <x:v>141</x:v>
      </x:c>
      <x:c r="B1238" s="0" t="n">
        <x:v>1869</x:v>
      </x:c>
      <x:c r="C1238" s="0" t="s">
        <x:v>21</x:v>
      </x:c>
      <x:c r="D1238" s="0" t="s">
        <x:v>22</x:v>
      </x:c>
      <x:c r="E1238" s="0" t="s">
        <x:v>23</x:v>
      </x:c>
      <x:c r="F1238" s="0" t="s">
        <x:v>20</x:v>
      </x:c>
      <x:c r="G1238" s="0" t="n">
        <x:v>117</x:v>
      </x:c>
      <x:c r="H1238" s="4" t="n">
        <x:v>43.384</x:v>
      </x:c>
      <x:c r="I1238" s="4" t="n">
        <x:v>117</x:v>
      </x:c>
      <x:c r="J1238" s="4" t="n">
        <x:v>0.371</x:v>
      </x:c>
      <x:c r="K1238" s="4">
        <x:f>I1238*J1238</x:f>
      </x:c>
      <x:c r="L1238" s="4" t="n">
        <x:v>233.214</x:v>
      </x:c>
      <x:c r="M1238" s="5">
        <x:f>J1238/3.605*100</x:f>
      </x:c>
      <x:c r="N1238" s="6">
        <x:f>M1238*L1238/100</x:f>
      </x:c>
      <x:c r="O1238" s="6">
        <x:f>H1238-N1238</x:f>
      </x:c>
    </x:row>
    <x:row r="1239" spans="1:25">
      <x:c r="A1239" s="0" t="s">
        <x:v>141</x:v>
      </x:c>
      <x:c r="B1239" s="0" t="n">
        <x:v>1869</x:v>
      </x:c>
      <x:c r="C1239" s="0" t="s">
        <x:v>21</x:v>
      </x:c>
      <x:c r="D1239" s="0" t="s">
        <x:v>28</x:v>
      </x:c>
      <x:c r="E1239" s="0" t="s">
        <x:v>19</x:v>
      </x:c>
      <x:c r="F1239" s="0" t="s">
        <x:v>26</x:v>
      </x:c>
      <x:c r="G1239" s="0" t="n">
        <x:v>117</x:v>
      </x:c>
      <x:c r="H1239" s="4" t="n">
        <x:v>30.43</x:v>
      </x:c>
      <x:c r="I1239" s="4" t="n">
        <x:v>117</x:v>
      </x:c>
      <x:c r="J1239" s="4" t="n">
        <x:v>0.26</x:v>
      </x:c>
      <x:c r="K1239" s="4">
        <x:f>I1239*J1239</x:f>
      </x:c>
      <x:c r="L1239" s="4" t="n">
        <x:v>233.214</x:v>
      </x:c>
      <x:c r="M1239" s="5">
        <x:f>J1239/3.605*100</x:f>
      </x:c>
      <x:c r="N1239" s="6">
        <x:f>M1239*L1239/100</x:f>
      </x:c>
      <x:c r="O1239" s="6">
        <x:f>H1239-N1239</x:f>
      </x:c>
    </x:row>
    <x:row r="1240" spans="1:25">
      <x:c r="A1240" s="0" t="s">
        <x:v>141</x:v>
      </x:c>
      <x:c r="B1240" s="0" t="n">
        <x:v>1869</x:v>
      </x:c>
      <x:c r="C1240" s="0" t="s">
        <x:v>21</x:v>
      </x:c>
      <x:c r="D1240" s="0" t="s">
        <x:v>28</x:v>
      </x:c>
      <x:c r="E1240" s="0" t="s">
        <x:v>23</x:v>
      </x:c>
      <x:c r="F1240" s="0" t="s">
        <x:v>26</x:v>
      </x:c>
      <x:c r="G1240" s="0" t="n">
        <x:v>117</x:v>
      </x:c>
      <x:c r="H1240" s="4" t="n">
        <x:v>177.87</x:v>
      </x:c>
      <x:c r="I1240" s="4" t="n">
        <x:v>117</x:v>
      </x:c>
      <x:c r="J1240" s="4" t="n">
        <x:v>1.52</x:v>
      </x:c>
      <x:c r="K1240" s="4">
        <x:f>I1240*J1240</x:f>
      </x:c>
      <x:c r="L1240" s="4" t="n">
        <x:v>233.214</x:v>
      </x:c>
      <x:c r="M1240" s="5">
        <x:f>J1240/3.605*100</x:f>
      </x:c>
      <x:c r="N1240" s="6">
        <x:f>M1240*L1240/100</x:f>
      </x:c>
      <x:c r="O1240" s="6">
        <x:f>H1240-N1240</x:f>
      </x:c>
    </x:row>
    <x:row r="1241" spans="1:25">
      <x:c r="A1241" s="0" t="s">
        <x:v>101</x:v>
      </x:c>
      <x:c r="B1241" s="0" t="n">
        <x:v>1870</x:v>
      </x:c>
      <x:c r="C1241" s="0" t="s">
        <x:v>21</x:v>
      </x:c>
      <x:c r="D1241" s="0" t="s">
        <x:v>22</x:v>
      </x:c>
      <x:c r="E1241" s="0" t="s">
        <x:v>23</x:v>
      </x:c>
      <x:c r="F1241" s="0" t="s">
        <x:v>20</x:v>
      </x:c>
      <x:c r="G1241" s="0" t="n">
        <x:v>117</x:v>
      </x:c>
      <x:c r="H1241" s="4" t="n">
        <x:v>43.384</x:v>
      </x:c>
      <x:c r="I1241" s="4" t="n">
        <x:v>117</x:v>
      </x:c>
      <x:c r="J1241" s="4" t="n">
        <x:v>0.371</x:v>
      </x:c>
      <x:c r="K1241" s="4">
        <x:f>I1241*J1241</x:f>
      </x:c>
      <x:c r="L1241" s="4" t="n">
        <x:v>255.319</x:v>
      </x:c>
      <x:c r="M1241" s="5">
        <x:f>J1241/2.492*100</x:f>
      </x:c>
      <x:c r="N1241" s="6">
        <x:f>M1241*L1241/100</x:f>
      </x:c>
      <x:c r="O1241" s="6">
        <x:f>H1241-N1241</x:f>
      </x:c>
    </x:row>
    <x:row r="1242" spans="1:25">
      <x:c r="A1242" s="0" t="s">
        <x:v>101</x:v>
      </x:c>
      <x:c r="B1242" s="0" t="n">
        <x:v>1870</x:v>
      </x:c>
      <x:c r="C1242" s="0" t="s">
        <x:v>21</x:v>
      </x:c>
      <x:c r="D1242" s="0" t="s">
        <x:v>22</x:v>
      </x:c>
      <x:c r="E1242" s="0" t="s">
        <x:v>23</x:v>
      </x:c>
      <x:c r="F1242" s="0" t="s">
        <x:v>20</x:v>
      </x:c>
      <x:c r="G1242" s="0" t="n">
        <x:v>117</x:v>
      </x:c>
      <x:c r="H1242" s="4" t="n">
        <x:v>39.897</x:v>
      </x:c>
      <x:c r="I1242" s="4" t="n">
        <x:v>117</x:v>
      </x:c>
      <x:c r="J1242" s="4" t="n">
        <x:v>0.341</x:v>
      </x:c>
      <x:c r="K1242" s="4">
        <x:f>I1242*J1242</x:f>
      </x:c>
      <x:c r="L1242" s="4" t="n">
        <x:v>255.319</x:v>
      </x:c>
      <x:c r="M1242" s="5">
        <x:f>J1242/2.492*100</x:f>
      </x:c>
      <x:c r="N1242" s="6">
        <x:f>M1242*L1242/100</x:f>
      </x:c>
      <x:c r="O1242" s="6">
        <x:f>H1242-N1242</x:f>
      </x:c>
    </x:row>
    <x:row r="1243" spans="1:25">
      <x:c r="A1243" s="0" t="s">
        <x:v>101</x:v>
      </x:c>
      <x:c r="B1243" s="0" t="n">
        <x:v>1870</x:v>
      </x:c>
      <x:c r="C1243" s="0" t="s">
        <x:v>21</x:v>
      </x:c>
      <x:c r="D1243" s="0" t="s">
        <x:v>28</x:v>
      </x:c>
      <x:c r="E1243" s="0" t="s">
        <x:v>19</x:v>
      </x:c>
      <x:c r="F1243" s="0" t="s">
        <x:v>26</x:v>
      </x:c>
      <x:c r="G1243" s="0" t="n">
        <x:v>117</x:v>
      </x:c>
      <x:c r="H1243" s="4" t="n">
        <x:v>30.42</x:v>
      </x:c>
      <x:c r="I1243" s="4" t="n">
        <x:v>117</x:v>
      </x:c>
      <x:c r="J1243" s="4" t="n">
        <x:v>0.26</x:v>
      </x:c>
      <x:c r="K1243" s="4">
        <x:f>I1243*J1243</x:f>
      </x:c>
      <x:c r="L1243" s="4" t="n">
        <x:v>255.319</x:v>
      </x:c>
      <x:c r="M1243" s="5">
        <x:f>J1243/2.492*100</x:f>
      </x:c>
      <x:c r="N1243" s="6">
        <x:f>M1243*L1243/100</x:f>
      </x:c>
      <x:c r="O1243" s="6">
        <x:f>H1243-N1243</x:f>
      </x:c>
    </x:row>
    <x:row r="1244" spans="1:25">
      <x:c r="A1244" s="0" t="s">
        <x:v>101</x:v>
      </x:c>
      <x:c r="B1244" s="0" t="n">
        <x:v>1870</x:v>
      </x:c>
      <x:c r="C1244" s="0" t="s">
        <x:v>21</x:v>
      </x:c>
      <x:c r="D1244" s="0" t="s">
        <x:v>28</x:v>
      </x:c>
      <x:c r="E1244" s="0" t="s">
        <x:v>23</x:v>
      </x:c>
      <x:c r="F1244" s="0" t="s">
        <x:v>26</x:v>
      </x:c>
      <x:c r="G1244" s="0" t="n">
        <x:v>117</x:v>
      </x:c>
      <x:c r="H1244" s="4" t="n">
        <x:v>177.841</x:v>
      </x:c>
      <x:c r="I1244" s="4" t="n">
        <x:v>117</x:v>
      </x:c>
      <x:c r="J1244" s="4" t="n">
        <x:v>1.52</x:v>
      </x:c>
      <x:c r="K1244" s="4">
        <x:f>I1244*J1244</x:f>
      </x:c>
      <x:c r="L1244" s="4" t="n">
        <x:v>255.319</x:v>
      </x:c>
      <x:c r="M1244" s="5">
        <x:f>J1244/2.492*100</x:f>
      </x:c>
      <x:c r="N1244" s="6">
        <x:f>M1244*L1244/100</x:f>
      </x:c>
      <x:c r="O1244" s="6">
        <x:f>H1244-N1244</x:f>
      </x:c>
    </x:row>
    <x:row r="1245" spans="1:25">
      <x:c r="A1245" s="0" t="s">
        <x:v>56</x:v>
      </x:c>
      <x:c r="B1245" s="0" t="n">
        <x:v>1871</x:v>
      </x:c>
      <x:c r="C1245" s="0" t="s">
        <x:v>128</x:v>
      </x:c>
      <x:c r="D1245" s="0" t="s">
        <x:v>18</x:v>
      </x:c>
      <x:c r="E1245" s="0" t="s">
        <x:v>19</x:v>
      </x:c>
      <x:c r="F1245" s="0" t="s">
        <x:v>20</x:v>
      </x:c>
      <x:c r="G1245" s="0" t="n">
        <x:v>1018</x:v>
      </x:c>
      <x:c r="H1245" s="4" t="n">
        <x:v>7.2</x:v>
      </x:c>
      <x:c r="I1245" s="4" t="n">
        <x:v>1018</x:v>
      </x:c>
      <x:c r="J1245" s="4" t="n">
        <x:v>0.007</x:v>
      </x:c>
      <x:c r="K1245" s="4">
        <x:f>I1245*J1245</x:f>
      </x:c>
      <x:c r="L1245" s="4" t="n">
        <x:v>271.424</x:v>
      </x:c>
      <x:c r="M1245" s="5">
        <x:f>J1245/0.289*100</x:f>
      </x:c>
      <x:c r="N1245" s="6">
        <x:f>M1245*L1245/100</x:f>
      </x:c>
      <x:c r="O1245" s="6">
        <x:f>H1245-N1245</x:f>
      </x:c>
    </x:row>
    <x:row r="1246" spans="1:25">
      <x:c r="A1246" s="0" t="s">
        <x:v>56</x:v>
      </x:c>
      <x:c r="B1246" s="0" t="n">
        <x:v>1871</x:v>
      </x:c>
      <x:c r="C1246" s="0" t="s">
        <x:v>128</x:v>
      </x:c>
      <x:c r="D1246" s="0" t="s">
        <x:v>129</x:v>
      </x:c>
      <x:c r="E1246" s="0" t="s">
        <x:v>130</x:v>
      </x:c>
      <x:c r="F1246" s="0" t="s">
        <x:v>20</x:v>
      </x:c>
      <x:c r="G1246" s="0" t="n">
        <x:v>1018</x:v>
      </x:c>
      <x:c r="H1246" s="4" t="n">
        <x:v>24.3</x:v>
      </x:c>
      <x:c r="I1246" s="4" t="n">
        <x:v>1018</x:v>
      </x:c>
      <x:c r="J1246" s="4" t="n">
        <x:v>0.024</x:v>
      </x:c>
      <x:c r="K1246" s="4">
        <x:f>I1246*J1246</x:f>
      </x:c>
      <x:c r="L1246" s="4" t="n">
        <x:v>271.424</x:v>
      </x:c>
      <x:c r="M1246" s="5">
        <x:f>J1246/0.289*100</x:f>
      </x:c>
      <x:c r="N1246" s="6">
        <x:f>M1246*L1246/100</x:f>
      </x:c>
      <x:c r="O1246" s="6">
        <x:f>H1246-N1246</x:f>
      </x:c>
    </x:row>
    <x:row r="1247" spans="1:25">
      <x:c r="A1247" s="0" t="s">
        <x:v>56</x:v>
      </x:c>
      <x:c r="B1247" s="0" t="n">
        <x:v>1871</x:v>
      </x:c>
      <x:c r="C1247" s="0" t="s">
        <x:v>128</x:v>
      </x:c>
      <x:c r="D1247" s="0" t="s">
        <x:v>18</x:v>
      </x:c>
      <x:c r="E1247" s="0" t="s">
        <x:v>19</x:v>
      </x:c>
      <x:c r="F1247" s="0" t="s">
        <x:v>20</x:v>
      </x:c>
      <x:c r="G1247" s="0" t="n">
        <x:v>1018</x:v>
      </x:c>
      <x:c r="H1247" s="4" t="n">
        <x:v>29.16</x:v>
      </x:c>
      <x:c r="I1247" s="4" t="n">
        <x:v>1018</x:v>
      </x:c>
      <x:c r="J1247" s="4" t="n">
        <x:v>0.029</x:v>
      </x:c>
      <x:c r="K1247" s="4">
        <x:f>I1247*J1247</x:f>
      </x:c>
      <x:c r="L1247" s="4" t="n">
        <x:v>271.424</x:v>
      </x:c>
      <x:c r="M1247" s="5">
        <x:f>J1247/0.289*100</x:f>
      </x:c>
      <x:c r="N1247" s="6">
        <x:f>M1247*L1247/100</x:f>
      </x:c>
      <x:c r="O1247" s="6">
        <x:f>H1247-N1247</x:f>
      </x:c>
    </x:row>
    <x:row r="1248" spans="1:25">
      <x:c r="A1248" s="0" t="s">
        <x:v>56</x:v>
      </x:c>
      <x:c r="B1248" s="0" t="n">
        <x:v>1871</x:v>
      </x:c>
      <x:c r="C1248" s="0" t="s">
        <x:v>128</x:v>
      </x:c>
      <x:c r="D1248" s="0" t="s">
        <x:v>129</x:v>
      </x:c>
      <x:c r="E1248" s="0" t="s">
        <x:v>130</x:v>
      </x:c>
      <x:c r="F1248" s="0" t="s">
        <x:v>20</x:v>
      </x:c>
      <x:c r="G1248" s="0" t="n">
        <x:v>1018</x:v>
      </x:c>
      <x:c r="H1248" s="4" t="n">
        <x:v>17.5</x:v>
      </x:c>
      <x:c r="I1248" s="4" t="n">
        <x:v>1018</x:v>
      </x:c>
      <x:c r="J1248" s="4" t="n">
        <x:v>0.017</x:v>
      </x:c>
      <x:c r="K1248" s="4">
        <x:f>I1248*J1248</x:f>
      </x:c>
      <x:c r="L1248" s="4" t="n">
        <x:v>271.424</x:v>
      </x:c>
      <x:c r="M1248" s="5">
        <x:f>J1248/0.289*100</x:f>
      </x:c>
      <x:c r="N1248" s="6">
        <x:f>M1248*L1248/100</x:f>
      </x:c>
      <x:c r="O1248" s="6">
        <x:f>H1248-N1248</x:f>
      </x:c>
    </x:row>
    <x:row r="1249" spans="1:25">
      <x:c r="A1249" s="0" t="s">
        <x:v>56</x:v>
      </x:c>
      <x:c r="B1249" s="0" t="n">
        <x:v>1871</x:v>
      </x:c>
      <x:c r="C1249" s="0" t="s">
        <x:v>128</x:v>
      </x:c>
      <x:c r="D1249" s="0" t="s">
        <x:v>18</x:v>
      </x:c>
      <x:c r="E1249" s="0" t="s">
        <x:v>19</x:v>
      </x:c>
      <x:c r="F1249" s="0" t="s">
        <x:v>20</x:v>
      </x:c>
      <x:c r="G1249" s="0" t="n">
        <x:v>1018</x:v>
      </x:c>
      <x:c r="H1249" s="4" t="n">
        <x:v>21</x:v>
      </x:c>
      <x:c r="I1249" s="4" t="n">
        <x:v>1018</x:v>
      </x:c>
      <x:c r="J1249" s="4" t="n">
        <x:v>0.021</x:v>
      </x:c>
      <x:c r="K1249" s="4">
        <x:f>I1249*J1249</x:f>
      </x:c>
      <x:c r="L1249" s="4" t="n">
        <x:v>271.424</x:v>
      </x:c>
      <x:c r="M1249" s="5">
        <x:f>J1249/0.289*100</x:f>
      </x:c>
      <x:c r="N1249" s="6">
        <x:f>M1249*L1249/100</x:f>
      </x:c>
      <x:c r="O1249" s="6">
        <x:f>H1249-N1249</x:f>
      </x:c>
    </x:row>
    <x:row r="1250" spans="1:25">
      <x:c r="A1250" s="0" t="s">
        <x:v>56</x:v>
      </x:c>
      <x:c r="B1250" s="0" t="n">
        <x:v>1871</x:v>
      </x:c>
      <x:c r="C1250" s="0" t="s">
        <x:v>128</x:v>
      </x:c>
      <x:c r="D1250" s="0" t="s">
        <x:v>129</x:v>
      </x:c>
      <x:c r="E1250" s="0" t="s">
        <x:v>130</x:v>
      </x:c>
      <x:c r="F1250" s="0" t="s">
        <x:v>20</x:v>
      </x:c>
      <x:c r="G1250" s="0" t="n">
        <x:v>1018</x:v>
      </x:c>
      <x:c r="H1250" s="4" t="n">
        <x:v>30</x:v>
      </x:c>
      <x:c r="I1250" s="4" t="n">
        <x:v>1018</x:v>
      </x:c>
      <x:c r="J1250" s="4" t="n">
        <x:v>0.029</x:v>
      </x:c>
      <x:c r="K1250" s="4">
        <x:f>I1250*J1250</x:f>
      </x:c>
      <x:c r="L1250" s="4" t="n">
        <x:v>271.424</x:v>
      </x:c>
      <x:c r="M1250" s="5">
        <x:f>J1250/0.289*100</x:f>
      </x:c>
      <x:c r="N1250" s="6">
        <x:f>M1250*L1250/100</x:f>
      </x:c>
      <x:c r="O1250" s="6">
        <x:f>H1250-N1250</x:f>
      </x:c>
    </x:row>
    <x:row r="1251" spans="1:25">
      <x:c r="A1251" s="0" t="s">
        <x:v>56</x:v>
      </x:c>
      <x:c r="B1251" s="0" t="n">
        <x:v>1871</x:v>
      </x:c>
      <x:c r="C1251" s="0" t="s">
        <x:v>128</x:v>
      </x:c>
      <x:c r="D1251" s="0" t="s">
        <x:v>18</x:v>
      </x:c>
      <x:c r="E1251" s="0" t="s">
        <x:v>19</x:v>
      </x:c>
      <x:c r="F1251" s="0" t="s">
        <x:v>20</x:v>
      </x:c>
      <x:c r="G1251" s="0" t="n">
        <x:v>1018</x:v>
      </x:c>
      <x:c r="H1251" s="4" t="n">
        <x:v>28.8</x:v>
      </x:c>
      <x:c r="I1251" s="4" t="n">
        <x:v>1018</x:v>
      </x:c>
      <x:c r="J1251" s="4" t="n">
        <x:v>0.028</x:v>
      </x:c>
      <x:c r="K1251" s="4">
        <x:f>I1251*J1251</x:f>
      </x:c>
      <x:c r="L1251" s="4" t="n">
        <x:v>271.424</x:v>
      </x:c>
      <x:c r="M1251" s="5">
        <x:f>J1251/0.289*100</x:f>
      </x:c>
      <x:c r="N1251" s="6">
        <x:f>M1251*L1251/100</x:f>
      </x:c>
      <x:c r="O1251" s="6">
        <x:f>H1251-N1251</x:f>
      </x:c>
    </x:row>
    <x:row r="1252" spans="1:25">
      <x:c r="A1252" s="0" t="s">
        <x:v>56</x:v>
      </x:c>
      <x:c r="B1252" s="0" t="n">
        <x:v>1871</x:v>
      </x:c>
      <x:c r="C1252" s="0" t="s">
        <x:v>128</x:v>
      </x:c>
      <x:c r="D1252" s="0" t="s">
        <x:v>129</x:v>
      </x:c>
      <x:c r="E1252" s="0" t="s">
        <x:v>130</x:v>
      </x:c>
      <x:c r="F1252" s="0" t="s">
        <x:v>20</x:v>
      </x:c>
      <x:c r="G1252" s="0" t="n">
        <x:v>1018</x:v>
      </x:c>
      <x:c r="H1252" s="4" t="n">
        <x:v>30</x:v>
      </x:c>
      <x:c r="I1252" s="4" t="n">
        <x:v>1018</x:v>
      </x:c>
      <x:c r="J1252" s="4" t="n">
        <x:v>0.029</x:v>
      </x:c>
      <x:c r="K1252" s="4">
        <x:f>I1252*J1252</x:f>
      </x:c>
      <x:c r="L1252" s="4" t="n">
        <x:v>271.424</x:v>
      </x:c>
      <x:c r="M1252" s="5">
        <x:f>J1252/0.289*100</x:f>
      </x:c>
      <x:c r="N1252" s="6">
        <x:f>M1252*L1252/100</x:f>
      </x:c>
      <x:c r="O1252" s="6">
        <x:f>H1252-N1252</x:f>
      </x:c>
    </x:row>
    <x:row r="1253" spans="1:25">
      <x:c r="A1253" s="0" t="s">
        <x:v>56</x:v>
      </x:c>
      <x:c r="B1253" s="0" t="n">
        <x:v>1871</x:v>
      </x:c>
      <x:c r="C1253" s="0" t="s">
        <x:v>128</x:v>
      </x:c>
      <x:c r="D1253" s="0" t="s">
        <x:v>18</x:v>
      </x:c>
      <x:c r="E1253" s="0" t="s">
        <x:v>19</x:v>
      </x:c>
      <x:c r="F1253" s="0" t="s">
        <x:v>20</x:v>
      </x:c>
      <x:c r="G1253" s="0" t="n">
        <x:v>1018</x:v>
      </x:c>
      <x:c r="H1253" s="4" t="n">
        <x:v>36</x:v>
      </x:c>
      <x:c r="I1253" s="4" t="n">
        <x:v>1018</x:v>
      </x:c>
      <x:c r="J1253" s="4" t="n">
        <x:v>0.035</x:v>
      </x:c>
      <x:c r="K1253" s="4">
        <x:f>I1253*J1253</x:f>
      </x:c>
      <x:c r="L1253" s="4" t="n">
        <x:v>271.424</x:v>
      </x:c>
      <x:c r="M1253" s="5">
        <x:f>J1253/0.289*100</x:f>
      </x:c>
      <x:c r="N1253" s="6">
        <x:f>M1253*L1253/100</x:f>
      </x:c>
      <x:c r="O1253" s="6">
        <x:f>H1253-N1253</x:f>
      </x:c>
    </x:row>
    <x:row r="1254" spans="1:25">
      <x:c r="A1254" s="0" t="s">
        <x:v>56</x:v>
      </x:c>
      <x:c r="B1254" s="0" t="n">
        <x:v>1871</x:v>
      </x:c>
      <x:c r="C1254" s="0" t="s">
        <x:v>128</x:v>
      </x:c>
      <x:c r="D1254" s="0" t="s">
        <x:v>18</x:v>
      </x:c>
      <x:c r="E1254" s="0" t="s">
        <x:v>19</x:v>
      </x:c>
      <x:c r="F1254" s="0" t="s">
        <x:v>26</x:v>
      </x:c>
      <x:c r="G1254" s="0" t="n">
        <x:v>1018</x:v>
      </x:c>
      <x:c r="H1254" s="4" t="n">
        <x:v>71.262</x:v>
      </x:c>
      <x:c r="I1254" s="4" t="n">
        <x:v>1018</x:v>
      </x:c>
      <x:c r="J1254" s="4" t="n">
        <x:v>0.07</x:v>
      </x:c>
      <x:c r="K1254" s="4">
        <x:f>I1254*J1254</x:f>
      </x:c>
      <x:c r="L1254" s="4" t="n">
        <x:v>271.424</x:v>
      </x:c>
      <x:c r="M1254" s="5">
        <x:f>J1254/0.289*100</x:f>
      </x:c>
      <x:c r="N1254" s="6">
        <x:f>M1254*L1254/100</x:f>
      </x:c>
      <x:c r="O1254" s="6">
        <x:f>H1254-N1254</x:f>
      </x:c>
    </x:row>
    <x:row r="1255" spans="1:25">
      <x:c r="A1255" s="0" t="s">
        <x:v>139</x:v>
      </x:c>
      <x:c r="B1255" s="0" t="n">
        <x:v>1872</x:v>
      </x:c>
      <x:c r="C1255" s="0" t="s">
        <x:v>128</x:v>
      </x:c>
      <x:c r="D1255" s="0" t="s">
        <x:v>129</x:v>
      </x:c>
      <x:c r="E1255" s="0" t="s">
        <x:v>130</x:v>
      </x:c>
      <x:c r="F1255" s="0" t="s">
        <x:v>20</x:v>
      </x:c>
      <x:c r="G1255" s="0" t="n">
        <x:v>600</x:v>
      </x:c>
      <x:c r="H1255" s="4" t="n">
        <x:v>46</x:v>
      </x:c>
      <x:c r="I1255" s="4" t="n">
        <x:v>600</x:v>
      </x:c>
      <x:c r="J1255" s="4" t="n">
        <x:v>0.077</x:v>
      </x:c>
      <x:c r="K1255" s="4">
        <x:f>I1255*J1255</x:f>
      </x:c>
      <x:c r="L1255" s="4" t="n">
        <x:v>160.368</x:v>
      </x:c>
      <x:c r="M1255" s="5">
        <x:f>J1255/0.29*100</x:f>
      </x:c>
      <x:c r="N1255" s="6">
        <x:f>M1255*L1255/100</x:f>
      </x:c>
      <x:c r="O1255" s="6">
        <x:f>H1255-N1255</x:f>
      </x:c>
    </x:row>
    <x:row r="1256" spans="1:25">
      <x:c r="A1256" s="0" t="s">
        <x:v>139</x:v>
      </x:c>
      <x:c r="B1256" s="0" t="n">
        <x:v>1872</x:v>
      </x:c>
      <x:c r="C1256" s="0" t="s">
        <x:v>128</x:v>
      </x:c>
      <x:c r="D1256" s="0" t="s">
        <x:v>18</x:v>
      </x:c>
      <x:c r="E1256" s="0" t="s">
        <x:v>19</x:v>
      </x:c>
      <x:c r="F1256" s="0" t="s">
        <x:v>20</x:v>
      </x:c>
      <x:c r="G1256" s="0" t="n">
        <x:v>600</x:v>
      </x:c>
      <x:c r="H1256" s="4" t="n">
        <x:v>55.2</x:v>
      </x:c>
      <x:c r="I1256" s="4" t="n">
        <x:v>600</x:v>
      </x:c>
      <x:c r="J1256" s="4" t="n">
        <x:v>0.092</x:v>
      </x:c>
      <x:c r="K1256" s="4">
        <x:f>I1256*J1256</x:f>
      </x:c>
      <x:c r="L1256" s="4" t="n">
        <x:v>160.368</x:v>
      </x:c>
      <x:c r="M1256" s="5">
        <x:f>J1256/0.29*100</x:f>
      </x:c>
      <x:c r="N1256" s="6">
        <x:f>M1256*L1256/100</x:f>
      </x:c>
      <x:c r="O1256" s="6">
        <x:f>H1256-N1256</x:f>
      </x:c>
    </x:row>
    <x:row r="1257" spans="1:25">
      <x:c r="A1257" s="0" t="s">
        <x:v>139</x:v>
      </x:c>
      <x:c r="B1257" s="0" t="n">
        <x:v>1872</x:v>
      </x:c>
      <x:c r="C1257" s="0" t="s">
        <x:v>128</x:v>
      </x:c>
      <x:c r="D1257" s="0" t="s">
        <x:v>18</x:v>
      </x:c>
      <x:c r="E1257" s="0" t="s">
        <x:v>19</x:v>
      </x:c>
      <x:c r="F1257" s="0" t="s">
        <x:v>20</x:v>
      </x:c>
      <x:c r="G1257" s="0" t="n">
        <x:v>600</x:v>
      </x:c>
      <x:c r="H1257" s="4" t="n">
        <x:v>16.8</x:v>
      </x:c>
      <x:c r="I1257" s="4" t="n">
        <x:v>600</x:v>
      </x:c>
      <x:c r="J1257" s="4" t="n">
        <x:v>0.028</x:v>
      </x:c>
      <x:c r="K1257" s="4">
        <x:f>I1257*J1257</x:f>
      </x:c>
      <x:c r="L1257" s="4" t="n">
        <x:v>160.368</x:v>
      </x:c>
      <x:c r="M1257" s="5">
        <x:f>J1257/0.29*100</x:f>
      </x:c>
      <x:c r="N1257" s="6">
        <x:f>M1257*L1257/100</x:f>
      </x:c>
      <x:c r="O1257" s="6">
        <x:f>H1257-N1257</x:f>
      </x:c>
    </x:row>
    <x:row r="1258" spans="1:25">
      <x:c r="A1258" s="0" t="s">
        <x:v>139</x:v>
      </x:c>
      <x:c r="B1258" s="0" t="n">
        <x:v>1872</x:v>
      </x:c>
      <x:c r="C1258" s="0" t="s">
        <x:v>128</x:v>
      </x:c>
      <x:c r="D1258" s="0" t="s">
        <x:v>129</x:v>
      </x:c>
      <x:c r="E1258" s="0" t="s">
        <x:v>130</x:v>
      </x:c>
      <x:c r="F1258" s="0" t="s">
        <x:v>20</x:v>
      </x:c>
      <x:c r="G1258" s="0" t="n">
        <x:v>600</x:v>
      </x:c>
      <x:c r="H1258" s="4" t="n">
        <x:v>14</x:v>
      </x:c>
      <x:c r="I1258" s="4" t="n">
        <x:v>600</x:v>
      </x:c>
      <x:c r="J1258" s="4" t="n">
        <x:v>0.023</x:v>
      </x:c>
      <x:c r="K1258" s="4">
        <x:f>I1258*J1258</x:f>
      </x:c>
      <x:c r="L1258" s="4" t="n">
        <x:v>160.368</x:v>
      </x:c>
      <x:c r="M1258" s="5">
        <x:f>J1258/0.29*100</x:f>
      </x:c>
      <x:c r="N1258" s="6">
        <x:f>M1258*L1258/100</x:f>
      </x:c>
      <x:c r="O1258" s="6">
        <x:f>H1258-N1258</x:f>
      </x:c>
    </x:row>
    <x:row r="1259" spans="1:25">
      <x:c r="A1259" s="0" t="s">
        <x:v>139</x:v>
      </x:c>
      <x:c r="B1259" s="0" t="n">
        <x:v>1872</x:v>
      </x:c>
      <x:c r="C1259" s="0" t="s">
        <x:v>128</x:v>
      </x:c>
      <x:c r="D1259" s="0" t="s">
        <x:v>18</x:v>
      </x:c>
      <x:c r="E1259" s="0" t="s">
        <x:v>19</x:v>
      </x:c>
      <x:c r="F1259" s="0" t="s">
        <x:v>26</x:v>
      </x:c>
      <x:c r="G1259" s="0" t="n">
        <x:v>600</x:v>
      </x:c>
      <x:c r="H1259" s="4" t="n">
        <x:v>42.001</x:v>
      </x:c>
      <x:c r="I1259" s="4" t="n">
        <x:v>600</x:v>
      </x:c>
      <x:c r="J1259" s="4" t="n">
        <x:v>0.07</x:v>
      </x:c>
      <x:c r="K1259" s="4">
        <x:f>I1259*J1259</x:f>
      </x:c>
      <x:c r="L1259" s="4" t="n">
        <x:v>160.368</x:v>
      </x:c>
      <x:c r="M1259" s="5">
        <x:f>J1259/0.29*100</x:f>
      </x:c>
      <x:c r="N1259" s="6">
        <x:f>M1259*L1259/100</x:f>
      </x:c>
      <x:c r="O1259" s="6">
        <x:f>H1259-N1259</x:f>
      </x:c>
    </x:row>
    <x:row r="1260" spans="1:25">
      <x:c r="A1260" s="0" t="s">
        <x:v>142</x:v>
      </x:c>
      <x:c r="B1260" s="0" t="n">
        <x:v>1873</x:v>
      </x:c>
      <x:c r="C1260" s="0" t="s">
        <x:v>128</x:v>
      </x:c>
      <x:c r="D1260" s="0" t="s">
        <x:v>129</x:v>
      </x:c>
      <x:c r="E1260" s="0" t="s">
        <x:v>130</x:v>
      </x:c>
      <x:c r="F1260" s="0" t="s">
        <x:v>20</x:v>
      </x:c>
      <x:c r="G1260" s="0" t="n">
        <x:v>600</x:v>
      </x:c>
      <x:c r="H1260" s="4" t="n">
        <x:v>14</x:v>
      </x:c>
      <x:c r="I1260" s="4" t="n">
        <x:v>600</x:v>
      </x:c>
      <x:c r="J1260" s="4" t="n">
        <x:v>0.023</x:v>
      </x:c>
      <x:c r="K1260" s="4">
        <x:f>I1260*J1260</x:f>
      </x:c>
      <x:c r="L1260" s="4" t="n">
        <x:v>153.288</x:v>
      </x:c>
      <x:c r="M1260" s="5">
        <x:f>J1260/0.29*100</x:f>
      </x:c>
      <x:c r="N1260" s="6">
        <x:f>M1260*L1260/100</x:f>
      </x:c>
      <x:c r="O1260" s="6">
        <x:f>H1260-N1260</x:f>
      </x:c>
    </x:row>
    <x:row r="1261" spans="1:25">
      <x:c r="A1261" s="0" t="s">
        <x:v>142</x:v>
      </x:c>
      <x:c r="B1261" s="0" t="n">
        <x:v>1873</x:v>
      </x:c>
      <x:c r="C1261" s="0" t="s">
        <x:v>128</x:v>
      </x:c>
      <x:c r="D1261" s="0" t="s">
        <x:v>129</x:v>
      </x:c>
      <x:c r="E1261" s="0" t="s">
        <x:v>130</x:v>
      </x:c>
      <x:c r="F1261" s="0" t="s">
        <x:v>20</x:v>
      </x:c>
      <x:c r="G1261" s="0" t="n">
        <x:v>600</x:v>
      </x:c>
      <x:c r="H1261" s="4" t="n">
        <x:v>46</x:v>
      </x:c>
      <x:c r="I1261" s="4" t="n">
        <x:v>600</x:v>
      </x:c>
      <x:c r="J1261" s="4" t="n">
        <x:v>0.077</x:v>
      </x:c>
      <x:c r="K1261" s="4">
        <x:f>I1261*J1261</x:f>
      </x:c>
      <x:c r="L1261" s="4" t="n">
        <x:v>153.288</x:v>
      </x:c>
      <x:c r="M1261" s="5">
        <x:f>J1261/0.29*100</x:f>
      </x:c>
      <x:c r="N1261" s="6">
        <x:f>M1261*L1261/100</x:f>
      </x:c>
      <x:c r="O1261" s="6">
        <x:f>H1261-N1261</x:f>
      </x:c>
    </x:row>
    <x:row r="1262" spans="1:25">
      <x:c r="A1262" s="0" t="s">
        <x:v>142</x:v>
      </x:c>
      <x:c r="B1262" s="0" t="n">
        <x:v>1873</x:v>
      </x:c>
      <x:c r="C1262" s="0" t="s">
        <x:v>128</x:v>
      </x:c>
      <x:c r="D1262" s="0" t="s">
        <x:v>18</x:v>
      </x:c>
      <x:c r="E1262" s="0" t="s">
        <x:v>19</x:v>
      </x:c>
      <x:c r="F1262" s="0" t="s">
        <x:v>20</x:v>
      </x:c>
      <x:c r="G1262" s="0" t="n">
        <x:v>600</x:v>
      </x:c>
      <x:c r="H1262" s="4" t="n">
        <x:v>72</x:v>
      </x:c>
      <x:c r="I1262" s="4" t="n">
        <x:v>600</x:v>
      </x:c>
      <x:c r="J1262" s="4" t="n">
        <x:v>0.12</x:v>
      </x:c>
      <x:c r="K1262" s="4">
        <x:f>I1262*J1262</x:f>
      </x:c>
      <x:c r="L1262" s="4" t="n">
        <x:v>153.288</x:v>
      </x:c>
      <x:c r="M1262" s="5">
        <x:f>J1262/0.29*100</x:f>
      </x:c>
      <x:c r="N1262" s="6">
        <x:f>M1262*L1262/100</x:f>
      </x:c>
      <x:c r="O1262" s="6">
        <x:f>H1262-N1262</x:f>
      </x:c>
    </x:row>
    <x:row r="1263" spans="1:25">
      <x:c r="A1263" s="0" t="s">
        <x:v>142</x:v>
      </x:c>
      <x:c r="B1263" s="0" t="n">
        <x:v>1873</x:v>
      </x:c>
      <x:c r="C1263" s="0" t="s">
        <x:v>128</x:v>
      </x:c>
      <x:c r="D1263" s="0" t="s">
        <x:v>18</x:v>
      </x:c>
      <x:c r="E1263" s="0" t="s">
        <x:v>19</x:v>
      </x:c>
      <x:c r="F1263" s="0" t="s">
        <x:v>26</x:v>
      </x:c>
      <x:c r="G1263" s="0" t="n">
        <x:v>600</x:v>
      </x:c>
      <x:c r="H1263" s="4" t="n">
        <x:v>42.001</x:v>
      </x:c>
      <x:c r="I1263" s="4" t="n">
        <x:v>600</x:v>
      </x:c>
      <x:c r="J1263" s="4" t="n">
        <x:v>0.07</x:v>
      </x:c>
      <x:c r="K1263" s="4">
        <x:f>I1263*J1263</x:f>
      </x:c>
      <x:c r="L1263" s="4" t="n">
        <x:v>153.288</x:v>
      </x:c>
      <x:c r="M1263" s="5">
        <x:f>J1263/0.29*100</x:f>
      </x:c>
      <x:c r="N1263" s="6">
        <x:f>M1263*L1263/100</x:f>
      </x:c>
      <x:c r="O1263" s="6">
        <x:f>H1263-N1263</x:f>
      </x:c>
    </x:row>
    <x:row r="1264" spans="1:25">
      <x:c r="A1264" s="0" t="s">
        <x:v>143</x:v>
      </x:c>
      <x:c r="B1264" s="0" t="n">
        <x:v>1874</x:v>
      </x:c>
      <x:c r="C1264" s="0" t="s">
        <x:v>128</x:v>
      </x:c>
      <x:c r="D1264" s="0" t="s">
        <x:v>129</x:v>
      </x:c>
      <x:c r="E1264" s="0" t="s">
        <x:v>130</x:v>
      </x:c>
      <x:c r="F1264" s="0" t="s">
        <x:v>20</x:v>
      </x:c>
      <x:c r="G1264" s="0" t="n">
        <x:v>600</x:v>
      </x:c>
      <x:c r="H1264" s="4" t="n">
        <x:v>14</x:v>
      </x:c>
      <x:c r="I1264" s="4" t="n">
        <x:v>600</x:v>
      </x:c>
      <x:c r="J1264" s="4" t="n">
        <x:v>0.023</x:v>
      </x:c>
      <x:c r="K1264" s="4">
        <x:f>I1264*J1264</x:f>
      </x:c>
      <x:c r="L1264" s="4" t="n">
        <x:v>150.828</x:v>
      </x:c>
      <x:c r="M1264" s="5">
        <x:f>J1264/0.29*100</x:f>
      </x:c>
      <x:c r="N1264" s="6">
        <x:f>M1264*L1264/100</x:f>
      </x:c>
      <x:c r="O1264" s="6">
        <x:f>H1264-N1264</x:f>
      </x:c>
    </x:row>
    <x:row r="1265" spans="1:25">
      <x:c r="A1265" s="0" t="s">
        <x:v>143</x:v>
      </x:c>
      <x:c r="B1265" s="0" t="n">
        <x:v>1874</x:v>
      </x:c>
      <x:c r="C1265" s="0" t="s">
        <x:v>128</x:v>
      </x:c>
      <x:c r="D1265" s="0" t="s">
        <x:v>129</x:v>
      </x:c>
      <x:c r="E1265" s="0" t="s">
        <x:v>130</x:v>
      </x:c>
      <x:c r="F1265" s="0" t="s">
        <x:v>20</x:v>
      </x:c>
      <x:c r="G1265" s="0" t="n">
        <x:v>600</x:v>
      </x:c>
      <x:c r="H1265" s="4" t="n">
        <x:v>46</x:v>
      </x:c>
      <x:c r="I1265" s="4" t="n">
        <x:v>600</x:v>
      </x:c>
      <x:c r="J1265" s="4" t="n">
        <x:v>0.077</x:v>
      </x:c>
      <x:c r="K1265" s="4">
        <x:f>I1265*J1265</x:f>
      </x:c>
      <x:c r="L1265" s="4" t="n">
        <x:v>150.828</x:v>
      </x:c>
      <x:c r="M1265" s="5">
        <x:f>J1265/0.29*100</x:f>
      </x:c>
      <x:c r="N1265" s="6">
        <x:f>M1265*L1265/100</x:f>
      </x:c>
      <x:c r="O1265" s="6">
        <x:f>H1265-N1265</x:f>
      </x:c>
    </x:row>
    <x:row r="1266" spans="1:25">
      <x:c r="A1266" s="0" t="s">
        <x:v>143</x:v>
      </x:c>
      <x:c r="B1266" s="0" t="n">
        <x:v>1874</x:v>
      </x:c>
      <x:c r="C1266" s="0" t="s">
        <x:v>128</x:v>
      </x:c>
      <x:c r="D1266" s="0" t="s">
        <x:v>18</x:v>
      </x:c>
      <x:c r="E1266" s="0" t="s">
        <x:v>19</x:v>
      </x:c>
      <x:c r="F1266" s="0" t="s">
        <x:v>20</x:v>
      </x:c>
      <x:c r="G1266" s="0" t="n">
        <x:v>600</x:v>
      </x:c>
      <x:c r="H1266" s="4" t="n">
        <x:v>55.2</x:v>
      </x:c>
      <x:c r="I1266" s="4" t="n">
        <x:v>600</x:v>
      </x:c>
      <x:c r="J1266" s="4" t="n">
        <x:v>0.092</x:v>
      </x:c>
      <x:c r="K1266" s="4">
        <x:f>I1266*J1266</x:f>
      </x:c>
      <x:c r="L1266" s="4" t="n">
        <x:v>150.828</x:v>
      </x:c>
      <x:c r="M1266" s="5">
        <x:f>J1266/0.29*100</x:f>
      </x:c>
      <x:c r="N1266" s="6">
        <x:f>M1266*L1266/100</x:f>
      </x:c>
      <x:c r="O1266" s="6">
        <x:f>H1266-N1266</x:f>
      </x:c>
    </x:row>
    <x:row r="1267" spans="1:25">
      <x:c r="A1267" s="0" t="s">
        <x:v>143</x:v>
      </x:c>
      <x:c r="B1267" s="0" t="n">
        <x:v>1874</x:v>
      </x:c>
      <x:c r="C1267" s="0" t="s">
        <x:v>128</x:v>
      </x:c>
      <x:c r="D1267" s="0" t="s">
        <x:v>18</x:v>
      </x:c>
      <x:c r="E1267" s="0" t="s">
        <x:v>19</x:v>
      </x:c>
      <x:c r="F1267" s="0" t="s">
        <x:v>20</x:v>
      </x:c>
      <x:c r="G1267" s="0" t="n">
        <x:v>600</x:v>
      </x:c>
      <x:c r="H1267" s="4" t="n">
        <x:v>16.8</x:v>
      </x:c>
      <x:c r="I1267" s="4" t="n">
        <x:v>600</x:v>
      </x:c>
      <x:c r="J1267" s="4" t="n">
        <x:v>0.028</x:v>
      </x:c>
      <x:c r="K1267" s="4">
        <x:f>I1267*J1267</x:f>
      </x:c>
      <x:c r="L1267" s="4" t="n">
        <x:v>150.828</x:v>
      </x:c>
      <x:c r="M1267" s="5">
        <x:f>J1267/0.29*100</x:f>
      </x:c>
      <x:c r="N1267" s="6">
        <x:f>M1267*L1267/100</x:f>
      </x:c>
      <x:c r="O1267" s="6">
        <x:f>H1267-N1267</x:f>
      </x:c>
    </x:row>
    <x:row r="1268" spans="1:25">
      <x:c r="A1268" s="0" t="s">
        <x:v>143</x:v>
      </x:c>
      <x:c r="B1268" s="0" t="n">
        <x:v>1874</x:v>
      </x:c>
      <x:c r="C1268" s="0" t="s">
        <x:v>128</x:v>
      </x:c>
      <x:c r="D1268" s="0" t="s">
        <x:v>18</x:v>
      </x:c>
      <x:c r="E1268" s="0" t="s">
        <x:v>19</x:v>
      </x:c>
      <x:c r="F1268" s="0" t="s">
        <x:v>26</x:v>
      </x:c>
      <x:c r="G1268" s="0" t="n">
        <x:v>600</x:v>
      </x:c>
      <x:c r="H1268" s="4" t="n">
        <x:v>42.001</x:v>
      </x:c>
      <x:c r="I1268" s="4" t="n">
        <x:v>600</x:v>
      </x:c>
      <x:c r="J1268" s="4" t="n">
        <x:v>0.07</x:v>
      </x:c>
      <x:c r="K1268" s="4">
        <x:f>I1268*J1268</x:f>
      </x:c>
      <x:c r="L1268" s="4" t="n">
        <x:v>150.828</x:v>
      </x:c>
      <x:c r="M1268" s="5">
        <x:f>J1268/0.29*100</x:f>
      </x:c>
      <x:c r="N1268" s="6">
        <x:f>M1268*L1268/100</x:f>
      </x:c>
      <x:c r="O1268" s="6">
        <x:f>H1268-N1268</x:f>
      </x:c>
    </x:row>
    <x:row r="1269" spans="1:25">
      <x:c r="A1269" s="0" t="s">
        <x:v>131</x:v>
      </x:c>
      <x:c r="B1269" s="0" t="n">
        <x:v>1875</x:v>
      </x:c>
      <x:c r="C1269" s="0" t="s">
        <x:v>128</x:v>
      </x:c>
      <x:c r="D1269" s="0" t="s">
        <x:v>129</x:v>
      </x:c>
      <x:c r="E1269" s="0" t="s">
        <x:v>130</x:v>
      </x:c>
      <x:c r="F1269" s="0" t="s">
        <x:v>20</x:v>
      </x:c>
      <x:c r="G1269" s="0" t="n">
        <x:v>700</x:v>
      </x:c>
      <x:c r="H1269" s="4" t="n">
        <x:v>70</x:v>
      </x:c>
      <x:c r="I1269" s="4" t="n">
        <x:v>700</x:v>
      </x:c>
      <x:c r="J1269" s="4" t="n">
        <x:v>0.1</x:v>
      </x:c>
      <x:c r="K1269" s="4">
        <x:f>I1269*J1269</x:f>
      </x:c>
      <x:c r="L1269" s="4" t="n">
        <x:v>173.294</x:v>
      </x:c>
      <x:c r="M1269" s="5">
        <x:f>J1269/0.29*100</x:f>
      </x:c>
      <x:c r="N1269" s="6">
        <x:f>M1269*L1269/100</x:f>
      </x:c>
      <x:c r="O1269" s="6">
        <x:f>H1269-N1269</x:f>
      </x:c>
    </x:row>
    <x:row r="1270" spans="1:25">
      <x:c r="A1270" s="0" t="s">
        <x:v>131</x:v>
      </x:c>
      <x:c r="B1270" s="0" t="n">
        <x:v>1875</x:v>
      </x:c>
      <x:c r="C1270" s="0" t="s">
        <x:v>128</x:v>
      </x:c>
      <x:c r="D1270" s="0" t="s">
        <x:v>18</x:v>
      </x:c>
      <x:c r="E1270" s="0" t="s">
        <x:v>19</x:v>
      </x:c>
      <x:c r="F1270" s="0" t="s">
        <x:v>20</x:v>
      </x:c>
      <x:c r="G1270" s="0" t="n">
        <x:v>700</x:v>
      </x:c>
      <x:c r="H1270" s="4" t="n">
        <x:v>67.2</x:v>
      </x:c>
      <x:c r="I1270" s="4" t="n">
        <x:v>700</x:v>
      </x:c>
      <x:c r="J1270" s="4" t="n">
        <x:v>0.096</x:v>
      </x:c>
      <x:c r="K1270" s="4">
        <x:f>I1270*J1270</x:f>
      </x:c>
      <x:c r="L1270" s="4" t="n">
        <x:v>173.294</x:v>
      </x:c>
      <x:c r="M1270" s="5">
        <x:f>J1270/0.29*100</x:f>
      </x:c>
      <x:c r="N1270" s="6">
        <x:f>M1270*L1270/100</x:f>
      </x:c>
      <x:c r="O1270" s="6">
        <x:f>H1270-N1270</x:f>
      </x:c>
    </x:row>
    <x:row r="1271" spans="1:25">
      <x:c r="A1271" s="0" t="s">
        <x:v>131</x:v>
      </x:c>
      <x:c r="B1271" s="0" t="n">
        <x:v>1875</x:v>
      </x:c>
      <x:c r="C1271" s="0" t="s">
        <x:v>128</x:v>
      </x:c>
      <x:c r="D1271" s="0" t="s">
        <x:v>18</x:v>
      </x:c>
      <x:c r="E1271" s="0" t="s">
        <x:v>19</x:v>
      </x:c>
      <x:c r="F1271" s="0" t="s">
        <x:v>20</x:v>
      </x:c>
      <x:c r="G1271" s="0" t="n">
        <x:v>700</x:v>
      </x:c>
      <x:c r="H1271" s="4" t="n">
        <x:v>16.8</x:v>
      </x:c>
      <x:c r="I1271" s="4" t="n">
        <x:v>700</x:v>
      </x:c>
      <x:c r="J1271" s="4" t="n">
        <x:v>0.024</x:v>
      </x:c>
      <x:c r="K1271" s="4">
        <x:f>I1271*J1271</x:f>
      </x:c>
      <x:c r="L1271" s="4" t="n">
        <x:v>173.294</x:v>
      </x:c>
      <x:c r="M1271" s="5">
        <x:f>J1271/0.29*100</x:f>
      </x:c>
      <x:c r="N1271" s="6">
        <x:f>M1271*L1271/100</x:f>
      </x:c>
      <x:c r="O1271" s="6">
        <x:f>H1271-N1271</x:f>
      </x:c>
    </x:row>
    <x:row r="1272" spans="1:25">
      <x:c r="A1272" s="0" t="s">
        <x:v>131</x:v>
      </x:c>
      <x:c r="B1272" s="0" t="n">
        <x:v>1875</x:v>
      </x:c>
      <x:c r="C1272" s="0" t="s">
        <x:v>128</x:v>
      </x:c>
      <x:c r="D1272" s="0" t="s">
        <x:v>18</x:v>
      </x:c>
      <x:c r="E1272" s="0" t="s">
        <x:v>19</x:v>
      </x:c>
      <x:c r="F1272" s="0" t="s">
        <x:v>26</x:v>
      </x:c>
      <x:c r="G1272" s="0" t="n">
        <x:v>700</x:v>
      </x:c>
      <x:c r="H1272" s="4" t="n">
        <x:v>49</x:v>
      </x:c>
      <x:c r="I1272" s="4" t="n">
        <x:v>700</x:v>
      </x:c>
      <x:c r="J1272" s="4" t="n">
        <x:v>0.07</x:v>
      </x:c>
      <x:c r="K1272" s="4">
        <x:f>I1272*J1272</x:f>
      </x:c>
      <x:c r="L1272" s="4" t="n">
        <x:v>173.294</x:v>
      </x:c>
      <x:c r="M1272" s="5">
        <x:f>J1272/0.29*100</x:f>
      </x:c>
      <x:c r="N1272" s="6">
        <x:f>M1272*L1272/100</x:f>
      </x:c>
      <x:c r="O1272" s="6">
        <x:f>H1272-N1272</x:f>
      </x:c>
    </x:row>
    <x:row r="1273" spans="1:25">
      <x:c r="A1273" s="0" t="s">
        <x:v>144</x:v>
      </x:c>
      <x:c r="B1273" s="0" t="n">
        <x:v>1876</x:v>
      </x:c>
      <x:c r="C1273" s="0" t="s">
        <x:v>128</x:v>
      </x:c>
      <x:c r="D1273" s="0" t="s">
        <x:v>18</x:v>
      </x:c>
      <x:c r="E1273" s="0" t="s">
        <x:v>19</x:v>
      </x:c>
      <x:c r="F1273" s="0" t="s">
        <x:v>20</x:v>
      </x:c>
      <x:c r="G1273" s="0" t="n">
        <x:v>1340</x:v>
      </x:c>
      <x:c r="H1273" s="4" t="n">
        <x:v>118.56</x:v>
      </x:c>
      <x:c r="I1273" s="4" t="n">
        <x:v>1340</x:v>
      </x:c>
      <x:c r="J1273" s="4" t="n">
        <x:v>0.088</x:v>
      </x:c>
      <x:c r="K1273" s="4">
        <x:f>I1273*J1273</x:f>
      </x:c>
      <x:c r="L1273" s="4" t="n">
        <x:v>269.82</x:v>
      </x:c>
      <x:c r="M1273" s="5">
        <x:f>J1273/0.832*100</x:f>
      </x:c>
      <x:c r="N1273" s="6">
        <x:f>M1273*L1273/100</x:f>
      </x:c>
      <x:c r="O1273" s="6">
        <x:f>H1273-N1273</x:f>
      </x:c>
    </x:row>
    <x:row r="1274" spans="1:25">
      <x:c r="A1274" s="0" t="s">
        <x:v>144</x:v>
      </x:c>
      <x:c r="B1274" s="0" t="n">
        <x:v>1876</x:v>
      </x:c>
      <x:c r="C1274" s="0" t="s">
        <x:v>128</x:v>
      </x:c>
      <x:c r="D1274" s="0" t="s">
        <x:v>18</x:v>
      </x:c>
      <x:c r="E1274" s="0" t="s">
        <x:v>19</x:v>
      </x:c>
      <x:c r="F1274" s="0" t="s">
        <x:v>20</x:v>
      </x:c>
      <x:c r="G1274" s="0" t="n">
        <x:v>1340</x:v>
      </x:c>
      <x:c r="H1274" s="4" t="n">
        <x:v>148.32</x:v>
      </x:c>
      <x:c r="I1274" s="4" t="n">
        <x:v>1340</x:v>
      </x:c>
      <x:c r="J1274" s="4" t="n">
        <x:v>0.111</x:v>
      </x:c>
      <x:c r="K1274" s="4">
        <x:f>I1274*J1274</x:f>
      </x:c>
      <x:c r="L1274" s="4" t="n">
        <x:v>269.82</x:v>
      </x:c>
      <x:c r="M1274" s="5">
        <x:f>J1274/0.832*100</x:f>
      </x:c>
      <x:c r="N1274" s="6">
        <x:f>M1274*L1274/100</x:f>
      </x:c>
      <x:c r="O1274" s="6">
        <x:f>H1274-N1274</x:f>
      </x:c>
    </x:row>
    <x:row r="1275" spans="1:25">
      <x:c r="A1275" s="0" t="s">
        <x:v>144</x:v>
      </x:c>
      <x:c r="B1275" s="0" t="n">
        <x:v>1876</x:v>
      </x:c>
      <x:c r="C1275" s="0" t="s">
        <x:v>128</x:v>
      </x:c>
      <x:c r="D1275" s="0" t="s">
        <x:v>129</x:v>
      </x:c>
      <x:c r="E1275" s="0" t="s">
        <x:v>130</x:v>
      </x:c>
      <x:c r="F1275" s="0" t="s">
        <x:v>20</x:v>
      </x:c>
      <x:c r="G1275" s="0" t="n">
        <x:v>1340</x:v>
      </x:c>
      <x:c r="H1275" s="4" t="n">
        <x:v>61.8</x:v>
      </x:c>
      <x:c r="I1275" s="4" t="n">
        <x:v>1340</x:v>
      </x:c>
      <x:c r="J1275" s="4" t="n">
        <x:v>0.046</x:v>
      </x:c>
      <x:c r="K1275" s="4">
        <x:f>I1275*J1275</x:f>
      </x:c>
      <x:c r="L1275" s="4" t="n">
        <x:v>269.82</x:v>
      </x:c>
      <x:c r="M1275" s="5">
        <x:f>J1275/0.832*100</x:f>
      </x:c>
      <x:c r="N1275" s="6">
        <x:f>M1275*L1275/100</x:f>
      </x:c>
      <x:c r="O1275" s="6">
        <x:f>H1275-N1275</x:f>
      </x:c>
    </x:row>
    <x:row r="1276" spans="1:25">
      <x:c r="A1276" s="0" t="s">
        <x:v>144</x:v>
      </x:c>
      <x:c r="B1276" s="0" t="n">
        <x:v>1876</x:v>
      </x:c>
      <x:c r="C1276" s="0" t="s">
        <x:v>128</x:v>
      </x:c>
      <x:c r="D1276" s="0" t="s">
        <x:v>129</x:v>
      </x:c>
      <x:c r="E1276" s="0" t="s">
        <x:v>130</x:v>
      </x:c>
      <x:c r="F1276" s="0" t="s">
        <x:v>20</x:v>
      </x:c>
      <x:c r="G1276" s="0" t="n">
        <x:v>1340</x:v>
      </x:c>
      <x:c r="H1276" s="4" t="n">
        <x:v>31.8</x:v>
      </x:c>
      <x:c r="I1276" s="4" t="n">
        <x:v>1340</x:v>
      </x:c>
      <x:c r="J1276" s="4" t="n">
        <x:v>0.024</x:v>
      </x:c>
      <x:c r="K1276" s="4">
        <x:f>I1276*J1276</x:f>
      </x:c>
      <x:c r="L1276" s="4" t="n">
        <x:v>269.82</x:v>
      </x:c>
      <x:c r="M1276" s="5">
        <x:f>J1276/0.832*100</x:f>
      </x:c>
      <x:c r="N1276" s="6">
        <x:f>M1276*L1276/100</x:f>
      </x:c>
      <x:c r="O1276" s="6">
        <x:f>H1276-N1276</x:f>
      </x:c>
    </x:row>
    <x:row r="1277" spans="1:25">
      <x:c r="A1277" s="0" t="s">
        <x:v>144</x:v>
      </x:c>
      <x:c r="B1277" s="0" t="n">
        <x:v>1876</x:v>
      </x:c>
      <x:c r="C1277" s="0" t="s">
        <x:v>128</x:v>
      </x:c>
      <x:c r="D1277" s="0" t="s">
        <x:v>18</x:v>
      </x:c>
      <x:c r="E1277" s="0" t="s">
        <x:v>19</x:v>
      </x:c>
      <x:c r="F1277" s="0" t="s">
        <x:v>20</x:v>
      </x:c>
      <x:c r="G1277" s="0" t="n">
        <x:v>1340</x:v>
      </x:c>
      <x:c r="H1277" s="4" t="n">
        <x:v>38.16</x:v>
      </x:c>
      <x:c r="I1277" s="4" t="n">
        <x:v>1340</x:v>
      </x:c>
      <x:c r="J1277" s="4" t="n">
        <x:v>0.028</x:v>
      </x:c>
      <x:c r="K1277" s="4">
        <x:f>I1277*J1277</x:f>
      </x:c>
      <x:c r="L1277" s="4" t="n">
        <x:v>269.82</x:v>
      </x:c>
      <x:c r="M1277" s="5">
        <x:f>J1277/0.832*100</x:f>
      </x:c>
      <x:c r="N1277" s="6">
        <x:f>M1277*L1277/100</x:f>
      </x:c>
      <x:c r="O1277" s="6">
        <x:f>H1277-N1277</x:f>
      </x:c>
    </x:row>
    <x:row r="1278" spans="1:25">
      <x:c r="A1278" s="0" t="s">
        <x:v>144</x:v>
      </x:c>
      <x:c r="B1278" s="0" t="n">
        <x:v>1876</x:v>
      </x:c>
      <x:c r="C1278" s="0" t="s">
        <x:v>128</x:v>
      </x:c>
      <x:c r="D1278" s="0" t="s">
        <x:v>129</x:v>
      </x:c>
      <x:c r="E1278" s="0" t="s">
        <x:v>130</x:v>
      </x:c>
      <x:c r="F1278" s="0" t="s">
        <x:v>20</x:v>
      </x:c>
      <x:c r="G1278" s="0" t="n">
        <x:v>1340</x:v>
      </x:c>
      <x:c r="H1278" s="4" t="n">
        <x:v>210</x:v>
      </x:c>
      <x:c r="I1278" s="4" t="n">
        <x:v>1340</x:v>
      </x:c>
      <x:c r="J1278" s="4" t="n">
        <x:v>0.157</x:v>
      </x:c>
      <x:c r="K1278" s="4">
        <x:f>I1278*J1278</x:f>
      </x:c>
      <x:c r="L1278" s="4" t="n">
        <x:v>269.82</x:v>
      </x:c>
      <x:c r="M1278" s="5">
        <x:f>J1278/0.832*100</x:f>
      </x:c>
      <x:c r="N1278" s="6">
        <x:f>M1278*L1278/100</x:f>
      </x:c>
      <x:c r="O1278" s="6">
        <x:f>H1278-N1278</x:f>
      </x:c>
    </x:row>
    <x:row r="1279" spans="1:25">
      <x:c r="A1279" s="0" t="s">
        <x:v>144</x:v>
      </x:c>
      <x:c r="B1279" s="0" t="n">
        <x:v>1876</x:v>
      </x:c>
      <x:c r="C1279" s="0" t="s">
        <x:v>128</x:v>
      </x:c>
      <x:c r="D1279" s="0" t="s">
        <x:v>18</x:v>
      </x:c>
      <x:c r="E1279" s="0" t="s">
        <x:v>19</x:v>
      </x:c>
      <x:c r="F1279" s="0" t="s">
        <x:v>20</x:v>
      </x:c>
      <x:c r="G1279" s="0" t="n">
        <x:v>1340</x:v>
      </x:c>
      <x:c r="H1279" s="4" t="n">
        <x:v>252</x:v>
      </x:c>
      <x:c r="I1279" s="4" t="n">
        <x:v>1340</x:v>
      </x:c>
      <x:c r="J1279" s="4" t="n">
        <x:v>0.188</x:v>
      </x:c>
      <x:c r="K1279" s="4">
        <x:f>I1279*J1279</x:f>
      </x:c>
      <x:c r="L1279" s="4" t="n">
        <x:v>269.82</x:v>
      </x:c>
      <x:c r="M1279" s="5">
        <x:f>J1279/0.832*100</x:f>
      </x:c>
      <x:c r="N1279" s="6">
        <x:f>M1279*L1279/100</x:f>
      </x:c>
      <x:c r="O1279" s="6">
        <x:f>H1279-N1279</x:f>
      </x:c>
    </x:row>
    <x:row r="1280" spans="1:25">
      <x:c r="A1280" s="0" t="s">
        <x:v>144</x:v>
      </x:c>
      <x:c r="B1280" s="0" t="n">
        <x:v>1876</x:v>
      </x:c>
      <x:c r="C1280" s="0" t="s">
        <x:v>128</x:v>
      </x:c>
      <x:c r="D1280" s="0" t="s">
        <x:v>129</x:v>
      </x:c>
      <x:c r="E1280" s="0" t="s">
        <x:v>130</x:v>
      </x:c>
      <x:c r="F1280" s="0" t="s">
        <x:v>20</x:v>
      </x:c>
      <x:c r="G1280" s="0" t="n">
        <x:v>1340</x:v>
      </x:c>
      <x:c r="H1280" s="4" t="n">
        <x:v>16.8</x:v>
      </x:c>
      <x:c r="I1280" s="4" t="n">
        <x:v>1340</x:v>
      </x:c>
      <x:c r="J1280" s="4" t="n">
        <x:v>0.013</x:v>
      </x:c>
      <x:c r="K1280" s="4">
        <x:f>I1280*J1280</x:f>
      </x:c>
      <x:c r="L1280" s="4" t="n">
        <x:v>269.82</x:v>
      </x:c>
      <x:c r="M1280" s="5">
        <x:f>J1280/0.832*100</x:f>
      </x:c>
      <x:c r="N1280" s="6">
        <x:f>M1280*L1280/100</x:f>
      </x:c>
      <x:c r="O1280" s="6">
        <x:f>H1280-N1280</x:f>
      </x:c>
    </x:row>
    <x:row r="1281" spans="1:25">
      <x:c r="A1281" s="0" t="s">
        <x:v>144</x:v>
      </x:c>
      <x:c r="B1281" s="0" t="n">
        <x:v>1876</x:v>
      </x:c>
      <x:c r="C1281" s="0" t="s">
        <x:v>128</x:v>
      </x:c>
      <x:c r="D1281" s="0" t="s">
        <x:v>18</x:v>
      </x:c>
      <x:c r="E1281" s="0" t="s">
        <x:v>19</x:v>
      </x:c>
      <x:c r="F1281" s="0" t="s">
        <x:v>20</x:v>
      </x:c>
      <x:c r="G1281" s="0" t="n">
        <x:v>1340</x:v>
      </x:c>
      <x:c r="H1281" s="4" t="n">
        <x:v>20.16</x:v>
      </x:c>
      <x:c r="I1281" s="4" t="n">
        <x:v>1340</x:v>
      </x:c>
      <x:c r="J1281" s="4" t="n">
        <x:v>0.015</x:v>
      </x:c>
      <x:c r="K1281" s="4">
        <x:f>I1281*J1281</x:f>
      </x:c>
      <x:c r="L1281" s="4" t="n">
        <x:v>269.82</x:v>
      </x:c>
      <x:c r="M1281" s="5">
        <x:f>J1281/0.832*100</x:f>
      </x:c>
      <x:c r="N1281" s="6">
        <x:f>M1281*L1281/100</x:f>
      </x:c>
      <x:c r="O1281" s="6">
        <x:f>H1281-N1281</x:f>
      </x:c>
    </x:row>
    <x:row r="1282" spans="1:25">
      <x:c r="A1282" s="0" t="s">
        <x:v>144</x:v>
      </x:c>
      <x:c r="B1282" s="0" t="n">
        <x:v>1876</x:v>
      </x:c>
      <x:c r="C1282" s="0" t="s">
        <x:v>128</x:v>
      </x:c>
      <x:c r="D1282" s="0" t="s">
        <x:v>129</x:v>
      </x:c>
      <x:c r="E1282" s="0" t="s">
        <x:v>130</x:v>
      </x:c>
      <x:c r="F1282" s="0" t="s">
        <x:v>20</x:v>
      </x:c>
      <x:c r="G1282" s="0" t="n">
        <x:v>1340</x:v>
      </x:c>
      <x:c r="H1282" s="4" t="n">
        <x:v>30</x:v>
      </x:c>
      <x:c r="I1282" s="4" t="n">
        <x:v>1340</x:v>
      </x:c>
      <x:c r="J1282" s="4" t="n">
        <x:v>0.022</x:v>
      </x:c>
      <x:c r="K1282" s="4">
        <x:f>I1282*J1282</x:f>
      </x:c>
      <x:c r="L1282" s="4" t="n">
        <x:v>269.82</x:v>
      </x:c>
      <x:c r="M1282" s="5">
        <x:f>J1282/0.832*100</x:f>
      </x:c>
      <x:c r="N1282" s="6">
        <x:f>M1282*L1282/100</x:f>
      </x:c>
      <x:c r="O1282" s="6">
        <x:f>H1282-N1282</x:f>
      </x:c>
    </x:row>
    <x:row r="1283" spans="1:25">
      <x:c r="A1283" s="0" t="s">
        <x:v>144</x:v>
      </x:c>
      <x:c r="B1283" s="0" t="n">
        <x:v>1876</x:v>
      </x:c>
      <x:c r="C1283" s="0" t="s">
        <x:v>128</x:v>
      </x:c>
      <x:c r="D1283" s="0" t="s">
        <x:v>18</x:v>
      </x:c>
      <x:c r="E1283" s="0" t="s">
        <x:v>19</x:v>
      </x:c>
      <x:c r="F1283" s="0" t="s">
        <x:v>20</x:v>
      </x:c>
      <x:c r="G1283" s="0" t="n">
        <x:v>1340</x:v>
      </x:c>
      <x:c r="H1283" s="4" t="n">
        <x:v>36</x:v>
      </x:c>
      <x:c r="I1283" s="4" t="n">
        <x:v>1340</x:v>
      </x:c>
      <x:c r="J1283" s="4" t="n">
        <x:v>0.027</x:v>
      </x:c>
      <x:c r="K1283" s="4">
        <x:f>I1283*J1283</x:f>
      </x:c>
      <x:c r="L1283" s="4" t="n">
        <x:v>269.82</x:v>
      </x:c>
      <x:c r="M1283" s="5">
        <x:f>J1283/0.832*100</x:f>
      </x:c>
      <x:c r="N1283" s="6">
        <x:f>M1283*L1283/100</x:f>
      </x:c>
      <x:c r="O1283" s="6">
        <x:f>H1283-N1283</x:f>
      </x:c>
    </x:row>
    <x:row r="1284" spans="1:25">
      <x:c r="A1284" s="0" t="s">
        <x:v>144</x:v>
      </x:c>
      <x:c r="B1284" s="0" t="n">
        <x:v>1876</x:v>
      </x:c>
      <x:c r="C1284" s="0" t="s">
        <x:v>128</x:v>
      </x:c>
      <x:c r="D1284" s="0" t="s">
        <x:v>129</x:v>
      </x:c>
      <x:c r="E1284" s="0" t="s">
        <x:v>130</x:v>
      </x:c>
      <x:c r="F1284" s="0" t="s">
        <x:v>20</x:v>
      </x:c>
      <x:c r="G1284" s="0" t="n">
        <x:v>1340</x:v>
      </x:c>
      <x:c r="H1284" s="4" t="n">
        <x:v>30</x:v>
      </x:c>
      <x:c r="I1284" s="4" t="n">
        <x:v>1340</x:v>
      </x:c>
      <x:c r="J1284" s="4" t="n">
        <x:v>0.022</x:v>
      </x:c>
      <x:c r="K1284" s="4">
        <x:f>I1284*J1284</x:f>
      </x:c>
      <x:c r="L1284" s="4" t="n">
        <x:v>269.82</x:v>
      </x:c>
      <x:c r="M1284" s="5">
        <x:f>J1284/0.832*100</x:f>
      </x:c>
      <x:c r="N1284" s="6">
        <x:f>M1284*L1284/100</x:f>
      </x:c>
      <x:c r="O1284" s="6">
        <x:f>H1284-N1284</x:f>
      </x:c>
    </x:row>
    <x:row r="1285" spans="1:25">
      <x:c r="A1285" s="0" t="s">
        <x:v>144</x:v>
      </x:c>
      <x:c r="B1285" s="0" t="n">
        <x:v>1876</x:v>
      </x:c>
      <x:c r="C1285" s="0" t="s">
        <x:v>128</x:v>
      </x:c>
      <x:c r="D1285" s="0" t="s">
        <x:v>18</x:v>
      </x:c>
      <x:c r="E1285" s="0" t="s">
        <x:v>19</x:v>
      </x:c>
      <x:c r="F1285" s="0" t="s">
        <x:v>20</x:v>
      </x:c>
      <x:c r="G1285" s="0" t="n">
        <x:v>1340</x:v>
      </x:c>
      <x:c r="H1285" s="4" t="n">
        <x:v>28.8</x:v>
      </x:c>
      <x:c r="I1285" s="4" t="n">
        <x:v>1340</x:v>
      </x:c>
      <x:c r="J1285" s="4" t="n">
        <x:v>0.021</x:v>
      </x:c>
      <x:c r="K1285" s="4">
        <x:f>I1285*J1285</x:f>
      </x:c>
      <x:c r="L1285" s="4" t="n">
        <x:v>269.82</x:v>
      </x:c>
      <x:c r="M1285" s="5">
        <x:f>J1285/0.832*100</x:f>
      </x:c>
      <x:c r="N1285" s="6">
        <x:f>M1285*L1285/100</x:f>
      </x:c>
      <x:c r="O1285" s="6">
        <x:f>H1285-N1285</x:f>
      </x:c>
    </x:row>
    <x:row r="1286" spans="1:25">
      <x:c r="A1286" s="0" t="s">
        <x:v>144</x:v>
      </x:c>
      <x:c r="B1286" s="0" t="n">
        <x:v>1876</x:v>
      </x:c>
      <x:c r="C1286" s="0" t="s">
        <x:v>128</x:v>
      </x:c>
      <x:c r="D1286" s="0" t="s">
        <x:v>18</x:v>
      </x:c>
      <x:c r="E1286" s="0" t="s">
        <x:v>19</x:v>
      </x:c>
      <x:c r="F1286" s="0" t="s">
        <x:v>26</x:v>
      </x:c>
      <x:c r="G1286" s="0" t="n">
        <x:v>1340</x:v>
      </x:c>
      <x:c r="H1286" s="4" t="n">
        <x:v>93.802</x:v>
      </x:c>
      <x:c r="I1286" s="4" t="n">
        <x:v>1340</x:v>
      </x:c>
      <x:c r="J1286" s="4" t="n">
        <x:v>0.07</x:v>
      </x:c>
      <x:c r="K1286" s="4">
        <x:f>I1286*J1286</x:f>
      </x:c>
      <x:c r="L1286" s="4" t="n">
        <x:v>269.82</x:v>
      </x:c>
      <x:c r="M1286" s="5">
        <x:f>J1286/0.832*100</x:f>
      </x:c>
      <x:c r="N1286" s="6">
        <x:f>M1286*L1286/100</x:f>
      </x:c>
      <x:c r="O1286" s="6">
        <x:f>H1286-N1286</x:f>
      </x:c>
    </x:row>
    <x:row r="1287" spans="1:25">
      <x:c r="A1287" s="0" t="s">
        <x:v>145</x:v>
      </x:c>
      <x:c r="B1287" s="0" t="n">
        <x:v>1877</x:v>
      </x:c>
      <x:c r="C1287" s="0" t="s">
        <x:v>128</x:v>
      </x:c>
      <x:c r="D1287" s="0" t="s">
        <x:v>18</x:v>
      </x:c>
      <x:c r="E1287" s="0" t="s">
        <x:v>19</x:v>
      </x:c>
      <x:c r="F1287" s="0" t="s">
        <x:v>20</x:v>
      </x:c>
      <x:c r="G1287" s="0" t="n">
        <x:v>300</x:v>
      </x:c>
      <x:c r="H1287" s="4" t="n">
        <x:v>118.56</x:v>
      </x:c>
      <x:c r="I1287" s="4" t="n">
        <x:v>300</x:v>
      </x:c>
      <x:c r="J1287" s="4" t="n">
        <x:v>0.395</x:v>
      </x:c>
      <x:c r="K1287" s="4">
        <x:f>I1287*J1287</x:f>
      </x:c>
      <x:c r="L1287" s="4" t="n">
        <x:v>70.308</x:v>
      </x:c>
      <x:c r="M1287" s="5">
        <x:f>J1287/0.661*100</x:f>
      </x:c>
      <x:c r="N1287" s="6">
        <x:f>M1287*L1287/100</x:f>
      </x:c>
      <x:c r="O1287" s="6">
        <x:f>H1287-N1287</x:f>
      </x:c>
    </x:row>
    <x:row r="1288" spans="1:25">
      <x:c r="A1288" s="0" t="s">
        <x:v>145</x:v>
      </x:c>
      <x:c r="B1288" s="0" t="n">
        <x:v>1877</x:v>
      </x:c>
      <x:c r="C1288" s="0" t="s">
        <x:v>128</x:v>
      </x:c>
      <x:c r="D1288" s="0" t="s">
        <x:v>129</x:v>
      </x:c>
      <x:c r="E1288" s="0" t="s">
        <x:v>130</x:v>
      </x:c>
      <x:c r="F1288" s="0" t="s">
        <x:v>20</x:v>
      </x:c>
      <x:c r="G1288" s="0" t="n">
        <x:v>300</x:v>
      </x:c>
      <x:c r="H1288" s="4" t="n">
        <x:v>30</x:v>
      </x:c>
      <x:c r="I1288" s="4" t="n">
        <x:v>300</x:v>
      </x:c>
      <x:c r="J1288" s="4" t="n">
        <x:v>0.1</x:v>
      </x:c>
      <x:c r="K1288" s="4">
        <x:f>I1288*J1288</x:f>
      </x:c>
      <x:c r="L1288" s="4" t="n">
        <x:v>70.308</x:v>
      </x:c>
      <x:c r="M1288" s="5">
        <x:f>J1288/0.661*100</x:f>
      </x:c>
      <x:c r="N1288" s="6">
        <x:f>M1288*L1288/100</x:f>
      </x:c>
      <x:c r="O1288" s="6">
        <x:f>H1288-N1288</x:f>
      </x:c>
    </x:row>
    <x:row r="1289" spans="1:25">
      <x:c r="A1289" s="0" t="s">
        <x:v>145</x:v>
      </x:c>
      <x:c r="B1289" s="0" t="n">
        <x:v>1877</x:v>
      </x:c>
      <x:c r="C1289" s="0" t="s">
        <x:v>128</x:v>
      </x:c>
      <x:c r="D1289" s="0" t="s">
        <x:v>18</x:v>
      </x:c>
      <x:c r="E1289" s="0" t="s">
        <x:v>19</x:v>
      </x:c>
      <x:c r="F1289" s="0" t="s">
        <x:v>20</x:v>
      </x:c>
      <x:c r="G1289" s="0" t="n">
        <x:v>300</x:v>
      </x:c>
      <x:c r="H1289" s="4" t="n">
        <x:v>28.8</x:v>
      </x:c>
      <x:c r="I1289" s="4" t="n">
        <x:v>300</x:v>
      </x:c>
      <x:c r="J1289" s="4" t="n">
        <x:v>0.096</x:v>
      </x:c>
      <x:c r="K1289" s="4">
        <x:f>I1289*J1289</x:f>
      </x:c>
      <x:c r="L1289" s="4" t="n">
        <x:v>70.308</x:v>
      </x:c>
      <x:c r="M1289" s="5">
        <x:f>J1289/0.661*100</x:f>
      </x:c>
      <x:c r="N1289" s="6">
        <x:f>M1289*L1289/100</x:f>
      </x:c>
      <x:c r="O1289" s="6">
        <x:f>H1289-N1289</x:f>
      </x:c>
    </x:row>
    <x:row r="1290" spans="1:25">
      <x:c r="A1290" s="0" t="s">
        <x:v>145</x:v>
      </x:c>
      <x:c r="B1290" s="0" t="n">
        <x:v>1877</x:v>
      </x:c>
      <x:c r="C1290" s="0" t="s">
        <x:v>128</x:v>
      </x:c>
      <x:c r="D1290" s="0" t="s">
        <x:v>18</x:v>
      </x:c>
      <x:c r="E1290" s="0" t="s">
        <x:v>19</x:v>
      </x:c>
      <x:c r="F1290" s="0" t="s">
        <x:v>26</x:v>
      </x:c>
      <x:c r="G1290" s="0" t="n">
        <x:v>300</x:v>
      </x:c>
      <x:c r="H1290" s="4" t="n">
        <x:v>21.001</x:v>
      </x:c>
      <x:c r="I1290" s="4" t="n">
        <x:v>300</x:v>
      </x:c>
      <x:c r="J1290" s="4" t="n">
        <x:v>0.07</x:v>
      </x:c>
      <x:c r="K1290" s="4">
        <x:f>I1290*J1290</x:f>
      </x:c>
      <x:c r="L1290" s="4" t="n">
        <x:v>70.308</x:v>
      </x:c>
      <x:c r="M1290" s="5">
        <x:f>J1290/0.661*100</x:f>
      </x:c>
      <x:c r="N1290" s="6">
        <x:f>M1290*L1290/100</x:f>
      </x:c>
      <x:c r="O1290" s="6">
        <x:f>H1290-N1290</x:f>
      </x:c>
    </x:row>
    <x:row r="1291" spans="1:25">
      <x:c r="A1291" s="0" t="s">
        <x:v>127</x:v>
      </x:c>
      <x:c r="B1291" s="0" t="n">
        <x:v>1879</x:v>
      </x:c>
      <x:c r="C1291" s="0" t="s">
        <x:v>128</x:v>
      </x:c>
      <x:c r="D1291" s="0" t="s">
        <x:v>129</x:v>
      </x:c>
      <x:c r="E1291" s="0" t="s">
        <x:v>130</x:v>
      </x:c>
      <x:c r="F1291" s="0" t="s">
        <x:v>20</x:v>
      </x:c>
      <x:c r="G1291" s="0" t="n">
        <x:v>700</x:v>
      </x:c>
      <x:c r="H1291" s="4" t="n">
        <x:v>20</x:v>
      </x:c>
      <x:c r="I1291" s="4" t="n">
        <x:v>700</x:v>
      </x:c>
      <x:c r="J1291" s="4" t="n">
        <x:v>0.029</x:v>
      </x:c>
      <x:c r="K1291" s="4">
        <x:f>I1291*J1291</x:f>
      </x:c>
      <x:c r="L1291" s="4" t="n">
        <x:v>188.312</x:v>
      </x:c>
      <x:c r="M1291" s="5">
        <x:f>J1291/0.29*100</x:f>
      </x:c>
      <x:c r="N1291" s="6">
        <x:f>M1291*L1291/100</x:f>
      </x:c>
      <x:c r="O1291" s="6">
        <x:f>H1291-N1291</x:f>
      </x:c>
    </x:row>
    <x:row r="1292" spans="1:25">
      <x:c r="A1292" s="0" t="s">
        <x:v>127</x:v>
      </x:c>
      <x:c r="B1292" s="0" t="n">
        <x:v>1879</x:v>
      </x:c>
      <x:c r="C1292" s="0" t="s">
        <x:v>128</x:v>
      </x:c>
      <x:c r="D1292" s="0" t="s">
        <x:v>18</x:v>
      </x:c>
      <x:c r="E1292" s="0" t="s">
        <x:v>19</x:v>
      </x:c>
      <x:c r="F1292" s="0" t="s">
        <x:v>20</x:v>
      </x:c>
      <x:c r="G1292" s="0" t="n">
        <x:v>700</x:v>
      </x:c>
      <x:c r="H1292" s="4" t="n">
        <x:v>24</x:v>
      </x:c>
      <x:c r="I1292" s="4" t="n">
        <x:v>700</x:v>
      </x:c>
      <x:c r="J1292" s="4" t="n">
        <x:v>0.034</x:v>
      </x:c>
      <x:c r="K1292" s="4">
        <x:f>I1292*J1292</x:f>
      </x:c>
      <x:c r="L1292" s="4" t="n">
        <x:v>188.312</x:v>
      </x:c>
      <x:c r="M1292" s="5">
        <x:f>J1292/0.29*100</x:f>
      </x:c>
      <x:c r="N1292" s="6">
        <x:f>M1292*L1292/100</x:f>
      </x:c>
      <x:c r="O1292" s="6">
        <x:f>H1292-N1292</x:f>
      </x:c>
    </x:row>
    <x:row r="1293" spans="1:25">
      <x:c r="A1293" s="0" t="s">
        <x:v>127</x:v>
      </x:c>
      <x:c r="B1293" s="0" t="n">
        <x:v>1879</x:v>
      </x:c>
      <x:c r="C1293" s="0" t="s">
        <x:v>128</x:v>
      </x:c>
      <x:c r="D1293" s="0" t="s">
        <x:v>129</x:v>
      </x:c>
      <x:c r="E1293" s="0" t="s">
        <x:v>130</x:v>
      </x:c>
      <x:c r="F1293" s="0" t="s">
        <x:v>20</x:v>
      </x:c>
      <x:c r="G1293" s="0" t="n">
        <x:v>700</x:v>
      </x:c>
      <x:c r="H1293" s="4" t="n">
        <x:v>50</x:v>
      </x:c>
      <x:c r="I1293" s="4" t="n">
        <x:v>700</x:v>
      </x:c>
      <x:c r="J1293" s="4" t="n">
        <x:v>0.071</x:v>
      </x:c>
      <x:c r="K1293" s="4">
        <x:f>I1293*J1293</x:f>
      </x:c>
      <x:c r="L1293" s="4" t="n">
        <x:v>188.312</x:v>
      </x:c>
      <x:c r="M1293" s="5">
        <x:f>J1293/0.29*100</x:f>
      </x:c>
      <x:c r="N1293" s="6">
        <x:f>M1293*L1293/100</x:f>
      </x:c>
      <x:c r="O1293" s="6">
        <x:f>H1293-N1293</x:f>
      </x:c>
    </x:row>
    <x:row r="1294" spans="1:25">
      <x:c r="A1294" s="0" t="s">
        <x:v>127</x:v>
      </x:c>
      <x:c r="B1294" s="0" t="n">
        <x:v>1879</x:v>
      </x:c>
      <x:c r="C1294" s="0" t="s">
        <x:v>128</x:v>
      </x:c>
      <x:c r="D1294" s="0" t="s">
        <x:v>18</x:v>
      </x:c>
      <x:c r="E1294" s="0" t="s">
        <x:v>19</x:v>
      </x:c>
      <x:c r="F1294" s="0" t="s">
        <x:v>20</x:v>
      </x:c>
      <x:c r="G1294" s="0" t="n">
        <x:v>700</x:v>
      </x:c>
      <x:c r="H1294" s="4" t="n">
        <x:v>60</x:v>
      </x:c>
      <x:c r="I1294" s="4" t="n">
        <x:v>700</x:v>
      </x:c>
      <x:c r="J1294" s="4" t="n">
        <x:v>0.086</x:v>
      </x:c>
      <x:c r="K1294" s="4">
        <x:f>I1294*J1294</x:f>
      </x:c>
      <x:c r="L1294" s="4" t="n">
        <x:v>188.312</x:v>
      </x:c>
      <x:c r="M1294" s="5">
        <x:f>J1294/0.29*100</x:f>
      </x:c>
      <x:c r="N1294" s="6">
        <x:f>M1294*L1294/100</x:f>
      </x:c>
      <x:c r="O1294" s="6">
        <x:f>H1294-N1294</x:f>
      </x:c>
    </x:row>
    <x:row r="1295" spans="1:25">
      <x:c r="A1295" s="0" t="s">
        <x:v>127</x:v>
      </x:c>
      <x:c r="B1295" s="0" t="n">
        <x:v>1879</x:v>
      </x:c>
      <x:c r="C1295" s="0" t="s">
        <x:v>128</x:v>
      </x:c>
      <x:c r="D1295" s="0" t="s">
        <x:v>18</x:v>
      </x:c>
      <x:c r="E1295" s="0" t="s">
        <x:v>19</x:v>
      </x:c>
      <x:c r="F1295" s="0" t="s">
        <x:v>26</x:v>
      </x:c>
      <x:c r="G1295" s="0" t="n">
        <x:v>700</x:v>
      </x:c>
      <x:c r="H1295" s="4" t="n">
        <x:v>49.001</x:v>
      </x:c>
      <x:c r="I1295" s="4" t="n">
        <x:v>700</x:v>
      </x:c>
      <x:c r="J1295" s="4" t="n">
        <x:v>0.07</x:v>
      </x:c>
      <x:c r="K1295" s="4">
        <x:f>I1295*J1295</x:f>
      </x:c>
      <x:c r="L1295" s="4" t="n">
        <x:v>188.312</x:v>
      </x:c>
      <x:c r="M1295" s="5">
        <x:f>J1295/0.29*100</x:f>
      </x:c>
      <x:c r="N1295" s="6">
        <x:f>M1295*L1295/100</x:f>
      </x:c>
      <x:c r="O1295" s="6">
        <x:f>H1295-N1295</x:f>
      </x:c>
    </x:row>
    <x:row r="1296" spans="1:25">
      <x:c r="A1296" s="0" t="s">
        <x:v>138</x:v>
      </x:c>
      <x:c r="B1296" s="0" t="n">
        <x:v>1888</x:v>
      </x:c>
      <x:c r="C1296" s="0" t="s">
        <x:v>128</x:v>
      </x:c>
      <x:c r="D1296" s="0" t="s">
        <x:v>129</x:v>
      </x:c>
      <x:c r="E1296" s="0" t="s">
        <x:v>130</x:v>
      </x:c>
      <x:c r="F1296" s="0" t="s">
        <x:v>20</x:v>
      </x:c>
      <x:c r="G1296" s="0" t="n">
        <x:v>500</x:v>
      </x:c>
      <x:c r="H1296" s="4" t="n">
        <x:v>50</x:v>
      </x:c>
      <x:c r="I1296" s="4" t="n">
        <x:v>500</x:v>
      </x:c>
      <x:c r="J1296" s="4" t="n">
        <x:v>0.1</x:v>
      </x:c>
      <x:c r="K1296" s="4">
        <x:f>I1296*J1296</x:f>
      </x:c>
      <x:c r="L1296" s="4" t="n">
        <x:v>125.724</x:v>
      </x:c>
      <x:c r="M1296" s="5">
        <x:f>J1296/0.29*100</x:f>
      </x:c>
      <x:c r="N1296" s="6">
        <x:f>M1296*L1296/100</x:f>
      </x:c>
      <x:c r="O1296" s="6">
        <x:f>H1296-N1296</x:f>
      </x:c>
    </x:row>
    <x:row r="1297" spans="1:25">
      <x:c r="A1297" s="0" t="s">
        <x:v>138</x:v>
      </x:c>
      <x:c r="B1297" s="0" t="n">
        <x:v>1888</x:v>
      </x:c>
      <x:c r="C1297" s="0" t="s">
        <x:v>128</x:v>
      </x:c>
      <x:c r="D1297" s="0" t="s">
        <x:v>18</x:v>
      </x:c>
      <x:c r="E1297" s="0" t="s">
        <x:v>19</x:v>
      </x:c>
      <x:c r="F1297" s="0" t="s">
        <x:v>20</x:v>
      </x:c>
      <x:c r="G1297" s="0" t="n">
        <x:v>500</x:v>
      </x:c>
      <x:c r="H1297" s="4" t="n">
        <x:v>60</x:v>
      </x:c>
      <x:c r="I1297" s="4" t="n">
        <x:v>500</x:v>
      </x:c>
      <x:c r="J1297" s="4" t="n">
        <x:v>0.12</x:v>
      </x:c>
      <x:c r="K1297" s="4">
        <x:f>I1297*J1297</x:f>
      </x:c>
      <x:c r="L1297" s="4" t="n">
        <x:v>125.724</x:v>
      </x:c>
      <x:c r="M1297" s="5">
        <x:f>J1297/0.29*100</x:f>
      </x:c>
      <x:c r="N1297" s="6">
        <x:f>M1297*L1297/100</x:f>
      </x:c>
      <x:c r="O1297" s="6">
        <x:f>H1297-N1297</x:f>
      </x:c>
    </x:row>
    <x:row r="1298" spans="1:25">
      <x:c r="A1298" s="0" t="s">
        <x:v>138</x:v>
      </x:c>
      <x:c r="B1298" s="0" t="n">
        <x:v>1888</x:v>
      </x:c>
      <x:c r="C1298" s="0" t="s">
        <x:v>128</x:v>
      </x:c>
      <x:c r="D1298" s="0" t="s">
        <x:v>18</x:v>
      </x:c>
      <x:c r="E1298" s="0" t="s">
        <x:v>19</x:v>
      </x:c>
      <x:c r="F1298" s="0" t="s">
        <x:v>26</x:v>
      </x:c>
      <x:c r="G1298" s="0" t="n">
        <x:v>500</x:v>
      </x:c>
      <x:c r="H1298" s="4" t="n">
        <x:v>35</x:v>
      </x:c>
      <x:c r="I1298" s="4" t="n">
        <x:v>500</x:v>
      </x:c>
      <x:c r="J1298" s="4" t="n">
        <x:v>0.07</x:v>
      </x:c>
      <x:c r="K1298" s="4">
        <x:f>I1298*J1298</x:f>
      </x:c>
      <x:c r="L1298" s="4" t="n">
        <x:v>125.724</x:v>
      </x:c>
      <x:c r="M1298" s="5">
        <x:f>J1298/0.29*100</x:f>
      </x:c>
      <x:c r="N1298" s="6">
        <x:f>M1298*L1298/100</x:f>
      </x:c>
      <x:c r="O1298" s="6">
        <x:f>H1298-N1298</x:f>
      </x:c>
    </x:row>
    <x:row r="1299" spans="1:25">
      <x:c r="A1299" s="0" t="s">
        <x:v>132</x:v>
      </x:c>
      <x:c r="B1299" s="0" t="n">
        <x:v>1889</x:v>
      </x:c>
      <x:c r="C1299" s="0" t="s">
        <x:v>128</x:v>
      </x:c>
      <x:c r="D1299" s="0" t="s">
        <x:v>129</x:v>
      </x:c>
      <x:c r="E1299" s="0" t="s">
        <x:v>130</x:v>
      </x:c>
      <x:c r="F1299" s="0" t="s">
        <x:v>20</x:v>
      </x:c>
      <x:c r="G1299" s="0" t="n">
        <x:v>600</x:v>
      </x:c>
      <x:c r="H1299" s="4" t="n">
        <x:v>60</x:v>
      </x:c>
      <x:c r="I1299" s="4" t="n">
        <x:v>600</x:v>
      </x:c>
      <x:c r="J1299" s="4" t="n">
        <x:v>0.1</x:v>
      </x:c>
      <x:c r="K1299" s="4">
        <x:f>I1299*J1299</x:f>
      </x:c>
      <x:c r="L1299" s="4" t="n">
        <x:v>147.798</x:v>
      </x:c>
      <x:c r="M1299" s="5">
        <x:f>J1299/0.29*100</x:f>
      </x:c>
      <x:c r="N1299" s="6">
        <x:f>M1299*L1299/100</x:f>
      </x:c>
      <x:c r="O1299" s="6">
        <x:f>H1299-N1299</x:f>
      </x:c>
    </x:row>
    <x:row r="1300" spans="1:25">
      <x:c r="A1300" s="0" t="s">
        <x:v>132</x:v>
      </x:c>
      <x:c r="B1300" s="0" t="n">
        <x:v>1889</x:v>
      </x:c>
      <x:c r="C1300" s="0" t="s">
        <x:v>128</x:v>
      </x:c>
      <x:c r="D1300" s="0" t="s">
        <x:v>18</x:v>
      </x:c>
      <x:c r="E1300" s="0" t="s">
        <x:v>19</x:v>
      </x:c>
      <x:c r="F1300" s="0" t="s">
        <x:v>20</x:v>
      </x:c>
      <x:c r="G1300" s="0" t="n">
        <x:v>600</x:v>
      </x:c>
      <x:c r="H1300" s="4" t="n">
        <x:v>72</x:v>
      </x:c>
      <x:c r="I1300" s="4" t="n">
        <x:v>600</x:v>
      </x:c>
      <x:c r="J1300" s="4" t="n">
        <x:v>0.12</x:v>
      </x:c>
      <x:c r="K1300" s="4">
        <x:f>I1300*J1300</x:f>
      </x:c>
      <x:c r="L1300" s="4" t="n">
        <x:v>147.798</x:v>
      </x:c>
      <x:c r="M1300" s="5">
        <x:f>J1300/0.29*100</x:f>
      </x:c>
      <x:c r="N1300" s="6">
        <x:f>M1300*L1300/100</x:f>
      </x:c>
      <x:c r="O1300" s="6">
        <x:f>H1300-N1300</x:f>
      </x:c>
    </x:row>
    <x:row r="1301" spans="1:25">
      <x:c r="A1301" s="0" t="s">
        <x:v>132</x:v>
      </x:c>
      <x:c r="B1301" s="0" t="n">
        <x:v>1889</x:v>
      </x:c>
      <x:c r="C1301" s="0" t="s">
        <x:v>128</x:v>
      </x:c>
      <x:c r="D1301" s="0" t="s">
        <x:v>18</x:v>
      </x:c>
      <x:c r="E1301" s="0" t="s">
        <x:v>19</x:v>
      </x:c>
      <x:c r="F1301" s="0" t="s">
        <x:v>26</x:v>
      </x:c>
      <x:c r="G1301" s="0" t="n">
        <x:v>600</x:v>
      </x:c>
      <x:c r="H1301" s="4" t="n">
        <x:v>42</x:v>
      </x:c>
      <x:c r="I1301" s="4" t="n">
        <x:v>600</x:v>
      </x:c>
      <x:c r="J1301" s="4" t="n">
        <x:v>0.07</x:v>
      </x:c>
      <x:c r="K1301" s="4">
        <x:f>I1301*J1301</x:f>
      </x:c>
      <x:c r="L1301" s="4" t="n">
        <x:v>147.798</x:v>
      </x:c>
      <x:c r="M1301" s="5">
        <x:f>J1301/0.29*100</x:f>
      </x:c>
      <x:c r="N1301" s="6">
        <x:f>M1301*L1301/100</x:f>
      </x:c>
      <x:c r="O1301" s="6">
        <x:f>H1301-N1301</x:f>
      </x:c>
    </x:row>
    <x:row r="1302" spans="1:25">
      <x:c r="A1302" s="0" t="s">
        <x:v>90</x:v>
      </x:c>
      <x:c r="B1302" s="0" t="n">
        <x:v>1890</x:v>
      </x:c>
      <x:c r="C1302" s="0" t="s">
        <x:v>21</x:v>
      </x:c>
      <x:c r="D1302" s="0" t="s">
        <x:v>22</x:v>
      </x:c>
      <x:c r="E1302" s="0" t="s">
        <x:v>74</x:v>
      </x:c>
      <x:c r="F1302" s="0" t="s">
        <x:v>20</x:v>
      </x:c>
      <x:c r="G1302" s="0" t="n">
        <x:v>225</x:v>
      </x:c>
      <x:c r="H1302" s="4" t="n">
        <x:v>50.4</x:v>
      </x:c>
      <x:c r="I1302" s="4" t="n">
        <x:v>225</x:v>
      </x:c>
      <x:c r="J1302" s="4" t="n">
        <x:v>0.224</x:v>
      </x:c>
      <x:c r="K1302" s="4">
        <x:f>I1302*J1302</x:f>
      </x:c>
      <x:c r="L1302" s="4" t="n">
        <x:v>246.301</x:v>
      </x:c>
      <x:c r="M1302" s="5">
        <x:f>J1302/1.408*100</x:f>
      </x:c>
      <x:c r="N1302" s="6">
        <x:f>M1302*L1302/100</x:f>
      </x:c>
      <x:c r="O1302" s="6">
        <x:f>H1302-N1302</x:f>
      </x:c>
    </x:row>
    <x:row r="1303" spans="1:25">
      <x:c r="A1303" s="0" t="s">
        <x:v>90</x:v>
      </x:c>
      <x:c r="B1303" s="0" t="n">
        <x:v>1890</x:v>
      </x:c>
      <x:c r="C1303" s="0" t="s">
        <x:v>21</x:v>
      </x:c>
      <x:c r="D1303" s="0" t="s">
        <x:v>33</x:v>
      </x:c>
      <x:c r="E1303" s="0" t="s">
        <x:v>73</x:v>
      </x:c>
      <x:c r="F1303" s="0" t="s">
        <x:v>20</x:v>
      </x:c>
      <x:c r="G1303" s="0" t="n">
        <x:v>225</x:v>
      </x:c>
      <x:c r="H1303" s="4" t="n">
        <x:v>59.85</x:v>
      </x:c>
      <x:c r="I1303" s="4" t="n">
        <x:v>225</x:v>
      </x:c>
      <x:c r="J1303" s="4" t="n">
        <x:v>0.266</x:v>
      </x:c>
      <x:c r="K1303" s="4">
        <x:f>I1303*J1303</x:f>
      </x:c>
      <x:c r="L1303" s="4" t="n">
        <x:v>246.301</x:v>
      </x:c>
      <x:c r="M1303" s="5">
        <x:f>J1303/1.408*100</x:f>
      </x:c>
      <x:c r="N1303" s="6">
        <x:f>M1303*L1303/100</x:f>
      </x:c>
      <x:c r="O1303" s="6">
        <x:f>H1303-N1303</x:f>
      </x:c>
    </x:row>
    <x:row r="1304" spans="1:25">
      <x:c r="A1304" s="0" t="s">
        <x:v>90</x:v>
      </x:c>
      <x:c r="B1304" s="0" t="n">
        <x:v>1890</x:v>
      </x:c>
      <x:c r="C1304" s="0" t="s">
        <x:v>21</x:v>
      </x:c>
      <x:c r="D1304" s="0" t="s">
        <x:v>33</x:v>
      </x:c>
      <x:c r="E1304" s="0" t="s">
        <x:v>73</x:v>
      </x:c>
      <x:c r="F1304" s="0" t="s">
        <x:v>26</x:v>
      </x:c>
      <x:c r="G1304" s="0" t="n">
        <x:v>225</x:v>
      </x:c>
      <x:c r="H1304" s="4" t="n">
        <x:v>17.555</x:v>
      </x:c>
      <x:c r="I1304" s="4" t="n">
        <x:v>225</x:v>
      </x:c>
      <x:c r="J1304" s="4" t="n">
        <x:v>0.078</x:v>
      </x:c>
      <x:c r="K1304" s="4">
        <x:f>I1304*J1304</x:f>
      </x:c>
      <x:c r="L1304" s="4" t="n">
        <x:v>246.301</x:v>
      </x:c>
      <x:c r="M1304" s="5">
        <x:f>J1304/1.408*100</x:f>
      </x:c>
      <x:c r="N1304" s="6">
        <x:f>M1304*L1304/100</x:f>
      </x:c>
      <x:c r="O1304" s="6">
        <x:f>H1304-N1304</x:f>
      </x:c>
    </x:row>
    <x:row r="1305" spans="1:25">
      <x:c r="A1305" s="0" t="s">
        <x:v>90</x:v>
      </x:c>
      <x:c r="B1305" s="0" t="n">
        <x:v>1890</x:v>
      </x:c>
      <x:c r="C1305" s="0" t="s">
        <x:v>21</x:v>
      </x:c>
      <x:c r="D1305" s="0" t="s">
        <x:v>36</x:v>
      </x:c>
      <x:c r="E1305" s="0" t="s">
        <x:v>75</x:v>
      </x:c>
      <x:c r="F1305" s="0" t="s">
        <x:v>26</x:v>
      </x:c>
      <x:c r="G1305" s="0" t="n">
        <x:v>225</x:v>
      </x:c>
      <x:c r="H1305" s="4" t="n">
        <x:v>94.5</x:v>
      </x:c>
      <x:c r="I1305" s="4" t="n">
        <x:v>225</x:v>
      </x:c>
      <x:c r="J1305" s="4" t="n">
        <x:v>0.42</x:v>
      </x:c>
      <x:c r="K1305" s="4">
        <x:f>I1305*J1305</x:f>
      </x:c>
      <x:c r="L1305" s="4" t="n">
        <x:v>246.301</x:v>
      </x:c>
      <x:c r="M1305" s="5">
        <x:f>J1305/1.408*100</x:f>
      </x:c>
      <x:c r="N1305" s="6">
        <x:f>M1305*L1305/100</x:f>
      </x:c>
      <x:c r="O1305" s="6">
        <x:f>H1305-N1305</x:f>
      </x:c>
    </x:row>
    <x:row r="1306" spans="1:25">
      <x:c r="A1306" s="0" t="s">
        <x:v>90</x:v>
      </x:c>
      <x:c r="B1306" s="0" t="n">
        <x:v>1890</x:v>
      </x:c>
      <x:c r="C1306" s="0" t="s">
        <x:v>21</x:v>
      </x:c>
      <x:c r="D1306" s="0" t="s">
        <x:v>36</x:v>
      </x:c>
      <x:c r="E1306" s="0" t="s">
        <x:v>76</x:v>
      </x:c>
      <x:c r="F1306" s="0" t="s">
        <x:v>26</x:v>
      </x:c>
      <x:c r="G1306" s="0" t="n">
        <x:v>225</x:v>
      </x:c>
      <x:c r="H1306" s="4" t="n">
        <x:v>94.5</x:v>
      </x:c>
      <x:c r="I1306" s="4" t="n">
        <x:v>225</x:v>
      </x:c>
      <x:c r="J1306" s="4" t="n">
        <x:v>0.42</x:v>
      </x:c>
      <x:c r="K1306" s="4">
        <x:f>I1306*J1306</x:f>
      </x:c>
      <x:c r="L1306" s="4" t="n">
        <x:v>246.301</x:v>
      </x:c>
      <x:c r="M1306" s="5">
        <x:f>J1306/1.408*100</x:f>
      </x:c>
      <x:c r="N1306" s="6">
        <x:f>M1306*L1306/100</x:f>
      </x:c>
      <x:c r="O1306" s="6">
        <x:f>H1306-N1306</x:f>
      </x:c>
    </x:row>
    <x:row r="1307" spans="1:25">
      <x:c r="A1307" s="0" t="s">
        <x:v>68</x:v>
      </x:c>
      <x:c r="B1307" s="0" t="n">
        <x:v>1894</x:v>
      </x:c>
      <x:c r="C1307" s="0" t="s">
        <x:v>17</x:v>
      </x:c>
      <x:c r="D1307" s="0" t="s">
        <x:v>18</x:v>
      </x:c>
      <x:c r="E1307" s="0" t="s">
        <x:v>19</x:v>
      </x:c>
      <x:c r="F1307" s="0" t="s">
        <x:v>20</x:v>
      </x:c>
      <x:c r="G1307" s="0" t="n">
        <x:v>38</x:v>
      </x:c>
      <x:c r="H1307" s="4" t="n">
        <x:v>24.7</x:v>
      </x:c>
      <x:c r="I1307" s="4" t="n">
        <x:v>38</x:v>
      </x:c>
      <x:c r="J1307" s="4" t="n">
        <x:v>0.65</x:v>
      </x:c>
      <x:c r="K1307" s="4">
        <x:f>I1307*J1307</x:f>
      </x:c>
      <x:c r="L1307" s="4" t="n">
        <x:v>115.492</x:v>
      </x:c>
      <x:c r="M1307" s="5">
        <x:f>J1307/3.914*100</x:f>
      </x:c>
      <x:c r="N1307" s="6">
        <x:f>M1307*L1307/100</x:f>
      </x:c>
      <x:c r="O1307" s="6">
        <x:f>H1307-N1307</x:f>
      </x:c>
    </x:row>
    <x:row r="1308" spans="1:25">
      <x:c r="A1308" s="0" t="s">
        <x:v>68</x:v>
      </x:c>
      <x:c r="B1308" s="0" t="n">
        <x:v>1894</x:v>
      </x:c>
      <x:c r="C1308" s="0" t="s">
        <x:v>21</x:v>
      </x:c>
      <x:c r="D1308" s="0" t="s">
        <x:v>22</x:v>
      </x:c>
      <x:c r="E1308" s="0" t="s">
        <x:v>23</x:v>
      </x:c>
      <x:c r="F1308" s="0" t="s">
        <x:v>20</x:v>
      </x:c>
      <x:c r="G1308" s="0" t="n">
        <x:v>38</x:v>
      </x:c>
      <x:c r="H1308" s="4" t="n">
        <x:v>24</x:v>
      </x:c>
      <x:c r="I1308" s="4" t="n">
        <x:v>38</x:v>
      </x:c>
      <x:c r="J1308" s="4" t="n">
        <x:v>0.632</x:v>
      </x:c>
      <x:c r="K1308" s="4">
        <x:f>I1308*J1308</x:f>
      </x:c>
      <x:c r="L1308" s="4" t="n">
        <x:v>115.492</x:v>
      </x:c>
      <x:c r="M1308" s="5">
        <x:f>J1308/3.914*100</x:f>
      </x:c>
      <x:c r="N1308" s="6">
        <x:f>M1308*L1308/100</x:f>
      </x:c>
      <x:c r="O1308" s="6">
        <x:f>H1308-N1308</x:f>
      </x:c>
    </x:row>
    <x:row r="1309" spans="1:25">
      <x:c r="A1309" s="0" t="s">
        <x:v>68</x:v>
      </x:c>
      <x:c r="B1309" s="0" t="n">
        <x:v>1894</x:v>
      </x:c>
      <x:c r="C1309" s="0" t="s">
        <x:v>21</x:v>
      </x:c>
      <x:c r="D1309" s="0" t="s">
        <x:v>22</x:v>
      </x:c>
      <x:c r="E1309" s="0" t="s">
        <x:v>23</x:v>
      </x:c>
      <x:c r="F1309" s="0" t="s">
        <x:v>20</x:v>
      </x:c>
      <x:c r="G1309" s="0" t="n">
        <x:v>38</x:v>
      </x:c>
      <x:c r="H1309" s="4" t="n">
        <x:v>24</x:v>
      </x:c>
      <x:c r="I1309" s="4" t="n">
        <x:v>38</x:v>
      </x:c>
      <x:c r="J1309" s="4" t="n">
        <x:v>0.632</x:v>
      </x:c>
      <x:c r="K1309" s="4">
        <x:f>I1309*J1309</x:f>
      </x:c>
      <x:c r="L1309" s="4" t="n">
        <x:v>115.492</x:v>
      </x:c>
      <x:c r="M1309" s="5">
        <x:f>J1309/3.914*100</x:f>
      </x:c>
      <x:c r="N1309" s="6">
        <x:f>M1309*L1309/100</x:f>
      </x:c>
      <x:c r="O1309" s="6">
        <x:f>H1309-N1309</x:f>
      </x:c>
    </x:row>
    <x:row r="1310" spans="1:25">
      <x:c r="A1310" s="0" t="s">
        <x:v>68</x:v>
      </x:c>
      <x:c r="B1310" s="0" t="n">
        <x:v>1894</x:v>
      </x:c>
      <x:c r="C1310" s="0" t="s">
        <x:v>17</x:v>
      </x:c>
      <x:c r="D1310" s="0" t="s">
        <x:v>24</x:v>
      </x:c>
      <x:c r="E1310" s="0" t="s">
        <x:v>25</x:v>
      </x:c>
      <x:c r="F1310" s="0" t="s">
        <x:v>26</x:v>
      </x:c>
      <x:c r="G1310" s="0" t="n">
        <x:v>38</x:v>
      </x:c>
      <x:c r="H1310" s="4" t="n">
        <x:v>76</x:v>
      </x:c>
      <x:c r="I1310" s="4" t="n">
        <x:v>38</x:v>
      </x:c>
      <x:c r="J1310" s="4" t="n">
        <x:v>2</x:v>
      </x:c>
      <x:c r="K1310" s="4">
        <x:f>I1310*J1310</x:f>
      </x:c>
      <x:c r="L1310" s="4" t="n">
        <x:v>115.492</x:v>
      </x:c>
      <x:c r="M1310" s="5">
        <x:f>J1310/3.914*100</x:f>
      </x:c>
      <x:c r="N1310" s="6">
        <x:f>M1310*L1310/100</x:f>
      </x:c>
      <x:c r="O1310" s="6">
        <x:f>H1310-N1310</x:f>
      </x:c>
    </x:row>
    <x:row r="1311" spans="1:25">
      <x:c r="A1311" s="0" t="s">
        <x:v>66</x:v>
      </x:c>
      <x:c r="B1311" s="0" t="n">
        <x:v>1895</x:v>
      </x:c>
      <x:c r="C1311" s="0" t="s">
        <x:v>17</x:v>
      </x:c>
      <x:c r="D1311" s="0" t="s">
        <x:v>18</x:v>
      </x:c>
      <x:c r="E1311" s="0" t="s">
        <x:v>19</x:v>
      </x:c>
      <x:c r="F1311" s="0" t="s">
        <x:v>20</x:v>
      </x:c>
      <x:c r="G1311" s="0" t="n">
        <x:v>8</x:v>
      </x:c>
      <x:c r="H1311" s="4" t="n">
        <x:v>24.7</x:v>
      </x:c>
      <x:c r="I1311" s="4" t="n">
        <x:v>8</x:v>
      </x:c>
      <x:c r="J1311" s="4" t="n">
        <x:v>3.087</x:v>
      </x:c>
      <x:c r="K1311" s="4">
        <x:f>I1311*J1311</x:f>
      </x:c>
      <x:c r="L1311" s="4" t="n">
        <x:v>25.704</x:v>
      </x:c>
      <x:c r="M1311" s="5">
        <x:f>J1311/5.237*100</x:f>
      </x:c>
      <x:c r="N1311" s="6">
        <x:f>M1311*L1311/100</x:f>
      </x:c>
      <x:c r="O1311" s="6">
        <x:f>H1311-N1311</x:f>
      </x:c>
    </x:row>
    <x:row r="1312" spans="1:25">
      <x:c r="A1312" s="0" t="s">
        <x:v>66</x:v>
      </x:c>
      <x:c r="B1312" s="0" t="n">
        <x:v>1895</x:v>
      </x:c>
      <x:c r="C1312" s="0" t="s">
        <x:v>21</x:v>
      </x:c>
      <x:c r="D1312" s="0" t="s">
        <x:v>22</x:v>
      </x:c>
      <x:c r="E1312" s="0" t="s">
        <x:v>23</x:v>
      </x:c>
      <x:c r="F1312" s="0" t="s">
        <x:v>20</x:v>
      </x:c>
      <x:c r="G1312" s="0" t="n">
        <x:v>8</x:v>
      </x:c>
      <x:c r="H1312" s="4" t="n">
        <x:v>1.2</x:v>
      </x:c>
      <x:c r="I1312" s="4" t="n">
        <x:v>8</x:v>
      </x:c>
      <x:c r="J1312" s="4" t="n">
        <x:v>0.15</x:v>
      </x:c>
      <x:c r="K1312" s="4">
        <x:f>I1312*J1312</x:f>
      </x:c>
      <x:c r="L1312" s="4" t="n">
        <x:v>25.704</x:v>
      </x:c>
      <x:c r="M1312" s="5">
        <x:f>J1312/5.237*100</x:f>
      </x:c>
      <x:c r="N1312" s="6">
        <x:f>M1312*L1312/100</x:f>
      </x:c>
      <x:c r="O1312" s="6">
        <x:f>H1312-N1312</x:f>
      </x:c>
    </x:row>
    <x:row r="1313" spans="1:25">
      <x:c r="A1313" s="0" t="s">
        <x:v>66</x:v>
      </x:c>
      <x:c r="B1313" s="0" t="n">
        <x:v>1895</x:v>
      </x:c>
      <x:c r="C1313" s="0" t="s">
        <x:v>17</x:v>
      </x:c>
      <x:c r="D1313" s="0" t="s">
        <x:v>24</x:v>
      </x:c>
      <x:c r="E1313" s="0" t="s">
        <x:v>25</x:v>
      </x:c>
      <x:c r="F1313" s="0" t="s">
        <x:v>26</x:v>
      </x:c>
      <x:c r="G1313" s="0" t="n">
        <x:v>8</x:v>
      </x:c>
      <x:c r="H1313" s="4" t="n">
        <x:v>16</x:v>
      </x:c>
      <x:c r="I1313" s="4" t="n">
        <x:v>8</x:v>
      </x:c>
      <x:c r="J1313" s="4" t="n">
        <x:v>2</x:v>
      </x:c>
      <x:c r="K1313" s="4">
        <x:f>I1313*J1313</x:f>
      </x:c>
      <x:c r="L1313" s="4" t="n">
        <x:v>25.704</x:v>
      </x:c>
      <x:c r="M1313" s="5">
        <x:f>J1313/5.237*100</x:f>
      </x:c>
      <x:c r="N1313" s="6">
        <x:f>M1313*L1313/100</x:f>
      </x:c>
      <x:c r="O1313" s="6">
        <x:f>H1313-N1313</x:f>
      </x:c>
    </x:row>
    <x:row r="1314" spans="1:25">
      <x:c r="A1314" s="0" t="s">
        <x:v>82</x:v>
      </x:c>
      <x:c r="B1314" s="0" t="n">
        <x:v>1896</x:v>
      </x:c>
      <x:c r="C1314" s="0" t="s">
        <x:v>17</x:v>
      </x:c>
      <x:c r="D1314" s="0" t="s">
        <x:v>18</x:v>
      </x:c>
      <x:c r="E1314" s="0" t="s">
        <x:v>19</x:v>
      </x:c>
      <x:c r="F1314" s="0" t="s">
        <x:v>20</x:v>
      </x:c>
      <x:c r="G1314" s="0" t="n">
        <x:v>38</x:v>
      </x:c>
      <x:c r="H1314" s="4" t="n">
        <x:v>24.7</x:v>
      </x:c>
      <x:c r="I1314" s="4" t="n">
        <x:v>38</x:v>
      </x:c>
      <x:c r="J1314" s="4" t="n">
        <x:v>0.65</x:v>
      </x:c>
      <x:c r="K1314" s="4">
        <x:f>I1314*J1314</x:f>
      </x:c>
      <x:c r="L1314" s="4" t="n">
        <x:v>114.703</x:v>
      </x:c>
      <x:c r="M1314" s="5">
        <x:f>J1314/3.112*100</x:f>
      </x:c>
      <x:c r="N1314" s="6">
        <x:f>M1314*L1314/100</x:f>
      </x:c>
      <x:c r="O1314" s="6">
        <x:f>H1314-N1314</x:f>
      </x:c>
    </x:row>
    <x:row r="1315" spans="1:25">
      <x:c r="A1315" s="0" t="s">
        <x:v>82</x:v>
      </x:c>
      <x:c r="B1315" s="0" t="n">
        <x:v>1896</x:v>
      </x:c>
      <x:c r="C1315" s="0" t="s">
        <x:v>21</x:v>
      </x:c>
      <x:c r="D1315" s="0" t="s">
        <x:v>22</x:v>
      </x:c>
      <x:c r="E1315" s="0" t="s">
        <x:v>23</x:v>
      </x:c>
      <x:c r="F1315" s="0" t="s">
        <x:v>20</x:v>
      </x:c>
      <x:c r="G1315" s="0" t="n">
        <x:v>38</x:v>
      </x:c>
      <x:c r="H1315" s="4" t="n">
        <x:v>17.55</x:v>
      </x:c>
      <x:c r="I1315" s="4" t="n">
        <x:v>38</x:v>
      </x:c>
      <x:c r="J1315" s="4" t="n">
        <x:v>0.462</x:v>
      </x:c>
      <x:c r="K1315" s="4">
        <x:f>I1315*J1315</x:f>
      </x:c>
      <x:c r="L1315" s="4" t="n">
        <x:v>114.703</x:v>
      </x:c>
      <x:c r="M1315" s="5">
        <x:f>J1315/3.112*100</x:f>
      </x:c>
      <x:c r="N1315" s="6">
        <x:f>M1315*L1315/100</x:f>
      </x:c>
      <x:c r="O1315" s="6">
        <x:f>H1315-N1315</x:f>
      </x:c>
    </x:row>
    <x:row r="1316" spans="1:25">
      <x:c r="A1316" s="0" t="s">
        <x:v>82</x:v>
      </x:c>
      <x:c r="B1316" s="0" t="n">
        <x:v>1896</x:v>
      </x:c>
      <x:c r="C1316" s="0" t="s">
        <x:v>17</x:v>
      </x:c>
      <x:c r="D1316" s="0" t="s">
        <x:v>24</x:v>
      </x:c>
      <x:c r="E1316" s="0" t="s">
        <x:v>25</x:v>
      </x:c>
      <x:c r="F1316" s="0" t="s">
        <x:v>26</x:v>
      </x:c>
      <x:c r="G1316" s="0" t="n">
        <x:v>38</x:v>
      </x:c>
      <x:c r="H1316" s="4" t="n">
        <x:v>76</x:v>
      </x:c>
      <x:c r="I1316" s="4" t="n">
        <x:v>38</x:v>
      </x:c>
      <x:c r="J1316" s="4" t="n">
        <x:v>2</x:v>
      </x:c>
      <x:c r="K1316" s="4">
        <x:f>I1316*J1316</x:f>
      </x:c>
      <x:c r="L1316" s="4" t="n">
        <x:v>114.703</x:v>
      </x:c>
      <x:c r="M1316" s="5">
        <x:f>J1316/3.112*100</x:f>
      </x:c>
      <x:c r="N1316" s="6">
        <x:f>M1316*L1316/100</x:f>
      </x:c>
      <x:c r="O1316" s="6">
        <x:f>H1316-N1316</x:f>
      </x:c>
    </x:row>
    <x:row r="1317" spans="1:25">
      <x:c r="A1317" s="0" t="s">
        <x:v>30</x:v>
      </x:c>
      <x:c r="B1317" s="0" t="n">
        <x:v>1897</x:v>
      </x:c>
      <x:c r="C1317" s="0" t="s">
        <x:v>17</x:v>
      </x:c>
      <x:c r="D1317" s="0" t="s">
        <x:v>18</x:v>
      </x:c>
      <x:c r="E1317" s="0" t="s">
        <x:v>19</x:v>
      </x:c>
      <x:c r="F1317" s="0" t="s">
        <x:v>20</x:v>
      </x:c>
      <x:c r="G1317" s="0" t="n">
        <x:v>38</x:v>
      </x:c>
      <x:c r="H1317" s="4" t="n">
        <x:v>24.7</x:v>
      </x:c>
      <x:c r="I1317" s="4" t="n">
        <x:v>38</x:v>
      </x:c>
      <x:c r="J1317" s="4" t="n">
        <x:v>0.65</x:v>
      </x:c>
      <x:c r="K1317" s="4">
        <x:f>I1317*J1317</x:f>
      </x:c>
      <x:c r="L1317" s="4" t="n">
        <x:v>123.708</x:v>
      </x:c>
      <x:c r="M1317" s="5">
        <x:f>J1317/3.914*100</x:f>
      </x:c>
      <x:c r="N1317" s="6">
        <x:f>M1317*L1317/100</x:f>
      </x:c>
      <x:c r="O1317" s="6">
        <x:f>H1317-N1317</x:f>
      </x:c>
    </x:row>
    <x:row r="1318" spans="1:25">
      <x:c r="A1318" s="0" t="s">
        <x:v>30</x:v>
      </x:c>
      <x:c r="B1318" s="0" t="n">
        <x:v>1897</x:v>
      </x:c>
      <x:c r="C1318" s="0" t="s">
        <x:v>21</x:v>
      </x:c>
      <x:c r="D1318" s="0" t="s">
        <x:v>22</x:v>
      </x:c>
      <x:c r="E1318" s="0" t="s">
        <x:v>23</x:v>
      </x:c>
      <x:c r="F1318" s="0" t="s">
        <x:v>20</x:v>
      </x:c>
      <x:c r="G1318" s="0" t="n">
        <x:v>38</x:v>
      </x:c>
      <x:c r="H1318" s="4" t="n">
        <x:v>24</x:v>
      </x:c>
      <x:c r="I1318" s="4" t="n">
        <x:v>38</x:v>
      </x:c>
      <x:c r="J1318" s="4" t="n">
        <x:v>0.632</x:v>
      </x:c>
      <x:c r="K1318" s="4">
        <x:f>I1318*J1318</x:f>
      </x:c>
      <x:c r="L1318" s="4" t="n">
        <x:v>123.708</x:v>
      </x:c>
      <x:c r="M1318" s="5">
        <x:f>J1318/3.914*100</x:f>
      </x:c>
      <x:c r="N1318" s="6">
        <x:f>M1318*L1318/100</x:f>
      </x:c>
      <x:c r="O1318" s="6">
        <x:f>H1318-N1318</x:f>
      </x:c>
    </x:row>
    <x:row r="1319" spans="1:25">
      <x:c r="A1319" s="0" t="s">
        <x:v>30</x:v>
      </x:c>
      <x:c r="B1319" s="0" t="n">
        <x:v>1897</x:v>
      </x:c>
      <x:c r="C1319" s="0" t="s">
        <x:v>21</x:v>
      </x:c>
      <x:c r="D1319" s="0" t="s">
        <x:v>22</x:v>
      </x:c>
      <x:c r="E1319" s="0" t="s">
        <x:v>23</x:v>
      </x:c>
      <x:c r="F1319" s="0" t="s">
        <x:v>20</x:v>
      </x:c>
      <x:c r="G1319" s="0" t="n">
        <x:v>38</x:v>
      </x:c>
      <x:c r="H1319" s="4" t="n">
        <x:v>24</x:v>
      </x:c>
      <x:c r="I1319" s="4" t="n">
        <x:v>38</x:v>
      </x:c>
      <x:c r="J1319" s="4" t="n">
        <x:v>0.632</x:v>
      </x:c>
      <x:c r="K1319" s="4">
        <x:f>I1319*J1319</x:f>
      </x:c>
      <x:c r="L1319" s="4" t="n">
        <x:v>123.708</x:v>
      </x:c>
      <x:c r="M1319" s="5">
        <x:f>J1319/3.914*100</x:f>
      </x:c>
      <x:c r="N1319" s="6">
        <x:f>M1319*L1319/100</x:f>
      </x:c>
      <x:c r="O1319" s="6">
        <x:f>H1319-N1319</x:f>
      </x:c>
    </x:row>
    <x:row r="1320" spans="1:25">
      <x:c r="A1320" s="0" t="s">
        <x:v>30</x:v>
      </x:c>
      <x:c r="B1320" s="0" t="n">
        <x:v>1897</x:v>
      </x:c>
      <x:c r="C1320" s="0" t="s">
        <x:v>17</x:v>
      </x:c>
      <x:c r="D1320" s="0" t="s">
        <x:v>24</x:v>
      </x:c>
      <x:c r="E1320" s="0" t="s">
        <x:v>25</x:v>
      </x:c>
      <x:c r="F1320" s="0" t="s">
        <x:v>26</x:v>
      </x:c>
      <x:c r="G1320" s="0" t="n">
        <x:v>38</x:v>
      </x:c>
      <x:c r="H1320" s="4" t="n">
        <x:v>76</x:v>
      </x:c>
      <x:c r="I1320" s="4" t="n">
        <x:v>38</x:v>
      </x:c>
      <x:c r="J1320" s="4" t="n">
        <x:v>2</x:v>
      </x:c>
      <x:c r="K1320" s="4">
        <x:f>I1320*J1320</x:f>
      </x:c>
      <x:c r="L1320" s="4" t="n">
        <x:v>123.708</x:v>
      </x:c>
      <x:c r="M1320" s="5">
        <x:f>J1320/3.914*100</x:f>
      </x:c>
      <x:c r="N1320" s="6">
        <x:f>M1320*L1320/100</x:f>
      </x:c>
      <x:c r="O1320" s="6">
        <x:f>H1320-N1320</x:f>
      </x:c>
    </x:row>
    <x:row r="1321" spans="1:25">
      <x:c r="A1321" s="0" t="s">
        <x:v>40</x:v>
      </x:c>
      <x:c r="B1321" s="0" t="n">
        <x:v>1898</x:v>
      </x:c>
      <x:c r="C1321" s="0" t="s">
        <x:v>17</x:v>
      </x:c>
      <x:c r="D1321" s="0" t="s">
        <x:v>18</x:v>
      </x:c>
      <x:c r="E1321" s="0" t="s">
        <x:v>19</x:v>
      </x:c>
      <x:c r="F1321" s="0" t="s">
        <x:v>20</x:v>
      </x:c>
      <x:c r="G1321" s="0" t="n">
        <x:v>38</x:v>
      </x:c>
      <x:c r="H1321" s="4" t="n">
        <x:v>24.7</x:v>
      </x:c>
      <x:c r="I1321" s="4" t="n">
        <x:v>38</x:v>
      </x:c>
      <x:c r="J1321" s="4" t="n">
        <x:v>0.65</x:v>
      </x:c>
      <x:c r="K1321" s="4">
        <x:f>I1321*J1321</x:f>
      </x:c>
      <x:c r="L1321" s="4" t="n">
        <x:v>117.404</x:v>
      </x:c>
      <x:c r="M1321" s="5">
        <x:f>J1321/4.126*100</x:f>
      </x:c>
      <x:c r="N1321" s="6">
        <x:f>M1321*L1321/100</x:f>
      </x:c>
      <x:c r="O1321" s="6">
        <x:f>H1321-N1321</x:f>
      </x:c>
    </x:row>
    <x:row r="1322" spans="1:25">
      <x:c r="A1322" s="0" t="s">
        <x:v>40</x:v>
      </x:c>
      <x:c r="B1322" s="0" t="n">
        <x:v>1898</x:v>
      </x:c>
      <x:c r="C1322" s="0" t="s">
        <x:v>21</x:v>
      </x:c>
      <x:c r="D1322" s="0" t="s">
        <x:v>22</x:v>
      </x:c>
      <x:c r="E1322" s="0" t="s">
        <x:v>23</x:v>
      </x:c>
      <x:c r="F1322" s="0" t="s">
        <x:v>20</x:v>
      </x:c>
      <x:c r="G1322" s="0" t="n">
        <x:v>38</x:v>
      </x:c>
      <x:c r="H1322" s="4" t="n">
        <x:v>28.05</x:v>
      </x:c>
      <x:c r="I1322" s="4" t="n">
        <x:v>38</x:v>
      </x:c>
      <x:c r="J1322" s="4" t="n">
        <x:v>0.738</x:v>
      </x:c>
      <x:c r="K1322" s="4">
        <x:f>I1322*J1322</x:f>
      </x:c>
      <x:c r="L1322" s="4" t="n">
        <x:v>117.404</x:v>
      </x:c>
      <x:c r="M1322" s="5">
        <x:f>J1322/4.126*100</x:f>
      </x:c>
      <x:c r="N1322" s="6">
        <x:f>M1322*L1322/100</x:f>
      </x:c>
      <x:c r="O1322" s="6">
        <x:f>H1322-N1322</x:f>
      </x:c>
    </x:row>
    <x:row r="1323" spans="1:25">
      <x:c r="A1323" s="0" t="s">
        <x:v>40</x:v>
      </x:c>
      <x:c r="B1323" s="0" t="n">
        <x:v>1898</x:v>
      </x:c>
      <x:c r="C1323" s="0" t="s">
        <x:v>21</x:v>
      </x:c>
      <x:c r="D1323" s="0" t="s">
        <x:v>22</x:v>
      </x:c>
      <x:c r="E1323" s="0" t="s">
        <x:v>23</x:v>
      </x:c>
      <x:c r="F1323" s="0" t="s">
        <x:v>20</x:v>
      </x:c>
      <x:c r="G1323" s="0" t="n">
        <x:v>38</x:v>
      </x:c>
      <x:c r="H1323" s="4" t="n">
        <x:v>28.05</x:v>
      </x:c>
      <x:c r="I1323" s="4" t="n">
        <x:v>38</x:v>
      </x:c>
      <x:c r="J1323" s="4" t="n">
        <x:v>0.738</x:v>
      </x:c>
      <x:c r="K1323" s="4">
        <x:f>I1323*J1323</x:f>
      </x:c>
      <x:c r="L1323" s="4" t="n">
        <x:v>117.404</x:v>
      </x:c>
      <x:c r="M1323" s="5">
        <x:f>J1323/4.126*100</x:f>
      </x:c>
      <x:c r="N1323" s="6">
        <x:f>M1323*L1323/100</x:f>
      </x:c>
      <x:c r="O1323" s="6">
        <x:f>H1323-N1323</x:f>
      </x:c>
    </x:row>
    <x:row r="1324" spans="1:25">
      <x:c r="A1324" s="0" t="s">
        <x:v>40</x:v>
      </x:c>
      <x:c r="B1324" s="0" t="n">
        <x:v>1898</x:v>
      </x:c>
      <x:c r="C1324" s="0" t="s">
        <x:v>17</x:v>
      </x:c>
      <x:c r="D1324" s="0" t="s">
        <x:v>24</x:v>
      </x:c>
      <x:c r="E1324" s="0" t="s">
        <x:v>25</x:v>
      </x:c>
      <x:c r="F1324" s="0" t="s">
        <x:v>26</x:v>
      </x:c>
      <x:c r="G1324" s="0" t="n">
        <x:v>38</x:v>
      </x:c>
      <x:c r="H1324" s="4" t="n">
        <x:v>76</x:v>
      </x:c>
      <x:c r="I1324" s="4" t="n">
        <x:v>38</x:v>
      </x:c>
      <x:c r="J1324" s="4" t="n">
        <x:v>2</x:v>
      </x:c>
      <x:c r="K1324" s="4">
        <x:f>I1324*J1324</x:f>
      </x:c>
      <x:c r="L1324" s="4" t="n">
        <x:v>117.404</x:v>
      </x:c>
      <x:c r="M1324" s="5">
        <x:f>J1324/4.126*100</x:f>
      </x:c>
      <x:c r="N1324" s="6">
        <x:f>M1324*L1324/100</x:f>
      </x:c>
      <x:c r="O1324" s="6">
        <x:f>H1324-N1324</x:f>
      </x:c>
    </x:row>
    <x:row r="1325" spans="1:25">
      <x:c r="A1325" s="0" t="s">
        <x:v>29</x:v>
      </x:c>
      <x:c r="B1325" s="0" t="n">
        <x:v>1899</x:v>
      </x:c>
      <x:c r="C1325" s="0" t="s">
        <x:v>17</x:v>
      </x:c>
      <x:c r="D1325" s="0" t="s">
        <x:v>18</x:v>
      </x:c>
      <x:c r="E1325" s="0" t="s">
        <x:v>19</x:v>
      </x:c>
      <x:c r="F1325" s="0" t="s">
        <x:v>20</x:v>
      </x:c>
      <x:c r="G1325" s="0" t="n">
        <x:v>23</x:v>
      </x:c>
      <x:c r="H1325" s="4" t="n">
        <x:v>24.7</x:v>
      </x:c>
      <x:c r="I1325" s="4" t="n">
        <x:v>23</x:v>
      </x:c>
      <x:c r="J1325" s="4" t="n">
        <x:v>1.074</x:v>
      </x:c>
      <x:c r="K1325" s="4">
        <x:f>I1325*J1325</x:f>
      </x:c>
      <x:c r="L1325" s="4" t="n">
        <x:v>75.306</x:v>
      </x:c>
      <x:c r="M1325" s="5">
        <x:f>J1325/3.276*100</x:f>
      </x:c>
      <x:c r="N1325" s="6">
        <x:f>M1325*L1325/100</x:f>
      </x:c>
      <x:c r="O1325" s="6">
        <x:f>H1325-N1325</x:f>
      </x:c>
    </x:row>
    <x:row r="1326" spans="1:25">
      <x:c r="A1326" s="0" t="s">
        <x:v>29</x:v>
      </x:c>
      <x:c r="B1326" s="0" t="n">
        <x:v>1899</x:v>
      </x:c>
      <x:c r="C1326" s="0" t="s">
        <x:v>21</x:v>
      </x:c>
      <x:c r="D1326" s="0" t="s">
        <x:v>22</x:v>
      </x:c>
      <x:c r="E1326" s="0" t="s">
        <x:v>23</x:v>
      </x:c>
      <x:c r="F1326" s="0" t="s">
        <x:v>20</x:v>
      </x:c>
      <x:c r="G1326" s="0" t="n">
        <x:v>23</x:v>
      </x:c>
      <x:c r="H1326" s="4" t="n">
        <x:v>4.65</x:v>
      </x:c>
      <x:c r="I1326" s="4" t="n">
        <x:v>23</x:v>
      </x:c>
      <x:c r="J1326" s="4" t="n">
        <x:v>0.202</x:v>
      </x:c>
      <x:c r="K1326" s="4">
        <x:f>I1326*J1326</x:f>
      </x:c>
      <x:c r="L1326" s="4" t="n">
        <x:v>75.306</x:v>
      </x:c>
      <x:c r="M1326" s="5">
        <x:f>J1326/3.276*100</x:f>
      </x:c>
      <x:c r="N1326" s="6">
        <x:f>M1326*L1326/100</x:f>
      </x:c>
      <x:c r="O1326" s="6">
        <x:f>H1326-N1326</x:f>
      </x:c>
    </x:row>
    <x:row r="1327" spans="1:25">
      <x:c r="A1327" s="0" t="s">
        <x:v>29</x:v>
      </x:c>
      <x:c r="B1327" s="0" t="n">
        <x:v>1899</x:v>
      </x:c>
      <x:c r="C1327" s="0" t="s">
        <x:v>17</x:v>
      </x:c>
      <x:c r="D1327" s="0" t="s">
        <x:v>24</x:v>
      </x:c>
      <x:c r="E1327" s="0" t="s">
        <x:v>25</x:v>
      </x:c>
      <x:c r="F1327" s="0" t="s">
        <x:v>26</x:v>
      </x:c>
      <x:c r="G1327" s="0" t="n">
        <x:v>23</x:v>
      </x:c>
      <x:c r="H1327" s="4" t="n">
        <x:v>46</x:v>
      </x:c>
      <x:c r="I1327" s="4" t="n">
        <x:v>23</x:v>
      </x:c>
      <x:c r="J1327" s="4" t="n">
        <x:v>2</x:v>
      </x:c>
      <x:c r="K1327" s="4">
        <x:f>I1327*J1327</x:f>
      </x:c>
      <x:c r="L1327" s="4" t="n">
        <x:v>75.306</x:v>
      </x:c>
      <x:c r="M1327" s="5">
        <x:f>J1327/3.276*100</x:f>
      </x:c>
      <x:c r="N1327" s="6">
        <x:f>M1327*L1327/100</x:f>
      </x:c>
      <x:c r="O1327" s="6">
        <x:f>H1327-N1327</x:f>
      </x:c>
    </x:row>
    <x:row r="1328" spans="1:25">
      <x:c r="A1328" s="0" t="s">
        <x:v>69</x:v>
      </x:c>
      <x:c r="B1328" s="0" t="n">
        <x:v>1900</x:v>
      </x:c>
      <x:c r="C1328" s="0" t="s">
        <x:v>21</x:v>
      </x:c>
      <x:c r="D1328" s="0" t="s">
        <x:v>22</x:v>
      </x:c>
      <x:c r="E1328" s="0" t="s">
        <x:v>23</x:v>
      </x:c>
      <x:c r="F1328" s="0" t="s">
        <x:v>20</x:v>
      </x:c>
      <x:c r="G1328" s="0" t="n">
        <x:v>38</x:v>
      </x:c>
      <x:c r="H1328" s="4" t="n">
        <x:v>7.95</x:v>
      </x:c>
      <x:c r="I1328" s="4" t="n">
        <x:v>38</x:v>
      </x:c>
      <x:c r="J1328" s="4" t="n">
        <x:v>0.209</x:v>
      </x:c>
      <x:c r="K1328" s="4">
        <x:f>I1328*J1328</x:f>
      </x:c>
      <x:c r="L1328" s="4" t="n">
        <x:v>121.122</x:v>
      </x:c>
      <x:c r="M1328" s="5">
        <x:f>J1328/3.068*100</x:f>
      </x:c>
      <x:c r="N1328" s="6">
        <x:f>M1328*L1328/100</x:f>
      </x:c>
      <x:c r="O1328" s="6">
        <x:f>H1328-N1328</x:f>
      </x:c>
    </x:row>
    <x:row r="1329" spans="1:25">
      <x:c r="A1329" s="0" t="s">
        <x:v>69</x:v>
      </x:c>
      <x:c r="B1329" s="0" t="n">
        <x:v>1900</x:v>
      </x:c>
      <x:c r="C1329" s="0" t="s">
        <x:v>21</x:v>
      </x:c>
      <x:c r="D1329" s="0" t="s">
        <x:v>22</x:v>
      </x:c>
      <x:c r="E1329" s="0" t="s">
        <x:v>23</x:v>
      </x:c>
      <x:c r="F1329" s="0" t="s">
        <x:v>20</x:v>
      </x:c>
      <x:c r="G1329" s="0" t="n">
        <x:v>38</x:v>
      </x:c>
      <x:c r="H1329" s="4" t="n">
        <x:v>7.95</x:v>
      </x:c>
      <x:c r="I1329" s="4" t="n">
        <x:v>38</x:v>
      </x:c>
      <x:c r="J1329" s="4" t="n">
        <x:v>0.209</x:v>
      </x:c>
      <x:c r="K1329" s="4">
        <x:f>I1329*J1329</x:f>
      </x:c>
      <x:c r="L1329" s="4" t="n">
        <x:v>121.122</x:v>
      </x:c>
      <x:c r="M1329" s="5">
        <x:f>J1329/3.068*100</x:f>
      </x:c>
      <x:c r="N1329" s="6">
        <x:f>M1329*L1329/100</x:f>
      </x:c>
      <x:c r="O1329" s="6">
        <x:f>H1329-N1329</x:f>
      </x:c>
    </x:row>
    <x:row r="1330" spans="1:25">
      <x:c r="A1330" s="0" t="s">
        <x:v>69</x:v>
      </x:c>
      <x:c r="B1330" s="0" t="n">
        <x:v>1900</x:v>
      </x:c>
      <x:c r="C1330" s="0" t="s">
        <x:v>17</x:v>
      </x:c>
      <x:c r="D1330" s="0" t="s">
        <x:v>18</x:v>
      </x:c>
      <x:c r="E1330" s="0" t="s">
        <x:v>19</x:v>
      </x:c>
      <x:c r="F1330" s="0" t="s">
        <x:v>20</x:v>
      </x:c>
      <x:c r="G1330" s="0" t="n">
        <x:v>38</x:v>
      </x:c>
      <x:c r="H1330" s="4" t="n">
        <x:v>24.7</x:v>
      </x:c>
      <x:c r="I1330" s="4" t="n">
        <x:v>38</x:v>
      </x:c>
      <x:c r="J1330" s="4" t="n">
        <x:v>0.65</x:v>
      </x:c>
      <x:c r="K1330" s="4">
        <x:f>I1330*J1330</x:f>
      </x:c>
      <x:c r="L1330" s="4" t="n">
        <x:v>121.122</x:v>
      </x:c>
      <x:c r="M1330" s="5">
        <x:f>J1330/3.068*100</x:f>
      </x:c>
      <x:c r="N1330" s="6">
        <x:f>M1330*L1330/100</x:f>
      </x:c>
      <x:c r="O1330" s="6">
        <x:f>H1330-N1330</x:f>
      </x:c>
    </x:row>
    <x:row r="1331" spans="1:25">
      <x:c r="A1331" s="0" t="s">
        <x:v>69</x:v>
      </x:c>
      <x:c r="B1331" s="0" t="n">
        <x:v>1900</x:v>
      </x:c>
      <x:c r="C1331" s="0" t="s">
        <x:v>17</x:v>
      </x:c>
      <x:c r="D1331" s="0" t="s">
        <x:v>24</x:v>
      </x:c>
      <x:c r="E1331" s="0" t="s">
        <x:v>25</x:v>
      </x:c>
      <x:c r="F1331" s="0" t="s">
        <x:v>26</x:v>
      </x:c>
      <x:c r="G1331" s="0" t="n">
        <x:v>38</x:v>
      </x:c>
      <x:c r="H1331" s="4" t="n">
        <x:v>76</x:v>
      </x:c>
      <x:c r="I1331" s="4" t="n">
        <x:v>38</x:v>
      </x:c>
      <x:c r="J1331" s="4" t="n">
        <x:v>2</x:v>
      </x:c>
      <x:c r="K1331" s="4">
        <x:f>I1331*J1331</x:f>
      </x:c>
      <x:c r="L1331" s="4" t="n">
        <x:v>121.122</x:v>
      </x:c>
      <x:c r="M1331" s="5">
        <x:f>J1331/3.068*100</x:f>
      </x:c>
      <x:c r="N1331" s="6">
        <x:f>M1331*L1331/100</x:f>
      </x:c>
      <x:c r="O1331" s="6">
        <x:f>H1331-N1331</x:f>
      </x:c>
    </x:row>
    <x:row r="1332" spans="1:25">
      <x:c r="A1332" s="0" t="s">
        <x:v>52</x:v>
      </x:c>
      <x:c r="B1332" s="0" t="n">
        <x:v>1901</x:v>
      </x:c>
      <x:c r="C1332" s="0" t="s">
        <x:v>17</x:v>
      </x:c>
      <x:c r="D1332" s="0" t="s">
        <x:v>18</x:v>
      </x:c>
      <x:c r="E1332" s="0" t="s">
        <x:v>19</x:v>
      </x:c>
      <x:c r="F1332" s="0" t="s">
        <x:v>20</x:v>
      </x:c>
      <x:c r="G1332" s="0" t="n">
        <x:v>38</x:v>
      </x:c>
      <x:c r="H1332" s="4" t="n">
        <x:v>24.7</x:v>
      </x:c>
      <x:c r="I1332" s="4" t="n">
        <x:v>38</x:v>
      </x:c>
      <x:c r="J1332" s="4" t="n">
        <x:v>0.65</x:v>
      </x:c>
      <x:c r="K1332" s="4">
        <x:f>I1332*J1332</x:f>
      </x:c>
      <x:c r="L1332" s="4" t="n">
        <x:v>121.624</x:v>
      </x:c>
      <x:c r="M1332" s="5">
        <x:f>J1332/3.914*100</x:f>
      </x:c>
      <x:c r="N1332" s="6">
        <x:f>M1332*L1332/100</x:f>
      </x:c>
      <x:c r="O1332" s="6">
        <x:f>H1332-N1332</x:f>
      </x:c>
    </x:row>
    <x:row r="1333" spans="1:25">
      <x:c r="A1333" s="0" t="s">
        <x:v>52</x:v>
      </x:c>
      <x:c r="B1333" s="0" t="n">
        <x:v>1901</x:v>
      </x:c>
      <x:c r="C1333" s="0" t="s">
        <x:v>21</x:v>
      </x:c>
      <x:c r="D1333" s="0" t="s">
        <x:v>22</x:v>
      </x:c>
      <x:c r="E1333" s="0" t="s">
        <x:v>23</x:v>
      </x:c>
      <x:c r="F1333" s="0" t="s">
        <x:v>20</x:v>
      </x:c>
      <x:c r="G1333" s="0" t="n">
        <x:v>38</x:v>
      </x:c>
      <x:c r="H1333" s="4" t="n">
        <x:v>24</x:v>
      </x:c>
      <x:c r="I1333" s="4" t="n">
        <x:v>38</x:v>
      </x:c>
      <x:c r="J1333" s="4" t="n">
        <x:v>0.632</x:v>
      </x:c>
      <x:c r="K1333" s="4">
        <x:f>I1333*J1333</x:f>
      </x:c>
      <x:c r="L1333" s="4" t="n">
        <x:v>121.624</x:v>
      </x:c>
      <x:c r="M1333" s="5">
        <x:f>J1333/3.914*100</x:f>
      </x:c>
      <x:c r="N1333" s="6">
        <x:f>M1333*L1333/100</x:f>
      </x:c>
      <x:c r="O1333" s="6">
        <x:f>H1333-N1333</x:f>
      </x:c>
    </x:row>
    <x:row r="1334" spans="1:25">
      <x:c r="A1334" s="0" t="s">
        <x:v>52</x:v>
      </x:c>
      <x:c r="B1334" s="0" t="n">
        <x:v>1901</x:v>
      </x:c>
      <x:c r="C1334" s="0" t="s">
        <x:v>21</x:v>
      </x:c>
      <x:c r="D1334" s="0" t="s">
        <x:v>22</x:v>
      </x:c>
      <x:c r="E1334" s="0" t="s">
        <x:v>23</x:v>
      </x:c>
      <x:c r="F1334" s="0" t="s">
        <x:v>20</x:v>
      </x:c>
      <x:c r="G1334" s="0" t="n">
        <x:v>38</x:v>
      </x:c>
      <x:c r="H1334" s="4" t="n">
        <x:v>24</x:v>
      </x:c>
      <x:c r="I1334" s="4" t="n">
        <x:v>38</x:v>
      </x:c>
      <x:c r="J1334" s="4" t="n">
        <x:v>0.632</x:v>
      </x:c>
      <x:c r="K1334" s="4">
        <x:f>I1334*J1334</x:f>
      </x:c>
      <x:c r="L1334" s="4" t="n">
        <x:v>121.624</x:v>
      </x:c>
      <x:c r="M1334" s="5">
        <x:f>J1334/3.914*100</x:f>
      </x:c>
      <x:c r="N1334" s="6">
        <x:f>M1334*L1334/100</x:f>
      </x:c>
      <x:c r="O1334" s="6">
        <x:f>H1334-N1334</x:f>
      </x:c>
    </x:row>
    <x:row r="1335" spans="1:25">
      <x:c r="A1335" s="0" t="s">
        <x:v>52</x:v>
      </x:c>
      <x:c r="B1335" s="0" t="n">
        <x:v>1901</x:v>
      </x:c>
      <x:c r="C1335" s="0" t="s">
        <x:v>17</x:v>
      </x:c>
      <x:c r="D1335" s="0" t="s">
        <x:v>24</x:v>
      </x:c>
      <x:c r="E1335" s="0" t="s">
        <x:v>25</x:v>
      </x:c>
      <x:c r="F1335" s="0" t="s">
        <x:v>26</x:v>
      </x:c>
      <x:c r="G1335" s="0" t="n">
        <x:v>38</x:v>
      </x:c>
      <x:c r="H1335" s="4" t="n">
        <x:v>76</x:v>
      </x:c>
      <x:c r="I1335" s="4" t="n">
        <x:v>38</x:v>
      </x:c>
      <x:c r="J1335" s="4" t="n">
        <x:v>2</x:v>
      </x:c>
      <x:c r="K1335" s="4">
        <x:f>I1335*J1335</x:f>
      </x:c>
      <x:c r="L1335" s="4" t="n">
        <x:v>121.624</x:v>
      </x:c>
      <x:c r="M1335" s="5">
        <x:f>J1335/3.914*100</x:f>
      </x:c>
      <x:c r="N1335" s="6">
        <x:f>M1335*L1335/100</x:f>
      </x:c>
      <x:c r="O1335" s="6">
        <x:f>H1335-N1335</x:f>
      </x:c>
    </x:row>
    <x:row r="1336" spans="1:25">
      <x:c r="A1336" s="0" t="s">
        <x:v>120</x:v>
      </x:c>
      <x:c r="B1336" s="0" t="n">
        <x:v>1904</x:v>
      </x:c>
      <x:c r="C1336" s="0" t="s">
        <x:v>21</x:v>
      </x:c>
      <x:c r="D1336" s="0" t="s">
        <x:v>22</x:v>
      </x:c>
      <x:c r="E1336" s="0" t="s">
        <x:v>74</x:v>
      </x:c>
      <x:c r="F1336" s="0" t="s">
        <x:v>20</x:v>
      </x:c>
      <x:c r="G1336" s="0" t="n">
        <x:v>225</x:v>
      </x:c>
      <x:c r="H1336" s="4" t="n">
        <x:v>50.4</x:v>
      </x:c>
      <x:c r="I1336" s="4" t="n">
        <x:v>225</x:v>
      </x:c>
      <x:c r="J1336" s="4" t="n">
        <x:v>0.224</x:v>
      </x:c>
      <x:c r="K1336" s="4">
        <x:f>I1336*J1336</x:f>
      </x:c>
      <x:c r="L1336" s="4" t="n">
        <x:v>301.559</x:v>
      </x:c>
      <x:c r="M1336" s="5">
        <x:f>J1336/1.408*100</x:f>
      </x:c>
      <x:c r="N1336" s="6">
        <x:f>M1336*L1336/100</x:f>
      </x:c>
      <x:c r="O1336" s="6">
        <x:f>H1336-N1336</x:f>
      </x:c>
    </x:row>
    <x:row r="1337" spans="1:25">
      <x:c r="A1337" s="0" t="s">
        <x:v>120</x:v>
      </x:c>
      <x:c r="B1337" s="0" t="n">
        <x:v>1904</x:v>
      </x:c>
      <x:c r="C1337" s="0" t="s">
        <x:v>21</x:v>
      </x:c>
      <x:c r="D1337" s="0" t="s">
        <x:v>33</x:v>
      </x:c>
      <x:c r="E1337" s="0" t="s">
        <x:v>73</x:v>
      </x:c>
      <x:c r="F1337" s="0" t="s">
        <x:v>20</x:v>
      </x:c>
      <x:c r="G1337" s="0" t="n">
        <x:v>225</x:v>
      </x:c>
      <x:c r="H1337" s="4" t="n">
        <x:v>59.85</x:v>
      </x:c>
      <x:c r="I1337" s="4" t="n">
        <x:v>225</x:v>
      </x:c>
      <x:c r="J1337" s="4" t="n">
        <x:v>0.266</x:v>
      </x:c>
      <x:c r="K1337" s="4">
        <x:f>I1337*J1337</x:f>
      </x:c>
      <x:c r="L1337" s="4" t="n">
        <x:v>301.559</x:v>
      </x:c>
      <x:c r="M1337" s="5">
        <x:f>J1337/1.408*100</x:f>
      </x:c>
      <x:c r="N1337" s="6">
        <x:f>M1337*L1337/100</x:f>
      </x:c>
      <x:c r="O1337" s="6">
        <x:f>H1337-N1337</x:f>
      </x:c>
    </x:row>
    <x:row r="1338" spans="1:25">
      <x:c r="A1338" s="0" t="s">
        <x:v>120</x:v>
      </x:c>
      <x:c r="B1338" s="0" t="n">
        <x:v>1904</x:v>
      </x:c>
      <x:c r="C1338" s="0" t="s">
        <x:v>21</x:v>
      </x:c>
      <x:c r="D1338" s="0" t="s">
        <x:v>33</x:v>
      </x:c>
      <x:c r="E1338" s="0" t="s">
        <x:v>73</x:v>
      </x:c>
      <x:c r="F1338" s="0" t="s">
        <x:v>26</x:v>
      </x:c>
      <x:c r="G1338" s="0" t="n">
        <x:v>225</x:v>
      </x:c>
      <x:c r="H1338" s="4" t="n">
        <x:v>17.551</x:v>
      </x:c>
      <x:c r="I1338" s="4" t="n">
        <x:v>225</x:v>
      </x:c>
      <x:c r="J1338" s="4" t="n">
        <x:v>0.078</x:v>
      </x:c>
      <x:c r="K1338" s="4">
        <x:f>I1338*J1338</x:f>
      </x:c>
      <x:c r="L1338" s="4" t="n">
        <x:v>301.559</x:v>
      </x:c>
      <x:c r="M1338" s="5">
        <x:f>J1338/1.408*100</x:f>
      </x:c>
      <x:c r="N1338" s="6">
        <x:f>M1338*L1338/100</x:f>
      </x:c>
      <x:c r="O1338" s="6">
        <x:f>H1338-N1338</x:f>
      </x:c>
    </x:row>
    <x:row r="1339" spans="1:25">
      <x:c r="A1339" s="0" t="s">
        <x:v>120</x:v>
      </x:c>
      <x:c r="B1339" s="0" t="n">
        <x:v>1904</x:v>
      </x:c>
      <x:c r="C1339" s="0" t="s">
        <x:v>21</x:v>
      </x:c>
      <x:c r="D1339" s="0" t="s">
        <x:v>36</x:v>
      </x:c>
      <x:c r="E1339" s="0" t="s">
        <x:v>75</x:v>
      </x:c>
      <x:c r="F1339" s="0" t="s">
        <x:v>26</x:v>
      </x:c>
      <x:c r="G1339" s="0" t="n">
        <x:v>225</x:v>
      </x:c>
      <x:c r="H1339" s="4" t="n">
        <x:v>94.503</x:v>
      </x:c>
      <x:c r="I1339" s="4" t="n">
        <x:v>225</x:v>
      </x:c>
      <x:c r="J1339" s="4" t="n">
        <x:v>0.42</x:v>
      </x:c>
      <x:c r="K1339" s="4">
        <x:f>I1339*J1339</x:f>
      </x:c>
      <x:c r="L1339" s="4" t="n">
        <x:v>301.559</x:v>
      </x:c>
      <x:c r="M1339" s="5">
        <x:f>J1339/1.408*100</x:f>
      </x:c>
      <x:c r="N1339" s="6">
        <x:f>M1339*L1339/100</x:f>
      </x:c>
      <x:c r="O1339" s="6">
        <x:f>H1339-N1339</x:f>
      </x:c>
    </x:row>
    <x:row r="1340" spans="1:25">
      <x:c r="A1340" s="0" t="s">
        <x:v>120</x:v>
      </x:c>
      <x:c r="B1340" s="0" t="n">
        <x:v>1904</x:v>
      </x:c>
      <x:c r="C1340" s="0" t="s">
        <x:v>21</x:v>
      </x:c>
      <x:c r="D1340" s="0" t="s">
        <x:v>36</x:v>
      </x:c>
      <x:c r="E1340" s="0" t="s">
        <x:v>76</x:v>
      </x:c>
      <x:c r="F1340" s="0" t="s">
        <x:v>26</x:v>
      </x:c>
      <x:c r="G1340" s="0" t="n">
        <x:v>225</x:v>
      </x:c>
      <x:c r="H1340" s="4" t="n">
        <x:v>94.501</x:v>
      </x:c>
      <x:c r="I1340" s="4" t="n">
        <x:v>225</x:v>
      </x:c>
      <x:c r="J1340" s="4" t="n">
        <x:v>0.42</x:v>
      </x:c>
      <x:c r="K1340" s="4">
        <x:f>I1340*J1340</x:f>
      </x:c>
      <x:c r="L1340" s="4" t="n">
        <x:v>301.559</x:v>
      </x:c>
      <x:c r="M1340" s="5">
        <x:f>J1340/1.408*100</x:f>
      </x:c>
      <x:c r="N1340" s="6">
        <x:f>M1340*L1340/100</x:f>
      </x:c>
      <x:c r="O1340" s="6">
        <x:f>H1340-N1340</x:f>
      </x:c>
    </x:row>
    <x:row r="1341" spans="1:25">
      <x:c r="A1341" s="0" t="s">
        <x:v>72</x:v>
      </x:c>
      <x:c r="B1341" s="0" t="n">
        <x:v>1905</x:v>
      </x:c>
      <x:c r="C1341" s="0" t="s">
        <x:v>21</x:v>
      </x:c>
      <x:c r="D1341" s="0" t="s">
        <x:v>33</x:v>
      </x:c>
      <x:c r="E1341" s="0" t="s">
        <x:v>73</x:v>
      </x:c>
      <x:c r="F1341" s="0" t="s">
        <x:v>20</x:v>
      </x:c>
      <x:c r="G1341" s="0" t="n">
        <x:v>225</x:v>
      </x:c>
      <x:c r="H1341" s="4" t="n">
        <x:v>59.85</x:v>
      </x:c>
      <x:c r="I1341" s="4" t="n">
        <x:v>225</x:v>
      </x:c>
      <x:c r="J1341" s="4" t="n">
        <x:v>0.266</x:v>
      </x:c>
      <x:c r="K1341" s="4">
        <x:f>I1341*J1341</x:f>
      </x:c>
      <x:c r="L1341" s="4" t="n">
        <x:v>304.489</x:v>
      </x:c>
      <x:c r="M1341" s="5">
        <x:f>J1341/1.408*100</x:f>
      </x:c>
      <x:c r="N1341" s="6">
        <x:f>M1341*L1341/100</x:f>
      </x:c>
      <x:c r="O1341" s="6">
        <x:f>H1341-N1341</x:f>
      </x:c>
    </x:row>
    <x:row r="1342" spans="1:25">
      <x:c r="A1342" s="0" t="s">
        <x:v>72</x:v>
      </x:c>
      <x:c r="B1342" s="0" t="n">
        <x:v>1905</x:v>
      </x:c>
      <x:c r="C1342" s="0" t="s">
        <x:v>21</x:v>
      </x:c>
      <x:c r="D1342" s="0" t="s">
        <x:v>22</x:v>
      </x:c>
      <x:c r="E1342" s="0" t="s">
        <x:v>74</x:v>
      </x:c>
      <x:c r="F1342" s="0" t="s">
        <x:v>20</x:v>
      </x:c>
      <x:c r="G1342" s="0" t="n">
        <x:v>225</x:v>
      </x:c>
      <x:c r="H1342" s="4" t="n">
        <x:v>50.4</x:v>
      </x:c>
      <x:c r="I1342" s="4" t="n">
        <x:v>225</x:v>
      </x:c>
      <x:c r="J1342" s="4" t="n">
        <x:v>0.224</x:v>
      </x:c>
      <x:c r="K1342" s="4">
        <x:f>I1342*J1342</x:f>
      </x:c>
      <x:c r="L1342" s="4" t="n">
        <x:v>304.489</x:v>
      </x:c>
      <x:c r="M1342" s="5">
        <x:f>J1342/1.408*100</x:f>
      </x:c>
      <x:c r="N1342" s="6">
        <x:f>M1342*L1342/100</x:f>
      </x:c>
      <x:c r="O1342" s="6">
        <x:f>H1342-N1342</x:f>
      </x:c>
    </x:row>
    <x:row r="1343" spans="1:25">
      <x:c r="A1343" s="0" t="s">
        <x:v>72</x:v>
      </x:c>
      <x:c r="B1343" s="0" t="n">
        <x:v>1905</x:v>
      </x:c>
      <x:c r="C1343" s="0" t="s">
        <x:v>21</x:v>
      </x:c>
      <x:c r="D1343" s="0" t="s">
        <x:v>33</x:v>
      </x:c>
      <x:c r="E1343" s="0" t="s">
        <x:v>73</x:v>
      </x:c>
      <x:c r="F1343" s="0" t="s">
        <x:v>26</x:v>
      </x:c>
      <x:c r="G1343" s="0" t="n">
        <x:v>225</x:v>
      </x:c>
      <x:c r="H1343" s="4" t="n">
        <x:v>16.069</x:v>
      </x:c>
      <x:c r="I1343" s="4" t="n">
        <x:v>225</x:v>
      </x:c>
      <x:c r="J1343" s="4" t="n">
        <x:v>0.078</x:v>
      </x:c>
      <x:c r="K1343" s="4">
        <x:f>I1343*J1343</x:f>
      </x:c>
      <x:c r="L1343" s="4" t="n">
        <x:v>304.489</x:v>
      </x:c>
      <x:c r="M1343" s="5">
        <x:f>J1343/1.408*100</x:f>
      </x:c>
      <x:c r="N1343" s="6">
        <x:f>M1343*L1343/100</x:f>
      </x:c>
      <x:c r="O1343" s="6">
        <x:f>H1343-N1343</x:f>
      </x:c>
    </x:row>
    <x:row r="1344" spans="1:25">
      <x:c r="A1344" s="0" t="s">
        <x:v>72</x:v>
      </x:c>
      <x:c r="B1344" s="0" t="n">
        <x:v>1905</x:v>
      </x:c>
      <x:c r="C1344" s="0" t="s">
        <x:v>21</x:v>
      </x:c>
      <x:c r="D1344" s="0" t="s">
        <x:v>36</x:v>
      </x:c>
      <x:c r="E1344" s="0" t="s">
        <x:v>75</x:v>
      </x:c>
      <x:c r="F1344" s="0" t="s">
        <x:v>26</x:v>
      </x:c>
      <x:c r="G1344" s="0" t="n">
        <x:v>225</x:v>
      </x:c>
      <x:c r="H1344" s="4" t="n">
        <x:v>94.5</x:v>
      </x:c>
      <x:c r="I1344" s="4" t="n">
        <x:v>225</x:v>
      </x:c>
      <x:c r="J1344" s="4" t="n">
        <x:v>0.42</x:v>
      </x:c>
      <x:c r="K1344" s="4">
        <x:f>I1344*J1344</x:f>
      </x:c>
      <x:c r="L1344" s="4" t="n">
        <x:v>304.489</x:v>
      </x:c>
      <x:c r="M1344" s="5">
        <x:f>J1344/1.408*100</x:f>
      </x:c>
      <x:c r="N1344" s="6">
        <x:f>M1344*L1344/100</x:f>
      </x:c>
      <x:c r="O1344" s="6">
        <x:f>H1344-N1344</x:f>
      </x:c>
    </x:row>
    <x:row r="1345" spans="1:25">
      <x:c r="A1345" s="0" t="s">
        <x:v>72</x:v>
      </x:c>
      <x:c r="B1345" s="0" t="n">
        <x:v>1905</x:v>
      </x:c>
      <x:c r="C1345" s="0" t="s">
        <x:v>21</x:v>
      </x:c>
      <x:c r="D1345" s="0" t="s">
        <x:v>36</x:v>
      </x:c>
      <x:c r="E1345" s="0" t="s">
        <x:v>76</x:v>
      </x:c>
      <x:c r="F1345" s="0" t="s">
        <x:v>26</x:v>
      </x:c>
      <x:c r="G1345" s="0" t="n">
        <x:v>225</x:v>
      </x:c>
      <x:c r="H1345" s="4" t="n">
        <x:v>94.5</x:v>
      </x:c>
      <x:c r="I1345" s="4" t="n">
        <x:v>225</x:v>
      </x:c>
      <x:c r="J1345" s="4" t="n">
        <x:v>0.42</x:v>
      </x:c>
      <x:c r="K1345" s="4">
        <x:f>I1345*J1345</x:f>
      </x:c>
      <x:c r="L1345" s="4" t="n">
        <x:v>304.489</x:v>
      </x:c>
      <x:c r="M1345" s="5">
        <x:f>J1345/1.408*100</x:f>
      </x:c>
      <x:c r="N1345" s="6">
        <x:f>M1345*L1345/100</x:f>
      </x:c>
      <x:c r="O1345" s="6">
        <x:f>H1345-N1345</x:f>
      </x:c>
    </x:row>
    <x:row r="1346" spans="1:25">
      <x:c r="A1346" s="0" t="s">
        <x:v>113</x:v>
      </x:c>
      <x:c r="B1346" s="0" t="n">
        <x:v>1906</x:v>
      </x:c>
      <x:c r="C1346" s="0" t="s">
        <x:v>21</x:v>
      </x:c>
      <x:c r="D1346" s="0" t="s">
        <x:v>42</x:v>
      </x:c>
      <x:c r="E1346" s="0" t="s">
        <x:v>44</x:v>
      </x:c>
      <x:c r="F1346" s="0" t="s">
        <x:v>20</x:v>
      </x:c>
      <x:c r="G1346" s="0" t="n">
        <x:v>75</x:v>
      </x:c>
      <x:c r="H1346" s="4" t="n">
        <x:v>23.1</x:v>
      </x:c>
      <x:c r="I1346" s="4" t="n">
        <x:v>75</x:v>
      </x:c>
      <x:c r="J1346" s="4" t="n">
        <x:v>0.308</x:v>
      </x:c>
      <x:c r="K1346" s="4">
        <x:f>I1346*J1346</x:f>
      </x:c>
      <x:c r="L1346" s="4" t="n">
        <x:v>288.156</x:v>
      </x:c>
      <x:c r="M1346" s="5">
        <x:f>J1346/3.846*100</x:f>
      </x:c>
      <x:c r="N1346" s="6">
        <x:f>M1346*L1346/100</x:f>
      </x:c>
      <x:c r="O1346" s="6">
        <x:f>H1346-N1346</x:f>
      </x:c>
    </x:row>
    <x:row r="1347" spans="1:25">
      <x:c r="A1347" s="0" t="s">
        <x:v>113</x:v>
      </x:c>
      <x:c r="B1347" s="0" t="n">
        <x:v>1906</x:v>
      </x:c>
      <x:c r="C1347" s="0" t="s">
        <x:v>21</x:v>
      </x:c>
      <x:c r="D1347" s="0" t="s">
        <x:v>42</x:v>
      </x:c>
      <x:c r="E1347" s="0" t="s">
        <x:v>43</x:v>
      </x:c>
      <x:c r="F1347" s="0" t="s">
        <x:v>20</x:v>
      </x:c>
      <x:c r="G1347" s="0" t="n">
        <x:v>75</x:v>
      </x:c>
      <x:c r="H1347" s="4" t="n">
        <x:v>23.1</x:v>
      </x:c>
      <x:c r="I1347" s="4" t="n">
        <x:v>75</x:v>
      </x:c>
      <x:c r="J1347" s="4" t="n">
        <x:v>0.308</x:v>
      </x:c>
      <x:c r="K1347" s="4">
        <x:f>I1347*J1347</x:f>
      </x:c>
      <x:c r="L1347" s="4" t="n">
        <x:v>288.156</x:v>
      </x:c>
      <x:c r="M1347" s="5">
        <x:f>J1347/3.846*100</x:f>
      </x:c>
      <x:c r="N1347" s="6">
        <x:f>M1347*L1347/100</x:f>
      </x:c>
      <x:c r="O1347" s="6">
        <x:f>H1347-N1347</x:f>
      </x:c>
    </x:row>
    <x:row r="1348" spans="1:25">
      <x:c r="A1348" s="0" t="s">
        <x:v>113</x:v>
      </x:c>
      <x:c r="B1348" s="0" t="n">
        <x:v>1906</x:v>
      </x:c>
      <x:c r="C1348" s="0" t="s">
        <x:v>21</x:v>
      </x:c>
      <x:c r="D1348" s="0" t="s">
        <x:v>33</x:v>
      </x:c>
      <x:c r="E1348" s="0" t="s">
        <x:v>45</x:v>
      </x:c>
      <x:c r="F1348" s="0" t="s">
        <x:v>26</x:v>
      </x:c>
      <x:c r="G1348" s="0" t="n">
        <x:v>75</x:v>
      </x:c>
      <x:c r="H1348" s="4" t="n">
        <x:v>113.96</x:v>
      </x:c>
      <x:c r="I1348" s="4" t="n">
        <x:v>75</x:v>
      </x:c>
      <x:c r="J1348" s="4" t="n">
        <x:v>1.48</x:v>
      </x:c>
      <x:c r="K1348" s="4">
        <x:f>I1348*J1348</x:f>
      </x:c>
      <x:c r="L1348" s="4" t="n">
        <x:v>288.156</x:v>
      </x:c>
      <x:c r="M1348" s="5">
        <x:f>J1348/3.846*100</x:f>
      </x:c>
      <x:c r="N1348" s="6">
        <x:f>M1348*L1348/100</x:f>
      </x:c>
      <x:c r="O1348" s="6">
        <x:f>H1348-N1348</x:f>
      </x:c>
    </x:row>
    <x:row r="1349" spans="1:25">
      <x:c r="A1349" s="0" t="s">
        <x:v>113</x:v>
      </x:c>
      <x:c r="B1349" s="0" t="n">
        <x:v>1906</x:v>
      </x:c>
      <x:c r="C1349" s="0" t="s">
        <x:v>21</x:v>
      </x:c>
      <x:c r="D1349" s="0" t="s">
        <x:v>36</x:v>
      </x:c>
      <x:c r="E1349" s="0" t="s">
        <x:v>46</x:v>
      </x:c>
      <x:c r="F1349" s="0" t="s">
        <x:v>26</x:v>
      </x:c>
      <x:c r="G1349" s="0" t="n">
        <x:v>75</x:v>
      </x:c>
      <x:c r="H1349" s="4" t="n">
        <x:v>134.751</x:v>
      </x:c>
      <x:c r="I1349" s="4" t="n">
        <x:v>75</x:v>
      </x:c>
      <x:c r="J1349" s="4" t="n">
        <x:v>1.75</x:v>
      </x:c>
      <x:c r="K1349" s="4">
        <x:f>I1349*J1349</x:f>
      </x:c>
      <x:c r="L1349" s="4" t="n">
        <x:v>288.156</x:v>
      </x:c>
      <x:c r="M1349" s="5">
        <x:f>J1349/3.846*100</x:f>
      </x:c>
      <x:c r="N1349" s="6">
        <x:f>M1349*L1349/100</x:f>
      </x:c>
      <x:c r="O1349" s="6">
        <x:f>H1349-N1349</x:f>
      </x:c>
    </x:row>
    <x:row r="1350" spans="1:25">
      <x:c r="A1350" s="0" t="s">
        <x:v>32</x:v>
      </x:c>
      <x:c r="B1350" s="0" t="n">
        <x:v>1907</x:v>
      </x:c>
      <x:c r="C1350" s="0" t="s">
        <x:v>21</x:v>
      </x:c>
      <x:c r="D1350" s="0" t="s">
        <x:v>33</x:v>
      </x:c>
      <x:c r="E1350" s="0" t="s">
        <x:v>34</x:v>
      </x:c>
      <x:c r="F1350" s="0" t="s">
        <x:v>20</x:v>
      </x:c>
      <x:c r="G1350" s="0" t="n">
        <x:v>225</x:v>
      </x:c>
      <x:c r="H1350" s="4" t="n">
        <x:v>59.85</x:v>
      </x:c>
      <x:c r="I1350" s="4" t="n">
        <x:v>225</x:v>
      </x:c>
      <x:c r="J1350" s="4" t="n">
        <x:v>0.266</x:v>
      </x:c>
      <x:c r="K1350" s="4">
        <x:f>I1350*J1350</x:f>
      </x:c>
      <x:c r="L1350" s="4" t="n">
        <x:v>320.64</x:v>
      </x:c>
      <x:c r="M1350" s="5">
        <x:f>J1350/1.408*100</x:f>
      </x:c>
      <x:c r="N1350" s="6">
        <x:f>M1350*L1350/100</x:f>
      </x:c>
      <x:c r="O1350" s="6">
        <x:f>H1350-N1350</x:f>
      </x:c>
    </x:row>
    <x:row r="1351" spans="1:25">
      <x:c r="A1351" s="0" t="s">
        <x:v>32</x:v>
      </x:c>
      <x:c r="B1351" s="0" t="n">
        <x:v>1907</x:v>
      </x:c>
      <x:c r="C1351" s="0" t="s">
        <x:v>21</x:v>
      </x:c>
      <x:c r="D1351" s="0" t="s">
        <x:v>22</x:v>
      </x:c>
      <x:c r="E1351" s="0" t="s">
        <x:v>35</x:v>
      </x:c>
      <x:c r="F1351" s="0" t="s">
        <x:v>20</x:v>
      </x:c>
      <x:c r="G1351" s="0" t="n">
        <x:v>225</x:v>
      </x:c>
      <x:c r="H1351" s="4" t="n">
        <x:v>50.4</x:v>
      </x:c>
      <x:c r="I1351" s="4" t="n">
        <x:v>225</x:v>
      </x:c>
      <x:c r="J1351" s="4" t="n">
        <x:v>0.224</x:v>
      </x:c>
      <x:c r="K1351" s="4">
        <x:f>I1351*J1351</x:f>
      </x:c>
      <x:c r="L1351" s="4" t="n">
        <x:v>320.64</x:v>
      </x:c>
      <x:c r="M1351" s="5">
        <x:f>J1351/1.408*100</x:f>
      </x:c>
      <x:c r="N1351" s="6">
        <x:f>M1351*L1351/100</x:f>
      </x:c>
      <x:c r="O1351" s="6">
        <x:f>H1351-N1351</x:f>
      </x:c>
    </x:row>
    <x:row r="1352" spans="1:25">
      <x:c r="A1352" s="0" t="s">
        <x:v>32</x:v>
      </x:c>
      <x:c r="B1352" s="0" t="n">
        <x:v>1907</x:v>
      </x:c>
      <x:c r="C1352" s="0" t="s">
        <x:v>21</x:v>
      </x:c>
      <x:c r="D1352" s="0" t="s">
        <x:v>33</x:v>
      </x:c>
      <x:c r="E1352" s="0" t="s">
        <x:v>34</x:v>
      </x:c>
      <x:c r="F1352" s="0" t="s">
        <x:v>26</x:v>
      </x:c>
      <x:c r="G1352" s="0" t="n">
        <x:v>225</x:v>
      </x:c>
      <x:c r="H1352" s="4" t="n">
        <x:v>17.552</x:v>
      </x:c>
      <x:c r="I1352" s="4" t="n">
        <x:v>225</x:v>
      </x:c>
      <x:c r="J1352" s="4" t="n">
        <x:v>0.078</x:v>
      </x:c>
      <x:c r="K1352" s="4">
        <x:f>I1352*J1352</x:f>
      </x:c>
      <x:c r="L1352" s="4" t="n">
        <x:v>320.64</x:v>
      </x:c>
      <x:c r="M1352" s="5">
        <x:f>J1352/1.408*100</x:f>
      </x:c>
      <x:c r="N1352" s="6">
        <x:f>M1352*L1352/100</x:f>
      </x:c>
      <x:c r="O1352" s="6">
        <x:f>H1352-N1352</x:f>
      </x:c>
    </x:row>
    <x:row r="1353" spans="1:25">
      <x:c r="A1353" s="0" t="s">
        <x:v>32</x:v>
      </x:c>
      <x:c r="B1353" s="0" t="n">
        <x:v>1907</x:v>
      </x:c>
      <x:c r="C1353" s="0" t="s">
        <x:v>21</x:v>
      </x:c>
      <x:c r="D1353" s="0" t="s">
        <x:v>36</x:v>
      </x:c>
      <x:c r="E1353" s="0" t="s">
        <x:v>37</x:v>
      </x:c>
      <x:c r="F1353" s="0" t="s">
        <x:v>26</x:v>
      </x:c>
      <x:c r="G1353" s="0" t="n">
        <x:v>225</x:v>
      </x:c>
      <x:c r="H1353" s="4" t="n">
        <x:v>94.5</x:v>
      </x:c>
      <x:c r="I1353" s="4" t="n">
        <x:v>225</x:v>
      </x:c>
      <x:c r="J1353" s="4" t="n">
        <x:v>0.42</x:v>
      </x:c>
      <x:c r="K1353" s="4">
        <x:f>I1353*J1353</x:f>
      </x:c>
      <x:c r="L1353" s="4" t="n">
        <x:v>320.64</x:v>
      </x:c>
      <x:c r="M1353" s="5">
        <x:f>J1353/1.408*100</x:f>
      </x:c>
      <x:c r="N1353" s="6">
        <x:f>M1353*L1353/100</x:f>
      </x:c>
      <x:c r="O1353" s="6">
        <x:f>H1353-N1353</x:f>
      </x:c>
    </x:row>
    <x:row r="1354" spans="1:25">
      <x:c r="A1354" s="0" t="s">
        <x:v>32</x:v>
      </x:c>
      <x:c r="B1354" s="0" t="n">
        <x:v>1907</x:v>
      </x:c>
      <x:c r="C1354" s="0" t="s">
        <x:v>21</x:v>
      </x:c>
      <x:c r="D1354" s="0" t="s">
        <x:v>36</x:v>
      </x:c>
      <x:c r="E1354" s="0" t="s">
        <x:v>38</x:v>
      </x:c>
      <x:c r="F1354" s="0" t="s">
        <x:v>26</x:v>
      </x:c>
      <x:c r="G1354" s="0" t="n">
        <x:v>225</x:v>
      </x:c>
      <x:c r="H1354" s="4" t="n">
        <x:v>94.502</x:v>
      </x:c>
      <x:c r="I1354" s="4" t="n">
        <x:v>225</x:v>
      </x:c>
      <x:c r="J1354" s="4" t="n">
        <x:v>0.42</x:v>
      </x:c>
      <x:c r="K1354" s="4">
        <x:f>I1354*J1354</x:f>
      </x:c>
      <x:c r="L1354" s="4" t="n">
        <x:v>320.64</x:v>
      </x:c>
      <x:c r="M1354" s="5">
        <x:f>J1354/1.408*100</x:f>
      </x:c>
      <x:c r="N1354" s="6">
        <x:f>M1354*L1354/100</x:f>
      </x:c>
      <x:c r="O1354" s="6">
        <x:f>H1354-N1354</x:f>
      </x:c>
    </x:row>
    <x:row r="1355" spans="1:25">
      <x:c r="A1355" s="0" t="s">
        <x:v>78</x:v>
      </x:c>
      <x:c r="B1355" s="0" t="n">
        <x:v>1909</x:v>
      </x:c>
      <x:c r="C1355" s="0" t="s">
        <x:v>21</x:v>
      </x:c>
      <x:c r="D1355" s="0" t="s">
        <x:v>22</x:v>
      </x:c>
      <x:c r="E1355" s="0" t="s">
        <x:v>23</x:v>
      </x:c>
      <x:c r="F1355" s="0" t="s">
        <x:v>20</x:v>
      </x:c>
      <x:c r="G1355" s="0" t="n">
        <x:v>38</x:v>
      </x:c>
      <x:c r="H1355" s="4" t="n">
        <x:v>22.5</x:v>
      </x:c>
      <x:c r="I1355" s="4" t="n">
        <x:v>38</x:v>
      </x:c>
      <x:c r="J1355" s="4" t="n">
        <x:v>0.592</x:v>
      </x:c>
      <x:c r="K1355" s="4">
        <x:f>I1355*J1355</x:f>
      </x:c>
      <x:c r="L1355" s="4" t="n">
        <x:v>119.147</x:v>
      </x:c>
      <x:c r="M1355" s="5">
        <x:f>J1355/3.242*100</x:f>
      </x:c>
      <x:c r="N1355" s="6">
        <x:f>M1355*L1355/100</x:f>
      </x:c>
      <x:c r="O1355" s="6">
        <x:f>H1355-N1355</x:f>
      </x:c>
    </x:row>
    <x:row r="1356" spans="1:25">
      <x:c r="A1356" s="0" t="s">
        <x:v>78</x:v>
      </x:c>
      <x:c r="B1356" s="0" t="n">
        <x:v>1909</x:v>
      </x:c>
      <x:c r="C1356" s="0" t="s">
        <x:v>17</x:v>
      </x:c>
      <x:c r="D1356" s="0" t="s">
        <x:v>18</x:v>
      </x:c>
      <x:c r="E1356" s="0" t="s">
        <x:v>19</x:v>
      </x:c>
      <x:c r="F1356" s="0" t="s">
        <x:v>20</x:v>
      </x:c>
      <x:c r="G1356" s="0" t="n">
        <x:v>38</x:v>
      </x:c>
      <x:c r="H1356" s="4" t="n">
        <x:v>24.7</x:v>
      </x:c>
      <x:c r="I1356" s="4" t="n">
        <x:v>38</x:v>
      </x:c>
      <x:c r="J1356" s="4" t="n">
        <x:v>0.65</x:v>
      </x:c>
      <x:c r="K1356" s="4">
        <x:f>I1356*J1356</x:f>
      </x:c>
      <x:c r="L1356" s="4" t="n">
        <x:v>119.147</x:v>
      </x:c>
      <x:c r="M1356" s="5">
        <x:f>J1356/3.242*100</x:f>
      </x:c>
      <x:c r="N1356" s="6">
        <x:f>M1356*L1356/100</x:f>
      </x:c>
      <x:c r="O1356" s="6">
        <x:f>H1356-N1356</x:f>
      </x:c>
    </x:row>
    <x:row r="1357" spans="1:25">
      <x:c r="A1357" s="0" t="s">
        <x:v>78</x:v>
      </x:c>
      <x:c r="B1357" s="0" t="n">
        <x:v>1909</x:v>
      </x:c>
      <x:c r="C1357" s="0" t="s">
        <x:v>17</x:v>
      </x:c>
      <x:c r="D1357" s="0" t="s">
        <x:v>24</x:v>
      </x:c>
      <x:c r="E1357" s="0" t="s">
        <x:v>25</x:v>
      </x:c>
      <x:c r="F1357" s="0" t="s">
        <x:v>26</x:v>
      </x:c>
      <x:c r="G1357" s="0" t="n">
        <x:v>38</x:v>
      </x:c>
      <x:c r="H1357" s="4" t="n">
        <x:v>76</x:v>
      </x:c>
      <x:c r="I1357" s="4" t="n">
        <x:v>38</x:v>
      </x:c>
      <x:c r="J1357" s="4" t="n">
        <x:v>2</x:v>
      </x:c>
      <x:c r="K1357" s="4">
        <x:f>I1357*J1357</x:f>
      </x:c>
      <x:c r="L1357" s="4" t="n">
        <x:v>119.147</x:v>
      </x:c>
      <x:c r="M1357" s="5">
        <x:f>J1357/3.242*100</x:f>
      </x:c>
      <x:c r="N1357" s="6">
        <x:f>M1357*L1357/100</x:f>
      </x:c>
      <x:c r="O1357" s="6">
        <x:f>H1357-N1357</x:f>
      </x:c>
    </x:row>
    <x:row r="1358" spans="1:25">
      <x:c r="A1358" s="0" t="s">
        <x:v>49</x:v>
      </x:c>
      <x:c r="B1358" s="0" t="n">
        <x:v>1910</x:v>
      </x:c>
      <x:c r="C1358" s="0" t="s">
        <x:v>17</x:v>
      </x:c>
      <x:c r="D1358" s="0" t="s">
        <x:v>18</x:v>
      </x:c>
      <x:c r="E1358" s="0" t="s">
        <x:v>19</x:v>
      </x:c>
      <x:c r="F1358" s="0" t="s">
        <x:v>20</x:v>
      </x:c>
      <x:c r="G1358" s="0" t="n">
        <x:v>38</x:v>
      </x:c>
      <x:c r="H1358" s="4" t="n">
        <x:v>24.7</x:v>
      </x:c>
      <x:c r="I1358" s="4" t="n">
        <x:v>38</x:v>
      </x:c>
      <x:c r="J1358" s="4" t="n">
        <x:v>0.65</x:v>
      </x:c>
      <x:c r="K1358" s="4">
        <x:f>I1358*J1358</x:f>
      </x:c>
      <x:c r="L1358" s="4" t="n">
        <x:v>120.514</x:v>
      </x:c>
      <x:c r="M1358" s="5">
        <x:f>J1358/3.834*100</x:f>
      </x:c>
      <x:c r="N1358" s="6">
        <x:f>M1358*L1358/100</x:f>
      </x:c>
      <x:c r="O1358" s="6">
        <x:f>H1358-N1358</x:f>
      </x:c>
    </x:row>
    <x:row r="1359" spans="1:25">
      <x:c r="A1359" s="0" t="s">
        <x:v>49</x:v>
      </x:c>
      <x:c r="B1359" s="0" t="n">
        <x:v>1910</x:v>
      </x:c>
      <x:c r="C1359" s="0" t="s">
        <x:v>21</x:v>
      </x:c>
      <x:c r="D1359" s="0" t="s">
        <x:v>22</x:v>
      </x:c>
      <x:c r="E1359" s="0" t="s">
        <x:v>23</x:v>
      </x:c>
      <x:c r="F1359" s="0" t="s">
        <x:v>20</x:v>
      </x:c>
      <x:c r="G1359" s="0" t="n">
        <x:v>38</x:v>
      </x:c>
      <x:c r="H1359" s="4" t="n">
        <x:v>22.5</x:v>
      </x:c>
      <x:c r="I1359" s="4" t="n">
        <x:v>38</x:v>
      </x:c>
      <x:c r="J1359" s="4" t="n">
        <x:v>0.592</x:v>
      </x:c>
      <x:c r="K1359" s="4">
        <x:f>I1359*J1359</x:f>
      </x:c>
      <x:c r="L1359" s="4" t="n">
        <x:v>120.514</x:v>
      </x:c>
      <x:c r="M1359" s="5">
        <x:f>J1359/3.834*100</x:f>
      </x:c>
      <x:c r="N1359" s="6">
        <x:f>M1359*L1359/100</x:f>
      </x:c>
      <x:c r="O1359" s="6">
        <x:f>H1359-N1359</x:f>
      </x:c>
    </x:row>
    <x:row r="1360" spans="1:25">
      <x:c r="A1360" s="0" t="s">
        <x:v>49</x:v>
      </x:c>
      <x:c r="B1360" s="0" t="n">
        <x:v>1910</x:v>
      </x:c>
      <x:c r="C1360" s="0" t="s">
        <x:v>21</x:v>
      </x:c>
      <x:c r="D1360" s="0" t="s">
        <x:v>22</x:v>
      </x:c>
      <x:c r="E1360" s="0" t="s">
        <x:v>23</x:v>
      </x:c>
      <x:c r="F1360" s="0" t="s">
        <x:v>20</x:v>
      </x:c>
      <x:c r="G1360" s="0" t="n">
        <x:v>38</x:v>
      </x:c>
      <x:c r="H1360" s="4" t="n">
        <x:v>22.5</x:v>
      </x:c>
      <x:c r="I1360" s="4" t="n">
        <x:v>38</x:v>
      </x:c>
      <x:c r="J1360" s="4" t="n">
        <x:v>0.592</x:v>
      </x:c>
      <x:c r="K1360" s="4">
        <x:f>I1360*J1360</x:f>
      </x:c>
      <x:c r="L1360" s="4" t="n">
        <x:v>120.514</x:v>
      </x:c>
      <x:c r="M1360" s="5">
        <x:f>J1360/3.834*100</x:f>
      </x:c>
      <x:c r="N1360" s="6">
        <x:f>M1360*L1360/100</x:f>
      </x:c>
      <x:c r="O1360" s="6">
        <x:f>H1360-N1360</x:f>
      </x:c>
    </x:row>
    <x:row r="1361" spans="1:25">
      <x:c r="A1361" s="0" t="s">
        <x:v>49</x:v>
      </x:c>
      <x:c r="B1361" s="0" t="n">
        <x:v>1910</x:v>
      </x:c>
      <x:c r="C1361" s="0" t="s">
        <x:v>17</x:v>
      </x:c>
      <x:c r="D1361" s="0" t="s">
        <x:v>24</x:v>
      </x:c>
      <x:c r="E1361" s="0" t="s">
        <x:v>25</x:v>
      </x:c>
      <x:c r="F1361" s="0" t="s">
        <x:v>26</x:v>
      </x:c>
      <x:c r="G1361" s="0" t="n">
        <x:v>38</x:v>
      </x:c>
      <x:c r="H1361" s="4" t="n">
        <x:v>76</x:v>
      </x:c>
      <x:c r="I1361" s="4" t="n">
        <x:v>38</x:v>
      </x:c>
      <x:c r="J1361" s="4" t="n">
        <x:v>2</x:v>
      </x:c>
      <x:c r="K1361" s="4">
        <x:f>I1361*J1361</x:f>
      </x:c>
      <x:c r="L1361" s="4" t="n">
        <x:v>120.514</x:v>
      </x:c>
      <x:c r="M1361" s="5">
        <x:f>J1361/3.834*100</x:f>
      </x:c>
      <x:c r="N1361" s="6">
        <x:f>M1361*L1361/100</x:f>
      </x:c>
      <x:c r="O1361" s="6">
        <x:f>H1361-N1361</x:f>
      </x:c>
    </x:row>
    <x:row r="1362" spans="1:25">
      <x:c r="A1362" s="0" t="s">
        <x:v>53</x:v>
      </x:c>
      <x:c r="B1362" s="0" t="n">
        <x:v>1912</x:v>
      </x:c>
      <x:c r="C1362" s="0" t="s">
        <x:v>17</x:v>
      </x:c>
      <x:c r="D1362" s="0" t="s">
        <x:v>18</x:v>
      </x:c>
      <x:c r="E1362" s="0" t="s">
        <x:v>19</x:v>
      </x:c>
      <x:c r="F1362" s="0" t="s">
        <x:v>20</x:v>
      </x:c>
      <x:c r="G1362" s="0" t="n">
        <x:v>36</x:v>
      </x:c>
      <x:c r="H1362" s="4" t="n">
        <x:v>24.7</x:v>
      </x:c>
      <x:c r="I1362" s="4" t="n">
        <x:v>36</x:v>
      </x:c>
      <x:c r="J1362" s="4" t="n">
        <x:v>0.686</x:v>
      </x:c>
      <x:c r="K1362" s="4">
        <x:f>I1362*J1362</x:f>
      </x:c>
      <x:c r="L1362" s="4" t="n">
        <x:v>116.704</x:v>
      </x:c>
      <x:c r="M1362" s="5">
        <x:f>J1362/3.936*100</x:f>
      </x:c>
      <x:c r="N1362" s="6">
        <x:f>M1362*L1362/100</x:f>
      </x:c>
      <x:c r="O1362" s="6">
        <x:f>H1362-N1362</x:f>
      </x:c>
    </x:row>
    <x:row r="1363" spans="1:25">
      <x:c r="A1363" s="0" t="s">
        <x:v>53</x:v>
      </x:c>
      <x:c r="B1363" s="0" t="n">
        <x:v>1912</x:v>
      </x:c>
      <x:c r="C1363" s="0" t="s">
        <x:v>21</x:v>
      </x:c>
      <x:c r="D1363" s="0" t="s">
        <x:v>22</x:v>
      </x:c>
      <x:c r="E1363" s="0" t="s">
        <x:v>23</x:v>
      </x:c>
      <x:c r="F1363" s="0" t="s">
        <x:v>20</x:v>
      </x:c>
      <x:c r="G1363" s="0" t="n">
        <x:v>36</x:v>
      </x:c>
      <x:c r="H1363" s="4" t="n">
        <x:v>22.5</x:v>
      </x:c>
      <x:c r="I1363" s="4" t="n">
        <x:v>36</x:v>
      </x:c>
      <x:c r="J1363" s="4" t="n">
        <x:v>0.625</x:v>
      </x:c>
      <x:c r="K1363" s="4">
        <x:f>I1363*J1363</x:f>
      </x:c>
      <x:c r="L1363" s="4" t="n">
        <x:v>116.704</x:v>
      </x:c>
      <x:c r="M1363" s="5">
        <x:f>J1363/3.936*100</x:f>
      </x:c>
      <x:c r="N1363" s="6">
        <x:f>M1363*L1363/100</x:f>
      </x:c>
      <x:c r="O1363" s="6">
        <x:f>H1363-N1363</x:f>
      </x:c>
    </x:row>
    <x:row r="1364" spans="1:25">
      <x:c r="A1364" s="0" t="s">
        <x:v>53</x:v>
      </x:c>
      <x:c r="B1364" s="0" t="n">
        <x:v>1912</x:v>
      </x:c>
      <x:c r="C1364" s="0" t="s">
        <x:v>21</x:v>
      </x:c>
      <x:c r="D1364" s="0" t="s">
        <x:v>22</x:v>
      </x:c>
      <x:c r="E1364" s="0" t="s">
        <x:v>23</x:v>
      </x:c>
      <x:c r="F1364" s="0" t="s">
        <x:v>20</x:v>
      </x:c>
      <x:c r="G1364" s="0" t="n">
        <x:v>36</x:v>
      </x:c>
      <x:c r="H1364" s="4" t="n">
        <x:v>22.5</x:v>
      </x:c>
      <x:c r="I1364" s="4" t="n">
        <x:v>36</x:v>
      </x:c>
      <x:c r="J1364" s="4" t="n">
        <x:v>0.625</x:v>
      </x:c>
      <x:c r="K1364" s="4">
        <x:f>I1364*J1364</x:f>
      </x:c>
      <x:c r="L1364" s="4" t="n">
        <x:v>116.704</x:v>
      </x:c>
      <x:c r="M1364" s="5">
        <x:f>J1364/3.936*100</x:f>
      </x:c>
      <x:c r="N1364" s="6">
        <x:f>M1364*L1364/100</x:f>
      </x:c>
      <x:c r="O1364" s="6">
        <x:f>H1364-N1364</x:f>
      </x:c>
    </x:row>
    <x:row r="1365" spans="1:25">
      <x:c r="A1365" s="0" t="s">
        <x:v>53</x:v>
      </x:c>
      <x:c r="B1365" s="0" t="n">
        <x:v>1912</x:v>
      </x:c>
      <x:c r="C1365" s="0" t="s">
        <x:v>17</x:v>
      </x:c>
      <x:c r="D1365" s="0" t="s">
        <x:v>24</x:v>
      </x:c>
      <x:c r="E1365" s="0" t="s">
        <x:v>25</x:v>
      </x:c>
      <x:c r="F1365" s="0" t="s">
        <x:v>26</x:v>
      </x:c>
      <x:c r="G1365" s="0" t="n">
        <x:v>36</x:v>
      </x:c>
      <x:c r="H1365" s="4" t="n">
        <x:v>76</x:v>
      </x:c>
      <x:c r="I1365" s="4" t="n">
        <x:v>36</x:v>
      </x:c>
      <x:c r="J1365" s="4" t="n">
        <x:v>2</x:v>
      </x:c>
      <x:c r="K1365" s="4">
        <x:f>I1365*J1365</x:f>
      </x:c>
      <x:c r="L1365" s="4" t="n">
        <x:v>116.704</x:v>
      </x:c>
      <x:c r="M1365" s="5">
        <x:f>J1365/3.936*100</x:f>
      </x:c>
      <x:c r="N1365" s="6">
        <x:f>M1365*L1365/100</x:f>
      </x:c>
      <x:c r="O1365" s="6">
        <x:f>H1365-N1365</x:f>
      </x:c>
    </x:row>
    <x:row r="1366" spans="1:25">
      <x:c r="A1366" s="0" t="s">
        <x:v>50</x:v>
      </x:c>
      <x:c r="B1366" s="0" t="n">
        <x:v>1913</x:v>
      </x:c>
      <x:c r="C1366" s="0" t="s">
        <x:v>17</x:v>
      </x:c>
      <x:c r="D1366" s="0" t="s">
        <x:v>18</x:v>
      </x:c>
      <x:c r="E1366" s="0" t="s">
        <x:v>19</x:v>
      </x:c>
      <x:c r="F1366" s="0" t="s">
        <x:v>20</x:v>
      </x:c>
      <x:c r="G1366" s="0" t="n">
        <x:v>38</x:v>
      </x:c>
      <x:c r="H1366" s="4" t="n">
        <x:v>24.7</x:v>
      </x:c>
      <x:c r="I1366" s="4" t="n">
        <x:v>38</x:v>
      </x:c>
      <x:c r="J1366" s="4" t="n">
        <x:v>0.65</x:v>
      </x:c>
      <x:c r="K1366" s="4">
        <x:f>I1366*J1366</x:f>
      </x:c>
      <x:c r="L1366" s="4" t="n">
        <x:v>65.999</x:v>
      </x:c>
      <x:c r="M1366" s="5">
        <x:f>J1366/3.834*100</x:f>
      </x:c>
      <x:c r="N1366" s="6">
        <x:f>M1366*L1366/100</x:f>
      </x:c>
      <x:c r="O1366" s="6">
        <x:f>H1366-N1366</x:f>
      </x:c>
    </x:row>
    <x:row r="1367" spans="1:25">
      <x:c r="A1367" s="0" t="s">
        <x:v>50</x:v>
      </x:c>
      <x:c r="B1367" s="0" t="n">
        <x:v>1913</x:v>
      </x:c>
      <x:c r="C1367" s="0" t="s">
        <x:v>21</x:v>
      </x:c>
      <x:c r="D1367" s="0" t="s">
        <x:v>22</x:v>
      </x:c>
      <x:c r="E1367" s="0" t="s">
        <x:v>23</x:v>
      </x:c>
      <x:c r="F1367" s="0" t="s">
        <x:v>20</x:v>
      </x:c>
      <x:c r="G1367" s="0" t="n">
        <x:v>38</x:v>
      </x:c>
      <x:c r="H1367" s="4" t="n">
        <x:v>22.5</x:v>
      </x:c>
      <x:c r="I1367" s="4" t="n">
        <x:v>38</x:v>
      </x:c>
      <x:c r="J1367" s="4" t="n">
        <x:v>0.592</x:v>
      </x:c>
      <x:c r="K1367" s="4">
        <x:f>I1367*J1367</x:f>
      </x:c>
      <x:c r="L1367" s="4" t="n">
        <x:v>65.999</x:v>
      </x:c>
      <x:c r="M1367" s="5">
        <x:f>J1367/3.834*100</x:f>
      </x:c>
      <x:c r="N1367" s="6">
        <x:f>M1367*L1367/100</x:f>
      </x:c>
      <x:c r="O1367" s="6">
        <x:f>H1367-N1367</x:f>
      </x:c>
    </x:row>
    <x:row r="1368" spans="1:25">
      <x:c r="A1368" s="0" t="s">
        <x:v>50</x:v>
      </x:c>
      <x:c r="B1368" s="0" t="n">
        <x:v>1913</x:v>
      </x:c>
      <x:c r="C1368" s="0" t="s">
        <x:v>21</x:v>
      </x:c>
      <x:c r="D1368" s="0" t="s">
        <x:v>22</x:v>
      </x:c>
      <x:c r="E1368" s="0" t="s">
        <x:v>23</x:v>
      </x:c>
      <x:c r="F1368" s="0" t="s">
        <x:v>20</x:v>
      </x:c>
      <x:c r="G1368" s="0" t="n">
        <x:v>38</x:v>
      </x:c>
      <x:c r="H1368" s="4" t="n">
        <x:v>22.5</x:v>
      </x:c>
      <x:c r="I1368" s="4" t="n">
        <x:v>38</x:v>
      </x:c>
      <x:c r="J1368" s="4" t="n">
        <x:v>0.592</x:v>
      </x:c>
      <x:c r="K1368" s="4">
        <x:f>I1368*J1368</x:f>
      </x:c>
      <x:c r="L1368" s="4" t="n">
        <x:v>65.999</x:v>
      </x:c>
      <x:c r="M1368" s="5">
        <x:f>J1368/3.834*100</x:f>
      </x:c>
      <x:c r="N1368" s="6">
        <x:f>M1368*L1368/100</x:f>
      </x:c>
      <x:c r="O1368" s="6">
        <x:f>H1368-N1368</x:f>
      </x:c>
    </x:row>
    <x:row r="1369" spans="1:25">
      <x:c r="A1369" s="0" t="s">
        <x:v>50</x:v>
      </x:c>
      <x:c r="B1369" s="0" t="n">
        <x:v>1913</x:v>
      </x:c>
      <x:c r="C1369" s="0" t="s">
        <x:v>17</x:v>
      </x:c>
      <x:c r="D1369" s="0" t="s">
        <x:v>24</x:v>
      </x:c>
      <x:c r="E1369" s="0" t="s">
        <x:v>25</x:v>
      </x:c>
      <x:c r="F1369" s="0" t="s">
        <x:v>26</x:v>
      </x:c>
      <x:c r="G1369" s="0" t="n">
        <x:v>38</x:v>
      </x:c>
      <x:c r="H1369" s="4" t="n">
        <x:v>76</x:v>
      </x:c>
      <x:c r="I1369" s="4" t="n">
        <x:v>38</x:v>
      </x:c>
      <x:c r="J1369" s="4" t="n">
        <x:v>2</x:v>
      </x:c>
      <x:c r="K1369" s="4">
        <x:f>I1369*J1369</x:f>
      </x:c>
      <x:c r="L1369" s="4" t="n">
        <x:v>65.999</x:v>
      </x:c>
      <x:c r="M1369" s="5">
        <x:f>J1369/3.834*100</x:f>
      </x:c>
      <x:c r="N1369" s="6">
        <x:f>M1369*L1369/100</x:f>
      </x:c>
      <x:c r="O1369" s="6">
        <x:f>H1369-N1369</x:f>
      </x:c>
    </x:row>
    <x:row r="1370" spans="1:25">
      <x:c r="A1370" s="0" t="s">
        <x:v>96</x:v>
      </x:c>
      <x:c r="B1370" s="0" t="n">
        <x:v>1914</x:v>
      </x:c>
      <x:c r="C1370" s="0" t="s">
        <x:v>17</x:v>
      </x:c>
      <x:c r="D1370" s="0" t="s">
        <x:v>18</x:v>
      </x:c>
      <x:c r="E1370" s="0" t="s">
        <x:v>19</x:v>
      </x:c>
      <x:c r="F1370" s="0" t="s">
        <x:v>20</x:v>
      </x:c>
      <x:c r="G1370" s="0" t="n">
        <x:v>38</x:v>
      </x:c>
      <x:c r="H1370" s="4" t="n">
        <x:v>24.7</x:v>
      </x:c>
      <x:c r="I1370" s="4" t="n">
        <x:v>38</x:v>
      </x:c>
      <x:c r="J1370" s="4" t="n">
        <x:v>0.65</x:v>
      </x:c>
      <x:c r="K1370" s="4">
        <x:f>I1370*J1370</x:f>
      </x:c>
      <x:c r="L1370" s="4" t="n">
        <x:v>113.196</x:v>
      </x:c>
      <x:c r="M1370" s="5">
        <x:f>J1370/3.834*100</x:f>
      </x:c>
      <x:c r="N1370" s="6">
        <x:f>M1370*L1370/100</x:f>
      </x:c>
      <x:c r="O1370" s="6">
        <x:f>H1370-N1370</x:f>
      </x:c>
    </x:row>
    <x:row r="1371" spans="1:25">
      <x:c r="A1371" s="0" t="s">
        <x:v>96</x:v>
      </x:c>
      <x:c r="B1371" s="0" t="n">
        <x:v>1914</x:v>
      </x:c>
      <x:c r="C1371" s="0" t="s">
        <x:v>21</x:v>
      </x:c>
      <x:c r="D1371" s="0" t="s">
        <x:v>22</x:v>
      </x:c>
      <x:c r="E1371" s="0" t="s">
        <x:v>23</x:v>
      </x:c>
      <x:c r="F1371" s="0" t="s">
        <x:v>20</x:v>
      </x:c>
      <x:c r="G1371" s="0" t="n">
        <x:v>38</x:v>
      </x:c>
      <x:c r="H1371" s="4" t="n">
        <x:v>22.5</x:v>
      </x:c>
      <x:c r="I1371" s="4" t="n">
        <x:v>38</x:v>
      </x:c>
      <x:c r="J1371" s="4" t="n">
        <x:v>0.592</x:v>
      </x:c>
      <x:c r="K1371" s="4">
        <x:f>I1371*J1371</x:f>
      </x:c>
      <x:c r="L1371" s="4" t="n">
        <x:v>113.196</x:v>
      </x:c>
      <x:c r="M1371" s="5">
        <x:f>J1371/3.834*100</x:f>
      </x:c>
      <x:c r="N1371" s="6">
        <x:f>M1371*L1371/100</x:f>
      </x:c>
      <x:c r="O1371" s="6">
        <x:f>H1371-N1371</x:f>
      </x:c>
    </x:row>
    <x:row r="1372" spans="1:25">
      <x:c r="A1372" s="0" t="s">
        <x:v>96</x:v>
      </x:c>
      <x:c r="B1372" s="0" t="n">
        <x:v>1914</x:v>
      </x:c>
      <x:c r="C1372" s="0" t="s">
        <x:v>21</x:v>
      </x:c>
      <x:c r="D1372" s="0" t="s">
        <x:v>22</x:v>
      </x:c>
      <x:c r="E1372" s="0" t="s">
        <x:v>23</x:v>
      </x:c>
      <x:c r="F1372" s="0" t="s">
        <x:v>20</x:v>
      </x:c>
      <x:c r="G1372" s="0" t="n">
        <x:v>38</x:v>
      </x:c>
      <x:c r="H1372" s="4" t="n">
        <x:v>22.5</x:v>
      </x:c>
      <x:c r="I1372" s="4" t="n">
        <x:v>38</x:v>
      </x:c>
      <x:c r="J1372" s="4" t="n">
        <x:v>0.592</x:v>
      </x:c>
      <x:c r="K1372" s="4">
        <x:f>I1372*J1372</x:f>
      </x:c>
      <x:c r="L1372" s="4" t="n">
        <x:v>113.196</x:v>
      </x:c>
      <x:c r="M1372" s="5">
        <x:f>J1372/3.834*100</x:f>
      </x:c>
      <x:c r="N1372" s="6">
        <x:f>M1372*L1372/100</x:f>
      </x:c>
      <x:c r="O1372" s="6">
        <x:f>H1372-N1372</x:f>
      </x:c>
    </x:row>
    <x:row r="1373" spans="1:25">
      <x:c r="A1373" s="0" t="s">
        <x:v>96</x:v>
      </x:c>
      <x:c r="B1373" s="0" t="n">
        <x:v>1914</x:v>
      </x:c>
      <x:c r="C1373" s="0" t="s">
        <x:v>17</x:v>
      </x:c>
      <x:c r="D1373" s="0" t="s">
        <x:v>24</x:v>
      </x:c>
      <x:c r="E1373" s="0" t="s">
        <x:v>25</x:v>
      </x:c>
      <x:c r="F1373" s="0" t="s">
        <x:v>26</x:v>
      </x:c>
      <x:c r="G1373" s="0" t="n">
        <x:v>38</x:v>
      </x:c>
      <x:c r="H1373" s="4" t="n">
        <x:v>76</x:v>
      </x:c>
      <x:c r="I1373" s="4" t="n">
        <x:v>38</x:v>
      </x:c>
      <x:c r="J1373" s="4" t="n">
        <x:v>2</x:v>
      </x:c>
      <x:c r="K1373" s="4">
        <x:f>I1373*J1373</x:f>
      </x:c>
      <x:c r="L1373" s="4" t="n">
        <x:v>113.196</x:v>
      </x:c>
      <x:c r="M1373" s="5">
        <x:f>J1373/3.834*100</x:f>
      </x:c>
      <x:c r="N1373" s="6">
        <x:f>M1373*L1373/100</x:f>
      </x:c>
      <x:c r="O1373" s="6">
        <x:f>H1373-N1373</x:f>
      </x:c>
    </x:row>
    <x:row r="1374" spans="1:25">
      <x:c r="A1374" s="0" t="s">
        <x:v>68</x:v>
      </x:c>
      <x:c r="B1374" s="0" t="n">
        <x:v>1915</x:v>
      </x:c>
      <x:c r="C1374" s="0" t="s">
        <x:v>17</x:v>
      </x:c>
      <x:c r="D1374" s="0" t="s">
        <x:v>18</x:v>
      </x:c>
      <x:c r="E1374" s="0" t="s">
        <x:v>19</x:v>
      </x:c>
      <x:c r="F1374" s="0" t="s">
        <x:v>20</x:v>
      </x:c>
      <x:c r="G1374" s="0" t="n">
        <x:v>38</x:v>
      </x:c>
      <x:c r="H1374" s="4" t="n">
        <x:v>24.7</x:v>
      </x:c>
      <x:c r="I1374" s="4" t="n">
        <x:v>38</x:v>
      </x:c>
      <x:c r="J1374" s="4" t="n">
        <x:v>0.65</x:v>
      </x:c>
      <x:c r="K1374" s="4">
        <x:f>I1374*J1374</x:f>
      </x:c>
      <x:c r="L1374" s="4" t="n">
        <x:v>119.016</x:v>
      </x:c>
      <x:c r="M1374" s="5">
        <x:f>J1374/3.914*100</x:f>
      </x:c>
      <x:c r="N1374" s="6">
        <x:f>M1374*L1374/100</x:f>
      </x:c>
      <x:c r="O1374" s="6">
        <x:f>H1374-N1374</x:f>
      </x:c>
    </x:row>
    <x:row r="1375" spans="1:25">
      <x:c r="A1375" s="0" t="s">
        <x:v>68</x:v>
      </x:c>
      <x:c r="B1375" s="0" t="n">
        <x:v>1915</x:v>
      </x:c>
      <x:c r="C1375" s="0" t="s">
        <x:v>21</x:v>
      </x:c>
      <x:c r="D1375" s="0" t="s">
        <x:v>22</x:v>
      </x:c>
      <x:c r="E1375" s="0" t="s">
        <x:v>23</x:v>
      </x:c>
      <x:c r="F1375" s="0" t="s">
        <x:v>20</x:v>
      </x:c>
      <x:c r="G1375" s="0" t="n">
        <x:v>38</x:v>
      </x:c>
      <x:c r="H1375" s="4" t="n">
        <x:v>24</x:v>
      </x:c>
      <x:c r="I1375" s="4" t="n">
        <x:v>38</x:v>
      </x:c>
      <x:c r="J1375" s="4" t="n">
        <x:v>0.632</x:v>
      </x:c>
      <x:c r="K1375" s="4">
        <x:f>I1375*J1375</x:f>
      </x:c>
      <x:c r="L1375" s="4" t="n">
        <x:v>119.016</x:v>
      </x:c>
      <x:c r="M1375" s="5">
        <x:f>J1375/3.914*100</x:f>
      </x:c>
      <x:c r="N1375" s="6">
        <x:f>M1375*L1375/100</x:f>
      </x:c>
      <x:c r="O1375" s="6">
        <x:f>H1375-N1375</x:f>
      </x:c>
    </x:row>
    <x:row r="1376" spans="1:25">
      <x:c r="A1376" s="0" t="s">
        <x:v>68</x:v>
      </x:c>
      <x:c r="B1376" s="0" t="n">
        <x:v>1915</x:v>
      </x:c>
      <x:c r="C1376" s="0" t="s">
        <x:v>21</x:v>
      </x:c>
      <x:c r="D1376" s="0" t="s">
        <x:v>22</x:v>
      </x:c>
      <x:c r="E1376" s="0" t="s">
        <x:v>23</x:v>
      </x:c>
      <x:c r="F1376" s="0" t="s">
        <x:v>20</x:v>
      </x:c>
      <x:c r="G1376" s="0" t="n">
        <x:v>38</x:v>
      </x:c>
      <x:c r="H1376" s="4" t="n">
        <x:v>24</x:v>
      </x:c>
      <x:c r="I1376" s="4" t="n">
        <x:v>38</x:v>
      </x:c>
      <x:c r="J1376" s="4" t="n">
        <x:v>0.632</x:v>
      </x:c>
      <x:c r="K1376" s="4">
        <x:f>I1376*J1376</x:f>
      </x:c>
      <x:c r="L1376" s="4" t="n">
        <x:v>119.016</x:v>
      </x:c>
      <x:c r="M1376" s="5">
        <x:f>J1376/3.914*100</x:f>
      </x:c>
      <x:c r="N1376" s="6">
        <x:f>M1376*L1376/100</x:f>
      </x:c>
      <x:c r="O1376" s="6">
        <x:f>H1376-N1376</x:f>
      </x:c>
    </x:row>
    <x:row r="1377" spans="1:25">
      <x:c r="A1377" s="0" t="s">
        <x:v>68</x:v>
      </x:c>
      <x:c r="B1377" s="0" t="n">
        <x:v>1915</x:v>
      </x:c>
      <x:c r="C1377" s="0" t="s">
        <x:v>17</x:v>
      </x:c>
      <x:c r="D1377" s="0" t="s">
        <x:v>24</x:v>
      </x:c>
      <x:c r="E1377" s="0" t="s">
        <x:v>25</x:v>
      </x:c>
      <x:c r="F1377" s="0" t="s">
        <x:v>26</x:v>
      </x:c>
      <x:c r="G1377" s="0" t="n">
        <x:v>38</x:v>
      </x:c>
      <x:c r="H1377" s="4" t="n">
        <x:v>76</x:v>
      </x:c>
      <x:c r="I1377" s="4" t="n">
        <x:v>38</x:v>
      </x:c>
      <x:c r="J1377" s="4" t="n">
        <x:v>2</x:v>
      </x:c>
      <x:c r="K1377" s="4">
        <x:f>I1377*J1377</x:f>
      </x:c>
      <x:c r="L1377" s="4" t="n">
        <x:v>119.016</x:v>
      </x:c>
      <x:c r="M1377" s="5">
        <x:f>J1377/3.914*100</x:f>
      </x:c>
      <x:c r="N1377" s="6">
        <x:f>M1377*L1377/100</x:f>
      </x:c>
      <x:c r="O1377" s="6">
        <x:f>H1377-N1377</x:f>
      </x:c>
    </x:row>
    <x:row r="1378" spans="1:25">
      <x:c r="A1378" s="0" t="s">
        <x:v>140</x:v>
      </x:c>
      <x:c r="B1378" s="0" t="n">
        <x:v>1917</x:v>
      </x:c>
      <x:c r="C1378" s="0" t="s">
        <x:v>21</x:v>
      </x:c>
      <x:c r="D1378" s="0" t="s">
        <x:v>22</x:v>
      </x:c>
      <x:c r="E1378" s="0" t="s">
        <x:v>23</x:v>
      </x:c>
      <x:c r="F1378" s="0" t="s">
        <x:v>20</x:v>
      </x:c>
      <x:c r="G1378" s="0" t="n">
        <x:v>117</x:v>
      </x:c>
      <x:c r="H1378" s="4" t="n">
        <x:v>43.384</x:v>
      </x:c>
      <x:c r="I1378" s="4" t="n">
        <x:v>117</x:v>
      </x:c>
      <x:c r="J1378" s="4" t="n">
        <x:v>0.371</x:v>
      </x:c>
      <x:c r="K1378" s="4">
        <x:f>I1378*J1378</x:f>
      </x:c>
      <x:c r="L1378" s="4" t="n">
        <x:v>260.563</x:v>
      </x:c>
      <x:c r="M1378" s="5">
        <x:f>J1378/2.863*100</x:f>
      </x:c>
      <x:c r="N1378" s="6">
        <x:f>M1378*L1378/100</x:f>
      </x:c>
      <x:c r="O1378" s="6">
        <x:f>H1378-N1378</x:f>
      </x:c>
    </x:row>
    <x:row r="1379" spans="1:25">
      <x:c r="A1379" s="0" t="s">
        <x:v>140</x:v>
      </x:c>
      <x:c r="B1379" s="0" t="n">
        <x:v>1917</x:v>
      </x:c>
      <x:c r="C1379" s="0" t="s">
        <x:v>21</x:v>
      </x:c>
      <x:c r="D1379" s="0" t="s">
        <x:v>22</x:v>
      </x:c>
      <x:c r="E1379" s="0" t="s">
        <x:v>23</x:v>
      </x:c>
      <x:c r="F1379" s="0" t="s">
        <x:v>20</x:v>
      </x:c>
      <x:c r="G1379" s="0" t="n">
        <x:v>117</x:v>
      </x:c>
      <x:c r="H1379" s="4" t="n">
        <x:v>43.384</x:v>
      </x:c>
      <x:c r="I1379" s="4" t="n">
        <x:v>117</x:v>
      </x:c>
      <x:c r="J1379" s="4" t="n">
        <x:v>0.371</x:v>
      </x:c>
      <x:c r="K1379" s="4">
        <x:f>I1379*J1379</x:f>
      </x:c>
      <x:c r="L1379" s="4" t="n">
        <x:v>260.563</x:v>
      </x:c>
      <x:c r="M1379" s="5">
        <x:f>J1379/2.863*100</x:f>
      </x:c>
      <x:c r="N1379" s="6">
        <x:f>M1379*L1379/100</x:f>
      </x:c>
      <x:c r="O1379" s="6">
        <x:f>H1379-N1379</x:f>
      </x:c>
    </x:row>
    <x:row r="1380" spans="1:25">
      <x:c r="A1380" s="0" t="s">
        <x:v>140</x:v>
      </x:c>
      <x:c r="B1380" s="0" t="n">
        <x:v>1917</x:v>
      </x:c>
      <x:c r="C1380" s="0" t="s">
        <x:v>21</x:v>
      </x:c>
      <x:c r="D1380" s="0" t="s">
        <x:v>22</x:v>
      </x:c>
      <x:c r="E1380" s="0" t="s">
        <x:v>23</x:v>
      </x:c>
      <x:c r="F1380" s="0" t="s">
        <x:v>20</x:v>
      </x:c>
      <x:c r="G1380" s="0" t="n">
        <x:v>117</x:v>
      </x:c>
      <x:c r="H1380" s="4" t="n">
        <x:v>39.897</x:v>
      </x:c>
      <x:c r="I1380" s="4" t="n">
        <x:v>117</x:v>
      </x:c>
      <x:c r="J1380" s="4" t="n">
        <x:v>0.341</x:v>
      </x:c>
      <x:c r="K1380" s="4">
        <x:f>I1380*J1380</x:f>
      </x:c>
      <x:c r="L1380" s="4" t="n">
        <x:v>260.563</x:v>
      </x:c>
      <x:c r="M1380" s="5">
        <x:f>J1380/2.863*100</x:f>
      </x:c>
      <x:c r="N1380" s="6">
        <x:f>M1380*L1380/100</x:f>
      </x:c>
      <x:c r="O1380" s="6">
        <x:f>H1380-N1380</x:f>
      </x:c>
    </x:row>
    <x:row r="1381" spans="1:25">
      <x:c r="A1381" s="0" t="s">
        <x:v>140</x:v>
      </x:c>
      <x:c r="B1381" s="0" t="n">
        <x:v>1917</x:v>
      </x:c>
      <x:c r="C1381" s="0" t="s">
        <x:v>21</x:v>
      </x:c>
      <x:c r="D1381" s="0" t="s">
        <x:v>28</x:v>
      </x:c>
      <x:c r="E1381" s="0" t="s">
        <x:v>19</x:v>
      </x:c>
      <x:c r="F1381" s="0" t="s">
        <x:v>26</x:v>
      </x:c>
      <x:c r="G1381" s="0" t="n">
        <x:v>117</x:v>
      </x:c>
      <x:c r="H1381" s="4" t="n">
        <x:v>30.425</x:v>
      </x:c>
      <x:c r="I1381" s="4" t="n">
        <x:v>117</x:v>
      </x:c>
      <x:c r="J1381" s="4" t="n">
        <x:v>0.26</x:v>
      </x:c>
      <x:c r="K1381" s="4">
        <x:f>I1381*J1381</x:f>
      </x:c>
      <x:c r="L1381" s="4" t="n">
        <x:v>260.563</x:v>
      </x:c>
      <x:c r="M1381" s="5">
        <x:f>J1381/2.863*100</x:f>
      </x:c>
      <x:c r="N1381" s="6">
        <x:f>M1381*L1381/100</x:f>
      </x:c>
      <x:c r="O1381" s="6">
        <x:f>H1381-N1381</x:f>
      </x:c>
    </x:row>
    <x:row r="1382" spans="1:25">
      <x:c r="A1382" s="0" t="s">
        <x:v>140</x:v>
      </x:c>
      <x:c r="B1382" s="0" t="n">
        <x:v>1917</x:v>
      </x:c>
      <x:c r="C1382" s="0" t="s">
        <x:v>21</x:v>
      </x:c>
      <x:c r="D1382" s="0" t="s">
        <x:v>28</x:v>
      </x:c>
      <x:c r="E1382" s="0" t="s">
        <x:v>23</x:v>
      </x:c>
      <x:c r="F1382" s="0" t="s">
        <x:v>26</x:v>
      </x:c>
      <x:c r="G1382" s="0" t="n">
        <x:v>117</x:v>
      </x:c>
      <x:c r="H1382" s="4" t="n">
        <x:v>177.84</x:v>
      </x:c>
      <x:c r="I1382" s="4" t="n">
        <x:v>117</x:v>
      </x:c>
      <x:c r="J1382" s="4" t="n">
        <x:v>1.52</x:v>
      </x:c>
      <x:c r="K1382" s="4">
        <x:f>I1382*J1382</x:f>
      </x:c>
      <x:c r="L1382" s="4" t="n">
        <x:v>260.563</x:v>
      </x:c>
      <x:c r="M1382" s="5">
        <x:f>J1382/2.863*100</x:f>
      </x:c>
      <x:c r="N1382" s="6">
        <x:f>M1382*L1382/100</x:f>
      </x:c>
      <x:c r="O1382" s="6">
        <x:f>H1382-N1382</x:f>
      </x:c>
    </x:row>
    <x:row r="1383" spans="1:25">
      <x:c r="A1383" s="0" t="s">
        <x:v>105</x:v>
      </x:c>
      <x:c r="B1383" s="0" t="n">
        <x:v>1918</x:v>
      </x:c>
      <x:c r="C1383" s="0" t="s">
        <x:v>21</x:v>
      </x:c>
      <x:c r="D1383" s="0" t="s">
        <x:v>22</x:v>
      </x:c>
      <x:c r="E1383" s="0" t="s">
        <x:v>74</x:v>
      </x:c>
      <x:c r="F1383" s="0" t="s">
        <x:v>20</x:v>
      </x:c>
      <x:c r="G1383" s="0" t="n">
        <x:v>219</x:v>
      </x:c>
      <x:c r="H1383" s="4" t="n">
        <x:v>50.4</x:v>
      </x:c>
      <x:c r="I1383" s="4" t="n">
        <x:v>219</x:v>
      </x:c>
      <x:c r="J1383" s="4" t="n">
        <x:v>0.23</x:v>
      </x:c>
      <x:c r="K1383" s="4">
        <x:f>I1383*J1383</x:f>
      </x:c>
      <x:c r="L1383" s="4" t="n">
        <x:v>281.761</x:v>
      </x:c>
      <x:c r="M1383" s="5">
        <x:f>J1383/1.421*100</x:f>
      </x:c>
      <x:c r="N1383" s="6">
        <x:f>M1383*L1383/100</x:f>
      </x:c>
      <x:c r="O1383" s="6">
        <x:f>H1383-N1383</x:f>
      </x:c>
    </x:row>
    <x:row r="1384" spans="1:25">
      <x:c r="A1384" s="0" t="s">
        <x:v>105</x:v>
      </x:c>
      <x:c r="B1384" s="0" t="n">
        <x:v>1918</x:v>
      </x:c>
      <x:c r="C1384" s="0" t="s">
        <x:v>21</x:v>
      </x:c>
      <x:c r="D1384" s="0" t="s">
        <x:v>33</x:v>
      </x:c>
      <x:c r="E1384" s="0" t="s">
        <x:v>73</x:v>
      </x:c>
      <x:c r="F1384" s="0" t="s">
        <x:v>20</x:v>
      </x:c>
      <x:c r="G1384" s="0" t="n">
        <x:v>219</x:v>
      </x:c>
      <x:c r="H1384" s="4" t="n">
        <x:v>59.85</x:v>
      </x:c>
      <x:c r="I1384" s="4" t="n">
        <x:v>219</x:v>
      </x:c>
      <x:c r="J1384" s="4" t="n">
        <x:v>0.273</x:v>
      </x:c>
      <x:c r="K1384" s="4">
        <x:f>I1384*J1384</x:f>
      </x:c>
      <x:c r="L1384" s="4" t="n">
        <x:v>281.761</x:v>
      </x:c>
      <x:c r="M1384" s="5">
        <x:f>J1384/1.421*100</x:f>
      </x:c>
      <x:c r="N1384" s="6">
        <x:f>M1384*L1384/100</x:f>
      </x:c>
      <x:c r="O1384" s="6">
        <x:f>H1384-N1384</x:f>
      </x:c>
    </x:row>
    <x:row r="1385" spans="1:25">
      <x:c r="A1385" s="0" t="s">
        <x:v>105</x:v>
      </x:c>
      <x:c r="B1385" s="0" t="n">
        <x:v>1918</x:v>
      </x:c>
      <x:c r="C1385" s="0" t="s">
        <x:v>21</x:v>
      </x:c>
      <x:c r="D1385" s="0" t="s">
        <x:v>33</x:v>
      </x:c>
      <x:c r="E1385" s="0" t="s">
        <x:v>73</x:v>
      </x:c>
      <x:c r="F1385" s="0" t="s">
        <x:v>26</x:v>
      </x:c>
      <x:c r="G1385" s="0" t="n">
        <x:v>219</x:v>
      </x:c>
      <x:c r="H1385" s="4" t="n">
        <x:v>17.552</x:v>
      </x:c>
      <x:c r="I1385" s="4" t="n">
        <x:v>219</x:v>
      </x:c>
      <x:c r="J1385" s="4" t="n">
        <x:v>0.078</x:v>
      </x:c>
      <x:c r="K1385" s="4">
        <x:f>I1385*J1385</x:f>
      </x:c>
      <x:c r="L1385" s="4" t="n">
        <x:v>281.761</x:v>
      </x:c>
      <x:c r="M1385" s="5">
        <x:f>J1385/1.421*100</x:f>
      </x:c>
      <x:c r="N1385" s="6">
        <x:f>M1385*L1385/100</x:f>
      </x:c>
      <x:c r="O1385" s="6">
        <x:f>H1385-N1385</x:f>
      </x:c>
    </x:row>
    <x:row r="1386" spans="1:25">
      <x:c r="A1386" s="0" t="s">
        <x:v>105</x:v>
      </x:c>
      <x:c r="B1386" s="0" t="n">
        <x:v>1918</x:v>
      </x:c>
      <x:c r="C1386" s="0" t="s">
        <x:v>21</x:v>
      </x:c>
      <x:c r="D1386" s="0" t="s">
        <x:v>36</x:v>
      </x:c>
      <x:c r="E1386" s="0" t="s">
        <x:v>75</x:v>
      </x:c>
      <x:c r="F1386" s="0" t="s">
        <x:v>26</x:v>
      </x:c>
      <x:c r="G1386" s="0" t="n">
        <x:v>219</x:v>
      </x:c>
      <x:c r="H1386" s="4" t="n">
        <x:v>94.5</x:v>
      </x:c>
      <x:c r="I1386" s="4" t="n">
        <x:v>219</x:v>
      </x:c>
      <x:c r="J1386" s="4" t="n">
        <x:v>0.42</x:v>
      </x:c>
      <x:c r="K1386" s="4">
        <x:f>I1386*J1386</x:f>
      </x:c>
      <x:c r="L1386" s="4" t="n">
        <x:v>281.761</x:v>
      </x:c>
      <x:c r="M1386" s="5">
        <x:f>J1386/1.421*100</x:f>
      </x:c>
      <x:c r="N1386" s="6">
        <x:f>M1386*L1386/100</x:f>
      </x:c>
      <x:c r="O1386" s="6">
        <x:f>H1386-N1386</x:f>
      </x:c>
    </x:row>
    <x:row r="1387" spans="1:25">
      <x:c r="A1387" s="0" t="s">
        <x:v>105</x:v>
      </x:c>
      <x:c r="B1387" s="0" t="n">
        <x:v>1918</x:v>
      </x:c>
      <x:c r="C1387" s="0" t="s">
        <x:v>21</x:v>
      </x:c>
      <x:c r="D1387" s="0" t="s">
        <x:v>36</x:v>
      </x:c>
      <x:c r="E1387" s="0" t="s">
        <x:v>76</x:v>
      </x:c>
      <x:c r="F1387" s="0" t="s">
        <x:v>26</x:v>
      </x:c>
      <x:c r="G1387" s="0" t="n">
        <x:v>219</x:v>
      </x:c>
      <x:c r="H1387" s="4" t="n">
        <x:v>94.5</x:v>
      </x:c>
      <x:c r="I1387" s="4" t="n">
        <x:v>219</x:v>
      </x:c>
      <x:c r="J1387" s="4" t="n">
        <x:v>0.42</x:v>
      </x:c>
      <x:c r="K1387" s="4">
        <x:f>I1387*J1387</x:f>
      </x:c>
      <x:c r="L1387" s="4" t="n">
        <x:v>281.761</x:v>
      </x:c>
      <x:c r="M1387" s="5">
        <x:f>J1387/1.421*100</x:f>
      </x:c>
      <x:c r="N1387" s="6">
        <x:f>M1387*L1387/100</x:f>
      </x:c>
      <x:c r="O1387" s="6">
        <x:f>H1387-N1387</x:f>
      </x:c>
    </x:row>
    <x:row r="1388" spans="1:25">
      <x:c r="A1388" s="0" t="s">
        <x:v>54</x:v>
      </x:c>
      <x:c r="B1388" s="0" t="n">
        <x:v>1919</x:v>
      </x:c>
      <x:c r="C1388" s="0" t="s">
        <x:v>21</x:v>
      </x:c>
      <x:c r="D1388" s="0" t="s">
        <x:v>33</x:v>
      </x:c>
      <x:c r="E1388" s="0" t="s">
        <x:v>34</x:v>
      </x:c>
      <x:c r="F1388" s="0" t="s">
        <x:v>20</x:v>
      </x:c>
      <x:c r="G1388" s="0" t="n">
        <x:v>225</x:v>
      </x:c>
      <x:c r="H1388" s="4" t="n">
        <x:v>59.85</x:v>
      </x:c>
      <x:c r="I1388" s="4" t="n">
        <x:v>225</x:v>
      </x:c>
      <x:c r="J1388" s="4" t="n">
        <x:v>0.266</x:v>
      </x:c>
      <x:c r="K1388" s="4">
        <x:f>I1388*J1388</x:f>
      </x:c>
      <x:c r="L1388" s="4" t="n">
        <x:v>325.589</x:v>
      </x:c>
      <x:c r="M1388" s="5">
        <x:f>J1388/1.408*100</x:f>
      </x:c>
      <x:c r="N1388" s="6">
        <x:f>M1388*L1388/100</x:f>
      </x:c>
      <x:c r="O1388" s="6">
        <x:f>H1388-N1388</x:f>
      </x:c>
    </x:row>
    <x:row r="1389" spans="1:25">
      <x:c r="A1389" s="0" t="s">
        <x:v>54</x:v>
      </x:c>
      <x:c r="B1389" s="0" t="n">
        <x:v>1919</x:v>
      </x:c>
      <x:c r="C1389" s="0" t="s">
        <x:v>21</x:v>
      </x:c>
      <x:c r="D1389" s="0" t="s">
        <x:v>22</x:v>
      </x:c>
      <x:c r="E1389" s="0" t="s">
        <x:v>35</x:v>
      </x:c>
      <x:c r="F1389" s="0" t="s">
        <x:v>20</x:v>
      </x:c>
      <x:c r="G1389" s="0" t="n">
        <x:v>225</x:v>
      </x:c>
      <x:c r="H1389" s="4" t="n">
        <x:v>50.4</x:v>
      </x:c>
      <x:c r="I1389" s="4" t="n">
        <x:v>225</x:v>
      </x:c>
      <x:c r="J1389" s="4" t="n">
        <x:v>0.224</x:v>
      </x:c>
      <x:c r="K1389" s="4">
        <x:f>I1389*J1389</x:f>
      </x:c>
      <x:c r="L1389" s="4" t="n">
        <x:v>325.589</x:v>
      </x:c>
      <x:c r="M1389" s="5">
        <x:f>J1389/1.408*100</x:f>
      </x:c>
      <x:c r="N1389" s="6">
        <x:f>M1389*L1389/100</x:f>
      </x:c>
      <x:c r="O1389" s="6">
        <x:f>H1389-N1389</x:f>
      </x:c>
    </x:row>
    <x:row r="1390" spans="1:25">
      <x:c r="A1390" s="0" t="s">
        <x:v>54</x:v>
      </x:c>
      <x:c r="B1390" s="0" t="n">
        <x:v>1919</x:v>
      </x:c>
      <x:c r="C1390" s="0" t="s">
        <x:v>21</x:v>
      </x:c>
      <x:c r="D1390" s="0" t="s">
        <x:v>33</x:v>
      </x:c>
      <x:c r="E1390" s="0" t="s">
        <x:v>34</x:v>
      </x:c>
      <x:c r="F1390" s="0" t="s">
        <x:v>26</x:v>
      </x:c>
      <x:c r="G1390" s="0" t="n">
        <x:v>225</x:v>
      </x:c>
      <x:c r="H1390" s="4" t="n">
        <x:v>17.554</x:v>
      </x:c>
      <x:c r="I1390" s="4" t="n">
        <x:v>225</x:v>
      </x:c>
      <x:c r="J1390" s="4" t="n">
        <x:v>0.078</x:v>
      </x:c>
      <x:c r="K1390" s="4">
        <x:f>I1390*J1390</x:f>
      </x:c>
      <x:c r="L1390" s="4" t="n">
        <x:v>325.589</x:v>
      </x:c>
      <x:c r="M1390" s="5">
        <x:f>J1390/1.408*100</x:f>
      </x:c>
      <x:c r="N1390" s="6">
        <x:f>M1390*L1390/100</x:f>
      </x:c>
      <x:c r="O1390" s="6">
        <x:f>H1390-N1390</x:f>
      </x:c>
    </x:row>
    <x:row r="1391" spans="1:25">
      <x:c r="A1391" s="0" t="s">
        <x:v>54</x:v>
      </x:c>
      <x:c r="B1391" s="0" t="n">
        <x:v>1919</x:v>
      </x:c>
      <x:c r="C1391" s="0" t="s">
        <x:v>21</x:v>
      </x:c>
      <x:c r="D1391" s="0" t="s">
        <x:v>36</x:v>
      </x:c>
      <x:c r="E1391" s="0" t="s">
        <x:v>37</x:v>
      </x:c>
      <x:c r="F1391" s="0" t="s">
        <x:v>26</x:v>
      </x:c>
      <x:c r="G1391" s="0" t="n">
        <x:v>225</x:v>
      </x:c>
      <x:c r="H1391" s="4" t="n">
        <x:v>94.503</x:v>
      </x:c>
      <x:c r="I1391" s="4" t="n">
        <x:v>225</x:v>
      </x:c>
      <x:c r="J1391" s="4" t="n">
        <x:v>0.42</x:v>
      </x:c>
      <x:c r="K1391" s="4">
        <x:f>I1391*J1391</x:f>
      </x:c>
      <x:c r="L1391" s="4" t="n">
        <x:v>325.589</x:v>
      </x:c>
      <x:c r="M1391" s="5">
        <x:f>J1391/1.408*100</x:f>
      </x:c>
      <x:c r="N1391" s="6">
        <x:f>M1391*L1391/100</x:f>
      </x:c>
      <x:c r="O1391" s="6">
        <x:f>H1391-N1391</x:f>
      </x:c>
    </x:row>
    <x:row r="1392" spans="1:25">
      <x:c r="A1392" s="0" t="s">
        <x:v>54</x:v>
      </x:c>
      <x:c r="B1392" s="0" t="n">
        <x:v>1919</x:v>
      </x:c>
      <x:c r="C1392" s="0" t="s">
        <x:v>21</x:v>
      </x:c>
      <x:c r="D1392" s="0" t="s">
        <x:v>36</x:v>
      </x:c>
      <x:c r="E1392" s="0" t="s">
        <x:v>38</x:v>
      </x:c>
      <x:c r="F1392" s="0" t="s">
        <x:v>26</x:v>
      </x:c>
      <x:c r="G1392" s="0" t="n">
        <x:v>225</x:v>
      </x:c>
      <x:c r="H1392" s="4" t="n">
        <x:v>94.5</x:v>
      </x:c>
      <x:c r="I1392" s="4" t="n">
        <x:v>225</x:v>
      </x:c>
      <x:c r="J1392" s="4" t="n">
        <x:v>0.42</x:v>
      </x:c>
      <x:c r="K1392" s="4">
        <x:f>I1392*J1392</x:f>
      </x:c>
      <x:c r="L1392" s="4" t="n">
        <x:v>325.589</x:v>
      </x:c>
      <x:c r="M1392" s="5">
        <x:f>J1392/1.408*100</x:f>
      </x:c>
      <x:c r="N1392" s="6">
        <x:f>M1392*L1392/100</x:f>
      </x:c>
      <x:c r="O1392" s="6">
        <x:f>H1392-N1392</x:f>
      </x:c>
    </x:row>
    <x:row r="1393" spans="1:25">
      <x:c r="A1393" s="0" t="s">
        <x:v>70</x:v>
      </x:c>
      <x:c r="B1393" s="0" t="n">
        <x:v>1920</x:v>
      </x:c>
      <x:c r="C1393" s="0" t="s">
        <x:v>21</x:v>
      </x:c>
      <x:c r="D1393" s="0" t="s">
        <x:v>22</x:v>
      </x:c>
      <x:c r="E1393" s="0" t="s">
        <x:v>35</x:v>
      </x:c>
      <x:c r="F1393" s="0" t="s">
        <x:v>20</x:v>
      </x:c>
      <x:c r="G1393" s="0" t="n">
        <x:v>225</x:v>
      </x:c>
      <x:c r="H1393" s="4" t="n">
        <x:v>50.4</x:v>
      </x:c>
      <x:c r="I1393" s="4" t="n">
        <x:v>225</x:v>
      </x:c>
      <x:c r="J1393" s="4" t="n">
        <x:v>0.224</x:v>
      </x:c>
      <x:c r="K1393" s="4">
        <x:f>I1393*J1393</x:f>
      </x:c>
      <x:c r="L1393" s="4" t="n">
        <x:v>274.672</x:v>
      </x:c>
      <x:c r="M1393" s="5">
        <x:f>J1393/1.408*100</x:f>
      </x:c>
      <x:c r="N1393" s="6">
        <x:f>M1393*L1393/100</x:f>
      </x:c>
      <x:c r="O1393" s="6">
        <x:f>H1393-N1393</x:f>
      </x:c>
    </x:row>
    <x:row r="1394" spans="1:25">
      <x:c r="A1394" s="0" t="s">
        <x:v>70</x:v>
      </x:c>
      <x:c r="B1394" s="0" t="n">
        <x:v>1920</x:v>
      </x:c>
      <x:c r="C1394" s="0" t="s">
        <x:v>21</x:v>
      </x:c>
      <x:c r="D1394" s="0" t="s">
        <x:v>33</x:v>
      </x:c>
      <x:c r="E1394" s="0" t="s">
        <x:v>34</x:v>
      </x:c>
      <x:c r="F1394" s="0" t="s">
        <x:v>20</x:v>
      </x:c>
      <x:c r="G1394" s="0" t="n">
        <x:v>225</x:v>
      </x:c>
      <x:c r="H1394" s="4" t="n">
        <x:v>59.85</x:v>
      </x:c>
      <x:c r="I1394" s="4" t="n">
        <x:v>225</x:v>
      </x:c>
      <x:c r="J1394" s="4" t="n">
        <x:v>0.266</x:v>
      </x:c>
      <x:c r="K1394" s="4">
        <x:f>I1394*J1394</x:f>
      </x:c>
      <x:c r="L1394" s="4" t="n">
        <x:v>274.672</x:v>
      </x:c>
      <x:c r="M1394" s="5">
        <x:f>J1394/1.408*100</x:f>
      </x:c>
      <x:c r="N1394" s="6">
        <x:f>M1394*L1394/100</x:f>
      </x:c>
      <x:c r="O1394" s="6">
        <x:f>H1394-N1394</x:f>
      </x:c>
    </x:row>
    <x:row r="1395" spans="1:25">
      <x:c r="A1395" s="0" t="s">
        <x:v>70</x:v>
      </x:c>
      <x:c r="B1395" s="0" t="n">
        <x:v>1920</x:v>
      </x:c>
      <x:c r="C1395" s="0" t="s">
        <x:v>21</x:v>
      </x:c>
      <x:c r="D1395" s="0" t="s">
        <x:v>33</x:v>
      </x:c>
      <x:c r="E1395" s="0" t="s">
        <x:v>34</x:v>
      </x:c>
      <x:c r="F1395" s="0" t="s">
        <x:v>26</x:v>
      </x:c>
      <x:c r="G1395" s="0" t="n">
        <x:v>225</x:v>
      </x:c>
      <x:c r="H1395" s="4" t="n">
        <x:v>17.553</x:v>
      </x:c>
      <x:c r="I1395" s="4" t="n">
        <x:v>225</x:v>
      </x:c>
      <x:c r="J1395" s="4" t="n">
        <x:v>0.078</x:v>
      </x:c>
      <x:c r="K1395" s="4">
        <x:f>I1395*J1395</x:f>
      </x:c>
      <x:c r="L1395" s="4" t="n">
        <x:v>274.672</x:v>
      </x:c>
      <x:c r="M1395" s="5">
        <x:f>J1395/1.408*100</x:f>
      </x:c>
      <x:c r="N1395" s="6">
        <x:f>M1395*L1395/100</x:f>
      </x:c>
      <x:c r="O1395" s="6">
        <x:f>H1395-N1395</x:f>
      </x:c>
    </x:row>
    <x:row r="1396" spans="1:25">
      <x:c r="A1396" s="0" t="s">
        <x:v>70</x:v>
      </x:c>
      <x:c r="B1396" s="0" t="n">
        <x:v>1920</x:v>
      </x:c>
      <x:c r="C1396" s="0" t="s">
        <x:v>21</x:v>
      </x:c>
      <x:c r="D1396" s="0" t="s">
        <x:v>36</x:v>
      </x:c>
      <x:c r="E1396" s="0" t="s">
        <x:v>37</x:v>
      </x:c>
      <x:c r="F1396" s="0" t="s">
        <x:v>26</x:v>
      </x:c>
      <x:c r="G1396" s="0" t="n">
        <x:v>225</x:v>
      </x:c>
      <x:c r="H1396" s="4" t="n">
        <x:v>94.501</x:v>
      </x:c>
      <x:c r="I1396" s="4" t="n">
        <x:v>225</x:v>
      </x:c>
      <x:c r="J1396" s="4" t="n">
        <x:v>0.42</x:v>
      </x:c>
      <x:c r="K1396" s="4">
        <x:f>I1396*J1396</x:f>
      </x:c>
      <x:c r="L1396" s="4" t="n">
        <x:v>274.672</x:v>
      </x:c>
      <x:c r="M1396" s="5">
        <x:f>J1396/1.408*100</x:f>
      </x:c>
      <x:c r="N1396" s="6">
        <x:f>M1396*L1396/100</x:f>
      </x:c>
      <x:c r="O1396" s="6">
        <x:f>H1396-N1396</x:f>
      </x:c>
    </x:row>
    <x:row r="1397" spans="1:25">
      <x:c r="A1397" s="0" t="s">
        <x:v>70</x:v>
      </x:c>
      <x:c r="B1397" s="0" t="n">
        <x:v>1920</x:v>
      </x:c>
      <x:c r="C1397" s="0" t="s">
        <x:v>21</x:v>
      </x:c>
      <x:c r="D1397" s="0" t="s">
        <x:v>36</x:v>
      </x:c>
      <x:c r="E1397" s="0" t="s">
        <x:v>38</x:v>
      </x:c>
      <x:c r="F1397" s="0" t="s">
        <x:v>26</x:v>
      </x:c>
      <x:c r="G1397" s="0" t="n">
        <x:v>225</x:v>
      </x:c>
      <x:c r="H1397" s="4" t="n">
        <x:v>94.5</x:v>
      </x:c>
      <x:c r="I1397" s="4" t="n">
        <x:v>225</x:v>
      </x:c>
      <x:c r="J1397" s="4" t="n">
        <x:v>0.42</x:v>
      </x:c>
      <x:c r="K1397" s="4">
        <x:f>I1397*J1397</x:f>
      </x:c>
      <x:c r="L1397" s="4" t="n">
        <x:v>274.672</x:v>
      </x:c>
      <x:c r="M1397" s="5">
        <x:f>J1397/1.408*100</x:f>
      </x:c>
      <x:c r="N1397" s="6">
        <x:f>M1397*L1397/100</x:f>
      </x:c>
      <x:c r="O1397" s="6">
        <x:f>H1397-N1397</x:f>
      </x:c>
    </x:row>
    <x:row r="1398" spans="1:25">
      <x:c r="A1398" s="0" t="s">
        <x:v>82</x:v>
      </x:c>
      <x:c r="B1398" s="0" t="n">
        <x:v>1923</x:v>
      </x:c>
      <x:c r="C1398" s="0" t="s">
        <x:v>21</x:v>
      </x:c>
      <x:c r="D1398" s="0" t="s">
        <x:v>22</x:v>
      </x:c>
      <x:c r="E1398" s="0" t="s">
        <x:v>23</x:v>
      </x:c>
      <x:c r="F1398" s="0" t="s">
        <x:v>20</x:v>
      </x:c>
      <x:c r="G1398" s="0" t="n">
        <x:v>38</x:v>
      </x:c>
      <x:c r="H1398" s="4" t="n">
        <x:v>22.5</x:v>
      </x:c>
      <x:c r="I1398" s="4" t="n">
        <x:v>38</x:v>
      </x:c>
      <x:c r="J1398" s="4" t="n">
        <x:v>0.592</x:v>
      </x:c>
      <x:c r="K1398" s="4">
        <x:f>I1398*J1398</x:f>
      </x:c>
      <x:c r="L1398" s="4" t="n">
        <x:v>123.896</x:v>
      </x:c>
      <x:c r="M1398" s="5">
        <x:f>J1398/3.834*100</x:f>
      </x:c>
      <x:c r="N1398" s="6">
        <x:f>M1398*L1398/100</x:f>
      </x:c>
      <x:c r="O1398" s="6">
        <x:f>H1398-N1398</x:f>
      </x:c>
    </x:row>
    <x:row r="1399" spans="1:25">
      <x:c r="A1399" s="0" t="s">
        <x:v>82</x:v>
      </x:c>
      <x:c r="B1399" s="0" t="n">
        <x:v>1923</x:v>
      </x:c>
      <x:c r="C1399" s="0" t="s">
        <x:v>21</x:v>
      </x:c>
      <x:c r="D1399" s="0" t="s">
        <x:v>22</x:v>
      </x:c>
      <x:c r="E1399" s="0" t="s">
        <x:v>23</x:v>
      </x:c>
      <x:c r="F1399" s="0" t="s">
        <x:v>20</x:v>
      </x:c>
      <x:c r="G1399" s="0" t="n">
        <x:v>38</x:v>
      </x:c>
      <x:c r="H1399" s="4" t="n">
        <x:v>22.5</x:v>
      </x:c>
      <x:c r="I1399" s="4" t="n">
        <x:v>38</x:v>
      </x:c>
      <x:c r="J1399" s="4" t="n">
        <x:v>0.592</x:v>
      </x:c>
      <x:c r="K1399" s="4">
        <x:f>I1399*J1399</x:f>
      </x:c>
      <x:c r="L1399" s="4" t="n">
        <x:v>123.896</x:v>
      </x:c>
      <x:c r="M1399" s="5">
        <x:f>J1399/3.834*100</x:f>
      </x:c>
      <x:c r="N1399" s="6">
        <x:f>M1399*L1399/100</x:f>
      </x:c>
      <x:c r="O1399" s="6">
        <x:f>H1399-N1399</x:f>
      </x:c>
    </x:row>
    <x:row r="1400" spans="1:25">
      <x:c r="A1400" s="0" t="s">
        <x:v>82</x:v>
      </x:c>
      <x:c r="B1400" s="0" t="n">
        <x:v>1923</x:v>
      </x:c>
      <x:c r="C1400" s="0" t="s">
        <x:v>17</x:v>
      </x:c>
      <x:c r="D1400" s="0" t="s">
        <x:v>18</x:v>
      </x:c>
      <x:c r="E1400" s="0" t="s">
        <x:v>19</x:v>
      </x:c>
      <x:c r="F1400" s="0" t="s">
        <x:v>20</x:v>
      </x:c>
      <x:c r="G1400" s="0" t="n">
        <x:v>38</x:v>
      </x:c>
      <x:c r="H1400" s="4" t="n">
        <x:v>24.7</x:v>
      </x:c>
      <x:c r="I1400" s="4" t="n">
        <x:v>38</x:v>
      </x:c>
      <x:c r="J1400" s="4" t="n">
        <x:v>0.65</x:v>
      </x:c>
      <x:c r="K1400" s="4">
        <x:f>I1400*J1400</x:f>
      </x:c>
      <x:c r="L1400" s="4" t="n">
        <x:v>123.896</x:v>
      </x:c>
      <x:c r="M1400" s="5">
        <x:f>J1400/3.834*100</x:f>
      </x:c>
      <x:c r="N1400" s="6">
        <x:f>M1400*L1400/100</x:f>
      </x:c>
      <x:c r="O1400" s="6">
        <x:f>H1400-N1400</x:f>
      </x:c>
    </x:row>
    <x:row r="1401" spans="1:25">
      <x:c r="A1401" s="0" t="s">
        <x:v>82</x:v>
      </x:c>
      <x:c r="B1401" s="0" t="n">
        <x:v>1923</x:v>
      </x:c>
      <x:c r="C1401" s="0" t="s">
        <x:v>17</x:v>
      </x:c>
      <x:c r="D1401" s="0" t="s">
        <x:v>24</x:v>
      </x:c>
      <x:c r="E1401" s="0" t="s">
        <x:v>25</x:v>
      </x:c>
      <x:c r="F1401" s="0" t="s">
        <x:v>26</x:v>
      </x:c>
      <x:c r="G1401" s="0" t="n">
        <x:v>38</x:v>
      </x:c>
      <x:c r="H1401" s="4" t="n">
        <x:v>75.983</x:v>
      </x:c>
      <x:c r="I1401" s="4" t="n">
        <x:v>38</x:v>
      </x:c>
      <x:c r="J1401" s="4" t="n">
        <x:v>2</x:v>
      </x:c>
      <x:c r="K1401" s="4">
        <x:f>I1401*J1401</x:f>
      </x:c>
      <x:c r="L1401" s="4" t="n">
        <x:v>123.896</x:v>
      </x:c>
      <x:c r="M1401" s="5">
        <x:f>J1401/3.834*100</x:f>
      </x:c>
      <x:c r="N1401" s="6">
        <x:f>M1401*L1401/100</x:f>
      </x:c>
      <x:c r="O1401" s="6">
        <x:f>H1401-N1401</x:f>
      </x:c>
    </x:row>
    <x:row r="1402" spans="1:25">
      <x:c r="A1402" s="0" t="s">
        <x:v>65</x:v>
      </x:c>
      <x:c r="B1402" s="0" t="n">
        <x:v>1928</x:v>
      </x:c>
      <x:c r="C1402" s="0" t="s">
        <x:v>21</x:v>
      </x:c>
      <x:c r="D1402" s="0" t="s">
        <x:v>22</x:v>
      </x:c>
      <x:c r="E1402" s="0" t="s">
        <x:v>23</x:v>
      </x:c>
      <x:c r="F1402" s="0" t="s">
        <x:v>20</x:v>
      </x:c>
      <x:c r="G1402" s="0" t="n">
        <x:v>38</x:v>
      </x:c>
      <x:c r="H1402" s="4" t="n">
        <x:v>17.55</x:v>
      </x:c>
      <x:c r="I1402" s="4" t="n">
        <x:v>38</x:v>
      </x:c>
      <x:c r="J1402" s="4" t="n">
        <x:v>0.462</x:v>
      </x:c>
      <x:c r="K1402" s="4">
        <x:f>I1402*J1402</x:f>
      </x:c>
      <x:c r="L1402" s="4" t="n">
        <x:v>122.445</x:v>
      </x:c>
      <x:c r="M1402" s="5">
        <x:f>J1402/3.574*100</x:f>
      </x:c>
      <x:c r="N1402" s="6">
        <x:f>M1402*L1402/100</x:f>
      </x:c>
      <x:c r="O1402" s="6">
        <x:f>H1402-N1402</x:f>
      </x:c>
    </x:row>
    <x:row r="1403" spans="1:25">
      <x:c r="A1403" s="0" t="s">
        <x:v>65</x:v>
      </x:c>
      <x:c r="B1403" s="0" t="n">
        <x:v>1928</x:v>
      </x:c>
      <x:c r="C1403" s="0" t="s">
        <x:v>21</x:v>
      </x:c>
      <x:c r="D1403" s="0" t="s">
        <x:v>22</x:v>
      </x:c>
      <x:c r="E1403" s="0" t="s">
        <x:v>23</x:v>
      </x:c>
      <x:c r="F1403" s="0" t="s">
        <x:v>20</x:v>
      </x:c>
      <x:c r="G1403" s="0" t="n">
        <x:v>38</x:v>
      </x:c>
      <x:c r="H1403" s="4" t="n">
        <x:v>17.55</x:v>
      </x:c>
      <x:c r="I1403" s="4" t="n">
        <x:v>38</x:v>
      </x:c>
      <x:c r="J1403" s="4" t="n">
        <x:v>0.462</x:v>
      </x:c>
      <x:c r="K1403" s="4">
        <x:f>I1403*J1403</x:f>
      </x:c>
      <x:c r="L1403" s="4" t="n">
        <x:v>122.445</x:v>
      </x:c>
      <x:c r="M1403" s="5">
        <x:f>J1403/3.574*100</x:f>
      </x:c>
      <x:c r="N1403" s="6">
        <x:f>M1403*L1403/100</x:f>
      </x:c>
      <x:c r="O1403" s="6">
        <x:f>H1403-N1403</x:f>
      </x:c>
    </x:row>
    <x:row r="1404" spans="1:25">
      <x:c r="A1404" s="0" t="s">
        <x:v>65</x:v>
      </x:c>
      <x:c r="B1404" s="0" t="n">
        <x:v>1928</x:v>
      </x:c>
      <x:c r="C1404" s="0" t="s">
        <x:v>17</x:v>
      </x:c>
      <x:c r="D1404" s="0" t="s">
        <x:v>18</x:v>
      </x:c>
      <x:c r="E1404" s="0" t="s">
        <x:v>19</x:v>
      </x:c>
      <x:c r="F1404" s="0" t="s">
        <x:v>20</x:v>
      </x:c>
      <x:c r="G1404" s="0" t="n">
        <x:v>38</x:v>
      </x:c>
      <x:c r="H1404" s="4" t="n">
        <x:v>24.7</x:v>
      </x:c>
      <x:c r="I1404" s="4" t="n">
        <x:v>38</x:v>
      </x:c>
      <x:c r="J1404" s="4" t="n">
        <x:v>0.65</x:v>
      </x:c>
      <x:c r="K1404" s="4">
        <x:f>I1404*J1404</x:f>
      </x:c>
      <x:c r="L1404" s="4" t="n">
        <x:v>122.445</x:v>
      </x:c>
      <x:c r="M1404" s="5">
        <x:f>J1404/3.574*100</x:f>
      </x:c>
      <x:c r="N1404" s="6">
        <x:f>M1404*L1404/100</x:f>
      </x:c>
      <x:c r="O1404" s="6">
        <x:f>H1404-N1404</x:f>
      </x:c>
    </x:row>
    <x:row r="1405" spans="1:25">
      <x:c r="A1405" s="0" t="s">
        <x:v>65</x:v>
      </x:c>
      <x:c r="B1405" s="0" t="n">
        <x:v>1928</x:v>
      </x:c>
      <x:c r="C1405" s="0" t="s">
        <x:v>17</x:v>
      </x:c>
      <x:c r="D1405" s="0" t="s">
        <x:v>24</x:v>
      </x:c>
      <x:c r="E1405" s="0" t="s">
        <x:v>25</x:v>
      </x:c>
      <x:c r="F1405" s="0" t="s">
        <x:v>26</x:v>
      </x:c>
      <x:c r="G1405" s="0" t="n">
        <x:v>38</x:v>
      </x:c>
      <x:c r="H1405" s="4" t="n">
        <x:v>76</x:v>
      </x:c>
      <x:c r="I1405" s="4" t="n">
        <x:v>38</x:v>
      </x:c>
      <x:c r="J1405" s="4" t="n">
        <x:v>2</x:v>
      </x:c>
      <x:c r="K1405" s="4">
        <x:f>I1405*J1405</x:f>
      </x:c>
      <x:c r="L1405" s="4" t="n">
        <x:v>122.445</x:v>
      </x:c>
      <x:c r="M1405" s="5">
        <x:f>J1405/3.574*100</x:f>
      </x:c>
      <x:c r="N1405" s="6">
        <x:f>M1405*L1405/100</x:f>
      </x:c>
      <x:c r="O1405" s="6">
        <x:f>H1405-N1405</x:f>
      </x:c>
    </x:row>
    <x:row r="1406" spans="1:25">
      <x:c r="A1406" s="0" t="s">
        <x:v>31</x:v>
      </x:c>
      <x:c r="B1406" s="0" t="n">
        <x:v>1929</x:v>
      </x:c>
      <x:c r="C1406" s="0" t="s">
        <x:v>21</x:v>
      </x:c>
      <x:c r="D1406" s="0" t="s">
        <x:v>22</x:v>
      </x:c>
      <x:c r="E1406" s="0" t="s">
        <x:v>23</x:v>
      </x:c>
      <x:c r="F1406" s="0" t="s">
        <x:v>20</x:v>
      </x:c>
      <x:c r="G1406" s="0" t="n">
        <x:v>38</x:v>
      </x:c>
      <x:c r="H1406" s="4" t="n">
        <x:v>22.5</x:v>
      </x:c>
      <x:c r="I1406" s="4" t="n">
        <x:v>38</x:v>
      </x:c>
      <x:c r="J1406" s="4" t="n">
        <x:v>0.592</x:v>
      </x:c>
      <x:c r="K1406" s="4">
        <x:f>I1406*J1406</x:f>
      </x:c>
      <x:c r="L1406" s="4" t="n">
        <x:v>123.077</x:v>
      </x:c>
      <x:c r="M1406" s="5">
        <x:f>J1406/3.834*100</x:f>
      </x:c>
      <x:c r="N1406" s="6">
        <x:f>M1406*L1406/100</x:f>
      </x:c>
      <x:c r="O1406" s="6">
        <x:f>H1406-N1406</x:f>
      </x:c>
    </x:row>
    <x:row r="1407" spans="1:25">
      <x:c r="A1407" s="0" t="s">
        <x:v>31</x:v>
      </x:c>
      <x:c r="B1407" s="0" t="n">
        <x:v>1929</x:v>
      </x:c>
      <x:c r="C1407" s="0" t="s">
        <x:v>21</x:v>
      </x:c>
      <x:c r="D1407" s="0" t="s">
        <x:v>22</x:v>
      </x:c>
      <x:c r="E1407" s="0" t="s">
        <x:v>23</x:v>
      </x:c>
      <x:c r="F1407" s="0" t="s">
        <x:v>20</x:v>
      </x:c>
      <x:c r="G1407" s="0" t="n">
        <x:v>38</x:v>
      </x:c>
      <x:c r="H1407" s="4" t="n">
        <x:v>22.5</x:v>
      </x:c>
      <x:c r="I1407" s="4" t="n">
        <x:v>38</x:v>
      </x:c>
      <x:c r="J1407" s="4" t="n">
        <x:v>0.592</x:v>
      </x:c>
      <x:c r="K1407" s="4">
        <x:f>I1407*J1407</x:f>
      </x:c>
      <x:c r="L1407" s="4" t="n">
        <x:v>123.077</x:v>
      </x:c>
      <x:c r="M1407" s="5">
        <x:f>J1407/3.834*100</x:f>
      </x:c>
      <x:c r="N1407" s="6">
        <x:f>M1407*L1407/100</x:f>
      </x:c>
      <x:c r="O1407" s="6">
        <x:f>H1407-N1407</x:f>
      </x:c>
    </x:row>
    <x:row r="1408" spans="1:25">
      <x:c r="A1408" s="0" t="s">
        <x:v>31</x:v>
      </x:c>
      <x:c r="B1408" s="0" t="n">
        <x:v>1929</x:v>
      </x:c>
      <x:c r="C1408" s="0" t="s">
        <x:v>17</x:v>
      </x:c>
      <x:c r="D1408" s="0" t="s">
        <x:v>18</x:v>
      </x:c>
      <x:c r="E1408" s="0" t="s">
        <x:v>19</x:v>
      </x:c>
      <x:c r="F1408" s="0" t="s">
        <x:v>20</x:v>
      </x:c>
      <x:c r="G1408" s="0" t="n">
        <x:v>38</x:v>
      </x:c>
      <x:c r="H1408" s="4" t="n">
        <x:v>24.7</x:v>
      </x:c>
      <x:c r="I1408" s="4" t="n">
        <x:v>38</x:v>
      </x:c>
      <x:c r="J1408" s="4" t="n">
        <x:v>0.65</x:v>
      </x:c>
      <x:c r="K1408" s="4">
        <x:f>I1408*J1408</x:f>
      </x:c>
      <x:c r="L1408" s="4" t="n">
        <x:v>123.077</x:v>
      </x:c>
      <x:c r="M1408" s="5">
        <x:f>J1408/3.834*100</x:f>
      </x:c>
      <x:c r="N1408" s="6">
        <x:f>M1408*L1408/100</x:f>
      </x:c>
      <x:c r="O1408" s="6">
        <x:f>H1408-N1408</x:f>
      </x:c>
    </x:row>
    <x:row r="1409" spans="1:25">
      <x:c r="A1409" s="0" t="s">
        <x:v>31</x:v>
      </x:c>
      <x:c r="B1409" s="0" t="n">
        <x:v>1929</x:v>
      </x:c>
      <x:c r="C1409" s="0" t="s">
        <x:v>17</x:v>
      </x:c>
      <x:c r="D1409" s="0" t="s">
        <x:v>24</x:v>
      </x:c>
      <x:c r="E1409" s="0" t="s">
        <x:v>25</x:v>
      </x:c>
      <x:c r="F1409" s="0" t="s">
        <x:v>26</x:v>
      </x:c>
      <x:c r="G1409" s="0" t="n">
        <x:v>38</x:v>
      </x:c>
      <x:c r="H1409" s="4" t="n">
        <x:v>76</x:v>
      </x:c>
      <x:c r="I1409" s="4" t="n">
        <x:v>38</x:v>
      </x:c>
      <x:c r="J1409" s="4" t="n">
        <x:v>2</x:v>
      </x:c>
      <x:c r="K1409" s="4">
        <x:f>I1409*J1409</x:f>
      </x:c>
      <x:c r="L1409" s="4" t="n">
        <x:v>123.077</x:v>
      </x:c>
      <x:c r="M1409" s="5">
        <x:f>J1409/3.834*100</x:f>
      </x:c>
      <x:c r="N1409" s="6">
        <x:f>M1409*L1409/100</x:f>
      </x:c>
      <x:c r="O1409" s="6">
        <x:f>H1409-N1409</x:f>
      </x:c>
    </x:row>
    <x:row r="1410" spans="1:25">
      <x:c r="A1410" s="0" t="s">
        <x:v>146</x:v>
      </x:c>
      <x:c r="B1410" s="0" t="n">
        <x:v>1930</x:v>
      </x:c>
      <x:c r="C1410" s="0" t="s">
        <x:v>21</x:v>
      </x:c>
      <x:c r="D1410" s="0" t="s">
        <x:v>22</x:v>
      </x:c>
      <x:c r="E1410" s="0" t="s">
        <x:v>23</x:v>
      </x:c>
      <x:c r="F1410" s="0" t="s">
        <x:v>20</x:v>
      </x:c>
      <x:c r="G1410" s="0" t="n">
        <x:v>117</x:v>
      </x:c>
      <x:c r="H1410" s="4" t="n">
        <x:v>43.384</x:v>
      </x:c>
      <x:c r="I1410" s="4" t="n">
        <x:v>117</x:v>
      </x:c>
      <x:c r="J1410" s="4" t="n">
        <x:v>0.371</x:v>
      </x:c>
      <x:c r="K1410" s="4">
        <x:f>I1410*J1410</x:f>
      </x:c>
      <x:c r="L1410" s="4" t="n">
        <x:v>260.284</x:v>
      </x:c>
      <x:c r="M1410" s="5">
        <x:f>J1410/3.327*100</x:f>
      </x:c>
      <x:c r="N1410" s="6">
        <x:f>M1410*L1410/100</x:f>
      </x:c>
      <x:c r="O1410" s="6">
        <x:f>H1410-N1410</x:f>
      </x:c>
    </x:row>
    <x:row r="1411" spans="1:25">
      <x:c r="A1411" s="0" t="s">
        <x:v>146</x:v>
      </x:c>
      <x:c r="B1411" s="0" t="n">
        <x:v>1930</x:v>
      </x:c>
      <x:c r="C1411" s="0" t="s">
        <x:v>21</x:v>
      </x:c>
      <x:c r="D1411" s="0" t="s">
        <x:v>22</x:v>
      </x:c>
      <x:c r="E1411" s="0" t="s">
        <x:v>23</x:v>
      </x:c>
      <x:c r="F1411" s="0" t="s">
        <x:v>20</x:v>
      </x:c>
      <x:c r="G1411" s="0" t="n">
        <x:v>117</x:v>
      </x:c>
      <x:c r="H1411" s="4" t="n">
        <x:v>43.384</x:v>
      </x:c>
      <x:c r="I1411" s="4" t="n">
        <x:v>117</x:v>
      </x:c>
      <x:c r="J1411" s="4" t="n">
        <x:v>0.371</x:v>
      </x:c>
      <x:c r="K1411" s="4">
        <x:f>I1411*J1411</x:f>
      </x:c>
      <x:c r="L1411" s="4" t="n">
        <x:v>260.284</x:v>
      </x:c>
      <x:c r="M1411" s="5">
        <x:f>J1411/3.327*100</x:f>
      </x:c>
      <x:c r="N1411" s="6">
        <x:f>M1411*L1411/100</x:f>
      </x:c>
      <x:c r="O1411" s="6">
        <x:f>H1411-N1411</x:f>
      </x:c>
    </x:row>
    <x:row r="1412" spans="1:25">
      <x:c r="A1412" s="0" t="s">
        <x:v>146</x:v>
      </x:c>
      <x:c r="B1412" s="0" t="n">
        <x:v>1930</x:v>
      </x:c>
      <x:c r="C1412" s="0" t="s">
        <x:v>21</x:v>
      </x:c>
      <x:c r="D1412" s="0" t="s">
        <x:v>22</x:v>
      </x:c>
      <x:c r="E1412" s="0" t="s">
        <x:v>23</x:v>
      </x:c>
      <x:c r="F1412" s="0" t="s">
        <x:v>20</x:v>
      </x:c>
      <x:c r="G1412" s="0" t="n">
        <x:v>117</x:v>
      </x:c>
      <x:c r="H1412" s="4" t="n">
        <x:v>39.897</x:v>
      </x:c>
      <x:c r="I1412" s="4" t="n">
        <x:v>117</x:v>
      </x:c>
      <x:c r="J1412" s="4" t="n">
        <x:v>0.341</x:v>
      </x:c>
      <x:c r="K1412" s="4">
        <x:f>I1412*J1412</x:f>
      </x:c>
      <x:c r="L1412" s="4" t="n">
        <x:v>260.284</x:v>
      </x:c>
      <x:c r="M1412" s="5">
        <x:f>J1412/3.327*100</x:f>
      </x:c>
      <x:c r="N1412" s="6">
        <x:f>M1412*L1412/100</x:f>
      </x:c>
      <x:c r="O1412" s="6">
        <x:f>H1412-N1412</x:f>
      </x:c>
    </x:row>
    <x:row r="1413" spans="1:25">
      <x:c r="A1413" s="0" t="s">
        <x:v>146</x:v>
      </x:c>
      <x:c r="B1413" s="0" t="n">
        <x:v>1930</x:v>
      </x:c>
      <x:c r="C1413" s="0" t="s">
        <x:v>21</x:v>
      </x:c>
      <x:c r="D1413" s="0" t="s">
        <x:v>22</x:v>
      </x:c>
      <x:c r="E1413" s="0" t="s">
        <x:v>23</x:v>
      </x:c>
      <x:c r="F1413" s="0" t="s">
        <x:v>20</x:v>
      </x:c>
      <x:c r="G1413" s="0" t="n">
        <x:v>117</x:v>
      </x:c>
      <x:c r="H1413" s="4" t="n">
        <x:v>27.144</x:v>
      </x:c>
      <x:c r="I1413" s="4" t="n">
        <x:v>117</x:v>
      </x:c>
      <x:c r="J1413" s="4" t="n">
        <x:v>0.232</x:v>
      </x:c>
      <x:c r="K1413" s="4">
        <x:f>I1413*J1413</x:f>
      </x:c>
      <x:c r="L1413" s="4" t="n">
        <x:v>260.284</x:v>
      </x:c>
      <x:c r="M1413" s="5">
        <x:f>J1413/3.327*100</x:f>
      </x:c>
      <x:c r="N1413" s="6">
        <x:f>M1413*L1413/100</x:f>
      </x:c>
      <x:c r="O1413" s="6">
        <x:f>H1413-N1413</x:f>
      </x:c>
    </x:row>
    <x:row r="1414" spans="1:25">
      <x:c r="A1414" s="0" t="s">
        <x:v>146</x:v>
      </x:c>
      <x:c r="B1414" s="0" t="n">
        <x:v>1930</x:v>
      </x:c>
      <x:c r="C1414" s="0" t="s">
        <x:v>21</x:v>
      </x:c>
      <x:c r="D1414" s="0" t="s">
        <x:v>22</x:v>
      </x:c>
      <x:c r="E1414" s="0" t="s">
        <x:v>23</x:v>
      </x:c>
      <x:c r="F1414" s="0" t="s">
        <x:v>20</x:v>
      </x:c>
      <x:c r="G1414" s="0" t="n">
        <x:v>117</x:v>
      </x:c>
      <x:c r="H1414" s="4" t="n">
        <x:v>27.144</x:v>
      </x:c>
      <x:c r="I1414" s="4" t="n">
        <x:v>117</x:v>
      </x:c>
      <x:c r="J1414" s="4" t="n">
        <x:v>0.232</x:v>
      </x:c>
      <x:c r="K1414" s="4">
        <x:f>I1414*J1414</x:f>
      </x:c>
      <x:c r="L1414" s="4" t="n">
        <x:v>260.284</x:v>
      </x:c>
      <x:c r="M1414" s="5">
        <x:f>J1414/3.327*100</x:f>
      </x:c>
      <x:c r="N1414" s="6">
        <x:f>M1414*L1414/100</x:f>
      </x:c>
      <x:c r="O1414" s="6">
        <x:f>H1414-N1414</x:f>
      </x:c>
    </x:row>
    <x:row r="1415" spans="1:25">
      <x:c r="A1415" s="0" t="s">
        <x:v>146</x:v>
      </x:c>
      <x:c r="B1415" s="0" t="n">
        <x:v>1930</x:v>
      </x:c>
      <x:c r="C1415" s="0" t="s">
        <x:v>21</x:v>
      </x:c>
      <x:c r="D1415" s="0" t="s">
        <x:v>28</x:v>
      </x:c>
      <x:c r="E1415" s="0" t="s">
        <x:v>19</x:v>
      </x:c>
      <x:c r="F1415" s="0" t="s">
        <x:v>26</x:v>
      </x:c>
      <x:c r="G1415" s="0" t="n">
        <x:v>117</x:v>
      </x:c>
      <x:c r="H1415" s="4" t="n">
        <x:v>30.425</x:v>
      </x:c>
      <x:c r="I1415" s="4" t="n">
        <x:v>117</x:v>
      </x:c>
      <x:c r="J1415" s="4" t="n">
        <x:v>0.26</x:v>
      </x:c>
      <x:c r="K1415" s="4">
        <x:f>I1415*J1415</x:f>
      </x:c>
      <x:c r="L1415" s="4" t="n">
        <x:v>260.284</x:v>
      </x:c>
      <x:c r="M1415" s="5">
        <x:f>J1415/3.327*100</x:f>
      </x:c>
      <x:c r="N1415" s="6">
        <x:f>M1415*L1415/100</x:f>
      </x:c>
      <x:c r="O1415" s="6">
        <x:f>H1415-N1415</x:f>
      </x:c>
    </x:row>
    <x:row r="1416" spans="1:25">
      <x:c r="A1416" s="0" t="s">
        <x:v>146</x:v>
      </x:c>
      <x:c r="B1416" s="0" t="n">
        <x:v>1930</x:v>
      </x:c>
      <x:c r="C1416" s="0" t="s">
        <x:v>21</x:v>
      </x:c>
      <x:c r="D1416" s="0" t="s">
        <x:v>28</x:v>
      </x:c>
      <x:c r="E1416" s="0" t="s">
        <x:v>23</x:v>
      </x:c>
      <x:c r="F1416" s="0" t="s">
        <x:v>26</x:v>
      </x:c>
      <x:c r="G1416" s="0" t="n">
        <x:v>117</x:v>
      </x:c>
      <x:c r="H1416" s="4" t="n">
        <x:v>177.84</x:v>
      </x:c>
      <x:c r="I1416" s="4" t="n">
        <x:v>117</x:v>
      </x:c>
      <x:c r="J1416" s="4" t="n">
        <x:v>1.52</x:v>
      </x:c>
      <x:c r="K1416" s="4">
        <x:f>I1416*J1416</x:f>
      </x:c>
      <x:c r="L1416" s="4" t="n">
        <x:v>260.284</x:v>
      </x:c>
      <x:c r="M1416" s="5">
        <x:f>J1416/3.327*100</x:f>
      </x:c>
      <x:c r="N1416" s="6">
        <x:f>M1416*L1416/100</x:f>
      </x:c>
      <x:c r="O1416" s="6">
        <x:f>H1416-N1416</x:f>
      </x:c>
    </x:row>
    <x:row r="1417" spans="1:25">
      <x:c r="A1417" s="0" t="s">
        <x:v>140</x:v>
      </x:c>
      <x:c r="B1417" s="0" t="n">
        <x:v>1936</x:v>
      </x:c>
      <x:c r="C1417" s="0" t="s">
        <x:v>21</x:v>
      </x:c>
      <x:c r="D1417" s="0" t="s">
        <x:v>22</x:v>
      </x:c>
      <x:c r="E1417" s="0" t="s">
        <x:v>23</x:v>
      </x:c>
      <x:c r="F1417" s="0" t="s">
        <x:v>20</x:v>
      </x:c>
      <x:c r="G1417" s="0" t="n">
        <x:v>117</x:v>
      </x:c>
      <x:c r="H1417" s="4" t="n">
        <x:v>2.046</x:v>
      </x:c>
      <x:c r="I1417" s="4" t="n">
        <x:v>117</x:v>
      </x:c>
      <x:c r="J1417" s="4" t="n">
        <x:v>0.017</x:v>
      </x:c>
      <x:c r="K1417" s="4">
        <x:f>I1417*J1417</x:f>
      </x:c>
      <x:c r="L1417" s="4" t="n">
        <x:v>250.437</x:v>
      </x:c>
      <x:c r="M1417" s="5">
        <x:f>J1417/4.096*100</x:f>
      </x:c>
      <x:c r="N1417" s="6">
        <x:f>M1417*L1417/100</x:f>
      </x:c>
      <x:c r="O1417" s="6">
        <x:f>H1417-N1417</x:f>
      </x:c>
    </x:row>
    <x:row r="1418" spans="1:25">
      <x:c r="A1418" s="0" t="s">
        <x:v>140</x:v>
      </x:c>
      <x:c r="B1418" s="0" t="n">
        <x:v>1936</x:v>
      </x:c>
      <x:c r="C1418" s="0" t="s">
        <x:v>21</x:v>
      </x:c>
      <x:c r="D1418" s="0" t="s">
        <x:v>22</x:v>
      </x:c>
      <x:c r="E1418" s="0" t="s">
        <x:v>23</x:v>
      </x:c>
      <x:c r="F1418" s="0" t="s">
        <x:v>20</x:v>
      </x:c>
      <x:c r="G1418" s="0" t="n">
        <x:v>117</x:v>
      </x:c>
      <x:c r="H1418" s="4" t="n">
        <x:v>39.897</x:v>
      </x:c>
      <x:c r="I1418" s="4" t="n">
        <x:v>117</x:v>
      </x:c>
      <x:c r="J1418" s="4" t="n">
        <x:v>0.341</x:v>
      </x:c>
      <x:c r="K1418" s="4">
        <x:f>I1418*J1418</x:f>
      </x:c>
      <x:c r="L1418" s="4" t="n">
        <x:v>250.437</x:v>
      </x:c>
      <x:c r="M1418" s="5">
        <x:f>J1418/4.096*100</x:f>
      </x:c>
      <x:c r="N1418" s="6">
        <x:f>M1418*L1418/100</x:f>
      </x:c>
      <x:c r="O1418" s="6">
        <x:f>H1418-N1418</x:f>
      </x:c>
    </x:row>
    <x:row r="1419" spans="1:25">
      <x:c r="A1419" s="0" t="s">
        <x:v>140</x:v>
      </x:c>
      <x:c r="B1419" s="0" t="n">
        <x:v>1936</x:v>
      </x:c>
      <x:c r="C1419" s="0" t="s">
        <x:v>21</x:v>
      </x:c>
      <x:c r="D1419" s="0" t="s">
        <x:v>22</x:v>
      </x:c>
      <x:c r="E1419" s="0" t="s">
        <x:v>23</x:v>
      </x:c>
      <x:c r="F1419" s="0" t="s">
        <x:v>20</x:v>
      </x:c>
      <x:c r="G1419" s="0" t="n">
        <x:v>117</x:v>
      </x:c>
      <x:c r="H1419" s="4" t="n">
        <x:v>39.897</x:v>
      </x:c>
      <x:c r="I1419" s="4" t="n">
        <x:v>117</x:v>
      </x:c>
      <x:c r="J1419" s="4" t="n">
        <x:v>0.341</x:v>
      </x:c>
      <x:c r="K1419" s="4">
        <x:f>I1419*J1419</x:f>
      </x:c>
      <x:c r="L1419" s="4" t="n">
        <x:v>250.437</x:v>
      </x:c>
      <x:c r="M1419" s="5">
        <x:f>J1419/4.096*100</x:f>
      </x:c>
      <x:c r="N1419" s="6">
        <x:f>M1419*L1419/100</x:f>
      </x:c>
      <x:c r="O1419" s="6">
        <x:f>H1419-N1419</x:f>
      </x:c>
    </x:row>
    <x:row r="1420" spans="1:25">
      <x:c r="A1420" s="0" t="s">
        <x:v>140</x:v>
      </x:c>
      <x:c r="B1420" s="0" t="n">
        <x:v>1936</x:v>
      </x:c>
      <x:c r="C1420" s="0" t="s">
        <x:v>21</x:v>
      </x:c>
      <x:c r="D1420" s="0" t="s">
        <x:v>22</x:v>
      </x:c>
      <x:c r="E1420" s="0" t="s">
        <x:v>23</x:v>
      </x:c>
      <x:c r="F1420" s="0" t="s">
        <x:v>20</x:v>
      </x:c>
      <x:c r="G1420" s="0" t="n">
        <x:v>117</x:v>
      </x:c>
      <x:c r="H1420" s="4" t="n">
        <x:v>19.096</x:v>
      </x:c>
      <x:c r="I1420" s="4" t="n">
        <x:v>117</x:v>
      </x:c>
      <x:c r="J1420" s="4" t="n">
        <x:v>0.163</x:v>
      </x:c>
      <x:c r="K1420" s="4">
        <x:f>I1420*J1420</x:f>
      </x:c>
      <x:c r="L1420" s="4" t="n">
        <x:v>250.437</x:v>
      </x:c>
      <x:c r="M1420" s="5">
        <x:f>J1420/4.096*100</x:f>
      </x:c>
      <x:c r="N1420" s="6">
        <x:f>M1420*L1420/100</x:f>
      </x:c>
      <x:c r="O1420" s="6">
        <x:f>H1420-N1420</x:f>
      </x:c>
    </x:row>
    <x:row r="1421" spans="1:25">
      <x:c r="A1421" s="0" t="s">
        <x:v>140</x:v>
      </x:c>
      <x:c r="B1421" s="0" t="n">
        <x:v>1936</x:v>
      </x:c>
      <x:c r="C1421" s="0" t="s">
        <x:v>21</x:v>
      </x:c>
      <x:c r="D1421" s="0" t="s">
        <x:v>22</x:v>
      </x:c>
      <x:c r="E1421" s="0" t="s">
        <x:v>23</x:v>
      </x:c>
      <x:c r="F1421" s="0" t="s">
        <x:v>20</x:v>
      </x:c>
      <x:c r="G1421" s="0" t="n">
        <x:v>117</x:v>
      </x:c>
      <x:c r="H1421" s="4" t="n">
        <x:v>43.384</x:v>
      </x:c>
      <x:c r="I1421" s="4" t="n">
        <x:v>117</x:v>
      </x:c>
      <x:c r="J1421" s="4" t="n">
        <x:v>0.371</x:v>
      </x:c>
      <x:c r="K1421" s="4">
        <x:f>I1421*J1421</x:f>
      </x:c>
      <x:c r="L1421" s="4" t="n">
        <x:v>250.437</x:v>
      </x:c>
      <x:c r="M1421" s="5">
        <x:f>J1421/4.096*100</x:f>
      </x:c>
      <x:c r="N1421" s="6">
        <x:f>M1421*L1421/100</x:f>
      </x:c>
      <x:c r="O1421" s="6">
        <x:f>H1421-N1421</x:f>
      </x:c>
    </x:row>
    <x:row r="1422" spans="1:25">
      <x:c r="A1422" s="0" t="s">
        <x:v>140</x:v>
      </x:c>
      <x:c r="B1422" s="0" t="n">
        <x:v>1936</x:v>
      </x:c>
      <x:c r="C1422" s="0" t="s">
        <x:v>21</x:v>
      </x:c>
      <x:c r="D1422" s="0" t="s">
        <x:v>22</x:v>
      </x:c>
      <x:c r="E1422" s="0" t="s">
        <x:v>23</x:v>
      </x:c>
      <x:c r="F1422" s="0" t="s">
        <x:v>20</x:v>
      </x:c>
      <x:c r="G1422" s="0" t="n">
        <x:v>117</x:v>
      </x:c>
      <x:c r="H1422" s="4" t="n">
        <x:v>43.384</x:v>
      </x:c>
      <x:c r="I1422" s="4" t="n">
        <x:v>117</x:v>
      </x:c>
      <x:c r="J1422" s="4" t="n">
        <x:v>0.371</x:v>
      </x:c>
      <x:c r="K1422" s="4">
        <x:f>I1422*J1422</x:f>
      </x:c>
      <x:c r="L1422" s="4" t="n">
        <x:v>250.437</x:v>
      </x:c>
      <x:c r="M1422" s="5">
        <x:f>J1422/4.096*100</x:f>
      </x:c>
      <x:c r="N1422" s="6">
        <x:f>M1422*L1422/100</x:f>
      </x:c>
      <x:c r="O1422" s="6">
        <x:f>H1422-N1422</x:f>
      </x:c>
    </x:row>
    <x:row r="1423" spans="1:25">
      <x:c r="A1423" s="0" t="s">
        <x:v>140</x:v>
      </x:c>
      <x:c r="B1423" s="0" t="n">
        <x:v>1936</x:v>
      </x:c>
      <x:c r="C1423" s="0" t="s">
        <x:v>21</x:v>
      </x:c>
      <x:c r="D1423" s="0" t="s">
        <x:v>22</x:v>
      </x:c>
      <x:c r="E1423" s="0" t="s">
        <x:v>23</x:v>
      </x:c>
      <x:c r="F1423" s="0" t="s">
        <x:v>20</x:v>
      </x:c>
      <x:c r="G1423" s="0" t="n">
        <x:v>117</x:v>
      </x:c>
      <x:c r="H1423" s="4" t="n">
        <x:v>39.897</x:v>
      </x:c>
      <x:c r="I1423" s="4" t="n">
        <x:v>117</x:v>
      </x:c>
      <x:c r="J1423" s="4" t="n">
        <x:v>0.341</x:v>
      </x:c>
      <x:c r="K1423" s="4">
        <x:f>I1423*J1423</x:f>
      </x:c>
      <x:c r="L1423" s="4" t="n">
        <x:v>250.437</x:v>
      </x:c>
      <x:c r="M1423" s="5">
        <x:f>J1423/4.096*100</x:f>
      </x:c>
      <x:c r="N1423" s="6">
        <x:f>M1423*L1423/100</x:f>
      </x:c>
      <x:c r="O1423" s="6">
        <x:f>H1423-N1423</x:f>
      </x:c>
    </x:row>
    <x:row r="1424" spans="1:25">
      <x:c r="A1424" s="0" t="s">
        <x:v>140</x:v>
      </x:c>
      <x:c r="B1424" s="0" t="n">
        <x:v>1936</x:v>
      </x:c>
      <x:c r="C1424" s="0" t="s">
        <x:v>21</x:v>
      </x:c>
      <x:c r="D1424" s="0" t="s">
        <x:v>22</x:v>
      </x:c>
      <x:c r="E1424" s="0" t="s">
        <x:v>23</x:v>
      </x:c>
      <x:c r="F1424" s="0" t="s">
        <x:v>20</x:v>
      </x:c>
      <x:c r="G1424" s="0" t="n">
        <x:v>117</x:v>
      </x:c>
      <x:c r="H1424" s="4" t="n">
        <x:v>43.384</x:v>
      </x:c>
      <x:c r="I1424" s="4" t="n">
        <x:v>117</x:v>
      </x:c>
      <x:c r="J1424" s="4" t="n">
        <x:v>0.371</x:v>
      </x:c>
      <x:c r="K1424" s="4">
        <x:f>I1424*J1424</x:f>
      </x:c>
      <x:c r="L1424" s="4" t="n">
        <x:v>250.437</x:v>
      </x:c>
      <x:c r="M1424" s="5">
        <x:f>J1424/4.096*100</x:f>
      </x:c>
      <x:c r="N1424" s="6">
        <x:f>M1424*L1424/100</x:f>
      </x:c>
      <x:c r="O1424" s="6">
        <x:f>H1424-N1424</x:f>
      </x:c>
    </x:row>
    <x:row r="1425" spans="1:25">
      <x:c r="A1425" s="0" t="s">
        <x:v>140</x:v>
      </x:c>
      <x:c r="B1425" s="0" t="n">
        <x:v>1936</x:v>
      </x:c>
      <x:c r="C1425" s="0" t="s">
        <x:v>21</x:v>
      </x:c>
      <x:c r="D1425" s="0" t="s">
        <x:v>28</x:v>
      </x:c>
      <x:c r="E1425" s="0" t="s">
        <x:v>19</x:v>
      </x:c>
      <x:c r="F1425" s="0" t="s">
        <x:v>26</x:v>
      </x:c>
      <x:c r="G1425" s="0" t="n">
        <x:v>117</x:v>
      </x:c>
      <x:c r="H1425" s="4" t="n">
        <x:v>30.427</x:v>
      </x:c>
      <x:c r="I1425" s="4" t="n">
        <x:v>117</x:v>
      </x:c>
      <x:c r="J1425" s="4" t="n">
        <x:v>0.26</x:v>
      </x:c>
      <x:c r="K1425" s="4">
        <x:f>I1425*J1425</x:f>
      </x:c>
      <x:c r="L1425" s="4" t="n">
        <x:v>250.437</x:v>
      </x:c>
      <x:c r="M1425" s="5">
        <x:f>J1425/4.096*100</x:f>
      </x:c>
      <x:c r="N1425" s="6">
        <x:f>M1425*L1425/100</x:f>
      </x:c>
      <x:c r="O1425" s="6">
        <x:f>H1425-N1425</x:f>
      </x:c>
    </x:row>
    <x:row r="1426" spans="1:25">
      <x:c r="A1426" s="0" t="s">
        <x:v>140</x:v>
      </x:c>
      <x:c r="B1426" s="0" t="n">
        <x:v>1936</x:v>
      </x:c>
      <x:c r="C1426" s="0" t="s">
        <x:v>21</x:v>
      </x:c>
      <x:c r="D1426" s="0" t="s">
        <x:v>28</x:v>
      </x:c>
      <x:c r="E1426" s="0" t="s">
        <x:v>23</x:v>
      </x:c>
      <x:c r="F1426" s="0" t="s">
        <x:v>26</x:v>
      </x:c>
      <x:c r="G1426" s="0" t="n">
        <x:v>117</x:v>
      </x:c>
      <x:c r="H1426" s="4" t="n">
        <x:v>177.84</x:v>
      </x:c>
      <x:c r="I1426" s="4" t="n">
        <x:v>117</x:v>
      </x:c>
      <x:c r="J1426" s="4" t="n">
        <x:v>1.52</x:v>
      </x:c>
      <x:c r="K1426" s="4">
        <x:f>I1426*J1426</x:f>
      </x:c>
      <x:c r="L1426" s="4" t="n">
        <x:v>250.437</x:v>
      </x:c>
      <x:c r="M1426" s="5">
        <x:f>J1426/4.096*100</x:f>
      </x:c>
      <x:c r="N1426" s="6">
        <x:f>M1426*L1426/100</x:f>
      </x:c>
      <x:c r="O1426" s="6">
        <x:f>H1426-N1426</x:f>
      </x:c>
    </x:row>
    <x:row r="1427" spans="1:25">
      <x:c r="A1427" s="0" t="s">
        <x:v>125</x:v>
      </x:c>
      <x:c r="B1427" s="0" t="n">
        <x:v>1937</x:v>
      </x:c>
      <x:c r="C1427" s="0" t="s">
        <x:v>21</x:v>
      </x:c>
      <x:c r="D1427" s="0" t="s">
        <x:v>22</x:v>
      </x:c>
      <x:c r="E1427" s="0" t="s">
        <x:v>23</x:v>
      </x:c>
      <x:c r="F1427" s="0" t="s">
        <x:v>20</x:v>
      </x:c>
      <x:c r="G1427" s="0" t="n">
        <x:v>117</x:v>
      </x:c>
      <x:c r="H1427" s="4" t="n">
        <x:v>43.384</x:v>
      </x:c>
      <x:c r="I1427" s="4" t="n">
        <x:v>117</x:v>
      </x:c>
      <x:c r="J1427" s="4" t="n">
        <x:v>0.371</x:v>
      </x:c>
      <x:c r="K1427" s="4">
        <x:f>I1427*J1427</x:f>
      </x:c>
      <x:c r="L1427" s="4" t="n">
        <x:v>267.006</x:v>
      </x:c>
      <x:c r="M1427" s="5">
        <x:f>J1427/3.234*100</x:f>
      </x:c>
      <x:c r="N1427" s="6">
        <x:f>M1427*L1427/100</x:f>
      </x:c>
      <x:c r="O1427" s="6">
        <x:f>H1427-N1427</x:f>
      </x:c>
    </x:row>
    <x:row r="1428" spans="1:25">
      <x:c r="A1428" s="0" t="s">
        <x:v>125</x:v>
      </x:c>
      <x:c r="B1428" s="0" t="n">
        <x:v>1937</x:v>
      </x:c>
      <x:c r="C1428" s="0" t="s">
        <x:v>21</x:v>
      </x:c>
      <x:c r="D1428" s="0" t="s">
        <x:v>22</x:v>
      </x:c>
      <x:c r="E1428" s="0" t="s">
        <x:v>23</x:v>
      </x:c>
      <x:c r="F1428" s="0" t="s">
        <x:v>20</x:v>
      </x:c>
      <x:c r="G1428" s="0" t="n">
        <x:v>117</x:v>
      </x:c>
      <x:c r="H1428" s="4" t="n">
        <x:v>39.897</x:v>
      </x:c>
      <x:c r="I1428" s="4" t="n">
        <x:v>117</x:v>
      </x:c>
      <x:c r="J1428" s="4" t="n">
        <x:v>0.341</x:v>
      </x:c>
      <x:c r="K1428" s="4">
        <x:f>I1428*J1428</x:f>
      </x:c>
      <x:c r="L1428" s="4" t="n">
        <x:v>267.006</x:v>
      </x:c>
      <x:c r="M1428" s="5">
        <x:f>J1428/3.234*100</x:f>
      </x:c>
      <x:c r="N1428" s="6">
        <x:f>M1428*L1428/100</x:f>
      </x:c>
      <x:c r="O1428" s="6">
        <x:f>H1428-N1428</x:f>
      </x:c>
    </x:row>
    <x:row r="1429" spans="1:25">
      <x:c r="A1429" s="0" t="s">
        <x:v>125</x:v>
      </x:c>
      <x:c r="B1429" s="0" t="n">
        <x:v>1937</x:v>
      </x:c>
      <x:c r="C1429" s="0" t="s">
        <x:v>21</x:v>
      </x:c>
      <x:c r="D1429" s="0" t="s">
        <x:v>22</x:v>
      </x:c>
      <x:c r="E1429" s="0" t="s">
        <x:v>23</x:v>
      </x:c>
      <x:c r="F1429" s="0" t="s">
        <x:v>20</x:v>
      </x:c>
      <x:c r="G1429" s="0" t="n">
        <x:v>117</x:v>
      </x:c>
      <x:c r="H1429" s="4" t="n">
        <x:v>43.384</x:v>
      </x:c>
      <x:c r="I1429" s="4" t="n">
        <x:v>117</x:v>
      </x:c>
      <x:c r="J1429" s="4" t="n">
        <x:v>0.371</x:v>
      </x:c>
      <x:c r="K1429" s="4">
        <x:f>I1429*J1429</x:f>
      </x:c>
      <x:c r="L1429" s="4" t="n">
        <x:v>267.006</x:v>
      </x:c>
      <x:c r="M1429" s="5">
        <x:f>J1429/3.234*100</x:f>
      </x:c>
      <x:c r="N1429" s="6">
        <x:f>M1429*L1429/100</x:f>
      </x:c>
      <x:c r="O1429" s="6">
        <x:f>H1429-N1429</x:f>
      </x:c>
    </x:row>
    <x:row r="1430" spans="1:25">
      <x:c r="A1430" s="0" t="s">
        <x:v>125</x:v>
      </x:c>
      <x:c r="B1430" s="0" t="n">
        <x:v>1937</x:v>
      </x:c>
      <x:c r="C1430" s="0" t="s">
        <x:v>21</x:v>
      </x:c>
      <x:c r="D1430" s="0" t="s">
        <x:v>22</x:v>
      </x:c>
      <x:c r="E1430" s="0" t="s">
        <x:v>23</x:v>
      </x:c>
      <x:c r="F1430" s="0" t="s">
        <x:v>20</x:v>
      </x:c>
      <x:c r="G1430" s="0" t="n">
        <x:v>117</x:v>
      </x:c>
      <x:c r="H1430" s="4" t="n">
        <x:v>43.384</x:v>
      </x:c>
      <x:c r="I1430" s="4" t="n">
        <x:v>117</x:v>
      </x:c>
      <x:c r="J1430" s="4" t="n">
        <x:v>0.371</x:v>
      </x:c>
      <x:c r="K1430" s="4">
        <x:f>I1430*J1430</x:f>
      </x:c>
      <x:c r="L1430" s="4" t="n">
        <x:v>267.006</x:v>
      </x:c>
      <x:c r="M1430" s="5">
        <x:f>J1430/3.234*100</x:f>
      </x:c>
      <x:c r="N1430" s="6">
        <x:f>M1430*L1430/100</x:f>
      </x:c>
      <x:c r="O1430" s="6">
        <x:f>H1430-N1430</x:f>
      </x:c>
    </x:row>
    <x:row r="1431" spans="1:25">
      <x:c r="A1431" s="0" t="s">
        <x:v>125</x:v>
      </x:c>
      <x:c r="B1431" s="0" t="n">
        <x:v>1937</x:v>
      </x:c>
      <x:c r="C1431" s="0" t="s">
        <x:v>21</x:v>
      </x:c>
      <x:c r="D1431" s="0" t="s">
        <x:v>28</x:v>
      </x:c>
      <x:c r="E1431" s="0" t="s">
        <x:v>19</x:v>
      </x:c>
      <x:c r="F1431" s="0" t="s">
        <x:v>26</x:v>
      </x:c>
      <x:c r="G1431" s="0" t="n">
        <x:v>117</x:v>
      </x:c>
      <x:c r="H1431" s="4" t="n">
        <x:v>30.426</x:v>
      </x:c>
      <x:c r="I1431" s="4" t="n">
        <x:v>117</x:v>
      </x:c>
      <x:c r="J1431" s="4" t="n">
        <x:v>0.26</x:v>
      </x:c>
      <x:c r="K1431" s="4">
        <x:f>I1431*J1431</x:f>
      </x:c>
      <x:c r="L1431" s="4" t="n">
        <x:v>267.006</x:v>
      </x:c>
      <x:c r="M1431" s="5">
        <x:f>J1431/3.234*100</x:f>
      </x:c>
      <x:c r="N1431" s="6">
        <x:f>M1431*L1431/100</x:f>
      </x:c>
      <x:c r="O1431" s="6">
        <x:f>H1431-N1431</x:f>
      </x:c>
    </x:row>
    <x:row r="1432" spans="1:25">
      <x:c r="A1432" s="0" t="s">
        <x:v>125</x:v>
      </x:c>
      <x:c r="B1432" s="0" t="n">
        <x:v>1937</x:v>
      </x:c>
      <x:c r="C1432" s="0" t="s">
        <x:v>21</x:v>
      </x:c>
      <x:c r="D1432" s="0" t="s">
        <x:v>28</x:v>
      </x:c>
      <x:c r="E1432" s="0" t="s">
        <x:v>23</x:v>
      </x:c>
      <x:c r="F1432" s="0" t="s">
        <x:v>26</x:v>
      </x:c>
      <x:c r="G1432" s="0" t="n">
        <x:v>117</x:v>
      </x:c>
      <x:c r="H1432" s="4" t="n">
        <x:v>177.84</x:v>
      </x:c>
      <x:c r="I1432" s="4" t="n">
        <x:v>117</x:v>
      </x:c>
      <x:c r="J1432" s="4" t="n">
        <x:v>1.52</x:v>
      </x:c>
      <x:c r="K1432" s="4">
        <x:f>I1432*J1432</x:f>
      </x:c>
      <x:c r="L1432" s="4" t="n">
        <x:v>267.006</x:v>
      </x:c>
      <x:c r="M1432" s="5">
        <x:f>J1432/3.234*100</x:f>
      </x:c>
      <x:c r="N1432" s="6">
        <x:f>M1432*L1432/100</x:f>
      </x:c>
      <x:c r="O1432" s="6">
        <x:f>H1432-N1432</x:f>
      </x:c>
    </x:row>
    <x:row r="1433" spans="1:25">
      <x:c r="A1433" s="0" t="s">
        <x:v>66</x:v>
      </x:c>
      <x:c r="B1433" s="0" t="n">
        <x:v>1938</x:v>
      </x:c>
      <x:c r="C1433" s="0" t="s">
        <x:v>21</x:v>
      </x:c>
      <x:c r="D1433" s="0" t="s">
        <x:v>22</x:v>
      </x:c>
      <x:c r="E1433" s="0" t="s">
        <x:v>23</x:v>
      </x:c>
      <x:c r="F1433" s="0" t="s">
        <x:v>20</x:v>
      </x:c>
      <x:c r="G1433" s="0" t="n">
        <x:v>129</x:v>
      </x:c>
      <x:c r="H1433" s="4" t="n">
        <x:v>4.092</x:v>
      </x:c>
      <x:c r="I1433" s="4" t="n">
        <x:v>129</x:v>
      </x:c>
      <x:c r="J1433" s="4" t="n">
        <x:v>0.032</x:v>
      </x:c>
      <x:c r="K1433" s="4">
        <x:f>I1433*J1433</x:f>
      </x:c>
      <x:c r="L1433" s="4" t="n">
        <x:v>282.006</x:v>
      </x:c>
      <x:c r="M1433" s="5">
        <x:f>J1433/2.793*100</x:f>
      </x:c>
      <x:c r="N1433" s="6">
        <x:f>M1433*L1433/100</x:f>
      </x:c>
      <x:c r="O1433" s="6">
        <x:f>H1433-N1433</x:f>
      </x:c>
    </x:row>
    <x:row r="1434" spans="1:25">
      <x:c r="A1434" s="0" t="s">
        <x:v>66</x:v>
      </x:c>
      <x:c r="B1434" s="0" t="n">
        <x:v>1938</x:v>
      </x:c>
      <x:c r="C1434" s="0" t="s">
        <x:v>21</x:v>
      </x:c>
      <x:c r="D1434" s="0" t="s">
        <x:v>22</x:v>
      </x:c>
      <x:c r="E1434" s="0" t="s">
        <x:v>23</x:v>
      </x:c>
      <x:c r="F1434" s="0" t="s">
        <x:v>20</x:v>
      </x:c>
      <x:c r="G1434" s="0" t="n">
        <x:v>129</x:v>
      </x:c>
      <x:c r="H1434" s="4" t="n">
        <x:v>39.897</x:v>
      </x:c>
      <x:c r="I1434" s="4" t="n">
        <x:v>129</x:v>
      </x:c>
      <x:c r="J1434" s="4" t="n">
        <x:v>0.309</x:v>
      </x:c>
      <x:c r="K1434" s="4">
        <x:f>I1434*J1434</x:f>
      </x:c>
      <x:c r="L1434" s="4" t="n">
        <x:v>282.006</x:v>
      </x:c>
      <x:c r="M1434" s="5">
        <x:f>J1434/2.793*100</x:f>
      </x:c>
      <x:c r="N1434" s="6">
        <x:f>M1434*L1434/100</x:f>
      </x:c>
      <x:c r="O1434" s="6">
        <x:f>H1434-N1434</x:f>
      </x:c>
    </x:row>
    <x:row r="1435" spans="1:25">
      <x:c r="A1435" s="0" t="s">
        <x:v>66</x:v>
      </x:c>
      <x:c r="B1435" s="0" t="n">
        <x:v>1938</x:v>
      </x:c>
      <x:c r="C1435" s="0" t="s">
        <x:v>21</x:v>
      </x:c>
      <x:c r="D1435" s="0" t="s">
        <x:v>22</x:v>
      </x:c>
      <x:c r="E1435" s="0" t="s">
        <x:v>23</x:v>
      </x:c>
      <x:c r="F1435" s="0" t="s">
        <x:v>20</x:v>
      </x:c>
      <x:c r="G1435" s="0" t="n">
        <x:v>129</x:v>
      </x:c>
      <x:c r="H1435" s="4" t="n">
        <x:v>43.384</x:v>
      </x:c>
      <x:c r="I1435" s="4" t="n">
        <x:v>129</x:v>
      </x:c>
      <x:c r="J1435" s="4" t="n">
        <x:v>0.336</x:v>
      </x:c>
      <x:c r="K1435" s="4">
        <x:f>I1435*J1435</x:f>
      </x:c>
      <x:c r="L1435" s="4" t="n">
        <x:v>282.006</x:v>
      </x:c>
      <x:c r="M1435" s="5">
        <x:f>J1435/2.793*100</x:f>
      </x:c>
      <x:c r="N1435" s="6">
        <x:f>M1435*L1435/100</x:f>
      </x:c>
      <x:c r="O1435" s="6">
        <x:f>H1435-N1435</x:f>
      </x:c>
    </x:row>
    <x:row r="1436" spans="1:25">
      <x:c r="A1436" s="0" t="s">
        <x:v>66</x:v>
      </x:c>
      <x:c r="B1436" s="0" t="n">
        <x:v>1938</x:v>
      </x:c>
      <x:c r="C1436" s="0" t="s">
        <x:v>21</x:v>
      </x:c>
      <x:c r="D1436" s="0" t="s">
        <x:v>22</x:v>
      </x:c>
      <x:c r="E1436" s="0" t="s">
        <x:v>23</x:v>
      </x:c>
      <x:c r="F1436" s="0" t="s">
        <x:v>20</x:v>
      </x:c>
      <x:c r="G1436" s="0" t="n">
        <x:v>129</x:v>
      </x:c>
      <x:c r="H1436" s="4" t="n">
        <x:v>43.384</x:v>
      </x:c>
      <x:c r="I1436" s="4" t="n">
        <x:v>129</x:v>
      </x:c>
      <x:c r="J1436" s="4" t="n">
        <x:v>0.336</x:v>
      </x:c>
      <x:c r="K1436" s="4">
        <x:f>I1436*J1436</x:f>
      </x:c>
      <x:c r="L1436" s="4" t="n">
        <x:v>282.006</x:v>
      </x:c>
      <x:c r="M1436" s="5">
        <x:f>J1436/2.793*100</x:f>
      </x:c>
      <x:c r="N1436" s="6">
        <x:f>M1436*L1436/100</x:f>
      </x:c>
      <x:c r="O1436" s="6">
        <x:f>H1436-N1436</x:f>
      </x:c>
    </x:row>
    <x:row r="1437" spans="1:25">
      <x:c r="A1437" s="0" t="s">
        <x:v>66</x:v>
      </x:c>
      <x:c r="B1437" s="0" t="n">
        <x:v>1938</x:v>
      </x:c>
      <x:c r="C1437" s="0" t="s">
        <x:v>21</x:v>
      </x:c>
      <x:c r="D1437" s="0" t="s">
        <x:v>28</x:v>
      </x:c>
      <x:c r="E1437" s="0" t="s">
        <x:v>19</x:v>
      </x:c>
      <x:c r="F1437" s="0" t="s">
        <x:v>26</x:v>
      </x:c>
      <x:c r="G1437" s="0" t="n">
        <x:v>129</x:v>
      </x:c>
      <x:c r="H1437" s="4" t="n">
        <x:v>33.54</x:v>
      </x:c>
      <x:c r="I1437" s="4" t="n">
        <x:v>129</x:v>
      </x:c>
      <x:c r="J1437" s="4" t="n">
        <x:v>0.26</x:v>
      </x:c>
      <x:c r="K1437" s="4">
        <x:f>I1437*J1437</x:f>
      </x:c>
      <x:c r="L1437" s="4" t="n">
        <x:v>282.006</x:v>
      </x:c>
      <x:c r="M1437" s="5">
        <x:f>J1437/2.793*100</x:f>
      </x:c>
      <x:c r="N1437" s="6">
        <x:f>M1437*L1437/100</x:f>
      </x:c>
      <x:c r="O1437" s="6">
        <x:f>H1437-N1437</x:f>
      </x:c>
    </x:row>
    <x:row r="1438" spans="1:25">
      <x:c r="A1438" s="0" t="s">
        <x:v>66</x:v>
      </x:c>
      <x:c r="B1438" s="0" t="n">
        <x:v>1938</x:v>
      </x:c>
      <x:c r="C1438" s="0" t="s">
        <x:v>21</x:v>
      </x:c>
      <x:c r="D1438" s="0" t="s">
        <x:v>28</x:v>
      </x:c>
      <x:c r="E1438" s="0" t="s">
        <x:v>23</x:v>
      </x:c>
      <x:c r="F1438" s="0" t="s">
        <x:v>26</x:v>
      </x:c>
      <x:c r="G1438" s="0" t="n">
        <x:v>129</x:v>
      </x:c>
      <x:c r="H1438" s="4" t="n">
        <x:v>196.08</x:v>
      </x:c>
      <x:c r="I1438" s="4" t="n">
        <x:v>129</x:v>
      </x:c>
      <x:c r="J1438" s="4" t="n">
        <x:v>1.52</x:v>
      </x:c>
      <x:c r="K1438" s="4">
        <x:f>I1438*J1438</x:f>
      </x:c>
      <x:c r="L1438" s="4" t="n">
        <x:v>282.006</x:v>
      </x:c>
      <x:c r="M1438" s="5">
        <x:f>J1438/2.793*100</x:f>
      </x:c>
      <x:c r="N1438" s="6">
        <x:f>M1438*L1438/100</x:f>
      </x:c>
      <x:c r="O1438" s="6">
        <x:f>H1438-N1438</x:f>
      </x:c>
    </x:row>
    <x:row r="1439" spans="1:25">
      <x:c r="A1439" s="0" t="s">
        <x:v>89</x:v>
      </x:c>
      <x:c r="B1439" s="0" t="n">
        <x:v>1939</x:v>
      </x:c>
      <x:c r="C1439" s="0" t="s">
        <x:v>21</x:v>
      </x:c>
      <x:c r="D1439" s="0" t="s">
        <x:v>22</x:v>
      </x:c>
      <x:c r="E1439" s="0" t="s">
        <x:v>23</x:v>
      </x:c>
      <x:c r="F1439" s="0" t="s">
        <x:v>20</x:v>
      </x:c>
      <x:c r="G1439" s="0" t="n">
        <x:v>117</x:v>
      </x:c>
      <x:c r="H1439" s="4" t="n">
        <x:v>39.897</x:v>
      </x:c>
      <x:c r="I1439" s="4" t="n">
        <x:v>117</x:v>
      </x:c>
      <x:c r="J1439" s="4" t="n">
        <x:v>0.341</x:v>
      </x:c>
      <x:c r="K1439" s="4">
        <x:f>I1439*J1439</x:f>
      </x:c>
      <x:c r="L1439" s="4" t="n">
        <x:v>254.201</x:v>
      </x:c>
      <x:c r="M1439" s="5">
        <x:f>J1439/2.492*100</x:f>
      </x:c>
      <x:c r="N1439" s="6">
        <x:f>M1439*L1439/100</x:f>
      </x:c>
      <x:c r="O1439" s="6">
        <x:f>H1439-N1439</x:f>
      </x:c>
    </x:row>
    <x:row r="1440" spans="1:25">
      <x:c r="A1440" s="0" t="s">
        <x:v>89</x:v>
      </x:c>
      <x:c r="B1440" s="0" t="n">
        <x:v>1939</x:v>
      </x:c>
      <x:c r="C1440" s="0" t="s">
        <x:v>21</x:v>
      </x:c>
      <x:c r="D1440" s="0" t="s">
        <x:v>22</x:v>
      </x:c>
      <x:c r="E1440" s="0" t="s">
        <x:v>23</x:v>
      </x:c>
      <x:c r="F1440" s="0" t="s">
        <x:v>20</x:v>
      </x:c>
      <x:c r="G1440" s="0" t="n">
        <x:v>117</x:v>
      </x:c>
      <x:c r="H1440" s="4" t="n">
        <x:v>43.384</x:v>
      </x:c>
      <x:c r="I1440" s="4" t="n">
        <x:v>117</x:v>
      </x:c>
      <x:c r="J1440" s="4" t="n">
        <x:v>0.371</x:v>
      </x:c>
      <x:c r="K1440" s="4">
        <x:f>I1440*J1440</x:f>
      </x:c>
      <x:c r="L1440" s="4" t="n">
        <x:v>254.201</x:v>
      </x:c>
      <x:c r="M1440" s="5">
        <x:f>J1440/2.492*100</x:f>
      </x:c>
      <x:c r="N1440" s="6">
        <x:f>M1440*L1440/100</x:f>
      </x:c>
      <x:c r="O1440" s="6">
        <x:f>H1440-N1440</x:f>
      </x:c>
    </x:row>
    <x:row r="1441" spans="1:25">
      <x:c r="A1441" s="0" t="s">
        <x:v>89</x:v>
      </x:c>
      <x:c r="B1441" s="0" t="n">
        <x:v>1939</x:v>
      </x:c>
      <x:c r="C1441" s="0" t="s">
        <x:v>21</x:v>
      </x:c>
      <x:c r="D1441" s="0" t="s">
        <x:v>28</x:v>
      </x:c>
      <x:c r="E1441" s="0" t="s">
        <x:v>19</x:v>
      </x:c>
      <x:c r="F1441" s="0" t="s">
        <x:v>26</x:v>
      </x:c>
      <x:c r="G1441" s="0" t="n">
        <x:v>117</x:v>
      </x:c>
      <x:c r="H1441" s="4" t="n">
        <x:v>30.424</x:v>
      </x:c>
      <x:c r="I1441" s="4" t="n">
        <x:v>117</x:v>
      </x:c>
      <x:c r="J1441" s="4" t="n">
        <x:v>0.26</x:v>
      </x:c>
      <x:c r="K1441" s="4">
        <x:f>I1441*J1441</x:f>
      </x:c>
      <x:c r="L1441" s="4" t="n">
        <x:v>254.201</x:v>
      </x:c>
      <x:c r="M1441" s="5">
        <x:f>J1441/2.492*100</x:f>
      </x:c>
      <x:c r="N1441" s="6">
        <x:f>M1441*L1441/100</x:f>
      </x:c>
      <x:c r="O1441" s="6">
        <x:f>H1441-N1441</x:f>
      </x:c>
    </x:row>
    <x:row r="1442" spans="1:25">
      <x:c r="A1442" s="0" t="s">
        <x:v>89</x:v>
      </x:c>
      <x:c r="B1442" s="0" t="n">
        <x:v>1939</x:v>
      </x:c>
      <x:c r="C1442" s="0" t="s">
        <x:v>21</x:v>
      </x:c>
      <x:c r="D1442" s="0" t="s">
        <x:v>28</x:v>
      </x:c>
      <x:c r="E1442" s="0" t="s">
        <x:v>23</x:v>
      </x:c>
      <x:c r="F1442" s="0" t="s">
        <x:v>26</x:v>
      </x:c>
      <x:c r="G1442" s="0" t="n">
        <x:v>117</x:v>
      </x:c>
      <x:c r="H1442" s="4" t="n">
        <x:v>177.84</x:v>
      </x:c>
      <x:c r="I1442" s="4" t="n">
        <x:v>117</x:v>
      </x:c>
      <x:c r="J1442" s="4" t="n">
        <x:v>1.52</x:v>
      </x:c>
      <x:c r="K1442" s="4">
        <x:f>I1442*J1442</x:f>
      </x:c>
      <x:c r="L1442" s="4" t="n">
        <x:v>254.201</x:v>
      </x:c>
      <x:c r="M1442" s="5">
        <x:f>J1442/2.492*100</x:f>
      </x:c>
      <x:c r="N1442" s="6">
        <x:f>M1442*L1442/100</x:f>
      </x:c>
      <x:c r="O1442" s="6">
        <x:f>H1442-N1442</x:f>
      </x:c>
    </x:row>
    <x:row r="1443" spans="1:25">
      <x:c r="A1443" s="0" t="s">
        <x:v>88</x:v>
      </x:c>
      <x:c r="B1443" s="0" t="n">
        <x:v>1940</x:v>
      </x:c>
      <x:c r="C1443" s="0" t="s">
        <x:v>21</x:v>
      </x:c>
      <x:c r="D1443" s="0" t="s">
        <x:v>22</x:v>
      </x:c>
      <x:c r="E1443" s="0" t="s">
        <x:v>23</x:v>
      </x:c>
      <x:c r="F1443" s="0" t="s">
        <x:v>20</x:v>
      </x:c>
      <x:c r="G1443" s="0" t="n">
        <x:v>117</x:v>
      </x:c>
      <x:c r="H1443" s="4" t="n">
        <x:v>43.384</x:v>
      </x:c>
      <x:c r="I1443" s="4" t="n">
        <x:v>117</x:v>
      </x:c>
      <x:c r="J1443" s="4" t="n">
        <x:v>0.371</x:v>
      </x:c>
      <x:c r="K1443" s="4">
        <x:f>I1443*J1443</x:f>
      </x:c>
      <x:c r="L1443" s="4" t="n">
        <x:v>263.164</x:v>
      </x:c>
      <x:c r="M1443" s="5">
        <x:f>J1443/3.234*100</x:f>
      </x:c>
      <x:c r="N1443" s="6">
        <x:f>M1443*L1443/100</x:f>
      </x:c>
      <x:c r="O1443" s="6">
        <x:f>H1443-N1443</x:f>
      </x:c>
    </x:row>
    <x:row r="1444" spans="1:25">
      <x:c r="A1444" s="0" t="s">
        <x:v>88</x:v>
      </x:c>
      <x:c r="B1444" s="0" t="n">
        <x:v>1940</x:v>
      </x:c>
      <x:c r="C1444" s="0" t="s">
        <x:v>21</x:v>
      </x:c>
      <x:c r="D1444" s="0" t="s">
        <x:v>22</x:v>
      </x:c>
      <x:c r="E1444" s="0" t="s">
        <x:v>23</x:v>
      </x:c>
      <x:c r="F1444" s="0" t="s">
        <x:v>20</x:v>
      </x:c>
      <x:c r="G1444" s="0" t="n">
        <x:v>117</x:v>
      </x:c>
      <x:c r="H1444" s="4" t="n">
        <x:v>43.384</x:v>
      </x:c>
      <x:c r="I1444" s="4" t="n">
        <x:v>117</x:v>
      </x:c>
      <x:c r="J1444" s="4" t="n">
        <x:v>0.371</x:v>
      </x:c>
      <x:c r="K1444" s="4">
        <x:f>I1444*J1444</x:f>
      </x:c>
      <x:c r="L1444" s="4" t="n">
        <x:v>263.164</x:v>
      </x:c>
      <x:c r="M1444" s="5">
        <x:f>J1444/3.234*100</x:f>
      </x:c>
      <x:c r="N1444" s="6">
        <x:f>M1444*L1444/100</x:f>
      </x:c>
      <x:c r="O1444" s="6">
        <x:f>H1444-N1444</x:f>
      </x:c>
    </x:row>
    <x:row r="1445" spans="1:25">
      <x:c r="A1445" s="0" t="s">
        <x:v>88</x:v>
      </x:c>
      <x:c r="B1445" s="0" t="n">
        <x:v>1940</x:v>
      </x:c>
      <x:c r="C1445" s="0" t="s">
        <x:v>21</x:v>
      </x:c>
      <x:c r="D1445" s="0" t="s">
        <x:v>22</x:v>
      </x:c>
      <x:c r="E1445" s="0" t="s">
        <x:v>23</x:v>
      </x:c>
      <x:c r="F1445" s="0" t="s">
        <x:v>20</x:v>
      </x:c>
      <x:c r="G1445" s="0" t="n">
        <x:v>117</x:v>
      </x:c>
      <x:c r="H1445" s="4" t="n">
        <x:v>39.897</x:v>
      </x:c>
      <x:c r="I1445" s="4" t="n">
        <x:v>117</x:v>
      </x:c>
      <x:c r="J1445" s="4" t="n">
        <x:v>0.341</x:v>
      </x:c>
      <x:c r="K1445" s="4">
        <x:f>I1445*J1445</x:f>
      </x:c>
      <x:c r="L1445" s="4" t="n">
        <x:v>263.164</x:v>
      </x:c>
      <x:c r="M1445" s="5">
        <x:f>J1445/3.234*100</x:f>
      </x:c>
      <x:c r="N1445" s="6">
        <x:f>M1445*L1445/100</x:f>
      </x:c>
      <x:c r="O1445" s="6">
        <x:f>H1445-N1445</x:f>
      </x:c>
    </x:row>
    <x:row r="1446" spans="1:25">
      <x:c r="A1446" s="0" t="s">
        <x:v>88</x:v>
      </x:c>
      <x:c r="B1446" s="0" t="n">
        <x:v>1940</x:v>
      </x:c>
      <x:c r="C1446" s="0" t="s">
        <x:v>21</x:v>
      </x:c>
      <x:c r="D1446" s="0" t="s">
        <x:v>22</x:v>
      </x:c>
      <x:c r="E1446" s="0" t="s">
        <x:v>23</x:v>
      </x:c>
      <x:c r="F1446" s="0" t="s">
        <x:v>20</x:v>
      </x:c>
      <x:c r="G1446" s="0" t="n">
        <x:v>117</x:v>
      </x:c>
      <x:c r="H1446" s="4" t="n">
        <x:v>43.384</x:v>
      </x:c>
      <x:c r="I1446" s="4" t="n">
        <x:v>117</x:v>
      </x:c>
      <x:c r="J1446" s="4" t="n">
        <x:v>0.371</x:v>
      </x:c>
      <x:c r="K1446" s="4">
        <x:f>I1446*J1446</x:f>
      </x:c>
      <x:c r="L1446" s="4" t="n">
        <x:v>263.164</x:v>
      </x:c>
      <x:c r="M1446" s="5">
        <x:f>J1446/3.234*100</x:f>
      </x:c>
      <x:c r="N1446" s="6">
        <x:f>M1446*L1446/100</x:f>
      </x:c>
      <x:c r="O1446" s="6">
        <x:f>H1446-N1446</x:f>
      </x:c>
    </x:row>
    <x:row r="1447" spans="1:25">
      <x:c r="A1447" s="0" t="s">
        <x:v>88</x:v>
      </x:c>
      <x:c r="B1447" s="0" t="n">
        <x:v>1940</x:v>
      </x:c>
      <x:c r="C1447" s="0" t="s">
        <x:v>21</x:v>
      </x:c>
      <x:c r="D1447" s="0" t="s">
        <x:v>28</x:v>
      </x:c>
      <x:c r="E1447" s="0" t="s">
        <x:v>19</x:v>
      </x:c>
      <x:c r="F1447" s="0" t="s">
        <x:v>26</x:v>
      </x:c>
      <x:c r="G1447" s="0" t="n">
        <x:v>117</x:v>
      </x:c>
      <x:c r="H1447" s="4" t="n">
        <x:v>30.422</x:v>
      </x:c>
      <x:c r="I1447" s="4" t="n">
        <x:v>117</x:v>
      </x:c>
      <x:c r="J1447" s="4" t="n">
        <x:v>0.26</x:v>
      </x:c>
      <x:c r="K1447" s="4">
        <x:f>I1447*J1447</x:f>
      </x:c>
      <x:c r="L1447" s="4" t="n">
        <x:v>263.164</x:v>
      </x:c>
      <x:c r="M1447" s="5">
        <x:f>J1447/3.234*100</x:f>
      </x:c>
      <x:c r="N1447" s="6">
        <x:f>M1447*L1447/100</x:f>
      </x:c>
      <x:c r="O1447" s="6">
        <x:f>H1447-N1447</x:f>
      </x:c>
    </x:row>
    <x:row r="1448" spans="1:25">
      <x:c r="A1448" s="0" t="s">
        <x:v>88</x:v>
      </x:c>
      <x:c r="B1448" s="0" t="n">
        <x:v>1940</x:v>
      </x:c>
      <x:c r="C1448" s="0" t="s">
        <x:v>21</x:v>
      </x:c>
      <x:c r="D1448" s="0" t="s">
        <x:v>28</x:v>
      </x:c>
      <x:c r="E1448" s="0" t="s">
        <x:v>23</x:v>
      </x:c>
      <x:c r="F1448" s="0" t="s">
        <x:v>26</x:v>
      </x:c>
      <x:c r="G1448" s="0" t="n">
        <x:v>117</x:v>
      </x:c>
      <x:c r="H1448" s="4" t="n">
        <x:v>177.84</x:v>
      </x:c>
      <x:c r="I1448" s="4" t="n">
        <x:v>117</x:v>
      </x:c>
      <x:c r="J1448" s="4" t="n">
        <x:v>1.52</x:v>
      </x:c>
      <x:c r="K1448" s="4">
        <x:f>I1448*J1448</x:f>
      </x:c>
      <x:c r="L1448" s="4" t="n">
        <x:v>263.164</x:v>
      </x:c>
      <x:c r="M1448" s="5">
        <x:f>J1448/3.234*100</x:f>
      </x:c>
      <x:c r="N1448" s="6">
        <x:f>M1448*L1448/100</x:f>
      </x:c>
      <x:c r="O1448" s="6">
        <x:f>H1448-N1448</x:f>
      </x:c>
    </x:row>
    <x:row r="1449" spans="1:25">
      <x:c r="A1449" s="0" t="s">
        <x:v>80</x:v>
      </x:c>
      <x:c r="B1449" s="0" t="n">
        <x:v>1945</x:v>
      </x:c>
      <x:c r="C1449" s="0" t="s">
        <x:v>21</x:v>
      </x:c>
      <x:c r="D1449" s="0" t="s">
        <x:v>42</x:v>
      </x:c>
      <x:c r="E1449" s="0" t="s">
        <x:v>44</x:v>
      </x:c>
      <x:c r="F1449" s="0" t="s">
        <x:v>20</x:v>
      </x:c>
      <x:c r="G1449" s="0" t="n">
        <x:v>75</x:v>
      </x:c>
      <x:c r="H1449" s="4" t="n">
        <x:v>22.5</x:v>
      </x:c>
      <x:c r="I1449" s="4" t="n">
        <x:v>75</x:v>
      </x:c>
      <x:c r="J1449" s="4" t="n">
        <x:v>0.3</x:v>
      </x:c>
      <x:c r="K1449" s="4">
        <x:f>I1449*J1449</x:f>
      </x:c>
      <x:c r="L1449" s="4" t="n">
        <x:v>224.651</x:v>
      </x:c>
      <x:c r="M1449" s="5">
        <x:f>J1449/3.83*100</x:f>
      </x:c>
      <x:c r="N1449" s="6">
        <x:f>M1449*L1449/100</x:f>
      </x:c>
      <x:c r="O1449" s="6">
        <x:f>H1449-N1449</x:f>
      </x:c>
    </x:row>
    <x:row r="1450" spans="1:25">
      <x:c r="A1450" s="0" t="s">
        <x:v>80</x:v>
      </x:c>
      <x:c r="B1450" s="0" t="n">
        <x:v>1945</x:v>
      </x:c>
      <x:c r="C1450" s="0" t="s">
        <x:v>21</x:v>
      </x:c>
      <x:c r="D1450" s="0" t="s">
        <x:v>42</x:v>
      </x:c>
      <x:c r="E1450" s="0" t="s">
        <x:v>43</x:v>
      </x:c>
      <x:c r="F1450" s="0" t="s">
        <x:v>20</x:v>
      </x:c>
      <x:c r="G1450" s="0" t="n">
        <x:v>75</x:v>
      </x:c>
      <x:c r="H1450" s="4" t="n">
        <x:v>22.5</x:v>
      </x:c>
      <x:c r="I1450" s="4" t="n">
        <x:v>75</x:v>
      </x:c>
      <x:c r="J1450" s="4" t="n">
        <x:v>0.3</x:v>
      </x:c>
      <x:c r="K1450" s="4">
        <x:f>I1450*J1450</x:f>
      </x:c>
      <x:c r="L1450" s="4" t="n">
        <x:v>224.651</x:v>
      </x:c>
      <x:c r="M1450" s="5">
        <x:f>J1450/3.83*100</x:f>
      </x:c>
      <x:c r="N1450" s="6">
        <x:f>M1450*L1450/100</x:f>
      </x:c>
      <x:c r="O1450" s="6">
        <x:f>H1450-N1450</x:f>
      </x:c>
    </x:row>
    <x:row r="1451" spans="1:25">
      <x:c r="A1451" s="0" t="s">
        <x:v>80</x:v>
      </x:c>
      <x:c r="B1451" s="0" t="n">
        <x:v>1945</x:v>
      </x:c>
      <x:c r="C1451" s="0" t="s">
        <x:v>21</x:v>
      </x:c>
      <x:c r="D1451" s="0" t="s">
        <x:v>33</x:v>
      </x:c>
      <x:c r="E1451" s="0" t="s">
        <x:v>45</x:v>
      </x:c>
      <x:c r="F1451" s="0" t="s">
        <x:v>26</x:v>
      </x:c>
      <x:c r="G1451" s="0" t="n">
        <x:v>75</x:v>
      </x:c>
      <x:c r="H1451" s="4" t="n">
        <x:v>111.005</x:v>
      </x:c>
      <x:c r="I1451" s="4" t="n">
        <x:v>75</x:v>
      </x:c>
      <x:c r="J1451" s="4" t="n">
        <x:v>1.48</x:v>
      </x:c>
      <x:c r="K1451" s="4">
        <x:f>I1451*J1451</x:f>
      </x:c>
      <x:c r="L1451" s="4" t="n">
        <x:v>224.651</x:v>
      </x:c>
      <x:c r="M1451" s="5">
        <x:f>J1451/3.83*100</x:f>
      </x:c>
      <x:c r="N1451" s="6">
        <x:f>M1451*L1451/100</x:f>
      </x:c>
      <x:c r="O1451" s="6">
        <x:f>H1451-N1451</x:f>
      </x:c>
    </x:row>
    <x:row r="1452" spans="1:25">
      <x:c r="A1452" s="0" t="s">
        <x:v>80</x:v>
      </x:c>
      <x:c r="B1452" s="0" t="n">
        <x:v>1945</x:v>
      </x:c>
      <x:c r="C1452" s="0" t="s">
        <x:v>21</x:v>
      </x:c>
      <x:c r="D1452" s="0" t="s">
        <x:v>36</x:v>
      </x:c>
      <x:c r="E1452" s="0" t="s">
        <x:v>46</x:v>
      </x:c>
      <x:c r="F1452" s="0" t="s">
        <x:v>26</x:v>
      </x:c>
      <x:c r="G1452" s="0" t="n">
        <x:v>75</x:v>
      </x:c>
      <x:c r="H1452" s="4" t="n">
        <x:v>131.25</x:v>
      </x:c>
      <x:c r="I1452" s="4" t="n">
        <x:v>75</x:v>
      </x:c>
      <x:c r="J1452" s="4" t="n">
        <x:v>1.75</x:v>
      </x:c>
      <x:c r="K1452" s="4">
        <x:f>I1452*J1452</x:f>
      </x:c>
      <x:c r="L1452" s="4" t="n">
        <x:v>224.651</x:v>
      </x:c>
      <x:c r="M1452" s="5">
        <x:f>J1452/3.83*100</x:f>
      </x:c>
      <x:c r="N1452" s="6">
        <x:f>M1452*L1452/100</x:f>
      </x:c>
      <x:c r="O1452" s="6">
        <x:f>H1452-N1452</x:f>
      </x:c>
    </x:row>
    <x:row r="1453" spans="1:25">
      <x:c r="A1453" s="0" t="s">
        <x:v>126</x:v>
      </x:c>
      <x:c r="B1453" s="0" t="n">
        <x:v>1950</x:v>
      </x:c>
      <x:c r="C1453" s="0" t="s">
        <x:v>21</x:v>
      </x:c>
      <x:c r="D1453" s="0" t="s">
        <x:v>22</x:v>
      </x:c>
      <x:c r="E1453" s="0" t="s">
        <x:v>23</x:v>
      </x:c>
      <x:c r="F1453" s="0" t="s">
        <x:v>20</x:v>
      </x:c>
      <x:c r="G1453" s="0" t="n">
        <x:v>117</x:v>
      </x:c>
      <x:c r="H1453" s="4" t="n">
        <x:v>39.897</x:v>
      </x:c>
      <x:c r="I1453" s="4" t="n">
        <x:v>117</x:v>
      </x:c>
      <x:c r="J1453" s="4" t="n">
        <x:v>0.341</x:v>
      </x:c>
      <x:c r="K1453" s="4">
        <x:f>I1453*J1453</x:f>
      </x:c>
      <x:c r="L1453" s="4" t="n">
        <x:v>250.977</x:v>
      </x:c>
      <x:c r="M1453" s="5">
        <x:f>J1453/3.886*100</x:f>
      </x:c>
      <x:c r="N1453" s="6">
        <x:f>M1453*L1453/100</x:f>
      </x:c>
      <x:c r="O1453" s="6">
        <x:f>H1453-N1453</x:f>
      </x:c>
    </x:row>
    <x:row r="1454" spans="1:25">
      <x:c r="A1454" s="0" t="s">
        <x:v>126</x:v>
      </x:c>
      <x:c r="B1454" s="0" t="n">
        <x:v>1950</x:v>
      </x:c>
      <x:c r="C1454" s="0" t="s">
        <x:v>21</x:v>
      </x:c>
      <x:c r="D1454" s="0" t="s">
        <x:v>22</x:v>
      </x:c>
      <x:c r="E1454" s="0" t="s">
        <x:v>23</x:v>
      </x:c>
      <x:c r="F1454" s="0" t="s">
        <x:v>20</x:v>
      </x:c>
      <x:c r="G1454" s="0" t="n">
        <x:v>117</x:v>
      </x:c>
      <x:c r="H1454" s="4" t="n">
        <x:v>39.897</x:v>
      </x:c>
      <x:c r="I1454" s="4" t="n">
        <x:v>117</x:v>
      </x:c>
      <x:c r="J1454" s="4" t="n">
        <x:v>0.341</x:v>
      </x:c>
      <x:c r="K1454" s="4">
        <x:f>I1454*J1454</x:f>
      </x:c>
      <x:c r="L1454" s="4" t="n">
        <x:v>250.977</x:v>
      </x:c>
      <x:c r="M1454" s="5">
        <x:f>J1454/3.886*100</x:f>
      </x:c>
      <x:c r="N1454" s="6">
        <x:f>M1454*L1454/100</x:f>
      </x:c>
      <x:c r="O1454" s="6">
        <x:f>H1454-N1454</x:f>
      </x:c>
    </x:row>
    <x:row r="1455" spans="1:25">
      <x:c r="A1455" s="0" t="s">
        <x:v>126</x:v>
      </x:c>
      <x:c r="B1455" s="0" t="n">
        <x:v>1950</x:v>
      </x:c>
      <x:c r="C1455" s="0" t="s">
        <x:v>21</x:v>
      </x:c>
      <x:c r="D1455" s="0" t="s">
        <x:v>22</x:v>
      </x:c>
      <x:c r="E1455" s="0" t="s">
        <x:v>23</x:v>
      </x:c>
      <x:c r="F1455" s="0" t="s">
        <x:v>20</x:v>
      </x:c>
      <x:c r="G1455" s="0" t="n">
        <x:v>117</x:v>
      </x:c>
      <x:c r="H1455" s="4" t="n">
        <x:v>39.897</x:v>
      </x:c>
      <x:c r="I1455" s="4" t="n">
        <x:v>117</x:v>
      </x:c>
      <x:c r="J1455" s="4" t="n">
        <x:v>0.341</x:v>
      </x:c>
      <x:c r="K1455" s="4">
        <x:f>I1455*J1455</x:f>
      </x:c>
      <x:c r="L1455" s="4" t="n">
        <x:v>250.977</x:v>
      </x:c>
      <x:c r="M1455" s="5">
        <x:f>J1455/3.886*100</x:f>
      </x:c>
      <x:c r="N1455" s="6">
        <x:f>M1455*L1455/100</x:f>
      </x:c>
      <x:c r="O1455" s="6">
        <x:f>H1455-N1455</x:f>
      </x:c>
    </x:row>
    <x:row r="1456" spans="1:25">
      <x:c r="A1456" s="0" t="s">
        <x:v>126</x:v>
      </x:c>
      <x:c r="B1456" s="0" t="n">
        <x:v>1950</x:v>
      </x:c>
      <x:c r="C1456" s="0" t="s">
        <x:v>21</x:v>
      </x:c>
      <x:c r="D1456" s="0" t="s">
        <x:v>22</x:v>
      </x:c>
      <x:c r="E1456" s="0" t="s">
        <x:v>23</x:v>
      </x:c>
      <x:c r="F1456" s="0" t="s">
        <x:v>20</x:v>
      </x:c>
      <x:c r="G1456" s="0" t="n">
        <x:v>117</x:v>
      </x:c>
      <x:c r="H1456" s="4" t="n">
        <x:v>39.897</x:v>
      </x:c>
      <x:c r="I1456" s="4" t="n">
        <x:v>117</x:v>
      </x:c>
      <x:c r="J1456" s="4" t="n">
        <x:v>0.341</x:v>
      </x:c>
      <x:c r="K1456" s="4">
        <x:f>I1456*J1456</x:f>
      </x:c>
      <x:c r="L1456" s="4" t="n">
        <x:v>250.977</x:v>
      </x:c>
      <x:c r="M1456" s="5">
        <x:f>J1456/3.886*100</x:f>
      </x:c>
      <x:c r="N1456" s="6">
        <x:f>M1456*L1456/100</x:f>
      </x:c>
      <x:c r="O1456" s="6">
        <x:f>H1456-N1456</x:f>
      </x:c>
    </x:row>
    <x:row r="1457" spans="1:25">
      <x:c r="A1457" s="0" t="s">
        <x:v>126</x:v>
      </x:c>
      <x:c r="B1457" s="0" t="n">
        <x:v>1950</x:v>
      </x:c>
      <x:c r="C1457" s="0" t="s">
        <x:v>21</x:v>
      </x:c>
      <x:c r="D1457" s="0" t="s">
        <x:v>22</x:v>
      </x:c>
      <x:c r="E1457" s="0" t="s">
        <x:v>23</x:v>
      </x:c>
      <x:c r="F1457" s="0" t="s">
        <x:v>20</x:v>
      </x:c>
      <x:c r="G1457" s="0" t="n">
        <x:v>117</x:v>
      </x:c>
      <x:c r="H1457" s="4" t="n">
        <x:v>43.384</x:v>
      </x:c>
      <x:c r="I1457" s="4" t="n">
        <x:v>117</x:v>
      </x:c>
      <x:c r="J1457" s="4" t="n">
        <x:v>0.371</x:v>
      </x:c>
      <x:c r="K1457" s="4">
        <x:f>I1457*J1457</x:f>
      </x:c>
      <x:c r="L1457" s="4" t="n">
        <x:v>250.977</x:v>
      </x:c>
      <x:c r="M1457" s="5">
        <x:f>J1457/3.886*100</x:f>
      </x:c>
      <x:c r="N1457" s="6">
        <x:f>M1457*L1457/100</x:f>
      </x:c>
      <x:c r="O1457" s="6">
        <x:f>H1457-N1457</x:f>
      </x:c>
    </x:row>
    <x:row r="1458" spans="1:25">
      <x:c r="A1458" s="0" t="s">
        <x:v>126</x:v>
      </x:c>
      <x:c r="B1458" s="0" t="n">
        <x:v>1950</x:v>
      </x:c>
      <x:c r="C1458" s="0" t="s">
        <x:v>21</x:v>
      </x:c>
      <x:c r="D1458" s="0" t="s">
        <x:v>22</x:v>
      </x:c>
      <x:c r="E1458" s="0" t="s">
        <x:v>23</x:v>
      </x:c>
      <x:c r="F1458" s="0" t="s">
        <x:v>20</x:v>
      </x:c>
      <x:c r="G1458" s="0" t="n">
        <x:v>117</x:v>
      </x:c>
      <x:c r="H1458" s="4" t="n">
        <x:v>43.384</x:v>
      </x:c>
      <x:c r="I1458" s="4" t="n">
        <x:v>117</x:v>
      </x:c>
      <x:c r="J1458" s="4" t="n">
        <x:v>0.371</x:v>
      </x:c>
      <x:c r="K1458" s="4">
        <x:f>I1458*J1458</x:f>
      </x:c>
      <x:c r="L1458" s="4" t="n">
        <x:v>250.977</x:v>
      </x:c>
      <x:c r="M1458" s="5">
        <x:f>J1458/3.886*100</x:f>
      </x:c>
      <x:c r="N1458" s="6">
        <x:f>M1458*L1458/100</x:f>
      </x:c>
      <x:c r="O1458" s="6">
        <x:f>H1458-N1458</x:f>
      </x:c>
    </x:row>
    <x:row r="1459" spans="1:25">
      <x:c r="A1459" s="0" t="s">
        <x:v>126</x:v>
      </x:c>
      <x:c r="B1459" s="0" t="n">
        <x:v>1950</x:v>
      </x:c>
      <x:c r="C1459" s="0" t="s">
        <x:v>21</x:v>
      </x:c>
      <x:c r="D1459" s="0" t="s">
        <x:v>28</x:v>
      </x:c>
      <x:c r="E1459" s="0" t="s">
        <x:v>19</x:v>
      </x:c>
      <x:c r="F1459" s="0" t="s">
        <x:v>26</x:v>
      </x:c>
      <x:c r="G1459" s="0" t="n">
        <x:v>117</x:v>
      </x:c>
      <x:c r="H1459" s="4" t="n">
        <x:v>30.427</x:v>
      </x:c>
      <x:c r="I1459" s="4" t="n">
        <x:v>117</x:v>
      </x:c>
      <x:c r="J1459" s="4" t="n">
        <x:v>0.26</x:v>
      </x:c>
      <x:c r="K1459" s="4">
        <x:f>I1459*J1459</x:f>
      </x:c>
      <x:c r="L1459" s="4" t="n">
        <x:v>250.977</x:v>
      </x:c>
      <x:c r="M1459" s="5">
        <x:f>J1459/3.886*100</x:f>
      </x:c>
      <x:c r="N1459" s="6">
        <x:f>M1459*L1459/100</x:f>
      </x:c>
      <x:c r="O1459" s="6">
        <x:f>H1459-N1459</x:f>
      </x:c>
    </x:row>
    <x:row r="1460" spans="1:25">
      <x:c r="A1460" s="0" t="s">
        <x:v>126</x:v>
      </x:c>
      <x:c r="B1460" s="0" t="n">
        <x:v>1950</x:v>
      </x:c>
      <x:c r="C1460" s="0" t="s">
        <x:v>21</x:v>
      </x:c>
      <x:c r="D1460" s="0" t="s">
        <x:v>28</x:v>
      </x:c>
      <x:c r="E1460" s="0" t="s">
        <x:v>23</x:v>
      </x:c>
      <x:c r="F1460" s="0" t="s">
        <x:v>26</x:v>
      </x:c>
      <x:c r="G1460" s="0" t="n">
        <x:v>117</x:v>
      </x:c>
      <x:c r="H1460" s="4" t="n">
        <x:v>177.84</x:v>
      </x:c>
      <x:c r="I1460" s="4" t="n">
        <x:v>117</x:v>
      </x:c>
      <x:c r="J1460" s="4" t="n">
        <x:v>1.52</x:v>
      </x:c>
      <x:c r="K1460" s="4">
        <x:f>I1460*J1460</x:f>
      </x:c>
      <x:c r="L1460" s="4" t="n">
        <x:v>250.977</x:v>
      </x:c>
      <x:c r="M1460" s="5">
        <x:f>J1460/3.886*100</x:f>
      </x:c>
      <x:c r="N1460" s="6">
        <x:f>M1460*L1460/100</x:f>
      </x:c>
      <x:c r="O1460" s="6">
        <x:f>H1460-N1460</x:f>
      </x:c>
    </x:row>
    <x:row r="1461" spans="1:25">
      <x:c r="A1461" s="0" t="s">
        <x:v>112</x:v>
      </x:c>
      <x:c r="B1461" s="0" t="n">
        <x:v>1953</x:v>
      </x:c>
      <x:c r="C1461" s="0" t="s">
        <x:v>21</x:v>
      </x:c>
      <x:c r="D1461" s="0" t="s">
        <x:v>22</x:v>
      </x:c>
      <x:c r="E1461" s="0" t="s">
        <x:v>23</x:v>
      </x:c>
      <x:c r="F1461" s="0" t="s">
        <x:v>20</x:v>
      </x:c>
      <x:c r="G1461" s="0" t="n">
        <x:v>117</x:v>
      </x:c>
      <x:c r="H1461" s="4" t="n">
        <x:v>39.897</x:v>
      </x:c>
      <x:c r="I1461" s="4" t="n">
        <x:v>117</x:v>
      </x:c>
      <x:c r="J1461" s="4" t="n">
        <x:v>0.341</x:v>
      </x:c>
      <x:c r="K1461" s="4">
        <x:f>I1461*J1461</x:f>
      </x:c>
      <x:c r="L1461" s="4" t="n">
        <x:v>253.62</x:v>
      </x:c>
      <x:c r="M1461" s="5">
        <x:f>J1461/2.492*100</x:f>
      </x:c>
      <x:c r="N1461" s="6">
        <x:f>M1461*L1461/100</x:f>
      </x:c>
      <x:c r="O1461" s="6">
        <x:f>H1461-N1461</x:f>
      </x:c>
    </x:row>
    <x:row r="1462" spans="1:25">
      <x:c r="A1462" s="0" t="s">
        <x:v>112</x:v>
      </x:c>
      <x:c r="B1462" s="0" t="n">
        <x:v>1953</x:v>
      </x:c>
      <x:c r="C1462" s="0" t="s">
        <x:v>21</x:v>
      </x:c>
      <x:c r="D1462" s="0" t="s">
        <x:v>22</x:v>
      </x:c>
      <x:c r="E1462" s="0" t="s">
        <x:v>23</x:v>
      </x:c>
      <x:c r="F1462" s="0" t="s">
        <x:v>20</x:v>
      </x:c>
      <x:c r="G1462" s="0" t="n">
        <x:v>117</x:v>
      </x:c>
      <x:c r="H1462" s="4" t="n">
        <x:v>43.384</x:v>
      </x:c>
      <x:c r="I1462" s="4" t="n">
        <x:v>117</x:v>
      </x:c>
      <x:c r="J1462" s="4" t="n">
        <x:v>0.371</x:v>
      </x:c>
      <x:c r="K1462" s="4">
        <x:f>I1462*J1462</x:f>
      </x:c>
      <x:c r="L1462" s="4" t="n">
        <x:v>253.62</x:v>
      </x:c>
      <x:c r="M1462" s="5">
        <x:f>J1462/2.492*100</x:f>
      </x:c>
      <x:c r="N1462" s="6">
        <x:f>M1462*L1462/100</x:f>
      </x:c>
      <x:c r="O1462" s="6">
        <x:f>H1462-N1462</x:f>
      </x:c>
    </x:row>
    <x:row r="1463" spans="1:25">
      <x:c r="A1463" s="0" t="s">
        <x:v>112</x:v>
      </x:c>
      <x:c r="B1463" s="0" t="n">
        <x:v>1953</x:v>
      </x:c>
      <x:c r="C1463" s="0" t="s">
        <x:v>21</x:v>
      </x:c>
      <x:c r="D1463" s="0" t="s">
        <x:v>28</x:v>
      </x:c>
      <x:c r="E1463" s="0" t="s">
        <x:v>19</x:v>
      </x:c>
      <x:c r="F1463" s="0" t="s">
        <x:v>26</x:v>
      </x:c>
      <x:c r="G1463" s="0" t="n">
        <x:v>117</x:v>
      </x:c>
      <x:c r="H1463" s="4" t="n">
        <x:v>30.426</x:v>
      </x:c>
      <x:c r="I1463" s="4" t="n">
        <x:v>117</x:v>
      </x:c>
      <x:c r="J1463" s="4" t="n">
        <x:v>0.26</x:v>
      </x:c>
      <x:c r="K1463" s="4">
        <x:f>I1463*J1463</x:f>
      </x:c>
      <x:c r="L1463" s="4" t="n">
        <x:v>253.62</x:v>
      </x:c>
      <x:c r="M1463" s="5">
        <x:f>J1463/2.492*100</x:f>
      </x:c>
      <x:c r="N1463" s="6">
        <x:f>M1463*L1463/100</x:f>
      </x:c>
      <x:c r="O1463" s="6">
        <x:f>H1463-N1463</x:f>
      </x:c>
    </x:row>
    <x:row r="1464" spans="1:25">
      <x:c r="A1464" s="0" t="s">
        <x:v>112</x:v>
      </x:c>
      <x:c r="B1464" s="0" t="n">
        <x:v>1953</x:v>
      </x:c>
      <x:c r="C1464" s="0" t="s">
        <x:v>21</x:v>
      </x:c>
      <x:c r="D1464" s="0" t="s">
        <x:v>28</x:v>
      </x:c>
      <x:c r="E1464" s="0" t="s">
        <x:v>23</x:v>
      </x:c>
      <x:c r="F1464" s="0" t="s">
        <x:v>26</x:v>
      </x:c>
      <x:c r="G1464" s="0" t="n">
        <x:v>117</x:v>
      </x:c>
      <x:c r="H1464" s="4" t="n">
        <x:v>177.84</x:v>
      </x:c>
      <x:c r="I1464" s="4" t="n">
        <x:v>117</x:v>
      </x:c>
      <x:c r="J1464" s="4" t="n">
        <x:v>1.52</x:v>
      </x:c>
      <x:c r="K1464" s="4">
        <x:f>I1464*J1464</x:f>
      </x:c>
      <x:c r="L1464" s="4" t="n">
        <x:v>253.62</x:v>
      </x:c>
      <x:c r="M1464" s="5">
        <x:f>J1464/2.492*100</x:f>
      </x:c>
      <x:c r="N1464" s="6">
        <x:f>M1464*L1464/100</x:f>
      </x:c>
      <x:c r="O1464" s="6">
        <x:f>H1464-N1464</x:f>
      </x:c>
    </x:row>
    <x:row r="1465" spans="1:25">
      <x:c r="A1465" s="0" t="s">
        <x:v>102</x:v>
      </x:c>
      <x:c r="B1465" s="0" t="n">
        <x:v>1954</x:v>
      </x:c>
      <x:c r="C1465" s="0" t="s">
        <x:v>21</x:v>
      </x:c>
      <x:c r="D1465" s="0" t="s">
        <x:v>22</x:v>
      </x:c>
      <x:c r="E1465" s="0" t="s">
        <x:v>23</x:v>
      </x:c>
      <x:c r="F1465" s="0" t="s">
        <x:v>20</x:v>
      </x:c>
      <x:c r="G1465" s="0" t="n">
        <x:v>117</x:v>
      </x:c>
      <x:c r="H1465" s="4" t="n">
        <x:v>43.384</x:v>
      </x:c>
      <x:c r="I1465" s="4" t="n">
        <x:v>117</x:v>
      </x:c>
      <x:c r="J1465" s="4" t="n">
        <x:v>0.371</x:v>
      </x:c>
      <x:c r="K1465" s="4">
        <x:f>I1465*J1465</x:f>
      </x:c>
      <x:c r="L1465" s="4" t="n">
        <x:v>257.903</x:v>
      </x:c>
      <x:c r="M1465" s="5">
        <x:f>J1465/2.863*100</x:f>
      </x:c>
      <x:c r="N1465" s="6">
        <x:f>M1465*L1465/100</x:f>
      </x:c>
      <x:c r="O1465" s="6">
        <x:f>H1465-N1465</x:f>
      </x:c>
    </x:row>
    <x:row r="1466" spans="1:25">
      <x:c r="A1466" s="0" t="s">
        <x:v>102</x:v>
      </x:c>
      <x:c r="B1466" s="0" t="n">
        <x:v>1954</x:v>
      </x:c>
      <x:c r="C1466" s="0" t="s">
        <x:v>21</x:v>
      </x:c>
      <x:c r="D1466" s="0" t="s">
        <x:v>22</x:v>
      </x:c>
      <x:c r="E1466" s="0" t="s">
        <x:v>23</x:v>
      </x:c>
      <x:c r="F1466" s="0" t="s">
        <x:v>20</x:v>
      </x:c>
      <x:c r="G1466" s="0" t="n">
        <x:v>117</x:v>
      </x:c>
      <x:c r="H1466" s="4" t="n">
        <x:v>43.384</x:v>
      </x:c>
      <x:c r="I1466" s="4" t="n">
        <x:v>117</x:v>
      </x:c>
      <x:c r="J1466" s="4" t="n">
        <x:v>0.371</x:v>
      </x:c>
      <x:c r="K1466" s="4">
        <x:f>I1466*J1466</x:f>
      </x:c>
      <x:c r="L1466" s="4" t="n">
        <x:v>257.903</x:v>
      </x:c>
      <x:c r="M1466" s="5">
        <x:f>J1466/2.863*100</x:f>
      </x:c>
      <x:c r="N1466" s="6">
        <x:f>M1466*L1466/100</x:f>
      </x:c>
      <x:c r="O1466" s="6">
        <x:f>H1466-N1466</x:f>
      </x:c>
    </x:row>
    <x:row r="1467" spans="1:25">
      <x:c r="A1467" s="0" t="s">
        <x:v>102</x:v>
      </x:c>
      <x:c r="B1467" s="0" t="n">
        <x:v>1954</x:v>
      </x:c>
      <x:c r="C1467" s="0" t="s">
        <x:v>21</x:v>
      </x:c>
      <x:c r="D1467" s="0" t="s">
        <x:v>22</x:v>
      </x:c>
      <x:c r="E1467" s="0" t="s">
        <x:v>23</x:v>
      </x:c>
      <x:c r="F1467" s="0" t="s">
        <x:v>20</x:v>
      </x:c>
      <x:c r="G1467" s="0" t="n">
        <x:v>117</x:v>
      </x:c>
      <x:c r="H1467" s="4" t="n">
        <x:v>39.897</x:v>
      </x:c>
      <x:c r="I1467" s="4" t="n">
        <x:v>117</x:v>
      </x:c>
      <x:c r="J1467" s="4" t="n">
        <x:v>0.341</x:v>
      </x:c>
      <x:c r="K1467" s="4">
        <x:f>I1467*J1467</x:f>
      </x:c>
      <x:c r="L1467" s="4" t="n">
        <x:v>257.903</x:v>
      </x:c>
      <x:c r="M1467" s="5">
        <x:f>J1467/2.863*100</x:f>
      </x:c>
      <x:c r="N1467" s="6">
        <x:f>M1467*L1467/100</x:f>
      </x:c>
      <x:c r="O1467" s="6">
        <x:f>H1467-N1467</x:f>
      </x:c>
    </x:row>
    <x:row r="1468" spans="1:25">
      <x:c r="A1468" s="0" t="s">
        <x:v>102</x:v>
      </x:c>
      <x:c r="B1468" s="0" t="n">
        <x:v>1954</x:v>
      </x:c>
      <x:c r="C1468" s="0" t="s">
        <x:v>21</x:v>
      </x:c>
      <x:c r="D1468" s="0" t="s">
        <x:v>28</x:v>
      </x:c>
      <x:c r="E1468" s="0" t="s">
        <x:v>19</x:v>
      </x:c>
      <x:c r="F1468" s="0" t="s">
        <x:v>26</x:v>
      </x:c>
      <x:c r="G1468" s="0" t="n">
        <x:v>117</x:v>
      </x:c>
      <x:c r="H1468" s="4" t="n">
        <x:v>30.425</x:v>
      </x:c>
      <x:c r="I1468" s="4" t="n">
        <x:v>117</x:v>
      </x:c>
      <x:c r="J1468" s="4" t="n">
        <x:v>0.26</x:v>
      </x:c>
      <x:c r="K1468" s="4">
        <x:f>I1468*J1468</x:f>
      </x:c>
      <x:c r="L1468" s="4" t="n">
        <x:v>257.903</x:v>
      </x:c>
      <x:c r="M1468" s="5">
        <x:f>J1468/2.863*100</x:f>
      </x:c>
      <x:c r="N1468" s="6">
        <x:f>M1468*L1468/100</x:f>
      </x:c>
      <x:c r="O1468" s="6">
        <x:f>H1468-N1468</x:f>
      </x:c>
    </x:row>
    <x:row r="1469" spans="1:25">
      <x:c r="A1469" s="0" t="s">
        <x:v>102</x:v>
      </x:c>
      <x:c r="B1469" s="0" t="n">
        <x:v>1954</x:v>
      </x:c>
      <x:c r="C1469" s="0" t="s">
        <x:v>21</x:v>
      </x:c>
      <x:c r="D1469" s="0" t="s">
        <x:v>28</x:v>
      </x:c>
      <x:c r="E1469" s="0" t="s">
        <x:v>23</x:v>
      </x:c>
      <x:c r="F1469" s="0" t="s">
        <x:v>26</x:v>
      </x:c>
      <x:c r="G1469" s="0" t="n">
        <x:v>117</x:v>
      </x:c>
      <x:c r="H1469" s="4" t="n">
        <x:v>177.84</x:v>
      </x:c>
      <x:c r="I1469" s="4" t="n">
        <x:v>117</x:v>
      </x:c>
      <x:c r="J1469" s="4" t="n">
        <x:v>1.52</x:v>
      </x:c>
      <x:c r="K1469" s="4">
        <x:f>I1469*J1469</x:f>
      </x:c>
      <x:c r="L1469" s="4" t="n">
        <x:v>257.903</x:v>
      </x:c>
      <x:c r="M1469" s="5">
        <x:f>J1469/2.863*100</x:f>
      </x:c>
      <x:c r="N1469" s="6">
        <x:f>M1469*L1469/100</x:f>
      </x:c>
      <x:c r="O1469" s="6">
        <x:f>H1469-N1469</x:f>
      </x:c>
    </x:row>
    <x:row r="1470" spans="1:25">
      <x:c r="A1470" s="0" t="s">
        <x:v>110</x:v>
      </x:c>
      <x:c r="B1470" s="0" t="n">
        <x:v>1955</x:v>
      </x:c>
      <x:c r="C1470" s="0" t="s">
        <x:v>21</x:v>
      </x:c>
      <x:c r="D1470" s="0" t="s">
        <x:v>22</x:v>
      </x:c>
      <x:c r="E1470" s="0" t="s">
        <x:v>23</x:v>
      </x:c>
      <x:c r="F1470" s="0" t="s">
        <x:v>20</x:v>
      </x:c>
      <x:c r="G1470" s="0" t="n">
        <x:v>139</x:v>
      </x:c>
      <x:c r="H1470" s="4" t="n">
        <x:v>3.069</x:v>
      </x:c>
      <x:c r="I1470" s="4" t="n">
        <x:v>139</x:v>
      </x:c>
      <x:c r="J1470" s="4" t="n">
        <x:v>0.022</x:v>
      </x:c>
      <x:c r="K1470" s="4">
        <x:f>I1470*J1470</x:f>
      </x:c>
      <x:c r="L1470" s="4" t="n">
        <x:v>314.354</x:v>
      </x:c>
      <x:c r="M1470" s="5">
        <x:f>J1470/2.438*100</x:f>
      </x:c>
      <x:c r="N1470" s="6">
        <x:f>M1470*L1470/100</x:f>
      </x:c>
      <x:c r="O1470" s="6">
        <x:f>H1470-N1470</x:f>
      </x:c>
    </x:row>
    <x:row r="1471" spans="1:25">
      <x:c r="A1471" s="0" t="s">
        <x:v>110</x:v>
      </x:c>
      <x:c r="B1471" s="0" t="n">
        <x:v>1955</x:v>
      </x:c>
      <x:c r="C1471" s="0" t="s">
        <x:v>21</x:v>
      </x:c>
      <x:c r="D1471" s="0" t="s">
        <x:v>22</x:v>
      </x:c>
      <x:c r="E1471" s="0" t="s">
        <x:v>23</x:v>
      </x:c>
      <x:c r="F1471" s="0" t="s">
        <x:v>20</x:v>
      </x:c>
      <x:c r="G1471" s="0" t="n">
        <x:v>139</x:v>
      </x:c>
      <x:c r="H1471" s="4" t="n">
        <x:v>39.897</x:v>
      </x:c>
      <x:c r="I1471" s="4" t="n">
        <x:v>139</x:v>
      </x:c>
      <x:c r="J1471" s="4" t="n">
        <x:v>0.287</x:v>
      </x:c>
      <x:c r="K1471" s="4">
        <x:f>I1471*J1471</x:f>
      </x:c>
      <x:c r="L1471" s="4" t="n">
        <x:v>314.354</x:v>
      </x:c>
      <x:c r="M1471" s="5">
        <x:f>J1471/2.438*100</x:f>
      </x:c>
      <x:c r="N1471" s="6">
        <x:f>M1471*L1471/100</x:f>
      </x:c>
      <x:c r="O1471" s="6">
        <x:f>H1471-N1471</x:f>
      </x:c>
    </x:row>
    <x:row r="1472" spans="1:25">
      <x:c r="A1472" s="0" t="s">
        <x:v>110</x:v>
      </x:c>
      <x:c r="B1472" s="0" t="n">
        <x:v>1955</x:v>
      </x:c>
      <x:c r="C1472" s="0" t="s">
        <x:v>21</x:v>
      </x:c>
      <x:c r="D1472" s="0" t="s">
        <x:v>22</x:v>
      </x:c>
      <x:c r="E1472" s="0" t="s">
        <x:v>23</x:v>
      </x:c>
      <x:c r="F1472" s="0" t="s">
        <x:v>20</x:v>
      </x:c>
      <x:c r="G1472" s="0" t="n">
        <x:v>139</x:v>
      </x:c>
      <x:c r="H1472" s="4" t="n">
        <x:v>5.115</x:v>
      </x:c>
      <x:c r="I1472" s="4" t="n">
        <x:v>139</x:v>
      </x:c>
      <x:c r="J1472" s="4" t="n">
        <x:v>0.037</x:v>
      </x:c>
      <x:c r="K1472" s="4">
        <x:f>I1472*J1472</x:f>
      </x:c>
      <x:c r="L1472" s="4" t="n">
        <x:v>314.354</x:v>
      </x:c>
      <x:c r="M1472" s="5">
        <x:f>J1472/2.438*100</x:f>
      </x:c>
      <x:c r="N1472" s="6">
        <x:f>M1472*L1472/100</x:f>
      </x:c>
      <x:c r="O1472" s="6">
        <x:f>H1472-N1472</x:f>
      </x:c>
    </x:row>
    <x:row r="1473" spans="1:25">
      <x:c r="A1473" s="0" t="s">
        <x:v>110</x:v>
      </x:c>
      <x:c r="B1473" s="0" t="n">
        <x:v>1955</x:v>
      </x:c>
      <x:c r="C1473" s="0" t="s">
        <x:v>21</x:v>
      </x:c>
      <x:c r="D1473" s="0" t="s">
        <x:v>22</x:v>
      </x:c>
      <x:c r="E1473" s="0" t="s">
        <x:v>23</x:v>
      </x:c>
      <x:c r="F1473" s="0" t="s">
        <x:v>20</x:v>
      </x:c>
      <x:c r="G1473" s="0" t="n">
        <x:v>139</x:v>
      </x:c>
      <x:c r="H1473" s="4" t="n">
        <x:v>43.384</x:v>
      </x:c>
      <x:c r="I1473" s="4" t="n">
        <x:v>139</x:v>
      </x:c>
      <x:c r="J1473" s="4" t="n">
        <x:v>0.312</x:v>
      </x:c>
      <x:c r="K1473" s="4">
        <x:f>I1473*J1473</x:f>
      </x:c>
      <x:c r="L1473" s="4" t="n">
        <x:v>314.354</x:v>
      </x:c>
      <x:c r="M1473" s="5">
        <x:f>J1473/2.438*100</x:f>
      </x:c>
      <x:c r="N1473" s="6">
        <x:f>M1473*L1473/100</x:f>
      </x:c>
      <x:c r="O1473" s="6">
        <x:f>H1473-N1473</x:f>
      </x:c>
    </x:row>
    <x:row r="1474" spans="1:25">
      <x:c r="A1474" s="0" t="s">
        <x:v>110</x:v>
      </x:c>
      <x:c r="B1474" s="0" t="n">
        <x:v>1955</x:v>
      </x:c>
      <x:c r="C1474" s="0" t="s">
        <x:v>21</x:v>
      </x:c>
      <x:c r="D1474" s="0" t="s">
        <x:v>28</x:v>
      </x:c>
      <x:c r="E1474" s="0" t="s">
        <x:v>19</x:v>
      </x:c>
      <x:c r="F1474" s="0" t="s">
        <x:v>26</x:v>
      </x:c>
      <x:c r="G1474" s="0" t="n">
        <x:v>139</x:v>
      </x:c>
      <x:c r="H1474" s="4" t="n">
        <x:v>36.147</x:v>
      </x:c>
      <x:c r="I1474" s="4" t="n">
        <x:v>139</x:v>
      </x:c>
      <x:c r="J1474" s="4" t="n">
        <x:v>0.26</x:v>
      </x:c>
      <x:c r="K1474" s="4">
        <x:f>I1474*J1474</x:f>
      </x:c>
      <x:c r="L1474" s="4" t="n">
        <x:v>314.354</x:v>
      </x:c>
      <x:c r="M1474" s="5">
        <x:f>J1474/2.438*100</x:f>
      </x:c>
      <x:c r="N1474" s="6">
        <x:f>M1474*L1474/100</x:f>
      </x:c>
      <x:c r="O1474" s="6">
        <x:f>H1474-N1474</x:f>
      </x:c>
    </x:row>
    <x:row r="1475" spans="1:25">
      <x:c r="A1475" s="0" t="s">
        <x:v>110</x:v>
      </x:c>
      <x:c r="B1475" s="0" t="n">
        <x:v>1955</x:v>
      </x:c>
      <x:c r="C1475" s="0" t="s">
        <x:v>21</x:v>
      </x:c>
      <x:c r="D1475" s="0" t="s">
        <x:v>28</x:v>
      </x:c>
      <x:c r="E1475" s="0" t="s">
        <x:v>23</x:v>
      </x:c>
      <x:c r="F1475" s="0" t="s">
        <x:v>26</x:v>
      </x:c>
      <x:c r="G1475" s="0" t="n">
        <x:v>139</x:v>
      </x:c>
      <x:c r="H1475" s="4" t="n">
        <x:v>211.279</x:v>
      </x:c>
      <x:c r="I1475" s="4" t="n">
        <x:v>139</x:v>
      </x:c>
      <x:c r="J1475" s="4" t="n">
        <x:v>1.52</x:v>
      </x:c>
      <x:c r="K1475" s="4">
        <x:f>I1475*J1475</x:f>
      </x:c>
      <x:c r="L1475" s="4" t="n">
        <x:v>314.354</x:v>
      </x:c>
      <x:c r="M1475" s="5">
        <x:f>J1475/2.438*100</x:f>
      </x:c>
      <x:c r="N1475" s="6">
        <x:f>M1475*L1475/100</x:f>
      </x:c>
      <x:c r="O1475" s="6">
        <x:f>H1475-N1475</x:f>
      </x:c>
    </x:row>
    <x:row r="1476" spans="1:25">
      <x:c r="A1476" s="0" t="s">
        <x:v>71</x:v>
      </x:c>
      <x:c r="B1476" s="0" t="n">
        <x:v>1956</x:v>
      </x:c>
      <x:c r="C1476" s="0" t="s">
        <x:v>21</x:v>
      </x:c>
      <x:c r="D1476" s="0" t="s">
        <x:v>22</x:v>
      </x:c>
      <x:c r="E1476" s="0" t="s">
        <x:v>74</x:v>
      </x:c>
      <x:c r="F1476" s="0" t="s">
        <x:v>20</x:v>
      </x:c>
      <x:c r="G1476" s="0" t="n">
        <x:v>225</x:v>
      </x:c>
      <x:c r="H1476" s="4" t="n">
        <x:v>50.4</x:v>
      </x:c>
      <x:c r="I1476" s="4" t="n">
        <x:v>225</x:v>
      </x:c>
      <x:c r="J1476" s="4" t="n">
        <x:v>0.224</x:v>
      </x:c>
      <x:c r="K1476" s="4">
        <x:f>I1476*J1476</x:f>
      </x:c>
      <x:c r="L1476" s="4" t="n">
        <x:v>315.092</x:v>
      </x:c>
      <x:c r="M1476" s="5">
        <x:f>J1476/1.408*100</x:f>
      </x:c>
      <x:c r="N1476" s="6">
        <x:f>M1476*L1476/100</x:f>
      </x:c>
      <x:c r="O1476" s="6">
        <x:f>H1476-N1476</x:f>
      </x:c>
    </x:row>
    <x:row r="1477" spans="1:25">
      <x:c r="A1477" s="0" t="s">
        <x:v>71</x:v>
      </x:c>
      <x:c r="B1477" s="0" t="n">
        <x:v>1956</x:v>
      </x:c>
      <x:c r="C1477" s="0" t="s">
        <x:v>21</x:v>
      </x:c>
      <x:c r="D1477" s="0" t="s">
        <x:v>33</x:v>
      </x:c>
      <x:c r="E1477" s="0" t="s">
        <x:v>73</x:v>
      </x:c>
      <x:c r="F1477" s="0" t="s">
        <x:v>20</x:v>
      </x:c>
      <x:c r="G1477" s="0" t="n">
        <x:v>225</x:v>
      </x:c>
      <x:c r="H1477" s="4" t="n">
        <x:v>59.85</x:v>
      </x:c>
      <x:c r="I1477" s="4" t="n">
        <x:v>225</x:v>
      </x:c>
      <x:c r="J1477" s="4" t="n">
        <x:v>0.266</x:v>
      </x:c>
      <x:c r="K1477" s="4">
        <x:f>I1477*J1477</x:f>
      </x:c>
      <x:c r="L1477" s="4" t="n">
        <x:v>315.092</x:v>
      </x:c>
      <x:c r="M1477" s="5">
        <x:f>J1477/1.408*100</x:f>
      </x:c>
      <x:c r="N1477" s="6">
        <x:f>M1477*L1477/100</x:f>
      </x:c>
      <x:c r="O1477" s="6">
        <x:f>H1477-N1477</x:f>
      </x:c>
    </x:row>
    <x:row r="1478" spans="1:25">
      <x:c r="A1478" s="0" t="s">
        <x:v>71</x:v>
      </x:c>
      <x:c r="B1478" s="0" t="n">
        <x:v>1956</x:v>
      </x:c>
      <x:c r="C1478" s="0" t="s">
        <x:v>21</x:v>
      </x:c>
      <x:c r="D1478" s="0" t="s">
        <x:v>33</x:v>
      </x:c>
      <x:c r="E1478" s="0" t="s">
        <x:v>73</x:v>
      </x:c>
      <x:c r="F1478" s="0" t="s">
        <x:v>26</x:v>
      </x:c>
      <x:c r="G1478" s="0" t="n">
        <x:v>225</x:v>
      </x:c>
      <x:c r="H1478" s="4" t="n">
        <x:v>17.554</x:v>
      </x:c>
      <x:c r="I1478" s="4" t="n">
        <x:v>225</x:v>
      </x:c>
      <x:c r="J1478" s="4" t="n">
        <x:v>0.078</x:v>
      </x:c>
      <x:c r="K1478" s="4">
        <x:f>I1478*J1478</x:f>
      </x:c>
      <x:c r="L1478" s="4" t="n">
        <x:v>315.092</x:v>
      </x:c>
      <x:c r="M1478" s="5">
        <x:f>J1478/1.408*100</x:f>
      </x:c>
      <x:c r="N1478" s="6">
        <x:f>M1478*L1478/100</x:f>
      </x:c>
      <x:c r="O1478" s="6">
        <x:f>H1478-N1478</x:f>
      </x:c>
    </x:row>
    <x:row r="1479" spans="1:25">
      <x:c r="A1479" s="0" t="s">
        <x:v>71</x:v>
      </x:c>
      <x:c r="B1479" s="0" t="n">
        <x:v>1956</x:v>
      </x:c>
      <x:c r="C1479" s="0" t="s">
        <x:v>21</x:v>
      </x:c>
      <x:c r="D1479" s="0" t="s">
        <x:v>36</x:v>
      </x:c>
      <x:c r="E1479" s="0" t="s">
        <x:v>75</x:v>
      </x:c>
      <x:c r="F1479" s="0" t="s">
        <x:v>26</x:v>
      </x:c>
      <x:c r="G1479" s="0" t="n">
        <x:v>225</x:v>
      </x:c>
      <x:c r="H1479" s="4" t="n">
        <x:v>94.477</x:v>
      </x:c>
      <x:c r="I1479" s="4" t="n">
        <x:v>225</x:v>
      </x:c>
      <x:c r="J1479" s="4" t="n">
        <x:v>0.42</x:v>
      </x:c>
      <x:c r="K1479" s="4">
        <x:f>I1479*J1479</x:f>
      </x:c>
      <x:c r="L1479" s="4" t="n">
        <x:v>315.092</x:v>
      </x:c>
      <x:c r="M1479" s="5">
        <x:f>J1479/1.408*100</x:f>
      </x:c>
      <x:c r="N1479" s="6">
        <x:f>M1479*L1479/100</x:f>
      </x:c>
      <x:c r="O1479" s="6">
        <x:f>H1479-N1479</x:f>
      </x:c>
    </x:row>
    <x:row r="1480" spans="1:25">
      <x:c r="A1480" s="0" t="s">
        <x:v>71</x:v>
      </x:c>
      <x:c r="B1480" s="0" t="n">
        <x:v>1956</x:v>
      </x:c>
      <x:c r="C1480" s="0" t="s">
        <x:v>21</x:v>
      </x:c>
      <x:c r="D1480" s="0" t="s">
        <x:v>36</x:v>
      </x:c>
      <x:c r="E1480" s="0" t="s">
        <x:v>76</x:v>
      </x:c>
      <x:c r="F1480" s="0" t="s">
        <x:v>26</x:v>
      </x:c>
      <x:c r="G1480" s="0" t="n">
        <x:v>225</x:v>
      </x:c>
      <x:c r="H1480" s="4" t="n">
        <x:v>94.499</x:v>
      </x:c>
      <x:c r="I1480" s="4" t="n">
        <x:v>225</x:v>
      </x:c>
      <x:c r="J1480" s="4" t="n">
        <x:v>0.42</x:v>
      </x:c>
      <x:c r="K1480" s="4">
        <x:f>I1480*J1480</x:f>
      </x:c>
      <x:c r="L1480" s="4" t="n">
        <x:v>315.092</x:v>
      </x:c>
      <x:c r="M1480" s="5">
        <x:f>J1480/1.408*100</x:f>
      </x:c>
      <x:c r="N1480" s="6">
        <x:f>M1480*L1480/100</x:f>
      </x:c>
      <x:c r="O1480" s="6">
        <x:f>H1480-N1480</x:f>
      </x:c>
    </x:row>
    <x:row r="1481" spans="1:25">
      <x:c r="A1481" s="0" t="s">
        <x:v>92</x:v>
      </x:c>
      <x:c r="B1481" s="0" t="n">
        <x:v>1957</x:v>
      </x:c>
      <x:c r="C1481" s="0" t="s">
        <x:v>21</x:v>
      </x:c>
      <x:c r="D1481" s="0" t="s">
        <x:v>22</x:v>
      </x:c>
      <x:c r="E1481" s="0" t="s">
        <x:v>74</x:v>
      </x:c>
      <x:c r="F1481" s="0" t="s">
        <x:v>20</x:v>
      </x:c>
      <x:c r="G1481" s="0" t="n">
        <x:v>225</x:v>
      </x:c>
      <x:c r="H1481" s="4" t="n">
        <x:v>50.4</x:v>
      </x:c>
      <x:c r="I1481" s="4" t="n">
        <x:v>225</x:v>
      </x:c>
      <x:c r="J1481" s="4" t="n">
        <x:v>0.224</x:v>
      </x:c>
      <x:c r="K1481" s="4">
        <x:f>I1481*J1481</x:f>
      </x:c>
      <x:c r="L1481" s="4" t="n">
        <x:v>299.026</x:v>
      </x:c>
      <x:c r="M1481" s="5">
        <x:f>J1481/1.408*100</x:f>
      </x:c>
      <x:c r="N1481" s="6">
        <x:f>M1481*L1481/100</x:f>
      </x:c>
      <x:c r="O1481" s="6">
        <x:f>H1481-N1481</x:f>
      </x:c>
    </x:row>
    <x:row r="1482" spans="1:25">
      <x:c r="A1482" s="0" t="s">
        <x:v>92</x:v>
      </x:c>
      <x:c r="B1482" s="0" t="n">
        <x:v>1957</x:v>
      </x:c>
      <x:c r="C1482" s="0" t="s">
        <x:v>21</x:v>
      </x:c>
      <x:c r="D1482" s="0" t="s">
        <x:v>33</x:v>
      </x:c>
      <x:c r="E1482" s="0" t="s">
        <x:v>73</x:v>
      </x:c>
      <x:c r="F1482" s="0" t="s">
        <x:v>20</x:v>
      </x:c>
      <x:c r="G1482" s="0" t="n">
        <x:v>225</x:v>
      </x:c>
      <x:c r="H1482" s="4" t="n">
        <x:v>59.85</x:v>
      </x:c>
      <x:c r="I1482" s="4" t="n">
        <x:v>225</x:v>
      </x:c>
      <x:c r="J1482" s="4" t="n">
        <x:v>0.266</x:v>
      </x:c>
      <x:c r="K1482" s="4">
        <x:f>I1482*J1482</x:f>
      </x:c>
      <x:c r="L1482" s="4" t="n">
        <x:v>299.026</x:v>
      </x:c>
      <x:c r="M1482" s="5">
        <x:f>J1482/1.408*100</x:f>
      </x:c>
      <x:c r="N1482" s="6">
        <x:f>M1482*L1482/100</x:f>
      </x:c>
      <x:c r="O1482" s="6">
        <x:f>H1482-N1482</x:f>
      </x:c>
    </x:row>
    <x:row r="1483" spans="1:25">
      <x:c r="A1483" s="0" t="s">
        <x:v>92</x:v>
      </x:c>
      <x:c r="B1483" s="0" t="n">
        <x:v>1957</x:v>
      </x:c>
      <x:c r="C1483" s="0" t="s">
        <x:v>21</x:v>
      </x:c>
      <x:c r="D1483" s="0" t="s">
        <x:v>33</x:v>
      </x:c>
      <x:c r="E1483" s="0" t="s">
        <x:v>73</x:v>
      </x:c>
      <x:c r="F1483" s="0" t="s">
        <x:v>26</x:v>
      </x:c>
      <x:c r="G1483" s="0" t="n">
        <x:v>225</x:v>
      </x:c>
      <x:c r="H1483" s="4" t="n">
        <x:v>17.552</x:v>
      </x:c>
      <x:c r="I1483" s="4" t="n">
        <x:v>225</x:v>
      </x:c>
      <x:c r="J1483" s="4" t="n">
        <x:v>0.078</x:v>
      </x:c>
      <x:c r="K1483" s="4">
        <x:f>I1483*J1483</x:f>
      </x:c>
      <x:c r="L1483" s="4" t="n">
        <x:v>299.026</x:v>
      </x:c>
      <x:c r="M1483" s="5">
        <x:f>J1483/1.408*100</x:f>
      </x:c>
      <x:c r="N1483" s="6">
        <x:f>M1483*L1483/100</x:f>
      </x:c>
      <x:c r="O1483" s="6">
        <x:f>H1483-N1483</x:f>
      </x:c>
    </x:row>
    <x:row r="1484" spans="1:25">
      <x:c r="A1484" s="0" t="s">
        <x:v>92</x:v>
      </x:c>
      <x:c r="B1484" s="0" t="n">
        <x:v>1957</x:v>
      </x:c>
      <x:c r="C1484" s="0" t="s">
        <x:v>21</x:v>
      </x:c>
      <x:c r="D1484" s="0" t="s">
        <x:v>36</x:v>
      </x:c>
      <x:c r="E1484" s="0" t="s">
        <x:v>75</x:v>
      </x:c>
      <x:c r="F1484" s="0" t="s">
        <x:v>26</x:v>
      </x:c>
      <x:c r="G1484" s="0" t="n">
        <x:v>225</x:v>
      </x:c>
      <x:c r="H1484" s="4" t="n">
        <x:v>94.5</x:v>
      </x:c>
      <x:c r="I1484" s="4" t="n">
        <x:v>225</x:v>
      </x:c>
      <x:c r="J1484" s="4" t="n">
        <x:v>0.42</x:v>
      </x:c>
      <x:c r="K1484" s="4">
        <x:f>I1484*J1484</x:f>
      </x:c>
      <x:c r="L1484" s="4" t="n">
        <x:v>299.026</x:v>
      </x:c>
      <x:c r="M1484" s="5">
        <x:f>J1484/1.408*100</x:f>
      </x:c>
      <x:c r="N1484" s="6">
        <x:f>M1484*L1484/100</x:f>
      </x:c>
      <x:c r="O1484" s="6">
        <x:f>H1484-N1484</x:f>
      </x:c>
    </x:row>
    <x:row r="1485" spans="1:25">
      <x:c r="A1485" s="0" t="s">
        <x:v>92</x:v>
      </x:c>
      <x:c r="B1485" s="0" t="n">
        <x:v>1957</x:v>
      </x:c>
      <x:c r="C1485" s="0" t="s">
        <x:v>21</x:v>
      </x:c>
      <x:c r="D1485" s="0" t="s">
        <x:v>36</x:v>
      </x:c>
      <x:c r="E1485" s="0" t="s">
        <x:v>76</x:v>
      </x:c>
      <x:c r="F1485" s="0" t="s">
        <x:v>26</x:v>
      </x:c>
      <x:c r="G1485" s="0" t="n">
        <x:v>225</x:v>
      </x:c>
      <x:c r="H1485" s="4" t="n">
        <x:v>94.502</x:v>
      </x:c>
      <x:c r="I1485" s="4" t="n">
        <x:v>225</x:v>
      </x:c>
      <x:c r="J1485" s="4" t="n">
        <x:v>0.42</x:v>
      </x:c>
      <x:c r="K1485" s="4">
        <x:f>I1485*J1485</x:f>
      </x:c>
      <x:c r="L1485" s="4" t="n">
        <x:v>299.026</x:v>
      </x:c>
      <x:c r="M1485" s="5">
        <x:f>J1485/1.408*100</x:f>
      </x:c>
      <x:c r="N1485" s="6">
        <x:f>M1485*L1485/100</x:f>
      </x:c>
      <x:c r="O1485" s="6">
        <x:f>H1485-N1485</x:f>
      </x:c>
    </x:row>
    <x:row r="1486" spans="1:25">
      <x:c r="A1486" s="0" t="s">
        <x:v>77</x:v>
      </x:c>
      <x:c r="B1486" s="0" t="n">
        <x:v>1959</x:v>
      </x:c>
      <x:c r="C1486" s="0" t="s">
        <x:v>21</x:v>
      </x:c>
      <x:c r="D1486" s="0" t="s">
        <x:v>22</x:v>
      </x:c>
      <x:c r="E1486" s="0" t="s">
        <x:v>74</x:v>
      </x:c>
      <x:c r="F1486" s="0" t="s">
        <x:v>20</x:v>
      </x:c>
      <x:c r="G1486" s="0" t="n">
        <x:v>225</x:v>
      </x:c>
      <x:c r="H1486" s="4" t="n">
        <x:v>50.4</x:v>
      </x:c>
      <x:c r="I1486" s="4" t="n">
        <x:v>225</x:v>
      </x:c>
      <x:c r="J1486" s="4" t="n">
        <x:v>0.224</x:v>
      </x:c>
      <x:c r="K1486" s="4">
        <x:f>I1486*J1486</x:f>
      </x:c>
      <x:c r="L1486" s="4" t="n">
        <x:v>300.39</x:v>
      </x:c>
      <x:c r="M1486" s="5">
        <x:f>J1486/1.408*100</x:f>
      </x:c>
      <x:c r="N1486" s="6">
        <x:f>M1486*L1486/100</x:f>
      </x:c>
      <x:c r="O1486" s="6">
        <x:f>H1486-N1486</x:f>
      </x:c>
    </x:row>
    <x:row r="1487" spans="1:25">
      <x:c r="A1487" s="0" t="s">
        <x:v>77</x:v>
      </x:c>
      <x:c r="B1487" s="0" t="n">
        <x:v>1959</x:v>
      </x:c>
      <x:c r="C1487" s="0" t="s">
        <x:v>21</x:v>
      </x:c>
      <x:c r="D1487" s="0" t="s">
        <x:v>33</x:v>
      </x:c>
      <x:c r="E1487" s="0" t="s">
        <x:v>73</x:v>
      </x:c>
      <x:c r="F1487" s="0" t="s">
        <x:v>20</x:v>
      </x:c>
      <x:c r="G1487" s="0" t="n">
        <x:v>225</x:v>
      </x:c>
      <x:c r="H1487" s="4" t="n">
        <x:v>59.85</x:v>
      </x:c>
      <x:c r="I1487" s="4" t="n">
        <x:v>225</x:v>
      </x:c>
      <x:c r="J1487" s="4" t="n">
        <x:v>0.266</x:v>
      </x:c>
      <x:c r="K1487" s="4">
        <x:f>I1487*J1487</x:f>
      </x:c>
      <x:c r="L1487" s="4" t="n">
        <x:v>300.39</x:v>
      </x:c>
      <x:c r="M1487" s="5">
        <x:f>J1487/1.408*100</x:f>
      </x:c>
      <x:c r="N1487" s="6">
        <x:f>M1487*L1487/100</x:f>
      </x:c>
      <x:c r="O1487" s="6">
        <x:f>H1487-N1487</x:f>
      </x:c>
    </x:row>
    <x:row r="1488" spans="1:25">
      <x:c r="A1488" s="0" t="s">
        <x:v>77</x:v>
      </x:c>
      <x:c r="B1488" s="0" t="n">
        <x:v>1959</x:v>
      </x:c>
      <x:c r="C1488" s="0" t="s">
        <x:v>21</x:v>
      </x:c>
      <x:c r="D1488" s="0" t="s">
        <x:v>33</x:v>
      </x:c>
      <x:c r="E1488" s="0" t="s">
        <x:v>73</x:v>
      </x:c>
      <x:c r="F1488" s="0" t="s">
        <x:v>26</x:v>
      </x:c>
      <x:c r="G1488" s="0" t="n">
        <x:v>225</x:v>
      </x:c>
      <x:c r="H1488" s="4" t="n">
        <x:v>17.553</x:v>
      </x:c>
      <x:c r="I1488" s="4" t="n">
        <x:v>225</x:v>
      </x:c>
      <x:c r="J1488" s="4" t="n">
        <x:v>0.078</x:v>
      </x:c>
      <x:c r="K1488" s="4">
        <x:f>I1488*J1488</x:f>
      </x:c>
      <x:c r="L1488" s="4" t="n">
        <x:v>300.39</x:v>
      </x:c>
      <x:c r="M1488" s="5">
        <x:f>J1488/1.408*100</x:f>
      </x:c>
      <x:c r="N1488" s="6">
        <x:f>M1488*L1488/100</x:f>
      </x:c>
      <x:c r="O1488" s="6">
        <x:f>H1488-N1488</x:f>
      </x:c>
    </x:row>
    <x:row r="1489" spans="1:25">
      <x:c r="A1489" s="0" t="s">
        <x:v>77</x:v>
      </x:c>
      <x:c r="B1489" s="0" t="n">
        <x:v>1959</x:v>
      </x:c>
      <x:c r="C1489" s="0" t="s">
        <x:v>21</x:v>
      </x:c>
      <x:c r="D1489" s="0" t="s">
        <x:v>36</x:v>
      </x:c>
      <x:c r="E1489" s="0" t="s">
        <x:v>75</x:v>
      </x:c>
      <x:c r="F1489" s="0" t="s">
        <x:v>26</x:v>
      </x:c>
      <x:c r="G1489" s="0" t="n">
        <x:v>225</x:v>
      </x:c>
      <x:c r="H1489" s="4" t="n">
        <x:v>94.5</x:v>
      </x:c>
      <x:c r="I1489" s="4" t="n">
        <x:v>225</x:v>
      </x:c>
      <x:c r="J1489" s="4" t="n">
        <x:v>0.42</x:v>
      </x:c>
      <x:c r="K1489" s="4">
        <x:f>I1489*J1489</x:f>
      </x:c>
      <x:c r="L1489" s="4" t="n">
        <x:v>300.39</x:v>
      </x:c>
      <x:c r="M1489" s="5">
        <x:f>J1489/1.408*100</x:f>
      </x:c>
      <x:c r="N1489" s="6">
        <x:f>M1489*L1489/100</x:f>
      </x:c>
      <x:c r="O1489" s="6">
        <x:f>H1489-N1489</x:f>
      </x:c>
    </x:row>
    <x:row r="1490" spans="1:25">
      <x:c r="A1490" s="0" t="s">
        <x:v>77</x:v>
      </x:c>
      <x:c r="B1490" s="0" t="n">
        <x:v>1959</x:v>
      </x:c>
      <x:c r="C1490" s="0" t="s">
        <x:v>21</x:v>
      </x:c>
      <x:c r="D1490" s="0" t="s">
        <x:v>36</x:v>
      </x:c>
      <x:c r="E1490" s="0" t="s">
        <x:v>76</x:v>
      </x:c>
      <x:c r="F1490" s="0" t="s">
        <x:v>26</x:v>
      </x:c>
      <x:c r="G1490" s="0" t="n">
        <x:v>225</x:v>
      </x:c>
      <x:c r="H1490" s="4" t="n">
        <x:v>94.502</x:v>
      </x:c>
      <x:c r="I1490" s="4" t="n">
        <x:v>225</x:v>
      </x:c>
      <x:c r="J1490" s="4" t="n">
        <x:v>0.42</x:v>
      </x:c>
      <x:c r="K1490" s="4">
        <x:f>I1490*J1490</x:f>
      </x:c>
      <x:c r="L1490" s="4" t="n">
        <x:v>300.39</x:v>
      </x:c>
      <x:c r="M1490" s="5">
        <x:f>J1490/1.408*100</x:f>
      </x:c>
      <x:c r="N1490" s="6">
        <x:f>M1490*L1490/100</x:f>
      </x:c>
      <x:c r="O1490" s="6">
        <x:f>H1490-N1490</x:f>
      </x:c>
    </x:row>
    <x:row r="1491" spans="1:25">
      <x:c r="A1491" s="0" t="s">
        <x:v>135</x:v>
      </x:c>
      <x:c r="B1491" s="0" t="n">
        <x:v>1965</x:v>
      </x:c>
      <x:c r="C1491" s="0" t="s">
        <x:v>128</x:v>
      </x:c>
      <x:c r="D1491" s="0" t="s">
        <x:v>129</x:v>
      </x:c>
      <x:c r="E1491" s="0" t="s">
        <x:v>130</x:v>
      </x:c>
      <x:c r="F1491" s="0" t="s">
        <x:v>20</x:v>
      </x:c>
      <x:c r="G1491" s="0" t="n">
        <x:v>600</x:v>
      </x:c>
      <x:c r="H1491" s="4" t="n">
        <x:v>60</x:v>
      </x:c>
      <x:c r="I1491" s="4" t="n">
        <x:v>600</x:v>
      </x:c>
      <x:c r="J1491" s="4" t="n">
        <x:v>0.1</x:v>
      </x:c>
      <x:c r="K1491" s="4">
        <x:f>I1491*J1491</x:f>
      </x:c>
      <x:c r="L1491" s="4" t="n">
        <x:v>148.014</x:v>
      </x:c>
      <x:c r="M1491" s="5">
        <x:f>J1491/0.29*100</x:f>
      </x:c>
      <x:c r="N1491" s="6">
        <x:f>M1491*L1491/100</x:f>
      </x:c>
      <x:c r="O1491" s="6">
        <x:f>H1491-N1491</x:f>
      </x:c>
    </x:row>
    <x:row r="1492" spans="1:25">
      <x:c r="A1492" s="0" t="s">
        <x:v>135</x:v>
      </x:c>
      <x:c r="B1492" s="0" t="n">
        <x:v>1965</x:v>
      </x:c>
      <x:c r="C1492" s="0" t="s">
        <x:v>128</x:v>
      </x:c>
      <x:c r="D1492" s="0" t="s">
        <x:v>18</x:v>
      </x:c>
      <x:c r="E1492" s="0" t="s">
        <x:v>19</x:v>
      </x:c>
      <x:c r="F1492" s="0" t="s">
        <x:v>20</x:v>
      </x:c>
      <x:c r="G1492" s="0" t="n">
        <x:v>600</x:v>
      </x:c>
      <x:c r="H1492" s="4" t="n">
        <x:v>72</x:v>
      </x:c>
      <x:c r="I1492" s="4" t="n">
        <x:v>600</x:v>
      </x:c>
      <x:c r="J1492" s="4" t="n">
        <x:v>0.12</x:v>
      </x:c>
      <x:c r="K1492" s="4">
        <x:f>I1492*J1492</x:f>
      </x:c>
      <x:c r="L1492" s="4" t="n">
        <x:v>148.014</x:v>
      </x:c>
      <x:c r="M1492" s="5">
        <x:f>J1492/0.29*100</x:f>
      </x:c>
      <x:c r="N1492" s="6">
        <x:f>M1492*L1492/100</x:f>
      </x:c>
      <x:c r="O1492" s="6">
        <x:f>H1492-N1492</x:f>
      </x:c>
    </x:row>
    <x:row r="1493" spans="1:25">
      <x:c r="A1493" s="0" t="s">
        <x:v>135</x:v>
      </x:c>
      <x:c r="B1493" s="0" t="n">
        <x:v>1965</x:v>
      </x:c>
      <x:c r="C1493" s="0" t="s">
        <x:v>128</x:v>
      </x:c>
      <x:c r="D1493" s="0" t="s">
        <x:v>18</x:v>
      </x:c>
      <x:c r="E1493" s="0" t="s">
        <x:v>19</x:v>
      </x:c>
      <x:c r="F1493" s="0" t="s">
        <x:v>26</x:v>
      </x:c>
      <x:c r="G1493" s="0" t="n">
        <x:v>600</x:v>
      </x:c>
      <x:c r="H1493" s="4" t="n">
        <x:v>42</x:v>
      </x:c>
      <x:c r="I1493" s="4" t="n">
        <x:v>600</x:v>
      </x:c>
      <x:c r="J1493" s="4" t="n">
        <x:v>0.07</x:v>
      </x:c>
      <x:c r="K1493" s="4">
        <x:f>I1493*J1493</x:f>
      </x:c>
      <x:c r="L1493" s="4" t="n">
        <x:v>148.014</x:v>
      </x:c>
      <x:c r="M1493" s="5">
        <x:f>J1493/0.29*100</x:f>
      </x:c>
      <x:c r="N1493" s="6">
        <x:f>M1493*L1493/100</x:f>
      </x:c>
      <x:c r="O1493" s="6">
        <x:f>H1493-N1493</x:f>
      </x:c>
    </x:row>
    <x:row r="1494" spans="1:25">
      <x:c r="A1494" s="0" t="s">
        <x:v>16</x:v>
      </x:c>
      <x:c r="B1494" s="0" t="n">
        <x:v>1966</x:v>
      </x:c>
      <x:c r="C1494" s="0" t="s">
        <x:v>17</x:v>
      </x:c>
      <x:c r="D1494" s="0" t="s">
        <x:v>18</x:v>
      </x:c>
      <x:c r="E1494" s="0" t="s">
        <x:v>19</x:v>
      </x:c>
      <x:c r="F1494" s="0" t="s">
        <x:v>20</x:v>
      </x:c>
      <x:c r="G1494" s="0" t="n">
        <x:v>31</x:v>
      </x:c>
      <x:c r="H1494" s="4" t="n">
        <x:v>24.7</x:v>
      </x:c>
      <x:c r="I1494" s="4" t="n">
        <x:v>31</x:v>
      </x:c>
      <x:c r="J1494" s="4" t="n">
        <x:v>0.797</x:v>
      </x:c>
      <x:c r="K1494" s="4">
        <x:f>I1494*J1494</x:f>
      </x:c>
      <x:c r="L1494" s="4" t="n">
        <x:v>99.298</x:v>
      </x:c>
      <x:c r="M1494" s="5">
        <x:f>J1494/3.363*100</x:f>
      </x:c>
      <x:c r="N1494" s="6">
        <x:f>M1494*L1494/100</x:f>
      </x:c>
      <x:c r="O1494" s="6">
        <x:f>H1494-N1494</x:f>
      </x:c>
    </x:row>
    <x:row r="1495" spans="1:25">
      <x:c r="A1495" s="0" t="s">
        <x:v>16</x:v>
      </x:c>
      <x:c r="B1495" s="0" t="n">
        <x:v>1966</x:v>
      </x:c>
      <x:c r="C1495" s="0" t="s">
        <x:v>21</x:v>
      </x:c>
      <x:c r="D1495" s="0" t="s">
        <x:v>22</x:v>
      </x:c>
      <x:c r="E1495" s="0" t="s">
        <x:v>23</x:v>
      </x:c>
      <x:c r="F1495" s="0" t="s">
        <x:v>20</x:v>
      </x:c>
      <x:c r="G1495" s="0" t="n">
        <x:v>31</x:v>
      </x:c>
      <x:c r="H1495" s="4" t="n">
        <x:v>17.55</x:v>
      </x:c>
      <x:c r="I1495" s="4" t="n">
        <x:v>31</x:v>
      </x:c>
      <x:c r="J1495" s="4" t="n">
        <x:v>0.566</x:v>
      </x:c>
      <x:c r="K1495" s="4">
        <x:f>I1495*J1495</x:f>
      </x:c>
      <x:c r="L1495" s="4" t="n">
        <x:v>99.298</x:v>
      </x:c>
      <x:c r="M1495" s="5">
        <x:f>J1495/3.363*100</x:f>
      </x:c>
      <x:c r="N1495" s="6">
        <x:f>M1495*L1495/100</x:f>
      </x:c>
      <x:c r="O1495" s="6">
        <x:f>H1495-N1495</x:f>
      </x:c>
    </x:row>
    <x:row r="1496" spans="1:25">
      <x:c r="A1496" s="0" t="s">
        <x:v>16</x:v>
      </x:c>
      <x:c r="B1496" s="0" t="n">
        <x:v>1966</x:v>
      </x:c>
      <x:c r="C1496" s="0" t="s">
        <x:v>17</x:v>
      </x:c>
      <x:c r="D1496" s="0" t="s">
        <x:v>24</x:v>
      </x:c>
      <x:c r="E1496" s="0" t="s">
        <x:v>25</x:v>
      </x:c>
      <x:c r="F1496" s="0" t="s">
        <x:v>26</x:v>
      </x:c>
      <x:c r="G1496" s="0" t="n">
        <x:v>31</x:v>
      </x:c>
      <x:c r="H1496" s="4" t="n">
        <x:v>76</x:v>
      </x:c>
      <x:c r="I1496" s="4" t="n">
        <x:v>31</x:v>
      </x:c>
      <x:c r="J1496" s="4" t="n">
        <x:v>2</x:v>
      </x:c>
      <x:c r="K1496" s="4">
        <x:f>I1496*J1496</x:f>
      </x:c>
      <x:c r="L1496" s="4" t="n">
        <x:v>99.298</x:v>
      </x:c>
      <x:c r="M1496" s="5">
        <x:f>J1496/3.363*100</x:f>
      </x:c>
      <x:c r="N1496" s="6">
        <x:f>M1496*L1496/100</x:f>
      </x:c>
      <x:c r="O1496" s="6">
        <x:f>H1496-N1496</x:f>
      </x:c>
    </x:row>
    <x:row r="1497" spans="1:25">
      <x:c r="A1497" s="0" t="s">
        <x:v>29</x:v>
      </x:c>
      <x:c r="B1497" s="0" t="n">
        <x:v>1967</x:v>
      </x:c>
      <x:c r="C1497" s="0" t="s">
        <x:v>17</x:v>
      </x:c>
      <x:c r="D1497" s="0" t="s">
        <x:v>18</x:v>
      </x:c>
      <x:c r="E1497" s="0" t="s">
        <x:v>19</x:v>
      </x:c>
      <x:c r="F1497" s="0" t="s">
        <x:v>20</x:v>
      </x:c>
      <x:c r="G1497" s="0" t="n">
        <x:v>38</x:v>
      </x:c>
      <x:c r="H1497" s="4" t="n">
        <x:v>24.7</x:v>
      </x:c>
      <x:c r="I1497" s="4" t="n">
        <x:v>38</x:v>
      </x:c>
      <x:c r="J1497" s="4" t="n">
        <x:v>0.65</x:v>
      </x:c>
      <x:c r="K1497" s="4">
        <x:f>I1497*J1497</x:f>
      </x:c>
      <x:c r="L1497" s="4" t="n">
        <x:v>130.601</x:v>
      </x:c>
      <x:c r="M1497" s="5">
        <x:f>J1497/3.834*100</x:f>
      </x:c>
      <x:c r="N1497" s="6">
        <x:f>M1497*L1497/100</x:f>
      </x:c>
      <x:c r="O1497" s="6">
        <x:f>H1497-N1497</x:f>
      </x:c>
    </x:row>
    <x:row r="1498" spans="1:25">
      <x:c r="A1498" s="0" t="s">
        <x:v>29</x:v>
      </x:c>
      <x:c r="B1498" s="0" t="n">
        <x:v>1967</x:v>
      </x:c>
      <x:c r="C1498" s="0" t="s">
        <x:v>21</x:v>
      </x:c>
      <x:c r="D1498" s="0" t="s">
        <x:v>22</x:v>
      </x:c>
      <x:c r="E1498" s="0" t="s">
        <x:v>23</x:v>
      </x:c>
      <x:c r="F1498" s="0" t="s">
        <x:v>20</x:v>
      </x:c>
      <x:c r="G1498" s="0" t="n">
        <x:v>38</x:v>
      </x:c>
      <x:c r="H1498" s="4" t="n">
        <x:v>22.5</x:v>
      </x:c>
      <x:c r="I1498" s="4" t="n">
        <x:v>38</x:v>
      </x:c>
      <x:c r="J1498" s="4" t="n">
        <x:v>0.592</x:v>
      </x:c>
      <x:c r="K1498" s="4">
        <x:f>I1498*J1498</x:f>
      </x:c>
      <x:c r="L1498" s="4" t="n">
        <x:v>130.601</x:v>
      </x:c>
      <x:c r="M1498" s="5">
        <x:f>J1498/3.834*100</x:f>
      </x:c>
      <x:c r="N1498" s="6">
        <x:f>M1498*L1498/100</x:f>
      </x:c>
      <x:c r="O1498" s="6">
        <x:f>H1498-N1498</x:f>
      </x:c>
    </x:row>
    <x:row r="1499" spans="1:25">
      <x:c r="A1499" s="0" t="s">
        <x:v>29</x:v>
      </x:c>
      <x:c r="B1499" s="0" t="n">
        <x:v>1967</x:v>
      </x:c>
      <x:c r="C1499" s="0" t="s">
        <x:v>21</x:v>
      </x:c>
      <x:c r="D1499" s="0" t="s">
        <x:v>22</x:v>
      </x:c>
      <x:c r="E1499" s="0" t="s">
        <x:v>23</x:v>
      </x:c>
      <x:c r="F1499" s="0" t="s">
        <x:v>20</x:v>
      </x:c>
      <x:c r="G1499" s="0" t="n">
        <x:v>38</x:v>
      </x:c>
      <x:c r="H1499" s="4" t="n">
        <x:v>22.5</x:v>
      </x:c>
      <x:c r="I1499" s="4" t="n">
        <x:v>38</x:v>
      </x:c>
      <x:c r="J1499" s="4" t="n">
        <x:v>0.592</x:v>
      </x:c>
      <x:c r="K1499" s="4">
        <x:f>I1499*J1499</x:f>
      </x:c>
      <x:c r="L1499" s="4" t="n">
        <x:v>130.601</x:v>
      </x:c>
      <x:c r="M1499" s="5">
        <x:f>J1499/3.834*100</x:f>
      </x:c>
      <x:c r="N1499" s="6">
        <x:f>M1499*L1499/100</x:f>
      </x:c>
      <x:c r="O1499" s="6">
        <x:f>H1499-N1499</x:f>
      </x:c>
    </x:row>
    <x:row r="1500" spans="1:25">
      <x:c r="A1500" s="0" t="s">
        <x:v>29</x:v>
      </x:c>
      <x:c r="B1500" s="0" t="n">
        <x:v>1967</x:v>
      </x:c>
      <x:c r="C1500" s="0" t="s">
        <x:v>17</x:v>
      </x:c>
      <x:c r="D1500" s="0" t="s">
        <x:v>24</x:v>
      </x:c>
      <x:c r="E1500" s="0" t="s">
        <x:v>25</x:v>
      </x:c>
      <x:c r="F1500" s="0" t="s">
        <x:v>26</x:v>
      </x:c>
      <x:c r="G1500" s="0" t="n">
        <x:v>38</x:v>
      </x:c>
      <x:c r="H1500" s="4" t="n">
        <x:v>76</x:v>
      </x:c>
      <x:c r="I1500" s="4" t="n">
        <x:v>38</x:v>
      </x:c>
      <x:c r="J1500" s="4" t="n">
        <x:v>2</x:v>
      </x:c>
      <x:c r="K1500" s="4">
        <x:f>I1500*J1500</x:f>
      </x:c>
      <x:c r="L1500" s="4" t="n">
        <x:v>130.601</x:v>
      </x:c>
      <x:c r="M1500" s="5">
        <x:f>J1500/3.834*100</x:f>
      </x:c>
      <x:c r="N1500" s="6">
        <x:f>M1500*L1500/100</x:f>
      </x:c>
      <x:c r="O1500" s="6">
        <x:f>H1500-N1500</x:f>
      </x:c>
    </x:row>
    <x:row r="1501" spans="1:25">
      <x:c r="A1501" s="0" t="s">
        <x:v>40</x:v>
      </x:c>
      <x:c r="B1501" s="0" t="n">
        <x:v>1968</x:v>
      </x:c>
      <x:c r="C1501" s="0" t="s">
        <x:v>17</x:v>
      </x:c>
      <x:c r="D1501" s="0" t="s">
        <x:v>18</x:v>
      </x:c>
      <x:c r="E1501" s="0" t="s">
        <x:v>19</x:v>
      </x:c>
      <x:c r="F1501" s="0" t="s">
        <x:v>20</x:v>
      </x:c>
      <x:c r="G1501" s="0" t="n">
        <x:v>20</x:v>
      </x:c>
      <x:c r="H1501" s="4" t="n">
        <x:v>24.7</x:v>
      </x:c>
      <x:c r="I1501" s="4" t="n">
        <x:v>20</x:v>
      </x:c>
      <x:c r="J1501" s="4" t="n">
        <x:v>1.235</x:v>
      </x:c>
      <x:c r="K1501" s="4">
        <x:f>I1501*J1501</x:f>
      </x:c>
      <x:c r="L1501" s="4" t="n">
        <x:v>60</x:v>
      </x:c>
      <x:c r="M1501" s="5">
        <x:f>J1501/5.873*100</x:f>
      </x:c>
      <x:c r="N1501" s="6">
        <x:f>M1501*L1501/100</x:f>
      </x:c>
      <x:c r="O1501" s="6">
        <x:f>H1501-N1501</x:f>
      </x:c>
    </x:row>
    <x:row r="1502" spans="1:25">
      <x:c r="A1502" s="0" t="s">
        <x:v>40</x:v>
      </x:c>
      <x:c r="B1502" s="0" t="n">
        <x:v>1968</x:v>
      </x:c>
      <x:c r="C1502" s="0" t="s">
        <x:v>17</x:v>
      </x:c>
      <x:c r="D1502" s="0" t="s">
        <x:v>18</x:v>
      </x:c>
      <x:c r="E1502" s="0" t="s">
        <x:v>19</x:v>
      </x:c>
      <x:c r="F1502" s="0" t="s">
        <x:v>20</x:v>
      </x:c>
      <x:c r="G1502" s="0" t="n">
        <x:v>20</x:v>
      </x:c>
      <x:c r="H1502" s="4" t="n">
        <x:v>24.7</x:v>
      </x:c>
      <x:c r="I1502" s="4" t="n">
        <x:v>20</x:v>
      </x:c>
      <x:c r="J1502" s="4" t="n">
        <x:v>1.235</x:v>
      </x:c>
      <x:c r="K1502" s="4">
        <x:f>I1502*J1502</x:f>
      </x:c>
      <x:c r="L1502" s="4" t="n">
        <x:v>60</x:v>
      </x:c>
      <x:c r="M1502" s="5">
        <x:f>J1502/5.873*100</x:f>
      </x:c>
      <x:c r="N1502" s="6">
        <x:f>M1502*L1502/100</x:f>
      </x:c>
      <x:c r="O1502" s="6">
        <x:f>H1502-N1502</x:f>
      </x:c>
    </x:row>
    <x:row r="1503" spans="1:25">
      <x:c r="A1503" s="0" t="s">
        <x:v>40</x:v>
      </x:c>
      <x:c r="B1503" s="0" t="n">
        <x:v>1968</x:v>
      </x:c>
      <x:c r="C1503" s="0" t="s">
        <x:v>21</x:v>
      </x:c>
      <x:c r="D1503" s="0" t="s">
        <x:v>22</x:v>
      </x:c>
      <x:c r="E1503" s="0" t="s">
        <x:v>23</x:v>
      </x:c>
      <x:c r="F1503" s="0" t="s">
        <x:v>20</x:v>
      </x:c>
      <x:c r="G1503" s="0" t="n">
        <x:v>20</x:v>
      </x:c>
      <x:c r="H1503" s="4" t="n">
        <x:v>28.05</x:v>
      </x:c>
      <x:c r="I1503" s="4" t="n">
        <x:v>20</x:v>
      </x:c>
      <x:c r="J1503" s="4" t="n">
        <x:v>1.403</x:v>
      </x:c>
      <x:c r="K1503" s="4">
        <x:f>I1503*J1503</x:f>
      </x:c>
      <x:c r="L1503" s="4" t="n">
        <x:v>60</x:v>
      </x:c>
      <x:c r="M1503" s="5">
        <x:f>J1503/5.873*100</x:f>
      </x:c>
      <x:c r="N1503" s="6">
        <x:f>M1503*L1503/100</x:f>
      </x:c>
      <x:c r="O1503" s="6">
        <x:f>H1503-N1503</x:f>
      </x:c>
    </x:row>
    <x:row r="1504" spans="1:25">
      <x:c r="A1504" s="0" t="s">
        <x:v>40</x:v>
      </x:c>
      <x:c r="B1504" s="0" t="n">
        <x:v>1968</x:v>
      </x:c>
      <x:c r="C1504" s="0" t="s">
        <x:v>17</x:v>
      </x:c>
      <x:c r="D1504" s="0" t="s">
        <x:v>24</x:v>
      </x:c>
      <x:c r="E1504" s="0" t="s">
        <x:v>25</x:v>
      </x:c>
      <x:c r="F1504" s="0" t="s">
        <x:v>26</x:v>
      </x:c>
      <x:c r="G1504" s="0" t="n">
        <x:v>20</x:v>
      </x:c>
      <x:c r="H1504" s="4" t="n">
        <x:v>76</x:v>
      </x:c>
      <x:c r="I1504" s="4" t="n">
        <x:v>20</x:v>
      </x:c>
      <x:c r="J1504" s="4" t="n">
        <x:v>2</x:v>
      </x:c>
      <x:c r="K1504" s="4">
        <x:f>I1504*J1504</x:f>
      </x:c>
      <x:c r="L1504" s="4" t="n">
        <x:v>60</x:v>
      </x:c>
      <x:c r="M1504" s="5">
        <x:f>J1504/5.873*100</x:f>
      </x:c>
      <x:c r="N1504" s="6">
        <x:f>M1504*L1504/100</x:f>
      </x:c>
      <x:c r="O1504" s="6">
        <x:f>H1504-N1504</x:f>
      </x:c>
    </x:row>
    <x:row r="1505" spans="1:25">
      <x:c r="A1505" s="0" t="s">
        <x:v>82</x:v>
      </x:c>
      <x:c r="B1505" s="0" t="n">
        <x:v>1969</x:v>
      </x:c>
      <x:c r="C1505" s="0" t="s">
        <x:v>17</x:v>
      </x:c>
      <x:c r="D1505" s="0" t="s">
        <x:v>18</x:v>
      </x:c>
      <x:c r="E1505" s="0" t="s">
        <x:v>19</x:v>
      </x:c>
      <x:c r="F1505" s="0" t="s">
        <x:v>20</x:v>
      </x:c>
      <x:c r="G1505" s="0" t="n">
        <x:v>38</x:v>
      </x:c>
      <x:c r="H1505" s="4" t="n">
        <x:v>24.7</x:v>
      </x:c>
      <x:c r="I1505" s="4" t="n">
        <x:v>38</x:v>
      </x:c>
      <x:c r="J1505" s="4" t="n">
        <x:v>0.65</x:v>
      </x:c>
      <x:c r="K1505" s="4">
        <x:f>I1505*J1505</x:f>
      </x:c>
      <x:c r="L1505" s="4" t="n">
        <x:v>128.606</x:v>
      </x:c>
      <x:c r="M1505" s="5">
        <x:f>J1505/3.834*100</x:f>
      </x:c>
      <x:c r="N1505" s="6">
        <x:f>M1505*L1505/100</x:f>
      </x:c>
      <x:c r="O1505" s="6">
        <x:f>H1505-N1505</x:f>
      </x:c>
    </x:row>
    <x:row r="1506" spans="1:25">
      <x:c r="A1506" s="0" t="s">
        <x:v>82</x:v>
      </x:c>
      <x:c r="B1506" s="0" t="n">
        <x:v>1969</x:v>
      </x:c>
      <x:c r="C1506" s="0" t="s">
        <x:v>21</x:v>
      </x:c>
      <x:c r="D1506" s="0" t="s">
        <x:v>22</x:v>
      </x:c>
      <x:c r="E1506" s="0" t="s">
        <x:v>23</x:v>
      </x:c>
      <x:c r="F1506" s="0" t="s">
        <x:v>20</x:v>
      </x:c>
      <x:c r="G1506" s="0" t="n">
        <x:v>38</x:v>
      </x:c>
      <x:c r="H1506" s="4" t="n">
        <x:v>22.5</x:v>
      </x:c>
      <x:c r="I1506" s="4" t="n">
        <x:v>38</x:v>
      </x:c>
      <x:c r="J1506" s="4" t="n">
        <x:v>0.592</x:v>
      </x:c>
      <x:c r="K1506" s="4">
        <x:f>I1506*J1506</x:f>
      </x:c>
      <x:c r="L1506" s="4" t="n">
        <x:v>128.606</x:v>
      </x:c>
      <x:c r="M1506" s="5">
        <x:f>J1506/3.834*100</x:f>
      </x:c>
      <x:c r="N1506" s="6">
        <x:f>M1506*L1506/100</x:f>
      </x:c>
      <x:c r="O1506" s="6">
        <x:f>H1506-N1506</x:f>
      </x:c>
    </x:row>
    <x:row r="1507" spans="1:25">
      <x:c r="A1507" s="0" t="s">
        <x:v>82</x:v>
      </x:c>
      <x:c r="B1507" s="0" t="n">
        <x:v>1969</x:v>
      </x:c>
      <x:c r="C1507" s="0" t="s">
        <x:v>21</x:v>
      </x:c>
      <x:c r="D1507" s="0" t="s">
        <x:v>22</x:v>
      </x:c>
      <x:c r="E1507" s="0" t="s">
        <x:v>23</x:v>
      </x:c>
      <x:c r="F1507" s="0" t="s">
        <x:v>20</x:v>
      </x:c>
      <x:c r="G1507" s="0" t="n">
        <x:v>38</x:v>
      </x:c>
      <x:c r="H1507" s="4" t="n">
        <x:v>22.5</x:v>
      </x:c>
      <x:c r="I1507" s="4" t="n">
        <x:v>38</x:v>
      </x:c>
      <x:c r="J1507" s="4" t="n">
        <x:v>0.592</x:v>
      </x:c>
      <x:c r="K1507" s="4">
        <x:f>I1507*J1507</x:f>
      </x:c>
      <x:c r="L1507" s="4" t="n">
        <x:v>128.606</x:v>
      </x:c>
      <x:c r="M1507" s="5">
        <x:f>J1507/3.834*100</x:f>
      </x:c>
      <x:c r="N1507" s="6">
        <x:f>M1507*L1507/100</x:f>
      </x:c>
      <x:c r="O1507" s="6">
        <x:f>H1507-N1507</x:f>
      </x:c>
    </x:row>
    <x:row r="1508" spans="1:25">
      <x:c r="A1508" s="0" t="s">
        <x:v>82</x:v>
      </x:c>
      <x:c r="B1508" s="0" t="n">
        <x:v>1969</x:v>
      </x:c>
      <x:c r="C1508" s="0" t="s">
        <x:v>17</x:v>
      </x:c>
      <x:c r="D1508" s="0" t="s">
        <x:v>24</x:v>
      </x:c>
      <x:c r="E1508" s="0" t="s">
        <x:v>25</x:v>
      </x:c>
      <x:c r="F1508" s="0" t="s">
        <x:v>26</x:v>
      </x:c>
      <x:c r="G1508" s="0" t="n">
        <x:v>38</x:v>
      </x:c>
      <x:c r="H1508" s="4" t="n">
        <x:v>76</x:v>
      </x:c>
      <x:c r="I1508" s="4" t="n">
        <x:v>38</x:v>
      </x:c>
      <x:c r="J1508" s="4" t="n">
        <x:v>2</x:v>
      </x:c>
      <x:c r="K1508" s="4">
        <x:f>I1508*J1508</x:f>
      </x:c>
      <x:c r="L1508" s="4" t="n">
        <x:v>128.606</x:v>
      </x:c>
      <x:c r="M1508" s="5">
        <x:f>J1508/3.834*100</x:f>
      </x:c>
      <x:c r="N1508" s="6">
        <x:f>M1508*L1508/100</x:f>
      </x:c>
      <x:c r="O1508" s="6">
        <x:f>H1508-N1508</x:f>
      </x:c>
    </x:row>
    <x:row r="1509" spans="1:25">
      <x:c r="A1509" s="0" t="s">
        <x:v>51</x:v>
      </x:c>
      <x:c r="B1509" s="0" t="n">
        <x:v>1970</x:v>
      </x:c>
      <x:c r="C1509" s="0" t="s">
        <x:v>17</x:v>
      </x:c>
      <x:c r="D1509" s="0" t="s">
        <x:v>18</x:v>
      </x:c>
      <x:c r="E1509" s="0" t="s">
        <x:v>19</x:v>
      </x:c>
      <x:c r="F1509" s="0" t="s">
        <x:v>20</x:v>
      </x:c>
      <x:c r="G1509" s="0" t="n">
        <x:v>38</x:v>
      </x:c>
      <x:c r="H1509" s="4" t="n">
        <x:v>24.7</x:v>
      </x:c>
      <x:c r="I1509" s="4" t="n">
        <x:v>38</x:v>
      </x:c>
      <x:c r="J1509" s="4" t="n">
        <x:v>0.65</x:v>
      </x:c>
      <x:c r="K1509" s="4">
        <x:f>I1509*J1509</x:f>
      </x:c>
      <x:c r="L1509" s="4" t="n">
        <x:v>144.4</x:v>
      </x:c>
      <x:c r="M1509" s="5">
        <x:f>J1509/3.834*100</x:f>
      </x:c>
      <x:c r="N1509" s="6">
        <x:f>M1509*L1509/100</x:f>
      </x:c>
      <x:c r="O1509" s="6">
        <x:f>H1509-N1509</x:f>
      </x:c>
    </x:row>
    <x:row r="1510" spans="1:25">
      <x:c r="A1510" s="0" t="s">
        <x:v>51</x:v>
      </x:c>
      <x:c r="B1510" s="0" t="n">
        <x:v>1970</x:v>
      </x:c>
      <x:c r="C1510" s="0" t="s">
        <x:v>21</x:v>
      </x:c>
      <x:c r="D1510" s="0" t="s">
        <x:v>22</x:v>
      </x:c>
      <x:c r="E1510" s="0" t="s">
        <x:v>23</x:v>
      </x:c>
      <x:c r="F1510" s="0" t="s">
        <x:v>20</x:v>
      </x:c>
      <x:c r="G1510" s="0" t="n">
        <x:v>38</x:v>
      </x:c>
      <x:c r="H1510" s="4" t="n">
        <x:v>22.5</x:v>
      </x:c>
      <x:c r="I1510" s="4" t="n">
        <x:v>38</x:v>
      </x:c>
      <x:c r="J1510" s="4" t="n">
        <x:v>0.592</x:v>
      </x:c>
      <x:c r="K1510" s="4">
        <x:f>I1510*J1510</x:f>
      </x:c>
      <x:c r="L1510" s="4" t="n">
        <x:v>144.4</x:v>
      </x:c>
      <x:c r="M1510" s="5">
        <x:f>J1510/3.834*100</x:f>
      </x:c>
      <x:c r="N1510" s="6">
        <x:f>M1510*L1510/100</x:f>
      </x:c>
      <x:c r="O1510" s="6">
        <x:f>H1510-N1510</x:f>
      </x:c>
    </x:row>
    <x:row r="1511" spans="1:25">
      <x:c r="A1511" s="0" t="s">
        <x:v>51</x:v>
      </x:c>
      <x:c r="B1511" s="0" t="n">
        <x:v>1970</x:v>
      </x:c>
      <x:c r="C1511" s="0" t="s">
        <x:v>21</x:v>
      </x:c>
      <x:c r="D1511" s="0" t="s">
        <x:v>22</x:v>
      </x:c>
      <x:c r="E1511" s="0" t="s">
        <x:v>23</x:v>
      </x:c>
      <x:c r="F1511" s="0" t="s">
        <x:v>20</x:v>
      </x:c>
      <x:c r="G1511" s="0" t="n">
        <x:v>38</x:v>
      </x:c>
      <x:c r="H1511" s="4" t="n">
        <x:v>22.5</x:v>
      </x:c>
      <x:c r="I1511" s="4" t="n">
        <x:v>38</x:v>
      </x:c>
      <x:c r="J1511" s="4" t="n">
        <x:v>0.592</x:v>
      </x:c>
      <x:c r="K1511" s="4">
        <x:f>I1511*J1511</x:f>
      </x:c>
      <x:c r="L1511" s="4" t="n">
        <x:v>144.4</x:v>
      </x:c>
      <x:c r="M1511" s="5">
        <x:f>J1511/3.834*100</x:f>
      </x:c>
      <x:c r="N1511" s="6">
        <x:f>M1511*L1511/100</x:f>
      </x:c>
      <x:c r="O1511" s="6">
        <x:f>H1511-N1511</x:f>
      </x:c>
    </x:row>
    <x:row r="1512" spans="1:25">
      <x:c r="A1512" s="0" t="s">
        <x:v>51</x:v>
      </x:c>
      <x:c r="B1512" s="0" t="n">
        <x:v>1970</x:v>
      </x:c>
      <x:c r="C1512" s="0" t="s">
        <x:v>17</x:v>
      </x:c>
      <x:c r="D1512" s="0" t="s">
        <x:v>24</x:v>
      </x:c>
      <x:c r="E1512" s="0" t="s">
        <x:v>25</x:v>
      </x:c>
      <x:c r="F1512" s="0" t="s">
        <x:v>26</x:v>
      </x:c>
      <x:c r="G1512" s="0" t="n">
        <x:v>38</x:v>
      </x:c>
      <x:c r="H1512" s="4" t="n">
        <x:v>75.85</x:v>
      </x:c>
      <x:c r="I1512" s="4" t="n">
        <x:v>38</x:v>
      </x:c>
      <x:c r="J1512" s="4" t="n">
        <x:v>2</x:v>
      </x:c>
      <x:c r="K1512" s="4">
        <x:f>I1512*J1512</x:f>
      </x:c>
      <x:c r="L1512" s="4" t="n">
        <x:v>144.4</x:v>
      </x:c>
      <x:c r="M1512" s="5">
        <x:f>J1512/3.834*100</x:f>
      </x:c>
      <x:c r="N1512" s="6">
        <x:f>M1512*L1512/100</x:f>
      </x:c>
      <x:c r="O1512" s="6">
        <x:f>H1512-N1512</x:f>
      </x:c>
    </x:row>
    <x:row r="1513" spans="1:25">
      <x:c r="A1513" s="0" t="s">
        <x:v>67</x:v>
      </x:c>
      <x:c r="B1513" s="0" t="n">
        <x:v>1971</x:v>
      </x:c>
      <x:c r="C1513" s="0" t="s">
        <x:v>17</x:v>
      </x:c>
      <x:c r="D1513" s="0" t="s">
        <x:v>18</x:v>
      </x:c>
      <x:c r="E1513" s="0" t="s">
        <x:v>19</x:v>
      </x:c>
      <x:c r="F1513" s="0" t="s">
        <x:v>20</x:v>
      </x:c>
      <x:c r="G1513" s="0" t="n">
        <x:v>18</x:v>
      </x:c>
      <x:c r="H1513" s="4" t="n">
        <x:v>24.7</x:v>
      </x:c>
      <x:c r="I1513" s="4" t="n">
        <x:v>18</x:v>
      </x:c>
      <x:c r="J1513" s="4" t="n">
        <x:v>1.372</x:v>
      </x:c>
      <x:c r="K1513" s="4">
        <x:f>I1513*J1513</x:f>
      </x:c>
      <x:c r="L1513" s="4" t="n">
        <x:v>57.665</x:v>
      </x:c>
      <x:c r="M1513" s="5">
        <x:f>J1513/4.622*100</x:f>
      </x:c>
      <x:c r="N1513" s="6">
        <x:f>M1513*L1513/100</x:f>
      </x:c>
      <x:c r="O1513" s="6">
        <x:f>H1513-N1513</x:f>
      </x:c>
    </x:row>
    <x:row r="1514" spans="1:25">
      <x:c r="A1514" s="0" t="s">
        <x:v>67</x:v>
      </x:c>
      <x:c r="B1514" s="0" t="n">
        <x:v>1971</x:v>
      </x:c>
      <x:c r="C1514" s="0" t="s">
        <x:v>21</x:v>
      </x:c>
      <x:c r="D1514" s="0" t="s">
        <x:v>22</x:v>
      </x:c>
      <x:c r="E1514" s="0" t="s">
        <x:v>23</x:v>
      </x:c>
      <x:c r="F1514" s="0" t="s">
        <x:v>20</x:v>
      </x:c>
      <x:c r="G1514" s="0" t="n">
        <x:v>18</x:v>
      </x:c>
      <x:c r="H1514" s="4" t="n">
        <x:v>22.5</x:v>
      </x:c>
      <x:c r="I1514" s="4" t="n">
        <x:v>18</x:v>
      </x:c>
      <x:c r="J1514" s="4" t="n">
        <x:v>1.25</x:v>
      </x:c>
      <x:c r="K1514" s="4">
        <x:f>I1514*J1514</x:f>
      </x:c>
      <x:c r="L1514" s="4" t="n">
        <x:v>57.665</x:v>
      </x:c>
      <x:c r="M1514" s="5">
        <x:f>J1514/4.622*100</x:f>
      </x:c>
      <x:c r="N1514" s="6">
        <x:f>M1514*L1514/100</x:f>
      </x:c>
      <x:c r="O1514" s="6">
        <x:f>H1514-N1514</x:f>
      </x:c>
    </x:row>
    <x:row r="1515" spans="1:25">
      <x:c r="A1515" s="0" t="s">
        <x:v>67</x:v>
      </x:c>
      <x:c r="B1515" s="0" t="n">
        <x:v>1971</x:v>
      </x:c>
      <x:c r="C1515" s="0" t="s">
        <x:v>17</x:v>
      </x:c>
      <x:c r="D1515" s="0" t="s">
        <x:v>24</x:v>
      </x:c>
      <x:c r="E1515" s="0" t="s">
        <x:v>25</x:v>
      </x:c>
      <x:c r="F1515" s="0" t="s">
        <x:v>26</x:v>
      </x:c>
      <x:c r="G1515" s="0" t="n">
        <x:v>18</x:v>
      </x:c>
      <x:c r="H1515" s="4" t="n">
        <x:v>76</x:v>
      </x:c>
      <x:c r="I1515" s="4" t="n">
        <x:v>18</x:v>
      </x:c>
      <x:c r="J1515" s="4" t="n">
        <x:v>2</x:v>
      </x:c>
      <x:c r="K1515" s="4">
        <x:f>I1515*J1515</x:f>
      </x:c>
      <x:c r="L1515" s="4" t="n">
        <x:v>57.665</x:v>
      </x:c>
      <x:c r="M1515" s="5">
        <x:f>J1515/4.622*100</x:f>
      </x:c>
      <x:c r="N1515" s="6">
        <x:f>M1515*L1515/100</x:f>
      </x:c>
      <x:c r="O1515" s="6">
        <x:f>H1515-N1515</x:f>
      </x:c>
    </x:row>
    <x:row r="1516" spans="1:25">
      <x:c r="A1516" s="0" t="s">
        <x:v>52</x:v>
      </x:c>
      <x:c r="B1516" s="0" t="n">
        <x:v>1972</x:v>
      </x:c>
      <x:c r="C1516" s="0" t="s">
        <x:v>17</x:v>
      </x:c>
      <x:c r="D1516" s="0" t="s">
        <x:v>18</x:v>
      </x:c>
      <x:c r="E1516" s="0" t="s">
        <x:v>19</x:v>
      </x:c>
      <x:c r="F1516" s="0" t="s">
        <x:v>20</x:v>
      </x:c>
      <x:c r="G1516" s="0" t="n">
        <x:v>38</x:v>
      </x:c>
      <x:c r="H1516" s="4" t="n">
        <x:v>24.7</x:v>
      </x:c>
      <x:c r="I1516" s="4" t="n">
        <x:v>38</x:v>
      </x:c>
      <x:c r="J1516" s="4" t="n">
        <x:v>0.65</x:v>
      </x:c>
      <x:c r="K1516" s="4">
        <x:f>I1516*J1516</x:f>
      </x:c>
      <x:c r="L1516" s="4" t="n">
        <x:v>125.196</x:v>
      </x:c>
      <x:c r="M1516" s="5">
        <x:f>J1516/3.282*100</x:f>
      </x:c>
      <x:c r="N1516" s="6">
        <x:f>M1516*L1516/100</x:f>
      </x:c>
      <x:c r="O1516" s="6">
        <x:f>H1516-N1516</x:f>
      </x:c>
    </x:row>
    <x:row r="1517" spans="1:25">
      <x:c r="A1517" s="0" t="s">
        <x:v>52</x:v>
      </x:c>
      <x:c r="B1517" s="0" t="n">
        <x:v>1972</x:v>
      </x:c>
      <x:c r="C1517" s="0" t="s">
        <x:v>21</x:v>
      </x:c>
      <x:c r="D1517" s="0" t="s">
        <x:v>22</x:v>
      </x:c>
      <x:c r="E1517" s="0" t="s">
        <x:v>23</x:v>
      </x:c>
      <x:c r="F1517" s="0" t="s">
        <x:v>20</x:v>
      </x:c>
      <x:c r="G1517" s="0" t="n">
        <x:v>38</x:v>
      </x:c>
      <x:c r="H1517" s="4" t="n">
        <x:v>24</x:v>
      </x:c>
      <x:c r="I1517" s="4" t="n">
        <x:v>38</x:v>
      </x:c>
      <x:c r="J1517" s="4" t="n">
        <x:v>0.632</x:v>
      </x:c>
      <x:c r="K1517" s="4">
        <x:f>I1517*J1517</x:f>
      </x:c>
      <x:c r="L1517" s="4" t="n">
        <x:v>125.196</x:v>
      </x:c>
      <x:c r="M1517" s="5">
        <x:f>J1517/3.282*100</x:f>
      </x:c>
      <x:c r="N1517" s="6">
        <x:f>M1517*L1517/100</x:f>
      </x:c>
      <x:c r="O1517" s="6">
        <x:f>H1517-N1517</x:f>
      </x:c>
    </x:row>
    <x:row r="1518" spans="1:25">
      <x:c r="A1518" s="0" t="s">
        <x:v>52</x:v>
      </x:c>
      <x:c r="B1518" s="0" t="n">
        <x:v>1972</x:v>
      </x:c>
      <x:c r="C1518" s="0" t="s">
        <x:v>17</x:v>
      </x:c>
      <x:c r="D1518" s="0" t="s">
        <x:v>24</x:v>
      </x:c>
      <x:c r="E1518" s="0" t="s">
        <x:v>25</x:v>
      </x:c>
      <x:c r="F1518" s="0" t="s">
        <x:v>26</x:v>
      </x:c>
      <x:c r="G1518" s="0" t="n">
        <x:v>38</x:v>
      </x:c>
      <x:c r="H1518" s="4" t="n">
        <x:v>75.893</x:v>
      </x:c>
      <x:c r="I1518" s="4" t="n">
        <x:v>38</x:v>
      </x:c>
      <x:c r="J1518" s="4" t="n">
        <x:v>2</x:v>
      </x:c>
      <x:c r="K1518" s="4">
        <x:f>I1518*J1518</x:f>
      </x:c>
      <x:c r="L1518" s="4" t="n">
        <x:v>125.196</x:v>
      </x:c>
      <x:c r="M1518" s="5">
        <x:f>J1518/3.282*100</x:f>
      </x:c>
      <x:c r="N1518" s="6">
        <x:f>M1518*L1518/100</x:f>
      </x:c>
      <x:c r="O1518" s="6">
        <x:f>H1518-N1518</x:f>
      </x:c>
    </x:row>
    <x:row r="1519" spans="1:25">
      <x:c r="A1519" s="0" t="s">
        <x:v>68</x:v>
      </x:c>
      <x:c r="B1519" s="0" t="n">
        <x:v>1973</x:v>
      </x:c>
      <x:c r="C1519" s="0" t="s">
        <x:v>17</x:v>
      </x:c>
      <x:c r="D1519" s="0" t="s">
        <x:v>18</x:v>
      </x:c>
      <x:c r="E1519" s="0" t="s">
        <x:v>19</x:v>
      </x:c>
      <x:c r="F1519" s="0" t="s">
        <x:v>20</x:v>
      </x:c>
      <x:c r="G1519" s="0" t="n">
        <x:v>38</x:v>
      </x:c>
      <x:c r="H1519" s="4" t="n">
        <x:v>24.7</x:v>
      </x:c>
      <x:c r="I1519" s="4" t="n">
        <x:v>38</x:v>
      </x:c>
      <x:c r="J1519" s="4" t="n">
        <x:v>0.65</x:v>
      </x:c>
      <x:c r="K1519" s="4">
        <x:f>I1519*J1519</x:f>
      </x:c>
      <x:c r="L1519" s="4" t="n">
        <x:v>117.72</x:v>
      </x:c>
      <x:c r="M1519" s="5">
        <x:f>J1519/6.69*100</x:f>
      </x:c>
      <x:c r="N1519" s="6">
        <x:f>M1519*L1519/100</x:f>
      </x:c>
      <x:c r="O1519" s="6">
        <x:f>H1519-N1519</x:f>
      </x:c>
    </x:row>
    <x:row r="1520" spans="1:25">
      <x:c r="A1520" s="0" t="s">
        <x:v>68</x:v>
      </x:c>
      <x:c r="B1520" s="0" t="n">
        <x:v>1973</x:v>
      </x:c>
      <x:c r="C1520" s="0" t="s">
        <x:v>17</x:v>
      </x:c>
      <x:c r="D1520" s="0" t="s">
        <x:v>18</x:v>
      </x:c>
      <x:c r="E1520" s="0" t="s">
        <x:v>19</x:v>
      </x:c>
      <x:c r="F1520" s="0" t="s">
        <x:v>20</x:v>
      </x:c>
      <x:c r="G1520" s="0" t="n">
        <x:v>38</x:v>
      </x:c>
      <x:c r="H1520" s="4" t="n">
        <x:v>24.7</x:v>
      </x:c>
      <x:c r="I1520" s="4" t="n">
        <x:v>38</x:v>
      </x:c>
      <x:c r="J1520" s="4" t="n">
        <x:v>0.65</x:v>
      </x:c>
      <x:c r="K1520" s="4">
        <x:f>I1520*J1520</x:f>
      </x:c>
      <x:c r="L1520" s="4" t="n">
        <x:v>117.72</x:v>
      </x:c>
      <x:c r="M1520" s="5">
        <x:f>J1520/6.69*100</x:f>
      </x:c>
      <x:c r="N1520" s="6">
        <x:f>M1520*L1520/100</x:f>
      </x:c>
      <x:c r="O1520" s="6">
        <x:f>H1520-N1520</x:f>
      </x:c>
    </x:row>
    <x:row r="1521" spans="1:25">
      <x:c r="A1521" s="0" t="s">
        <x:v>68</x:v>
      </x:c>
      <x:c r="B1521" s="0" t="n">
        <x:v>1973</x:v>
      </x:c>
      <x:c r="C1521" s="0" t="s">
        <x:v>17</x:v>
      </x:c>
      <x:c r="D1521" s="0" t="s">
        <x:v>18</x:v>
      </x:c>
      <x:c r="E1521" s="0" t="s">
        <x:v>19</x:v>
      </x:c>
      <x:c r="F1521" s="0" t="s">
        <x:v>20</x:v>
      </x:c>
      <x:c r="G1521" s="0" t="n">
        <x:v>38</x:v>
      </x:c>
      <x:c r="H1521" s="4" t="n">
        <x:v>24.7</x:v>
      </x:c>
      <x:c r="I1521" s="4" t="n">
        <x:v>38</x:v>
      </x:c>
      <x:c r="J1521" s="4" t="n">
        <x:v>0.65</x:v>
      </x:c>
      <x:c r="K1521" s="4">
        <x:f>I1521*J1521</x:f>
      </x:c>
      <x:c r="L1521" s="4" t="n">
        <x:v>117.72</x:v>
      </x:c>
      <x:c r="M1521" s="5">
        <x:f>J1521/6.69*100</x:f>
      </x:c>
      <x:c r="N1521" s="6">
        <x:f>M1521*L1521/100</x:f>
      </x:c>
      <x:c r="O1521" s="6">
        <x:f>H1521-N1521</x:f>
      </x:c>
    </x:row>
    <x:row r="1522" spans="1:25">
      <x:c r="A1522" s="0" t="s">
        <x:v>68</x:v>
      </x:c>
      <x:c r="B1522" s="0" t="n">
        <x:v>1973</x:v>
      </x:c>
      <x:c r="C1522" s="0" t="s">
        <x:v>21</x:v>
      </x:c>
      <x:c r="D1522" s="0" t="s">
        <x:v>22</x:v>
      </x:c>
      <x:c r="E1522" s="0" t="s">
        <x:v>23</x:v>
      </x:c>
      <x:c r="F1522" s="0" t="s">
        <x:v>20</x:v>
      </x:c>
      <x:c r="G1522" s="0" t="n">
        <x:v>38</x:v>
      </x:c>
      <x:c r="H1522" s="4" t="n">
        <x:v>28.05</x:v>
      </x:c>
      <x:c r="I1522" s="4" t="n">
        <x:v>38</x:v>
      </x:c>
      <x:c r="J1522" s="4" t="n">
        <x:v>0.738</x:v>
      </x:c>
      <x:c r="K1522" s="4">
        <x:f>I1522*J1522</x:f>
      </x:c>
      <x:c r="L1522" s="4" t="n">
        <x:v>117.72</x:v>
      </x:c>
      <x:c r="M1522" s="5">
        <x:f>J1522/6.69*100</x:f>
      </x:c>
      <x:c r="N1522" s="6">
        <x:f>M1522*L1522/100</x:f>
      </x:c>
      <x:c r="O1522" s="6">
        <x:f>H1522-N1522</x:f>
      </x:c>
    </x:row>
    <x:row r="1523" spans="1:25">
      <x:c r="A1523" s="0" t="s">
        <x:v>68</x:v>
      </x:c>
      <x:c r="B1523" s="0" t="n">
        <x:v>1973</x:v>
      </x:c>
      <x:c r="C1523" s="0" t="s">
        <x:v>21</x:v>
      </x:c>
      <x:c r="D1523" s="0" t="s">
        <x:v>22</x:v>
      </x:c>
      <x:c r="E1523" s="0" t="s">
        <x:v>23</x:v>
      </x:c>
      <x:c r="F1523" s="0" t="s">
        <x:v>20</x:v>
      </x:c>
      <x:c r="G1523" s="0" t="n">
        <x:v>38</x:v>
      </x:c>
      <x:c r="H1523" s="4" t="n">
        <x:v>28.05</x:v>
      </x:c>
      <x:c r="I1523" s="4" t="n">
        <x:v>38</x:v>
      </x:c>
      <x:c r="J1523" s="4" t="n">
        <x:v>0.738</x:v>
      </x:c>
      <x:c r="K1523" s="4">
        <x:f>I1523*J1523</x:f>
      </x:c>
      <x:c r="L1523" s="4" t="n">
        <x:v>117.72</x:v>
      </x:c>
      <x:c r="M1523" s="5">
        <x:f>J1523/6.69*100</x:f>
      </x:c>
      <x:c r="N1523" s="6">
        <x:f>M1523*L1523/100</x:f>
      </x:c>
      <x:c r="O1523" s="6">
        <x:f>H1523-N1523</x:f>
      </x:c>
    </x:row>
    <x:row r="1524" spans="1:25">
      <x:c r="A1524" s="0" t="s">
        <x:v>68</x:v>
      </x:c>
      <x:c r="B1524" s="0" t="n">
        <x:v>1973</x:v>
      </x:c>
      <x:c r="C1524" s="0" t="s">
        <x:v>21</x:v>
      </x:c>
      <x:c r="D1524" s="0" t="s">
        <x:v>22</x:v>
      </x:c>
      <x:c r="E1524" s="0" t="s">
        <x:v>23</x:v>
      </x:c>
      <x:c r="F1524" s="0" t="s">
        <x:v>20</x:v>
      </x:c>
      <x:c r="G1524" s="0" t="n">
        <x:v>38</x:v>
      </x:c>
      <x:c r="H1524" s="4" t="n">
        <x:v>24</x:v>
      </x:c>
      <x:c r="I1524" s="4" t="n">
        <x:v>38</x:v>
      </x:c>
      <x:c r="J1524" s="4" t="n">
        <x:v>0.632</x:v>
      </x:c>
      <x:c r="K1524" s="4">
        <x:f>I1524*J1524</x:f>
      </x:c>
      <x:c r="L1524" s="4" t="n">
        <x:v>117.72</x:v>
      </x:c>
      <x:c r="M1524" s="5">
        <x:f>J1524/6.69*100</x:f>
      </x:c>
      <x:c r="N1524" s="6">
        <x:f>M1524*L1524/100</x:f>
      </x:c>
      <x:c r="O1524" s="6">
        <x:f>H1524-N1524</x:f>
      </x:c>
    </x:row>
    <x:row r="1525" spans="1:25">
      <x:c r="A1525" s="0" t="s">
        <x:v>68</x:v>
      </x:c>
      <x:c r="B1525" s="0" t="n">
        <x:v>1973</x:v>
      </x:c>
      <x:c r="C1525" s="0" t="s">
        <x:v>21</x:v>
      </x:c>
      <x:c r="D1525" s="0" t="s">
        <x:v>22</x:v>
      </x:c>
      <x:c r="E1525" s="0" t="s">
        <x:v>23</x:v>
      </x:c>
      <x:c r="F1525" s="0" t="s">
        <x:v>20</x:v>
      </x:c>
      <x:c r="G1525" s="0" t="n">
        <x:v>38</x:v>
      </x:c>
      <x:c r="H1525" s="4" t="n">
        <x:v>24</x:v>
      </x:c>
      <x:c r="I1525" s="4" t="n">
        <x:v>38</x:v>
      </x:c>
      <x:c r="J1525" s="4" t="n">
        <x:v>0.632</x:v>
      </x:c>
      <x:c r="K1525" s="4">
        <x:f>I1525*J1525</x:f>
      </x:c>
      <x:c r="L1525" s="4" t="n">
        <x:v>117.72</x:v>
      </x:c>
      <x:c r="M1525" s="5">
        <x:f>J1525/6.69*100</x:f>
      </x:c>
      <x:c r="N1525" s="6">
        <x:f>M1525*L1525/100</x:f>
      </x:c>
      <x:c r="O1525" s="6">
        <x:f>H1525-N1525</x:f>
      </x:c>
    </x:row>
    <x:row r="1526" spans="1:25">
      <x:c r="A1526" s="0" t="s">
        <x:v>68</x:v>
      </x:c>
      <x:c r="B1526" s="0" t="n">
        <x:v>1973</x:v>
      </x:c>
      <x:c r="C1526" s="0" t="s">
        <x:v>17</x:v>
      </x:c>
      <x:c r="D1526" s="0" t="s">
        <x:v>24</x:v>
      </x:c>
      <x:c r="E1526" s="0" t="s">
        <x:v>25</x:v>
      </x:c>
      <x:c r="F1526" s="0" t="s">
        <x:v>26</x:v>
      </x:c>
      <x:c r="G1526" s="0" t="n">
        <x:v>38</x:v>
      </x:c>
      <x:c r="H1526" s="4" t="n">
        <x:v>76</x:v>
      </x:c>
      <x:c r="I1526" s="4" t="n">
        <x:v>38</x:v>
      </x:c>
      <x:c r="J1526" s="4" t="n">
        <x:v>2</x:v>
      </x:c>
      <x:c r="K1526" s="4">
        <x:f>I1526*J1526</x:f>
      </x:c>
      <x:c r="L1526" s="4" t="n">
        <x:v>117.72</x:v>
      </x:c>
      <x:c r="M1526" s="5">
        <x:f>J1526/6.69*100</x:f>
      </x:c>
      <x:c r="N1526" s="6">
        <x:f>M1526*L1526/100</x:f>
      </x:c>
      <x:c r="O1526" s="6">
        <x:f>H1526-N1526</x:f>
      </x:c>
    </x:row>
    <x:row r="1527" spans="1:25">
      <x:c r="A1527" s="0" t="s">
        <x:v>96</x:v>
      </x:c>
      <x:c r="B1527" s="0" t="n">
        <x:v>1974</x:v>
      </x:c>
      <x:c r="C1527" s="0" t="s">
        <x:v>17</x:v>
      </x:c>
      <x:c r="D1527" s="0" t="s">
        <x:v>18</x:v>
      </x:c>
      <x:c r="E1527" s="0" t="s">
        <x:v>19</x:v>
      </x:c>
      <x:c r="F1527" s="0" t="s">
        <x:v>20</x:v>
      </x:c>
      <x:c r="G1527" s="0" t="n">
        <x:v>31</x:v>
      </x:c>
      <x:c r="H1527" s="4" t="n">
        <x:v>24.7</x:v>
      </x:c>
      <x:c r="I1527" s="4" t="n">
        <x:v>31</x:v>
      </x:c>
      <x:c r="J1527" s="4" t="n">
        <x:v>0.797</x:v>
      </x:c>
      <x:c r="K1527" s="4">
        <x:f>I1527*J1527</x:f>
      </x:c>
      <x:c r="L1527" s="4" t="n">
        <x:v>107.598</x:v>
      </x:c>
      <x:c r="M1527" s="5">
        <x:f>J1527/6.569*100</x:f>
      </x:c>
      <x:c r="N1527" s="6">
        <x:f>M1527*L1527/100</x:f>
      </x:c>
      <x:c r="O1527" s="6">
        <x:f>H1527-N1527</x:f>
      </x:c>
    </x:row>
    <x:row r="1528" spans="1:25">
      <x:c r="A1528" s="0" t="s">
        <x:v>96</x:v>
      </x:c>
      <x:c r="B1528" s="0" t="n">
        <x:v>1974</x:v>
      </x:c>
      <x:c r="C1528" s="0" t="s">
        <x:v>17</x:v>
      </x:c>
      <x:c r="D1528" s="0" t="s">
        <x:v>18</x:v>
      </x:c>
      <x:c r="E1528" s="0" t="s">
        <x:v>19</x:v>
      </x:c>
      <x:c r="F1528" s="0" t="s">
        <x:v>20</x:v>
      </x:c>
      <x:c r="G1528" s="0" t="n">
        <x:v>31</x:v>
      </x:c>
      <x:c r="H1528" s="4" t="n">
        <x:v>24.7</x:v>
      </x:c>
      <x:c r="I1528" s="4" t="n">
        <x:v>31</x:v>
      </x:c>
      <x:c r="J1528" s="4" t="n">
        <x:v>0.797</x:v>
      </x:c>
      <x:c r="K1528" s="4">
        <x:f>I1528*J1528</x:f>
      </x:c>
      <x:c r="L1528" s="4" t="n">
        <x:v>107.598</x:v>
      </x:c>
      <x:c r="M1528" s="5">
        <x:f>J1528/6.569*100</x:f>
      </x:c>
      <x:c r="N1528" s="6">
        <x:f>M1528*L1528/100</x:f>
      </x:c>
      <x:c r="O1528" s="6">
        <x:f>H1528-N1528</x:f>
      </x:c>
    </x:row>
    <x:row r="1529" spans="1:25">
      <x:c r="A1529" s="0" t="s">
        <x:v>96</x:v>
      </x:c>
      <x:c r="B1529" s="0" t="n">
        <x:v>1974</x:v>
      </x:c>
      <x:c r="C1529" s="0" t="s">
        <x:v>17</x:v>
      </x:c>
      <x:c r="D1529" s="0" t="s">
        <x:v>18</x:v>
      </x:c>
      <x:c r="E1529" s="0" t="s">
        <x:v>19</x:v>
      </x:c>
      <x:c r="F1529" s="0" t="s">
        <x:v>20</x:v>
      </x:c>
      <x:c r="G1529" s="0" t="n">
        <x:v>31</x:v>
      </x:c>
      <x:c r="H1529" s="4" t="n">
        <x:v>24.7</x:v>
      </x:c>
      <x:c r="I1529" s="4" t="n">
        <x:v>31</x:v>
      </x:c>
      <x:c r="J1529" s="4" t="n">
        <x:v>0.797</x:v>
      </x:c>
      <x:c r="K1529" s="4">
        <x:f>I1529*J1529</x:f>
      </x:c>
      <x:c r="L1529" s="4" t="n">
        <x:v>107.598</x:v>
      </x:c>
      <x:c r="M1529" s="5">
        <x:f>J1529/6.569*100</x:f>
      </x:c>
      <x:c r="N1529" s="6">
        <x:f>M1529*L1529/100</x:f>
      </x:c>
      <x:c r="O1529" s="6">
        <x:f>H1529-N1529</x:f>
      </x:c>
    </x:row>
    <x:row r="1530" spans="1:25">
      <x:c r="A1530" s="0" t="s">
        <x:v>96</x:v>
      </x:c>
      <x:c r="B1530" s="0" t="n">
        <x:v>1974</x:v>
      </x:c>
      <x:c r="C1530" s="0" t="s">
        <x:v>21</x:v>
      </x:c>
      <x:c r="D1530" s="0" t="s">
        <x:v>22</x:v>
      </x:c>
      <x:c r="E1530" s="0" t="s">
        <x:v>23</x:v>
      </x:c>
      <x:c r="F1530" s="0" t="s">
        <x:v>20</x:v>
      </x:c>
      <x:c r="G1530" s="0" t="n">
        <x:v>31</x:v>
      </x:c>
      <x:c r="H1530" s="4" t="n">
        <x:v>22.5</x:v>
      </x:c>
      <x:c r="I1530" s="4" t="n">
        <x:v>31</x:v>
      </x:c>
      <x:c r="J1530" s="4" t="n">
        <x:v>0.726</x:v>
      </x:c>
      <x:c r="K1530" s="4">
        <x:f>I1530*J1530</x:f>
      </x:c>
      <x:c r="L1530" s="4" t="n">
        <x:v>107.598</x:v>
      </x:c>
      <x:c r="M1530" s="5">
        <x:f>J1530/6.569*100</x:f>
      </x:c>
      <x:c r="N1530" s="6">
        <x:f>M1530*L1530/100</x:f>
      </x:c>
      <x:c r="O1530" s="6">
        <x:f>H1530-N1530</x:f>
      </x:c>
    </x:row>
    <x:row r="1531" spans="1:25">
      <x:c r="A1531" s="0" t="s">
        <x:v>96</x:v>
      </x:c>
      <x:c r="B1531" s="0" t="n">
        <x:v>1974</x:v>
      </x:c>
      <x:c r="C1531" s="0" t="s">
        <x:v>21</x:v>
      </x:c>
      <x:c r="D1531" s="0" t="s">
        <x:v>22</x:v>
      </x:c>
      <x:c r="E1531" s="0" t="s">
        <x:v>23</x:v>
      </x:c>
      <x:c r="F1531" s="0" t="s">
        <x:v>20</x:v>
      </x:c>
      <x:c r="G1531" s="0" t="n">
        <x:v>31</x:v>
      </x:c>
      <x:c r="H1531" s="4" t="n">
        <x:v>22.5</x:v>
      </x:c>
      <x:c r="I1531" s="4" t="n">
        <x:v>31</x:v>
      </x:c>
      <x:c r="J1531" s="4" t="n">
        <x:v>0.726</x:v>
      </x:c>
      <x:c r="K1531" s="4">
        <x:f>I1531*J1531</x:f>
      </x:c>
      <x:c r="L1531" s="4" t="n">
        <x:v>107.598</x:v>
      </x:c>
      <x:c r="M1531" s="5">
        <x:f>J1531/6.569*100</x:f>
      </x:c>
      <x:c r="N1531" s="6">
        <x:f>M1531*L1531/100</x:f>
      </x:c>
      <x:c r="O1531" s="6">
        <x:f>H1531-N1531</x:f>
      </x:c>
    </x:row>
    <x:row r="1532" spans="1:25">
      <x:c r="A1532" s="0" t="s">
        <x:v>96</x:v>
      </x:c>
      <x:c r="B1532" s="0" t="n">
        <x:v>1974</x:v>
      </x:c>
      <x:c r="C1532" s="0" t="s">
        <x:v>21</x:v>
      </x:c>
      <x:c r="D1532" s="0" t="s">
        <x:v>22</x:v>
      </x:c>
      <x:c r="E1532" s="0" t="s">
        <x:v>23</x:v>
      </x:c>
      <x:c r="F1532" s="0" t="s">
        <x:v>20</x:v>
      </x:c>
      <x:c r="G1532" s="0" t="n">
        <x:v>31</x:v>
      </x:c>
      <x:c r="H1532" s="4" t="n">
        <x:v>22.5</x:v>
      </x:c>
      <x:c r="I1532" s="4" t="n">
        <x:v>31</x:v>
      </x:c>
      <x:c r="J1532" s="4" t="n">
        <x:v>0.726</x:v>
      </x:c>
      <x:c r="K1532" s="4">
        <x:f>I1532*J1532</x:f>
      </x:c>
      <x:c r="L1532" s="4" t="n">
        <x:v>107.598</x:v>
      </x:c>
      <x:c r="M1532" s="5">
        <x:f>J1532/6.569*100</x:f>
      </x:c>
      <x:c r="N1532" s="6">
        <x:f>M1532*L1532/100</x:f>
      </x:c>
      <x:c r="O1532" s="6">
        <x:f>H1532-N1532</x:f>
      </x:c>
    </x:row>
    <x:row r="1533" spans="1:25">
      <x:c r="A1533" s="0" t="s">
        <x:v>96</x:v>
      </x:c>
      <x:c r="B1533" s="0" t="n">
        <x:v>1974</x:v>
      </x:c>
      <x:c r="C1533" s="0" t="s">
        <x:v>17</x:v>
      </x:c>
      <x:c r="D1533" s="0" t="s">
        <x:v>24</x:v>
      </x:c>
      <x:c r="E1533" s="0" t="s">
        <x:v>25</x:v>
      </x:c>
      <x:c r="F1533" s="0" t="s">
        <x:v>26</x:v>
      </x:c>
      <x:c r="G1533" s="0" t="n">
        <x:v>31</x:v>
      </x:c>
      <x:c r="H1533" s="4" t="n">
        <x:v>62</x:v>
      </x:c>
      <x:c r="I1533" s="4" t="n">
        <x:v>31</x:v>
      </x:c>
      <x:c r="J1533" s="4" t="n">
        <x:v>2</x:v>
      </x:c>
      <x:c r="K1533" s="4">
        <x:f>I1533*J1533</x:f>
      </x:c>
      <x:c r="L1533" s="4" t="n">
        <x:v>107.598</x:v>
      </x:c>
      <x:c r="M1533" s="5">
        <x:f>J1533/6.569*100</x:f>
      </x:c>
      <x:c r="N1533" s="6">
        <x:f>M1533*L1533/100</x:f>
      </x:c>
      <x:c r="O1533" s="6">
        <x:f>H1533-N1533</x:f>
      </x:c>
    </x:row>
    <x:row r="1534" spans="1:25">
      <x:c r="A1534" s="0" t="s">
        <x:v>118</x:v>
      </x:c>
      <x:c r="B1534" s="0" t="n">
        <x:v>1975</x:v>
      </x:c>
      <x:c r="C1534" s="0" t="s">
        <x:v>17</x:v>
      </x:c>
      <x:c r="D1534" s="0" t="s">
        <x:v>18</x:v>
      </x:c>
      <x:c r="E1534" s="0" t="s">
        <x:v>19</x:v>
      </x:c>
      <x:c r="F1534" s="0" t="s">
        <x:v>20</x:v>
      </x:c>
      <x:c r="G1534" s="0" t="n">
        <x:v>13</x:v>
      </x:c>
      <x:c r="H1534" s="4" t="n">
        <x:v>24.7</x:v>
      </x:c>
      <x:c r="I1534" s="4" t="n">
        <x:v>13</x:v>
      </x:c>
      <x:c r="J1534" s="4" t="n">
        <x:v>1.9</x:v>
      </x:c>
      <x:c r="K1534" s="4">
        <x:f>I1534*J1534</x:f>
      </x:c>
      <x:c r="L1534" s="4" t="n">
        <x:v>40.8</x:v>
      </x:c>
      <x:c r="M1534" s="5">
        <x:f>J1534/6.6*100</x:f>
      </x:c>
      <x:c r="N1534" s="6">
        <x:f>M1534*L1534/100</x:f>
      </x:c>
      <x:c r="O1534" s="6">
        <x:f>H1534-N1534</x:f>
      </x:c>
    </x:row>
    <x:row r="1535" spans="1:25">
      <x:c r="A1535" s="0" t="s">
        <x:v>118</x:v>
      </x:c>
      <x:c r="B1535" s="0" t="n">
        <x:v>1975</x:v>
      </x:c>
      <x:c r="C1535" s="0" t="s">
        <x:v>21</x:v>
      </x:c>
      <x:c r="D1535" s="0" t="s">
        <x:v>22</x:v>
      </x:c>
      <x:c r="E1535" s="0" t="s">
        <x:v>23</x:v>
      </x:c>
      <x:c r="F1535" s="0" t="s">
        <x:v>20</x:v>
      </x:c>
      <x:c r="G1535" s="0" t="n">
        <x:v>13</x:v>
      </x:c>
      <x:c r="H1535" s="4" t="n">
        <x:v>17.55</x:v>
      </x:c>
      <x:c r="I1535" s="4" t="n">
        <x:v>13</x:v>
      </x:c>
      <x:c r="J1535" s="4" t="n">
        <x:v>1.35</x:v>
      </x:c>
      <x:c r="K1535" s="4">
        <x:f>I1535*J1535</x:f>
      </x:c>
      <x:c r="L1535" s="4" t="n">
        <x:v>40.8</x:v>
      </x:c>
      <x:c r="M1535" s="5">
        <x:f>J1535/6.6*100</x:f>
      </x:c>
      <x:c r="N1535" s="6">
        <x:f>M1535*L1535/100</x:f>
      </x:c>
      <x:c r="O1535" s="6">
        <x:f>H1535-N1535</x:f>
      </x:c>
    </x:row>
    <x:row r="1536" spans="1:25">
      <x:c r="A1536" s="0" t="s">
        <x:v>118</x:v>
      </x:c>
      <x:c r="B1536" s="0" t="n">
        <x:v>1975</x:v>
      </x:c>
      <x:c r="C1536" s="0" t="s">
        <x:v>21</x:v>
      </x:c>
      <x:c r="D1536" s="0" t="s">
        <x:v>22</x:v>
      </x:c>
      <x:c r="E1536" s="0" t="s">
        <x:v>23</x:v>
      </x:c>
      <x:c r="F1536" s="0" t="s">
        <x:v>20</x:v>
      </x:c>
      <x:c r="G1536" s="0" t="n">
        <x:v>13</x:v>
      </x:c>
      <x:c r="H1536" s="4" t="n">
        <x:v>17.55</x:v>
      </x:c>
      <x:c r="I1536" s="4" t="n">
        <x:v>13</x:v>
      </x:c>
      <x:c r="J1536" s="4" t="n">
        <x:v>1.35</x:v>
      </x:c>
      <x:c r="K1536" s="4">
        <x:f>I1536*J1536</x:f>
      </x:c>
      <x:c r="L1536" s="4" t="n">
        <x:v>40.8</x:v>
      </x:c>
      <x:c r="M1536" s="5">
        <x:f>J1536/6.6*100</x:f>
      </x:c>
      <x:c r="N1536" s="6">
        <x:f>M1536*L1536/100</x:f>
      </x:c>
      <x:c r="O1536" s="6">
        <x:f>H1536-N1536</x:f>
      </x:c>
    </x:row>
    <x:row r="1537" spans="1:25">
      <x:c r="A1537" s="0" t="s">
        <x:v>118</x:v>
      </x:c>
      <x:c r="B1537" s="0" t="n">
        <x:v>1975</x:v>
      </x:c>
      <x:c r="C1537" s="0" t="s">
        <x:v>17</x:v>
      </x:c>
      <x:c r="D1537" s="0" t="s">
        <x:v>24</x:v>
      </x:c>
      <x:c r="E1537" s="0" t="s">
        <x:v>25</x:v>
      </x:c>
      <x:c r="F1537" s="0" t="s">
        <x:v>26</x:v>
      </x:c>
      <x:c r="G1537" s="0" t="n">
        <x:v>13</x:v>
      </x:c>
      <x:c r="H1537" s="4" t="n">
        <x:v>75.904</x:v>
      </x:c>
      <x:c r="I1537" s="4" t="n">
        <x:v>13</x:v>
      </x:c>
      <x:c r="J1537" s="4" t="n">
        <x:v>2</x:v>
      </x:c>
      <x:c r="K1537" s="4">
        <x:f>I1537*J1537</x:f>
      </x:c>
      <x:c r="L1537" s="4" t="n">
        <x:v>40.8</x:v>
      </x:c>
      <x:c r="M1537" s="5">
        <x:f>J1537/6.6*100</x:f>
      </x:c>
      <x:c r="N1537" s="6">
        <x:f>M1537*L1537/100</x:f>
      </x:c>
      <x:c r="O1537" s="6">
        <x:f>H1537-N1537</x:f>
      </x:c>
    </x:row>
    <x:row r="1538" spans="1:25">
      <x:c r="A1538" s="0" t="s">
        <x:v>115</x:v>
      </x:c>
      <x:c r="B1538" s="0" t="n">
        <x:v>1976</x:v>
      </x:c>
      <x:c r="C1538" s="0" t="s">
        <x:v>21</x:v>
      </x:c>
      <x:c r="D1538" s="0" t="s">
        <x:v>22</x:v>
      </x:c>
      <x:c r="E1538" s="0" t="s">
        <x:v>74</x:v>
      </x:c>
      <x:c r="F1538" s="0" t="s">
        <x:v>20</x:v>
      </x:c>
      <x:c r="G1538" s="0" t="n">
        <x:v>212</x:v>
      </x:c>
      <x:c r="H1538" s="4" t="n">
        <x:v>50.4</x:v>
      </x:c>
      <x:c r="I1538" s="4" t="n">
        <x:v>212</x:v>
      </x:c>
      <x:c r="J1538" s="4" t="n">
        <x:v>0.238</x:v>
      </x:c>
      <x:c r="K1538" s="4">
        <x:f>I1538*J1538</x:f>
      </x:c>
      <x:c r="L1538" s="4" t="n">
        <x:v>300.745</x:v>
      </x:c>
      <x:c r="M1538" s="5">
        <x:f>J1538/1.438*100</x:f>
      </x:c>
      <x:c r="N1538" s="6">
        <x:f>M1538*L1538/100</x:f>
      </x:c>
      <x:c r="O1538" s="6">
        <x:f>H1538-N1538</x:f>
      </x:c>
    </x:row>
    <x:row r="1539" spans="1:25">
      <x:c r="A1539" s="0" t="s">
        <x:v>115</x:v>
      </x:c>
      <x:c r="B1539" s="0" t="n">
        <x:v>1976</x:v>
      </x:c>
      <x:c r="C1539" s="0" t="s">
        <x:v>21</x:v>
      </x:c>
      <x:c r="D1539" s="0" t="s">
        <x:v>33</x:v>
      </x:c>
      <x:c r="E1539" s="0" t="s">
        <x:v>73</x:v>
      </x:c>
      <x:c r="F1539" s="0" t="s">
        <x:v>20</x:v>
      </x:c>
      <x:c r="G1539" s="0" t="n">
        <x:v>212</x:v>
      </x:c>
      <x:c r="H1539" s="4" t="n">
        <x:v>59.85</x:v>
      </x:c>
      <x:c r="I1539" s="4" t="n">
        <x:v>212</x:v>
      </x:c>
      <x:c r="J1539" s="4" t="n">
        <x:v>0.282</x:v>
      </x:c>
      <x:c r="K1539" s="4">
        <x:f>I1539*J1539</x:f>
      </x:c>
      <x:c r="L1539" s="4" t="n">
        <x:v>300.745</x:v>
      </x:c>
      <x:c r="M1539" s="5">
        <x:f>J1539/1.438*100</x:f>
      </x:c>
      <x:c r="N1539" s="6">
        <x:f>M1539*L1539/100</x:f>
      </x:c>
      <x:c r="O1539" s="6">
        <x:f>H1539-N1539</x:f>
      </x:c>
    </x:row>
    <x:row r="1540" spans="1:25">
      <x:c r="A1540" s="0" t="s">
        <x:v>115</x:v>
      </x:c>
      <x:c r="B1540" s="0" t="n">
        <x:v>1976</x:v>
      </x:c>
      <x:c r="C1540" s="0" t="s">
        <x:v>21</x:v>
      </x:c>
      <x:c r="D1540" s="0" t="s">
        <x:v>33</x:v>
      </x:c>
      <x:c r="E1540" s="0" t="s">
        <x:v>73</x:v>
      </x:c>
      <x:c r="F1540" s="0" t="s">
        <x:v>26</x:v>
      </x:c>
      <x:c r="G1540" s="0" t="n">
        <x:v>212</x:v>
      </x:c>
      <x:c r="H1540" s="4" t="n">
        <x:v>16.537</x:v>
      </x:c>
      <x:c r="I1540" s="4" t="n">
        <x:v>212</x:v>
      </x:c>
      <x:c r="J1540" s="4" t="n">
        <x:v>0.078</x:v>
      </x:c>
      <x:c r="K1540" s="4">
        <x:f>I1540*J1540</x:f>
      </x:c>
      <x:c r="L1540" s="4" t="n">
        <x:v>300.745</x:v>
      </x:c>
      <x:c r="M1540" s="5">
        <x:f>J1540/1.438*100</x:f>
      </x:c>
      <x:c r="N1540" s="6">
        <x:f>M1540*L1540/100</x:f>
      </x:c>
      <x:c r="O1540" s="6">
        <x:f>H1540-N1540</x:f>
      </x:c>
    </x:row>
    <x:row r="1541" spans="1:25">
      <x:c r="A1541" s="0" t="s">
        <x:v>115</x:v>
      </x:c>
      <x:c r="B1541" s="0" t="n">
        <x:v>1976</x:v>
      </x:c>
      <x:c r="C1541" s="0" t="s">
        <x:v>21</x:v>
      </x:c>
      <x:c r="D1541" s="0" t="s">
        <x:v>36</x:v>
      </x:c>
      <x:c r="E1541" s="0" t="s">
        <x:v>75</x:v>
      </x:c>
      <x:c r="F1541" s="0" t="s">
        <x:v>26</x:v>
      </x:c>
      <x:c r="G1541" s="0" t="n">
        <x:v>212</x:v>
      </x:c>
      <x:c r="H1541" s="4" t="n">
        <x:v>89.042</x:v>
      </x:c>
      <x:c r="I1541" s="4" t="n">
        <x:v>212</x:v>
      </x:c>
      <x:c r="J1541" s="4" t="n">
        <x:v>0.42</x:v>
      </x:c>
      <x:c r="K1541" s="4">
        <x:f>I1541*J1541</x:f>
      </x:c>
      <x:c r="L1541" s="4" t="n">
        <x:v>300.745</x:v>
      </x:c>
      <x:c r="M1541" s="5">
        <x:f>J1541/1.438*100</x:f>
      </x:c>
      <x:c r="N1541" s="6">
        <x:f>M1541*L1541/100</x:f>
      </x:c>
      <x:c r="O1541" s="6">
        <x:f>H1541-N1541</x:f>
      </x:c>
    </x:row>
    <x:row r="1542" spans="1:25">
      <x:c r="A1542" s="0" t="s">
        <x:v>115</x:v>
      </x:c>
      <x:c r="B1542" s="0" t="n">
        <x:v>1976</x:v>
      </x:c>
      <x:c r="C1542" s="0" t="s">
        <x:v>21</x:v>
      </x:c>
      <x:c r="D1542" s="0" t="s">
        <x:v>36</x:v>
      </x:c>
      <x:c r="E1542" s="0" t="s">
        <x:v>76</x:v>
      </x:c>
      <x:c r="F1542" s="0" t="s">
        <x:v>26</x:v>
      </x:c>
      <x:c r="G1542" s="0" t="n">
        <x:v>212</x:v>
      </x:c>
      <x:c r="H1542" s="4" t="n">
        <x:v>89.041</x:v>
      </x:c>
      <x:c r="I1542" s="4" t="n">
        <x:v>212</x:v>
      </x:c>
      <x:c r="J1542" s="4" t="n">
        <x:v>0.42</x:v>
      </x:c>
      <x:c r="K1542" s="4">
        <x:f>I1542*J1542</x:f>
      </x:c>
      <x:c r="L1542" s="4" t="n">
        <x:v>300.745</x:v>
      </x:c>
      <x:c r="M1542" s="5">
        <x:f>J1542/1.438*100</x:f>
      </x:c>
      <x:c r="N1542" s="6">
        <x:f>M1542*L1542/100</x:f>
      </x:c>
      <x:c r="O1542" s="6">
        <x:f>H1542-N1542</x:f>
      </x:c>
    </x:row>
    <x:row r="1543" spans="1:25">
      <x:c r="A1543" s="0" t="s">
        <x:v>97</x:v>
      </x:c>
      <x:c r="B1543" s="0" t="n">
        <x:v>1977</x:v>
      </x:c>
      <x:c r="C1543" s="0" t="s">
        <x:v>21</x:v>
      </x:c>
      <x:c r="D1543" s="0" t="s">
        <x:v>22</x:v>
      </x:c>
      <x:c r="E1543" s="0" t="s">
        <x:v>23</x:v>
      </x:c>
      <x:c r="F1543" s="0" t="s">
        <x:v>20</x:v>
      </x:c>
      <x:c r="G1543" s="0" t="n">
        <x:v>38</x:v>
      </x:c>
      <x:c r="H1543" s="4" t="n">
        <x:v>17.55</x:v>
      </x:c>
      <x:c r="I1543" s="4" t="n">
        <x:v>38</x:v>
      </x:c>
      <x:c r="J1543" s="4" t="n">
        <x:v>0.462</x:v>
      </x:c>
      <x:c r="K1543" s="4">
        <x:f>I1543*J1543</x:f>
      </x:c>
      <x:c r="L1543" s="4" t="n">
        <x:v>115.604</x:v>
      </x:c>
      <x:c r="M1543" s="5">
        <x:f>J1543/3.574*100</x:f>
      </x:c>
      <x:c r="N1543" s="6">
        <x:f>M1543*L1543/100</x:f>
      </x:c>
      <x:c r="O1543" s="6">
        <x:f>H1543-N1543</x:f>
      </x:c>
    </x:row>
    <x:row r="1544" spans="1:25">
      <x:c r="A1544" s="0" t="s">
        <x:v>97</x:v>
      </x:c>
      <x:c r="B1544" s="0" t="n">
        <x:v>1977</x:v>
      </x:c>
      <x:c r="C1544" s="0" t="s">
        <x:v>21</x:v>
      </x:c>
      <x:c r="D1544" s="0" t="s">
        <x:v>22</x:v>
      </x:c>
      <x:c r="E1544" s="0" t="s">
        <x:v>23</x:v>
      </x:c>
      <x:c r="F1544" s="0" t="s">
        <x:v>20</x:v>
      </x:c>
      <x:c r="G1544" s="0" t="n">
        <x:v>38</x:v>
      </x:c>
      <x:c r="H1544" s="4" t="n">
        <x:v>17.55</x:v>
      </x:c>
      <x:c r="I1544" s="4" t="n">
        <x:v>38</x:v>
      </x:c>
      <x:c r="J1544" s="4" t="n">
        <x:v>0.462</x:v>
      </x:c>
      <x:c r="K1544" s="4">
        <x:f>I1544*J1544</x:f>
      </x:c>
      <x:c r="L1544" s="4" t="n">
        <x:v>115.604</x:v>
      </x:c>
      <x:c r="M1544" s="5">
        <x:f>J1544/3.574*100</x:f>
      </x:c>
      <x:c r="N1544" s="6">
        <x:f>M1544*L1544/100</x:f>
      </x:c>
      <x:c r="O1544" s="6">
        <x:f>H1544-N1544</x:f>
      </x:c>
    </x:row>
    <x:row r="1545" spans="1:25">
      <x:c r="A1545" s="0" t="s">
        <x:v>97</x:v>
      </x:c>
      <x:c r="B1545" s="0" t="n">
        <x:v>1977</x:v>
      </x:c>
      <x:c r="C1545" s="0" t="s">
        <x:v>17</x:v>
      </x:c>
      <x:c r="D1545" s="0" t="s">
        <x:v>18</x:v>
      </x:c>
      <x:c r="E1545" s="0" t="s">
        <x:v>19</x:v>
      </x:c>
      <x:c r="F1545" s="0" t="s">
        <x:v>20</x:v>
      </x:c>
      <x:c r="G1545" s="0" t="n">
        <x:v>38</x:v>
      </x:c>
      <x:c r="H1545" s="4" t="n">
        <x:v>24.7</x:v>
      </x:c>
      <x:c r="I1545" s="4" t="n">
        <x:v>38</x:v>
      </x:c>
      <x:c r="J1545" s="4" t="n">
        <x:v>0.65</x:v>
      </x:c>
      <x:c r="K1545" s="4">
        <x:f>I1545*J1545</x:f>
      </x:c>
      <x:c r="L1545" s="4" t="n">
        <x:v>115.604</x:v>
      </x:c>
      <x:c r="M1545" s="5">
        <x:f>J1545/3.574*100</x:f>
      </x:c>
      <x:c r="N1545" s="6">
        <x:f>M1545*L1545/100</x:f>
      </x:c>
      <x:c r="O1545" s="6">
        <x:f>H1545-N1545</x:f>
      </x:c>
    </x:row>
    <x:row r="1546" spans="1:25">
      <x:c r="A1546" s="0" t="s">
        <x:v>97</x:v>
      </x:c>
      <x:c r="B1546" s="0" t="n">
        <x:v>1977</x:v>
      </x:c>
      <x:c r="C1546" s="0" t="s">
        <x:v>17</x:v>
      </x:c>
      <x:c r="D1546" s="0" t="s">
        <x:v>24</x:v>
      </x:c>
      <x:c r="E1546" s="0" t="s">
        <x:v>25</x:v>
      </x:c>
      <x:c r="F1546" s="0" t="s">
        <x:v>26</x:v>
      </x:c>
      <x:c r="G1546" s="0" t="n">
        <x:v>38</x:v>
      </x:c>
      <x:c r="H1546" s="4" t="n">
        <x:v>76</x:v>
      </x:c>
      <x:c r="I1546" s="4" t="n">
        <x:v>38</x:v>
      </x:c>
      <x:c r="J1546" s="4" t="n">
        <x:v>2</x:v>
      </x:c>
      <x:c r="K1546" s="4">
        <x:f>I1546*J1546</x:f>
      </x:c>
      <x:c r="L1546" s="4" t="n">
        <x:v>115.604</x:v>
      </x:c>
      <x:c r="M1546" s="5">
        <x:f>J1546/3.574*100</x:f>
      </x:c>
      <x:c r="N1546" s="6">
        <x:f>M1546*L1546/100</x:f>
      </x:c>
      <x:c r="O1546" s="6">
        <x:f>H1546-N1546</x:f>
      </x:c>
    </x:row>
    <x:row r="1547" spans="1:25">
      <x:c r="A1547" s="0" t="s">
        <x:v>147</x:v>
      </x:c>
      <x:c r="B1547" s="0" t="n">
        <x:v>1978</x:v>
      </x:c>
      <x:c r="C1547" s="0" t="s">
        <x:v>21</x:v>
      </x:c>
      <x:c r="D1547" s="0" t="s">
        <x:v>22</x:v>
      </x:c>
      <x:c r="E1547" s="0" t="s">
        <x:v>23</x:v>
      </x:c>
      <x:c r="F1547" s="0" t="s">
        <x:v>20</x:v>
      </x:c>
      <x:c r="G1547" s="0" t="n">
        <x:v>117</x:v>
      </x:c>
      <x:c r="H1547" s="4" t="n">
        <x:v>39.897</x:v>
      </x:c>
      <x:c r="I1547" s="4" t="n">
        <x:v>117</x:v>
      </x:c>
      <x:c r="J1547" s="4" t="n">
        <x:v>0.341</x:v>
      </x:c>
      <x:c r="K1547" s="4">
        <x:f>I1547*J1547</x:f>
      </x:c>
      <x:c r="L1547" s="4" t="n">
        <x:v>254.11</x:v>
      </x:c>
      <x:c r="M1547" s="5">
        <x:f>J1547/2.492*100</x:f>
      </x:c>
      <x:c r="N1547" s="6">
        <x:f>M1547*L1547/100</x:f>
      </x:c>
      <x:c r="O1547" s="6">
        <x:f>H1547-N1547</x:f>
      </x:c>
    </x:row>
    <x:row r="1548" spans="1:25">
      <x:c r="A1548" s="0" t="s">
        <x:v>147</x:v>
      </x:c>
      <x:c r="B1548" s="0" t="n">
        <x:v>1978</x:v>
      </x:c>
      <x:c r="C1548" s="0" t="s">
        <x:v>21</x:v>
      </x:c>
      <x:c r="D1548" s="0" t="s">
        <x:v>22</x:v>
      </x:c>
      <x:c r="E1548" s="0" t="s">
        <x:v>23</x:v>
      </x:c>
      <x:c r="F1548" s="0" t="s">
        <x:v>20</x:v>
      </x:c>
      <x:c r="G1548" s="0" t="n">
        <x:v>117</x:v>
      </x:c>
      <x:c r="H1548" s="4" t="n">
        <x:v>43.384</x:v>
      </x:c>
      <x:c r="I1548" s="4" t="n">
        <x:v>117</x:v>
      </x:c>
      <x:c r="J1548" s="4" t="n">
        <x:v>0.371</x:v>
      </x:c>
      <x:c r="K1548" s="4">
        <x:f>I1548*J1548</x:f>
      </x:c>
      <x:c r="L1548" s="4" t="n">
        <x:v>254.11</x:v>
      </x:c>
      <x:c r="M1548" s="5">
        <x:f>J1548/2.492*100</x:f>
      </x:c>
      <x:c r="N1548" s="6">
        <x:f>M1548*L1548/100</x:f>
      </x:c>
      <x:c r="O1548" s="6">
        <x:f>H1548-N1548</x:f>
      </x:c>
    </x:row>
    <x:row r="1549" spans="1:25">
      <x:c r="A1549" s="0" t="s">
        <x:v>147</x:v>
      </x:c>
      <x:c r="B1549" s="0" t="n">
        <x:v>1978</x:v>
      </x:c>
      <x:c r="C1549" s="0" t="s">
        <x:v>21</x:v>
      </x:c>
      <x:c r="D1549" s="0" t="s">
        <x:v>28</x:v>
      </x:c>
      <x:c r="E1549" s="0" t="s">
        <x:v>19</x:v>
      </x:c>
      <x:c r="F1549" s="0" t="s">
        <x:v>26</x:v>
      </x:c>
      <x:c r="G1549" s="0" t="n">
        <x:v>117</x:v>
      </x:c>
      <x:c r="H1549" s="4" t="n">
        <x:v>30.428</x:v>
      </x:c>
      <x:c r="I1549" s="4" t="n">
        <x:v>117</x:v>
      </x:c>
      <x:c r="J1549" s="4" t="n">
        <x:v>0.26</x:v>
      </x:c>
      <x:c r="K1549" s="4">
        <x:f>I1549*J1549</x:f>
      </x:c>
      <x:c r="L1549" s="4" t="n">
        <x:v>254.11</x:v>
      </x:c>
      <x:c r="M1549" s="5">
        <x:f>J1549/2.492*100</x:f>
      </x:c>
      <x:c r="N1549" s="6">
        <x:f>M1549*L1549/100</x:f>
      </x:c>
      <x:c r="O1549" s="6">
        <x:f>H1549-N1549</x:f>
      </x:c>
    </x:row>
    <x:row r="1550" spans="1:25">
      <x:c r="A1550" s="0" t="s">
        <x:v>147</x:v>
      </x:c>
      <x:c r="B1550" s="0" t="n">
        <x:v>1978</x:v>
      </x:c>
      <x:c r="C1550" s="0" t="s">
        <x:v>21</x:v>
      </x:c>
      <x:c r="D1550" s="0" t="s">
        <x:v>28</x:v>
      </x:c>
      <x:c r="E1550" s="0" t="s">
        <x:v>23</x:v>
      </x:c>
      <x:c r="F1550" s="0" t="s">
        <x:v>26</x:v>
      </x:c>
      <x:c r="G1550" s="0" t="n">
        <x:v>117</x:v>
      </x:c>
      <x:c r="H1550" s="4" t="n">
        <x:v>177.84</x:v>
      </x:c>
      <x:c r="I1550" s="4" t="n">
        <x:v>117</x:v>
      </x:c>
      <x:c r="J1550" s="4" t="n">
        <x:v>1.52</x:v>
      </x:c>
      <x:c r="K1550" s="4">
        <x:f>I1550*J1550</x:f>
      </x:c>
      <x:c r="L1550" s="4" t="n">
        <x:v>254.11</x:v>
      </x:c>
      <x:c r="M1550" s="5">
        <x:f>J1550/2.492*100</x:f>
      </x:c>
      <x:c r="N1550" s="6">
        <x:f>M1550*L1550/100</x:f>
      </x:c>
      <x:c r="O1550" s="6">
        <x:f>H1550-N1550</x:f>
      </x:c>
    </x:row>
    <x:row r="1551" spans="1:25">
      <x:c r="A1551" s="0" t="s">
        <x:v>101</x:v>
      </x:c>
      <x:c r="B1551" s="0" t="n">
        <x:v>1979</x:v>
      </x:c>
      <x:c r="C1551" s="0" t="s">
        <x:v>21</x:v>
      </x:c>
      <x:c r="D1551" s="0" t="s">
        <x:v>22</x:v>
      </x:c>
      <x:c r="E1551" s="0" t="s">
        <x:v>23</x:v>
      </x:c>
      <x:c r="F1551" s="0" t="s">
        <x:v>20</x:v>
      </x:c>
      <x:c r="G1551" s="0" t="n">
        <x:v>117</x:v>
      </x:c>
      <x:c r="H1551" s="4" t="n">
        <x:v>43.384</x:v>
      </x:c>
      <x:c r="I1551" s="4" t="n">
        <x:v>117</x:v>
      </x:c>
      <x:c r="J1551" s="4" t="n">
        <x:v>0.371</x:v>
      </x:c>
      <x:c r="K1551" s="4">
        <x:f>I1551*J1551</x:f>
      </x:c>
      <x:c r="L1551" s="4" t="n">
        <x:v>168.602</x:v>
      </x:c>
      <x:c r="M1551" s="5">
        <x:f>J1551/2.863*100</x:f>
      </x:c>
      <x:c r="N1551" s="6">
        <x:f>M1551*L1551/100</x:f>
      </x:c>
      <x:c r="O1551" s="6">
        <x:f>H1551-N1551</x:f>
      </x:c>
    </x:row>
    <x:row r="1552" spans="1:25">
      <x:c r="A1552" s="0" t="s">
        <x:v>101</x:v>
      </x:c>
      <x:c r="B1552" s="0" t="n">
        <x:v>1979</x:v>
      </x:c>
      <x:c r="C1552" s="0" t="s">
        <x:v>21</x:v>
      </x:c>
      <x:c r="D1552" s="0" t="s">
        <x:v>22</x:v>
      </x:c>
      <x:c r="E1552" s="0" t="s">
        <x:v>23</x:v>
      </x:c>
      <x:c r="F1552" s="0" t="s">
        <x:v>20</x:v>
      </x:c>
      <x:c r="G1552" s="0" t="n">
        <x:v>117</x:v>
      </x:c>
      <x:c r="H1552" s="4" t="n">
        <x:v>43.384</x:v>
      </x:c>
      <x:c r="I1552" s="4" t="n">
        <x:v>117</x:v>
      </x:c>
      <x:c r="J1552" s="4" t="n">
        <x:v>0.371</x:v>
      </x:c>
      <x:c r="K1552" s="4">
        <x:f>I1552*J1552</x:f>
      </x:c>
      <x:c r="L1552" s="4" t="n">
        <x:v>168.602</x:v>
      </x:c>
      <x:c r="M1552" s="5">
        <x:f>J1552/2.863*100</x:f>
      </x:c>
      <x:c r="N1552" s="6">
        <x:f>M1552*L1552/100</x:f>
      </x:c>
      <x:c r="O1552" s="6">
        <x:f>H1552-N1552</x:f>
      </x:c>
    </x:row>
    <x:row r="1553" spans="1:25">
      <x:c r="A1553" s="0" t="s">
        <x:v>101</x:v>
      </x:c>
      <x:c r="B1553" s="0" t="n">
        <x:v>1979</x:v>
      </x:c>
      <x:c r="C1553" s="0" t="s">
        <x:v>21</x:v>
      </x:c>
      <x:c r="D1553" s="0" t="s">
        <x:v>22</x:v>
      </x:c>
      <x:c r="E1553" s="0" t="s">
        <x:v>23</x:v>
      </x:c>
      <x:c r="F1553" s="0" t="s">
        <x:v>20</x:v>
      </x:c>
      <x:c r="G1553" s="0" t="n">
        <x:v>117</x:v>
      </x:c>
      <x:c r="H1553" s="4" t="n">
        <x:v>39.897</x:v>
      </x:c>
      <x:c r="I1553" s="4" t="n">
        <x:v>117</x:v>
      </x:c>
      <x:c r="J1553" s="4" t="n">
        <x:v>0.341</x:v>
      </x:c>
      <x:c r="K1553" s="4">
        <x:f>I1553*J1553</x:f>
      </x:c>
      <x:c r="L1553" s="4" t="n">
        <x:v>168.602</x:v>
      </x:c>
      <x:c r="M1553" s="5">
        <x:f>J1553/2.863*100</x:f>
      </x:c>
      <x:c r="N1553" s="6">
        <x:f>M1553*L1553/100</x:f>
      </x:c>
      <x:c r="O1553" s="6">
        <x:f>H1553-N1553</x:f>
      </x:c>
    </x:row>
    <x:row r="1554" spans="1:25">
      <x:c r="A1554" s="0" t="s">
        <x:v>101</x:v>
      </x:c>
      <x:c r="B1554" s="0" t="n">
        <x:v>1979</x:v>
      </x:c>
      <x:c r="C1554" s="0" t="s">
        <x:v>21</x:v>
      </x:c>
      <x:c r="D1554" s="0" t="s">
        <x:v>28</x:v>
      </x:c>
      <x:c r="E1554" s="0" t="s">
        <x:v>19</x:v>
      </x:c>
      <x:c r="F1554" s="0" t="s">
        <x:v>26</x:v>
      </x:c>
      <x:c r="G1554" s="0" t="n">
        <x:v>117</x:v>
      </x:c>
      <x:c r="H1554" s="4" t="n">
        <x:v>30.424</x:v>
      </x:c>
      <x:c r="I1554" s="4" t="n">
        <x:v>117</x:v>
      </x:c>
      <x:c r="J1554" s="4" t="n">
        <x:v>0.26</x:v>
      </x:c>
      <x:c r="K1554" s="4">
        <x:f>I1554*J1554</x:f>
      </x:c>
      <x:c r="L1554" s="4" t="n">
        <x:v>168.602</x:v>
      </x:c>
      <x:c r="M1554" s="5">
        <x:f>J1554/2.863*100</x:f>
      </x:c>
      <x:c r="N1554" s="6">
        <x:f>M1554*L1554/100</x:f>
      </x:c>
      <x:c r="O1554" s="6">
        <x:f>H1554-N1554</x:f>
      </x:c>
    </x:row>
    <x:row r="1555" spans="1:25">
      <x:c r="A1555" s="0" t="s">
        <x:v>101</x:v>
      </x:c>
      <x:c r="B1555" s="0" t="n">
        <x:v>1979</x:v>
      </x:c>
      <x:c r="C1555" s="0" t="s">
        <x:v>21</x:v>
      </x:c>
      <x:c r="D1555" s="0" t="s">
        <x:v>28</x:v>
      </x:c>
      <x:c r="E1555" s="0" t="s">
        <x:v>23</x:v>
      </x:c>
      <x:c r="F1555" s="0" t="s">
        <x:v>26</x:v>
      </x:c>
      <x:c r="G1555" s="0" t="n">
        <x:v>117</x:v>
      </x:c>
      <x:c r="H1555" s="4" t="n">
        <x:v>177.84</x:v>
      </x:c>
      <x:c r="I1555" s="4" t="n">
        <x:v>117</x:v>
      </x:c>
      <x:c r="J1555" s="4" t="n">
        <x:v>1.52</x:v>
      </x:c>
      <x:c r="K1555" s="4">
        <x:f>I1555*J1555</x:f>
      </x:c>
      <x:c r="L1555" s="4" t="n">
        <x:v>168.602</x:v>
      </x:c>
      <x:c r="M1555" s="5">
        <x:f>J1555/2.863*100</x:f>
      </x:c>
      <x:c r="N1555" s="6">
        <x:f>M1555*L1555/100</x:f>
      </x:c>
      <x:c r="O1555" s="6">
        <x:f>H1555-N1555</x:f>
      </x:c>
    </x:row>
    <x:row r="1556" spans="1:25">
      <x:c r="A1556" s="0" t="s">
        <x:v>79</x:v>
      </x:c>
      <x:c r="B1556" s="0" t="n">
        <x:v>1982</x:v>
      </x:c>
      <x:c r="C1556" s="0" t="s">
        <x:v>21</x:v>
      </x:c>
      <x:c r="D1556" s="0" t="s">
        <x:v>33</x:v>
      </x:c>
      <x:c r="E1556" s="0" t="s">
        <x:v>73</x:v>
      </x:c>
      <x:c r="F1556" s="0" t="s">
        <x:v>20</x:v>
      </x:c>
      <x:c r="G1556" s="0" t="n">
        <x:v>225</x:v>
      </x:c>
      <x:c r="H1556" s="4" t="n">
        <x:v>59.85</x:v>
      </x:c>
      <x:c r="I1556" s="4" t="n">
        <x:v>225</x:v>
      </x:c>
      <x:c r="J1556" s="4" t="n">
        <x:v>0.266</x:v>
      </x:c>
      <x:c r="K1556" s="4">
        <x:f>I1556*J1556</x:f>
      </x:c>
      <x:c r="L1556" s="4" t="n">
        <x:v>308.85</x:v>
      </x:c>
      <x:c r="M1556" s="5">
        <x:f>J1556/1.408*100</x:f>
      </x:c>
      <x:c r="N1556" s="6">
        <x:f>M1556*L1556/100</x:f>
      </x:c>
      <x:c r="O1556" s="6">
        <x:f>H1556-N1556</x:f>
      </x:c>
    </x:row>
    <x:row r="1557" spans="1:25">
      <x:c r="A1557" s="0" t="s">
        <x:v>79</x:v>
      </x:c>
      <x:c r="B1557" s="0" t="n">
        <x:v>1982</x:v>
      </x:c>
      <x:c r="C1557" s="0" t="s">
        <x:v>21</x:v>
      </x:c>
      <x:c r="D1557" s="0" t="s">
        <x:v>22</x:v>
      </x:c>
      <x:c r="E1557" s="0" t="s">
        <x:v>74</x:v>
      </x:c>
      <x:c r="F1557" s="0" t="s">
        <x:v>20</x:v>
      </x:c>
      <x:c r="G1557" s="0" t="n">
        <x:v>225</x:v>
      </x:c>
      <x:c r="H1557" s="4" t="n">
        <x:v>50.4</x:v>
      </x:c>
      <x:c r="I1557" s="4" t="n">
        <x:v>225</x:v>
      </x:c>
      <x:c r="J1557" s="4" t="n">
        <x:v>0.224</x:v>
      </x:c>
      <x:c r="K1557" s="4">
        <x:f>I1557*J1557</x:f>
      </x:c>
      <x:c r="L1557" s="4" t="n">
        <x:v>308.85</x:v>
      </x:c>
      <x:c r="M1557" s="5">
        <x:f>J1557/1.408*100</x:f>
      </x:c>
      <x:c r="N1557" s="6">
        <x:f>M1557*L1557/100</x:f>
      </x:c>
      <x:c r="O1557" s="6">
        <x:f>H1557-N1557</x:f>
      </x:c>
    </x:row>
    <x:row r="1558" spans="1:25">
      <x:c r="A1558" s="0" t="s">
        <x:v>79</x:v>
      </x:c>
      <x:c r="B1558" s="0" t="n">
        <x:v>1982</x:v>
      </x:c>
      <x:c r="C1558" s="0" t="s">
        <x:v>21</x:v>
      </x:c>
      <x:c r="D1558" s="0" t="s">
        <x:v>33</x:v>
      </x:c>
      <x:c r="E1558" s="0" t="s">
        <x:v>73</x:v>
      </x:c>
      <x:c r="F1558" s="0" t="s">
        <x:v>26</x:v>
      </x:c>
      <x:c r="G1558" s="0" t="n">
        <x:v>225</x:v>
      </x:c>
      <x:c r="H1558" s="4" t="n">
        <x:v>17.551</x:v>
      </x:c>
      <x:c r="I1558" s="4" t="n">
        <x:v>225</x:v>
      </x:c>
      <x:c r="J1558" s="4" t="n">
        <x:v>0.078</x:v>
      </x:c>
      <x:c r="K1558" s="4">
        <x:f>I1558*J1558</x:f>
      </x:c>
      <x:c r="L1558" s="4" t="n">
        <x:v>308.85</x:v>
      </x:c>
      <x:c r="M1558" s="5">
        <x:f>J1558/1.408*100</x:f>
      </x:c>
      <x:c r="N1558" s="6">
        <x:f>M1558*L1558/100</x:f>
      </x:c>
      <x:c r="O1558" s="6">
        <x:f>H1558-N1558</x:f>
      </x:c>
    </x:row>
    <x:row r="1559" spans="1:25">
      <x:c r="A1559" s="0" t="s">
        <x:v>79</x:v>
      </x:c>
      <x:c r="B1559" s="0" t="n">
        <x:v>1982</x:v>
      </x:c>
      <x:c r="C1559" s="0" t="s">
        <x:v>21</x:v>
      </x:c>
      <x:c r="D1559" s="0" t="s">
        <x:v>36</x:v>
      </x:c>
      <x:c r="E1559" s="0" t="s">
        <x:v>75</x:v>
      </x:c>
      <x:c r="F1559" s="0" t="s">
        <x:v>26</x:v>
      </x:c>
      <x:c r="G1559" s="0" t="n">
        <x:v>225</x:v>
      </x:c>
      <x:c r="H1559" s="4" t="n">
        <x:v>94.501</x:v>
      </x:c>
      <x:c r="I1559" s="4" t="n">
        <x:v>225</x:v>
      </x:c>
      <x:c r="J1559" s="4" t="n">
        <x:v>0.42</x:v>
      </x:c>
      <x:c r="K1559" s="4">
        <x:f>I1559*J1559</x:f>
      </x:c>
      <x:c r="L1559" s="4" t="n">
        <x:v>308.85</x:v>
      </x:c>
      <x:c r="M1559" s="5">
        <x:f>J1559/1.408*100</x:f>
      </x:c>
      <x:c r="N1559" s="6">
        <x:f>M1559*L1559/100</x:f>
      </x:c>
      <x:c r="O1559" s="6">
        <x:f>H1559-N1559</x:f>
      </x:c>
    </x:row>
    <x:row r="1560" spans="1:25">
      <x:c r="A1560" s="0" t="s">
        <x:v>79</x:v>
      </x:c>
      <x:c r="B1560" s="0" t="n">
        <x:v>1982</x:v>
      </x:c>
      <x:c r="C1560" s="0" t="s">
        <x:v>21</x:v>
      </x:c>
      <x:c r="D1560" s="0" t="s">
        <x:v>36</x:v>
      </x:c>
      <x:c r="E1560" s="0" t="s">
        <x:v>76</x:v>
      </x:c>
      <x:c r="F1560" s="0" t="s">
        <x:v>26</x:v>
      </x:c>
      <x:c r="G1560" s="0" t="n">
        <x:v>225</x:v>
      </x:c>
      <x:c r="H1560" s="4" t="n">
        <x:v>94.5</x:v>
      </x:c>
      <x:c r="I1560" s="4" t="n">
        <x:v>225</x:v>
      </x:c>
      <x:c r="J1560" s="4" t="n">
        <x:v>0.42</x:v>
      </x:c>
      <x:c r="K1560" s="4">
        <x:f>I1560*J1560</x:f>
      </x:c>
      <x:c r="L1560" s="4" t="n">
        <x:v>308.85</x:v>
      </x:c>
      <x:c r="M1560" s="5">
        <x:f>J1560/1.408*100</x:f>
      </x:c>
      <x:c r="N1560" s="6">
        <x:f>M1560*L1560/100</x:f>
      </x:c>
      <x:c r="O1560" s="6">
        <x:f>H1560-N1560</x:f>
      </x:c>
    </x:row>
    <x:row r="1561" spans="1:25">
      <x:c r="A1561" s="0" t="s">
        <x:v>98</x:v>
      </x:c>
      <x:c r="B1561" s="0" t="n">
        <x:v>1987</x:v>
      </x:c>
      <x:c r="C1561" s="0" t="s">
        <x:v>21</x:v>
      </x:c>
      <x:c r="D1561" s="0" t="s">
        <x:v>22</x:v>
      </x:c>
      <x:c r="E1561" s="0" t="s">
        <x:v>35</x:v>
      </x:c>
      <x:c r="F1561" s="0" t="s">
        <x:v>20</x:v>
      </x:c>
      <x:c r="G1561" s="0" t="n">
        <x:v>225</x:v>
      </x:c>
      <x:c r="H1561" s="4" t="n">
        <x:v>50.4</x:v>
      </x:c>
      <x:c r="I1561" s="4" t="n">
        <x:v>225</x:v>
      </x:c>
      <x:c r="J1561" s="4" t="n">
        <x:v>0.224</x:v>
      </x:c>
      <x:c r="K1561" s="4">
        <x:f>I1561*J1561</x:f>
      </x:c>
      <x:c r="L1561" s="4" t="n">
        <x:v>316.013</x:v>
      </x:c>
      <x:c r="M1561" s="5">
        <x:f>J1561/1.408*100</x:f>
      </x:c>
      <x:c r="N1561" s="6">
        <x:f>M1561*L1561/100</x:f>
      </x:c>
      <x:c r="O1561" s="6">
        <x:f>H1561-N1561</x:f>
      </x:c>
    </x:row>
    <x:row r="1562" spans="1:25">
      <x:c r="A1562" s="0" t="s">
        <x:v>98</x:v>
      </x:c>
      <x:c r="B1562" s="0" t="n">
        <x:v>1987</x:v>
      </x:c>
      <x:c r="C1562" s="0" t="s">
        <x:v>21</x:v>
      </x:c>
      <x:c r="D1562" s="0" t="s">
        <x:v>33</x:v>
      </x:c>
      <x:c r="E1562" s="0" t="s">
        <x:v>34</x:v>
      </x:c>
      <x:c r="F1562" s="0" t="s">
        <x:v>20</x:v>
      </x:c>
      <x:c r="G1562" s="0" t="n">
        <x:v>225</x:v>
      </x:c>
      <x:c r="H1562" s="4" t="n">
        <x:v>59.85</x:v>
      </x:c>
      <x:c r="I1562" s="4" t="n">
        <x:v>225</x:v>
      </x:c>
      <x:c r="J1562" s="4" t="n">
        <x:v>0.266</x:v>
      </x:c>
      <x:c r="K1562" s="4">
        <x:f>I1562*J1562</x:f>
      </x:c>
      <x:c r="L1562" s="4" t="n">
        <x:v>316.013</x:v>
      </x:c>
      <x:c r="M1562" s="5">
        <x:f>J1562/1.408*100</x:f>
      </x:c>
      <x:c r="N1562" s="6">
        <x:f>M1562*L1562/100</x:f>
      </x:c>
      <x:c r="O1562" s="6">
        <x:f>H1562-N1562</x:f>
      </x:c>
    </x:row>
    <x:row r="1563" spans="1:25">
      <x:c r="A1563" s="0" t="s">
        <x:v>98</x:v>
      </x:c>
      <x:c r="B1563" s="0" t="n">
        <x:v>1987</x:v>
      </x:c>
      <x:c r="C1563" s="0" t="s">
        <x:v>21</x:v>
      </x:c>
      <x:c r="D1563" s="0" t="s">
        <x:v>33</x:v>
      </x:c>
      <x:c r="E1563" s="0" t="s">
        <x:v>34</x:v>
      </x:c>
      <x:c r="F1563" s="0" t="s">
        <x:v>26</x:v>
      </x:c>
      <x:c r="G1563" s="0" t="n">
        <x:v>225</x:v>
      </x:c>
      <x:c r="H1563" s="4" t="n">
        <x:v>17.553</x:v>
      </x:c>
      <x:c r="I1563" s="4" t="n">
        <x:v>225</x:v>
      </x:c>
      <x:c r="J1563" s="4" t="n">
        <x:v>0.078</x:v>
      </x:c>
      <x:c r="K1563" s="4">
        <x:f>I1563*J1563</x:f>
      </x:c>
      <x:c r="L1563" s="4" t="n">
        <x:v>316.013</x:v>
      </x:c>
      <x:c r="M1563" s="5">
        <x:f>J1563/1.408*100</x:f>
      </x:c>
      <x:c r="N1563" s="6">
        <x:f>M1563*L1563/100</x:f>
      </x:c>
      <x:c r="O1563" s="6">
        <x:f>H1563-N1563</x:f>
      </x:c>
    </x:row>
    <x:row r="1564" spans="1:25">
      <x:c r="A1564" s="0" t="s">
        <x:v>98</x:v>
      </x:c>
      <x:c r="B1564" s="0" t="n">
        <x:v>1987</x:v>
      </x:c>
      <x:c r="C1564" s="0" t="s">
        <x:v>21</x:v>
      </x:c>
      <x:c r="D1564" s="0" t="s">
        <x:v>36</x:v>
      </x:c>
      <x:c r="E1564" s="0" t="s">
        <x:v>37</x:v>
      </x:c>
      <x:c r="F1564" s="0" t="s">
        <x:v>26</x:v>
      </x:c>
      <x:c r="G1564" s="0" t="n">
        <x:v>225</x:v>
      </x:c>
      <x:c r="H1564" s="4" t="n">
        <x:v>94.501</x:v>
      </x:c>
      <x:c r="I1564" s="4" t="n">
        <x:v>225</x:v>
      </x:c>
      <x:c r="J1564" s="4" t="n">
        <x:v>0.42</x:v>
      </x:c>
      <x:c r="K1564" s="4">
        <x:f>I1564*J1564</x:f>
      </x:c>
      <x:c r="L1564" s="4" t="n">
        <x:v>316.013</x:v>
      </x:c>
      <x:c r="M1564" s="5">
        <x:f>J1564/1.408*100</x:f>
      </x:c>
      <x:c r="N1564" s="6">
        <x:f>M1564*L1564/100</x:f>
      </x:c>
      <x:c r="O1564" s="6">
        <x:f>H1564-N1564</x:f>
      </x:c>
    </x:row>
    <x:row r="1565" spans="1:25">
      <x:c r="A1565" s="0" t="s">
        <x:v>98</x:v>
      </x:c>
      <x:c r="B1565" s="0" t="n">
        <x:v>1987</x:v>
      </x:c>
      <x:c r="C1565" s="0" t="s">
        <x:v>21</x:v>
      </x:c>
      <x:c r="D1565" s="0" t="s">
        <x:v>36</x:v>
      </x:c>
      <x:c r="E1565" s="0" t="s">
        <x:v>38</x:v>
      </x:c>
      <x:c r="F1565" s="0" t="s">
        <x:v>26</x:v>
      </x:c>
      <x:c r="G1565" s="0" t="n">
        <x:v>225</x:v>
      </x:c>
      <x:c r="H1565" s="4" t="n">
        <x:v>94.5</x:v>
      </x:c>
      <x:c r="I1565" s="4" t="n">
        <x:v>225</x:v>
      </x:c>
      <x:c r="J1565" s="4" t="n">
        <x:v>0.42</x:v>
      </x:c>
      <x:c r="K1565" s="4">
        <x:f>I1565*J1565</x:f>
      </x:c>
      <x:c r="L1565" s="4" t="n">
        <x:v>316.013</x:v>
      </x:c>
      <x:c r="M1565" s="5">
        <x:f>J1565/1.408*100</x:f>
      </x:c>
      <x:c r="N1565" s="6">
        <x:f>M1565*L1565/100</x:f>
      </x:c>
      <x:c r="O1565" s="6">
        <x:f>H1565-N1565</x:f>
      </x:c>
    </x:row>
    <x:row r="1566" spans="1:25">
      <x:c r="A1566" s="0" t="s">
        <x:v>131</x:v>
      </x:c>
      <x:c r="B1566" s="0" t="n">
        <x:v>1988</x:v>
      </x:c>
      <x:c r="C1566" s="0" t="s">
        <x:v>128</x:v>
      </x:c>
      <x:c r="D1566" s="0" t="s">
        <x:v>129</x:v>
      </x:c>
      <x:c r="E1566" s="0" t="s">
        <x:v>130</x:v>
      </x:c>
      <x:c r="F1566" s="0" t="s">
        <x:v>20</x:v>
      </x:c>
      <x:c r="G1566" s="0" t="n">
        <x:v>611</x:v>
      </x:c>
      <x:c r="H1566" s="4" t="n">
        <x:v>23.1</x:v>
      </x:c>
      <x:c r="I1566" s="4" t="n">
        <x:v>611</x:v>
      </x:c>
      <x:c r="J1566" s="4" t="n">
        <x:v>0.038</x:v>
      </x:c>
      <x:c r="K1566" s="4">
        <x:f>I1566*J1566</x:f>
      </x:c>
      <x:c r="L1566" s="4" t="n">
        <x:v>150.411</x:v>
      </x:c>
      <x:c r="M1566" s="5">
        <x:f>J1566/0.431*100</x:f>
      </x:c>
      <x:c r="N1566" s="6">
        <x:f>M1566*L1566/100</x:f>
      </x:c>
      <x:c r="O1566" s="6">
        <x:f>H1566-N1566</x:f>
      </x:c>
    </x:row>
    <x:row r="1567" spans="1:25">
      <x:c r="A1567" s="0" t="s">
        <x:v>131</x:v>
      </x:c>
      <x:c r="B1567" s="0" t="n">
        <x:v>1988</x:v>
      </x:c>
      <x:c r="C1567" s="0" t="s">
        <x:v>128</x:v>
      </x:c>
      <x:c r="D1567" s="0" t="s">
        <x:v>18</x:v>
      </x:c>
      <x:c r="E1567" s="0" t="s">
        <x:v>19</x:v>
      </x:c>
      <x:c r="F1567" s="0" t="s">
        <x:v>20</x:v>
      </x:c>
      <x:c r="G1567" s="0" t="n">
        <x:v>611</x:v>
      </x:c>
      <x:c r="H1567" s="4" t="n">
        <x:v>27.72</x:v>
      </x:c>
      <x:c r="I1567" s="4" t="n">
        <x:v>611</x:v>
      </x:c>
      <x:c r="J1567" s="4" t="n">
        <x:v>0.045</x:v>
      </x:c>
      <x:c r="K1567" s="4">
        <x:f>I1567*J1567</x:f>
      </x:c>
      <x:c r="L1567" s="4" t="n">
        <x:v>150.411</x:v>
      </x:c>
      <x:c r="M1567" s="5">
        <x:f>J1567/0.431*100</x:f>
      </x:c>
      <x:c r="N1567" s="6">
        <x:f>M1567*L1567/100</x:f>
      </x:c>
      <x:c r="O1567" s="6">
        <x:f>H1567-N1567</x:f>
      </x:c>
    </x:row>
    <x:row r="1568" spans="1:25">
      <x:c r="A1568" s="0" t="s">
        <x:v>131</x:v>
      </x:c>
      <x:c r="B1568" s="0" t="n">
        <x:v>1988</x:v>
      </x:c>
      <x:c r="C1568" s="0" t="s">
        <x:v>128</x:v>
      </x:c>
      <x:c r="D1568" s="0" t="s">
        <x:v>129</x:v>
      </x:c>
      <x:c r="E1568" s="0" t="s">
        <x:v>130</x:v>
      </x:c>
      <x:c r="F1568" s="0" t="s">
        <x:v>20</x:v>
      </x:c>
      <x:c r="G1568" s="0" t="n">
        <x:v>611</x:v>
      </x:c>
      <x:c r="H1568" s="4" t="n">
        <x:v>38.7</x:v>
      </x:c>
      <x:c r="I1568" s="4" t="n">
        <x:v>611</x:v>
      </x:c>
      <x:c r="J1568" s="4" t="n">
        <x:v>0.063</x:v>
      </x:c>
      <x:c r="K1568" s="4">
        <x:f>I1568*J1568</x:f>
      </x:c>
      <x:c r="L1568" s="4" t="n">
        <x:v>150.411</x:v>
      </x:c>
      <x:c r="M1568" s="5">
        <x:f>J1568/0.431*100</x:f>
      </x:c>
      <x:c r="N1568" s="6">
        <x:f>M1568*L1568/100</x:f>
      </x:c>
      <x:c r="O1568" s="6">
        <x:f>H1568-N1568</x:f>
      </x:c>
    </x:row>
    <x:row r="1569" spans="1:25">
      <x:c r="A1569" s="0" t="s">
        <x:v>131</x:v>
      </x:c>
      <x:c r="B1569" s="0" t="n">
        <x:v>1988</x:v>
      </x:c>
      <x:c r="C1569" s="0" t="s">
        <x:v>128</x:v>
      </x:c>
      <x:c r="D1569" s="0" t="s">
        <x:v>129</x:v>
      </x:c>
      <x:c r="E1569" s="0" t="s">
        <x:v>130</x:v>
      </x:c>
      <x:c r="F1569" s="0" t="s">
        <x:v>20</x:v>
      </x:c>
      <x:c r="G1569" s="0" t="n">
        <x:v>611</x:v>
      </x:c>
      <x:c r="H1569" s="4" t="n">
        <x:v>38.7</x:v>
      </x:c>
      <x:c r="I1569" s="4" t="n">
        <x:v>611</x:v>
      </x:c>
      <x:c r="J1569" s="4" t="n">
        <x:v>0.063</x:v>
      </x:c>
      <x:c r="K1569" s="4">
        <x:f>I1569*J1569</x:f>
      </x:c>
      <x:c r="L1569" s="4" t="n">
        <x:v>150.411</x:v>
      </x:c>
      <x:c r="M1569" s="5">
        <x:f>J1569/0.431*100</x:f>
      </x:c>
      <x:c r="N1569" s="6">
        <x:f>M1569*L1569/100</x:f>
      </x:c>
      <x:c r="O1569" s="6">
        <x:f>H1569-N1569</x:f>
      </x:c>
    </x:row>
    <x:row r="1570" spans="1:25">
      <x:c r="A1570" s="0" t="s">
        <x:v>131</x:v>
      </x:c>
      <x:c r="B1570" s="0" t="n">
        <x:v>1988</x:v>
      </x:c>
      <x:c r="C1570" s="0" t="s">
        <x:v>128</x:v>
      </x:c>
      <x:c r="D1570" s="0" t="s">
        <x:v>18</x:v>
      </x:c>
      <x:c r="E1570" s="0" t="s">
        <x:v>19</x:v>
      </x:c>
      <x:c r="F1570" s="0" t="s">
        <x:v>20</x:v>
      </x:c>
      <x:c r="G1570" s="0" t="n">
        <x:v>611</x:v>
      </x:c>
      <x:c r="H1570" s="4" t="n">
        <x:v>46.44</x:v>
      </x:c>
      <x:c r="I1570" s="4" t="n">
        <x:v>611</x:v>
      </x:c>
      <x:c r="J1570" s="4" t="n">
        <x:v>0.076</x:v>
      </x:c>
      <x:c r="K1570" s="4">
        <x:f>I1570*J1570</x:f>
      </x:c>
      <x:c r="L1570" s="4" t="n">
        <x:v>150.411</x:v>
      </x:c>
      <x:c r="M1570" s="5">
        <x:f>J1570/0.431*100</x:f>
      </x:c>
      <x:c r="N1570" s="6">
        <x:f>M1570*L1570/100</x:f>
      </x:c>
      <x:c r="O1570" s="6">
        <x:f>H1570-N1570</x:f>
      </x:c>
    </x:row>
    <x:row r="1571" spans="1:25">
      <x:c r="A1571" s="0" t="s">
        <x:v>131</x:v>
      </x:c>
      <x:c r="B1571" s="0" t="n">
        <x:v>1988</x:v>
      </x:c>
      <x:c r="C1571" s="0" t="s">
        <x:v>128</x:v>
      </x:c>
      <x:c r="D1571" s="0" t="s">
        <x:v>18</x:v>
      </x:c>
      <x:c r="E1571" s="0" t="s">
        <x:v>19</x:v>
      </x:c>
      <x:c r="F1571" s="0" t="s">
        <x:v>20</x:v>
      </x:c>
      <x:c r="G1571" s="0" t="n">
        <x:v>611</x:v>
      </x:c>
      <x:c r="H1571" s="4" t="n">
        <x:v>46.44</x:v>
      </x:c>
      <x:c r="I1571" s="4" t="n">
        <x:v>611</x:v>
      </x:c>
      <x:c r="J1571" s="4" t="n">
        <x:v>0.076</x:v>
      </x:c>
      <x:c r="K1571" s="4">
        <x:f>I1571*J1571</x:f>
      </x:c>
      <x:c r="L1571" s="4" t="n">
        <x:v>150.411</x:v>
      </x:c>
      <x:c r="M1571" s="5">
        <x:f>J1571/0.431*100</x:f>
      </x:c>
      <x:c r="N1571" s="6">
        <x:f>M1571*L1571/100</x:f>
      </x:c>
      <x:c r="O1571" s="6">
        <x:f>H1571-N1571</x:f>
      </x:c>
    </x:row>
    <x:row r="1572" spans="1:25">
      <x:c r="A1572" s="0" t="s">
        <x:v>131</x:v>
      </x:c>
      <x:c r="B1572" s="0" t="n">
        <x:v>1988</x:v>
      </x:c>
      <x:c r="C1572" s="0" t="s">
        <x:v>128</x:v>
      </x:c>
      <x:c r="D1572" s="0" t="s">
        <x:v>18</x:v>
      </x:c>
      <x:c r="E1572" s="0" t="s">
        <x:v>19</x:v>
      </x:c>
      <x:c r="F1572" s="0" t="s">
        <x:v>26</x:v>
      </x:c>
      <x:c r="G1572" s="0" t="n">
        <x:v>611</x:v>
      </x:c>
      <x:c r="H1572" s="4" t="n">
        <x:v>43.261</x:v>
      </x:c>
      <x:c r="I1572" s="4" t="n">
        <x:v>611</x:v>
      </x:c>
      <x:c r="J1572" s="4" t="n">
        <x:v>0.07</x:v>
      </x:c>
      <x:c r="K1572" s="4">
        <x:f>I1572*J1572</x:f>
      </x:c>
      <x:c r="L1572" s="4" t="n">
        <x:v>150.411</x:v>
      </x:c>
      <x:c r="M1572" s="5">
        <x:f>J1572/0.431*100</x:f>
      </x:c>
      <x:c r="N1572" s="6">
        <x:f>M1572*L1572/100</x:f>
      </x:c>
      <x:c r="O1572" s="6">
        <x:f>H1572-N1572</x:f>
      </x:c>
    </x:row>
    <x:row r="1573" spans="1:25">
      <x:c r="A1573" s="0" t="s">
        <x:v>132</x:v>
      </x:c>
      <x:c r="B1573" s="0" t="n">
        <x:v>1989</x:v>
      </x:c>
      <x:c r="C1573" s="0" t="s">
        <x:v>128</x:v>
      </x:c>
      <x:c r="D1573" s="0" t="s">
        <x:v>18</x:v>
      </x:c>
      <x:c r="E1573" s="0" t="s">
        <x:v>19</x:v>
      </x:c>
      <x:c r="F1573" s="0" t="s">
        <x:v>20</x:v>
      </x:c>
      <x:c r="G1573" s="0" t="n">
        <x:v>775</x:v>
      </x:c>
      <x:c r="H1573" s="4" t="n">
        <x:v>46.44</x:v>
      </x:c>
      <x:c r="I1573" s="4" t="n">
        <x:v>775</x:v>
      </x:c>
      <x:c r="J1573" s="4" t="n">
        <x:v>0.06</x:v>
      </x:c>
      <x:c r="K1573" s="4">
        <x:f>I1573*J1573</x:f>
      </x:c>
      <x:c r="L1573" s="4" t="n">
        <x:v>188.543</x:v>
      </x:c>
      <x:c r="M1573" s="5">
        <x:f>J1573/0.29*100</x:f>
      </x:c>
      <x:c r="N1573" s="6">
        <x:f>M1573*L1573/100</x:f>
      </x:c>
      <x:c r="O1573" s="6">
        <x:f>H1573-N1573</x:f>
      </x:c>
    </x:row>
    <x:row r="1574" spans="1:25">
      <x:c r="A1574" s="0" t="s">
        <x:v>132</x:v>
      </x:c>
      <x:c r="B1574" s="0" t="n">
        <x:v>1989</x:v>
      </x:c>
      <x:c r="C1574" s="0" t="s">
        <x:v>128</x:v>
      </x:c>
      <x:c r="D1574" s="0" t="s">
        <x:v>129</x:v>
      </x:c>
      <x:c r="E1574" s="0" t="s">
        <x:v>130</x:v>
      </x:c>
      <x:c r="F1574" s="0" t="s">
        <x:v>20</x:v>
      </x:c>
      <x:c r="G1574" s="0" t="n">
        <x:v>775</x:v>
      </x:c>
      <x:c r="H1574" s="4" t="n">
        <x:v>38.7</x:v>
      </x:c>
      <x:c r="I1574" s="4" t="n">
        <x:v>775</x:v>
      </x:c>
      <x:c r="J1574" s="4" t="n">
        <x:v>0.05</x:v>
      </x:c>
      <x:c r="K1574" s="4">
        <x:f>I1574*J1574</x:f>
      </x:c>
      <x:c r="L1574" s="4" t="n">
        <x:v>188.543</x:v>
      </x:c>
      <x:c r="M1574" s="5">
        <x:f>J1574/0.29*100</x:f>
      </x:c>
      <x:c r="N1574" s="6">
        <x:f>M1574*L1574/100</x:f>
      </x:c>
      <x:c r="O1574" s="6">
        <x:f>H1574-N1574</x:f>
      </x:c>
    </x:row>
    <x:row r="1575" spans="1:25">
      <x:c r="A1575" s="0" t="s">
        <x:v>132</x:v>
      </x:c>
      <x:c r="B1575" s="0" t="n">
        <x:v>1989</x:v>
      </x:c>
      <x:c r="C1575" s="0" t="s">
        <x:v>128</x:v>
      </x:c>
      <x:c r="D1575" s="0" t="s">
        <x:v>129</x:v>
      </x:c>
      <x:c r="E1575" s="0" t="s">
        <x:v>130</x:v>
      </x:c>
      <x:c r="F1575" s="0" t="s">
        <x:v>20</x:v>
      </x:c>
      <x:c r="G1575" s="0" t="n">
        <x:v>775</x:v>
      </x:c>
      <x:c r="H1575" s="4" t="n">
        <x:v>38.8</x:v>
      </x:c>
      <x:c r="I1575" s="4" t="n">
        <x:v>775</x:v>
      </x:c>
      <x:c r="J1575" s="4" t="n">
        <x:v>0.05</x:v>
      </x:c>
      <x:c r="K1575" s="4">
        <x:f>I1575*J1575</x:f>
      </x:c>
      <x:c r="L1575" s="4" t="n">
        <x:v>188.543</x:v>
      </x:c>
      <x:c r="M1575" s="5">
        <x:f>J1575/0.29*100</x:f>
      </x:c>
      <x:c r="N1575" s="6">
        <x:f>M1575*L1575/100</x:f>
      </x:c>
      <x:c r="O1575" s="6">
        <x:f>H1575-N1575</x:f>
      </x:c>
    </x:row>
    <x:row r="1576" spans="1:25">
      <x:c r="A1576" s="0" t="s">
        <x:v>132</x:v>
      </x:c>
      <x:c r="B1576" s="0" t="n">
        <x:v>1989</x:v>
      </x:c>
      <x:c r="C1576" s="0" t="s">
        <x:v>128</x:v>
      </x:c>
      <x:c r="D1576" s="0" t="s">
        <x:v>18</x:v>
      </x:c>
      <x:c r="E1576" s="0" t="s">
        <x:v>19</x:v>
      </x:c>
      <x:c r="F1576" s="0" t="s">
        <x:v>20</x:v>
      </x:c>
      <x:c r="G1576" s="0" t="n">
        <x:v>775</x:v>
      </x:c>
      <x:c r="H1576" s="4" t="n">
        <x:v>46.56</x:v>
      </x:c>
      <x:c r="I1576" s="4" t="n">
        <x:v>775</x:v>
      </x:c>
      <x:c r="J1576" s="4" t="n">
        <x:v>0.06</x:v>
      </x:c>
      <x:c r="K1576" s="4">
        <x:f>I1576*J1576</x:f>
      </x:c>
      <x:c r="L1576" s="4" t="n">
        <x:v>188.543</x:v>
      </x:c>
      <x:c r="M1576" s="5">
        <x:f>J1576/0.29*100</x:f>
      </x:c>
      <x:c r="N1576" s="6">
        <x:f>M1576*L1576/100</x:f>
      </x:c>
      <x:c r="O1576" s="6">
        <x:f>H1576-N1576</x:f>
      </x:c>
    </x:row>
    <x:row r="1577" spans="1:25">
      <x:c r="A1577" s="0" t="s">
        <x:v>132</x:v>
      </x:c>
      <x:c r="B1577" s="0" t="n">
        <x:v>1989</x:v>
      </x:c>
      <x:c r="C1577" s="0" t="s">
        <x:v>128</x:v>
      </x:c>
      <x:c r="D1577" s="0" t="s">
        <x:v>18</x:v>
      </x:c>
      <x:c r="E1577" s="0" t="s">
        <x:v>19</x:v>
      </x:c>
      <x:c r="F1577" s="0" t="s">
        <x:v>26</x:v>
      </x:c>
      <x:c r="G1577" s="0" t="n">
        <x:v>775</x:v>
      </x:c>
      <x:c r="H1577" s="4" t="n">
        <x:v>54.251</x:v>
      </x:c>
      <x:c r="I1577" s="4" t="n">
        <x:v>775</x:v>
      </x:c>
      <x:c r="J1577" s="4" t="n">
        <x:v>0.07</x:v>
      </x:c>
      <x:c r="K1577" s="4">
        <x:f>I1577*J1577</x:f>
      </x:c>
      <x:c r="L1577" s="4" t="n">
        <x:v>188.543</x:v>
      </x:c>
      <x:c r="M1577" s="5">
        <x:f>J1577/0.29*100</x:f>
      </x:c>
      <x:c r="N1577" s="6">
        <x:f>M1577*L1577/100</x:f>
      </x:c>
      <x:c r="O1577" s="6">
        <x:f>H1577-N1577</x:f>
      </x:c>
    </x:row>
    <x:row r="1578" spans="1:25">
      <x:c r="A1578" s="0" t="s">
        <x:v>138</x:v>
      </x:c>
      <x:c r="B1578" s="0" t="n">
        <x:v>1990</x:v>
      </x:c>
      <x:c r="C1578" s="0" t="s">
        <x:v>128</x:v>
      </x:c>
      <x:c r="D1578" s="0" t="s">
        <x:v>129</x:v>
      </x:c>
      <x:c r="E1578" s="0" t="s">
        <x:v>130</x:v>
      </x:c>
      <x:c r="F1578" s="0" t="s">
        <x:v>20</x:v>
      </x:c>
      <x:c r="G1578" s="0" t="n">
        <x:v>775</x:v>
      </x:c>
      <x:c r="H1578" s="4" t="n">
        <x:v>38.8</x:v>
      </x:c>
      <x:c r="I1578" s="4" t="n">
        <x:v>775</x:v>
      </x:c>
      <x:c r="J1578" s="4" t="n">
        <x:v>0.05</x:v>
      </x:c>
      <x:c r="K1578" s="4">
        <x:f>I1578*J1578</x:f>
      </x:c>
      <x:c r="L1578" s="4" t="n">
        <x:v>190.175</x:v>
      </x:c>
      <x:c r="M1578" s="5">
        <x:f>J1578/0.29*100</x:f>
      </x:c>
      <x:c r="N1578" s="6">
        <x:f>M1578*L1578/100</x:f>
      </x:c>
      <x:c r="O1578" s="6">
        <x:f>H1578-N1578</x:f>
      </x:c>
    </x:row>
    <x:row r="1579" spans="1:25">
      <x:c r="A1579" s="0" t="s">
        <x:v>138</x:v>
      </x:c>
      <x:c r="B1579" s="0" t="n">
        <x:v>1990</x:v>
      </x:c>
      <x:c r="C1579" s="0" t="s">
        <x:v>128</x:v>
      </x:c>
      <x:c r="D1579" s="0" t="s">
        <x:v>18</x:v>
      </x:c>
      <x:c r="E1579" s="0" t="s">
        <x:v>19</x:v>
      </x:c>
      <x:c r="F1579" s="0" t="s">
        <x:v>20</x:v>
      </x:c>
      <x:c r="G1579" s="0" t="n">
        <x:v>775</x:v>
      </x:c>
      <x:c r="H1579" s="4" t="n">
        <x:v>46.56</x:v>
      </x:c>
      <x:c r="I1579" s="4" t="n">
        <x:v>775</x:v>
      </x:c>
      <x:c r="J1579" s="4" t="n">
        <x:v>0.06</x:v>
      </x:c>
      <x:c r="K1579" s="4">
        <x:f>I1579*J1579</x:f>
      </x:c>
      <x:c r="L1579" s="4" t="n">
        <x:v>190.175</x:v>
      </x:c>
      <x:c r="M1579" s="5">
        <x:f>J1579/0.29*100</x:f>
      </x:c>
      <x:c r="N1579" s="6">
        <x:f>M1579*L1579/100</x:f>
      </x:c>
      <x:c r="O1579" s="6">
        <x:f>H1579-N1579</x:f>
      </x:c>
    </x:row>
    <x:row r="1580" spans="1:25">
      <x:c r="A1580" s="0" t="s">
        <x:v>138</x:v>
      </x:c>
      <x:c r="B1580" s="0" t="n">
        <x:v>1990</x:v>
      </x:c>
      <x:c r="C1580" s="0" t="s">
        <x:v>128</x:v>
      </x:c>
      <x:c r="D1580" s="0" t="s">
        <x:v>129</x:v>
      </x:c>
      <x:c r="E1580" s="0" t="s">
        <x:v>130</x:v>
      </x:c>
      <x:c r="F1580" s="0" t="s">
        <x:v>20</x:v>
      </x:c>
      <x:c r="G1580" s="0" t="n">
        <x:v>775</x:v>
      </x:c>
      <x:c r="H1580" s="4" t="n">
        <x:v>38.7</x:v>
      </x:c>
      <x:c r="I1580" s="4" t="n">
        <x:v>775</x:v>
      </x:c>
      <x:c r="J1580" s="4" t="n">
        <x:v>0.05</x:v>
      </x:c>
      <x:c r="K1580" s="4">
        <x:f>I1580*J1580</x:f>
      </x:c>
      <x:c r="L1580" s="4" t="n">
        <x:v>190.175</x:v>
      </x:c>
      <x:c r="M1580" s="5">
        <x:f>J1580/0.29*100</x:f>
      </x:c>
      <x:c r="N1580" s="6">
        <x:f>M1580*L1580/100</x:f>
      </x:c>
      <x:c r="O1580" s="6">
        <x:f>H1580-N1580</x:f>
      </x:c>
    </x:row>
    <x:row r="1581" spans="1:25">
      <x:c r="A1581" s="0" t="s">
        <x:v>138</x:v>
      </x:c>
      <x:c r="B1581" s="0" t="n">
        <x:v>1990</x:v>
      </x:c>
      <x:c r="C1581" s="0" t="s">
        <x:v>128</x:v>
      </x:c>
      <x:c r="D1581" s="0" t="s">
        <x:v>18</x:v>
      </x:c>
      <x:c r="E1581" s="0" t="s">
        <x:v>19</x:v>
      </x:c>
      <x:c r="F1581" s="0" t="s">
        <x:v>20</x:v>
      </x:c>
      <x:c r="G1581" s="0" t="n">
        <x:v>775</x:v>
      </x:c>
      <x:c r="H1581" s="4" t="n">
        <x:v>46.44</x:v>
      </x:c>
      <x:c r="I1581" s="4" t="n">
        <x:v>775</x:v>
      </x:c>
      <x:c r="J1581" s="4" t="n">
        <x:v>0.06</x:v>
      </x:c>
      <x:c r="K1581" s="4">
        <x:f>I1581*J1581</x:f>
      </x:c>
      <x:c r="L1581" s="4" t="n">
        <x:v>190.175</x:v>
      </x:c>
      <x:c r="M1581" s="5">
        <x:f>J1581/0.29*100</x:f>
      </x:c>
      <x:c r="N1581" s="6">
        <x:f>M1581*L1581/100</x:f>
      </x:c>
      <x:c r="O1581" s="6">
        <x:f>H1581-N1581</x:f>
      </x:c>
    </x:row>
    <x:row r="1582" spans="1:25">
      <x:c r="A1582" s="0" t="s">
        <x:v>138</x:v>
      </x:c>
      <x:c r="B1582" s="0" t="n">
        <x:v>1990</x:v>
      </x:c>
      <x:c r="C1582" s="0" t="s">
        <x:v>128</x:v>
      </x:c>
      <x:c r="D1582" s="0" t="s">
        <x:v>18</x:v>
      </x:c>
      <x:c r="E1582" s="0" t="s">
        <x:v>19</x:v>
      </x:c>
      <x:c r="F1582" s="0" t="s">
        <x:v>26</x:v>
      </x:c>
      <x:c r="G1582" s="0" t="n">
        <x:v>775</x:v>
      </x:c>
      <x:c r="H1582" s="4" t="n">
        <x:v>54.251</x:v>
      </x:c>
      <x:c r="I1582" s="4" t="n">
        <x:v>775</x:v>
      </x:c>
      <x:c r="J1582" s="4" t="n">
        <x:v>0.07</x:v>
      </x:c>
      <x:c r="K1582" s="4">
        <x:f>I1582*J1582</x:f>
      </x:c>
      <x:c r="L1582" s="4" t="n">
        <x:v>190.175</x:v>
      </x:c>
      <x:c r="M1582" s="5">
        <x:f>J1582/0.29*100</x:f>
      </x:c>
      <x:c r="N1582" s="6">
        <x:f>M1582*L1582/100</x:f>
      </x:c>
      <x:c r="O1582" s="6">
        <x:f>H1582-N1582</x:f>
      </x:c>
    </x:row>
    <x:row r="1583" spans="1:25">
      <x:c r="A1583" s="0" t="s">
        <x:v>127</x:v>
      </x:c>
      <x:c r="B1583" s="0" t="n">
        <x:v>1991</x:v>
      </x:c>
      <x:c r="C1583" s="0" t="s">
        <x:v>128</x:v>
      </x:c>
      <x:c r="D1583" s="0" t="s">
        <x:v>129</x:v>
      </x:c>
      <x:c r="E1583" s="0" t="s">
        <x:v>130</x:v>
      </x:c>
      <x:c r="F1583" s="0" t="s">
        <x:v>20</x:v>
      </x:c>
      <x:c r="G1583" s="0" t="n">
        <x:v>775</x:v>
      </x:c>
      <x:c r="H1583" s="4" t="n">
        <x:v>77.5</x:v>
      </x:c>
      <x:c r="I1583" s="4" t="n">
        <x:v>775</x:v>
      </x:c>
      <x:c r="J1583" s="4" t="n">
        <x:v>0.1</x:v>
      </x:c>
      <x:c r="K1583" s="4">
        <x:f>I1583*J1583</x:f>
      </x:c>
      <x:c r="L1583" s="4" t="n">
        <x:v>197.577</x:v>
      </x:c>
      <x:c r="M1583" s="5">
        <x:f>J1583/0.29*100</x:f>
      </x:c>
      <x:c r="N1583" s="6">
        <x:f>M1583*L1583/100</x:f>
      </x:c>
      <x:c r="O1583" s="6">
        <x:f>H1583-N1583</x:f>
      </x:c>
    </x:row>
    <x:row r="1584" spans="1:25">
      <x:c r="A1584" s="0" t="s">
        <x:v>127</x:v>
      </x:c>
      <x:c r="B1584" s="0" t="n">
        <x:v>1991</x:v>
      </x:c>
      <x:c r="C1584" s="0" t="s">
        <x:v>128</x:v>
      </x:c>
      <x:c r="D1584" s="0" t="s">
        <x:v>18</x:v>
      </x:c>
      <x:c r="E1584" s="0" t="s">
        <x:v>19</x:v>
      </x:c>
      <x:c r="F1584" s="0" t="s">
        <x:v>20</x:v>
      </x:c>
      <x:c r="G1584" s="0" t="n">
        <x:v>775</x:v>
      </x:c>
      <x:c r="H1584" s="4" t="n">
        <x:v>93</x:v>
      </x:c>
      <x:c r="I1584" s="4" t="n">
        <x:v>775</x:v>
      </x:c>
      <x:c r="J1584" s="4" t="n">
        <x:v>0.12</x:v>
      </x:c>
      <x:c r="K1584" s="4">
        <x:f>I1584*J1584</x:f>
      </x:c>
      <x:c r="L1584" s="4" t="n">
        <x:v>197.577</x:v>
      </x:c>
      <x:c r="M1584" s="5">
        <x:f>J1584/0.29*100</x:f>
      </x:c>
      <x:c r="N1584" s="6">
        <x:f>M1584*L1584/100</x:f>
      </x:c>
      <x:c r="O1584" s="6">
        <x:f>H1584-N1584</x:f>
      </x:c>
    </x:row>
    <x:row r="1585" spans="1:25">
      <x:c r="A1585" s="0" t="s">
        <x:v>127</x:v>
      </x:c>
      <x:c r="B1585" s="0" t="n">
        <x:v>1991</x:v>
      </x:c>
      <x:c r="C1585" s="0" t="s">
        <x:v>128</x:v>
      </x:c>
      <x:c r="D1585" s="0" t="s">
        <x:v>18</x:v>
      </x:c>
      <x:c r="E1585" s="0" t="s">
        <x:v>19</x:v>
      </x:c>
      <x:c r="F1585" s="0" t="s">
        <x:v>26</x:v>
      </x:c>
      <x:c r="G1585" s="0" t="n">
        <x:v>775</x:v>
      </x:c>
      <x:c r="H1585" s="4" t="n">
        <x:v>54.251</x:v>
      </x:c>
      <x:c r="I1585" s="4" t="n">
        <x:v>775</x:v>
      </x:c>
      <x:c r="J1585" s="4" t="n">
        <x:v>0.07</x:v>
      </x:c>
      <x:c r="K1585" s="4">
        <x:f>I1585*J1585</x:f>
      </x:c>
      <x:c r="L1585" s="4" t="n">
        <x:v>197.577</x:v>
      </x:c>
      <x:c r="M1585" s="5">
        <x:f>J1585/0.29*100</x:f>
      </x:c>
      <x:c r="N1585" s="6">
        <x:f>M1585*L1585/100</x:f>
      </x:c>
      <x:c r="O1585" s="6">
        <x:f>H1585-N1585</x:f>
      </x:c>
    </x:row>
    <x:row r="1586" spans="1:25">
      <x:c r="A1586" s="0" t="s">
        <x:v>114</x:v>
      </x:c>
      <x:c r="B1586" s="0" t="n">
        <x:v>1993</x:v>
      </x:c>
      <x:c r="C1586" s="0" t="s">
        <x:v>21</x:v>
      </x:c>
      <x:c r="D1586" s="0" t="s">
        <x:v>42</x:v>
      </x:c>
      <x:c r="E1586" s="0" t="s">
        <x:v>44</x:v>
      </x:c>
      <x:c r="F1586" s="0" t="s">
        <x:v>20</x:v>
      </x:c>
      <x:c r="G1586" s="0" t="n">
        <x:v>35</x:v>
      </x:c>
      <x:c r="H1586" s="4" t="n">
        <x:v>10.5</x:v>
      </x:c>
      <x:c r="I1586" s="4" t="n">
        <x:v>35</x:v>
      </x:c>
      <x:c r="J1586" s="4" t="n">
        <x:v>0.3</x:v>
      </x:c>
      <x:c r="K1586" s="4">
        <x:f>I1586*J1586</x:f>
      </x:c>
      <x:c r="L1586" s="4" t="n">
        <x:v>132.126</x:v>
      </x:c>
      <x:c r="M1586" s="5">
        <x:f>J1586/3.83*100</x:f>
      </x:c>
      <x:c r="N1586" s="6">
        <x:f>M1586*L1586/100</x:f>
      </x:c>
      <x:c r="O1586" s="6">
        <x:f>H1586-N1586</x:f>
      </x:c>
    </x:row>
    <x:row r="1587" spans="1:25">
      <x:c r="A1587" s="0" t="s">
        <x:v>114</x:v>
      </x:c>
      <x:c r="B1587" s="0" t="n">
        <x:v>1993</x:v>
      </x:c>
      <x:c r="C1587" s="0" t="s">
        <x:v>21</x:v>
      </x:c>
      <x:c r="D1587" s="0" t="s">
        <x:v>42</x:v>
      </x:c>
      <x:c r="E1587" s="0" t="s">
        <x:v>43</x:v>
      </x:c>
      <x:c r="F1587" s="0" t="s">
        <x:v>20</x:v>
      </x:c>
      <x:c r="G1587" s="0" t="n">
        <x:v>35</x:v>
      </x:c>
      <x:c r="H1587" s="4" t="n">
        <x:v>10.5</x:v>
      </x:c>
      <x:c r="I1587" s="4" t="n">
        <x:v>35</x:v>
      </x:c>
      <x:c r="J1587" s="4" t="n">
        <x:v>0.3</x:v>
      </x:c>
      <x:c r="K1587" s="4">
        <x:f>I1587*J1587</x:f>
      </x:c>
      <x:c r="L1587" s="4" t="n">
        <x:v>132.126</x:v>
      </x:c>
      <x:c r="M1587" s="5">
        <x:f>J1587/3.83*100</x:f>
      </x:c>
      <x:c r="N1587" s="6">
        <x:f>M1587*L1587/100</x:f>
      </x:c>
      <x:c r="O1587" s="6">
        <x:f>H1587-N1587</x:f>
      </x:c>
    </x:row>
    <x:row r="1588" spans="1:25">
      <x:c r="A1588" s="0" t="s">
        <x:v>114</x:v>
      </x:c>
      <x:c r="B1588" s="0" t="n">
        <x:v>1993</x:v>
      </x:c>
      <x:c r="C1588" s="0" t="s">
        <x:v>21</x:v>
      </x:c>
      <x:c r="D1588" s="0" t="s">
        <x:v>33</x:v>
      </x:c>
      <x:c r="E1588" s="0" t="s">
        <x:v>45</x:v>
      </x:c>
      <x:c r="F1588" s="0" t="s">
        <x:v>26</x:v>
      </x:c>
      <x:c r="G1588" s="0" t="n">
        <x:v>35</x:v>
      </x:c>
      <x:c r="H1588" s="4" t="n">
        <x:v>51.802</x:v>
      </x:c>
      <x:c r="I1588" s="4" t="n">
        <x:v>35</x:v>
      </x:c>
      <x:c r="J1588" s="4" t="n">
        <x:v>1.48</x:v>
      </x:c>
      <x:c r="K1588" s="4">
        <x:f>I1588*J1588</x:f>
      </x:c>
      <x:c r="L1588" s="4" t="n">
        <x:v>132.126</x:v>
      </x:c>
      <x:c r="M1588" s="5">
        <x:f>J1588/3.83*100</x:f>
      </x:c>
      <x:c r="N1588" s="6">
        <x:f>M1588*L1588/100</x:f>
      </x:c>
      <x:c r="O1588" s="6">
        <x:f>H1588-N1588</x:f>
      </x:c>
    </x:row>
    <x:row r="1589" spans="1:25">
      <x:c r="A1589" s="0" t="s">
        <x:v>114</x:v>
      </x:c>
      <x:c r="B1589" s="0" t="n">
        <x:v>1993</x:v>
      </x:c>
      <x:c r="C1589" s="0" t="s">
        <x:v>21</x:v>
      </x:c>
      <x:c r="D1589" s="0" t="s">
        <x:v>36</x:v>
      </x:c>
      <x:c r="E1589" s="0" t="s">
        <x:v>46</x:v>
      </x:c>
      <x:c r="F1589" s="0" t="s">
        <x:v>26</x:v>
      </x:c>
      <x:c r="G1589" s="0" t="n">
        <x:v>35</x:v>
      </x:c>
      <x:c r="H1589" s="4" t="n">
        <x:v>61.25</x:v>
      </x:c>
      <x:c r="I1589" s="4" t="n">
        <x:v>35</x:v>
      </x:c>
      <x:c r="J1589" s="4" t="n">
        <x:v>1.75</x:v>
      </x:c>
      <x:c r="K1589" s="4">
        <x:f>I1589*J1589</x:f>
      </x:c>
      <x:c r="L1589" s="4" t="n">
        <x:v>132.126</x:v>
      </x:c>
      <x:c r="M1589" s="5">
        <x:f>J1589/3.83*100</x:f>
      </x:c>
      <x:c r="N1589" s="6">
        <x:f>M1589*L1589/100</x:f>
      </x:c>
      <x:c r="O1589" s="6">
        <x:f>H1589-N1589</x:f>
      </x:c>
    </x:row>
    <x:row r="1590" spans="1:25">
      <x:c r="A1590" s="0" t="s">
        <x:v>69</x:v>
      </x:c>
      <x:c r="B1590" s="0" t="n">
        <x:v>1994</x:v>
      </x:c>
      <x:c r="C1590" s="0" t="s">
        <x:v>21</x:v>
      </x:c>
      <x:c r="D1590" s="0" t="s">
        <x:v>22</x:v>
      </x:c>
      <x:c r="E1590" s="0" t="s">
        <x:v>23</x:v>
      </x:c>
      <x:c r="F1590" s="0" t="s">
        <x:v>20</x:v>
      </x:c>
      <x:c r="G1590" s="0" t="n">
        <x:v>38</x:v>
      </x:c>
      <x:c r="H1590" s="4" t="n">
        <x:v>17.55</x:v>
      </x:c>
      <x:c r="I1590" s="4" t="n">
        <x:v>38</x:v>
      </x:c>
      <x:c r="J1590" s="4" t="n">
        <x:v>0.462</x:v>
      </x:c>
      <x:c r="K1590" s="4">
        <x:f>I1590*J1590</x:f>
      </x:c>
      <x:c r="L1590" s="4" t="n">
        <x:v>125.804</x:v>
      </x:c>
      <x:c r="M1590" s="5">
        <x:f>J1590/3.112*100</x:f>
      </x:c>
      <x:c r="N1590" s="6">
        <x:f>M1590*L1590/100</x:f>
      </x:c>
      <x:c r="O1590" s="6">
        <x:f>H1590-N1590</x:f>
      </x:c>
    </x:row>
    <x:row r="1591" spans="1:25">
      <x:c r="A1591" s="0" t="s">
        <x:v>69</x:v>
      </x:c>
      <x:c r="B1591" s="0" t="n">
        <x:v>1994</x:v>
      </x:c>
      <x:c r="C1591" s="0" t="s">
        <x:v>17</x:v>
      </x:c>
      <x:c r="D1591" s="0" t="s">
        <x:v>18</x:v>
      </x:c>
      <x:c r="E1591" s="0" t="s">
        <x:v>19</x:v>
      </x:c>
      <x:c r="F1591" s="0" t="s">
        <x:v>20</x:v>
      </x:c>
      <x:c r="G1591" s="0" t="n">
        <x:v>38</x:v>
      </x:c>
      <x:c r="H1591" s="4" t="n">
        <x:v>24.7</x:v>
      </x:c>
      <x:c r="I1591" s="4" t="n">
        <x:v>38</x:v>
      </x:c>
      <x:c r="J1591" s="4" t="n">
        <x:v>0.65</x:v>
      </x:c>
      <x:c r="K1591" s="4">
        <x:f>I1591*J1591</x:f>
      </x:c>
      <x:c r="L1591" s="4" t="n">
        <x:v>125.804</x:v>
      </x:c>
      <x:c r="M1591" s="5">
        <x:f>J1591/3.112*100</x:f>
      </x:c>
      <x:c r="N1591" s="6">
        <x:f>M1591*L1591/100</x:f>
      </x:c>
      <x:c r="O1591" s="6">
        <x:f>H1591-N1591</x:f>
      </x:c>
    </x:row>
    <x:row r="1592" spans="1:25">
      <x:c r="A1592" s="0" t="s">
        <x:v>69</x:v>
      </x:c>
      <x:c r="B1592" s="0" t="n">
        <x:v>1994</x:v>
      </x:c>
      <x:c r="C1592" s="0" t="s">
        <x:v>17</x:v>
      </x:c>
      <x:c r="D1592" s="0" t="s">
        <x:v>24</x:v>
      </x:c>
      <x:c r="E1592" s="0" t="s">
        <x:v>25</x:v>
      </x:c>
      <x:c r="F1592" s="0" t="s">
        <x:v>26</x:v>
      </x:c>
      <x:c r="G1592" s="0" t="n">
        <x:v>38</x:v>
      </x:c>
      <x:c r="H1592" s="4" t="n">
        <x:v>76</x:v>
      </x:c>
      <x:c r="I1592" s="4" t="n">
        <x:v>38</x:v>
      </x:c>
      <x:c r="J1592" s="4" t="n">
        <x:v>2</x:v>
      </x:c>
      <x:c r="K1592" s="4">
        <x:f>I1592*J1592</x:f>
      </x:c>
      <x:c r="L1592" s="4" t="n">
        <x:v>125.804</x:v>
      </x:c>
      <x:c r="M1592" s="5">
        <x:f>J1592/3.112*100</x:f>
      </x:c>
      <x:c r="N1592" s="6">
        <x:f>M1592*L1592/100</x:f>
      </x:c>
      <x:c r="O1592" s="6">
        <x:f>H1592-N1592</x:f>
      </x:c>
    </x:row>
    <x:row r="1593" spans="1:25">
      <x:c r="A1593" s="0" t="s">
        <x:v>30</x:v>
      </x:c>
      <x:c r="B1593" s="0" t="n">
        <x:v>1995</x:v>
      </x:c>
      <x:c r="C1593" s="0" t="s">
        <x:v>17</x:v>
      </x:c>
      <x:c r="D1593" s="0" t="s">
        <x:v>18</x:v>
      </x:c>
      <x:c r="E1593" s="0" t="s">
        <x:v>19</x:v>
      </x:c>
      <x:c r="F1593" s="0" t="s">
        <x:v>20</x:v>
      </x:c>
      <x:c r="G1593" s="0" t="n">
        <x:v>38</x:v>
      </x:c>
      <x:c r="H1593" s="4" t="n">
        <x:v>24.7</x:v>
      </x:c>
      <x:c r="I1593" s="4" t="n">
        <x:v>38</x:v>
      </x:c>
      <x:c r="J1593" s="4" t="n">
        <x:v>0.65</x:v>
      </x:c>
      <x:c r="K1593" s="4">
        <x:f>I1593*J1593</x:f>
      </x:c>
      <x:c r="L1593" s="4" t="n">
        <x:v>124.445</x:v>
      </x:c>
      <x:c r="M1593" s="5">
        <x:f>J1593/3.914*100</x:f>
      </x:c>
      <x:c r="N1593" s="6">
        <x:f>M1593*L1593/100</x:f>
      </x:c>
      <x:c r="O1593" s="6">
        <x:f>H1593-N1593</x:f>
      </x:c>
    </x:row>
    <x:row r="1594" spans="1:25">
      <x:c r="A1594" s="0" t="s">
        <x:v>30</x:v>
      </x:c>
      <x:c r="B1594" s="0" t="n">
        <x:v>1995</x:v>
      </x:c>
      <x:c r="C1594" s="0" t="s">
        <x:v>21</x:v>
      </x:c>
      <x:c r="D1594" s="0" t="s">
        <x:v>22</x:v>
      </x:c>
      <x:c r="E1594" s="0" t="s">
        <x:v>23</x:v>
      </x:c>
      <x:c r="F1594" s="0" t="s">
        <x:v>20</x:v>
      </x:c>
      <x:c r="G1594" s="0" t="n">
        <x:v>38</x:v>
      </x:c>
      <x:c r="H1594" s="4" t="n">
        <x:v>24</x:v>
      </x:c>
      <x:c r="I1594" s="4" t="n">
        <x:v>38</x:v>
      </x:c>
      <x:c r="J1594" s="4" t="n">
        <x:v>0.632</x:v>
      </x:c>
      <x:c r="K1594" s="4">
        <x:f>I1594*J1594</x:f>
      </x:c>
      <x:c r="L1594" s="4" t="n">
        <x:v>124.445</x:v>
      </x:c>
      <x:c r="M1594" s="5">
        <x:f>J1594/3.914*100</x:f>
      </x:c>
      <x:c r="N1594" s="6">
        <x:f>M1594*L1594/100</x:f>
      </x:c>
      <x:c r="O1594" s="6">
        <x:f>H1594-N1594</x:f>
      </x:c>
    </x:row>
    <x:row r="1595" spans="1:25">
      <x:c r="A1595" s="0" t="s">
        <x:v>30</x:v>
      </x:c>
      <x:c r="B1595" s="0" t="n">
        <x:v>1995</x:v>
      </x:c>
      <x:c r="C1595" s="0" t="s">
        <x:v>21</x:v>
      </x:c>
      <x:c r="D1595" s="0" t="s">
        <x:v>22</x:v>
      </x:c>
      <x:c r="E1595" s="0" t="s">
        <x:v>23</x:v>
      </x:c>
      <x:c r="F1595" s="0" t="s">
        <x:v>20</x:v>
      </x:c>
      <x:c r="G1595" s="0" t="n">
        <x:v>38</x:v>
      </x:c>
      <x:c r="H1595" s="4" t="n">
        <x:v>24</x:v>
      </x:c>
      <x:c r="I1595" s="4" t="n">
        <x:v>38</x:v>
      </x:c>
      <x:c r="J1595" s="4" t="n">
        <x:v>0.632</x:v>
      </x:c>
      <x:c r="K1595" s="4">
        <x:f>I1595*J1595</x:f>
      </x:c>
      <x:c r="L1595" s="4" t="n">
        <x:v>124.445</x:v>
      </x:c>
      <x:c r="M1595" s="5">
        <x:f>J1595/3.914*100</x:f>
      </x:c>
      <x:c r="N1595" s="6">
        <x:f>M1595*L1595/100</x:f>
      </x:c>
      <x:c r="O1595" s="6">
        <x:f>H1595-N1595</x:f>
      </x:c>
    </x:row>
    <x:row r="1596" spans="1:25">
      <x:c r="A1596" s="0" t="s">
        <x:v>30</x:v>
      </x:c>
      <x:c r="B1596" s="0" t="n">
        <x:v>1995</x:v>
      </x:c>
      <x:c r="C1596" s="0" t="s">
        <x:v>17</x:v>
      </x:c>
      <x:c r="D1596" s="0" t="s">
        <x:v>24</x:v>
      </x:c>
      <x:c r="E1596" s="0" t="s">
        <x:v>25</x:v>
      </x:c>
      <x:c r="F1596" s="0" t="s">
        <x:v>26</x:v>
      </x:c>
      <x:c r="G1596" s="0" t="n">
        <x:v>38</x:v>
      </x:c>
      <x:c r="H1596" s="4" t="n">
        <x:v>76</x:v>
      </x:c>
      <x:c r="I1596" s="4" t="n">
        <x:v>38</x:v>
      </x:c>
      <x:c r="J1596" s="4" t="n">
        <x:v>2</x:v>
      </x:c>
      <x:c r="K1596" s="4">
        <x:f>I1596*J1596</x:f>
      </x:c>
      <x:c r="L1596" s="4" t="n">
        <x:v>124.445</x:v>
      </x:c>
      <x:c r="M1596" s="5">
        <x:f>J1596/3.914*100</x:f>
      </x:c>
      <x:c r="N1596" s="6">
        <x:f>M1596*L1596/100</x:f>
      </x:c>
      <x:c r="O1596" s="6">
        <x:f>H1596-N1596</x:f>
      </x:c>
    </x:row>
    <x:row r="1597" spans="1:25">
      <x:c r="A1597" s="0" t="s">
        <x:v>49</x:v>
      </x:c>
      <x:c r="B1597" s="0" t="n">
        <x:v>1996</x:v>
      </x:c>
      <x:c r="C1597" s="0" t="s">
        <x:v>17</x:v>
      </x:c>
      <x:c r="D1597" s="0" t="s">
        <x:v>18</x:v>
      </x:c>
      <x:c r="E1597" s="0" t="s">
        <x:v>19</x:v>
      </x:c>
      <x:c r="F1597" s="0" t="s">
        <x:v>20</x:v>
      </x:c>
      <x:c r="G1597" s="0" t="n">
        <x:v>30</x:v>
      </x:c>
      <x:c r="H1597" s="4" t="n">
        <x:v>24.7</x:v>
      </x:c>
      <x:c r="I1597" s="4" t="n">
        <x:v>30</x:v>
      </x:c>
      <x:c r="J1597" s="4" t="n">
        <x:v>0.823</x:v>
      </x:c>
      <x:c r="K1597" s="4">
        <x:f>I1597*J1597</x:f>
      </x:c>
      <x:c r="L1597" s="4" t="n">
        <x:v>89.624</x:v>
      </x:c>
      <x:c r="M1597" s="5">
        <x:f>J1597/3.573*100</x:f>
      </x:c>
      <x:c r="N1597" s="6">
        <x:f>M1597*L1597/100</x:f>
      </x:c>
      <x:c r="O1597" s="6">
        <x:f>H1597-N1597</x:f>
      </x:c>
    </x:row>
    <x:row r="1598" spans="1:25">
      <x:c r="A1598" s="0" t="s">
        <x:v>49</x:v>
      </x:c>
      <x:c r="B1598" s="0" t="n">
        <x:v>1996</x:v>
      </x:c>
      <x:c r="C1598" s="0" t="s">
        <x:v>21</x:v>
      </x:c>
      <x:c r="D1598" s="0" t="s">
        <x:v>22</x:v>
      </x:c>
      <x:c r="E1598" s="0" t="s">
        <x:v>23</x:v>
      </x:c>
      <x:c r="F1598" s="0" t="s">
        <x:v>20</x:v>
      </x:c>
      <x:c r="G1598" s="0" t="n">
        <x:v>30</x:v>
      </x:c>
      <x:c r="H1598" s="4" t="n">
        <x:v>22.5</x:v>
      </x:c>
      <x:c r="I1598" s="4" t="n">
        <x:v>30</x:v>
      </x:c>
      <x:c r="J1598" s="4" t="n">
        <x:v>0.75</x:v>
      </x:c>
      <x:c r="K1598" s="4">
        <x:f>I1598*J1598</x:f>
      </x:c>
      <x:c r="L1598" s="4" t="n">
        <x:v>89.624</x:v>
      </x:c>
      <x:c r="M1598" s="5">
        <x:f>J1598/3.573*100</x:f>
      </x:c>
      <x:c r="N1598" s="6">
        <x:f>M1598*L1598/100</x:f>
      </x:c>
      <x:c r="O1598" s="6">
        <x:f>H1598-N1598</x:f>
      </x:c>
    </x:row>
    <x:row r="1599" spans="1:25">
      <x:c r="A1599" s="0" t="s">
        <x:v>49</x:v>
      </x:c>
      <x:c r="B1599" s="0" t="n">
        <x:v>1996</x:v>
      </x:c>
      <x:c r="C1599" s="0" t="s">
        <x:v>17</x:v>
      </x:c>
      <x:c r="D1599" s="0" t="s">
        <x:v>24</x:v>
      </x:c>
      <x:c r="E1599" s="0" t="s">
        <x:v>25</x:v>
      </x:c>
      <x:c r="F1599" s="0" t="s">
        <x:v>26</x:v>
      </x:c>
      <x:c r="G1599" s="0" t="n">
        <x:v>30</x:v>
      </x:c>
      <x:c r="H1599" s="4" t="n">
        <x:v>76</x:v>
      </x:c>
      <x:c r="I1599" s="4" t="n">
        <x:v>30</x:v>
      </x:c>
      <x:c r="J1599" s="4" t="n">
        <x:v>2</x:v>
      </x:c>
      <x:c r="K1599" s="4">
        <x:f>I1599*J1599</x:f>
      </x:c>
      <x:c r="L1599" s="4" t="n">
        <x:v>89.624</x:v>
      </x:c>
      <x:c r="M1599" s="5">
        <x:f>J1599/3.573*100</x:f>
      </x:c>
      <x:c r="N1599" s="6">
        <x:f>M1599*L1599/100</x:f>
      </x:c>
      <x:c r="O1599" s="6">
        <x:f>H1599-N1599</x:f>
      </x:c>
    </x:row>
    <x:row r="1600" spans="1:25">
      <x:c r="A1600" s="0" t="s">
        <x:v>97</x:v>
      </x:c>
      <x:c r="B1600" s="0" t="n">
        <x:v>1997</x:v>
      </x:c>
      <x:c r="C1600" s="0" t="s">
        <x:v>21</x:v>
      </x:c>
      <x:c r="D1600" s="0" t="s">
        <x:v>22</x:v>
      </x:c>
      <x:c r="E1600" s="0" t="s">
        <x:v>23</x:v>
      </x:c>
      <x:c r="F1600" s="0" t="s">
        <x:v>20</x:v>
      </x:c>
      <x:c r="G1600" s="0" t="n">
        <x:v>38</x:v>
      </x:c>
      <x:c r="H1600" s="4" t="n">
        <x:v>17.55</x:v>
      </x:c>
      <x:c r="I1600" s="4" t="n">
        <x:v>38</x:v>
      </x:c>
      <x:c r="J1600" s="4" t="n">
        <x:v>0.462</x:v>
      </x:c>
      <x:c r="K1600" s="4">
        <x:f>I1600*J1600</x:f>
      </x:c>
      <x:c r="L1600" s="4" t="n">
        <x:v>88.895</x:v>
      </x:c>
      <x:c r="M1600" s="5">
        <x:f>J1600/3.574*100</x:f>
      </x:c>
      <x:c r="N1600" s="6">
        <x:f>M1600*L1600/100</x:f>
      </x:c>
      <x:c r="O1600" s="6">
        <x:f>H1600-N1600</x:f>
      </x:c>
    </x:row>
    <x:row r="1601" spans="1:25">
      <x:c r="A1601" s="0" t="s">
        <x:v>97</x:v>
      </x:c>
      <x:c r="B1601" s="0" t="n">
        <x:v>1997</x:v>
      </x:c>
      <x:c r="C1601" s="0" t="s">
        <x:v>21</x:v>
      </x:c>
      <x:c r="D1601" s="0" t="s">
        <x:v>22</x:v>
      </x:c>
      <x:c r="E1601" s="0" t="s">
        <x:v>23</x:v>
      </x:c>
      <x:c r="F1601" s="0" t="s">
        <x:v>20</x:v>
      </x:c>
      <x:c r="G1601" s="0" t="n">
        <x:v>38</x:v>
      </x:c>
      <x:c r="H1601" s="4" t="n">
        <x:v>17.55</x:v>
      </x:c>
      <x:c r="I1601" s="4" t="n">
        <x:v>38</x:v>
      </x:c>
      <x:c r="J1601" s="4" t="n">
        <x:v>0.462</x:v>
      </x:c>
      <x:c r="K1601" s="4">
        <x:f>I1601*J1601</x:f>
      </x:c>
      <x:c r="L1601" s="4" t="n">
        <x:v>88.895</x:v>
      </x:c>
      <x:c r="M1601" s="5">
        <x:f>J1601/3.574*100</x:f>
      </x:c>
      <x:c r="N1601" s="6">
        <x:f>M1601*L1601/100</x:f>
      </x:c>
      <x:c r="O1601" s="6">
        <x:f>H1601-N1601</x:f>
      </x:c>
    </x:row>
    <x:row r="1602" spans="1:25">
      <x:c r="A1602" s="0" t="s">
        <x:v>97</x:v>
      </x:c>
      <x:c r="B1602" s="0" t="n">
        <x:v>1997</x:v>
      </x:c>
      <x:c r="C1602" s="0" t="s">
        <x:v>17</x:v>
      </x:c>
      <x:c r="D1602" s="0" t="s">
        <x:v>18</x:v>
      </x:c>
      <x:c r="E1602" s="0" t="s">
        <x:v>19</x:v>
      </x:c>
      <x:c r="F1602" s="0" t="s">
        <x:v>20</x:v>
      </x:c>
      <x:c r="G1602" s="0" t="n">
        <x:v>38</x:v>
      </x:c>
      <x:c r="H1602" s="4" t="n">
        <x:v>24.7</x:v>
      </x:c>
      <x:c r="I1602" s="4" t="n">
        <x:v>38</x:v>
      </x:c>
      <x:c r="J1602" s="4" t="n">
        <x:v>0.65</x:v>
      </x:c>
      <x:c r="K1602" s="4">
        <x:f>I1602*J1602</x:f>
      </x:c>
      <x:c r="L1602" s="4" t="n">
        <x:v>88.895</x:v>
      </x:c>
      <x:c r="M1602" s="5">
        <x:f>J1602/3.574*100</x:f>
      </x:c>
      <x:c r="N1602" s="6">
        <x:f>M1602*L1602/100</x:f>
      </x:c>
      <x:c r="O1602" s="6">
        <x:f>H1602-N1602</x:f>
      </x:c>
    </x:row>
    <x:row r="1603" spans="1:25">
      <x:c r="A1603" s="0" t="s">
        <x:v>97</x:v>
      </x:c>
      <x:c r="B1603" s="0" t="n">
        <x:v>1997</x:v>
      </x:c>
      <x:c r="C1603" s="0" t="s">
        <x:v>17</x:v>
      </x:c>
      <x:c r="D1603" s="0" t="s">
        <x:v>24</x:v>
      </x:c>
      <x:c r="E1603" s="0" t="s">
        <x:v>25</x:v>
      </x:c>
      <x:c r="F1603" s="0" t="s">
        <x:v>26</x:v>
      </x:c>
      <x:c r="G1603" s="0" t="n">
        <x:v>38</x:v>
      </x:c>
      <x:c r="H1603" s="4" t="n">
        <x:v>76</x:v>
      </x:c>
      <x:c r="I1603" s="4" t="n">
        <x:v>38</x:v>
      </x:c>
      <x:c r="J1603" s="4" t="n">
        <x:v>2</x:v>
      </x:c>
      <x:c r="K1603" s="4">
        <x:f>I1603*J1603</x:f>
      </x:c>
      <x:c r="L1603" s="4" t="n">
        <x:v>88.895</x:v>
      </x:c>
      <x:c r="M1603" s="5">
        <x:f>J1603/3.574*100</x:f>
      </x:c>
      <x:c r="N1603" s="6">
        <x:f>M1603*L1603/100</x:f>
      </x:c>
      <x:c r="O1603" s="6">
        <x:f>H1603-N1603</x:f>
      </x:c>
    </x:row>
    <x:row r="1604" spans="1:25">
      <x:c r="A1604" s="0" t="s">
        <x:v>94</x:v>
      </x:c>
      <x:c r="B1604" s="0" t="n">
        <x:v>1999</x:v>
      </x:c>
      <x:c r="C1604" s="0" t="s">
        <x:v>21</x:v>
      </x:c>
      <x:c r="D1604" s="0" t="s">
        <x:v>42</x:v>
      </x:c>
      <x:c r="E1604" s="0" t="s">
        <x:v>44</x:v>
      </x:c>
      <x:c r="F1604" s="0" t="s">
        <x:v>20</x:v>
      </x:c>
      <x:c r="G1604" s="0" t="n">
        <x:v>75</x:v>
      </x:c>
      <x:c r="H1604" s="4" t="n">
        <x:v>22.5</x:v>
      </x:c>
      <x:c r="I1604" s="4" t="n">
        <x:v>75</x:v>
      </x:c>
      <x:c r="J1604" s="4" t="n">
        <x:v>0.3</x:v>
      </x:c>
      <x:c r="K1604" s="4">
        <x:f>I1604*J1604</x:f>
      </x:c>
      <x:c r="L1604" s="4" t="n">
        <x:v>230.094</x:v>
      </x:c>
      <x:c r="M1604" s="5">
        <x:f>J1604/3.83*100</x:f>
      </x:c>
      <x:c r="N1604" s="6">
        <x:f>M1604*L1604/100</x:f>
      </x:c>
      <x:c r="O1604" s="6">
        <x:f>H1604-N1604</x:f>
      </x:c>
    </x:row>
    <x:row r="1605" spans="1:25">
      <x:c r="A1605" s="0" t="s">
        <x:v>94</x:v>
      </x:c>
      <x:c r="B1605" s="0" t="n">
        <x:v>1999</x:v>
      </x:c>
      <x:c r="C1605" s="0" t="s">
        <x:v>21</x:v>
      </x:c>
      <x:c r="D1605" s="0" t="s">
        <x:v>42</x:v>
      </x:c>
      <x:c r="E1605" s="0" t="s">
        <x:v>43</x:v>
      </x:c>
      <x:c r="F1605" s="0" t="s">
        <x:v>20</x:v>
      </x:c>
      <x:c r="G1605" s="0" t="n">
        <x:v>75</x:v>
      </x:c>
      <x:c r="H1605" s="4" t="n">
        <x:v>22.5</x:v>
      </x:c>
      <x:c r="I1605" s="4" t="n">
        <x:v>75</x:v>
      </x:c>
      <x:c r="J1605" s="4" t="n">
        <x:v>0.3</x:v>
      </x:c>
      <x:c r="K1605" s="4">
        <x:f>I1605*J1605</x:f>
      </x:c>
      <x:c r="L1605" s="4" t="n">
        <x:v>230.094</x:v>
      </x:c>
      <x:c r="M1605" s="5">
        <x:f>J1605/3.83*100</x:f>
      </x:c>
      <x:c r="N1605" s="6">
        <x:f>M1605*L1605/100</x:f>
      </x:c>
      <x:c r="O1605" s="6">
        <x:f>H1605-N1605</x:f>
      </x:c>
    </x:row>
    <x:row r="1606" spans="1:25">
      <x:c r="A1606" s="0" t="s">
        <x:v>94</x:v>
      </x:c>
      <x:c r="B1606" s="0" t="n">
        <x:v>1999</x:v>
      </x:c>
      <x:c r="C1606" s="0" t="s">
        <x:v>21</x:v>
      </x:c>
      <x:c r="D1606" s="0" t="s">
        <x:v>33</x:v>
      </x:c>
      <x:c r="E1606" s="0" t="s">
        <x:v>45</x:v>
      </x:c>
      <x:c r="F1606" s="0" t="s">
        <x:v>26</x:v>
      </x:c>
      <x:c r="G1606" s="0" t="n">
        <x:v>75</x:v>
      </x:c>
      <x:c r="H1606" s="4" t="n">
        <x:v>111.004</x:v>
      </x:c>
      <x:c r="I1606" s="4" t="n">
        <x:v>75</x:v>
      </x:c>
      <x:c r="J1606" s="4" t="n">
        <x:v>1.48</x:v>
      </x:c>
      <x:c r="K1606" s="4">
        <x:f>I1606*J1606</x:f>
      </x:c>
      <x:c r="L1606" s="4" t="n">
        <x:v>230.094</x:v>
      </x:c>
      <x:c r="M1606" s="5">
        <x:f>J1606/3.83*100</x:f>
      </x:c>
      <x:c r="N1606" s="6">
        <x:f>M1606*L1606/100</x:f>
      </x:c>
      <x:c r="O1606" s="6">
        <x:f>H1606-N1606</x:f>
      </x:c>
    </x:row>
    <x:row r="1607" spans="1:25">
      <x:c r="A1607" s="0" t="s">
        <x:v>94</x:v>
      </x:c>
      <x:c r="B1607" s="0" t="n">
        <x:v>1999</x:v>
      </x:c>
      <x:c r="C1607" s="0" t="s">
        <x:v>21</x:v>
      </x:c>
      <x:c r="D1607" s="0" t="s">
        <x:v>36</x:v>
      </x:c>
      <x:c r="E1607" s="0" t="s">
        <x:v>46</x:v>
      </x:c>
      <x:c r="F1607" s="0" t="s">
        <x:v>26</x:v>
      </x:c>
      <x:c r="G1607" s="0" t="n">
        <x:v>75</x:v>
      </x:c>
      <x:c r="H1607" s="4" t="n">
        <x:v>131.25</x:v>
      </x:c>
      <x:c r="I1607" s="4" t="n">
        <x:v>75</x:v>
      </x:c>
      <x:c r="J1607" s="4" t="n">
        <x:v>1.75</x:v>
      </x:c>
      <x:c r="K1607" s="4">
        <x:f>I1607*J1607</x:f>
      </x:c>
      <x:c r="L1607" s="4" t="n">
        <x:v>230.094</x:v>
      </x:c>
      <x:c r="M1607" s="5">
        <x:f>J1607/3.83*100</x:f>
      </x:c>
      <x:c r="N1607" s="6">
        <x:f>M1607*L1607/100</x:f>
      </x:c>
      <x:c r="O1607" s="6">
        <x:f>H1607-N1607</x:f>
      </x:c>
    </x:row>
    <x:row r="1608" spans="1:25">
      <x:c r="A1608" s="0" t="s">
        <x:v>48</x:v>
      </x:c>
      <x:c r="B1608" s="0" t="n">
        <x:v>2000</x:v>
      </x:c>
      <x:c r="C1608" s="0" t="s">
        <x:v>21</x:v>
      </x:c>
      <x:c r="D1608" s="0" t="s">
        <x:v>33</x:v>
      </x:c>
      <x:c r="E1608" s="0" t="s">
        <x:v>73</x:v>
      </x:c>
      <x:c r="F1608" s="0" t="s">
        <x:v>20</x:v>
      </x:c>
      <x:c r="G1608" s="0" t="n">
        <x:v>173</x:v>
      </x:c>
      <x:c r="H1608" s="4" t="n">
        <x:v>46.018</x:v>
      </x:c>
      <x:c r="I1608" s="4" t="n">
        <x:v>173</x:v>
      </x:c>
      <x:c r="J1608" s="4" t="n">
        <x:v>0.266</x:v>
      </x:c>
      <x:c r="K1608" s="4">
        <x:f>I1608*J1608</x:f>
      </x:c>
      <x:c r="L1608" s="4" t="n">
        <x:v>242.036</x:v>
      </x:c>
      <x:c r="M1608" s="5">
        <x:f>J1608/1.762*100</x:f>
      </x:c>
      <x:c r="N1608" s="6">
        <x:f>M1608*L1608/100</x:f>
      </x:c>
      <x:c r="O1608" s="6">
        <x:f>H1608-N1608</x:f>
      </x:c>
    </x:row>
    <x:row r="1609" spans="1:25">
      <x:c r="A1609" s="0" t="s">
        <x:v>48</x:v>
      </x:c>
      <x:c r="B1609" s="0" t="n">
        <x:v>2000</x:v>
      </x:c>
      <x:c r="C1609" s="0" t="s">
        <x:v>21</x:v>
      </x:c>
      <x:c r="D1609" s="0" t="s">
        <x:v>22</x:v>
      </x:c>
      <x:c r="E1609" s="0" t="s">
        <x:v>74</x:v>
      </x:c>
      <x:c r="F1609" s="0" t="s">
        <x:v>20</x:v>
      </x:c>
      <x:c r="G1609" s="0" t="n">
        <x:v>173</x:v>
      </x:c>
      <x:c r="H1609" s="4" t="n">
        <x:v>0.672</x:v>
      </x:c>
      <x:c r="I1609" s="4" t="n">
        <x:v>173</x:v>
      </x:c>
      <x:c r="J1609" s="4" t="n">
        <x:v>0.004</x:v>
      </x:c>
      <x:c r="K1609" s="4">
        <x:f>I1609*J1609</x:f>
      </x:c>
      <x:c r="L1609" s="4" t="n">
        <x:v>242.036</x:v>
      </x:c>
      <x:c r="M1609" s="5">
        <x:f>J1609/1.762*100</x:f>
      </x:c>
      <x:c r="N1609" s="6">
        <x:f>M1609*L1609/100</x:f>
      </x:c>
      <x:c r="O1609" s="6">
        <x:f>H1609-N1609</x:f>
      </x:c>
    </x:row>
    <x:row r="1610" spans="1:25">
      <x:c r="A1610" s="0" t="s">
        <x:v>48</x:v>
      </x:c>
      <x:c r="B1610" s="0" t="n">
        <x:v>2000</x:v>
      </x:c>
      <x:c r="C1610" s="0" t="s">
        <x:v>21</x:v>
      </x:c>
      <x:c r="D1610" s="0" t="s">
        <x:v>22</x:v>
      </x:c>
      <x:c r="E1610" s="0" t="s">
        <x:v>74</x:v>
      </x:c>
      <x:c r="F1610" s="0" t="s">
        <x:v>20</x:v>
      </x:c>
      <x:c r="G1610" s="0" t="n">
        <x:v>173</x:v>
      </x:c>
      <x:c r="H1610" s="4" t="n">
        <x:v>49.728</x:v>
      </x:c>
      <x:c r="I1610" s="4" t="n">
        <x:v>173</x:v>
      </x:c>
      <x:c r="J1610" s="4" t="n">
        <x:v>0.287</x:v>
      </x:c>
      <x:c r="K1610" s="4">
        <x:f>I1610*J1610</x:f>
      </x:c>
      <x:c r="L1610" s="4" t="n">
        <x:v>242.036</x:v>
      </x:c>
      <x:c r="M1610" s="5">
        <x:f>J1610/1.762*100</x:f>
      </x:c>
      <x:c r="N1610" s="6">
        <x:f>M1610*L1610/100</x:f>
      </x:c>
      <x:c r="O1610" s="6">
        <x:f>H1610-N1610</x:f>
      </x:c>
    </x:row>
    <x:row r="1611" spans="1:25">
      <x:c r="A1611" s="0" t="s">
        <x:v>48</x:v>
      </x:c>
      <x:c r="B1611" s="0" t="n">
        <x:v>2000</x:v>
      </x:c>
      <x:c r="C1611" s="0" t="s">
        <x:v>21</x:v>
      </x:c>
      <x:c r="D1611" s="0" t="s">
        <x:v>22</x:v>
      </x:c>
      <x:c r="E1611" s="0" t="s">
        <x:v>74</x:v>
      </x:c>
      <x:c r="F1611" s="0" t="s">
        <x:v>20</x:v>
      </x:c>
      <x:c r="G1611" s="0" t="n">
        <x:v>173</x:v>
      </x:c>
      <x:c r="H1611" s="4" t="n">
        <x:v>49.728</x:v>
      </x:c>
      <x:c r="I1611" s="4" t="n">
        <x:v>173</x:v>
      </x:c>
      <x:c r="J1611" s="4" t="n">
        <x:v>0.287</x:v>
      </x:c>
      <x:c r="K1611" s="4">
        <x:f>I1611*J1611</x:f>
      </x:c>
      <x:c r="L1611" s="4" t="n">
        <x:v>242.036</x:v>
      </x:c>
      <x:c r="M1611" s="5">
        <x:f>J1611/1.762*100</x:f>
      </x:c>
      <x:c r="N1611" s="6">
        <x:f>M1611*L1611/100</x:f>
      </x:c>
      <x:c r="O1611" s="6">
        <x:f>H1611-N1611</x:f>
      </x:c>
    </x:row>
    <x:row r="1612" spans="1:25">
      <x:c r="A1612" s="0" t="s">
        <x:v>48</x:v>
      </x:c>
      <x:c r="B1612" s="0" t="n">
        <x:v>2000</x:v>
      </x:c>
      <x:c r="C1612" s="0" t="s">
        <x:v>21</x:v>
      </x:c>
      <x:c r="D1612" s="0" t="s">
        <x:v>33</x:v>
      </x:c>
      <x:c r="E1612" s="0" t="s">
        <x:v>73</x:v>
      </x:c>
      <x:c r="F1612" s="0" t="s">
        <x:v>26</x:v>
      </x:c>
      <x:c r="G1612" s="0" t="n">
        <x:v>173</x:v>
      </x:c>
      <x:c r="H1612" s="4" t="n">
        <x:v>13.499</x:v>
      </x:c>
      <x:c r="I1612" s="4" t="n">
        <x:v>173</x:v>
      </x:c>
      <x:c r="J1612" s="4" t="n">
        <x:v>0.078</x:v>
      </x:c>
      <x:c r="K1612" s="4">
        <x:f>I1612*J1612</x:f>
      </x:c>
      <x:c r="L1612" s="4" t="n">
        <x:v>242.036</x:v>
      </x:c>
      <x:c r="M1612" s="5">
        <x:f>J1612/1.762*100</x:f>
      </x:c>
      <x:c r="N1612" s="6">
        <x:f>M1612*L1612/100</x:f>
      </x:c>
      <x:c r="O1612" s="6">
        <x:f>H1612-N1612</x:f>
      </x:c>
    </x:row>
    <x:row r="1613" spans="1:25">
      <x:c r="A1613" s="0" t="s">
        <x:v>48</x:v>
      </x:c>
      <x:c r="B1613" s="0" t="n">
        <x:v>2000</x:v>
      </x:c>
      <x:c r="C1613" s="0" t="s">
        <x:v>21</x:v>
      </x:c>
      <x:c r="D1613" s="0" t="s">
        <x:v>36</x:v>
      </x:c>
      <x:c r="E1613" s="0" t="s">
        <x:v>75</x:v>
      </x:c>
      <x:c r="F1613" s="0" t="s">
        <x:v>26</x:v>
      </x:c>
      <x:c r="G1613" s="0" t="n">
        <x:v>173</x:v>
      </x:c>
      <x:c r="H1613" s="4" t="n">
        <x:v>72.39</x:v>
      </x:c>
      <x:c r="I1613" s="4" t="n">
        <x:v>173</x:v>
      </x:c>
      <x:c r="J1613" s="4" t="n">
        <x:v>0.42</x:v>
      </x:c>
      <x:c r="K1613" s="4">
        <x:f>I1613*J1613</x:f>
      </x:c>
      <x:c r="L1613" s="4" t="n">
        <x:v>242.036</x:v>
      </x:c>
      <x:c r="M1613" s="5">
        <x:f>J1613/1.762*100</x:f>
      </x:c>
      <x:c r="N1613" s="6">
        <x:f>M1613*L1613/100</x:f>
      </x:c>
      <x:c r="O1613" s="6">
        <x:f>H1613-N1613</x:f>
      </x:c>
    </x:row>
    <x:row r="1614" spans="1:25">
      <x:c r="A1614" s="0" t="s">
        <x:v>48</x:v>
      </x:c>
      <x:c r="B1614" s="0" t="n">
        <x:v>2000</x:v>
      </x:c>
      <x:c r="C1614" s="0" t="s">
        <x:v>21</x:v>
      </x:c>
      <x:c r="D1614" s="0" t="s">
        <x:v>36</x:v>
      </x:c>
      <x:c r="E1614" s="0" t="s">
        <x:v>76</x:v>
      </x:c>
      <x:c r="F1614" s="0" t="s">
        <x:v>26</x:v>
      </x:c>
      <x:c r="G1614" s="0" t="n">
        <x:v>173</x:v>
      </x:c>
      <x:c r="H1614" s="4" t="n">
        <x:v>72.662</x:v>
      </x:c>
      <x:c r="I1614" s="4" t="n">
        <x:v>173</x:v>
      </x:c>
      <x:c r="J1614" s="4" t="n">
        <x:v>0.42</x:v>
      </x:c>
      <x:c r="K1614" s="4">
        <x:f>I1614*J1614</x:f>
      </x:c>
      <x:c r="L1614" s="4" t="n">
        <x:v>242.036</x:v>
      </x:c>
      <x:c r="M1614" s="5">
        <x:f>J1614/1.762*100</x:f>
      </x:c>
      <x:c r="N1614" s="6">
        <x:f>M1614*L1614/100</x:f>
      </x:c>
      <x:c r="O1614" s="6">
        <x:f>H1614-N1614</x:f>
      </x:c>
    </x:row>
    <x:row r="1615" spans="1:25">
      <x:c r="A1615" s="0" t="s">
        <x:v>95</x:v>
      </x:c>
      <x:c r="B1615" s="0" t="n">
        <x:v>2001</x:v>
      </x:c>
      <x:c r="C1615" s="0" t="s">
        <x:v>21</x:v>
      </x:c>
      <x:c r="D1615" s="0" t="s">
        <x:v>33</x:v>
      </x:c>
      <x:c r="E1615" s="0" t="s">
        <x:v>73</x:v>
      </x:c>
      <x:c r="F1615" s="0" t="s">
        <x:v>20</x:v>
      </x:c>
      <x:c r="G1615" s="0" t="n">
        <x:v>173</x:v>
      </x:c>
      <x:c r="H1615" s="4" t="n">
        <x:v>46.018</x:v>
      </x:c>
      <x:c r="I1615" s="4" t="n">
        <x:v>173</x:v>
      </x:c>
      <x:c r="J1615" s="4" t="n">
        <x:v>0.266</x:v>
      </x:c>
      <x:c r="K1615" s="4">
        <x:f>I1615*J1615</x:f>
      </x:c>
      <x:c r="L1615" s="4" t="n">
        <x:v>185.297</x:v>
      </x:c>
      <x:c r="M1615" s="5">
        <x:f>J1615/1.766*100</x:f>
      </x:c>
      <x:c r="N1615" s="6">
        <x:f>M1615*L1615/100</x:f>
      </x:c>
      <x:c r="O1615" s="6">
        <x:f>H1615-N1615</x:f>
      </x:c>
    </x:row>
    <x:row r="1616" spans="1:25">
      <x:c r="A1616" s="0" t="s">
        <x:v>95</x:v>
      </x:c>
      <x:c r="B1616" s="0" t="n">
        <x:v>2001</x:v>
      </x:c>
      <x:c r="C1616" s="0" t="s">
        <x:v>21</x:v>
      </x:c>
      <x:c r="D1616" s="0" t="s">
        <x:v>22</x:v>
      </x:c>
      <x:c r="E1616" s="0" t="s">
        <x:v>74</x:v>
      </x:c>
      <x:c r="F1616" s="0" t="s">
        <x:v>20</x:v>
      </x:c>
      <x:c r="G1616" s="0" t="n">
        <x:v>173</x:v>
      </x:c>
      <x:c r="H1616" s="4" t="n">
        <x:v>50.4</x:v>
      </x:c>
      <x:c r="I1616" s="4" t="n">
        <x:v>173</x:v>
      </x:c>
      <x:c r="J1616" s="4" t="n">
        <x:v>0.291</x:v>
      </x:c>
      <x:c r="K1616" s="4">
        <x:f>I1616*J1616</x:f>
      </x:c>
      <x:c r="L1616" s="4" t="n">
        <x:v>185.297</x:v>
      </x:c>
      <x:c r="M1616" s="5">
        <x:f>J1616/1.766*100</x:f>
      </x:c>
      <x:c r="N1616" s="6">
        <x:f>M1616*L1616/100</x:f>
      </x:c>
      <x:c r="O1616" s="6">
        <x:f>H1616-N1616</x:f>
      </x:c>
    </x:row>
    <x:row r="1617" spans="1:25">
      <x:c r="A1617" s="0" t="s">
        <x:v>95</x:v>
      </x:c>
      <x:c r="B1617" s="0" t="n">
        <x:v>2001</x:v>
      </x:c>
      <x:c r="C1617" s="0" t="s">
        <x:v>21</x:v>
      </x:c>
      <x:c r="D1617" s="0" t="s">
        <x:v>22</x:v>
      </x:c>
      <x:c r="E1617" s="0" t="s">
        <x:v>74</x:v>
      </x:c>
      <x:c r="F1617" s="0" t="s">
        <x:v>20</x:v>
      </x:c>
      <x:c r="G1617" s="0" t="n">
        <x:v>173</x:v>
      </x:c>
      <x:c r="H1617" s="4" t="n">
        <x:v>50.4</x:v>
      </x:c>
      <x:c r="I1617" s="4" t="n">
        <x:v>173</x:v>
      </x:c>
      <x:c r="J1617" s="4" t="n">
        <x:v>0.291</x:v>
      </x:c>
      <x:c r="K1617" s="4">
        <x:f>I1617*J1617</x:f>
      </x:c>
      <x:c r="L1617" s="4" t="n">
        <x:v>185.297</x:v>
      </x:c>
      <x:c r="M1617" s="5">
        <x:f>J1617/1.766*100</x:f>
      </x:c>
      <x:c r="N1617" s="6">
        <x:f>M1617*L1617/100</x:f>
      </x:c>
      <x:c r="O1617" s="6">
        <x:f>H1617-N1617</x:f>
      </x:c>
    </x:row>
    <x:row r="1618" spans="1:25">
      <x:c r="A1618" s="0" t="s">
        <x:v>95</x:v>
      </x:c>
      <x:c r="B1618" s="0" t="n">
        <x:v>2001</x:v>
      </x:c>
      <x:c r="C1618" s="0" t="s">
        <x:v>21</x:v>
      </x:c>
      <x:c r="D1618" s="0" t="s">
        <x:v>33</x:v>
      </x:c>
      <x:c r="E1618" s="0" t="s">
        <x:v>73</x:v>
      </x:c>
      <x:c r="F1618" s="0" t="s">
        <x:v>26</x:v>
      </x:c>
      <x:c r="G1618" s="0" t="n">
        <x:v>173</x:v>
      </x:c>
      <x:c r="H1618" s="4" t="n">
        <x:v>13.495</x:v>
      </x:c>
      <x:c r="I1618" s="4" t="n">
        <x:v>173</x:v>
      </x:c>
      <x:c r="J1618" s="4" t="n">
        <x:v>0.078</x:v>
      </x:c>
      <x:c r="K1618" s="4">
        <x:f>I1618*J1618</x:f>
      </x:c>
      <x:c r="L1618" s="4" t="n">
        <x:v>185.297</x:v>
      </x:c>
      <x:c r="M1618" s="5">
        <x:f>J1618/1.766*100</x:f>
      </x:c>
      <x:c r="N1618" s="6">
        <x:f>M1618*L1618/100</x:f>
      </x:c>
      <x:c r="O1618" s="6">
        <x:f>H1618-N1618</x:f>
      </x:c>
    </x:row>
    <x:row r="1619" spans="1:25">
      <x:c r="A1619" s="0" t="s">
        <x:v>95</x:v>
      </x:c>
      <x:c r="B1619" s="0" t="n">
        <x:v>2001</x:v>
      </x:c>
      <x:c r="C1619" s="0" t="s">
        <x:v>21</x:v>
      </x:c>
      <x:c r="D1619" s="0" t="s">
        <x:v>36</x:v>
      </x:c>
      <x:c r="E1619" s="0" t="s">
        <x:v>75</x:v>
      </x:c>
      <x:c r="F1619" s="0" t="s">
        <x:v>26</x:v>
      </x:c>
      <x:c r="G1619" s="0" t="n">
        <x:v>173</x:v>
      </x:c>
      <x:c r="H1619" s="4" t="n">
        <x:v>72.661</x:v>
      </x:c>
      <x:c r="I1619" s="4" t="n">
        <x:v>173</x:v>
      </x:c>
      <x:c r="J1619" s="4" t="n">
        <x:v>0.42</x:v>
      </x:c>
      <x:c r="K1619" s="4">
        <x:f>I1619*J1619</x:f>
      </x:c>
      <x:c r="L1619" s="4" t="n">
        <x:v>185.297</x:v>
      </x:c>
      <x:c r="M1619" s="5">
        <x:f>J1619/1.766*100</x:f>
      </x:c>
      <x:c r="N1619" s="6">
        <x:f>M1619*L1619/100</x:f>
      </x:c>
      <x:c r="O1619" s="6">
        <x:f>H1619-N1619</x:f>
      </x:c>
    </x:row>
    <x:row r="1620" spans="1:25">
      <x:c r="A1620" s="0" t="s">
        <x:v>95</x:v>
      </x:c>
      <x:c r="B1620" s="0" t="n">
        <x:v>2001</x:v>
      </x:c>
      <x:c r="C1620" s="0" t="s">
        <x:v>21</x:v>
      </x:c>
      <x:c r="D1620" s="0" t="s">
        <x:v>36</x:v>
      </x:c>
      <x:c r="E1620" s="0" t="s">
        <x:v>76</x:v>
      </x:c>
      <x:c r="F1620" s="0" t="s">
        <x:v>26</x:v>
      </x:c>
      <x:c r="G1620" s="0" t="n">
        <x:v>173</x:v>
      </x:c>
      <x:c r="H1620" s="4" t="n">
        <x:v>72.661</x:v>
      </x:c>
      <x:c r="I1620" s="4" t="n">
        <x:v>173</x:v>
      </x:c>
      <x:c r="J1620" s="4" t="n">
        <x:v>0.42</x:v>
      </x:c>
      <x:c r="K1620" s="4">
        <x:f>I1620*J1620</x:f>
      </x:c>
      <x:c r="L1620" s="4" t="n">
        <x:v>185.297</x:v>
      </x:c>
      <x:c r="M1620" s="5">
        <x:f>J1620/1.766*100</x:f>
      </x:c>
      <x:c r="N1620" s="6">
        <x:f>M1620*L1620/100</x:f>
      </x:c>
      <x:c r="O1620" s="6">
        <x:f>H1620-N1620</x:f>
      </x:c>
    </x:row>
    <x:row r="1621" spans="1:25">
      <x:c r="A1621" s="0" t="s">
        <x:v>106</x:v>
      </x:c>
      <x:c r="B1621" s="0" t="n">
        <x:v>2002</x:v>
      </x:c>
      <x:c r="C1621" s="0" t="s">
        <x:v>21</x:v>
      </x:c>
      <x:c r="D1621" s="0" t="s">
        <x:v>33</x:v>
      </x:c>
      <x:c r="E1621" s="0" t="s">
        <x:v>73</x:v>
      </x:c>
      <x:c r="F1621" s="0" t="s">
        <x:v>20</x:v>
      </x:c>
      <x:c r="G1621" s="0" t="n">
        <x:v>173</x:v>
      </x:c>
      <x:c r="H1621" s="4" t="n">
        <x:v>46.018</x:v>
      </x:c>
      <x:c r="I1621" s="4" t="n">
        <x:v>173</x:v>
      </x:c>
      <x:c r="J1621" s="4" t="n">
        <x:v>0.266</x:v>
      </x:c>
      <x:c r="K1621" s="4">
        <x:f>I1621*J1621</x:f>
      </x:c>
      <x:c r="L1621" s="4" t="n">
        <x:v>237.699</x:v>
      </x:c>
      <x:c r="M1621" s="5">
        <x:f>J1621/1.747*100</x:f>
      </x:c>
      <x:c r="N1621" s="6">
        <x:f>M1621*L1621/100</x:f>
      </x:c>
      <x:c r="O1621" s="6">
        <x:f>H1621-N1621</x:f>
      </x:c>
    </x:row>
    <x:row r="1622" spans="1:25">
      <x:c r="A1622" s="0" t="s">
        <x:v>106</x:v>
      </x:c>
      <x:c r="B1622" s="0" t="n">
        <x:v>2002</x:v>
      </x:c>
      <x:c r="C1622" s="0" t="s">
        <x:v>21</x:v>
      </x:c>
      <x:c r="D1622" s="0" t="s">
        <x:v>22</x:v>
      </x:c>
      <x:c r="E1622" s="0" t="s">
        <x:v>74</x:v>
      </x:c>
      <x:c r="F1622" s="0" t="s">
        <x:v>20</x:v>
      </x:c>
      <x:c r="G1622" s="0" t="n">
        <x:v>173</x:v>
      </x:c>
      <x:c r="H1622" s="4" t="n">
        <x:v>2.24</x:v>
      </x:c>
      <x:c r="I1622" s="4" t="n">
        <x:v>173</x:v>
      </x:c>
      <x:c r="J1622" s="4" t="n">
        <x:v>0.013</x:v>
      </x:c>
      <x:c r="K1622" s="4">
        <x:f>I1622*J1622</x:f>
      </x:c>
      <x:c r="L1622" s="4" t="n">
        <x:v>237.699</x:v>
      </x:c>
      <x:c r="M1622" s="5">
        <x:f>J1622/1.747*100</x:f>
      </x:c>
      <x:c r="N1622" s="6">
        <x:f>M1622*L1622/100</x:f>
      </x:c>
      <x:c r="O1622" s="6">
        <x:f>H1622-N1622</x:f>
      </x:c>
    </x:row>
    <x:row r="1623" spans="1:25">
      <x:c r="A1623" s="0" t="s">
        <x:v>106</x:v>
      </x:c>
      <x:c r="B1623" s="0" t="n">
        <x:v>2002</x:v>
      </x:c>
      <x:c r="C1623" s="0" t="s">
        <x:v>21</x:v>
      </x:c>
      <x:c r="D1623" s="0" t="s">
        <x:v>22</x:v>
      </x:c>
      <x:c r="E1623" s="0" t="s">
        <x:v>74</x:v>
      </x:c>
      <x:c r="F1623" s="0" t="s">
        <x:v>20</x:v>
      </x:c>
      <x:c r="G1623" s="0" t="n">
        <x:v>173</x:v>
      </x:c>
      <x:c r="H1623" s="4" t="n">
        <x:v>8.288</x:v>
      </x:c>
      <x:c r="I1623" s="4" t="n">
        <x:v>173</x:v>
      </x:c>
      <x:c r="J1623" s="4" t="n">
        <x:v>0.048</x:v>
      </x:c>
      <x:c r="K1623" s="4">
        <x:f>I1623*J1623</x:f>
      </x:c>
      <x:c r="L1623" s="4" t="n">
        <x:v>237.699</x:v>
      </x:c>
      <x:c r="M1623" s="5">
        <x:f>J1623/1.747*100</x:f>
      </x:c>
      <x:c r="N1623" s="6">
        <x:f>M1623*L1623/100</x:f>
      </x:c>
      <x:c r="O1623" s="6">
        <x:f>H1623-N1623</x:f>
      </x:c>
    </x:row>
    <x:row r="1624" spans="1:25">
      <x:c r="A1624" s="0" t="s">
        <x:v>106</x:v>
      </x:c>
      <x:c r="B1624" s="0" t="n">
        <x:v>2002</x:v>
      </x:c>
      <x:c r="C1624" s="0" t="s">
        <x:v>21</x:v>
      </x:c>
      <x:c r="D1624" s="0" t="s">
        <x:v>22</x:v>
      </x:c>
      <x:c r="E1624" s="0" t="s">
        <x:v>74</x:v>
      </x:c>
      <x:c r="F1624" s="0" t="s">
        <x:v>20</x:v>
      </x:c>
      <x:c r="G1624" s="0" t="n">
        <x:v>173</x:v>
      </x:c>
      <x:c r="H1624" s="4" t="n">
        <x:v>8.288</x:v>
      </x:c>
      <x:c r="I1624" s="4" t="n">
        <x:v>173</x:v>
      </x:c>
      <x:c r="J1624" s="4" t="n">
        <x:v>0.048</x:v>
      </x:c>
      <x:c r="K1624" s="4">
        <x:f>I1624*J1624</x:f>
      </x:c>
      <x:c r="L1624" s="4" t="n">
        <x:v>237.699</x:v>
      </x:c>
      <x:c r="M1624" s="5">
        <x:f>J1624/1.747*100</x:f>
      </x:c>
      <x:c r="N1624" s="6">
        <x:f>M1624*L1624/100</x:f>
      </x:c>
      <x:c r="O1624" s="6">
        <x:f>H1624-N1624</x:f>
      </x:c>
    </x:row>
    <x:row r="1625" spans="1:25">
      <x:c r="A1625" s="0" t="s">
        <x:v>106</x:v>
      </x:c>
      <x:c r="B1625" s="0" t="n">
        <x:v>2002</x:v>
      </x:c>
      <x:c r="C1625" s="0" t="s">
        <x:v>21</x:v>
      </x:c>
      <x:c r="D1625" s="0" t="s">
        <x:v>22</x:v>
      </x:c>
      <x:c r="E1625" s="0" t="s">
        <x:v>74</x:v>
      </x:c>
      <x:c r="F1625" s="0" t="s">
        <x:v>20</x:v>
      </x:c>
      <x:c r="G1625" s="0" t="n">
        <x:v>173</x:v>
      </x:c>
      <x:c r="H1625" s="4" t="n">
        <x:v>39.2</x:v>
      </x:c>
      <x:c r="I1625" s="4" t="n">
        <x:v>173</x:v>
      </x:c>
      <x:c r="J1625" s="4" t="n">
        <x:v>0.227</x:v>
      </x:c>
      <x:c r="K1625" s="4">
        <x:f>I1625*J1625</x:f>
      </x:c>
      <x:c r="L1625" s="4" t="n">
        <x:v>237.699</x:v>
      </x:c>
      <x:c r="M1625" s="5">
        <x:f>J1625/1.747*100</x:f>
      </x:c>
      <x:c r="N1625" s="6">
        <x:f>M1625*L1625/100</x:f>
      </x:c>
      <x:c r="O1625" s="6">
        <x:f>H1625-N1625</x:f>
      </x:c>
    </x:row>
    <x:row r="1626" spans="1:25">
      <x:c r="A1626" s="0" t="s">
        <x:v>106</x:v>
      </x:c>
      <x:c r="B1626" s="0" t="n">
        <x:v>2002</x:v>
      </x:c>
      <x:c r="C1626" s="0" t="s">
        <x:v>21</x:v>
      </x:c>
      <x:c r="D1626" s="0" t="s">
        <x:v>22</x:v>
      </x:c>
      <x:c r="E1626" s="0" t="s">
        <x:v>74</x:v>
      </x:c>
      <x:c r="F1626" s="0" t="s">
        <x:v>20</x:v>
      </x:c>
      <x:c r="G1626" s="0" t="n">
        <x:v>173</x:v>
      </x:c>
      <x:c r="H1626" s="4" t="n">
        <x:v>39.2</x:v>
      </x:c>
      <x:c r="I1626" s="4" t="n">
        <x:v>173</x:v>
      </x:c>
      <x:c r="J1626" s="4" t="n">
        <x:v>0.227</x:v>
      </x:c>
      <x:c r="K1626" s="4">
        <x:f>I1626*J1626</x:f>
      </x:c>
      <x:c r="L1626" s="4" t="n">
        <x:v>237.699</x:v>
      </x:c>
      <x:c r="M1626" s="5">
        <x:f>J1626/1.747*100</x:f>
      </x:c>
      <x:c r="N1626" s="6">
        <x:f>M1626*L1626/100</x:f>
      </x:c>
      <x:c r="O1626" s="6">
        <x:f>H1626-N1626</x:f>
      </x:c>
    </x:row>
    <x:row r="1627" spans="1:25">
      <x:c r="A1627" s="0" t="s">
        <x:v>106</x:v>
      </x:c>
      <x:c r="B1627" s="0" t="n">
        <x:v>2002</x:v>
      </x:c>
      <x:c r="C1627" s="0" t="s">
        <x:v>21</x:v>
      </x:c>
      <x:c r="D1627" s="0" t="s">
        <x:v>33</x:v>
      </x:c>
      <x:c r="E1627" s="0" t="s">
        <x:v>73</x:v>
      </x:c>
      <x:c r="F1627" s="0" t="s">
        <x:v>26</x:v>
      </x:c>
      <x:c r="G1627" s="0" t="n">
        <x:v>173</x:v>
      </x:c>
      <x:c r="H1627" s="4" t="n">
        <x:v>13.496</x:v>
      </x:c>
      <x:c r="I1627" s="4" t="n">
        <x:v>173</x:v>
      </x:c>
      <x:c r="J1627" s="4" t="n">
        <x:v>0.078</x:v>
      </x:c>
      <x:c r="K1627" s="4">
        <x:f>I1627*J1627</x:f>
      </x:c>
      <x:c r="L1627" s="4" t="n">
        <x:v>237.699</x:v>
      </x:c>
      <x:c r="M1627" s="5">
        <x:f>J1627/1.747*100</x:f>
      </x:c>
      <x:c r="N1627" s="6">
        <x:f>M1627*L1627/100</x:f>
      </x:c>
      <x:c r="O1627" s="6">
        <x:f>H1627-N1627</x:f>
      </x:c>
    </x:row>
    <x:row r="1628" spans="1:25">
      <x:c r="A1628" s="0" t="s">
        <x:v>106</x:v>
      </x:c>
      <x:c r="B1628" s="0" t="n">
        <x:v>2002</x:v>
      </x:c>
      <x:c r="C1628" s="0" t="s">
        <x:v>21</x:v>
      </x:c>
      <x:c r="D1628" s="0" t="s">
        <x:v>36</x:v>
      </x:c>
      <x:c r="E1628" s="0" t="s">
        <x:v>75</x:v>
      </x:c>
      <x:c r="F1628" s="0" t="s">
        <x:v>26</x:v>
      </x:c>
      <x:c r="G1628" s="0" t="n">
        <x:v>173</x:v>
      </x:c>
      <x:c r="H1628" s="4" t="n">
        <x:v>72.662</x:v>
      </x:c>
      <x:c r="I1628" s="4" t="n">
        <x:v>173</x:v>
      </x:c>
      <x:c r="J1628" s="4" t="n">
        <x:v>0.42</x:v>
      </x:c>
      <x:c r="K1628" s="4">
        <x:f>I1628*J1628</x:f>
      </x:c>
      <x:c r="L1628" s="4" t="n">
        <x:v>237.699</x:v>
      </x:c>
      <x:c r="M1628" s="5">
        <x:f>J1628/1.747*100</x:f>
      </x:c>
      <x:c r="N1628" s="6">
        <x:f>M1628*L1628/100</x:f>
      </x:c>
      <x:c r="O1628" s="6">
        <x:f>H1628-N1628</x:f>
      </x:c>
    </x:row>
    <x:row r="1629" spans="1:25">
      <x:c r="A1629" s="0" t="s">
        <x:v>106</x:v>
      </x:c>
      <x:c r="B1629" s="0" t="n">
        <x:v>2002</x:v>
      </x:c>
      <x:c r="C1629" s="0" t="s">
        <x:v>21</x:v>
      </x:c>
      <x:c r="D1629" s="0" t="s">
        <x:v>36</x:v>
      </x:c>
      <x:c r="E1629" s="0" t="s">
        <x:v>76</x:v>
      </x:c>
      <x:c r="F1629" s="0" t="s">
        <x:v>26</x:v>
      </x:c>
      <x:c r="G1629" s="0" t="n">
        <x:v>173</x:v>
      </x:c>
      <x:c r="H1629" s="4" t="n">
        <x:v>72.66</x:v>
      </x:c>
      <x:c r="I1629" s="4" t="n">
        <x:v>173</x:v>
      </x:c>
      <x:c r="J1629" s="4" t="n">
        <x:v>0.42</x:v>
      </x:c>
      <x:c r="K1629" s="4">
        <x:f>I1629*J1629</x:f>
      </x:c>
      <x:c r="L1629" s="4" t="n">
        <x:v>237.699</x:v>
      </x:c>
      <x:c r="M1629" s="5">
        <x:f>J1629/1.747*100</x:f>
      </x:c>
      <x:c r="N1629" s="6">
        <x:f>M1629*L1629/100</x:f>
      </x:c>
      <x:c r="O1629" s="6">
        <x:f>H1629-N1629</x:f>
      </x:c>
    </x:row>
    <x:row r="1630" spans="1:25">
      <x:c r="A1630" s="0" t="s">
        <x:v>86</x:v>
      </x:c>
      <x:c r="B1630" s="0" t="n">
        <x:v>2003</x:v>
      </x:c>
      <x:c r="C1630" s="0" t="s">
        <x:v>21</x:v>
      </x:c>
      <x:c r="D1630" s="0" t="s">
        <x:v>33</x:v>
      </x:c>
      <x:c r="E1630" s="0" t="s">
        <x:v>73</x:v>
      </x:c>
      <x:c r="F1630" s="0" t="s">
        <x:v>20</x:v>
      </x:c>
      <x:c r="G1630" s="0" t="n">
        <x:v>173</x:v>
      </x:c>
      <x:c r="H1630" s="4" t="n">
        <x:v>46.018</x:v>
      </x:c>
      <x:c r="I1630" s="4" t="n">
        <x:v>173</x:v>
      </x:c>
      <x:c r="J1630" s="4" t="n">
        <x:v>0.266</x:v>
      </x:c>
      <x:c r="K1630" s="4">
        <x:f>I1630*J1630</x:f>
      </x:c>
      <x:c r="L1630" s="4" t="n">
        <x:v>244.932</x:v>
      </x:c>
      <x:c r="M1630" s="5">
        <x:f>J1630/1.775*100</x:f>
      </x:c>
      <x:c r="N1630" s="6">
        <x:f>M1630*L1630/100</x:f>
      </x:c>
      <x:c r="O1630" s="6">
        <x:f>H1630-N1630</x:f>
      </x:c>
    </x:row>
    <x:row r="1631" spans="1:25">
      <x:c r="A1631" s="0" t="s">
        <x:v>86</x:v>
      </x:c>
      <x:c r="B1631" s="0" t="n">
        <x:v>2003</x:v>
      </x:c>
      <x:c r="C1631" s="0" t="s">
        <x:v>21</x:v>
      </x:c>
      <x:c r="D1631" s="0" t="s">
        <x:v>22</x:v>
      </x:c>
      <x:c r="E1631" s="0" t="s">
        <x:v>74</x:v>
      </x:c>
      <x:c r="F1631" s="0" t="s">
        <x:v>20</x:v>
      </x:c>
      <x:c r="G1631" s="0" t="n">
        <x:v>173</x:v>
      </x:c>
      <x:c r="H1631" s="4" t="n">
        <x:v>50.4</x:v>
      </x:c>
      <x:c r="I1631" s="4" t="n">
        <x:v>173</x:v>
      </x:c>
      <x:c r="J1631" s="4" t="n">
        <x:v>0.291</x:v>
      </x:c>
      <x:c r="K1631" s="4">
        <x:f>I1631*J1631</x:f>
      </x:c>
      <x:c r="L1631" s="4" t="n">
        <x:v>244.932</x:v>
      </x:c>
      <x:c r="M1631" s="5">
        <x:f>J1631/1.775*100</x:f>
      </x:c>
      <x:c r="N1631" s="6">
        <x:f>M1631*L1631/100</x:f>
      </x:c>
      <x:c r="O1631" s="6">
        <x:f>H1631-N1631</x:f>
      </x:c>
    </x:row>
    <x:row r="1632" spans="1:25">
      <x:c r="A1632" s="0" t="s">
        <x:v>86</x:v>
      </x:c>
      <x:c r="B1632" s="0" t="n">
        <x:v>2003</x:v>
      </x:c>
      <x:c r="C1632" s="0" t="s">
        <x:v>21</x:v>
      </x:c>
      <x:c r="D1632" s="0" t="s">
        <x:v>22</x:v>
      </x:c>
      <x:c r="E1632" s="0" t="s">
        <x:v>74</x:v>
      </x:c>
      <x:c r="F1632" s="0" t="s">
        <x:v>20</x:v>
      </x:c>
      <x:c r="G1632" s="0" t="n">
        <x:v>173</x:v>
      </x:c>
      <x:c r="H1632" s="4" t="n">
        <x:v>50.4</x:v>
      </x:c>
      <x:c r="I1632" s="4" t="n">
        <x:v>173</x:v>
      </x:c>
      <x:c r="J1632" s="4" t="n">
        <x:v>0.291</x:v>
      </x:c>
      <x:c r="K1632" s="4">
        <x:f>I1632*J1632</x:f>
      </x:c>
      <x:c r="L1632" s="4" t="n">
        <x:v>244.932</x:v>
      </x:c>
      <x:c r="M1632" s="5">
        <x:f>J1632/1.775*100</x:f>
      </x:c>
      <x:c r="N1632" s="6">
        <x:f>M1632*L1632/100</x:f>
      </x:c>
      <x:c r="O1632" s="6">
        <x:f>H1632-N1632</x:f>
      </x:c>
    </x:row>
    <x:row r="1633" spans="1:25">
      <x:c r="A1633" s="0" t="s">
        <x:v>86</x:v>
      </x:c>
      <x:c r="B1633" s="0" t="n">
        <x:v>2003</x:v>
      </x:c>
      <x:c r="C1633" s="0" t="s">
        <x:v>21</x:v>
      </x:c>
      <x:c r="D1633" s="0" t="s">
        <x:v>22</x:v>
      </x:c>
      <x:c r="E1633" s="0" t="s">
        <x:v>74</x:v>
      </x:c>
      <x:c r="F1633" s="0" t="s">
        <x:v>20</x:v>
      </x:c>
      <x:c r="G1633" s="0" t="n">
        <x:v>173</x:v>
      </x:c>
      <x:c r="H1633" s="4" t="n">
        <x:v>1.568</x:v>
      </x:c>
      <x:c r="I1633" s="4" t="n">
        <x:v>173</x:v>
      </x:c>
      <x:c r="J1633" s="4" t="n">
        <x:v>0.009</x:v>
      </x:c>
      <x:c r="K1633" s="4">
        <x:f>I1633*J1633</x:f>
      </x:c>
      <x:c r="L1633" s="4" t="n">
        <x:v>244.932</x:v>
      </x:c>
      <x:c r="M1633" s="5">
        <x:f>J1633/1.775*100</x:f>
      </x:c>
      <x:c r="N1633" s="6">
        <x:f>M1633*L1633/100</x:f>
      </x:c>
      <x:c r="O1633" s="6">
        <x:f>H1633-N1633</x:f>
      </x:c>
    </x:row>
    <x:row r="1634" spans="1:25">
      <x:c r="A1634" s="0" t="s">
        <x:v>86</x:v>
      </x:c>
      <x:c r="B1634" s="0" t="n">
        <x:v>2003</x:v>
      </x:c>
      <x:c r="C1634" s="0" t="s">
        <x:v>21</x:v>
      </x:c>
      <x:c r="D1634" s="0" t="s">
        <x:v>33</x:v>
      </x:c>
      <x:c r="E1634" s="0" t="s">
        <x:v>73</x:v>
      </x:c>
      <x:c r="F1634" s="0" t="s">
        <x:v>26</x:v>
      </x:c>
      <x:c r="G1634" s="0" t="n">
        <x:v>173</x:v>
      </x:c>
      <x:c r="H1634" s="4" t="n">
        <x:v>13.498</x:v>
      </x:c>
      <x:c r="I1634" s="4" t="n">
        <x:v>173</x:v>
      </x:c>
      <x:c r="J1634" s="4" t="n">
        <x:v>0.078</x:v>
      </x:c>
      <x:c r="K1634" s="4">
        <x:f>I1634*J1634</x:f>
      </x:c>
      <x:c r="L1634" s="4" t="n">
        <x:v>244.932</x:v>
      </x:c>
      <x:c r="M1634" s="5">
        <x:f>J1634/1.775*100</x:f>
      </x:c>
      <x:c r="N1634" s="6">
        <x:f>M1634*L1634/100</x:f>
      </x:c>
      <x:c r="O1634" s="6">
        <x:f>H1634-N1634</x:f>
      </x:c>
    </x:row>
    <x:row r="1635" spans="1:25">
      <x:c r="A1635" s="0" t="s">
        <x:v>86</x:v>
      </x:c>
      <x:c r="B1635" s="0" t="n">
        <x:v>2003</x:v>
      </x:c>
      <x:c r="C1635" s="0" t="s">
        <x:v>21</x:v>
      </x:c>
      <x:c r="D1635" s="0" t="s">
        <x:v>36</x:v>
      </x:c>
      <x:c r="E1635" s="0" t="s">
        <x:v>75</x:v>
      </x:c>
      <x:c r="F1635" s="0" t="s">
        <x:v>26</x:v>
      </x:c>
      <x:c r="G1635" s="0" t="n">
        <x:v>173</x:v>
      </x:c>
      <x:c r="H1635" s="4" t="n">
        <x:v>72.659</x:v>
      </x:c>
      <x:c r="I1635" s="4" t="n">
        <x:v>173</x:v>
      </x:c>
      <x:c r="J1635" s="4" t="n">
        <x:v>0.42</x:v>
      </x:c>
      <x:c r="K1635" s="4">
        <x:f>I1635*J1635</x:f>
      </x:c>
      <x:c r="L1635" s="4" t="n">
        <x:v>244.932</x:v>
      </x:c>
      <x:c r="M1635" s="5">
        <x:f>J1635/1.775*100</x:f>
      </x:c>
      <x:c r="N1635" s="6">
        <x:f>M1635*L1635/100</x:f>
      </x:c>
      <x:c r="O1635" s="6">
        <x:f>H1635-N1635</x:f>
      </x:c>
    </x:row>
    <x:row r="1636" spans="1:25">
      <x:c r="A1636" s="0" t="s">
        <x:v>86</x:v>
      </x:c>
      <x:c r="B1636" s="0" t="n">
        <x:v>2003</x:v>
      </x:c>
      <x:c r="C1636" s="0" t="s">
        <x:v>21</x:v>
      </x:c>
      <x:c r="D1636" s="0" t="s">
        <x:v>36</x:v>
      </x:c>
      <x:c r="E1636" s="0" t="s">
        <x:v>76</x:v>
      </x:c>
      <x:c r="F1636" s="0" t="s">
        <x:v>26</x:v>
      </x:c>
      <x:c r="G1636" s="0" t="n">
        <x:v>173</x:v>
      </x:c>
      <x:c r="H1636" s="4" t="n">
        <x:v>72.66</x:v>
      </x:c>
      <x:c r="I1636" s="4" t="n">
        <x:v>173</x:v>
      </x:c>
      <x:c r="J1636" s="4" t="n">
        <x:v>0.42</x:v>
      </x:c>
      <x:c r="K1636" s="4">
        <x:f>I1636*J1636</x:f>
      </x:c>
      <x:c r="L1636" s="4" t="n">
        <x:v>244.932</x:v>
      </x:c>
      <x:c r="M1636" s="5">
        <x:f>J1636/1.775*100</x:f>
      </x:c>
      <x:c r="N1636" s="6">
        <x:f>M1636*L1636/100</x:f>
      </x:c>
      <x:c r="O1636" s="6">
        <x:f>H1636-N1636</x:f>
      </x:c>
    </x:row>
    <x:row r="1637" spans="1:25">
      <x:c r="A1637" s="0" t="s">
        <x:v>108</x:v>
      </x:c>
      <x:c r="B1637" s="0" t="n">
        <x:v>2004</x:v>
      </x:c>
      <x:c r="C1637" s="0" t="s">
        <x:v>21</x:v>
      </x:c>
      <x:c r="D1637" s="0" t="s">
        <x:v>22</x:v>
      </x:c>
      <x:c r="E1637" s="0" t="s">
        <x:v>35</x:v>
      </x:c>
      <x:c r="F1637" s="0" t="s">
        <x:v>20</x:v>
      </x:c>
      <x:c r="G1637" s="0" t="n">
        <x:v>173</x:v>
      </x:c>
      <x:c r="H1637" s="4" t="n">
        <x:v>50.4</x:v>
      </x:c>
      <x:c r="I1637" s="4" t="n">
        <x:v>173</x:v>
      </x:c>
      <x:c r="J1637" s="4" t="n">
        <x:v>0.291</x:v>
      </x:c>
      <x:c r="K1637" s="4">
        <x:f>I1637*J1637</x:f>
      </x:c>
      <x:c r="L1637" s="4" t="n">
        <x:v>243.83</x:v>
      </x:c>
      <x:c r="M1637" s="5">
        <x:f>J1637/1.475*100</x:f>
      </x:c>
      <x:c r="N1637" s="6">
        <x:f>M1637*L1637/100</x:f>
      </x:c>
      <x:c r="O1637" s="6">
        <x:f>H1637-N1637</x:f>
      </x:c>
    </x:row>
    <x:row r="1638" spans="1:25">
      <x:c r="A1638" s="0" t="s">
        <x:v>108</x:v>
      </x:c>
      <x:c r="B1638" s="0" t="n">
        <x:v>2004</x:v>
      </x:c>
      <x:c r="C1638" s="0" t="s">
        <x:v>21</x:v>
      </x:c>
      <x:c r="D1638" s="0" t="s">
        <x:v>33</x:v>
      </x:c>
      <x:c r="E1638" s="0" t="s">
        <x:v>34</x:v>
      </x:c>
      <x:c r="F1638" s="0" t="s">
        <x:v>20</x:v>
      </x:c>
      <x:c r="G1638" s="0" t="n">
        <x:v>173</x:v>
      </x:c>
      <x:c r="H1638" s="4" t="n">
        <x:v>46.018</x:v>
      </x:c>
      <x:c r="I1638" s="4" t="n">
        <x:v>173</x:v>
      </x:c>
      <x:c r="J1638" s="4" t="n">
        <x:v>0.266</x:v>
      </x:c>
      <x:c r="K1638" s="4">
        <x:f>I1638*J1638</x:f>
      </x:c>
      <x:c r="L1638" s="4" t="n">
        <x:v>243.83</x:v>
      </x:c>
      <x:c r="M1638" s="5">
        <x:f>J1638/1.475*100</x:f>
      </x:c>
      <x:c r="N1638" s="6">
        <x:f>M1638*L1638/100</x:f>
      </x:c>
      <x:c r="O1638" s="6">
        <x:f>H1638-N1638</x:f>
      </x:c>
    </x:row>
    <x:row r="1639" spans="1:25">
      <x:c r="A1639" s="0" t="s">
        <x:v>108</x:v>
      </x:c>
      <x:c r="B1639" s="0" t="n">
        <x:v>2004</x:v>
      </x:c>
      <x:c r="C1639" s="0" t="s">
        <x:v>21</x:v>
      </x:c>
      <x:c r="D1639" s="0" t="s">
        <x:v>33</x:v>
      </x:c>
      <x:c r="E1639" s="0" t="s">
        <x:v>34</x:v>
      </x:c>
      <x:c r="F1639" s="0" t="s">
        <x:v>26</x:v>
      </x:c>
      <x:c r="G1639" s="0" t="n">
        <x:v>173</x:v>
      </x:c>
      <x:c r="H1639" s="4" t="n">
        <x:v>13.495</x:v>
      </x:c>
      <x:c r="I1639" s="4" t="n">
        <x:v>173</x:v>
      </x:c>
      <x:c r="J1639" s="4" t="n">
        <x:v>0.078</x:v>
      </x:c>
      <x:c r="K1639" s="4">
        <x:f>I1639*J1639</x:f>
      </x:c>
      <x:c r="L1639" s="4" t="n">
        <x:v>243.83</x:v>
      </x:c>
      <x:c r="M1639" s="5">
        <x:f>J1639/1.475*100</x:f>
      </x:c>
      <x:c r="N1639" s="6">
        <x:f>M1639*L1639/100</x:f>
      </x:c>
      <x:c r="O1639" s="6">
        <x:f>H1639-N1639</x:f>
      </x:c>
    </x:row>
    <x:row r="1640" spans="1:25">
      <x:c r="A1640" s="0" t="s">
        <x:v>108</x:v>
      </x:c>
      <x:c r="B1640" s="0" t="n">
        <x:v>2004</x:v>
      </x:c>
      <x:c r="C1640" s="0" t="s">
        <x:v>21</x:v>
      </x:c>
      <x:c r="D1640" s="0" t="s">
        <x:v>36</x:v>
      </x:c>
      <x:c r="E1640" s="0" t="s">
        <x:v>37</x:v>
      </x:c>
      <x:c r="F1640" s="0" t="s">
        <x:v>26</x:v>
      </x:c>
      <x:c r="G1640" s="0" t="n">
        <x:v>173</x:v>
      </x:c>
      <x:c r="H1640" s="4" t="n">
        <x:v>72.662</x:v>
      </x:c>
      <x:c r="I1640" s="4" t="n">
        <x:v>173</x:v>
      </x:c>
      <x:c r="J1640" s="4" t="n">
        <x:v>0.42</x:v>
      </x:c>
      <x:c r="K1640" s="4">
        <x:f>I1640*J1640</x:f>
      </x:c>
      <x:c r="L1640" s="4" t="n">
        <x:v>243.83</x:v>
      </x:c>
      <x:c r="M1640" s="5">
        <x:f>J1640/1.475*100</x:f>
      </x:c>
      <x:c r="N1640" s="6">
        <x:f>M1640*L1640/100</x:f>
      </x:c>
      <x:c r="O1640" s="6">
        <x:f>H1640-N1640</x:f>
      </x:c>
    </x:row>
    <x:row r="1641" spans="1:25">
      <x:c r="A1641" s="0" t="s">
        <x:v>108</x:v>
      </x:c>
      <x:c r="B1641" s="0" t="n">
        <x:v>2004</x:v>
      </x:c>
      <x:c r="C1641" s="0" t="s">
        <x:v>21</x:v>
      </x:c>
      <x:c r="D1641" s="0" t="s">
        <x:v>36</x:v>
      </x:c>
      <x:c r="E1641" s="0" t="s">
        <x:v>38</x:v>
      </x:c>
      <x:c r="F1641" s="0" t="s">
        <x:v>26</x:v>
      </x:c>
      <x:c r="G1641" s="0" t="n">
        <x:v>173</x:v>
      </x:c>
      <x:c r="H1641" s="4" t="n">
        <x:v>72.662</x:v>
      </x:c>
      <x:c r="I1641" s="4" t="n">
        <x:v>173</x:v>
      </x:c>
      <x:c r="J1641" s="4" t="n">
        <x:v>0.42</x:v>
      </x:c>
      <x:c r="K1641" s="4">
        <x:f>I1641*J1641</x:f>
      </x:c>
      <x:c r="L1641" s="4" t="n">
        <x:v>243.83</x:v>
      </x:c>
      <x:c r="M1641" s="5">
        <x:f>J1641/1.475*100</x:f>
      </x:c>
      <x:c r="N1641" s="6">
        <x:f>M1641*L1641/100</x:f>
      </x:c>
      <x:c r="O1641" s="6">
        <x:f>H1641-N1641</x:f>
      </x:c>
    </x:row>
    <x:row r="1642" spans="1:25">
      <x:c r="A1642" s="0" t="s">
        <x:v>99</x:v>
      </x:c>
      <x:c r="B1642" s="0" t="n">
        <x:v>2005</x:v>
      </x:c>
      <x:c r="C1642" s="0" t="s">
        <x:v>21</x:v>
      </x:c>
      <x:c r="D1642" s="0" t="s">
        <x:v>22</x:v>
      </x:c>
      <x:c r="E1642" s="0" t="s">
        <x:v>23</x:v>
      </x:c>
      <x:c r="F1642" s="0" t="s">
        <x:v>20</x:v>
      </x:c>
      <x:c r="G1642" s="0" t="n">
        <x:v>117</x:v>
      </x:c>
      <x:c r="H1642" s="4" t="n">
        <x:v>43.384</x:v>
      </x:c>
      <x:c r="I1642" s="4" t="n">
        <x:v>117</x:v>
      </x:c>
      <x:c r="J1642" s="4" t="n">
        <x:v>0.371</x:v>
      </x:c>
      <x:c r="K1642" s="4">
        <x:f>I1642*J1642</x:f>
      </x:c>
      <x:c r="L1642" s="4" t="n">
        <x:v>239.369</x:v>
      </x:c>
      <x:c r="M1642" s="5">
        <x:f>J1642/2.863*100</x:f>
      </x:c>
      <x:c r="N1642" s="6">
        <x:f>M1642*L1642/100</x:f>
      </x:c>
      <x:c r="O1642" s="6">
        <x:f>H1642-N1642</x:f>
      </x:c>
    </x:row>
    <x:row r="1643" spans="1:25">
      <x:c r="A1643" s="0" t="s">
        <x:v>99</x:v>
      </x:c>
      <x:c r="B1643" s="0" t="n">
        <x:v>2005</x:v>
      </x:c>
      <x:c r="C1643" s="0" t="s">
        <x:v>21</x:v>
      </x:c>
      <x:c r="D1643" s="0" t="s">
        <x:v>22</x:v>
      </x:c>
      <x:c r="E1643" s="0" t="s">
        <x:v>23</x:v>
      </x:c>
      <x:c r="F1643" s="0" t="s">
        <x:v>20</x:v>
      </x:c>
      <x:c r="G1643" s="0" t="n">
        <x:v>117</x:v>
      </x:c>
      <x:c r="H1643" s="4" t="n">
        <x:v>43.384</x:v>
      </x:c>
      <x:c r="I1643" s="4" t="n">
        <x:v>117</x:v>
      </x:c>
      <x:c r="J1643" s="4" t="n">
        <x:v>0.371</x:v>
      </x:c>
      <x:c r="K1643" s="4">
        <x:f>I1643*J1643</x:f>
      </x:c>
      <x:c r="L1643" s="4" t="n">
        <x:v>239.369</x:v>
      </x:c>
      <x:c r="M1643" s="5">
        <x:f>J1643/2.863*100</x:f>
      </x:c>
      <x:c r="N1643" s="6">
        <x:f>M1643*L1643/100</x:f>
      </x:c>
      <x:c r="O1643" s="6">
        <x:f>H1643-N1643</x:f>
      </x:c>
    </x:row>
    <x:row r="1644" spans="1:25">
      <x:c r="A1644" s="0" t="s">
        <x:v>99</x:v>
      </x:c>
      <x:c r="B1644" s="0" t="n">
        <x:v>2005</x:v>
      </x:c>
      <x:c r="C1644" s="0" t="s">
        <x:v>21</x:v>
      </x:c>
      <x:c r="D1644" s="0" t="s">
        <x:v>22</x:v>
      </x:c>
      <x:c r="E1644" s="0" t="s">
        <x:v>23</x:v>
      </x:c>
      <x:c r="F1644" s="0" t="s">
        <x:v>20</x:v>
      </x:c>
      <x:c r="G1644" s="0" t="n">
        <x:v>117</x:v>
      </x:c>
      <x:c r="H1644" s="4" t="n">
        <x:v>39.897</x:v>
      </x:c>
      <x:c r="I1644" s="4" t="n">
        <x:v>117</x:v>
      </x:c>
      <x:c r="J1644" s="4" t="n">
        <x:v>0.341</x:v>
      </x:c>
      <x:c r="K1644" s="4">
        <x:f>I1644*J1644</x:f>
      </x:c>
      <x:c r="L1644" s="4" t="n">
        <x:v>239.369</x:v>
      </x:c>
      <x:c r="M1644" s="5">
        <x:f>J1644/2.863*100</x:f>
      </x:c>
      <x:c r="N1644" s="6">
        <x:f>M1644*L1644/100</x:f>
      </x:c>
      <x:c r="O1644" s="6">
        <x:f>H1644-N1644</x:f>
      </x:c>
    </x:row>
    <x:row r="1645" spans="1:25">
      <x:c r="A1645" s="0" t="s">
        <x:v>99</x:v>
      </x:c>
      <x:c r="B1645" s="0" t="n">
        <x:v>2005</x:v>
      </x:c>
      <x:c r="C1645" s="0" t="s">
        <x:v>21</x:v>
      </x:c>
      <x:c r="D1645" s="0" t="s">
        <x:v>28</x:v>
      </x:c>
      <x:c r="E1645" s="0" t="s">
        <x:v>19</x:v>
      </x:c>
      <x:c r="F1645" s="0" t="s">
        <x:v>26</x:v>
      </x:c>
      <x:c r="G1645" s="0" t="n">
        <x:v>117</x:v>
      </x:c>
      <x:c r="H1645" s="4" t="n">
        <x:v>30.432</x:v>
      </x:c>
      <x:c r="I1645" s="4" t="n">
        <x:v>117</x:v>
      </x:c>
      <x:c r="J1645" s="4" t="n">
        <x:v>0.26</x:v>
      </x:c>
      <x:c r="K1645" s="4">
        <x:f>I1645*J1645</x:f>
      </x:c>
      <x:c r="L1645" s="4" t="n">
        <x:v>239.369</x:v>
      </x:c>
      <x:c r="M1645" s="5">
        <x:f>J1645/2.863*100</x:f>
      </x:c>
      <x:c r="N1645" s="6">
        <x:f>M1645*L1645/100</x:f>
      </x:c>
      <x:c r="O1645" s="6">
        <x:f>H1645-N1645</x:f>
      </x:c>
    </x:row>
    <x:row r="1646" spans="1:25">
      <x:c r="A1646" s="0" t="s">
        <x:v>99</x:v>
      </x:c>
      <x:c r="B1646" s="0" t="n">
        <x:v>2005</x:v>
      </x:c>
      <x:c r="C1646" s="0" t="s">
        <x:v>21</x:v>
      </x:c>
      <x:c r="D1646" s="0" t="s">
        <x:v>28</x:v>
      </x:c>
      <x:c r="E1646" s="0" t="s">
        <x:v>23</x:v>
      </x:c>
      <x:c r="F1646" s="0" t="s">
        <x:v>26</x:v>
      </x:c>
      <x:c r="G1646" s="0" t="n">
        <x:v>117</x:v>
      </x:c>
      <x:c r="H1646" s="4" t="n">
        <x:v>177.84</x:v>
      </x:c>
      <x:c r="I1646" s="4" t="n">
        <x:v>117</x:v>
      </x:c>
      <x:c r="J1646" s="4" t="n">
        <x:v>1.52</x:v>
      </x:c>
      <x:c r="K1646" s="4">
        <x:f>I1646*J1646</x:f>
      </x:c>
      <x:c r="L1646" s="4" t="n">
        <x:v>239.369</x:v>
      </x:c>
      <x:c r="M1646" s="5">
        <x:f>J1646/2.863*100</x:f>
      </x:c>
      <x:c r="N1646" s="6">
        <x:f>M1646*L1646/100</x:f>
      </x:c>
      <x:c r="O1646" s="6">
        <x:f>H1646-N1646</x:f>
      </x:c>
    </x:row>
    <x:row r="1647" spans="1:25">
      <x:c r="A1647" s="0" t="s">
        <x:v>50</x:v>
      </x:c>
      <x:c r="B1647" s="0" t="n">
        <x:v>2006</x:v>
      </x:c>
      <x:c r="C1647" s="0" t="s">
        <x:v>17</x:v>
      </x:c>
      <x:c r="D1647" s="0" t="s">
        <x:v>18</x:v>
      </x:c>
      <x:c r="E1647" s="0" t="s">
        <x:v>19</x:v>
      </x:c>
      <x:c r="F1647" s="0" t="s">
        <x:v>20</x:v>
      </x:c>
      <x:c r="G1647" s="0" t="n">
        <x:v>36</x:v>
      </x:c>
      <x:c r="H1647" s="4" t="n">
        <x:v>24.7</x:v>
      </x:c>
      <x:c r="I1647" s="4" t="n">
        <x:v>36</x:v>
      </x:c>
      <x:c r="J1647" s="4" t="n">
        <x:v>0.686</x:v>
      </x:c>
      <x:c r="K1647" s="4">
        <x:f>I1647*J1647</x:f>
      </x:c>
      <x:c r="L1647" s="4" t="n">
        <x:v>120.757</x:v>
      </x:c>
      <x:c r="M1647" s="5">
        <x:f>J1647/3.311*100</x:f>
      </x:c>
      <x:c r="N1647" s="6">
        <x:f>M1647*L1647/100</x:f>
      </x:c>
      <x:c r="O1647" s="6">
        <x:f>H1647-N1647</x:f>
      </x:c>
    </x:row>
    <x:row r="1648" spans="1:25">
      <x:c r="A1648" s="0" t="s">
        <x:v>50</x:v>
      </x:c>
      <x:c r="B1648" s="0" t="n">
        <x:v>2006</x:v>
      </x:c>
      <x:c r="C1648" s="0" t="s">
        <x:v>21</x:v>
      </x:c>
      <x:c r="D1648" s="0" t="s">
        <x:v>22</x:v>
      </x:c>
      <x:c r="E1648" s="0" t="s">
        <x:v>23</x:v>
      </x:c>
      <x:c r="F1648" s="0" t="s">
        <x:v>20</x:v>
      </x:c>
      <x:c r="G1648" s="0" t="n">
        <x:v>36</x:v>
      </x:c>
      <x:c r="H1648" s="4" t="n">
        <x:v>22.5</x:v>
      </x:c>
      <x:c r="I1648" s="4" t="n">
        <x:v>36</x:v>
      </x:c>
      <x:c r="J1648" s="4" t="n">
        <x:v>0.625</x:v>
      </x:c>
      <x:c r="K1648" s="4">
        <x:f>I1648*J1648</x:f>
      </x:c>
      <x:c r="L1648" s="4" t="n">
        <x:v>120.757</x:v>
      </x:c>
      <x:c r="M1648" s="5">
        <x:f>J1648/3.311*100</x:f>
      </x:c>
      <x:c r="N1648" s="6">
        <x:f>M1648*L1648/100</x:f>
      </x:c>
      <x:c r="O1648" s="6">
        <x:f>H1648-N1648</x:f>
      </x:c>
    </x:row>
    <x:row r="1649" spans="1:25">
      <x:c r="A1649" s="0" t="s">
        <x:v>50</x:v>
      </x:c>
      <x:c r="B1649" s="0" t="n">
        <x:v>2006</x:v>
      </x:c>
      <x:c r="C1649" s="0" t="s">
        <x:v>17</x:v>
      </x:c>
      <x:c r="D1649" s="0" t="s">
        <x:v>24</x:v>
      </x:c>
      <x:c r="E1649" s="0" t="s">
        <x:v>25</x:v>
      </x:c>
      <x:c r="F1649" s="0" t="s">
        <x:v>26</x:v>
      </x:c>
      <x:c r="G1649" s="0" t="n">
        <x:v>36</x:v>
      </x:c>
      <x:c r="H1649" s="4" t="n">
        <x:v>72</x:v>
      </x:c>
      <x:c r="I1649" s="4" t="n">
        <x:v>36</x:v>
      </x:c>
      <x:c r="J1649" s="4" t="n">
        <x:v>2</x:v>
      </x:c>
      <x:c r="K1649" s="4">
        <x:f>I1649*J1649</x:f>
      </x:c>
      <x:c r="L1649" s="4" t="n">
        <x:v>120.757</x:v>
      </x:c>
      <x:c r="M1649" s="5">
        <x:f>J1649/3.311*100</x:f>
      </x:c>
      <x:c r="N1649" s="6">
        <x:f>M1649*L1649/100</x:f>
      </x:c>
      <x:c r="O1649" s="6">
        <x:f>H1649-N1649</x:f>
      </x:c>
    </x:row>
    <x:row r="1650" spans="1:25">
      <x:c r="A1650" s="0" t="s">
        <x:v>135</x:v>
      </x:c>
      <x:c r="B1650" s="0" t="n">
        <x:v>2007</x:v>
      </x:c>
      <x:c r="C1650" s="0" t="s">
        <x:v>128</x:v>
      </x:c>
      <x:c r="D1650" s="0" t="s">
        <x:v>18</x:v>
      </x:c>
      <x:c r="E1650" s="0" t="s">
        <x:v>19</x:v>
      </x:c>
      <x:c r="F1650" s="0" t="s">
        <x:v>20</x:v>
      </x:c>
      <x:c r="G1650" s="0" t="n">
        <x:v>618</x:v>
      </x:c>
      <x:c r="H1650" s="4" t="n">
        <x:v>27.72</x:v>
      </x:c>
      <x:c r="I1650" s="4" t="n">
        <x:v>618</x:v>
      </x:c>
      <x:c r="J1650" s="4" t="n">
        <x:v>0.045</x:v>
      </x:c>
      <x:c r="K1650" s="4">
        <x:f>I1650*J1650</x:f>
      </x:c>
      <x:c r="L1650" s="4" t="n">
        <x:v>153.882</x:v>
      </x:c>
      <x:c r="M1650" s="5">
        <x:f>J1650/0.447*100</x:f>
      </x:c>
      <x:c r="N1650" s="6">
        <x:f>M1650*L1650/100</x:f>
      </x:c>
      <x:c r="O1650" s="6">
        <x:f>H1650-N1650</x:f>
      </x:c>
    </x:row>
    <x:row r="1651" spans="1:25">
      <x:c r="A1651" s="0" t="s">
        <x:v>135</x:v>
      </x:c>
      <x:c r="B1651" s="0" t="n">
        <x:v>2007</x:v>
      </x:c>
      <x:c r="C1651" s="0" t="s">
        <x:v>128</x:v>
      </x:c>
      <x:c r="D1651" s="0" t="s">
        <x:v>129</x:v>
      </x:c>
      <x:c r="E1651" s="0" t="s">
        <x:v>130</x:v>
      </x:c>
      <x:c r="F1651" s="0" t="s">
        <x:v>20</x:v>
      </x:c>
      <x:c r="G1651" s="0" t="n">
        <x:v>618</x:v>
      </x:c>
      <x:c r="H1651" s="4" t="n">
        <x:v>38.7</x:v>
      </x:c>
      <x:c r="I1651" s="4" t="n">
        <x:v>618</x:v>
      </x:c>
      <x:c r="J1651" s="4" t="n">
        <x:v>0.063</x:v>
      </x:c>
      <x:c r="K1651" s="4">
        <x:f>I1651*J1651</x:f>
      </x:c>
      <x:c r="L1651" s="4" t="n">
        <x:v>153.882</x:v>
      </x:c>
      <x:c r="M1651" s="5">
        <x:f>J1651/0.447*100</x:f>
      </x:c>
      <x:c r="N1651" s="6">
        <x:f>M1651*L1651/100</x:f>
      </x:c>
      <x:c r="O1651" s="6">
        <x:f>H1651-N1651</x:f>
      </x:c>
    </x:row>
    <x:row r="1652" spans="1:25">
      <x:c r="A1652" s="0" t="s">
        <x:v>135</x:v>
      </x:c>
      <x:c r="B1652" s="0" t="n">
        <x:v>2007</x:v>
      </x:c>
      <x:c r="C1652" s="0" t="s">
        <x:v>128</x:v>
      </x:c>
      <x:c r="D1652" s="0" t="s">
        <x:v>18</x:v>
      </x:c>
      <x:c r="E1652" s="0" t="s">
        <x:v>19</x:v>
      </x:c>
      <x:c r="F1652" s="0" t="s">
        <x:v>20</x:v>
      </x:c>
      <x:c r="G1652" s="0" t="n">
        <x:v>618</x:v>
      </x:c>
      <x:c r="H1652" s="4" t="n">
        <x:v>46.44</x:v>
      </x:c>
      <x:c r="I1652" s="4" t="n">
        <x:v>618</x:v>
      </x:c>
      <x:c r="J1652" s="4" t="n">
        <x:v>0.075</x:v>
      </x:c>
      <x:c r="K1652" s="4">
        <x:f>I1652*J1652</x:f>
      </x:c>
      <x:c r="L1652" s="4" t="n">
        <x:v>153.882</x:v>
      </x:c>
      <x:c r="M1652" s="5">
        <x:f>J1652/0.447*100</x:f>
      </x:c>
      <x:c r="N1652" s="6">
        <x:f>M1652*L1652/100</x:f>
      </x:c>
      <x:c r="O1652" s="6">
        <x:f>H1652-N1652</x:f>
      </x:c>
    </x:row>
    <x:row r="1653" spans="1:25">
      <x:c r="A1653" s="0" t="s">
        <x:v>135</x:v>
      </x:c>
      <x:c r="B1653" s="0" t="n">
        <x:v>2007</x:v>
      </x:c>
      <x:c r="C1653" s="0" t="s">
        <x:v>128</x:v>
      </x:c>
      <x:c r="D1653" s="0" t="s">
        <x:v>129</x:v>
      </x:c>
      <x:c r="E1653" s="0" t="s">
        <x:v>130</x:v>
      </x:c>
      <x:c r="F1653" s="0" t="s">
        <x:v>20</x:v>
      </x:c>
      <x:c r="G1653" s="0" t="n">
        <x:v>618</x:v>
      </x:c>
      <x:c r="H1653" s="4" t="n">
        <x:v>60</x:v>
      </x:c>
      <x:c r="I1653" s="4" t="n">
        <x:v>618</x:v>
      </x:c>
      <x:c r="J1653" s="4" t="n">
        <x:v>0.097</x:v>
      </x:c>
      <x:c r="K1653" s="4">
        <x:f>I1653*J1653</x:f>
      </x:c>
      <x:c r="L1653" s="4" t="n">
        <x:v>153.882</x:v>
      </x:c>
      <x:c r="M1653" s="5">
        <x:f>J1653/0.447*100</x:f>
      </x:c>
      <x:c r="N1653" s="6">
        <x:f>M1653*L1653/100</x:f>
      </x:c>
      <x:c r="O1653" s="6">
        <x:f>H1653-N1653</x:f>
      </x:c>
    </x:row>
    <x:row r="1654" spans="1:25">
      <x:c r="A1654" s="0" t="s">
        <x:v>135</x:v>
      </x:c>
      <x:c r="B1654" s="0" t="n">
        <x:v>2007</x:v>
      </x:c>
      <x:c r="C1654" s="0" t="s">
        <x:v>128</x:v>
      </x:c>
      <x:c r="D1654" s="0" t="s">
        <x:v>129</x:v>
      </x:c>
      <x:c r="E1654" s="0" t="s">
        <x:v>130</x:v>
      </x:c>
      <x:c r="F1654" s="0" t="s">
        <x:v>20</x:v>
      </x:c>
      <x:c r="G1654" s="0" t="n">
        <x:v>618</x:v>
      </x:c>
      <x:c r="H1654" s="4" t="n">
        <x:v>60</x:v>
      </x:c>
      <x:c r="I1654" s="4" t="n">
        <x:v>618</x:v>
      </x:c>
      <x:c r="J1654" s="4" t="n">
        <x:v>0.097</x:v>
      </x:c>
      <x:c r="K1654" s="4">
        <x:f>I1654*J1654</x:f>
      </x:c>
      <x:c r="L1654" s="4" t="n">
        <x:v>153.882</x:v>
      </x:c>
      <x:c r="M1654" s="5">
        <x:f>J1654/0.447*100</x:f>
      </x:c>
      <x:c r="N1654" s="6">
        <x:f>M1654*L1654/100</x:f>
      </x:c>
      <x:c r="O1654" s="6">
        <x:f>H1654-N1654</x:f>
      </x:c>
    </x:row>
    <x:row r="1655" spans="1:25">
      <x:c r="A1655" s="0" t="s">
        <x:v>135</x:v>
      </x:c>
      <x:c r="B1655" s="0" t="n">
        <x:v>2007</x:v>
      </x:c>
      <x:c r="C1655" s="0" t="s">
        <x:v>128</x:v>
      </x:c>
      <x:c r="D1655" s="0" t="s">
        <x:v>18</x:v>
      </x:c>
      <x:c r="E1655" s="0" t="s">
        <x:v>19</x:v>
      </x:c>
      <x:c r="F1655" s="0" t="s">
        <x:v>26</x:v>
      </x:c>
      <x:c r="G1655" s="0" t="n">
        <x:v>618</x:v>
      </x:c>
      <x:c r="H1655" s="4" t="n">
        <x:v>43.261</x:v>
      </x:c>
      <x:c r="I1655" s="4" t="n">
        <x:v>618</x:v>
      </x:c>
      <x:c r="J1655" s="4" t="n">
        <x:v>0.07</x:v>
      </x:c>
      <x:c r="K1655" s="4">
        <x:f>I1655*J1655</x:f>
      </x:c>
      <x:c r="L1655" s="4" t="n">
        <x:v>153.882</x:v>
      </x:c>
      <x:c r="M1655" s="5">
        <x:f>J1655/0.447*100</x:f>
      </x:c>
      <x:c r="N1655" s="6">
        <x:f>M1655*L1655/100</x:f>
      </x:c>
      <x:c r="O1655" s="6">
        <x:f>H1655-N1655</x:f>
      </x:c>
    </x:row>
    <x:row r="1656" spans="1:25">
      <x:c r="A1656" s="0" t="s">
        <x:v>142</x:v>
      </x:c>
      <x:c r="B1656" s="0" t="n">
        <x:v>2008</x:v>
      </x:c>
      <x:c r="C1656" s="0" t="s">
        <x:v>128</x:v>
      </x:c>
      <x:c r="D1656" s="0" t="s">
        <x:v>129</x:v>
      </x:c>
      <x:c r="E1656" s="0" t="s">
        <x:v>130</x:v>
      </x:c>
      <x:c r="F1656" s="0" t="s">
        <x:v>20</x:v>
      </x:c>
      <x:c r="G1656" s="0" t="n">
        <x:v>387</x:v>
      </x:c>
      <x:c r="H1656" s="4" t="n">
        <x:v>38.7</x:v>
      </x:c>
      <x:c r="I1656" s="4" t="n">
        <x:v>387</x:v>
      </x:c>
      <x:c r="J1656" s="4" t="n">
        <x:v>0.1</x:v>
      </x:c>
      <x:c r="K1656" s="4">
        <x:f>I1656*J1656</x:f>
      </x:c>
      <x:c r="L1656" s="4" t="n">
        <x:v>98.217</x:v>
      </x:c>
      <x:c r="M1656" s="5">
        <x:f>J1656/0.29*100</x:f>
      </x:c>
      <x:c r="N1656" s="6">
        <x:f>M1656*L1656/100</x:f>
      </x:c>
      <x:c r="O1656" s="6">
        <x:f>H1656-N1656</x:f>
      </x:c>
    </x:row>
    <x:row r="1657" spans="1:25">
      <x:c r="A1657" s="0" t="s">
        <x:v>142</x:v>
      </x:c>
      <x:c r="B1657" s="0" t="n">
        <x:v>2008</x:v>
      </x:c>
      <x:c r="C1657" s="0" t="s">
        <x:v>128</x:v>
      </x:c>
      <x:c r="D1657" s="0" t="s">
        <x:v>18</x:v>
      </x:c>
      <x:c r="E1657" s="0" t="s">
        <x:v>19</x:v>
      </x:c>
      <x:c r="F1657" s="0" t="s">
        <x:v>20</x:v>
      </x:c>
      <x:c r="G1657" s="0" t="n">
        <x:v>387</x:v>
      </x:c>
      <x:c r="H1657" s="4" t="n">
        <x:v>46.44</x:v>
      </x:c>
      <x:c r="I1657" s="4" t="n">
        <x:v>387</x:v>
      </x:c>
      <x:c r="J1657" s="4" t="n">
        <x:v>0.12</x:v>
      </x:c>
      <x:c r="K1657" s="4">
        <x:f>I1657*J1657</x:f>
      </x:c>
      <x:c r="L1657" s="4" t="n">
        <x:v>98.217</x:v>
      </x:c>
      <x:c r="M1657" s="5">
        <x:f>J1657/0.29*100</x:f>
      </x:c>
      <x:c r="N1657" s="6">
        <x:f>M1657*L1657/100</x:f>
      </x:c>
      <x:c r="O1657" s="6">
        <x:f>H1657-N1657</x:f>
      </x:c>
    </x:row>
    <x:row r="1658" spans="1:25">
      <x:c r="A1658" s="0" t="s">
        <x:v>142</x:v>
      </x:c>
      <x:c r="B1658" s="0" t="n">
        <x:v>2008</x:v>
      </x:c>
      <x:c r="C1658" s="0" t="s">
        <x:v>128</x:v>
      </x:c>
      <x:c r="D1658" s="0" t="s">
        <x:v>18</x:v>
      </x:c>
      <x:c r="E1658" s="0" t="s">
        <x:v>19</x:v>
      </x:c>
      <x:c r="F1658" s="0" t="s">
        <x:v>26</x:v>
      </x:c>
      <x:c r="G1658" s="0" t="n">
        <x:v>387</x:v>
      </x:c>
      <x:c r="H1658" s="4" t="n">
        <x:v>27.091</x:v>
      </x:c>
      <x:c r="I1658" s="4" t="n">
        <x:v>387</x:v>
      </x:c>
      <x:c r="J1658" s="4" t="n">
        <x:v>0.07</x:v>
      </x:c>
      <x:c r="K1658" s="4">
        <x:f>I1658*J1658</x:f>
      </x:c>
      <x:c r="L1658" s="4" t="n">
        <x:v>98.217</x:v>
      </x:c>
      <x:c r="M1658" s="5">
        <x:f>J1658/0.29*100</x:f>
      </x:c>
      <x:c r="N1658" s="6">
        <x:f>M1658*L1658/100</x:f>
      </x:c>
      <x:c r="O1658" s="6">
        <x:f>H1658-N1658</x:f>
      </x:c>
    </x:row>
    <x:row r="1659" spans="1:25">
      <x:c r="A1659" s="0" t="s">
        <x:v>83</x:v>
      </x:c>
      <x:c r="B1659" s="0" t="n">
        <x:v>2009</x:v>
      </x:c>
      <x:c r="C1659" s="0" t="s">
        <x:v>21</x:v>
      </x:c>
      <x:c r="D1659" s="0" t="s">
        <x:v>22</x:v>
      </x:c>
      <x:c r="E1659" s="0" t="s">
        <x:v>23</x:v>
      </x:c>
      <x:c r="F1659" s="0" t="s">
        <x:v>20</x:v>
      </x:c>
      <x:c r="G1659" s="0" t="n">
        <x:v>117</x:v>
      </x:c>
      <x:c r="H1659" s="4" t="n">
        <x:v>43.384</x:v>
      </x:c>
      <x:c r="I1659" s="4" t="n">
        <x:v>117</x:v>
      </x:c>
      <x:c r="J1659" s="4" t="n">
        <x:v>0.371</x:v>
      </x:c>
      <x:c r="K1659" s="4">
        <x:f>I1659*J1659</x:f>
      </x:c>
      <x:c r="L1659" s="4" t="n">
        <x:v>246.602</x:v>
      </x:c>
      <x:c r="M1659" s="5">
        <x:f>J1659/3.234*100</x:f>
      </x:c>
      <x:c r="N1659" s="6">
        <x:f>M1659*L1659/100</x:f>
      </x:c>
      <x:c r="O1659" s="6">
        <x:f>H1659-N1659</x:f>
      </x:c>
    </x:row>
    <x:row r="1660" spans="1:25">
      <x:c r="A1660" s="0" t="s">
        <x:v>83</x:v>
      </x:c>
      <x:c r="B1660" s="0" t="n">
        <x:v>2009</x:v>
      </x:c>
      <x:c r="C1660" s="0" t="s">
        <x:v>21</x:v>
      </x:c>
      <x:c r="D1660" s="0" t="s">
        <x:v>22</x:v>
      </x:c>
      <x:c r="E1660" s="0" t="s">
        <x:v>23</x:v>
      </x:c>
      <x:c r="F1660" s="0" t="s">
        <x:v>20</x:v>
      </x:c>
      <x:c r="G1660" s="0" t="n">
        <x:v>117</x:v>
      </x:c>
      <x:c r="H1660" s="4" t="n">
        <x:v>39.897</x:v>
      </x:c>
      <x:c r="I1660" s="4" t="n">
        <x:v>117</x:v>
      </x:c>
      <x:c r="J1660" s="4" t="n">
        <x:v>0.341</x:v>
      </x:c>
      <x:c r="K1660" s="4">
        <x:f>I1660*J1660</x:f>
      </x:c>
      <x:c r="L1660" s="4" t="n">
        <x:v>246.602</x:v>
      </x:c>
      <x:c r="M1660" s="5">
        <x:f>J1660/3.234*100</x:f>
      </x:c>
      <x:c r="N1660" s="6">
        <x:f>M1660*L1660/100</x:f>
      </x:c>
      <x:c r="O1660" s="6">
        <x:f>H1660-N1660</x:f>
      </x:c>
    </x:row>
    <x:row r="1661" spans="1:25">
      <x:c r="A1661" s="0" t="s">
        <x:v>83</x:v>
      </x:c>
      <x:c r="B1661" s="0" t="n">
        <x:v>2009</x:v>
      </x:c>
      <x:c r="C1661" s="0" t="s">
        <x:v>21</x:v>
      </x:c>
      <x:c r="D1661" s="0" t="s">
        <x:v>22</x:v>
      </x:c>
      <x:c r="E1661" s="0" t="s">
        <x:v>23</x:v>
      </x:c>
      <x:c r="F1661" s="0" t="s">
        <x:v>20</x:v>
      </x:c>
      <x:c r="G1661" s="0" t="n">
        <x:v>117</x:v>
      </x:c>
      <x:c r="H1661" s="4" t="n">
        <x:v>43.384</x:v>
      </x:c>
      <x:c r="I1661" s="4" t="n">
        <x:v>117</x:v>
      </x:c>
      <x:c r="J1661" s="4" t="n">
        <x:v>0.371</x:v>
      </x:c>
      <x:c r="K1661" s="4">
        <x:f>I1661*J1661</x:f>
      </x:c>
      <x:c r="L1661" s="4" t="n">
        <x:v>246.602</x:v>
      </x:c>
      <x:c r="M1661" s="5">
        <x:f>J1661/3.234*100</x:f>
      </x:c>
      <x:c r="N1661" s="6">
        <x:f>M1661*L1661/100</x:f>
      </x:c>
      <x:c r="O1661" s="6">
        <x:f>H1661-N1661</x:f>
      </x:c>
    </x:row>
    <x:row r="1662" spans="1:25">
      <x:c r="A1662" s="0" t="s">
        <x:v>83</x:v>
      </x:c>
      <x:c r="B1662" s="0" t="n">
        <x:v>2009</x:v>
      </x:c>
      <x:c r="C1662" s="0" t="s">
        <x:v>21</x:v>
      </x:c>
      <x:c r="D1662" s="0" t="s">
        <x:v>22</x:v>
      </x:c>
      <x:c r="E1662" s="0" t="s">
        <x:v>23</x:v>
      </x:c>
      <x:c r="F1662" s="0" t="s">
        <x:v>20</x:v>
      </x:c>
      <x:c r="G1662" s="0" t="n">
        <x:v>117</x:v>
      </x:c>
      <x:c r="H1662" s="4" t="n">
        <x:v>43.384</x:v>
      </x:c>
      <x:c r="I1662" s="4" t="n">
        <x:v>117</x:v>
      </x:c>
      <x:c r="J1662" s="4" t="n">
        <x:v>0.371</x:v>
      </x:c>
      <x:c r="K1662" s="4">
        <x:f>I1662*J1662</x:f>
      </x:c>
      <x:c r="L1662" s="4" t="n">
        <x:v>246.602</x:v>
      </x:c>
      <x:c r="M1662" s="5">
        <x:f>J1662/3.234*100</x:f>
      </x:c>
      <x:c r="N1662" s="6">
        <x:f>M1662*L1662/100</x:f>
      </x:c>
      <x:c r="O1662" s="6">
        <x:f>H1662-N1662</x:f>
      </x:c>
    </x:row>
    <x:row r="1663" spans="1:25">
      <x:c r="A1663" s="0" t="s">
        <x:v>83</x:v>
      </x:c>
      <x:c r="B1663" s="0" t="n">
        <x:v>2009</x:v>
      </x:c>
      <x:c r="C1663" s="0" t="s">
        <x:v>21</x:v>
      </x:c>
      <x:c r="D1663" s="0" t="s">
        <x:v>28</x:v>
      </x:c>
      <x:c r="E1663" s="0" t="s">
        <x:v>19</x:v>
      </x:c>
      <x:c r="F1663" s="0" t="s">
        <x:v>26</x:v>
      </x:c>
      <x:c r="G1663" s="0" t="n">
        <x:v>117</x:v>
      </x:c>
      <x:c r="H1663" s="4" t="n">
        <x:v>30.425</x:v>
      </x:c>
      <x:c r="I1663" s="4" t="n">
        <x:v>117</x:v>
      </x:c>
      <x:c r="J1663" s="4" t="n">
        <x:v>0.26</x:v>
      </x:c>
      <x:c r="K1663" s="4">
        <x:f>I1663*J1663</x:f>
      </x:c>
      <x:c r="L1663" s="4" t="n">
        <x:v>246.602</x:v>
      </x:c>
      <x:c r="M1663" s="5">
        <x:f>J1663/3.234*100</x:f>
      </x:c>
      <x:c r="N1663" s="6">
        <x:f>M1663*L1663/100</x:f>
      </x:c>
      <x:c r="O1663" s="6">
        <x:f>H1663-N1663</x:f>
      </x:c>
    </x:row>
    <x:row r="1664" spans="1:25">
      <x:c r="A1664" s="0" t="s">
        <x:v>83</x:v>
      </x:c>
      <x:c r="B1664" s="0" t="n">
        <x:v>2009</x:v>
      </x:c>
      <x:c r="C1664" s="0" t="s">
        <x:v>21</x:v>
      </x:c>
      <x:c r="D1664" s="0" t="s">
        <x:v>28</x:v>
      </x:c>
      <x:c r="E1664" s="0" t="s">
        <x:v>23</x:v>
      </x:c>
      <x:c r="F1664" s="0" t="s">
        <x:v>26</x:v>
      </x:c>
      <x:c r="G1664" s="0" t="n">
        <x:v>117</x:v>
      </x:c>
      <x:c r="H1664" s="4" t="n">
        <x:v>177.84</x:v>
      </x:c>
      <x:c r="I1664" s="4" t="n">
        <x:v>117</x:v>
      </x:c>
      <x:c r="J1664" s="4" t="n">
        <x:v>1.52</x:v>
      </x:c>
      <x:c r="K1664" s="4">
        <x:f>I1664*J1664</x:f>
      </x:c>
      <x:c r="L1664" s="4" t="n">
        <x:v>246.602</x:v>
      </x:c>
      <x:c r="M1664" s="5">
        <x:f>J1664/3.234*100</x:f>
      </x:c>
      <x:c r="N1664" s="6">
        <x:f>M1664*L1664/100</x:f>
      </x:c>
      <x:c r="O1664" s="6">
        <x:f>H1664-N1664</x:f>
      </x:c>
    </x:row>
    <x:row r="1665" spans="1:25">
      <x:c r="A1665" s="0" t="s">
        <x:v>84</x:v>
      </x:c>
      <x:c r="B1665" s="0" t="n">
        <x:v>2010</x:v>
      </x:c>
      <x:c r="C1665" s="0" t="s">
        <x:v>21</x:v>
      </x:c>
      <x:c r="D1665" s="0" t="s">
        <x:v>22</x:v>
      </x:c>
      <x:c r="E1665" s="0" t="s">
        <x:v>23</x:v>
      </x:c>
      <x:c r="F1665" s="0" t="s">
        <x:v>20</x:v>
      </x:c>
      <x:c r="G1665" s="0" t="n">
        <x:v>117</x:v>
      </x:c>
      <x:c r="H1665" s="4" t="n">
        <x:v>39.897</x:v>
      </x:c>
      <x:c r="I1665" s="4" t="n">
        <x:v>117</x:v>
      </x:c>
      <x:c r="J1665" s="4" t="n">
        <x:v>0.341</x:v>
      </x:c>
      <x:c r="K1665" s="4">
        <x:f>I1665*J1665</x:f>
      </x:c>
      <x:c r="L1665" s="4" t="n">
        <x:v>255.718</x:v>
      </x:c>
      <x:c r="M1665" s="5">
        <x:f>J1665/2.863*100</x:f>
      </x:c>
      <x:c r="N1665" s="6">
        <x:f>M1665*L1665/100</x:f>
      </x:c>
      <x:c r="O1665" s="6">
        <x:f>H1665-N1665</x:f>
      </x:c>
    </x:row>
    <x:row r="1666" spans="1:25">
      <x:c r="A1666" s="0" t="s">
        <x:v>84</x:v>
      </x:c>
      <x:c r="B1666" s="0" t="n">
        <x:v>2010</x:v>
      </x:c>
      <x:c r="C1666" s="0" t="s">
        <x:v>21</x:v>
      </x:c>
      <x:c r="D1666" s="0" t="s">
        <x:v>22</x:v>
      </x:c>
      <x:c r="E1666" s="0" t="s">
        <x:v>23</x:v>
      </x:c>
      <x:c r="F1666" s="0" t="s">
        <x:v>20</x:v>
      </x:c>
      <x:c r="G1666" s="0" t="n">
        <x:v>117</x:v>
      </x:c>
      <x:c r="H1666" s="4" t="n">
        <x:v>43.384</x:v>
      </x:c>
      <x:c r="I1666" s="4" t="n">
        <x:v>117</x:v>
      </x:c>
      <x:c r="J1666" s="4" t="n">
        <x:v>0.371</x:v>
      </x:c>
      <x:c r="K1666" s="4">
        <x:f>I1666*J1666</x:f>
      </x:c>
      <x:c r="L1666" s="4" t="n">
        <x:v>255.718</x:v>
      </x:c>
      <x:c r="M1666" s="5">
        <x:f>J1666/2.863*100</x:f>
      </x:c>
      <x:c r="N1666" s="6">
        <x:f>M1666*L1666/100</x:f>
      </x:c>
      <x:c r="O1666" s="6">
        <x:f>H1666-N1666</x:f>
      </x:c>
    </x:row>
    <x:row r="1667" spans="1:25">
      <x:c r="A1667" s="0" t="s">
        <x:v>84</x:v>
      </x:c>
      <x:c r="B1667" s="0" t="n">
        <x:v>2010</x:v>
      </x:c>
      <x:c r="C1667" s="0" t="s">
        <x:v>21</x:v>
      </x:c>
      <x:c r="D1667" s="0" t="s">
        <x:v>22</x:v>
      </x:c>
      <x:c r="E1667" s="0" t="s">
        <x:v>23</x:v>
      </x:c>
      <x:c r="F1667" s="0" t="s">
        <x:v>20</x:v>
      </x:c>
      <x:c r="G1667" s="0" t="n">
        <x:v>117</x:v>
      </x:c>
      <x:c r="H1667" s="4" t="n">
        <x:v>43.384</x:v>
      </x:c>
      <x:c r="I1667" s="4" t="n">
        <x:v>117</x:v>
      </x:c>
      <x:c r="J1667" s="4" t="n">
        <x:v>0.371</x:v>
      </x:c>
      <x:c r="K1667" s="4">
        <x:f>I1667*J1667</x:f>
      </x:c>
      <x:c r="L1667" s="4" t="n">
        <x:v>255.718</x:v>
      </x:c>
      <x:c r="M1667" s="5">
        <x:f>J1667/2.863*100</x:f>
      </x:c>
      <x:c r="N1667" s="6">
        <x:f>M1667*L1667/100</x:f>
      </x:c>
      <x:c r="O1667" s="6">
        <x:f>H1667-N1667</x:f>
      </x:c>
    </x:row>
    <x:row r="1668" spans="1:25">
      <x:c r="A1668" s="0" t="s">
        <x:v>84</x:v>
      </x:c>
      <x:c r="B1668" s="0" t="n">
        <x:v>2010</x:v>
      </x:c>
      <x:c r="C1668" s="0" t="s">
        <x:v>21</x:v>
      </x:c>
      <x:c r="D1668" s="0" t="s">
        <x:v>28</x:v>
      </x:c>
      <x:c r="E1668" s="0" t="s">
        <x:v>19</x:v>
      </x:c>
      <x:c r="F1668" s="0" t="s">
        <x:v>26</x:v>
      </x:c>
      <x:c r="G1668" s="0" t="n">
        <x:v>117</x:v>
      </x:c>
      <x:c r="H1668" s="4" t="n">
        <x:v>30.422</x:v>
      </x:c>
      <x:c r="I1668" s="4" t="n">
        <x:v>117</x:v>
      </x:c>
      <x:c r="J1668" s="4" t="n">
        <x:v>0.26</x:v>
      </x:c>
      <x:c r="K1668" s="4">
        <x:f>I1668*J1668</x:f>
      </x:c>
      <x:c r="L1668" s="4" t="n">
        <x:v>255.718</x:v>
      </x:c>
      <x:c r="M1668" s="5">
        <x:f>J1668/2.863*100</x:f>
      </x:c>
      <x:c r="N1668" s="6">
        <x:f>M1668*L1668/100</x:f>
      </x:c>
      <x:c r="O1668" s="6">
        <x:f>H1668-N1668</x:f>
      </x:c>
    </x:row>
    <x:row r="1669" spans="1:25">
      <x:c r="A1669" s="0" t="s">
        <x:v>84</x:v>
      </x:c>
      <x:c r="B1669" s="0" t="n">
        <x:v>2010</x:v>
      </x:c>
      <x:c r="C1669" s="0" t="s">
        <x:v>21</x:v>
      </x:c>
      <x:c r="D1669" s="0" t="s">
        <x:v>28</x:v>
      </x:c>
      <x:c r="E1669" s="0" t="s">
        <x:v>23</x:v>
      </x:c>
      <x:c r="F1669" s="0" t="s">
        <x:v>26</x:v>
      </x:c>
      <x:c r="G1669" s="0" t="n">
        <x:v>117</x:v>
      </x:c>
      <x:c r="H1669" s="4" t="n">
        <x:v>177.84</x:v>
      </x:c>
      <x:c r="I1669" s="4" t="n">
        <x:v>117</x:v>
      </x:c>
      <x:c r="J1669" s="4" t="n">
        <x:v>1.52</x:v>
      </x:c>
      <x:c r="K1669" s="4">
        <x:f>I1669*J1669</x:f>
      </x:c>
      <x:c r="L1669" s="4" t="n">
        <x:v>255.718</x:v>
      </x:c>
      <x:c r="M1669" s="5">
        <x:f>J1669/2.863*100</x:f>
      </x:c>
      <x:c r="N1669" s="6">
        <x:f>M1669*L1669/100</x:f>
      </x:c>
      <x:c r="O1669" s="6">
        <x:f>H1669-N1669</x:f>
      </x:c>
    </x:row>
    <x:row r="1670" spans="1:25">
      <x:c r="A1670" s="0" t="s">
        <x:v>117</x:v>
      </x:c>
      <x:c r="B1670" s="0" t="n">
        <x:v>2011</x:v>
      </x:c>
      <x:c r="C1670" s="0" t="s">
        <x:v>21</x:v>
      </x:c>
      <x:c r="D1670" s="0" t="s">
        <x:v>33</x:v>
      </x:c>
      <x:c r="E1670" s="0" t="s">
        <x:v>34</x:v>
      </x:c>
      <x:c r="F1670" s="0" t="s">
        <x:v>20</x:v>
      </x:c>
      <x:c r="G1670" s="0" t="n">
        <x:v>173</x:v>
      </x:c>
      <x:c r="H1670" s="4" t="n">
        <x:v>46.018</x:v>
      </x:c>
      <x:c r="I1670" s="4" t="n">
        <x:v>173</x:v>
      </x:c>
      <x:c r="J1670" s="4" t="n">
        <x:v>0.266</x:v>
      </x:c>
      <x:c r="K1670" s="4">
        <x:f>I1670*J1670</x:f>
      </x:c>
      <x:c r="L1670" s="4" t="n">
        <x:v>250.566</x:v>
      </x:c>
      <x:c r="M1670" s="5">
        <x:f>J1670/1.766*100</x:f>
      </x:c>
      <x:c r="N1670" s="6">
        <x:f>M1670*L1670/100</x:f>
      </x:c>
      <x:c r="O1670" s="6">
        <x:f>H1670-N1670</x:f>
      </x:c>
    </x:row>
    <x:row r="1671" spans="1:25">
      <x:c r="A1671" s="0" t="s">
        <x:v>117</x:v>
      </x:c>
      <x:c r="B1671" s="0" t="n">
        <x:v>2011</x:v>
      </x:c>
      <x:c r="C1671" s="0" t="s">
        <x:v>21</x:v>
      </x:c>
      <x:c r="D1671" s="0" t="s">
        <x:v>22</x:v>
      </x:c>
      <x:c r="E1671" s="0" t="s">
        <x:v>35</x:v>
      </x:c>
      <x:c r="F1671" s="0" t="s">
        <x:v>20</x:v>
      </x:c>
      <x:c r="G1671" s="0" t="n">
        <x:v>173</x:v>
      </x:c>
      <x:c r="H1671" s="4" t="n">
        <x:v>50.4</x:v>
      </x:c>
      <x:c r="I1671" s="4" t="n">
        <x:v>173</x:v>
      </x:c>
      <x:c r="J1671" s="4" t="n">
        <x:v>0.291</x:v>
      </x:c>
      <x:c r="K1671" s="4">
        <x:f>I1671*J1671</x:f>
      </x:c>
      <x:c r="L1671" s="4" t="n">
        <x:v>250.566</x:v>
      </x:c>
      <x:c r="M1671" s="5">
        <x:f>J1671/1.766*100</x:f>
      </x:c>
      <x:c r="N1671" s="6">
        <x:f>M1671*L1671/100</x:f>
      </x:c>
      <x:c r="O1671" s="6">
        <x:f>H1671-N1671</x:f>
      </x:c>
    </x:row>
    <x:row r="1672" spans="1:25">
      <x:c r="A1672" s="0" t="s">
        <x:v>117</x:v>
      </x:c>
      <x:c r="B1672" s="0" t="n">
        <x:v>2011</x:v>
      </x:c>
      <x:c r="C1672" s="0" t="s">
        <x:v>21</x:v>
      </x:c>
      <x:c r="D1672" s="0" t="s">
        <x:v>22</x:v>
      </x:c>
      <x:c r="E1672" s="0" t="s">
        <x:v>35</x:v>
      </x:c>
      <x:c r="F1672" s="0" t="s">
        <x:v>20</x:v>
      </x:c>
      <x:c r="G1672" s="0" t="n">
        <x:v>173</x:v>
      </x:c>
      <x:c r="H1672" s="4" t="n">
        <x:v>50.4</x:v>
      </x:c>
      <x:c r="I1672" s="4" t="n">
        <x:v>173</x:v>
      </x:c>
      <x:c r="J1672" s="4" t="n">
        <x:v>0.291</x:v>
      </x:c>
      <x:c r="K1672" s="4">
        <x:f>I1672*J1672</x:f>
      </x:c>
      <x:c r="L1672" s="4" t="n">
        <x:v>250.566</x:v>
      </x:c>
      <x:c r="M1672" s="5">
        <x:f>J1672/1.766*100</x:f>
      </x:c>
      <x:c r="N1672" s="6">
        <x:f>M1672*L1672/100</x:f>
      </x:c>
      <x:c r="O1672" s="6">
        <x:f>H1672-N1672</x:f>
      </x:c>
    </x:row>
    <x:row r="1673" spans="1:25">
      <x:c r="A1673" s="0" t="s">
        <x:v>117</x:v>
      </x:c>
      <x:c r="B1673" s="0" t="n">
        <x:v>2011</x:v>
      </x:c>
      <x:c r="C1673" s="0" t="s">
        <x:v>21</x:v>
      </x:c>
      <x:c r="D1673" s="0" t="s">
        <x:v>33</x:v>
      </x:c>
      <x:c r="E1673" s="0" t="s">
        <x:v>34</x:v>
      </x:c>
      <x:c r="F1673" s="0" t="s">
        <x:v>26</x:v>
      </x:c>
      <x:c r="G1673" s="0" t="n">
        <x:v>173</x:v>
      </x:c>
      <x:c r="H1673" s="4" t="n">
        <x:v>13.498</x:v>
      </x:c>
      <x:c r="I1673" s="4" t="n">
        <x:v>173</x:v>
      </x:c>
      <x:c r="J1673" s="4" t="n">
        <x:v>0.078</x:v>
      </x:c>
      <x:c r="K1673" s="4">
        <x:f>I1673*J1673</x:f>
      </x:c>
      <x:c r="L1673" s="4" t="n">
        <x:v>250.566</x:v>
      </x:c>
      <x:c r="M1673" s="5">
        <x:f>J1673/1.766*100</x:f>
      </x:c>
      <x:c r="N1673" s="6">
        <x:f>M1673*L1673/100</x:f>
      </x:c>
      <x:c r="O1673" s="6">
        <x:f>H1673-N1673</x:f>
      </x:c>
    </x:row>
    <x:row r="1674" spans="1:25">
      <x:c r="A1674" s="0" t="s">
        <x:v>117</x:v>
      </x:c>
      <x:c r="B1674" s="0" t="n">
        <x:v>2011</x:v>
      </x:c>
      <x:c r="C1674" s="0" t="s">
        <x:v>21</x:v>
      </x:c>
      <x:c r="D1674" s="0" t="s">
        <x:v>36</x:v>
      </x:c>
      <x:c r="E1674" s="0" t="s">
        <x:v>37</x:v>
      </x:c>
      <x:c r="F1674" s="0" t="s">
        <x:v>26</x:v>
      </x:c>
      <x:c r="G1674" s="0" t="n">
        <x:v>173</x:v>
      </x:c>
      <x:c r="H1674" s="4" t="n">
        <x:v>72.66</x:v>
      </x:c>
      <x:c r="I1674" s="4" t="n">
        <x:v>173</x:v>
      </x:c>
      <x:c r="J1674" s="4" t="n">
        <x:v>0.42</x:v>
      </x:c>
      <x:c r="K1674" s="4">
        <x:f>I1674*J1674</x:f>
      </x:c>
      <x:c r="L1674" s="4" t="n">
        <x:v>250.566</x:v>
      </x:c>
      <x:c r="M1674" s="5">
        <x:f>J1674/1.766*100</x:f>
      </x:c>
      <x:c r="N1674" s="6">
        <x:f>M1674*L1674/100</x:f>
      </x:c>
      <x:c r="O1674" s="6">
        <x:f>H1674-N1674</x:f>
      </x:c>
    </x:row>
    <x:row r="1675" spans="1:25">
      <x:c r="A1675" s="0" t="s">
        <x:v>117</x:v>
      </x:c>
      <x:c r="B1675" s="0" t="n">
        <x:v>2011</x:v>
      </x:c>
      <x:c r="C1675" s="0" t="s">
        <x:v>21</x:v>
      </x:c>
      <x:c r="D1675" s="0" t="s">
        <x:v>36</x:v>
      </x:c>
      <x:c r="E1675" s="0" t="s">
        <x:v>38</x:v>
      </x:c>
      <x:c r="F1675" s="0" t="s">
        <x:v>26</x:v>
      </x:c>
      <x:c r="G1675" s="0" t="n">
        <x:v>173</x:v>
      </x:c>
      <x:c r="H1675" s="4" t="n">
        <x:v>72.662</x:v>
      </x:c>
      <x:c r="I1675" s="4" t="n">
        <x:v>173</x:v>
      </x:c>
      <x:c r="J1675" s="4" t="n">
        <x:v>0.42</x:v>
      </x:c>
      <x:c r="K1675" s="4">
        <x:f>I1675*J1675</x:f>
      </x:c>
      <x:c r="L1675" s="4" t="n">
        <x:v>250.566</x:v>
      </x:c>
      <x:c r="M1675" s="5">
        <x:f>J1675/1.766*100</x:f>
      </x:c>
      <x:c r="N1675" s="6">
        <x:f>M1675*L1675/100</x:f>
      </x:c>
      <x:c r="O1675" s="6">
        <x:f>H1675-N1675</x:f>
      </x:c>
    </x:row>
    <x:row r="1676" spans="1:25">
      <x:c r="A1676" s="0" t="s">
        <x:v>47</x:v>
      </x:c>
      <x:c r="B1676" s="0" t="n">
        <x:v>2012</x:v>
      </x:c>
      <x:c r="C1676" s="0" t="s">
        <x:v>21</x:v>
      </x:c>
      <x:c r="D1676" s="0" t="s">
        <x:v>33</x:v>
      </x:c>
      <x:c r="E1676" s="0" t="s">
        <x:v>34</x:v>
      </x:c>
      <x:c r="F1676" s="0" t="s">
        <x:v>20</x:v>
      </x:c>
      <x:c r="G1676" s="0" t="n">
        <x:v>173</x:v>
      </x:c>
      <x:c r="H1676" s="4" t="n">
        <x:v>46.018</x:v>
      </x:c>
      <x:c r="I1676" s="4" t="n">
        <x:v>173</x:v>
      </x:c>
      <x:c r="J1676" s="4" t="n">
        <x:v>0.266</x:v>
      </x:c>
      <x:c r="K1676" s="4">
        <x:f>I1676*J1676</x:f>
      </x:c>
      <x:c r="L1676" s="4" t="n">
        <x:v>250.523</x:v>
      </x:c>
      <x:c r="M1676" s="5">
        <x:f>J1676/1.475*100</x:f>
      </x:c>
      <x:c r="N1676" s="6">
        <x:f>M1676*L1676/100</x:f>
      </x:c>
      <x:c r="O1676" s="6">
        <x:f>H1676-N1676</x:f>
      </x:c>
    </x:row>
    <x:row r="1677" spans="1:25">
      <x:c r="A1677" s="0" t="s">
        <x:v>47</x:v>
      </x:c>
      <x:c r="B1677" s="0" t="n">
        <x:v>2012</x:v>
      </x:c>
      <x:c r="C1677" s="0" t="s">
        <x:v>21</x:v>
      </x:c>
      <x:c r="D1677" s="0" t="s">
        <x:v>22</x:v>
      </x:c>
      <x:c r="E1677" s="0" t="s">
        <x:v>35</x:v>
      </x:c>
      <x:c r="F1677" s="0" t="s">
        <x:v>20</x:v>
      </x:c>
      <x:c r="G1677" s="0" t="n">
        <x:v>173</x:v>
      </x:c>
      <x:c r="H1677" s="4" t="n">
        <x:v>50.4</x:v>
      </x:c>
      <x:c r="I1677" s="4" t="n">
        <x:v>173</x:v>
      </x:c>
      <x:c r="J1677" s="4" t="n">
        <x:v>0.291</x:v>
      </x:c>
      <x:c r="K1677" s="4">
        <x:f>I1677*J1677</x:f>
      </x:c>
      <x:c r="L1677" s="4" t="n">
        <x:v>250.523</x:v>
      </x:c>
      <x:c r="M1677" s="5">
        <x:f>J1677/1.475*100</x:f>
      </x:c>
      <x:c r="N1677" s="6">
        <x:f>M1677*L1677/100</x:f>
      </x:c>
      <x:c r="O1677" s="6">
        <x:f>H1677-N1677</x:f>
      </x:c>
    </x:row>
    <x:row r="1678" spans="1:25">
      <x:c r="A1678" s="0" t="s">
        <x:v>47</x:v>
      </x:c>
      <x:c r="B1678" s="0" t="n">
        <x:v>2012</x:v>
      </x:c>
      <x:c r="C1678" s="0" t="s">
        <x:v>21</x:v>
      </x:c>
      <x:c r="D1678" s="0" t="s">
        <x:v>33</x:v>
      </x:c>
      <x:c r="E1678" s="0" t="s">
        <x:v>34</x:v>
      </x:c>
      <x:c r="F1678" s="0" t="s">
        <x:v>26</x:v>
      </x:c>
      <x:c r="G1678" s="0" t="n">
        <x:v>173</x:v>
      </x:c>
      <x:c r="H1678" s="4" t="n">
        <x:v>13.495</x:v>
      </x:c>
      <x:c r="I1678" s="4" t="n">
        <x:v>173</x:v>
      </x:c>
      <x:c r="J1678" s="4" t="n">
        <x:v>0.078</x:v>
      </x:c>
      <x:c r="K1678" s="4">
        <x:f>I1678*J1678</x:f>
      </x:c>
      <x:c r="L1678" s="4" t="n">
        <x:v>250.523</x:v>
      </x:c>
      <x:c r="M1678" s="5">
        <x:f>J1678/1.475*100</x:f>
      </x:c>
      <x:c r="N1678" s="6">
        <x:f>M1678*L1678/100</x:f>
      </x:c>
      <x:c r="O1678" s="6">
        <x:f>H1678-N1678</x:f>
      </x:c>
    </x:row>
    <x:row r="1679" spans="1:25">
      <x:c r="A1679" s="0" t="s">
        <x:v>47</x:v>
      </x:c>
      <x:c r="B1679" s="0" t="n">
        <x:v>2012</x:v>
      </x:c>
      <x:c r="C1679" s="0" t="s">
        <x:v>21</x:v>
      </x:c>
      <x:c r="D1679" s="0" t="s">
        <x:v>36</x:v>
      </x:c>
      <x:c r="E1679" s="0" t="s">
        <x:v>37</x:v>
      </x:c>
      <x:c r="F1679" s="0" t="s">
        <x:v>26</x:v>
      </x:c>
      <x:c r="G1679" s="0" t="n">
        <x:v>173</x:v>
      </x:c>
      <x:c r="H1679" s="4" t="n">
        <x:v>72.662</x:v>
      </x:c>
      <x:c r="I1679" s="4" t="n">
        <x:v>173</x:v>
      </x:c>
      <x:c r="J1679" s="4" t="n">
        <x:v>0.42</x:v>
      </x:c>
      <x:c r="K1679" s="4">
        <x:f>I1679*J1679</x:f>
      </x:c>
      <x:c r="L1679" s="4" t="n">
        <x:v>250.523</x:v>
      </x:c>
      <x:c r="M1679" s="5">
        <x:f>J1679/1.475*100</x:f>
      </x:c>
      <x:c r="N1679" s="6">
        <x:f>M1679*L1679/100</x:f>
      </x:c>
      <x:c r="O1679" s="6">
        <x:f>H1679-N1679</x:f>
      </x:c>
    </x:row>
    <x:row r="1680" spans="1:25">
      <x:c r="A1680" s="0" t="s">
        <x:v>47</x:v>
      </x:c>
      <x:c r="B1680" s="0" t="n">
        <x:v>2012</x:v>
      </x:c>
      <x:c r="C1680" s="0" t="s">
        <x:v>21</x:v>
      </x:c>
      <x:c r="D1680" s="0" t="s">
        <x:v>36</x:v>
      </x:c>
      <x:c r="E1680" s="0" t="s">
        <x:v>38</x:v>
      </x:c>
      <x:c r="F1680" s="0" t="s">
        <x:v>26</x:v>
      </x:c>
      <x:c r="G1680" s="0" t="n">
        <x:v>173</x:v>
      </x:c>
      <x:c r="H1680" s="4" t="n">
        <x:v>72.66</x:v>
      </x:c>
      <x:c r="I1680" s="4" t="n">
        <x:v>173</x:v>
      </x:c>
      <x:c r="J1680" s="4" t="n">
        <x:v>0.42</x:v>
      </x:c>
      <x:c r="K1680" s="4">
        <x:f>I1680*J1680</x:f>
      </x:c>
      <x:c r="L1680" s="4" t="n">
        <x:v>250.523</x:v>
      </x:c>
      <x:c r="M1680" s="5">
        <x:f>J1680/1.475*100</x:f>
      </x:c>
      <x:c r="N1680" s="6">
        <x:f>M1680*L1680/100</x:f>
      </x:c>
      <x:c r="O1680" s="6">
        <x:f>H1680-N1680</x:f>
      </x:c>
    </x:row>
    <x:row r="1681" spans="1:25">
      <x:c r="A1681" s="0" t="s">
        <x:v>90</x:v>
      </x:c>
      <x:c r="B1681" s="0" t="n">
        <x:v>2013</x:v>
      </x:c>
      <x:c r="C1681" s="0" t="s">
        <x:v>21</x:v>
      </x:c>
      <x:c r="D1681" s="0" t="s">
        <x:v>22</x:v>
      </x:c>
      <x:c r="E1681" s="0" t="s">
        <x:v>74</x:v>
      </x:c>
      <x:c r="F1681" s="0" t="s">
        <x:v>20</x:v>
      </x:c>
      <x:c r="G1681" s="0" t="n">
        <x:v>173</x:v>
      </x:c>
      <x:c r="H1681" s="4" t="n">
        <x:v>2.24</x:v>
      </x:c>
      <x:c r="I1681" s="4" t="n">
        <x:v>173</x:v>
      </x:c>
      <x:c r="J1681" s="4" t="n">
        <x:v>0.013</x:v>
      </x:c>
      <x:c r="K1681" s="4">
        <x:f>I1681*J1681</x:f>
      </x:c>
      <x:c r="L1681" s="4" t="n">
        <x:v>233.452</x:v>
      </x:c>
      <x:c r="M1681" s="5">
        <x:f>J1681/1.749*100</x:f>
      </x:c>
      <x:c r="N1681" s="6">
        <x:f>M1681*L1681/100</x:f>
      </x:c>
      <x:c r="O1681" s="6">
        <x:f>H1681-N1681</x:f>
      </x:c>
    </x:row>
    <x:row r="1682" spans="1:25">
      <x:c r="A1682" s="0" t="s">
        <x:v>90</x:v>
      </x:c>
      <x:c r="B1682" s="0" t="n">
        <x:v>2013</x:v>
      </x:c>
      <x:c r="C1682" s="0" t="s">
        <x:v>21</x:v>
      </x:c>
      <x:c r="D1682" s="0" t="s">
        <x:v>33</x:v>
      </x:c>
      <x:c r="E1682" s="0" t="s">
        <x:v>73</x:v>
      </x:c>
      <x:c r="F1682" s="0" t="s">
        <x:v>20</x:v>
      </x:c>
      <x:c r="G1682" s="0" t="n">
        <x:v>173</x:v>
      </x:c>
      <x:c r="H1682" s="4" t="n">
        <x:v>46.018</x:v>
      </x:c>
      <x:c r="I1682" s="4" t="n">
        <x:v>173</x:v>
      </x:c>
      <x:c r="J1682" s="4" t="n">
        <x:v>0.266</x:v>
      </x:c>
      <x:c r="K1682" s="4">
        <x:f>I1682*J1682</x:f>
      </x:c>
      <x:c r="L1682" s="4" t="n">
        <x:v>233.452</x:v>
      </x:c>
      <x:c r="M1682" s="5">
        <x:f>J1682/1.749*100</x:f>
      </x:c>
      <x:c r="N1682" s="6">
        <x:f>M1682*L1682/100</x:f>
      </x:c>
      <x:c r="O1682" s="6">
        <x:f>H1682-N1682</x:f>
      </x:c>
    </x:row>
    <x:row r="1683" spans="1:25">
      <x:c r="A1683" s="0" t="s">
        <x:v>90</x:v>
      </x:c>
      <x:c r="B1683" s="0" t="n">
        <x:v>2013</x:v>
      </x:c>
      <x:c r="C1683" s="0" t="s">
        <x:v>21</x:v>
      </x:c>
      <x:c r="D1683" s="0" t="s">
        <x:v>22</x:v>
      </x:c>
      <x:c r="E1683" s="0" t="s">
        <x:v>74</x:v>
      </x:c>
      <x:c r="F1683" s="0" t="s">
        <x:v>20</x:v>
      </x:c>
      <x:c r="G1683" s="0" t="n">
        <x:v>173</x:v>
      </x:c>
      <x:c r="H1683" s="4" t="n">
        <x:v>47.488</x:v>
      </x:c>
      <x:c r="I1683" s="4" t="n">
        <x:v>173</x:v>
      </x:c>
      <x:c r="J1683" s="4" t="n">
        <x:v>0.274</x:v>
      </x:c>
      <x:c r="K1683" s="4">
        <x:f>I1683*J1683</x:f>
      </x:c>
      <x:c r="L1683" s="4" t="n">
        <x:v>233.452</x:v>
      </x:c>
      <x:c r="M1683" s="5">
        <x:f>J1683/1.749*100</x:f>
      </x:c>
      <x:c r="N1683" s="6">
        <x:f>M1683*L1683/100</x:f>
      </x:c>
      <x:c r="O1683" s="6">
        <x:f>H1683-N1683</x:f>
      </x:c>
    </x:row>
    <x:row r="1684" spans="1:25">
      <x:c r="A1684" s="0" t="s">
        <x:v>90</x:v>
      </x:c>
      <x:c r="B1684" s="0" t="n">
        <x:v>2013</x:v>
      </x:c>
      <x:c r="C1684" s="0" t="s">
        <x:v>21</x:v>
      </x:c>
      <x:c r="D1684" s="0" t="s">
        <x:v>22</x:v>
      </x:c>
      <x:c r="E1684" s="0" t="s">
        <x:v>74</x:v>
      </x:c>
      <x:c r="F1684" s="0" t="s">
        <x:v>20</x:v>
      </x:c>
      <x:c r="G1684" s="0" t="n">
        <x:v>173</x:v>
      </x:c>
      <x:c r="H1684" s="4" t="n">
        <x:v>47.488</x:v>
      </x:c>
      <x:c r="I1684" s="4" t="n">
        <x:v>173</x:v>
      </x:c>
      <x:c r="J1684" s="4" t="n">
        <x:v>0.274</x:v>
      </x:c>
      <x:c r="K1684" s="4">
        <x:f>I1684*J1684</x:f>
      </x:c>
      <x:c r="L1684" s="4" t="n">
        <x:v>233.452</x:v>
      </x:c>
      <x:c r="M1684" s="5">
        <x:f>J1684/1.749*100</x:f>
      </x:c>
      <x:c r="N1684" s="6">
        <x:f>M1684*L1684/100</x:f>
      </x:c>
      <x:c r="O1684" s="6">
        <x:f>H1684-N1684</x:f>
      </x:c>
    </x:row>
    <x:row r="1685" spans="1:25">
      <x:c r="A1685" s="0" t="s">
        <x:v>90</x:v>
      </x:c>
      <x:c r="B1685" s="0" t="n">
        <x:v>2013</x:v>
      </x:c>
      <x:c r="C1685" s="0" t="s">
        <x:v>21</x:v>
      </x:c>
      <x:c r="D1685" s="0" t="s">
        <x:v>22</x:v>
      </x:c>
      <x:c r="E1685" s="0" t="s">
        <x:v>74</x:v>
      </x:c>
      <x:c r="F1685" s="0" t="s">
        <x:v>20</x:v>
      </x:c>
      <x:c r="G1685" s="0" t="n">
        <x:v>173</x:v>
      </x:c>
      <x:c r="H1685" s="4" t="n">
        <x:v>0.672</x:v>
      </x:c>
      <x:c r="I1685" s="4" t="n">
        <x:v>173</x:v>
      </x:c>
      <x:c r="J1685" s="4" t="n">
        <x:v>0.004</x:v>
      </x:c>
      <x:c r="K1685" s="4">
        <x:f>I1685*J1685</x:f>
      </x:c>
      <x:c r="L1685" s="4" t="n">
        <x:v>233.452</x:v>
      </x:c>
      <x:c r="M1685" s="5">
        <x:f>J1685/1.749*100</x:f>
      </x:c>
      <x:c r="N1685" s="6">
        <x:f>M1685*L1685/100</x:f>
      </x:c>
      <x:c r="O1685" s="6">
        <x:f>H1685-N1685</x:f>
      </x:c>
    </x:row>
    <x:row r="1686" spans="1:25">
      <x:c r="A1686" s="0" t="s">
        <x:v>90</x:v>
      </x:c>
      <x:c r="B1686" s="0" t="n">
        <x:v>2013</x:v>
      </x:c>
      <x:c r="C1686" s="0" t="s">
        <x:v>21</x:v>
      </x:c>
      <x:c r="D1686" s="0" t="s">
        <x:v>33</x:v>
      </x:c>
      <x:c r="E1686" s="0" t="s">
        <x:v>73</x:v>
      </x:c>
      <x:c r="F1686" s="0" t="s">
        <x:v>26</x:v>
      </x:c>
      <x:c r="G1686" s="0" t="n">
        <x:v>173</x:v>
      </x:c>
      <x:c r="H1686" s="4" t="n">
        <x:v>13.497</x:v>
      </x:c>
      <x:c r="I1686" s="4" t="n">
        <x:v>173</x:v>
      </x:c>
      <x:c r="J1686" s="4" t="n">
        <x:v>0.078</x:v>
      </x:c>
      <x:c r="K1686" s="4">
        <x:f>I1686*J1686</x:f>
      </x:c>
      <x:c r="L1686" s="4" t="n">
        <x:v>233.452</x:v>
      </x:c>
      <x:c r="M1686" s="5">
        <x:f>J1686/1.749*100</x:f>
      </x:c>
      <x:c r="N1686" s="6">
        <x:f>M1686*L1686/100</x:f>
      </x:c>
      <x:c r="O1686" s="6">
        <x:f>H1686-N1686</x:f>
      </x:c>
    </x:row>
    <x:row r="1687" spans="1:25">
      <x:c r="A1687" s="0" t="s">
        <x:v>90</x:v>
      </x:c>
      <x:c r="B1687" s="0" t="n">
        <x:v>2013</x:v>
      </x:c>
      <x:c r="C1687" s="0" t="s">
        <x:v>21</x:v>
      </x:c>
      <x:c r="D1687" s="0" t="s">
        <x:v>36</x:v>
      </x:c>
      <x:c r="E1687" s="0" t="s">
        <x:v>75</x:v>
      </x:c>
      <x:c r="F1687" s="0" t="s">
        <x:v>26</x:v>
      </x:c>
      <x:c r="G1687" s="0" t="n">
        <x:v>173</x:v>
      </x:c>
      <x:c r="H1687" s="4" t="n">
        <x:v>72.66</x:v>
      </x:c>
      <x:c r="I1687" s="4" t="n">
        <x:v>173</x:v>
      </x:c>
      <x:c r="J1687" s="4" t="n">
        <x:v>0.42</x:v>
      </x:c>
      <x:c r="K1687" s="4">
        <x:f>I1687*J1687</x:f>
      </x:c>
      <x:c r="L1687" s="4" t="n">
        <x:v>233.452</x:v>
      </x:c>
      <x:c r="M1687" s="5">
        <x:f>J1687/1.749*100</x:f>
      </x:c>
      <x:c r="N1687" s="6">
        <x:f>M1687*L1687/100</x:f>
      </x:c>
      <x:c r="O1687" s="6">
        <x:f>H1687-N1687</x:f>
      </x:c>
    </x:row>
    <x:row r="1688" spans="1:25">
      <x:c r="A1688" s="0" t="s">
        <x:v>90</x:v>
      </x:c>
      <x:c r="B1688" s="0" t="n">
        <x:v>2013</x:v>
      </x:c>
      <x:c r="C1688" s="0" t="s">
        <x:v>21</x:v>
      </x:c>
      <x:c r="D1688" s="0" t="s">
        <x:v>36</x:v>
      </x:c>
      <x:c r="E1688" s="0" t="s">
        <x:v>76</x:v>
      </x:c>
      <x:c r="F1688" s="0" t="s">
        <x:v>26</x:v>
      </x:c>
      <x:c r="G1688" s="0" t="n">
        <x:v>173</x:v>
      </x:c>
      <x:c r="H1688" s="4" t="n">
        <x:v>72.661</x:v>
      </x:c>
      <x:c r="I1688" s="4" t="n">
        <x:v>173</x:v>
      </x:c>
      <x:c r="J1688" s="4" t="n">
        <x:v>0.42</x:v>
      </x:c>
      <x:c r="K1688" s="4">
        <x:f>I1688*J1688</x:f>
      </x:c>
      <x:c r="L1688" s="4" t="n">
        <x:v>233.452</x:v>
      </x:c>
      <x:c r="M1688" s="5">
        <x:f>J1688/1.749*100</x:f>
      </x:c>
      <x:c r="N1688" s="6">
        <x:f>M1688*L1688/100</x:f>
      </x:c>
      <x:c r="O1688" s="6">
        <x:f>H1688-N1688</x:f>
      </x:c>
    </x:row>
    <x:row r="1689" spans="1:25">
      <x:c r="A1689" s="0" t="s">
        <x:v>107</x:v>
      </x:c>
      <x:c r="B1689" s="0" t="n">
        <x:v>2014</x:v>
      </x:c>
      <x:c r="C1689" s="0" t="s">
        <x:v>21</x:v>
      </x:c>
      <x:c r="D1689" s="0" t="s">
        <x:v>22</x:v>
      </x:c>
      <x:c r="E1689" s="0" t="s">
        <x:v>74</x:v>
      </x:c>
      <x:c r="F1689" s="0" t="s">
        <x:v>20</x:v>
      </x:c>
      <x:c r="G1689" s="0" t="n">
        <x:v>173</x:v>
      </x:c>
      <x:c r="H1689" s="4" t="n">
        <x:v>49.952</x:v>
      </x:c>
      <x:c r="I1689" s="4" t="n">
        <x:v>173</x:v>
      </x:c>
      <x:c r="J1689" s="4" t="n">
        <x:v>0.289</x:v>
      </x:c>
      <x:c r="K1689" s="4">
        <x:f>I1689*J1689</x:f>
      </x:c>
      <x:c r="L1689" s="4" t="n">
        <x:v>227.35</x:v>
      </x:c>
      <x:c r="M1689" s="5">
        <x:f>J1689/1.762*100</x:f>
      </x:c>
      <x:c r="N1689" s="6">
        <x:f>M1689*L1689/100</x:f>
      </x:c>
      <x:c r="O1689" s="6">
        <x:f>H1689-N1689</x:f>
      </x:c>
    </x:row>
    <x:row r="1690" spans="1:25">
      <x:c r="A1690" s="0" t="s">
        <x:v>107</x:v>
      </x:c>
      <x:c r="B1690" s="0" t="n">
        <x:v>2014</x:v>
      </x:c>
      <x:c r="C1690" s="0" t="s">
        <x:v>21</x:v>
      </x:c>
      <x:c r="D1690" s="0" t="s">
        <x:v>22</x:v>
      </x:c>
      <x:c r="E1690" s="0" t="s">
        <x:v>74</x:v>
      </x:c>
      <x:c r="F1690" s="0" t="s">
        <x:v>20</x:v>
      </x:c>
      <x:c r="G1690" s="0" t="n">
        <x:v>173</x:v>
      </x:c>
      <x:c r="H1690" s="4" t="n">
        <x:v>49.952</x:v>
      </x:c>
      <x:c r="I1690" s="4" t="n">
        <x:v>173</x:v>
      </x:c>
      <x:c r="J1690" s="4" t="n">
        <x:v>0.289</x:v>
      </x:c>
      <x:c r="K1690" s="4">
        <x:f>I1690*J1690</x:f>
      </x:c>
      <x:c r="L1690" s="4" t="n">
        <x:v>227.35</x:v>
      </x:c>
      <x:c r="M1690" s="5">
        <x:f>J1690/1.762*100</x:f>
      </x:c>
      <x:c r="N1690" s="6">
        <x:f>M1690*L1690/100</x:f>
      </x:c>
      <x:c r="O1690" s="6">
        <x:f>H1690-N1690</x:f>
      </x:c>
    </x:row>
    <x:row r="1691" spans="1:25">
      <x:c r="A1691" s="0" t="s">
        <x:v>107</x:v>
      </x:c>
      <x:c r="B1691" s="0" t="n">
        <x:v>2014</x:v>
      </x:c>
      <x:c r="C1691" s="0" t="s">
        <x:v>21</x:v>
      </x:c>
      <x:c r="D1691" s="0" t="s">
        <x:v>33</x:v>
      </x:c>
      <x:c r="E1691" s="0" t="s">
        <x:v>73</x:v>
      </x:c>
      <x:c r="F1691" s="0" t="s">
        <x:v>20</x:v>
      </x:c>
      <x:c r="G1691" s="0" t="n">
        <x:v>173</x:v>
      </x:c>
      <x:c r="H1691" s="4" t="n">
        <x:v>46.018</x:v>
      </x:c>
      <x:c r="I1691" s="4" t="n">
        <x:v>173</x:v>
      </x:c>
      <x:c r="J1691" s="4" t="n">
        <x:v>0.266</x:v>
      </x:c>
      <x:c r="K1691" s="4">
        <x:f>I1691*J1691</x:f>
      </x:c>
      <x:c r="L1691" s="4" t="n">
        <x:v>227.35</x:v>
      </x:c>
      <x:c r="M1691" s="5">
        <x:f>J1691/1.762*100</x:f>
      </x:c>
      <x:c r="N1691" s="6">
        <x:f>M1691*L1691/100</x:f>
      </x:c>
      <x:c r="O1691" s="6">
        <x:f>H1691-N1691</x:f>
      </x:c>
    </x:row>
    <x:row r="1692" spans="1:25">
      <x:c r="A1692" s="0" t="s">
        <x:v>107</x:v>
      </x:c>
      <x:c r="B1692" s="0" t="n">
        <x:v>2014</x:v>
      </x:c>
      <x:c r="C1692" s="0" t="s">
        <x:v>21</x:v>
      </x:c>
      <x:c r="D1692" s="0" t="s">
        <x:v>33</x:v>
      </x:c>
      <x:c r="E1692" s="0" t="s">
        <x:v>73</x:v>
      </x:c>
      <x:c r="F1692" s="0" t="s">
        <x:v>26</x:v>
      </x:c>
      <x:c r="G1692" s="0" t="n">
        <x:v>173</x:v>
      </x:c>
      <x:c r="H1692" s="4" t="n">
        <x:v>13.498</x:v>
      </x:c>
      <x:c r="I1692" s="4" t="n">
        <x:v>173</x:v>
      </x:c>
      <x:c r="J1692" s="4" t="n">
        <x:v>0.078</x:v>
      </x:c>
      <x:c r="K1692" s="4">
        <x:f>I1692*J1692</x:f>
      </x:c>
      <x:c r="L1692" s="4" t="n">
        <x:v>227.35</x:v>
      </x:c>
      <x:c r="M1692" s="5">
        <x:f>J1692/1.762*100</x:f>
      </x:c>
      <x:c r="N1692" s="6">
        <x:f>M1692*L1692/100</x:f>
      </x:c>
      <x:c r="O1692" s="6">
        <x:f>H1692-N1692</x:f>
      </x:c>
    </x:row>
    <x:row r="1693" spans="1:25">
      <x:c r="A1693" s="0" t="s">
        <x:v>107</x:v>
      </x:c>
      <x:c r="B1693" s="0" t="n">
        <x:v>2014</x:v>
      </x:c>
      <x:c r="C1693" s="0" t="s">
        <x:v>21</x:v>
      </x:c>
      <x:c r="D1693" s="0" t="s">
        <x:v>36</x:v>
      </x:c>
      <x:c r="E1693" s="0" t="s">
        <x:v>75</x:v>
      </x:c>
      <x:c r="F1693" s="0" t="s">
        <x:v>26</x:v>
      </x:c>
      <x:c r="G1693" s="0" t="n">
        <x:v>173</x:v>
      </x:c>
      <x:c r="H1693" s="4" t="n">
        <x:v>72.568</x:v>
      </x:c>
      <x:c r="I1693" s="4" t="n">
        <x:v>173</x:v>
      </x:c>
      <x:c r="J1693" s="4" t="n">
        <x:v>0.42</x:v>
      </x:c>
      <x:c r="K1693" s="4">
        <x:f>I1693*J1693</x:f>
      </x:c>
      <x:c r="L1693" s="4" t="n">
        <x:v>227.35</x:v>
      </x:c>
      <x:c r="M1693" s="5">
        <x:f>J1693/1.762*100</x:f>
      </x:c>
      <x:c r="N1693" s="6">
        <x:f>M1693*L1693/100</x:f>
      </x:c>
      <x:c r="O1693" s="6">
        <x:f>H1693-N1693</x:f>
      </x:c>
    </x:row>
    <x:row r="1694" spans="1:25">
      <x:c r="A1694" s="0" t="s">
        <x:v>107</x:v>
      </x:c>
      <x:c r="B1694" s="0" t="n">
        <x:v>2014</x:v>
      </x:c>
      <x:c r="C1694" s="0" t="s">
        <x:v>21</x:v>
      </x:c>
      <x:c r="D1694" s="0" t="s">
        <x:v>36</x:v>
      </x:c>
      <x:c r="E1694" s="0" t="s">
        <x:v>76</x:v>
      </x:c>
      <x:c r="F1694" s="0" t="s">
        <x:v>26</x:v>
      </x:c>
      <x:c r="G1694" s="0" t="n">
        <x:v>173</x:v>
      </x:c>
      <x:c r="H1694" s="4" t="n">
        <x:v>72.66</x:v>
      </x:c>
      <x:c r="I1694" s="4" t="n">
        <x:v>173</x:v>
      </x:c>
      <x:c r="J1694" s="4" t="n">
        <x:v>0.42</x:v>
      </x:c>
      <x:c r="K1694" s="4">
        <x:f>I1694*J1694</x:f>
      </x:c>
      <x:c r="L1694" s="4" t="n">
        <x:v>227.35</x:v>
      </x:c>
      <x:c r="M1694" s="5">
        <x:f>J1694/1.762*100</x:f>
      </x:c>
      <x:c r="N1694" s="6">
        <x:f>M1694*L1694/100</x:f>
      </x:c>
      <x:c r="O1694" s="6">
        <x:f>H1694-N1694</x:f>
      </x:c>
    </x:row>
    <x:row r="1695" spans="1:25">
      <x:c r="A1695" s="0" t="s">
        <x:v>87</x:v>
      </x:c>
      <x:c r="B1695" s="0" t="n">
        <x:v>2015</x:v>
      </x:c>
      <x:c r="C1695" s="0" t="s">
        <x:v>21</x:v>
      </x:c>
      <x:c r="D1695" s="0" t="s">
        <x:v>33</x:v>
      </x:c>
      <x:c r="E1695" s="0" t="s">
        <x:v>34</x:v>
      </x:c>
      <x:c r="F1695" s="0" t="s">
        <x:v>20</x:v>
      </x:c>
      <x:c r="G1695" s="0" t="n">
        <x:v>173</x:v>
      </x:c>
      <x:c r="H1695" s="4" t="n">
        <x:v>46.018</x:v>
      </x:c>
      <x:c r="I1695" s="4" t="n">
        <x:v>173</x:v>
      </x:c>
      <x:c r="J1695" s="4" t="n">
        <x:v>0.266</x:v>
      </x:c>
      <x:c r="K1695" s="4">
        <x:f>I1695*J1695</x:f>
      </x:c>
      <x:c r="L1695" s="4" t="n">
        <x:v>217.053</x:v>
      </x:c>
      <x:c r="M1695" s="5">
        <x:f>J1695/1.473*100</x:f>
      </x:c>
      <x:c r="N1695" s="6">
        <x:f>M1695*L1695/100</x:f>
      </x:c>
      <x:c r="O1695" s="6">
        <x:f>H1695-N1695</x:f>
      </x:c>
    </x:row>
    <x:row r="1696" spans="1:25">
      <x:c r="A1696" s="0" t="s">
        <x:v>87</x:v>
      </x:c>
      <x:c r="B1696" s="0" t="n">
        <x:v>2015</x:v>
      </x:c>
      <x:c r="C1696" s="0" t="s">
        <x:v>21</x:v>
      </x:c>
      <x:c r="D1696" s="0" t="s">
        <x:v>22</x:v>
      </x:c>
      <x:c r="E1696" s="0" t="s">
        <x:v>35</x:v>
      </x:c>
      <x:c r="F1696" s="0" t="s">
        <x:v>20</x:v>
      </x:c>
      <x:c r="G1696" s="0" t="n">
        <x:v>173</x:v>
      </x:c>
      <x:c r="H1696" s="4" t="n">
        <x:v>49.952</x:v>
      </x:c>
      <x:c r="I1696" s="4" t="n">
        <x:v>173</x:v>
      </x:c>
      <x:c r="J1696" s="4" t="n">
        <x:v>0.289</x:v>
      </x:c>
      <x:c r="K1696" s="4">
        <x:f>I1696*J1696</x:f>
      </x:c>
      <x:c r="L1696" s="4" t="n">
        <x:v>217.053</x:v>
      </x:c>
      <x:c r="M1696" s="5">
        <x:f>J1696/1.473*100</x:f>
      </x:c>
      <x:c r="N1696" s="6">
        <x:f>M1696*L1696/100</x:f>
      </x:c>
      <x:c r="O1696" s="6">
        <x:f>H1696-N1696</x:f>
      </x:c>
    </x:row>
    <x:row r="1697" spans="1:25">
      <x:c r="A1697" s="0" t="s">
        <x:v>87</x:v>
      </x:c>
      <x:c r="B1697" s="0" t="n">
        <x:v>2015</x:v>
      </x:c>
      <x:c r="C1697" s="0" t="s">
        <x:v>21</x:v>
      </x:c>
      <x:c r="D1697" s="0" t="s">
        <x:v>33</x:v>
      </x:c>
      <x:c r="E1697" s="0" t="s">
        <x:v>34</x:v>
      </x:c>
      <x:c r="F1697" s="0" t="s">
        <x:v>26</x:v>
      </x:c>
      <x:c r="G1697" s="0" t="n">
        <x:v>173</x:v>
      </x:c>
      <x:c r="H1697" s="4" t="n">
        <x:v>13.495</x:v>
      </x:c>
      <x:c r="I1697" s="4" t="n">
        <x:v>173</x:v>
      </x:c>
      <x:c r="J1697" s="4" t="n">
        <x:v>0.078</x:v>
      </x:c>
      <x:c r="K1697" s="4">
        <x:f>I1697*J1697</x:f>
      </x:c>
      <x:c r="L1697" s="4" t="n">
        <x:v>217.053</x:v>
      </x:c>
      <x:c r="M1697" s="5">
        <x:f>J1697/1.473*100</x:f>
      </x:c>
      <x:c r="N1697" s="6">
        <x:f>M1697*L1697/100</x:f>
      </x:c>
      <x:c r="O1697" s="6">
        <x:f>H1697-N1697</x:f>
      </x:c>
    </x:row>
    <x:row r="1698" spans="1:25">
      <x:c r="A1698" s="0" t="s">
        <x:v>87</x:v>
      </x:c>
      <x:c r="B1698" s="0" t="n">
        <x:v>2015</x:v>
      </x:c>
      <x:c r="C1698" s="0" t="s">
        <x:v>21</x:v>
      </x:c>
      <x:c r="D1698" s="0" t="s">
        <x:v>36</x:v>
      </x:c>
      <x:c r="E1698" s="0" t="s">
        <x:v>37</x:v>
      </x:c>
      <x:c r="F1698" s="0" t="s">
        <x:v>26</x:v>
      </x:c>
      <x:c r="G1698" s="0" t="n">
        <x:v>173</x:v>
      </x:c>
      <x:c r="H1698" s="4" t="n">
        <x:v>72.663</x:v>
      </x:c>
      <x:c r="I1698" s="4" t="n">
        <x:v>173</x:v>
      </x:c>
      <x:c r="J1698" s="4" t="n">
        <x:v>0.42</x:v>
      </x:c>
      <x:c r="K1698" s="4">
        <x:f>I1698*J1698</x:f>
      </x:c>
      <x:c r="L1698" s="4" t="n">
        <x:v>217.053</x:v>
      </x:c>
      <x:c r="M1698" s="5">
        <x:f>J1698/1.473*100</x:f>
      </x:c>
      <x:c r="N1698" s="6">
        <x:f>M1698*L1698/100</x:f>
      </x:c>
      <x:c r="O1698" s="6">
        <x:f>H1698-N1698</x:f>
      </x:c>
    </x:row>
    <x:row r="1699" spans="1:25">
      <x:c r="A1699" s="0" t="s">
        <x:v>87</x:v>
      </x:c>
      <x:c r="B1699" s="0" t="n">
        <x:v>2015</x:v>
      </x:c>
      <x:c r="C1699" s="0" t="s">
        <x:v>21</x:v>
      </x:c>
      <x:c r="D1699" s="0" t="s">
        <x:v>36</x:v>
      </x:c>
      <x:c r="E1699" s="0" t="s">
        <x:v>38</x:v>
      </x:c>
      <x:c r="F1699" s="0" t="s">
        <x:v>26</x:v>
      </x:c>
      <x:c r="G1699" s="0" t="n">
        <x:v>173</x:v>
      </x:c>
      <x:c r="H1699" s="4" t="n">
        <x:v>72.66</x:v>
      </x:c>
      <x:c r="I1699" s="4" t="n">
        <x:v>173</x:v>
      </x:c>
      <x:c r="J1699" s="4" t="n">
        <x:v>0.42</x:v>
      </x:c>
      <x:c r="K1699" s="4">
        <x:f>I1699*J1699</x:f>
      </x:c>
      <x:c r="L1699" s="4" t="n">
        <x:v>217.053</x:v>
      </x:c>
      <x:c r="M1699" s="5">
        <x:f>J1699/1.473*100</x:f>
      </x:c>
      <x:c r="N1699" s="6">
        <x:f>M1699*L1699/100</x:f>
      </x:c>
      <x:c r="O1699" s="6">
        <x:f>H1699-N1699</x:f>
      </x:c>
    </x:row>
    <x:row r="1700" spans="1:25">
      <x:c r="A1700" s="0" t="s">
        <x:v>143</x:v>
      </x:c>
      <x:c r="B1700" s="0" t="n">
        <x:v>2016</x:v>
      </x:c>
      <x:c r="C1700" s="0" t="s">
        <x:v>128</x:v>
      </x:c>
      <x:c r="D1700" s="0" t="s">
        <x:v>129</x:v>
      </x:c>
      <x:c r="E1700" s="0" t="s">
        <x:v>130</x:v>
      </x:c>
      <x:c r="F1700" s="0" t="s">
        <x:v>20</x:v>
      </x:c>
      <x:c r="G1700" s="0" t="n">
        <x:v>618</x:v>
      </x:c>
      <x:c r="H1700" s="4" t="n">
        <x:v>61.8</x:v>
      </x:c>
      <x:c r="I1700" s="4" t="n">
        <x:v>618</x:v>
      </x:c>
      <x:c r="J1700" s="4" t="n">
        <x:v>0.1</x:v>
      </x:c>
      <x:c r="K1700" s="4">
        <x:f>I1700*J1700</x:f>
      </x:c>
      <x:c r="L1700" s="4" t="n">
        <x:v>83.364</x:v>
      </x:c>
      <x:c r="M1700" s="5">
        <x:f>J1700/0.29*100</x:f>
      </x:c>
      <x:c r="N1700" s="6">
        <x:f>M1700*L1700/100</x:f>
      </x:c>
      <x:c r="O1700" s="6">
        <x:f>H1700-N1700</x:f>
      </x:c>
    </x:row>
    <x:row r="1701" spans="1:25">
      <x:c r="A1701" s="0" t="s">
        <x:v>143</x:v>
      </x:c>
      <x:c r="B1701" s="0" t="n">
        <x:v>2016</x:v>
      </x:c>
      <x:c r="C1701" s="0" t="s">
        <x:v>128</x:v>
      </x:c>
      <x:c r="D1701" s="0" t="s">
        <x:v>18</x:v>
      </x:c>
      <x:c r="E1701" s="0" t="s">
        <x:v>19</x:v>
      </x:c>
      <x:c r="F1701" s="0" t="s">
        <x:v>20</x:v>
      </x:c>
      <x:c r="G1701" s="0" t="n">
        <x:v>618</x:v>
      </x:c>
      <x:c r="H1701" s="4" t="n">
        <x:v>74.16</x:v>
      </x:c>
      <x:c r="I1701" s="4" t="n">
        <x:v>618</x:v>
      </x:c>
      <x:c r="J1701" s="4" t="n">
        <x:v>0.12</x:v>
      </x:c>
      <x:c r="K1701" s="4">
        <x:f>I1701*J1701</x:f>
      </x:c>
      <x:c r="L1701" s="4" t="n">
        <x:v>83.364</x:v>
      </x:c>
      <x:c r="M1701" s="5">
        <x:f>J1701/0.29*100</x:f>
      </x:c>
      <x:c r="N1701" s="6">
        <x:f>M1701*L1701/100</x:f>
      </x:c>
      <x:c r="O1701" s="6">
        <x:f>H1701-N1701</x:f>
      </x:c>
    </x:row>
    <x:row r="1702" spans="1:25">
      <x:c r="A1702" s="0" t="s">
        <x:v>143</x:v>
      </x:c>
      <x:c r="B1702" s="0" t="n">
        <x:v>2016</x:v>
      </x:c>
      <x:c r="C1702" s="0" t="s">
        <x:v>128</x:v>
      </x:c>
      <x:c r="D1702" s="0" t="s">
        <x:v>18</x:v>
      </x:c>
      <x:c r="E1702" s="0" t="s">
        <x:v>19</x:v>
      </x:c>
      <x:c r="F1702" s="0" t="s">
        <x:v>26</x:v>
      </x:c>
      <x:c r="G1702" s="0" t="n">
        <x:v>618</x:v>
      </x:c>
      <x:c r="H1702" s="4" t="n">
        <x:v>43.261</x:v>
      </x:c>
      <x:c r="I1702" s="4" t="n">
        <x:v>618</x:v>
      </x:c>
      <x:c r="J1702" s="4" t="n">
        <x:v>0.07</x:v>
      </x:c>
      <x:c r="K1702" s="4">
        <x:f>I1702*J1702</x:f>
      </x:c>
      <x:c r="L1702" s="4" t="n">
        <x:v>83.364</x:v>
      </x:c>
      <x:c r="M1702" s="5">
        <x:f>J1702/0.29*100</x:f>
      </x:c>
      <x:c r="N1702" s="6">
        <x:f>M1702*L1702/100</x:f>
      </x:c>
      <x:c r="O1702" s="6">
        <x:f>H1702-N1702</x:f>
      </x:c>
    </x:row>
    <x:row r="1703" spans="1:25">
      <x:c r="A1703" s="0" t="s">
        <x:v>139</x:v>
      </x:c>
      <x:c r="B1703" s="0" t="n">
        <x:v>2017</x:v>
      </x:c>
      <x:c r="C1703" s="0" t="s">
        <x:v>128</x:v>
      </x:c>
      <x:c r="D1703" s="0" t="s">
        <x:v>18</x:v>
      </x:c>
      <x:c r="E1703" s="0" t="s">
        <x:v>19</x:v>
      </x:c>
      <x:c r="F1703" s="0" t="s">
        <x:v>20</x:v>
      </x:c>
      <x:c r="G1703" s="0" t="n">
        <x:v>612</x:v>
      </x:c>
      <x:c r="H1703" s="4" t="n">
        <x:v>74.16</x:v>
      </x:c>
      <x:c r="I1703" s="4" t="n">
        <x:v>612</x:v>
      </x:c>
      <x:c r="J1703" s="4" t="n">
        <x:v>0.121</x:v>
      </x:c>
      <x:c r="K1703" s="4">
        <x:f>I1703*J1703</x:f>
      </x:c>
      <x:c r="L1703" s="4" t="n">
        <x:v>155.094</x:v>
      </x:c>
      <x:c r="M1703" s="5">
        <x:f>J1703/0.514*100</x:f>
      </x:c>
      <x:c r="N1703" s="6">
        <x:f>M1703*L1703/100</x:f>
      </x:c>
      <x:c r="O1703" s="6">
        <x:f>H1703-N1703</x:f>
      </x:c>
    </x:row>
    <x:row r="1704" spans="1:25">
      <x:c r="A1704" s="0" t="s">
        <x:v>139</x:v>
      </x:c>
      <x:c r="B1704" s="0" t="n">
        <x:v>2017</x:v>
      </x:c>
      <x:c r="C1704" s="0" t="s">
        <x:v>128</x:v>
      </x:c>
      <x:c r="D1704" s="0" t="s">
        <x:v>129</x:v>
      </x:c>
      <x:c r="E1704" s="0" t="s">
        <x:v>130</x:v>
      </x:c>
      <x:c r="F1704" s="0" t="s">
        <x:v>20</x:v>
      </x:c>
      <x:c r="G1704" s="0" t="n">
        <x:v>612</x:v>
      </x:c>
      <x:c r="H1704" s="4" t="n">
        <x:v>61.8</x:v>
      </x:c>
      <x:c r="I1704" s="4" t="n">
        <x:v>612</x:v>
      </x:c>
      <x:c r="J1704" s="4" t="n">
        <x:v>0.101</x:v>
      </x:c>
      <x:c r="K1704" s="4">
        <x:f>I1704*J1704</x:f>
      </x:c>
      <x:c r="L1704" s="4" t="n">
        <x:v>155.094</x:v>
      </x:c>
      <x:c r="M1704" s="5">
        <x:f>J1704/0.514*100</x:f>
      </x:c>
      <x:c r="N1704" s="6">
        <x:f>M1704*L1704/100</x:f>
      </x:c>
      <x:c r="O1704" s="6">
        <x:f>H1704-N1704</x:f>
      </x:c>
    </x:row>
    <x:row r="1705" spans="1:25">
      <x:c r="A1705" s="0" t="s">
        <x:v>139</x:v>
      </x:c>
      <x:c r="B1705" s="0" t="n">
        <x:v>2017</x:v>
      </x:c>
      <x:c r="C1705" s="0" t="s">
        <x:v>128</x:v>
      </x:c>
      <x:c r="D1705" s="0" t="s">
        <x:v>18</x:v>
      </x:c>
      <x:c r="E1705" s="0" t="s">
        <x:v>19</x:v>
      </x:c>
      <x:c r="F1705" s="0" t="s">
        <x:v>20</x:v>
      </x:c>
      <x:c r="G1705" s="0" t="n">
        <x:v>612</x:v>
      </x:c>
      <x:c r="H1705" s="4" t="n">
        <x:v>74.16</x:v>
      </x:c>
      <x:c r="I1705" s="4" t="n">
        <x:v>612</x:v>
      </x:c>
      <x:c r="J1705" s="4" t="n">
        <x:v>0.121</x:v>
      </x:c>
      <x:c r="K1705" s="4">
        <x:f>I1705*J1705</x:f>
      </x:c>
      <x:c r="L1705" s="4" t="n">
        <x:v>155.094</x:v>
      </x:c>
      <x:c r="M1705" s="5">
        <x:f>J1705/0.514*100</x:f>
      </x:c>
      <x:c r="N1705" s="6">
        <x:f>M1705*L1705/100</x:f>
      </x:c>
      <x:c r="O1705" s="6">
        <x:f>H1705-N1705</x:f>
      </x:c>
    </x:row>
    <x:row r="1706" spans="1:25">
      <x:c r="A1706" s="0" t="s">
        <x:v>139</x:v>
      </x:c>
      <x:c r="B1706" s="0" t="n">
        <x:v>2017</x:v>
      </x:c>
      <x:c r="C1706" s="0" t="s">
        <x:v>128</x:v>
      </x:c>
      <x:c r="D1706" s="0" t="s">
        <x:v>129</x:v>
      </x:c>
      <x:c r="E1706" s="0" t="s">
        <x:v>130</x:v>
      </x:c>
      <x:c r="F1706" s="0" t="s">
        <x:v>20</x:v>
      </x:c>
      <x:c r="G1706" s="0" t="n">
        <x:v>612</x:v>
      </x:c>
      <x:c r="H1706" s="4" t="n">
        <x:v>61.8</x:v>
      </x:c>
      <x:c r="I1706" s="4" t="n">
        <x:v>612</x:v>
      </x:c>
      <x:c r="J1706" s="4" t="n">
        <x:v>0.101</x:v>
      </x:c>
      <x:c r="K1706" s="4">
        <x:f>I1706*J1706</x:f>
      </x:c>
      <x:c r="L1706" s="4" t="n">
        <x:v>155.094</x:v>
      </x:c>
      <x:c r="M1706" s="5">
        <x:f>J1706/0.514*100</x:f>
      </x:c>
      <x:c r="N1706" s="6">
        <x:f>M1706*L1706/100</x:f>
      </x:c>
      <x:c r="O1706" s="6">
        <x:f>H1706-N1706</x:f>
      </x:c>
    </x:row>
    <x:row r="1707" spans="1:25">
      <x:c r="A1707" s="0" t="s">
        <x:v>139</x:v>
      </x:c>
      <x:c r="B1707" s="0" t="n">
        <x:v>2017</x:v>
      </x:c>
      <x:c r="C1707" s="0" t="s">
        <x:v>128</x:v>
      </x:c>
      <x:c r="D1707" s="0" t="s">
        <x:v>18</x:v>
      </x:c>
      <x:c r="E1707" s="0" t="s">
        <x:v>19</x:v>
      </x:c>
      <x:c r="F1707" s="0" t="s">
        <x:v>26</x:v>
      </x:c>
      <x:c r="G1707" s="0" t="n">
        <x:v>612</x:v>
      </x:c>
      <x:c r="H1707" s="4" t="n">
        <x:v>43.261</x:v>
      </x:c>
      <x:c r="I1707" s="4" t="n">
        <x:v>612</x:v>
      </x:c>
      <x:c r="J1707" s="4" t="n">
        <x:v>0.07</x:v>
      </x:c>
      <x:c r="K1707" s="4">
        <x:f>I1707*J1707</x:f>
      </x:c>
      <x:c r="L1707" s="4" t="n">
        <x:v>155.094</x:v>
      </x:c>
      <x:c r="M1707" s="5">
        <x:f>J1707/0.514*100</x:f>
      </x:c>
      <x:c r="N1707" s="6">
        <x:f>M1707*L1707/100</x:f>
      </x:c>
      <x:c r="O1707" s="6">
        <x:f>H1707-N1707</x:f>
      </x:c>
    </x:row>
    <x:row r="1708" spans="1:25">
      <x:c r="A1708" s="0" t="s">
        <x:v>82</x:v>
      </x:c>
      <x:c r="B1708" s="0" t="n">
        <x:v>2018</x:v>
      </x:c>
      <x:c r="C1708" s="0" t="s">
        <x:v>17</x:v>
      </x:c>
      <x:c r="D1708" s="0" t="s">
        <x:v>18</x:v>
      </x:c>
      <x:c r="E1708" s="0" t="s">
        <x:v>19</x:v>
      </x:c>
      <x:c r="F1708" s="0" t="s">
        <x:v>20</x:v>
      </x:c>
      <x:c r="G1708" s="0" t="n">
        <x:v>38</x:v>
      </x:c>
      <x:c r="H1708" s="4" t="n">
        <x:v>24.7</x:v>
      </x:c>
      <x:c r="I1708" s="4" t="n">
        <x:v>38</x:v>
      </x:c>
      <x:c r="J1708" s="4" t="n">
        <x:v>0.65</x:v>
      </x:c>
      <x:c r="K1708" s="4">
        <x:f>I1708*J1708</x:f>
      </x:c>
      <x:c r="L1708" s="4" t="n">
        <x:v>130.105</x:v>
      </x:c>
      <x:c r="M1708" s="5">
        <x:f>J1708/3.834*100</x:f>
      </x:c>
      <x:c r="N1708" s="6">
        <x:f>M1708*L1708/100</x:f>
      </x:c>
      <x:c r="O1708" s="6">
        <x:f>H1708-N1708</x:f>
      </x:c>
    </x:row>
    <x:row r="1709" spans="1:25">
      <x:c r="A1709" s="0" t="s">
        <x:v>82</x:v>
      </x:c>
      <x:c r="B1709" s="0" t="n">
        <x:v>2018</x:v>
      </x:c>
      <x:c r="C1709" s="0" t="s">
        <x:v>21</x:v>
      </x:c>
      <x:c r="D1709" s="0" t="s">
        <x:v>22</x:v>
      </x:c>
      <x:c r="E1709" s="0" t="s">
        <x:v>23</x:v>
      </x:c>
      <x:c r="F1709" s="0" t="s">
        <x:v>20</x:v>
      </x:c>
      <x:c r="G1709" s="0" t="n">
        <x:v>38</x:v>
      </x:c>
      <x:c r="H1709" s="4" t="n">
        <x:v>22.5</x:v>
      </x:c>
      <x:c r="I1709" s="4" t="n">
        <x:v>38</x:v>
      </x:c>
      <x:c r="J1709" s="4" t="n">
        <x:v>0.592</x:v>
      </x:c>
      <x:c r="K1709" s="4">
        <x:f>I1709*J1709</x:f>
      </x:c>
      <x:c r="L1709" s="4" t="n">
        <x:v>130.105</x:v>
      </x:c>
      <x:c r="M1709" s="5">
        <x:f>J1709/3.834*100</x:f>
      </x:c>
      <x:c r="N1709" s="6">
        <x:f>M1709*L1709/100</x:f>
      </x:c>
      <x:c r="O1709" s="6">
        <x:f>H1709-N1709</x:f>
      </x:c>
    </x:row>
    <x:row r="1710" spans="1:25">
      <x:c r="A1710" s="0" t="s">
        <x:v>82</x:v>
      </x:c>
      <x:c r="B1710" s="0" t="n">
        <x:v>2018</x:v>
      </x:c>
      <x:c r="C1710" s="0" t="s">
        <x:v>21</x:v>
      </x:c>
      <x:c r="D1710" s="0" t="s">
        <x:v>22</x:v>
      </x:c>
      <x:c r="E1710" s="0" t="s">
        <x:v>23</x:v>
      </x:c>
      <x:c r="F1710" s="0" t="s">
        <x:v>20</x:v>
      </x:c>
      <x:c r="G1710" s="0" t="n">
        <x:v>38</x:v>
      </x:c>
      <x:c r="H1710" s="4" t="n">
        <x:v>22.5</x:v>
      </x:c>
      <x:c r="I1710" s="4" t="n">
        <x:v>38</x:v>
      </x:c>
      <x:c r="J1710" s="4" t="n">
        <x:v>0.592</x:v>
      </x:c>
      <x:c r="K1710" s="4">
        <x:f>I1710*J1710</x:f>
      </x:c>
      <x:c r="L1710" s="4" t="n">
        <x:v>130.105</x:v>
      </x:c>
      <x:c r="M1710" s="5">
        <x:f>J1710/3.834*100</x:f>
      </x:c>
      <x:c r="N1710" s="6">
        <x:f>M1710*L1710/100</x:f>
      </x:c>
      <x:c r="O1710" s="6">
        <x:f>H1710-N1710</x:f>
      </x:c>
    </x:row>
    <x:row r="1711" spans="1:25">
      <x:c r="A1711" s="0" t="s">
        <x:v>82</x:v>
      </x:c>
      <x:c r="B1711" s="0" t="n">
        <x:v>2018</x:v>
      </x:c>
      <x:c r="C1711" s="0" t="s">
        <x:v>17</x:v>
      </x:c>
      <x:c r="D1711" s="0" t="s">
        <x:v>24</x:v>
      </x:c>
      <x:c r="E1711" s="0" t="s">
        <x:v>25</x:v>
      </x:c>
      <x:c r="F1711" s="0" t="s">
        <x:v>26</x:v>
      </x:c>
      <x:c r="G1711" s="0" t="n">
        <x:v>38</x:v>
      </x:c>
      <x:c r="H1711" s="4" t="n">
        <x:v>75.95</x:v>
      </x:c>
      <x:c r="I1711" s="4" t="n">
        <x:v>38</x:v>
      </x:c>
      <x:c r="J1711" s="4" t="n">
        <x:v>2</x:v>
      </x:c>
      <x:c r="K1711" s="4">
        <x:f>I1711*J1711</x:f>
      </x:c>
      <x:c r="L1711" s="4" t="n">
        <x:v>130.105</x:v>
      </x:c>
      <x:c r="M1711" s="5">
        <x:f>J1711/3.834*100</x:f>
      </x:c>
      <x:c r="N1711" s="6">
        <x:f>M1711*L1711/100</x:f>
      </x:c>
      <x:c r="O1711" s="6">
        <x:f>H1711-N1711</x:f>
      </x:c>
    </x:row>
    <x:row r="1712" spans="1:25">
      <x:c r="A1712" s="0" t="s">
        <x:v>50</x:v>
      </x:c>
      <x:c r="B1712" s="0" t="n">
        <x:v>2019</x:v>
      </x:c>
      <x:c r="C1712" s="0" t="s">
        <x:v>17</x:v>
      </x:c>
      <x:c r="D1712" s="0" t="s">
        <x:v>18</x:v>
      </x:c>
      <x:c r="E1712" s="0" t="s">
        <x:v>19</x:v>
      </x:c>
      <x:c r="F1712" s="0" t="s">
        <x:v>20</x:v>
      </x:c>
      <x:c r="G1712" s="0" t="n">
        <x:v>38</x:v>
      </x:c>
      <x:c r="H1712" s="4" t="n">
        <x:v>24.7</x:v>
      </x:c>
      <x:c r="I1712" s="4" t="n">
        <x:v>38</x:v>
      </x:c>
      <x:c r="J1712" s="4" t="n">
        <x:v>0.65</x:v>
      </x:c>
      <x:c r="K1712" s="4">
        <x:f>I1712*J1712</x:f>
      </x:c>
      <x:c r="L1712" s="4" t="n">
        <x:v>121.776</x:v>
      </x:c>
      <x:c r="M1712" s="5">
        <x:f>J1712/3.606*100</x:f>
      </x:c>
      <x:c r="N1712" s="6">
        <x:f>M1712*L1712/100</x:f>
      </x:c>
      <x:c r="O1712" s="6">
        <x:f>H1712-N1712</x:f>
      </x:c>
    </x:row>
    <x:row r="1713" spans="1:25">
      <x:c r="A1713" s="0" t="s">
        <x:v>50</x:v>
      </x:c>
      <x:c r="B1713" s="0" t="n">
        <x:v>2019</x:v>
      </x:c>
      <x:c r="C1713" s="0" t="s">
        <x:v>21</x:v>
      </x:c>
      <x:c r="D1713" s="0" t="s">
        <x:v>22</x:v>
      </x:c>
      <x:c r="E1713" s="0" t="s">
        <x:v>23</x:v>
      </x:c>
      <x:c r="F1713" s="0" t="s">
        <x:v>20</x:v>
      </x:c>
      <x:c r="G1713" s="0" t="n">
        <x:v>38</x:v>
      </x:c>
      <x:c r="H1713" s="4" t="n">
        <x:v>18.15</x:v>
      </x:c>
      <x:c r="I1713" s="4" t="n">
        <x:v>38</x:v>
      </x:c>
      <x:c r="J1713" s="4" t="n">
        <x:v>0.478</x:v>
      </x:c>
      <x:c r="K1713" s="4">
        <x:f>I1713*J1713</x:f>
      </x:c>
      <x:c r="L1713" s="4" t="n">
        <x:v>121.776</x:v>
      </x:c>
      <x:c r="M1713" s="5">
        <x:f>J1713/3.606*100</x:f>
      </x:c>
      <x:c r="N1713" s="6">
        <x:f>M1713*L1713/100</x:f>
      </x:c>
      <x:c r="O1713" s="6">
        <x:f>H1713-N1713</x:f>
      </x:c>
    </x:row>
    <x:row r="1714" spans="1:25">
      <x:c r="A1714" s="0" t="s">
        <x:v>50</x:v>
      </x:c>
      <x:c r="B1714" s="0" t="n">
        <x:v>2019</x:v>
      </x:c>
      <x:c r="C1714" s="0" t="s">
        <x:v>21</x:v>
      </x:c>
      <x:c r="D1714" s="0" t="s">
        <x:v>22</x:v>
      </x:c>
      <x:c r="E1714" s="0" t="s">
        <x:v>23</x:v>
      </x:c>
      <x:c r="F1714" s="0" t="s">
        <x:v>20</x:v>
      </x:c>
      <x:c r="G1714" s="0" t="n">
        <x:v>38</x:v>
      </x:c>
      <x:c r="H1714" s="4" t="n">
        <x:v>18.15</x:v>
      </x:c>
      <x:c r="I1714" s="4" t="n">
        <x:v>38</x:v>
      </x:c>
      <x:c r="J1714" s="4" t="n">
        <x:v>0.478</x:v>
      </x:c>
      <x:c r="K1714" s="4">
        <x:f>I1714*J1714</x:f>
      </x:c>
      <x:c r="L1714" s="4" t="n">
        <x:v>121.776</x:v>
      </x:c>
      <x:c r="M1714" s="5">
        <x:f>J1714/3.606*100</x:f>
      </x:c>
      <x:c r="N1714" s="6">
        <x:f>M1714*L1714/100</x:f>
      </x:c>
      <x:c r="O1714" s="6">
        <x:f>H1714-N1714</x:f>
      </x:c>
    </x:row>
    <x:row r="1715" spans="1:25">
      <x:c r="A1715" s="0" t="s">
        <x:v>50</x:v>
      </x:c>
      <x:c r="B1715" s="0" t="n">
        <x:v>2019</x:v>
      </x:c>
      <x:c r="C1715" s="0" t="s">
        <x:v>17</x:v>
      </x:c>
      <x:c r="D1715" s="0" t="s">
        <x:v>24</x:v>
      </x:c>
      <x:c r="E1715" s="0" t="s">
        <x:v>25</x:v>
      </x:c>
      <x:c r="F1715" s="0" t="s">
        <x:v>26</x:v>
      </x:c>
      <x:c r="G1715" s="0" t="n">
        <x:v>38</x:v>
      </x:c>
      <x:c r="H1715" s="4" t="n">
        <x:v>75.993</x:v>
      </x:c>
      <x:c r="I1715" s="4" t="n">
        <x:v>38</x:v>
      </x:c>
      <x:c r="J1715" s="4" t="n">
        <x:v>2</x:v>
      </x:c>
      <x:c r="K1715" s="4">
        <x:f>I1715*J1715</x:f>
      </x:c>
      <x:c r="L1715" s="4" t="n">
        <x:v>121.776</x:v>
      </x:c>
      <x:c r="M1715" s="5">
        <x:f>J1715/3.606*100</x:f>
      </x:c>
      <x:c r="N1715" s="6">
        <x:f>M1715*L1715/100</x:f>
      </x:c>
      <x:c r="O1715" s="6">
        <x:f>H1715-N1715</x:f>
      </x:c>
    </x:row>
    <x:row r="1716" spans="1:25">
      <x:c r="A1716" s="0" t="s">
        <x:v>91</x:v>
      </x:c>
      <x:c r="B1716" s="0" t="n">
        <x:v>2020</x:v>
      </x:c>
      <x:c r="C1716" s="0" t="s">
        <x:v>21</x:v>
      </x:c>
      <x:c r="D1716" s="0" t="s">
        <x:v>22</x:v>
      </x:c>
      <x:c r="E1716" s="0" t="s">
        <x:v>35</x:v>
      </x:c>
      <x:c r="F1716" s="0" t="s">
        <x:v>20</x:v>
      </x:c>
      <x:c r="G1716" s="0" t="n">
        <x:v>173</x:v>
      </x:c>
      <x:c r="H1716" s="4" t="n">
        <x:v>50.4</x:v>
      </x:c>
      <x:c r="I1716" s="4" t="n">
        <x:v>173</x:v>
      </x:c>
      <x:c r="J1716" s="4" t="n">
        <x:v>0.291</x:v>
      </x:c>
      <x:c r="K1716" s="4">
        <x:f>I1716*J1716</x:f>
      </x:c>
      <x:c r="L1716" s="4" t="n">
        <x:v>247.39</x:v>
      </x:c>
      <x:c r="M1716" s="5">
        <x:f>J1716/1.766*100</x:f>
      </x:c>
      <x:c r="N1716" s="6">
        <x:f>M1716*L1716/100</x:f>
      </x:c>
      <x:c r="O1716" s="6">
        <x:f>H1716-N1716</x:f>
      </x:c>
    </x:row>
    <x:row r="1717" spans="1:25">
      <x:c r="A1717" s="0" t="s">
        <x:v>91</x:v>
      </x:c>
      <x:c r="B1717" s="0" t="n">
        <x:v>2020</x:v>
      </x:c>
      <x:c r="C1717" s="0" t="s">
        <x:v>21</x:v>
      </x:c>
      <x:c r="D1717" s="0" t="s">
        <x:v>22</x:v>
      </x:c>
      <x:c r="E1717" s="0" t="s">
        <x:v>35</x:v>
      </x:c>
      <x:c r="F1717" s="0" t="s">
        <x:v>20</x:v>
      </x:c>
      <x:c r="G1717" s="0" t="n">
        <x:v>173</x:v>
      </x:c>
      <x:c r="H1717" s="4" t="n">
        <x:v>50.4</x:v>
      </x:c>
      <x:c r="I1717" s="4" t="n">
        <x:v>173</x:v>
      </x:c>
      <x:c r="J1717" s="4" t="n">
        <x:v>0.291</x:v>
      </x:c>
      <x:c r="K1717" s="4">
        <x:f>I1717*J1717</x:f>
      </x:c>
      <x:c r="L1717" s="4" t="n">
        <x:v>247.39</x:v>
      </x:c>
      <x:c r="M1717" s="5">
        <x:f>J1717/1.766*100</x:f>
      </x:c>
      <x:c r="N1717" s="6">
        <x:f>M1717*L1717/100</x:f>
      </x:c>
      <x:c r="O1717" s="6">
        <x:f>H1717-N1717</x:f>
      </x:c>
    </x:row>
    <x:row r="1718" spans="1:25">
      <x:c r="A1718" s="0" t="s">
        <x:v>91</x:v>
      </x:c>
      <x:c r="B1718" s="0" t="n">
        <x:v>2020</x:v>
      </x:c>
      <x:c r="C1718" s="0" t="s">
        <x:v>21</x:v>
      </x:c>
      <x:c r="D1718" s="0" t="s">
        <x:v>33</x:v>
      </x:c>
      <x:c r="E1718" s="0" t="s">
        <x:v>34</x:v>
      </x:c>
      <x:c r="F1718" s="0" t="s">
        <x:v>20</x:v>
      </x:c>
      <x:c r="G1718" s="0" t="n">
        <x:v>173</x:v>
      </x:c>
      <x:c r="H1718" s="4" t="n">
        <x:v>46.018</x:v>
      </x:c>
      <x:c r="I1718" s="4" t="n">
        <x:v>173</x:v>
      </x:c>
      <x:c r="J1718" s="4" t="n">
        <x:v>0.266</x:v>
      </x:c>
      <x:c r="K1718" s="4">
        <x:f>I1718*J1718</x:f>
      </x:c>
      <x:c r="L1718" s="4" t="n">
        <x:v>247.39</x:v>
      </x:c>
      <x:c r="M1718" s="5">
        <x:f>J1718/1.766*100</x:f>
      </x:c>
      <x:c r="N1718" s="6">
        <x:f>M1718*L1718/100</x:f>
      </x:c>
      <x:c r="O1718" s="6">
        <x:f>H1718-N1718</x:f>
      </x:c>
    </x:row>
    <x:row r="1719" spans="1:25">
      <x:c r="A1719" s="0" t="s">
        <x:v>91</x:v>
      </x:c>
      <x:c r="B1719" s="0" t="n">
        <x:v>2020</x:v>
      </x:c>
      <x:c r="C1719" s="0" t="s">
        <x:v>21</x:v>
      </x:c>
      <x:c r="D1719" s="0" t="s">
        <x:v>33</x:v>
      </x:c>
      <x:c r="E1719" s="0" t="s">
        <x:v>34</x:v>
      </x:c>
      <x:c r="F1719" s="0" t="s">
        <x:v>26</x:v>
      </x:c>
      <x:c r="G1719" s="0" t="n">
        <x:v>173</x:v>
      </x:c>
      <x:c r="H1719" s="4" t="n">
        <x:v>13.498</x:v>
      </x:c>
      <x:c r="I1719" s="4" t="n">
        <x:v>173</x:v>
      </x:c>
      <x:c r="J1719" s="4" t="n">
        <x:v>0.078</x:v>
      </x:c>
      <x:c r="K1719" s="4">
        <x:f>I1719*J1719</x:f>
      </x:c>
      <x:c r="L1719" s="4" t="n">
        <x:v>247.39</x:v>
      </x:c>
      <x:c r="M1719" s="5">
        <x:f>J1719/1.766*100</x:f>
      </x:c>
      <x:c r="N1719" s="6">
        <x:f>M1719*L1719/100</x:f>
      </x:c>
      <x:c r="O1719" s="6">
        <x:f>H1719-N1719</x:f>
      </x:c>
    </x:row>
    <x:row r="1720" spans="1:25">
      <x:c r="A1720" s="0" t="s">
        <x:v>91</x:v>
      </x:c>
      <x:c r="B1720" s="0" t="n">
        <x:v>2020</x:v>
      </x:c>
      <x:c r="C1720" s="0" t="s">
        <x:v>21</x:v>
      </x:c>
      <x:c r="D1720" s="0" t="s">
        <x:v>36</x:v>
      </x:c>
      <x:c r="E1720" s="0" t="s">
        <x:v>37</x:v>
      </x:c>
      <x:c r="F1720" s="0" t="s">
        <x:v>26</x:v>
      </x:c>
      <x:c r="G1720" s="0" t="n">
        <x:v>173</x:v>
      </x:c>
      <x:c r="H1720" s="4" t="n">
        <x:v>72.66</x:v>
      </x:c>
      <x:c r="I1720" s="4" t="n">
        <x:v>173</x:v>
      </x:c>
      <x:c r="J1720" s="4" t="n">
        <x:v>0.42</x:v>
      </x:c>
      <x:c r="K1720" s="4">
        <x:f>I1720*J1720</x:f>
      </x:c>
      <x:c r="L1720" s="4" t="n">
        <x:v>247.39</x:v>
      </x:c>
      <x:c r="M1720" s="5">
        <x:f>J1720/1.766*100</x:f>
      </x:c>
      <x:c r="N1720" s="6">
        <x:f>M1720*L1720/100</x:f>
      </x:c>
      <x:c r="O1720" s="6">
        <x:f>H1720-N1720</x:f>
      </x:c>
    </x:row>
    <x:row r="1721" spans="1:25">
      <x:c r="A1721" s="0" t="s">
        <x:v>91</x:v>
      </x:c>
      <x:c r="B1721" s="0" t="n">
        <x:v>2020</x:v>
      </x:c>
      <x:c r="C1721" s="0" t="s">
        <x:v>21</x:v>
      </x:c>
      <x:c r="D1721" s="0" t="s">
        <x:v>36</x:v>
      </x:c>
      <x:c r="E1721" s="0" t="s">
        <x:v>38</x:v>
      </x:c>
      <x:c r="F1721" s="0" t="s">
        <x:v>26</x:v>
      </x:c>
      <x:c r="G1721" s="0" t="n">
        <x:v>173</x:v>
      </x:c>
      <x:c r="H1721" s="4" t="n">
        <x:v>72.505</x:v>
      </x:c>
      <x:c r="I1721" s="4" t="n">
        <x:v>173</x:v>
      </x:c>
      <x:c r="J1721" s="4" t="n">
        <x:v>0.42</x:v>
      </x:c>
      <x:c r="K1721" s="4">
        <x:f>I1721*J1721</x:f>
      </x:c>
      <x:c r="L1721" s="4" t="n">
        <x:v>247.39</x:v>
      </x:c>
      <x:c r="M1721" s="5">
        <x:f>J1721/1.766*100</x:f>
      </x:c>
      <x:c r="N1721" s="6">
        <x:f>M1721*L1721/100</x:f>
      </x:c>
      <x:c r="O1721" s="6">
        <x:f>H1721-N1721</x:f>
      </x:c>
    </x:row>
    <x:row r="1722" spans="1:25">
      <x:c r="A1722" s="0" t="s">
        <x:v>123</x:v>
      </x:c>
      <x:c r="B1722" s="0" t="n">
        <x:v>2026</x:v>
      </x:c>
      <x:c r="C1722" s="0" t="s">
        <x:v>21</x:v>
      </x:c>
      <x:c r="D1722" s="0" t="s">
        <x:v>42</x:v>
      </x:c>
      <x:c r="E1722" s="0" t="s">
        <x:v>44</x:v>
      </x:c>
      <x:c r="F1722" s="0" t="s">
        <x:v>20</x:v>
      </x:c>
      <x:c r="G1722" s="0" t="n">
        <x:v>78</x:v>
      </x:c>
      <x:c r="H1722" s="4" t="n">
        <x:v>23.4</x:v>
      </x:c>
      <x:c r="I1722" s="4" t="n">
        <x:v>78</x:v>
      </x:c>
      <x:c r="J1722" s="4" t="n">
        <x:v>0.3</x:v>
      </x:c>
      <x:c r="K1722" s="4">
        <x:f>I1722*J1722</x:f>
      </x:c>
      <x:c r="L1722" s="4" t="n">
        <x:v>238.168</x:v>
      </x:c>
      <x:c r="M1722" s="5">
        <x:f>J1722/3.83*100</x:f>
      </x:c>
      <x:c r="N1722" s="6">
        <x:f>M1722*L1722/100</x:f>
      </x:c>
      <x:c r="O1722" s="6">
        <x:f>H1722-N1722</x:f>
      </x:c>
    </x:row>
    <x:row r="1723" spans="1:25">
      <x:c r="A1723" s="0" t="s">
        <x:v>123</x:v>
      </x:c>
      <x:c r="B1723" s="0" t="n">
        <x:v>2026</x:v>
      </x:c>
      <x:c r="C1723" s="0" t="s">
        <x:v>21</x:v>
      </x:c>
      <x:c r="D1723" s="0" t="s">
        <x:v>42</x:v>
      </x:c>
      <x:c r="E1723" s="0" t="s">
        <x:v>43</x:v>
      </x:c>
      <x:c r="F1723" s="0" t="s">
        <x:v>20</x:v>
      </x:c>
      <x:c r="G1723" s="0" t="n">
        <x:v>78</x:v>
      </x:c>
      <x:c r="H1723" s="4" t="n">
        <x:v>23.4</x:v>
      </x:c>
      <x:c r="I1723" s="4" t="n">
        <x:v>78</x:v>
      </x:c>
      <x:c r="J1723" s="4" t="n">
        <x:v>0.3</x:v>
      </x:c>
      <x:c r="K1723" s="4">
        <x:f>I1723*J1723</x:f>
      </x:c>
      <x:c r="L1723" s="4" t="n">
        <x:v>238.168</x:v>
      </x:c>
      <x:c r="M1723" s="5">
        <x:f>J1723/3.83*100</x:f>
      </x:c>
      <x:c r="N1723" s="6">
        <x:f>M1723*L1723/100</x:f>
      </x:c>
      <x:c r="O1723" s="6">
        <x:f>H1723-N1723</x:f>
      </x:c>
    </x:row>
    <x:row r="1724" spans="1:25">
      <x:c r="A1724" s="0" t="s">
        <x:v>123</x:v>
      </x:c>
      <x:c r="B1724" s="0" t="n">
        <x:v>2026</x:v>
      </x:c>
      <x:c r="C1724" s="0" t="s">
        <x:v>21</x:v>
      </x:c>
      <x:c r="D1724" s="0" t="s">
        <x:v>33</x:v>
      </x:c>
      <x:c r="E1724" s="0" t="s">
        <x:v>45</x:v>
      </x:c>
      <x:c r="F1724" s="0" t="s">
        <x:v>26</x:v>
      </x:c>
      <x:c r="G1724" s="0" t="n">
        <x:v>78</x:v>
      </x:c>
      <x:c r="H1724" s="4" t="n">
        <x:v>115.44</x:v>
      </x:c>
      <x:c r="I1724" s="4" t="n">
        <x:v>78</x:v>
      </x:c>
      <x:c r="J1724" s="4" t="n">
        <x:v>1.48</x:v>
      </x:c>
      <x:c r="K1724" s="4">
        <x:f>I1724*J1724</x:f>
      </x:c>
      <x:c r="L1724" s="4" t="n">
        <x:v>238.168</x:v>
      </x:c>
      <x:c r="M1724" s="5">
        <x:f>J1724/3.83*100</x:f>
      </x:c>
      <x:c r="N1724" s="6">
        <x:f>M1724*L1724/100</x:f>
      </x:c>
      <x:c r="O1724" s="6">
        <x:f>H1724-N1724</x:f>
      </x:c>
    </x:row>
    <x:row r="1725" spans="1:25">
      <x:c r="A1725" s="0" t="s">
        <x:v>123</x:v>
      </x:c>
      <x:c r="B1725" s="0" t="n">
        <x:v>2026</x:v>
      </x:c>
      <x:c r="C1725" s="0" t="s">
        <x:v>21</x:v>
      </x:c>
      <x:c r="D1725" s="0" t="s">
        <x:v>36</x:v>
      </x:c>
      <x:c r="E1725" s="0" t="s">
        <x:v>46</x:v>
      </x:c>
      <x:c r="F1725" s="0" t="s">
        <x:v>26</x:v>
      </x:c>
      <x:c r="G1725" s="0" t="n">
        <x:v>78</x:v>
      </x:c>
      <x:c r="H1725" s="4" t="n">
        <x:v>136.501</x:v>
      </x:c>
      <x:c r="I1725" s="4" t="n">
        <x:v>78</x:v>
      </x:c>
      <x:c r="J1725" s="4" t="n">
        <x:v>1.75</x:v>
      </x:c>
      <x:c r="K1725" s="4">
        <x:f>I1725*J1725</x:f>
      </x:c>
      <x:c r="L1725" s="4" t="n">
        <x:v>238.168</x:v>
      </x:c>
      <x:c r="M1725" s="5">
        <x:f>J1725/3.83*100</x:f>
      </x:c>
      <x:c r="N1725" s="6">
        <x:f>M1725*L1725/100</x:f>
      </x:c>
      <x:c r="O1725" s="6">
        <x:f>H1725-N1725</x:f>
      </x:c>
    </x:row>
    <x:row r="1726" spans="1:25">
      <x:c r="A1726" s="0" t="s">
        <x:v>148</x:v>
      </x:c>
      <x:c r="B1726" s="0" t="n">
        <x:v>2029</x:v>
      </x:c>
      <x:c r="C1726" s="0" t="s">
        <x:v>128</x:v>
      </x:c>
      <x:c r="D1726" s="0" t="s">
        <x:v>129</x:v>
      </x:c>
      <x:c r="E1726" s="0" t="s">
        <x:v>130</x:v>
      </x:c>
      <x:c r="F1726" s="0" t="s">
        <x:v>20</x:v>
      </x:c>
      <x:c r="G1726" s="0" t="n">
        <x:v>775</x:v>
      </x:c>
      <x:c r="H1726" s="4" t="n">
        <x:v>77.5</x:v>
      </x:c>
      <x:c r="I1726" s="4" t="n">
        <x:v>775</x:v>
      </x:c>
      <x:c r="J1726" s="4" t="n">
        <x:v>0.1</x:v>
      </x:c>
      <x:c r="K1726" s="4">
        <x:f>I1726*J1726</x:f>
      </x:c>
      <x:c r="L1726" s="4" t="n">
        <x:v>190.286</x:v>
      </x:c>
      <x:c r="M1726" s="5">
        <x:f>J1726/0.29*100</x:f>
      </x:c>
      <x:c r="N1726" s="6">
        <x:f>M1726*L1726/100</x:f>
      </x:c>
      <x:c r="O1726" s="6">
        <x:f>H1726-N1726</x:f>
      </x:c>
    </x:row>
    <x:row r="1727" spans="1:25">
      <x:c r="A1727" s="0" t="s">
        <x:v>148</x:v>
      </x:c>
      <x:c r="B1727" s="0" t="n">
        <x:v>2029</x:v>
      </x:c>
      <x:c r="C1727" s="0" t="s">
        <x:v>128</x:v>
      </x:c>
      <x:c r="D1727" s="0" t="s">
        <x:v>18</x:v>
      </x:c>
      <x:c r="E1727" s="0" t="s">
        <x:v>19</x:v>
      </x:c>
      <x:c r="F1727" s="0" t="s">
        <x:v>20</x:v>
      </x:c>
      <x:c r="G1727" s="0" t="n">
        <x:v>775</x:v>
      </x:c>
      <x:c r="H1727" s="4" t="n">
        <x:v>93</x:v>
      </x:c>
      <x:c r="I1727" s="4" t="n">
        <x:v>775</x:v>
      </x:c>
      <x:c r="J1727" s="4" t="n">
        <x:v>0.12</x:v>
      </x:c>
      <x:c r="K1727" s="4">
        <x:f>I1727*J1727</x:f>
      </x:c>
      <x:c r="L1727" s="4" t="n">
        <x:v>190.286</x:v>
      </x:c>
      <x:c r="M1727" s="5">
        <x:f>J1727/0.29*100</x:f>
      </x:c>
      <x:c r="N1727" s="6">
        <x:f>M1727*L1727/100</x:f>
      </x:c>
      <x:c r="O1727" s="6">
        <x:f>H1727-N1727</x:f>
      </x:c>
    </x:row>
    <x:row r="1728" spans="1:25">
      <x:c r="A1728" s="0" t="s">
        <x:v>148</x:v>
      </x:c>
      <x:c r="B1728" s="0" t="n">
        <x:v>2029</x:v>
      </x:c>
      <x:c r="C1728" s="0" t="s">
        <x:v>128</x:v>
      </x:c>
      <x:c r="D1728" s="0" t="s">
        <x:v>18</x:v>
      </x:c>
      <x:c r="E1728" s="0" t="s">
        <x:v>19</x:v>
      </x:c>
      <x:c r="F1728" s="0" t="s">
        <x:v>26</x:v>
      </x:c>
      <x:c r="G1728" s="0" t="n">
        <x:v>775</x:v>
      </x:c>
      <x:c r="H1728" s="4" t="n">
        <x:v>54.251</x:v>
      </x:c>
      <x:c r="I1728" s="4" t="n">
        <x:v>775</x:v>
      </x:c>
      <x:c r="J1728" s="4" t="n">
        <x:v>0.07</x:v>
      </x:c>
      <x:c r="K1728" s="4">
        <x:f>I1728*J1728</x:f>
      </x:c>
      <x:c r="L1728" s="4" t="n">
        <x:v>190.286</x:v>
      </x:c>
      <x:c r="M1728" s="5">
        <x:f>J1728/0.29*100</x:f>
      </x:c>
      <x:c r="N1728" s="6">
        <x:f>M1728*L1728/100</x:f>
      </x:c>
      <x:c r="O1728" s="6">
        <x:f>H1728-N1728</x:f>
      </x:c>
    </x:row>
    <x:row r="1729" spans="1:25">
      <x:c r="A1729" s="0" t="s">
        <x:v>27</x:v>
      </x:c>
      <x:c r="B1729" s="0" t="n">
        <x:v>2030</x:v>
      </x:c>
      <x:c r="C1729" s="0" t="s">
        <x:v>21</x:v>
      </x:c>
      <x:c r="D1729" s="0" t="s">
        <x:v>22</x:v>
      </x:c>
      <x:c r="E1729" s="0" t="s">
        <x:v>23</x:v>
      </x:c>
      <x:c r="F1729" s="0" t="s">
        <x:v>20</x:v>
      </x:c>
      <x:c r="G1729" s="0" t="n">
        <x:v>118</x:v>
      </x:c>
      <x:c r="H1729" s="4" t="n">
        <x:v>0.341</x:v>
      </x:c>
      <x:c r="I1729" s="4" t="n">
        <x:v>118</x:v>
      </x:c>
      <x:c r="J1729" s="4" t="n">
        <x:v>0.003</x:v>
      </x:c>
      <x:c r="K1729" s="4">
        <x:f>I1729*J1729</x:f>
      </x:c>
      <x:c r="L1729" s="4" t="n">
        <x:v>251.721</x:v>
      </x:c>
      <x:c r="M1729" s="5">
        <x:f>J1729/3.961*100</x:f>
      </x:c>
      <x:c r="N1729" s="6">
        <x:f>M1729*L1729/100</x:f>
      </x:c>
      <x:c r="O1729" s="6">
        <x:f>H1729-N1729</x:f>
      </x:c>
    </x:row>
    <x:row r="1730" spans="1:25">
      <x:c r="A1730" s="0" t="s">
        <x:v>27</x:v>
      </x:c>
      <x:c r="B1730" s="0" t="n">
        <x:v>2030</x:v>
      </x:c>
      <x:c r="C1730" s="0" t="s">
        <x:v>21</x:v>
      </x:c>
      <x:c r="D1730" s="0" t="s">
        <x:v>22</x:v>
      </x:c>
      <x:c r="E1730" s="0" t="s">
        <x:v>23</x:v>
      </x:c>
      <x:c r="F1730" s="0" t="s">
        <x:v>20</x:v>
      </x:c>
      <x:c r="G1730" s="0" t="n">
        <x:v>118</x:v>
      </x:c>
      <x:c r="H1730" s="4" t="n">
        <x:v>39.897</x:v>
      </x:c>
      <x:c r="I1730" s="4" t="n">
        <x:v>118</x:v>
      </x:c>
      <x:c r="J1730" s="4" t="n">
        <x:v>0.338</x:v>
      </x:c>
      <x:c r="K1730" s="4">
        <x:f>I1730*J1730</x:f>
      </x:c>
      <x:c r="L1730" s="4" t="n">
        <x:v>251.721</x:v>
      </x:c>
      <x:c r="M1730" s="5">
        <x:f>J1730/3.961*100</x:f>
      </x:c>
      <x:c r="N1730" s="6">
        <x:f>M1730*L1730/100</x:f>
      </x:c>
      <x:c r="O1730" s="6">
        <x:f>H1730-N1730</x:f>
      </x:c>
    </x:row>
    <x:row r="1731" spans="1:25">
      <x:c r="A1731" s="0" t="s">
        <x:v>27</x:v>
      </x:c>
      <x:c r="B1731" s="0" t="n">
        <x:v>2030</x:v>
      </x:c>
      <x:c r="C1731" s="0" t="s">
        <x:v>21</x:v>
      </x:c>
      <x:c r="D1731" s="0" t="s">
        <x:v>22</x:v>
      </x:c>
      <x:c r="E1731" s="0" t="s">
        <x:v>23</x:v>
      </x:c>
      <x:c r="F1731" s="0" t="s">
        <x:v>20</x:v>
      </x:c>
      <x:c r="G1731" s="0" t="n">
        <x:v>118</x:v>
      </x:c>
      <x:c r="H1731" s="4" t="n">
        <x:v>43.384</x:v>
      </x:c>
      <x:c r="I1731" s="4" t="n">
        <x:v>118</x:v>
      </x:c>
      <x:c r="J1731" s="4" t="n">
        <x:v>0.368</x:v>
      </x:c>
      <x:c r="K1731" s="4">
        <x:f>I1731*J1731</x:f>
      </x:c>
      <x:c r="L1731" s="4" t="n">
        <x:v>251.721</x:v>
      </x:c>
      <x:c r="M1731" s="5">
        <x:f>J1731/3.961*100</x:f>
      </x:c>
      <x:c r="N1731" s="6">
        <x:f>M1731*L1731/100</x:f>
      </x:c>
      <x:c r="O1731" s="6">
        <x:f>H1731-N1731</x:f>
      </x:c>
    </x:row>
    <x:row r="1732" spans="1:25">
      <x:c r="A1732" s="0" t="s">
        <x:v>27</x:v>
      </x:c>
      <x:c r="B1732" s="0" t="n">
        <x:v>2030</x:v>
      </x:c>
      <x:c r="C1732" s="0" t="s">
        <x:v>21</x:v>
      </x:c>
      <x:c r="D1732" s="0" t="s">
        <x:v>22</x:v>
      </x:c>
      <x:c r="E1732" s="0" t="s">
        <x:v>23</x:v>
      </x:c>
      <x:c r="F1732" s="0" t="s">
        <x:v>20</x:v>
      </x:c>
      <x:c r="G1732" s="0" t="n">
        <x:v>118</x:v>
      </x:c>
      <x:c r="H1732" s="4" t="n">
        <x:v>43.384</x:v>
      </x:c>
      <x:c r="I1732" s="4" t="n">
        <x:v>118</x:v>
      </x:c>
      <x:c r="J1732" s="4" t="n">
        <x:v>0.368</x:v>
      </x:c>
      <x:c r="K1732" s="4">
        <x:f>I1732*J1732</x:f>
      </x:c>
      <x:c r="L1732" s="4" t="n">
        <x:v>251.721</x:v>
      </x:c>
      <x:c r="M1732" s="5">
        <x:f>J1732/3.961*100</x:f>
      </x:c>
      <x:c r="N1732" s="6">
        <x:f>M1732*L1732/100</x:f>
      </x:c>
      <x:c r="O1732" s="6">
        <x:f>H1732-N1732</x:f>
      </x:c>
    </x:row>
    <x:row r="1733" spans="1:25">
      <x:c r="A1733" s="0" t="s">
        <x:v>27</x:v>
      </x:c>
      <x:c r="B1733" s="0" t="n">
        <x:v>2030</x:v>
      </x:c>
      <x:c r="C1733" s="0" t="s">
        <x:v>21</x:v>
      </x:c>
      <x:c r="D1733" s="0" t="s">
        <x:v>22</x:v>
      </x:c>
      <x:c r="E1733" s="0" t="s">
        <x:v>23</x:v>
      </x:c>
      <x:c r="F1733" s="0" t="s">
        <x:v>20</x:v>
      </x:c>
      <x:c r="G1733" s="0" t="n">
        <x:v>118</x:v>
      </x:c>
      <x:c r="H1733" s="4" t="n">
        <x:v>43.384</x:v>
      </x:c>
      <x:c r="I1733" s="4" t="n">
        <x:v>118</x:v>
      </x:c>
      <x:c r="J1733" s="4" t="n">
        <x:v>0.368</x:v>
      </x:c>
      <x:c r="K1733" s="4">
        <x:f>I1733*J1733</x:f>
      </x:c>
      <x:c r="L1733" s="4" t="n">
        <x:v>251.721</x:v>
      </x:c>
      <x:c r="M1733" s="5">
        <x:f>J1733/3.961*100</x:f>
      </x:c>
      <x:c r="N1733" s="6">
        <x:f>M1733*L1733/100</x:f>
      </x:c>
      <x:c r="O1733" s="6">
        <x:f>H1733-N1733</x:f>
      </x:c>
    </x:row>
    <x:row r="1734" spans="1:25">
      <x:c r="A1734" s="0" t="s">
        <x:v>27</x:v>
      </x:c>
      <x:c r="B1734" s="0" t="n">
        <x:v>2030</x:v>
      </x:c>
      <x:c r="C1734" s="0" t="s">
        <x:v>21</x:v>
      </x:c>
      <x:c r="D1734" s="0" t="s">
        <x:v>22</x:v>
      </x:c>
      <x:c r="E1734" s="0" t="s">
        <x:v>23</x:v>
      </x:c>
      <x:c r="F1734" s="0" t="s">
        <x:v>20</x:v>
      </x:c>
      <x:c r="G1734" s="0" t="n">
        <x:v>118</x:v>
      </x:c>
      <x:c r="H1734" s="4" t="n">
        <x:v>43.384</x:v>
      </x:c>
      <x:c r="I1734" s="4" t="n">
        <x:v>118</x:v>
      </x:c>
      <x:c r="J1734" s="4" t="n">
        <x:v>0.368</x:v>
      </x:c>
      <x:c r="K1734" s="4">
        <x:f>I1734*J1734</x:f>
      </x:c>
      <x:c r="L1734" s="4" t="n">
        <x:v>251.721</x:v>
      </x:c>
      <x:c r="M1734" s="5">
        <x:f>J1734/3.961*100</x:f>
      </x:c>
      <x:c r="N1734" s="6">
        <x:f>M1734*L1734/100</x:f>
      </x:c>
      <x:c r="O1734" s="6">
        <x:f>H1734-N1734</x:f>
      </x:c>
    </x:row>
    <x:row r="1735" spans="1:25">
      <x:c r="A1735" s="0" t="s">
        <x:v>27</x:v>
      </x:c>
      <x:c r="B1735" s="0" t="n">
        <x:v>2030</x:v>
      </x:c>
      <x:c r="C1735" s="0" t="s">
        <x:v>21</x:v>
      </x:c>
      <x:c r="D1735" s="0" t="s">
        <x:v>22</x:v>
      </x:c>
      <x:c r="E1735" s="0" t="s">
        <x:v>23</x:v>
      </x:c>
      <x:c r="F1735" s="0" t="s">
        <x:v>20</x:v>
      </x:c>
      <x:c r="G1735" s="0" t="n">
        <x:v>118</x:v>
      </x:c>
      <x:c r="H1735" s="4" t="n">
        <x:v>43.384</x:v>
      </x:c>
      <x:c r="I1735" s="4" t="n">
        <x:v>118</x:v>
      </x:c>
      <x:c r="J1735" s="4" t="n">
        <x:v>0.368</x:v>
      </x:c>
      <x:c r="K1735" s="4">
        <x:f>I1735*J1735</x:f>
      </x:c>
      <x:c r="L1735" s="4" t="n">
        <x:v>251.721</x:v>
      </x:c>
      <x:c r="M1735" s="5">
        <x:f>J1735/3.961*100</x:f>
      </x:c>
      <x:c r="N1735" s="6">
        <x:f>M1735*L1735/100</x:f>
      </x:c>
      <x:c r="O1735" s="6">
        <x:f>H1735-N1735</x:f>
      </x:c>
    </x:row>
    <x:row r="1736" spans="1:25">
      <x:c r="A1736" s="0" t="s">
        <x:v>27</x:v>
      </x:c>
      <x:c r="B1736" s="0" t="n">
        <x:v>2030</x:v>
      </x:c>
      <x:c r="C1736" s="0" t="s">
        <x:v>21</x:v>
      </x:c>
      <x:c r="D1736" s="0" t="s">
        <x:v>28</x:v>
      </x:c>
      <x:c r="E1736" s="0" t="s">
        <x:v>19</x:v>
      </x:c>
      <x:c r="F1736" s="0" t="s">
        <x:v>26</x:v>
      </x:c>
      <x:c r="G1736" s="0" t="n">
        <x:v>118</x:v>
      </x:c>
      <x:c r="H1736" s="4" t="n">
        <x:v>30.68</x:v>
      </x:c>
      <x:c r="I1736" s="4" t="n">
        <x:v>118</x:v>
      </x:c>
      <x:c r="J1736" s="4" t="n">
        <x:v>0.26</x:v>
      </x:c>
      <x:c r="K1736" s="4">
        <x:f>I1736*J1736</x:f>
      </x:c>
      <x:c r="L1736" s="4" t="n">
        <x:v>251.721</x:v>
      </x:c>
      <x:c r="M1736" s="5">
        <x:f>J1736/3.961*100</x:f>
      </x:c>
      <x:c r="N1736" s="6">
        <x:f>M1736*L1736/100</x:f>
      </x:c>
      <x:c r="O1736" s="6">
        <x:f>H1736-N1736</x:f>
      </x:c>
    </x:row>
    <x:row r="1737" spans="1:25">
      <x:c r="A1737" s="0" t="s">
        <x:v>27</x:v>
      </x:c>
      <x:c r="B1737" s="0" t="n">
        <x:v>2030</x:v>
      </x:c>
      <x:c r="C1737" s="0" t="s">
        <x:v>21</x:v>
      </x:c>
      <x:c r="D1737" s="0" t="s">
        <x:v>28</x:v>
      </x:c>
      <x:c r="E1737" s="0" t="s">
        <x:v>23</x:v>
      </x:c>
      <x:c r="F1737" s="0" t="s">
        <x:v>26</x:v>
      </x:c>
      <x:c r="G1737" s="0" t="n">
        <x:v>118</x:v>
      </x:c>
      <x:c r="H1737" s="4" t="n">
        <x:v>179.36</x:v>
      </x:c>
      <x:c r="I1737" s="4" t="n">
        <x:v>118</x:v>
      </x:c>
      <x:c r="J1737" s="4" t="n">
        <x:v>1.52</x:v>
      </x:c>
      <x:c r="K1737" s="4">
        <x:f>I1737*J1737</x:f>
      </x:c>
      <x:c r="L1737" s="4" t="n">
        <x:v>251.721</x:v>
      </x:c>
      <x:c r="M1737" s="5">
        <x:f>J1737/3.961*100</x:f>
      </x:c>
      <x:c r="N1737" s="6">
        <x:f>M1737*L1737/100</x:f>
      </x:c>
      <x:c r="O1737" s="6">
        <x:f>H1737-N1737</x:f>
      </x:c>
    </x:row>
    <x:row r="1738" spans="1:25">
      <x:c r="A1738" s="0" t="s">
        <x:v>93</x:v>
      </x:c>
      <x:c r="B1738" s="0" t="n">
        <x:v>2031</x:v>
      </x:c>
      <x:c r="C1738" s="0" t="s">
        <x:v>21</x:v>
      </x:c>
      <x:c r="D1738" s="0" t="s">
        <x:v>22</x:v>
      </x:c>
      <x:c r="E1738" s="0" t="s">
        <x:v>23</x:v>
      </x:c>
      <x:c r="F1738" s="0" t="s">
        <x:v>20</x:v>
      </x:c>
      <x:c r="G1738" s="0" t="n">
        <x:v>117</x:v>
      </x:c>
      <x:c r="H1738" s="4" t="n">
        <x:v>43.384</x:v>
      </x:c>
      <x:c r="I1738" s="4" t="n">
        <x:v>117</x:v>
      </x:c>
      <x:c r="J1738" s="4" t="n">
        <x:v>0.371</x:v>
      </x:c>
      <x:c r="K1738" s="4">
        <x:f>I1738*J1738</x:f>
      </x:c>
      <x:c r="L1738" s="4" t="n">
        <x:v>252.174</x:v>
      </x:c>
      <x:c r="M1738" s="5">
        <x:f>J1738/2.492*100</x:f>
      </x:c>
      <x:c r="N1738" s="6">
        <x:f>M1738*L1738/100</x:f>
      </x:c>
      <x:c r="O1738" s="6">
        <x:f>H1738-N1738</x:f>
      </x:c>
    </x:row>
    <x:row r="1739" spans="1:25">
      <x:c r="A1739" s="0" t="s">
        <x:v>93</x:v>
      </x:c>
      <x:c r="B1739" s="0" t="n">
        <x:v>2031</x:v>
      </x:c>
      <x:c r="C1739" s="0" t="s">
        <x:v>21</x:v>
      </x:c>
      <x:c r="D1739" s="0" t="s">
        <x:v>22</x:v>
      </x:c>
      <x:c r="E1739" s="0" t="s">
        <x:v>23</x:v>
      </x:c>
      <x:c r="F1739" s="0" t="s">
        <x:v>20</x:v>
      </x:c>
      <x:c r="G1739" s="0" t="n">
        <x:v>117</x:v>
      </x:c>
      <x:c r="H1739" s="4" t="n">
        <x:v>39.897</x:v>
      </x:c>
      <x:c r="I1739" s="4" t="n">
        <x:v>117</x:v>
      </x:c>
      <x:c r="J1739" s="4" t="n">
        <x:v>0.341</x:v>
      </x:c>
      <x:c r="K1739" s="4">
        <x:f>I1739*J1739</x:f>
      </x:c>
      <x:c r="L1739" s="4" t="n">
        <x:v>252.174</x:v>
      </x:c>
      <x:c r="M1739" s="5">
        <x:f>J1739/2.492*100</x:f>
      </x:c>
      <x:c r="N1739" s="6">
        <x:f>M1739*L1739/100</x:f>
      </x:c>
      <x:c r="O1739" s="6">
        <x:f>H1739-N1739</x:f>
      </x:c>
    </x:row>
    <x:row r="1740" spans="1:25">
      <x:c r="A1740" s="0" t="s">
        <x:v>93</x:v>
      </x:c>
      <x:c r="B1740" s="0" t="n">
        <x:v>2031</x:v>
      </x:c>
      <x:c r="C1740" s="0" t="s">
        <x:v>21</x:v>
      </x:c>
      <x:c r="D1740" s="0" t="s">
        <x:v>28</x:v>
      </x:c>
      <x:c r="E1740" s="0" t="s">
        <x:v>19</x:v>
      </x:c>
      <x:c r="F1740" s="0" t="s">
        <x:v>26</x:v>
      </x:c>
      <x:c r="G1740" s="0" t="n">
        <x:v>117</x:v>
      </x:c>
      <x:c r="H1740" s="4" t="n">
        <x:v>30.43</x:v>
      </x:c>
      <x:c r="I1740" s="4" t="n">
        <x:v>117</x:v>
      </x:c>
      <x:c r="J1740" s="4" t="n">
        <x:v>0.26</x:v>
      </x:c>
      <x:c r="K1740" s="4">
        <x:f>I1740*J1740</x:f>
      </x:c>
      <x:c r="L1740" s="4" t="n">
        <x:v>252.174</x:v>
      </x:c>
      <x:c r="M1740" s="5">
        <x:f>J1740/2.492*100</x:f>
      </x:c>
      <x:c r="N1740" s="6">
        <x:f>M1740*L1740/100</x:f>
      </x:c>
      <x:c r="O1740" s="6">
        <x:f>H1740-N1740</x:f>
      </x:c>
    </x:row>
    <x:row r="1741" spans="1:25">
      <x:c r="A1741" s="0" t="s">
        <x:v>93</x:v>
      </x:c>
      <x:c r="B1741" s="0" t="n">
        <x:v>2031</x:v>
      </x:c>
      <x:c r="C1741" s="0" t="s">
        <x:v>21</x:v>
      </x:c>
      <x:c r="D1741" s="0" t="s">
        <x:v>28</x:v>
      </x:c>
      <x:c r="E1741" s="0" t="s">
        <x:v>23</x:v>
      </x:c>
      <x:c r="F1741" s="0" t="s">
        <x:v>26</x:v>
      </x:c>
      <x:c r="G1741" s="0" t="n">
        <x:v>117</x:v>
      </x:c>
      <x:c r="H1741" s="4" t="n">
        <x:v>177.84</x:v>
      </x:c>
      <x:c r="I1741" s="4" t="n">
        <x:v>117</x:v>
      </x:c>
      <x:c r="J1741" s="4" t="n">
        <x:v>1.52</x:v>
      </x:c>
      <x:c r="K1741" s="4">
        <x:f>I1741*J1741</x:f>
      </x:c>
      <x:c r="L1741" s="4" t="n">
        <x:v>252.174</x:v>
      </x:c>
      <x:c r="M1741" s="5">
        <x:f>J1741/2.492*100</x:f>
      </x:c>
      <x:c r="N1741" s="6">
        <x:f>M1741*L1741/100</x:f>
      </x:c>
      <x:c r="O1741" s="6">
        <x:f>H1741-N1741</x:f>
      </x:c>
    </x:row>
    <x:row r="1742" spans="1:25">
      <x:c r="A1742" s="0" t="s">
        <x:v>105</x:v>
      </x:c>
      <x:c r="B1742" s="0" t="n">
        <x:v>2032</x:v>
      </x:c>
      <x:c r="C1742" s="0" t="s">
        <x:v>21</x:v>
      </x:c>
      <x:c r="D1742" s="0" t="s">
        <x:v>33</x:v>
      </x:c>
      <x:c r="E1742" s="0" t="s">
        <x:v>73</x:v>
      </x:c>
      <x:c r="F1742" s="0" t="s">
        <x:v>20</x:v>
      </x:c>
      <x:c r="G1742" s="0" t="n">
        <x:v>173</x:v>
      </x:c>
      <x:c r="H1742" s="4" t="n">
        <x:v>46.018</x:v>
      </x:c>
      <x:c r="I1742" s="4" t="n">
        <x:v>173</x:v>
      </x:c>
      <x:c r="J1742" s="4" t="n">
        <x:v>0.266</x:v>
      </x:c>
      <x:c r="K1742" s="4">
        <x:f>I1742*J1742</x:f>
      </x:c>
      <x:c r="L1742" s="4" t="n">
        <x:v>247.808</x:v>
      </x:c>
      <x:c r="M1742" s="5">
        <x:f>J1742/1.796*100</x:f>
      </x:c>
      <x:c r="N1742" s="6">
        <x:f>M1742*L1742/100</x:f>
      </x:c>
      <x:c r="O1742" s="6">
        <x:f>H1742-N1742</x:f>
      </x:c>
    </x:row>
    <x:row r="1743" spans="1:25">
      <x:c r="A1743" s="0" t="s">
        <x:v>105</x:v>
      </x:c>
      <x:c r="B1743" s="0" t="n">
        <x:v>2032</x:v>
      </x:c>
      <x:c r="C1743" s="0" t="s">
        <x:v>21</x:v>
      </x:c>
      <x:c r="D1743" s="0" t="s">
        <x:v>22</x:v>
      </x:c>
      <x:c r="E1743" s="0" t="s">
        <x:v>74</x:v>
      </x:c>
      <x:c r="F1743" s="0" t="s">
        <x:v>20</x:v>
      </x:c>
      <x:c r="G1743" s="0" t="n">
        <x:v>173</x:v>
      </x:c>
      <x:c r="H1743" s="4" t="n">
        <x:v>50.4</x:v>
      </x:c>
      <x:c r="I1743" s="4" t="n">
        <x:v>173</x:v>
      </x:c>
      <x:c r="J1743" s="4" t="n">
        <x:v>0.291</x:v>
      </x:c>
      <x:c r="K1743" s="4">
        <x:f>I1743*J1743</x:f>
      </x:c>
      <x:c r="L1743" s="4" t="n">
        <x:v>247.808</x:v>
      </x:c>
      <x:c r="M1743" s="5">
        <x:f>J1743/1.796*100</x:f>
      </x:c>
      <x:c r="N1743" s="6">
        <x:f>M1743*L1743/100</x:f>
      </x:c>
      <x:c r="O1743" s="6">
        <x:f>H1743-N1743</x:f>
      </x:c>
    </x:row>
    <x:row r="1744" spans="1:25">
      <x:c r="A1744" s="0" t="s">
        <x:v>105</x:v>
      </x:c>
      <x:c r="B1744" s="0" t="n">
        <x:v>2032</x:v>
      </x:c>
      <x:c r="C1744" s="0" t="s">
        <x:v>21</x:v>
      </x:c>
      <x:c r="D1744" s="0" t="s">
        <x:v>22</x:v>
      </x:c>
      <x:c r="E1744" s="0" t="s">
        <x:v>74</x:v>
      </x:c>
      <x:c r="F1744" s="0" t="s">
        <x:v>20</x:v>
      </x:c>
      <x:c r="G1744" s="0" t="n">
        <x:v>173</x:v>
      </x:c>
      <x:c r="H1744" s="4" t="n">
        <x:v>50.4</x:v>
      </x:c>
      <x:c r="I1744" s="4" t="n">
        <x:v>173</x:v>
      </x:c>
      <x:c r="J1744" s="4" t="n">
        <x:v>0.291</x:v>
      </x:c>
      <x:c r="K1744" s="4">
        <x:f>I1744*J1744</x:f>
      </x:c>
      <x:c r="L1744" s="4" t="n">
        <x:v>247.808</x:v>
      </x:c>
      <x:c r="M1744" s="5">
        <x:f>J1744/1.796*100</x:f>
      </x:c>
      <x:c r="N1744" s="6">
        <x:f>M1744*L1744/100</x:f>
      </x:c>
      <x:c r="O1744" s="6">
        <x:f>H1744-N1744</x:f>
      </x:c>
    </x:row>
    <x:row r="1745" spans="1:25">
      <x:c r="A1745" s="0" t="s">
        <x:v>105</x:v>
      </x:c>
      <x:c r="B1745" s="0" t="n">
        <x:v>2032</x:v>
      </x:c>
      <x:c r="C1745" s="0" t="s">
        <x:v>21</x:v>
      </x:c>
      <x:c r="D1745" s="0" t="s">
        <x:v>22</x:v>
      </x:c>
      <x:c r="E1745" s="0" t="s">
        <x:v>74</x:v>
      </x:c>
      <x:c r="F1745" s="0" t="s">
        <x:v>20</x:v>
      </x:c>
      <x:c r="G1745" s="0" t="n">
        <x:v>173</x:v>
      </x:c>
      <x:c r="H1745" s="4" t="n">
        <x:v>5.152</x:v>
      </x:c>
      <x:c r="I1745" s="4" t="n">
        <x:v>173</x:v>
      </x:c>
      <x:c r="J1745" s="4" t="n">
        <x:v>0.03</x:v>
      </x:c>
      <x:c r="K1745" s="4">
        <x:f>I1745*J1745</x:f>
      </x:c>
      <x:c r="L1745" s="4" t="n">
        <x:v>247.808</x:v>
      </x:c>
      <x:c r="M1745" s="5">
        <x:f>J1745/1.796*100</x:f>
      </x:c>
      <x:c r="N1745" s="6">
        <x:f>M1745*L1745/100</x:f>
      </x:c>
      <x:c r="O1745" s="6">
        <x:f>H1745-N1745</x:f>
      </x:c>
    </x:row>
    <x:row r="1746" spans="1:25">
      <x:c r="A1746" s="0" t="s">
        <x:v>105</x:v>
      </x:c>
      <x:c r="B1746" s="0" t="n">
        <x:v>2032</x:v>
      </x:c>
      <x:c r="C1746" s="0" t="s">
        <x:v>21</x:v>
      </x:c>
      <x:c r="D1746" s="0" t="s">
        <x:v>33</x:v>
      </x:c>
      <x:c r="E1746" s="0" t="s">
        <x:v>73</x:v>
      </x:c>
      <x:c r="F1746" s="0" t="s">
        <x:v>26</x:v>
      </x:c>
      <x:c r="G1746" s="0" t="n">
        <x:v>173</x:v>
      </x:c>
      <x:c r="H1746" s="4" t="n">
        <x:v>13.497</x:v>
      </x:c>
      <x:c r="I1746" s="4" t="n">
        <x:v>173</x:v>
      </x:c>
      <x:c r="J1746" s="4" t="n">
        <x:v>0.078</x:v>
      </x:c>
      <x:c r="K1746" s="4">
        <x:f>I1746*J1746</x:f>
      </x:c>
      <x:c r="L1746" s="4" t="n">
        <x:v>247.808</x:v>
      </x:c>
      <x:c r="M1746" s="5">
        <x:f>J1746/1.796*100</x:f>
      </x:c>
      <x:c r="N1746" s="6">
        <x:f>M1746*L1746/100</x:f>
      </x:c>
      <x:c r="O1746" s="6">
        <x:f>H1746-N1746</x:f>
      </x:c>
    </x:row>
    <x:row r="1747" spans="1:25">
      <x:c r="A1747" s="0" t="s">
        <x:v>105</x:v>
      </x:c>
      <x:c r="B1747" s="0" t="n">
        <x:v>2032</x:v>
      </x:c>
      <x:c r="C1747" s="0" t="s">
        <x:v>21</x:v>
      </x:c>
      <x:c r="D1747" s="0" t="s">
        <x:v>36</x:v>
      </x:c>
      <x:c r="E1747" s="0" t="s">
        <x:v>75</x:v>
      </x:c>
      <x:c r="F1747" s="0" t="s">
        <x:v>26</x:v>
      </x:c>
      <x:c r="G1747" s="0" t="n">
        <x:v>173</x:v>
      </x:c>
      <x:c r="H1747" s="4" t="n">
        <x:v>72.661</x:v>
      </x:c>
      <x:c r="I1747" s="4" t="n">
        <x:v>173</x:v>
      </x:c>
      <x:c r="J1747" s="4" t="n">
        <x:v>0.42</x:v>
      </x:c>
      <x:c r="K1747" s="4">
        <x:f>I1747*J1747</x:f>
      </x:c>
      <x:c r="L1747" s="4" t="n">
        <x:v>247.808</x:v>
      </x:c>
      <x:c r="M1747" s="5">
        <x:f>J1747/1.796*100</x:f>
      </x:c>
      <x:c r="N1747" s="6">
        <x:f>M1747*L1747/100</x:f>
      </x:c>
      <x:c r="O1747" s="6">
        <x:f>H1747-N1747</x:f>
      </x:c>
    </x:row>
    <x:row r="1748" spans="1:25">
      <x:c r="A1748" s="0" t="s">
        <x:v>105</x:v>
      </x:c>
      <x:c r="B1748" s="0" t="n">
        <x:v>2032</x:v>
      </x:c>
      <x:c r="C1748" s="0" t="s">
        <x:v>21</x:v>
      </x:c>
      <x:c r="D1748" s="0" t="s">
        <x:v>36</x:v>
      </x:c>
      <x:c r="E1748" s="0" t="s">
        <x:v>76</x:v>
      </x:c>
      <x:c r="F1748" s="0" t="s">
        <x:v>26</x:v>
      </x:c>
      <x:c r="G1748" s="0" t="n">
        <x:v>173</x:v>
      </x:c>
      <x:c r="H1748" s="4" t="n">
        <x:v>72.66</x:v>
      </x:c>
      <x:c r="I1748" s="4" t="n">
        <x:v>173</x:v>
      </x:c>
      <x:c r="J1748" s="4" t="n">
        <x:v>0.42</x:v>
      </x:c>
      <x:c r="K1748" s="4">
        <x:f>I1748*J1748</x:f>
      </x:c>
      <x:c r="L1748" s="4" t="n">
        <x:v>247.808</x:v>
      </x:c>
      <x:c r="M1748" s="5">
        <x:f>J1748/1.796*100</x:f>
      </x:c>
      <x:c r="N1748" s="6">
        <x:f>M1748*L1748/100</x:f>
      </x:c>
      <x:c r="O1748" s="6">
        <x:f>H1748-N1748</x:f>
      </x:c>
    </x:row>
    <x:row r="1749" spans="1:25">
      <x:c r="A1749" s="0" t="s">
        <x:v>131</x:v>
      </x:c>
      <x:c r="B1749" s="0" t="n">
        <x:v>2033</x:v>
      </x:c>
      <x:c r="C1749" s="0" t="s">
        <x:v>128</x:v>
      </x:c>
      <x:c r="D1749" s="0" t="s">
        <x:v>129</x:v>
      </x:c>
      <x:c r="E1749" s="0" t="s">
        <x:v>130</x:v>
      </x:c>
      <x:c r="F1749" s="0" t="s">
        <x:v>20</x:v>
      </x:c>
      <x:c r="G1749" s="0" t="n">
        <x:v>618</x:v>
      </x:c>
      <x:c r="H1749" s="4" t="n">
        <x:v>61.8</x:v>
      </x:c>
      <x:c r="I1749" s="4" t="n">
        <x:v>618</x:v>
      </x:c>
      <x:c r="J1749" s="4" t="n">
        <x:v>0.1</x:v>
      </x:c>
      <x:c r="K1749" s="4">
        <x:f>I1749*J1749</x:f>
      </x:c>
      <x:c r="L1749" s="4" t="n">
        <x:v>150.492</x:v>
      </x:c>
      <x:c r="M1749" s="5">
        <x:f>J1749/0.29*100</x:f>
      </x:c>
      <x:c r="N1749" s="6">
        <x:f>M1749*L1749/100</x:f>
      </x:c>
      <x:c r="O1749" s="6">
        <x:f>H1749-N1749</x:f>
      </x:c>
    </x:row>
    <x:row r="1750" spans="1:25">
      <x:c r="A1750" s="0" t="s">
        <x:v>131</x:v>
      </x:c>
      <x:c r="B1750" s="0" t="n">
        <x:v>2033</x:v>
      </x:c>
      <x:c r="C1750" s="0" t="s">
        <x:v>128</x:v>
      </x:c>
      <x:c r="D1750" s="0" t="s">
        <x:v>18</x:v>
      </x:c>
      <x:c r="E1750" s="0" t="s">
        <x:v>19</x:v>
      </x:c>
      <x:c r="F1750" s="0" t="s">
        <x:v>20</x:v>
      </x:c>
      <x:c r="G1750" s="0" t="n">
        <x:v>618</x:v>
      </x:c>
      <x:c r="H1750" s="4" t="n">
        <x:v>74.16</x:v>
      </x:c>
      <x:c r="I1750" s="4" t="n">
        <x:v>618</x:v>
      </x:c>
      <x:c r="J1750" s="4" t="n">
        <x:v>0.12</x:v>
      </x:c>
      <x:c r="K1750" s="4">
        <x:f>I1750*J1750</x:f>
      </x:c>
      <x:c r="L1750" s="4" t="n">
        <x:v>150.492</x:v>
      </x:c>
      <x:c r="M1750" s="5">
        <x:f>J1750/0.29*100</x:f>
      </x:c>
      <x:c r="N1750" s="6">
        <x:f>M1750*L1750/100</x:f>
      </x:c>
      <x:c r="O1750" s="6">
        <x:f>H1750-N1750</x:f>
      </x:c>
    </x:row>
    <x:row r="1751" spans="1:25">
      <x:c r="A1751" s="0" t="s">
        <x:v>131</x:v>
      </x:c>
      <x:c r="B1751" s="0" t="n">
        <x:v>2033</x:v>
      </x:c>
      <x:c r="C1751" s="0" t="s">
        <x:v>128</x:v>
      </x:c>
      <x:c r="D1751" s="0" t="s">
        <x:v>18</x:v>
      </x:c>
      <x:c r="E1751" s="0" t="s">
        <x:v>19</x:v>
      </x:c>
      <x:c r="F1751" s="0" t="s">
        <x:v>26</x:v>
      </x:c>
      <x:c r="G1751" s="0" t="n">
        <x:v>618</x:v>
      </x:c>
      <x:c r="H1751" s="4" t="n">
        <x:v>43.261</x:v>
      </x:c>
      <x:c r="I1751" s="4" t="n">
        <x:v>618</x:v>
      </x:c>
      <x:c r="J1751" s="4" t="n">
        <x:v>0.07</x:v>
      </x:c>
      <x:c r="K1751" s="4">
        <x:f>I1751*J1751</x:f>
      </x:c>
      <x:c r="L1751" s="4" t="n">
        <x:v>150.492</x:v>
      </x:c>
      <x:c r="M1751" s="5">
        <x:f>J1751/0.29*100</x:f>
      </x:c>
      <x:c r="N1751" s="6">
        <x:f>M1751*L1751/100</x:f>
      </x:c>
      <x:c r="O1751" s="6">
        <x:f>H1751-N1751</x:f>
      </x:c>
    </x:row>
    <x:row r="1752" spans="1:25">
      <x:c r="A1752" s="0" t="s">
        <x:v>30</x:v>
      </x:c>
      <x:c r="B1752" s="0" t="n">
        <x:v>2034</x:v>
      </x:c>
      <x:c r="C1752" s="0" t="s">
        <x:v>17</x:v>
      </x:c>
      <x:c r="D1752" s="0" t="s">
        <x:v>18</x:v>
      </x:c>
      <x:c r="E1752" s="0" t="s">
        <x:v>19</x:v>
      </x:c>
      <x:c r="F1752" s="0" t="s">
        <x:v>20</x:v>
      </x:c>
      <x:c r="G1752" s="0" t="n">
        <x:v>38</x:v>
      </x:c>
      <x:c r="H1752" s="4" t="n">
        <x:v>24.7</x:v>
      </x:c>
      <x:c r="I1752" s="4" t="n">
        <x:v>38</x:v>
      </x:c>
      <x:c r="J1752" s="4" t="n">
        <x:v>0.65</x:v>
      </x:c>
      <x:c r="K1752" s="4">
        <x:f>I1752*J1752</x:f>
      </x:c>
      <x:c r="L1752" s="4" t="n">
        <x:v>27.361</x:v>
      </x:c>
      <x:c r="M1752" s="5">
        <x:f>J1752/3.282*100</x:f>
      </x:c>
      <x:c r="N1752" s="6">
        <x:f>M1752*L1752/100</x:f>
      </x:c>
      <x:c r="O1752" s="6">
        <x:f>H1752-N1752</x:f>
      </x:c>
    </x:row>
    <x:row r="1753" spans="1:25">
      <x:c r="A1753" s="0" t="s">
        <x:v>30</x:v>
      </x:c>
      <x:c r="B1753" s="0" t="n">
        <x:v>2034</x:v>
      </x:c>
      <x:c r="C1753" s="0" t="s">
        <x:v>21</x:v>
      </x:c>
      <x:c r="D1753" s="0" t="s">
        <x:v>22</x:v>
      </x:c>
      <x:c r="E1753" s="0" t="s">
        <x:v>23</x:v>
      </x:c>
      <x:c r="F1753" s="0" t="s">
        <x:v>20</x:v>
      </x:c>
      <x:c r="G1753" s="0" t="n">
        <x:v>38</x:v>
      </x:c>
      <x:c r="H1753" s="4" t="n">
        <x:v>24</x:v>
      </x:c>
      <x:c r="I1753" s="4" t="n">
        <x:v>38</x:v>
      </x:c>
      <x:c r="J1753" s="4" t="n">
        <x:v>0.632</x:v>
      </x:c>
      <x:c r="K1753" s="4">
        <x:f>I1753*J1753</x:f>
      </x:c>
      <x:c r="L1753" s="4" t="n">
        <x:v>27.361</x:v>
      </x:c>
      <x:c r="M1753" s="5">
        <x:f>J1753/3.282*100</x:f>
      </x:c>
      <x:c r="N1753" s="6">
        <x:f>M1753*L1753/100</x:f>
      </x:c>
      <x:c r="O1753" s="6">
        <x:f>H1753-N1753</x:f>
      </x:c>
    </x:row>
    <x:row r="1754" spans="1:25">
      <x:c r="A1754" s="0" t="s">
        <x:v>30</x:v>
      </x:c>
      <x:c r="B1754" s="0" t="n">
        <x:v>2034</x:v>
      </x:c>
      <x:c r="C1754" s="0" t="s">
        <x:v>17</x:v>
      </x:c>
      <x:c r="D1754" s="0" t="s">
        <x:v>24</x:v>
      </x:c>
      <x:c r="E1754" s="0" t="s">
        <x:v>25</x:v>
      </x:c>
      <x:c r="F1754" s="0" t="s">
        <x:v>26</x:v>
      </x:c>
      <x:c r="G1754" s="0" t="n">
        <x:v>38</x:v>
      </x:c>
      <x:c r="H1754" s="4" t="n">
        <x:v>76</x:v>
      </x:c>
      <x:c r="I1754" s="4" t="n">
        <x:v>38</x:v>
      </x:c>
      <x:c r="J1754" s="4" t="n">
        <x:v>2</x:v>
      </x:c>
      <x:c r="K1754" s="4">
        <x:f>I1754*J1754</x:f>
      </x:c>
      <x:c r="L1754" s="4" t="n">
        <x:v>27.361</x:v>
      </x:c>
      <x:c r="M1754" s="5">
        <x:f>J1754/3.282*100</x:f>
      </x:c>
      <x:c r="N1754" s="6">
        <x:f>M1754*L1754/100</x:f>
      </x:c>
      <x:c r="O1754" s="6">
        <x:f>H1754-N1754</x:f>
      </x:c>
    </x:row>
    <x:row r="1755" spans="1:25">
      <x:c r="A1755" s="0" t="s">
        <x:v>116</x:v>
      </x:c>
      <x:c r="B1755" s="0" t="n">
        <x:v>2035</x:v>
      </x:c>
      <x:c r="C1755" s="0" t="s">
        <x:v>21</x:v>
      </x:c>
      <x:c r="D1755" s="0" t="s">
        <x:v>33</x:v>
      </x:c>
      <x:c r="E1755" s="0" t="s">
        <x:v>73</x:v>
      </x:c>
      <x:c r="F1755" s="0" t="s">
        <x:v>20</x:v>
      </x:c>
      <x:c r="G1755" s="0" t="n">
        <x:v>173</x:v>
      </x:c>
      <x:c r="H1755" s="4" t="n">
        <x:v>46.018</x:v>
      </x:c>
      <x:c r="I1755" s="4" t="n">
        <x:v>173</x:v>
      </x:c>
      <x:c r="J1755" s="4" t="n">
        <x:v>0.266</x:v>
      </x:c>
      <x:c r="K1755" s="4">
        <x:f>I1755*J1755</x:f>
      </x:c>
      <x:c r="L1755" s="4" t="n">
        <x:v>247.39</x:v>
      </x:c>
      <x:c r="M1755" s="5">
        <x:f>J1755/1.766*100</x:f>
      </x:c>
      <x:c r="N1755" s="6">
        <x:f>M1755*L1755/100</x:f>
      </x:c>
      <x:c r="O1755" s="6">
        <x:f>H1755-N1755</x:f>
      </x:c>
    </x:row>
    <x:row r="1756" spans="1:25">
      <x:c r="A1756" s="0" t="s">
        <x:v>116</x:v>
      </x:c>
      <x:c r="B1756" s="0" t="n">
        <x:v>2035</x:v>
      </x:c>
      <x:c r="C1756" s="0" t="s">
        <x:v>21</x:v>
      </x:c>
      <x:c r="D1756" s="0" t="s">
        <x:v>22</x:v>
      </x:c>
      <x:c r="E1756" s="0" t="s">
        <x:v>74</x:v>
      </x:c>
      <x:c r="F1756" s="0" t="s">
        <x:v>20</x:v>
      </x:c>
      <x:c r="G1756" s="0" t="n">
        <x:v>173</x:v>
      </x:c>
      <x:c r="H1756" s="4" t="n">
        <x:v>50.4</x:v>
      </x:c>
      <x:c r="I1756" s="4" t="n">
        <x:v>173</x:v>
      </x:c>
      <x:c r="J1756" s="4" t="n">
        <x:v>0.291</x:v>
      </x:c>
      <x:c r="K1756" s="4">
        <x:f>I1756*J1756</x:f>
      </x:c>
      <x:c r="L1756" s="4" t="n">
        <x:v>247.39</x:v>
      </x:c>
      <x:c r="M1756" s="5">
        <x:f>J1756/1.766*100</x:f>
      </x:c>
      <x:c r="N1756" s="6">
        <x:f>M1756*L1756/100</x:f>
      </x:c>
      <x:c r="O1756" s="6">
        <x:f>H1756-N1756</x:f>
      </x:c>
    </x:row>
    <x:row r="1757" spans="1:25">
      <x:c r="A1757" s="0" t="s">
        <x:v>116</x:v>
      </x:c>
      <x:c r="B1757" s="0" t="n">
        <x:v>2035</x:v>
      </x:c>
      <x:c r="C1757" s="0" t="s">
        <x:v>21</x:v>
      </x:c>
      <x:c r="D1757" s="0" t="s">
        <x:v>22</x:v>
      </x:c>
      <x:c r="E1757" s="0" t="s">
        <x:v>74</x:v>
      </x:c>
      <x:c r="F1757" s="0" t="s">
        <x:v>20</x:v>
      </x:c>
      <x:c r="G1757" s="0" t="n">
        <x:v>173</x:v>
      </x:c>
      <x:c r="H1757" s="4" t="n">
        <x:v>50.4</x:v>
      </x:c>
      <x:c r="I1757" s="4" t="n">
        <x:v>173</x:v>
      </x:c>
      <x:c r="J1757" s="4" t="n">
        <x:v>0.291</x:v>
      </x:c>
      <x:c r="K1757" s="4">
        <x:f>I1757*J1757</x:f>
      </x:c>
      <x:c r="L1757" s="4" t="n">
        <x:v>247.39</x:v>
      </x:c>
      <x:c r="M1757" s="5">
        <x:f>J1757/1.766*100</x:f>
      </x:c>
      <x:c r="N1757" s="6">
        <x:f>M1757*L1757/100</x:f>
      </x:c>
      <x:c r="O1757" s="6">
        <x:f>H1757-N1757</x:f>
      </x:c>
    </x:row>
    <x:row r="1758" spans="1:25">
      <x:c r="A1758" s="0" t="s">
        <x:v>116</x:v>
      </x:c>
      <x:c r="B1758" s="0" t="n">
        <x:v>2035</x:v>
      </x:c>
      <x:c r="C1758" s="0" t="s">
        <x:v>21</x:v>
      </x:c>
      <x:c r="D1758" s="0" t="s">
        <x:v>33</x:v>
      </x:c>
      <x:c r="E1758" s="0" t="s">
        <x:v>73</x:v>
      </x:c>
      <x:c r="F1758" s="0" t="s">
        <x:v>26</x:v>
      </x:c>
      <x:c r="G1758" s="0" t="n">
        <x:v>173</x:v>
      </x:c>
      <x:c r="H1758" s="4" t="n">
        <x:v>13.495</x:v>
      </x:c>
      <x:c r="I1758" s="4" t="n">
        <x:v>173</x:v>
      </x:c>
      <x:c r="J1758" s="4" t="n">
        <x:v>0.078</x:v>
      </x:c>
      <x:c r="K1758" s="4">
        <x:f>I1758*J1758</x:f>
      </x:c>
      <x:c r="L1758" s="4" t="n">
        <x:v>247.39</x:v>
      </x:c>
      <x:c r="M1758" s="5">
        <x:f>J1758/1.766*100</x:f>
      </x:c>
      <x:c r="N1758" s="6">
        <x:f>M1758*L1758/100</x:f>
      </x:c>
      <x:c r="O1758" s="6">
        <x:f>H1758-N1758</x:f>
      </x:c>
    </x:row>
    <x:row r="1759" spans="1:25">
      <x:c r="A1759" s="0" t="s">
        <x:v>116</x:v>
      </x:c>
      <x:c r="B1759" s="0" t="n">
        <x:v>2035</x:v>
      </x:c>
      <x:c r="C1759" s="0" t="s">
        <x:v>21</x:v>
      </x:c>
      <x:c r="D1759" s="0" t="s">
        <x:v>36</x:v>
      </x:c>
      <x:c r="E1759" s="0" t="s">
        <x:v>75</x:v>
      </x:c>
      <x:c r="F1759" s="0" t="s">
        <x:v>26</x:v>
      </x:c>
      <x:c r="G1759" s="0" t="n">
        <x:v>173</x:v>
      </x:c>
      <x:c r="H1759" s="4" t="n">
        <x:v>72.66</x:v>
      </x:c>
      <x:c r="I1759" s="4" t="n">
        <x:v>173</x:v>
      </x:c>
      <x:c r="J1759" s="4" t="n">
        <x:v>0.42</x:v>
      </x:c>
      <x:c r="K1759" s="4">
        <x:f>I1759*J1759</x:f>
      </x:c>
      <x:c r="L1759" s="4" t="n">
        <x:v>247.39</x:v>
      </x:c>
      <x:c r="M1759" s="5">
        <x:f>J1759/1.766*100</x:f>
      </x:c>
      <x:c r="N1759" s="6">
        <x:f>M1759*L1759/100</x:f>
      </x:c>
      <x:c r="O1759" s="6">
        <x:f>H1759-N1759</x:f>
      </x:c>
    </x:row>
    <x:row r="1760" spans="1:25">
      <x:c r="A1760" s="0" t="s">
        <x:v>116</x:v>
      </x:c>
      <x:c r="B1760" s="0" t="n">
        <x:v>2035</x:v>
      </x:c>
      <x:c r="C1760" s="0" t="s">
        <x:v>21</x:v>
      </x:c>
      <x:c r="D1760" s="0" t="s">
        <x:v>36</x:v>
      </x:c>
      <x:c r="E1760" s="0" t="s">
        <x:v>76</x:v>
      </x:c>
      <x:c r="F1760" s="0" t="s">
        <x:v>26</x:v>
      </x:c>
      <x:c r="G1760" s="0" t="n">
        <x:v>173</x:v>
      </x:c>
      <x:c r="H1760" s="4" t="n">
        <x:v>73.302</x:v>
      </x:c>
      <x:c r="I1760" s="4" t="n">
        <x:v>173</x:v>
      </x:c>
      <x:c r="J1760" s="4" t="n">
        <x:v>0.42</x:v>
      </x:c>
      <x:c r="K1760" s="4">
        <x:f>I1760*J1760</x:f>
      </x:c>
      <x:c r="L1760" s="4" t="n">
        <x:v>247.39</x:v>
      </x:c>
      <x:c r="M1760" s="5">
        <x:f>J1760/1.766*100</x:f>
      </x:c>
      <x:c r="N1760" s="6">
        <x:f>M1760*L1760/100</x:f>
      </x:c>
      <x:c r="O1760" s="6">
        <x:f>H1760-N1760</x:f>
      </x:c>
    </x:row>
    <x:row r="1761" spans="1:25">
      <x:c r="A1761" s="0" t="s">
        <x:v>85</x:v>
      </x:c>
      <x:c r="B1761" s="0" t="n">
        <x:v>2036</x:v>
      </x:c>
      <x:c r="C1761" s="0" t="s">
        <x:v>21</x:v>
      </x:c>
      <x:c r="D1761" s="0" t="s">
        <x:v>22</x:v>
      </x:c>
      <x:c r="E1761" s="0" t="s">
        <x:v>74</x:v>
      </x:c>
      <x:c r="F1761" s="0" t="s">
        <x:v>20</x:v>
      </x:c>
      <x:c r="G1761" s="0" t="n">
        <x:v>173</x:v>
      </x:c>
      <x:c r="H1761" s="4" t="n">
        <x:v>50.4</x:v>
      </x:c>
      <x:c r="I1761" s="4" t="n">
        <x:v>173</x:v>
      </x:c>
      <x:c r="J1761" s="4" t="n">
        <x:v>0.291</x:v>
      </x:c>
      <x:c r="K1761" s="4">
        <x:f>I1761*J1761</x:f>
      </x:c>
      <x:c r="L1761" s="4" t="n">
        <x:v>246.266</x:v>
      </x:c>
      <x:c r="M1761" s="5">
        <x:f>J1761/1.766*100</x:f>
      </x:c>
      <x:c r="N1761" s="6">
        <x:f>M1761*L1761/100</x:f>
      </x:c>
      <x:c r="O1761" s="6">
        <x:f>H1761-N1761</x:f>
      </x:c>
    </x:row>
    <x:row r="1762" spans="1:25">
      <x:c r="A1762" s="0" t="s">
        <x:v>85</x:v>
      </x:c>
      <x:c r="B1762" s="0" t="n">
        <x:v>2036</x:v>
      </x:c>
      <x:c r="C1762" s="0" t="s">
        <x:v>21</x:v>
      </x:c>
      <x:c r="D1762" s="0" t="s">
        <x:v>22</x:v>
      </x:c>
      <x:c r="E1762" s="0" t="s">
        <x:v>74</x:v>
      </x:c>
      <x:c r="F1762" s="0" t="s">
        <x:v>20</x:v>
      </x:c>
      <x:c r="G1762" s="0" t="n">
        <x:v>173</x:v>
      </x:c>
      <x:c r="H1762" s="4" t="n">
        <x:v>50.4</x:v>
      </x:c>
      <x:c r="I1762" s="4" t="n">
        <x:v>173</x:v>
      </x:c>
      <x:c r="J1762" s="4" t="n">
        <x:v>0.291</x:v>
      </x:c>
      <x:c r="K1762" s="4">
        <x:f>I1762*J1762</x:f>
      </x:c>
      <x:c r="L1762" s="4" t="n">
        <x:v>246.266</x:v>
      </x:c>
      <x:c r="M1762" s="5">
        <x:f>J1762/1.766*100</x:f>
      </x:c>
      <x:c r="N1762" s="6">
        <x:f>M1762*L1762/100</x:f>
      </x:c>
      <x:c r="O1762" s="6">
        <x:f>H1762-N1762</x:f>
      </x:c>
    </x:row>
    <x:row r="1763" spans="1:25">
      <x:c r="A1763" s="0" t="s">
        <x:v>85</x:v>
      </x:c>
      <x:c r="B1763" s="0" t="n">
        <x:v>2036</x:v>
      </x:c>
      <x:c r="C1763" s="0" t="s">
        <x:v>21</x:v>
      </x:c>
      <x:c r="D1763" s="0" t="s">
        <x:v>33</x:v>
      </x:c>
      <x:c r="E1763" s="0" t="s">
        <x:v>73</x:v>
      </x:c>
      <x:c r="F1763" s="0" t="s">
        <x:v>20</x:v>
      </x:c>
      <x:c r="G1763" s="0" t="n">
        <x:v>173</x:v>
      </x:c>
      <x:c r="H1763" s="4" t="n">
        <x:v>46.018</x:v>
      </x:c>
      <x:c r="I1763" s="4" t="n">
        <x:v>173</x:v>
      </x:c>
      <x:c r="J1763" s="4" t="n">
        <x:v>0.266</x:v>
      </x:c>
      <x:c r="K1763" s="4">
        <x:f>I1763*J1763</x:f>
      </x:c>
      <x:c r="L1763" s="4" t="n">
        <x:v>246.266</x:v>
      </x:c>
      <x:c r="M1763" s="5">
        <x:f>J1763/1.766*100</x:f>
      </x:c>
      <x:c r="N1763" s="6">
        <x:f>M1763*L1763/100</x:f>
      </x:c>
      <x:c r="O1763" s="6">
        <x:f>H1763-N1763</x:f>
      </x:c>
    </x:row>
    <x:row r="1764" spans="1:25">
      <x:c r="A1764" s="0" t="s">
        <x:v>85</x:v>
      </x:c>
      <x:c r="B1764" s="0" t="n">
        <x:v>2036</x:v>
      </x:c>
      <x:c r="C1764" s="0" t="s">
        <x:v>21</x:v>
      </x:c>
      <x:c r="D1764" s="0" t="s">
        <x:v>33</x:v>
      </x:c>
      <x:c r="E1764" s="0" t="s">
        <x:v>73</x:v>
      </x:c>
      <x:c r="F1764" s="0" t="s">
        <x:v>26</x:v>
      </x:c>
      <x:c r="G1764" s="0" t="n">
        <x:v>173</x:v>
      </x:c>
      <x:c r="H1764" s="4" t="n">
        <x:v>13.495</x:v>
      </x:c>
      <x:c r="I1764" s="4" t="n">
        <x:v>173</x:v>
      </x:c>
      <x:c r="J1764" s="4" t="n">
        <x:v>0.078</x:v>
      </x:c>
      <x:c r="K1764" s="4">
        <x:f>I1764*J1764</x:f>
      </x:c>
      <x:c r="L1764" s="4" t="n">
        <x:v>246.266</x:v>
      </x:c>
      <x:c r="M1764" s="5">
        <x:f>J1764/1.766*100</x:f>
      </x:c>
      <x:c r="N1764" s="6">
        <x:f>M1764*L1764/100</x:f>
      </x:c>
      <x:c r="O1764" s="6">
        <x:f>H1764-N1764</x:f>
      </x:c>
    </x:row>
    <x:row r="1765" spans="1:25">
      <x:c r="A1765" s="0" t="s">
        <x:v>85</x:v>
      </x:c>
      <x:c r="B1765" s="0" t="n">
        <x:v>2036</x:v>
      </x:c>
      <x:c r="C1765" s="0" t="s">
        <x:v>21</x:v>
      </x:c>
      <x:c r="D1765" s="0" t="s">
        <x:v>36</x:v>
      </x:c>
      <x:c r="E1765" s="0" t="s">
        <x:v>75</x:v>
      </x:c>
      <x:c r="F1765" s="0" t="s">
        <x:v>26</x:v>
      </x:c>
      <x:c r="G1765" s="0" t="n">
        <x:v>173</x:v>
      </x:c>
      <x:c r="H1765" s="4" t="n">
        <x:v>72.66</x:v>
      </x:c>
      <x:c r="I1765" s="4" t="n">
        <x:v>173</x:v>
      </x:c>
      <x:c r="J1765" s="4" t="n">
        <x:v>0.42</x:v>
      </x:c>
      <x:c r="K1765" s="4">
        <x:f>I1765*J1765</x:f>
      </x:c>
      <x:c r="L1765" s="4" t="n">
        <x:v>246.266</x:v>
      </x:c>
      <x:c r="M1765" s="5">
        <x:f>J1765/1.766*100</x:f>
      </x:c>
      <x:c r="N1765" s="6">
        <x:f>M1765*L1765/100</x:f>
      </x:c>
      <x:c r="O1765" s="6">
        <x:f>H1765-N1765</x:f>
      </x:c>
    </x:row>
    <x:row r="1766" spans="1:25">
      <x:c r="A1766" s="0" t="s">
        <x:v>85</x:v>
      </x:c>
      <x:c r="B1766" s="0" t="n">
        <x:v>2036</x:v>
      </x:c>
      <x:c r="C1766" s="0" t="s">
        <x:v>21</x:v>
      </x:c>
      <x:c r="D1766" s="0" t="s">
        <x:v>36</x:v>
      </x:c>
      <x:c r="E1766" s="0" t="s">
        <x:v>76</x:v>
      </x:c>
      <x:c r="F1766" s="0" t="s">
        <x:v>26</x:v>
      </x:c>
      <x:c r="G1766" s="0" t="n">
        <x:v>173</x:v>
      </x:c>
      <x:c r="H1766" s="4" t="n">
        <x:v>72.662</x:v>
      </x:c>
      <x:c r="I1766" s="4" t="n">
        <x:v>173</x:v>
      </x:c>
      <x:c r="J1766" s="4" t="n">
        <x:v>0.42</x:v>
      </x:c>
      <x:c r="K1766" s="4">
        <x:f>I1766*J1766</x:f>
      </x:c>
      <x:c r="L1766" s="4" t="n">
        <x:v>246.266</x:v>
      </x:c>
      <x:c r="M1766" s="5">
        <x:f>J1766/1.766*100</x:f>
      </x:c>
      <x:c r="N1766" s="6">
        <x:f>M1766*L1766/100</x:f>
      </x:c>
      <x:c r="O1766" s="6">
        <x:f>H1766-N1766</x:f>
      </x:c>
    </x:row>
    <x:row r="1767" spans="1:25">
      <x:c r="A1767" s="0" t="s">
        <x:v>54</x:v>
      </x:c>
      <x:c r="B1767" s="0" t="n">
        <x:v>2037</x:v>
      </x:c>
      <x:c r="C1767" s="0" t="s">
        <x:v>21</x:v>
      </x:c>
      <x:c r="D1767" s="0" t="s">
        <x:v>33</x:v>
      </x:c>
      <x:c r="E1767" s="0" t="s">
        <x:v>34</x:v>
      </x:c>
      <x:c r="F1767" s="0" t="s">
        <x:v>20</x:v>
      </x:c>
      <x:c r="G1767" s="0" t="n">
        <x:v>173</x:v>
      </x:c>
      <x:c r="H1767" s="4" t="n">
        <x:v>46.018</x:v>
      </x:c>
      <x:c r="I1767" s="4" t="n">
        <x:v>173</x:v>
      </x:c>
      <x:c r="J1767" s="4" t="n">
        <x:v>0.266</x:v>
      </x:c>
      <x:c r="K1767" s="4">
        <x:f>I1767*J1767</x:f>
      </x:c>
      <x:c r="L1767" s="4" t="n">
        <x:v>247.39</x:v>
      </x:c>
      <x:c r="M1767" s="5">
        <x:f>J1767/1.475*100</x:f>
      </x:c>
      <x:c r="N1767" s="6">
        <x:f>M1767*L1767/100</x:f>
      </x:c>
      <x:c r="O1767" s="6">
        <x:f>H1767-N1767</x:f>
      </x:c>
    </x:row>
    <x:row r="1768" spans="1:25">
      <x:c r="A1768" s="0" t="s">
        <x:v>54</x:v>
      </x:c>
      <x:c r="B1768" s="0" t="n">
        <x:v>2037</x:v>
      </x:c>
      <x:c r="C1768" s="0" t="s">
        <x:v>21</x:v>
      </x:c>
      <x:c r="D1768" s="0" t="s">
        <x:v>22</x:v>
      </x:c>
      <x:c r="E1768" s="0" t="s">
        <x:v>35</x:v>
      </x:c>
      <x:c r="F1768" s="0" t="s">
        <x:v>20</x:v>
      </x:c>
      <x:c r="G1768" s="0" t="n">
        <x:v>173</x:v>
      </x:c>
      <x:c r="H1768" s="4" t="n">
        <x:v>50.4</x:v>
      </x:c>
      <x:c r="I1768" s="4" t="n">
        <x:v>173</x:v>
      </x:c>
      <x:c r="J1768" s="4" t="n">
        <x:v>0.291</x:v>
      </x:c>
      <x:c r="K1768" s="4">
        <x:f>I1768*J1768</x:f>
      </x:c>
      <x:c r="L1768" s="4" t="n">
        <x:v>247.39</x:v>
      </x:c>
      <x:c r="M1768" s="5">
        <x:f>J1768/1.475*100</x:f>
      </x:c>
      <x:c r="N1768" s="6">
        <x:f>M1768*L1768/100</x:f>
      </x:c>
      <x:c r="O1768" s="6">
        <x:f>H1768-N1768</x:f>
      </x:c>
    </x:row>
    <x:row r="1769" spans="1:25">
      <x:c r="A1769" s="0" t="s">
        <x:v>54</x:v>
      </x:c>
      <x:c r="B1769" s="0" t="n">
        <x:v>2037</x:v>
      </x:c>
      <x:c r="C1769" s="0" t="s">
        <x:v>21</x:v>
      </x:c>
      <x:c r="D1769" s="0" t="s">
        <x:v>33</x:v>
      </x:c>
      <x:c r="E1769" s="0" t="s">
        <x:v>34</x:v>
      </x:c>
      <x:c r="F1769" s="0" t="s">
        <x:v>26</x:v>
      </x:c>
      <x:c r="G1769" s="0" t="n">
        <x:v>173</x:v>
      </x:c>
      <x:c r="H1769" s="4" t="n">
        <x:v>13.495</x:v>
      </x:c>
      <x:c r="I1769" s="4" t="n">
        <x:v>173</x:v>
      </x:c>
      <x:c r="J1769" s="4" t="n">
        <x:v>0.078</x:v>
      </x:c>
      <x:c r="K1769" s="4">
        <x:f>I1769*J1769</x:f>
      </x:c>
      <x:c r="L1769" s="4" t="n">
        <x:v>247.39</x:v>
      </x:c>
      <x:c r="M1769" s="5">
        <x:f>J1769/1.475*100</x:f>
      </x:c>
      <x:c r="N1769" s="6">
        <x:f>M1769*L1769/100</x:f>
      </x:c>
      <x:c r="O1769" s="6">
        <x:f>H1769-N1769</x:f>
      </x:c>
    </x:row>
    <x:row r="1770" spans="1:25">
      <x:c r="A1770" s="0" t="s">
        <x:v>54</x:v>
      </x:c>
      <x:c r="B1770" s="0" t="n">
        <x:v>2037</x:v>
      </x:c>
      <x:c r="C1770" s="0" t="s">
        <x:v>21</x:v>
      </x:c>
      <x:c r="D1770" s="0" t="s">
        <x:v>36</x:v>
      </x:c>
      <x:c r="E1770" s="0" t="s">
        <x:v>37</x:v>
      </x:c>
      <x:c r="F1770" s="0" t="s">
        <x:v>26</x:v>
      </x:c>
      <x:c r="G1770" s="0" t="n">
        <x:v>173</x:v>
      </x:c>
      <x:c r="H1770" s="4" t="n">
        <x:v>72.663</x:v>
      </x:c>
      <x:c r="I1770" s="4" t="n">
        <x:v>173</x:v>
      </x:c>
      <x:c r="J1770" s="4" t="n">
        <x:v>0.42</x:v>
      </x:c>
      <x:c r="K1770" s="4">
        <x:f>I1770*J1770</x:f>
      </x:c>
      <x:c r="L1770" s="4" t="n">
        <x:v>247.39</x:v>
      </x:c>
      <x:c r="M1770" s="5">
        <x:f>J1770/1.475*100</x:f>
      </x:c>
      <x:c r="N1770" s="6">
        <x:f>M1770*L1770/100</x:f>
      </x:c>
      <x:c r="O1770" s="6">
        <x:f>H1770-N1770</x:f>
      </x:c>
    </x:row>
    <x:row r="1771" spans="1:25">
      <x:c r="A1771" s="0" t="s">
        <x:v>54</x:v>
      </x:c>
      <x:c r="B1771" s="0" t="n">
        <x:v>2037</x:v>
      </x:c>
      <x:c r="C1771" s="0" t="s">
        <x:v>21</x:v>
      </x:c>
      <x:c r="D1771" s="0" t="s">
        <x:v>36</x:v>
      </x:c>
      <x:c r="E1771" s="0" t="s">
        <x:v>38</x:v>
      </x:c>
      <x:c r="F1771" s="0" t="s">
        <x:v>26</x:v>
      </x:c>
      <x:c r="G1771" s="0" t="n">
        <x:v>173</x:v>
      </x:c>
      <x:c r="H1771" s="4" t="n">
        <x:v>72.66</x:v>
      </x:c>
      <x:c r="I1771" s="4" t="n">
        <x:v>173</x:v>
      </x:c>
      <x:c r="J1771" s="4" t="n">
        <x:v>0.42</x:v>
      </x:c>
      <x:c r="K1771" s="4">
        <x:f>I1771*J1771</x:f>
      </x:c>
      <x:c r="L1771" s="4" t="n">
        <x:v>247.39</x:v>
      </x:c>
      <x:c r="M1771" s="5">
        <x:f>J1771/1.475*100</x:f>
      </x:c>
      <x:c r="N1771" s="6">
        <x:f>M1771*L1771/100</x:f>
      </x:c>
      <x:c r="O1771" s="6">
        <x:f>H1771-N1771</x:f>
      </x:c>
    </x:row>
    <x:row r="1772" spans="1:25">
      <x:c r="A1772" s="0" t="s">
        <x:v>88</x:v>
      </x:c>
      <x:c r="B1772" s="0" t="n">
        <x:v>2038</x:v>
      </x:c>
      <x:c r="C1772" s="0" t="s">
        <x:v>21</x:v>
      </x:c>
      <x:c r="D1772" s="0" t="s">
        <x:v>22</x:v>
      </x:c>
      <x:c r="E1772" s="0" t="s">
        <x:v>23</x:v>
      </x:c>
      <x:c r="F1772" s="0" t="s">
        <x:v>20</x:v>
      </x:c>
      <x:c r="G1772" s="0" t="n">
        <x:v>117</x:v>
      </x:c>
      <x:c r="H1772" s="4" t="n">
        <x:v>43.384</x:v>
      </x:c>
      <x:c r="I1772" s="4" t="n">
        <x:v>117</x:v>
      </x:c>
      <x:c r="J1772" s="4" t="n">
        <x:v>0.371</x:v>
      </x:c>
      <x:c r="K1772" s="4">
        <x:f>I1772*J1772</x:f>
      </x:c>
      <x:c r="L1772" s="4" t="n">
        <x:v>251.8</x:v>
      </x:c>
      <x:c r="M1772" s="5">
        <x:f>J1772/2.863*100</x:f>
      </x:c>
      <x:c r="N1772" s="6">
        <x:f>M1772*L1772/100</x:f>
      </x:c>
      <x:c r="O1772" s="6">
        <x:f>H1772-N1772</x:f>
      </x:c>
    </x:row>
    <x:row r="1773" spans="1:25">
      <x:c r="A1773" s="0" t="s">
        <x:v>88</x:v>
      </x:c>
      <x:c r="B1773" s="0" t="n">
        <x:v>2038</x:v>
      </x:c>
      <x:c r="C1773" s="0" t="s">
        <x:v>21</x:v>
      </x:c>
      <x:c r="D1773" s="0" t="s">
        <x:v>22</x:v>
      </x:c>
      <x:c r="E1773" s="0" t="s">
        <x:v>23</x:v>
      </x:c>
      <x:c r="F1773" s="0" t="s">
        <x:v>20</x:v>
      </x:c>
      <x:c r="G1773" s="0" t="n">
        <x:v>117</x:v>
      </x:c>
      <x:c r="H1773" s="4" t="n">
        <x:v>43.384</x:v>
      </x:c>
      <x:c r="I1773" s="4" t="n">
        <x:v>117</x:v>
      </x:c>
      <x:c r="J1773" s="4" t="n">
        <x:v>0.371</x:v>
      </x:c>
      <x:c r="K1773" s="4">
        <x:f>I1773*J1773</x:f>
      </x:c>
      <x:c r="L1773" s="4" t="n">
        <x:v>251.8</x:v>
      </x:c>
      <x:c r="M1773" s="5">
        <x:f>J1773/2.863*100</x:f>
      </x:c>
      <x:c r="N1773" s="6">
        <x:f>M1773*L1773/100</x:f>
      </x:c>
      <x:c r="O1773" s="6">
        <x:f>H1773-N1773</x:f>
      </x:c>
    </x:row>
    <x:row r="1774" spans="1:25">
      <x:c r="A1774" s="0" t="s">
        <x:v>88</x:v>
      </x:c>
      <x:c r="B1774" s="0" t="n">
        <x:v>2038</x:v>
      </x:c>
      <x:c r="C1774" s="0" t="s">
        <x:v>21</x:v>
      </x:c>
      <x:c r="D1774" s="0" t="s">
        <x:v>22</x:v>
      </x:c>
      <x:c r="E1774" s="0" t="s">
        <x:v>23</x:v>
      </x:c>
      <x:c r="F1774" s="0" t="s">
        <x:v>20</x:v>
      </x:c>
      <x:c r="G1774" s="0" t="n">
        <x:v>117</x:v>
      </x:c>
      <x:c r="H1774" s="4" t="n">
        <x:v>39.897</x:v>
      </x:c>
      <x:c r="I1774" s="4" t="n">
        <x:v>117</x:v>
      </x:c>
      <x:c r="J1774" s="4" t="n">
        <x:v>0.341</x:v>
      </x:c>
      <x:c r="K1774" s="4">
        <x:f>I1774*J1774</x:f>
      </x:c>
      <x:c r="L1774" s="4" t="n">
        <x:v>251.8</x:v>
      </x:c>
      <x:c r="M1774" s="5">
        <x:f>J1774/2.863*100</x:f>
      </x:c>
      <x:c r="N1774" s="6">
        <x:f>M1774*L1774/100</x:f>
      </x:c>
      <x:c r="O1774" s="6">
        <x:f>H1774-N1774</x:f>
      </x:c>
    </x:row>
    <x:row r="1775" spans="1:25">
      <x:c r="A1775" s="0" t="s">
        <x:v>88</x:v>
      </x:c>
      <x:c r="B1775" s="0" t="n">
        <x:v>2038</x:v>
      </x:c>
      <x:c r="C1775" s="0" t="s">
        <x:v>21</x:v>
      </x:c>
      <x:c r="D1775" s="0" t="s">
        <x:v>28</x:v>
      </x:c>
      <x:c r="E1775" s="0" t="s">
        <x:v>19</x:v>
      </x:c>
      <x:c r="F1775" s="0" t="s">
        <x:v>26</x:v>
      </x:c>
      <x:c r="G1775" s="0" t="n">
        <x:v>117</x:v>
      </x:c>
      <x:c r="H1775" s="4" t="n">
        <x:v>30.425</x:v>
      </x:c>
      <x:c r="I1775" s="4" t="n">
        <x:v>117</x:v>
      </x:c>
      <x:c r="J1775" s="4" t="n">
        <x:v>0.26</x:v>
      </x:c>
      <x:c r="K1775" s="4">
        <x:f>I1775*J1775</x:f>
      </x:c>
      <x:c r="L1775" s="4" t="n">
        <x:v>251.8</x:v>
      </x:c>
      <x:c r="M1775" s="5">
        <x:f>J1775/2.863*100</x:f>
      </x:c>
      <x:c r="N1775" s="6">
        <x:f>M1775*L1775/100</x:f>
      </x:c>
      <x:c r="O1775" s="6">
        <x:f>H1775-N1775</x:f>
      </x:c>
    </x:row>
    <x:row r="1776" spans="1:25">
      <x:c r="A1776" s="0" t="s">
        <x:v>88</x:v>
      </x:c>
      <x:c r="B1776" s="0" t="n">
        <x:v>2038</x:v>
      </x:c>
      <x:c r="C1776" s="0" t="s">
        <x:v>21</x:v>
      </x:c>
      <x:c r="D1776" s="0" t="s">
        <x:v>28</x:v>
      </x:c>
      <x:c r="E1776" s="0" t="s">
        <x:v>23</x:v>
      </x:c>
      <x:c r="F1776" s="0" t="s">
        <x:v>26</x:v>
      </x:c>
      <x:c r="G1776" s="0" t="n">
        <x:v>117</x:v>
      </x:c>
      <x:c r="H1776" s="4" t="n">
        <x:v>177.84</x:v>
      </x:c>
      <x:c r="I1776" s="4" t="n">
        <x:v>117</x:v>
      </x:c>
      <x:c r="J1776" s="4" t="n">
        <x:v>1.52</x:v>
      </x:c>
      <x:c r="K1776" s="4">
        <x:f>I1776*J1776</x:f>
      </x:c>
      <x:c r="L1776" s="4" t="n">
        <x:v>251.8</x:v>
      </x:c>
      <x:c r="M1776" s="5">
        <x:f>J1776/2.863*100</x:f>
      </x:c>
      <x:c r="N1776" s="6">
        <x:f>M1776*L1776/100</x:f>
      </x:c>
      <x:c r="O1776" s="6">
        <x:f>H1776-N1776</x:f>
      </x:c>
    </x:row>
    <x:row r="1777" spans="1:25">
      <x:c r="A1777" s="0" t="s">
        <x:v>125</x:v>
      </x:c>
      <x:c r="B1777" s="0" t="n">
        <x:v>2039</x:v>
      </x:c>
      <x:c r="C1777" s="0" t="s">
        <x:v>21</x:v>
      </x:c>
      <x:c r="D1777" s="0" t="s">
        <x:v>22</x:v>
      </x:c>
      <x:c r="E1777" s="0" t="s">
        <x:v>23</x:v>
      </x:c>
      <x:c r="F1777" s="0" t="s">
        <x:v>20</x:v>
      </x:c>
      <x:c r="G1777" s="0" t="n">
        <x:v>117</x:v>
      </x:c>
      <x:c r="H1777" s="4" t="n">
        <x:v>39.897</x:v>
      </x:c>
      <x:c r="I1777" s="4" t="n">
        <x:v>117</x:v>
      </x:c>
      <x:c r="J1777" s="4" t="n">
        <x:v>0.341</x:v>
      </x:c>
      <x:c r="K1777" s="4">
        <x:f>I1777*J1777</x:f>
      </x:c>
      <x:c r="L1777" s="4" t="n">
        <x:v>208.723</x:v>
      </x:c>
      <x:c r="M1777" s="5">
        <x:f>J1777/2.863*100</x:f>
      </x:c>
      <x:c r="N1777" s="6">
        <x:f>M1777*L1777/100</x:f>
      </x:c>
      <x:c r="O1777" s="6">
        <x:f>H1777-N1777</x:f>
      </x:c>
    </x:row>
    <x:row r="1778" spans="1:25">
      <x:c r="A1778" s="0" t="s">
        <x:v>125</x:v>
      </x:c>
      <x:c r="B1778" s="0" t="n">
        <x:v>2039</x:v>
      </x:c>
      <x:c r="C1778" s="0" t="s">
        <x:v>21</x:v>
      </x:c>
      <x:c r="D1778" s="0" t="s">
        <x:v>22</x:v>
      </x:c>
      <x:c r="E1778" s="0" t="s">
        <x:v>23</x:v>
      </x:c>
      <x:c r="F1778" s="0" t="s">
        <x:v>20</x:v>
      </x:c>
      <x:c r="G1778" s="0" t="n">
        <x:v>117</x:v>
      </x:c>
      <x:c r="H1778" s="4" t="n">
        <x:v>43.384</x:v>
      </x:c>
      <x:c r="I1778" s="4" t="n">
        <x:v>117</x:v>
      </x:c>
      <x:c r="J1778" s="4" t="n">
        <x:v>0.371</x:v>
      </x:c>
      <x:c r="K1778" s="4">
        <x:f>I1778*J1778</x:f>
      </x:c>
      <x:c r="L1778" s="4" t="n">
        <x:v>208.723</x:v>
      </x:c>
      <x:c r="M1778" s="5">
        <x:f>J1778/2.863*100</x:f>
      </x:c>
      <x:c r="N1778" s="6">
        <x:f>M1778*L1778/100</x:f>
      </x:c>
      <x:c r="O1778" s="6">
        <x:f>H1778-N1778</x:f>
      </x:c>
    </x:row>
    <x:row r="1779" spans="1:25">
      <x:c r="A1779" s="0" t="s">
        <x:v>125</x:v>
      </x:c>
      <x:c r="B1779" s="0" t="n">
        <x:v>2039</x:v>
      </x:c>
      <x:c r="C1779" s="0" t="s">
        <x:v>21</x:v>
      </x:c>
      <x:c r="D1779" s="0" t="s">
        <x:v>22</x:v>
      </x:c>
      <x:c r="E1779" s="0" t="s">
        <x:v>23</x:v>
      </x:c>
      <x:c r="F1779" s="0" t="s">
        <x:v>20</x:v>
      </x:c>
      <x:c r="G1779" s="0" t="n">
        <x:v>117</x:v>
      </x:c>
      <x:c r="H1779" s="4" t="n">
        <x:v>43.384</x:v>
      </x:c>
      <x:c r="I1779" s="4" t="n">
        <x:v>117</x:v>
      </x:c>
      <x:c r="J1779" s="4" t="n">
        <x:v>0.371</x:v>
      </x:c>
      <x:c r="K1779" s="4">
        <x:f>I1779*J1779</x:f>
      </x:c>
      <x:c r="L1779" s="4" t="n">
        <x:v>208.723</x:v>
      </x:c>
      <x:c r="M1779" s="5">
        <x:f>J1779/2.863*100</x:f>
      </x:c>
      <x:c r="N1779" s="6">
        <x:f>M1779*L1779/100</x:f>
      </x:c>
      <x:c r="O1779" s="6">
        <x:f>H1779-N1779</x:f>
      </x:c>
    </x:row>
    <x:row r="1780" spans="1:25">
      <x:c r="A1780" s="0" t="s">
        <x:v>125</x:v>
      </x:c>
      <x:c r="B1780" s="0" t="n">
        <x:v>2039</x:v>
      </x:c>
      <x:c r="C1780" s="0" t="s">
        <x:v>21</x:v>
      </x:c>
      <x:c r="D1780" s="0" t="s">
        <x:v>28</x:v>
      </x:c>
      <x:c r="E1780" s="0" t="s">
        <x:v>19</x:v>
      </x:c>
      <x:c r="F1780" s="0" t="s">
        <x:v>26</x:v>
      </x:c>
      <x:c r="G1780" s="0" t="n">
        <x:v>117</x:v>
      </x:c>
      <x:c r="H1780" s="4" t="n">
        <x:v>30.151</x:v>
      </x:c>
      <x:c r="I1780" s="4" t="n">
        <x:v>117</x:v>
      </x:c>
      <x:c r="J1780" s="4" t="n">
        <x:v>0.26</x:v>
      </x:c>
      <x:c r="K1780" s="4">
        <x:f>I1780*J1780</x:f>
      </x:c>
      <x:c r="L1780" s="4" t="n">
        <x:v>208.723</x:v>
      </x:c>
      <x:c r="M1780" s="5">
        <x:f>J1780/2.863*100</x:f>
      </x:c>
      <x:c r="N1780" s="6">
        <x:f>M1780*L1780/100</x:f>
      </x:c>
      <x:c r="O1780" s="6">
        <x:f>H1780-N1780</x:f>
      </x:c>
    </x:row>
    <x:row r="1781" spans="1:25">
      <x:c r="A1781" s="0" t="s">
        <x:v>125</x:v>
      </x:c>
      <x:c r="B1781" s="0" t="n">
        <x:v>2039</x:v>
      </x:c>
      <x:c r="C1781" s="0" t="s">
        <x:v>21</x:v>
      </x:c>
      <x:c r="D1781" s="0" t="s">
        <x:v>28</x:v>
      </x:c>
      <x:c r="E1781" s="0" t="s">
        <x:v>23</x:v>
      </x:c>
      <x:c r="F1781" s="0" t="s">
        <x:v>26</x:v>
      </x:c>
      <x:c r="G1781" s="0" t="n">
        <x:v>117</x:v>
      </x:c>
      <x:c r="H1781" s="4" t="n">
        <x:v>177.841</x:v>
      </x:c>
      <x:c r="I1781" s="4" t="n">
        <x:v>117</x:v>
      </x:c>
      <x:c r="J1781" s="4" t="n">
        <x:v>1.52</x:v>
      </x:c>
      <x:c r="K1781" s="4">
        <x:f>I1781*J1781</x:f>
      </x:c>
      <x:c r="L1781" s="4" t="n">
        <x:v>208.723</x:v>
      </x:c>
      <x:c r="M1781" s="5">
        <x:f>J1781/2.863*100</x:f>
      </x:c>
      <x:c r="N1781" s="6">
        <x:f>M1781*L1781/100</x:f>
      </x:c>
      <x:c r="O1781" s="6">
        <x:f>H1781-N1781</x:f>
      </x:c>
    </x:row>
    <x:row r="1782" spans="1:25">
      <x:c r="A1782" s="0" t="s">
        <x:v>52</x:v>
      </x:c>
      <x:c r="B1782" s="0" t="n">
        <x:v>2040</x:v>
      </x:c>
      <x:c r="C1782" s="0" t="s">
        <x:v>17</x:v>
      </x:c>
      <x:c r="D1782" s="0" t="s">
        <x:v>18</x:v>
      </x:c>
      <x:c r="E1782" s="0" t="s">
        <x:v>19</x:v>
      </x:c>
      <x:c r="F1782" s="0" t="s">
        <x:v>20</x:v>
      </x:c>
      <x:c r="G1782" s="0" t="n">
        <x:v>19</x:v>
      </x:c>
      <x:c r="H1782" s="4" t="n">
        <x:v>24.7</x:v>
      </x:c>
      <x:c r="I1782" s="4" t="n">
        <x:v>19</x:v>
      </x:c>
      <x:c r="J1782" s="4" t="n">
        <x:v>1.3</x:v>
      </x:c>
      <x:c r="K1782" s="4">
        <x:f>I1782*J1782</x:f>
      </x:c>
      <x:c r="L1782" s="4" t="n">
        <x:v>64.391</x:v>
      </x:c>
      <x:c r="M1782" s="5">
        <x:f>J1782/5.668*100</x:f>
      </x:c>
      <x:c r="N1782" s="6">
        <x:f>M1782*L1782/100</x:f>
      </x:c>
      <x:c r="O1782" s="6">
        <x:f>H1782-N1782</x:f>
      </x:c>
    </x:row>
    <x:row r="1783" spans="1:25">
      <x:c r="A1783" s="0" t="s">
        <x:v>52</x:v>
      </x:c>
      <x:c r="B1783" s="0" t="n">
        <x:v>2040</x:v>
      </x:c>
      <x:c r="C1783" s="0" t="s">
        <x:v>21</x:v>
      </x:c>
      <x:c r="D1783" s="0" t="s">
        <x:v>22</x:v>
      </x:c>
      <x:c r="E1783" s="0" t="s">
        <x:v>23</x:v>
      </x:c>
      <x:c r="F1783" s="0" t="s">
        <x:v>20</x:v>
      </x:c>
      <x:c r="G1783" s="0" t="n">
        <x:v>19</x:v>
      </x:c>
      <x:c r="H1783" s="4" t="n">
        <x:v>22.5</x:v>
      </x:c>
      <x:c r="I1783" s="4" t="n">
        <x:v>19</x:v>
      </x:c>
      <x:c r="J1783" s="4" t="n">
        <x:v>1.184</x:v>
      </x:c>
      <x:c r="K1783" s="4">
        <x:f>I1783*J1783</x:f>
      </x:c>
      <x:c r="L1783" s="4" t="n">
        <x:v>64.391</x:v>
      </x:c>
      <x:c r="M1783" s="5">
        <x:f>J1783/5.668*100</x:f>
      </x:c>
      <x:c r="N1783" s="6">
        <x:f>M1783*L1783/100</x:f>
      </x:c>
      <x:c r="O1783" s="6">
        <x:f>H1783-N1783</x:f>
      </x:c>
    </x:row>
    <x:row r="1784" spans="1:25">
      <x:c r="A1784" s="0" t="s">
        <x:v>52</x:v>
      </x:c>
      <x:c r="B1784" s="0" t="n">
        <x:v>2040</x:v>
      </x:c>
      <x:c r="C1784" s="0" t="s">
        <x:v>21</x:v>
      </x:c>
      <x:c r="D1784" s="0" t="s">
        <x:v>22</x:v>
      </x:c>
      <x:c r="E1784" s="0" t="s">
        <x:v>23</x:v>
      </x:c>
      <x:c r="F1784" s="0" t="s">
        <x:v>20</x:v>
      </x:c>
      <x:c r="G1784" s="0" t="n">
        <x:v>19</x:v>
      </x:c>
      <x:c r="H1784" s="4" t="n">
        <x:v>22.5</x:v>
      </x:c>
      <x:c r="I1784" s="4" t="n">
        <x:v>19</x:v>
      </x:c>
      <x:c r="J1784" s="4" t="n">
        <x:v>1.184</x:v>
      </x:c>
      <x:c r="K1784" s="4">
        <x:f>I1784*J1784</x:f>
      </x:c>
      <x:c r="L1784" s="4" t="n">
        <x:v>64.391</x:v>
      </x:c>
      <x:c r="M1784" s="5">
        <x:f>J1784/5.668*100</x:f>
      </x:c>
      <x:c r="N1784" s="6">
        <x:f>M1784*L1784/100</x:f>
      </x:c>
      <x:c r="O1784" s="6">
        <x:f>H1784-N1784</x:f>
      </x:c>
    </x:row>
    <x:row r="1785" spans="1:25">
      <x:c r="A1785" s="0" t="s">
        <x:v>52</x:v>
      </x:c>
      <x:c r="B1785" s="0" t="n">
        <x:v>2040</x:v>
      </x:c>
      <x:c r="C1785" s="0" t="s">
        <x:v>17</x:v>
      </x:c>
      <x:c r="D1785" s="0" t="s">
        <x:v>24</x:v>
      </x:c>
      <x:c r="E1785" s="0" t="s">
        <x:v>25</x:v>
      </x:c>
      <x:c r="F1785" s="0" t="s">
        <x:v>26</x:v>
      </x:c>
      <x:c r="G1785" s="0" t="n">
        <x:v>19</x:v>
      </x:c>
      <x:c r="H1785" s="4" t="n">
        <x:v>38</x:v>
      </x:c>
      <x:c r="I1785" s="4" t="n">
        <x:v>19</x:v>
      </x:c>
      <x:c r="J1785" s="4" t="n">
        <x:v>2</x:v>
      </x:c>
      <x:c r="K1785" s="4">
        <x:f>I1785*J1785</x:f>
      </x:c>
      <x:c r="L1785" s="4" t="n">
        <x:v>64.391</x:v>
      </x:c>
      <x:c r="M1785" s="5">
        <x:f>J1785/5.668*100</x:f>
      </x:c>
      <x:c r="N1785" s="6">
        <x:f>M1785*L1785/100</x:f>
      </x:c>
      <x:c r="O1785" s="6">
        <x:f>H1785-N1785</x:f>
      </x:c>
    </x:row>
    <x:row r="1786" spans="1:25">
      <x:c r="A1786" s="0" t="s">
        <x:v>69</x:v>
      </x:c>
      <x:c r="B1786" s="0" t="n">
        <x:v>2041</x:v>
      </x:c>
      <x:c r="C1786" s="0" t="s">
        <x:v>17</x:v>
      </x:c>
      <x:c r="D1786" s="0" t="s">
        <x:v>18</x:v>
      </x:c>
      <x:c r="E1786" s="0" t="s">
        <x:v>19</x:v>
      </x:c>
      <x:c r="F1786" s="0" t="s">
        <x:v>20</x:v>
      </x:c>
      <x:c r="G1786" s="0" t="n">
        <x:v>27</x:v>
      </x:c>
      <x:c r="H1786" s="4" t="n">
        <x:v>24.7</x:v>
      </x:c>
      <x:c r="I1786" s="4" t="n">
        <x:v>27</x:v>
      </x:c>
      <x:c r="J1786" s="4" t="n">
        <x:v>0.915</x:v>
      </x:c>
      <x:c r="K1786" s="4">
        <x:f>I1786*J1786</x:f>
      </x:c>
      <x:c r="L1786" s="4" t="n">
        <x:v>89.308</x:v>
      </x:c>
      <x:c r="M1786" s="5">
        <x:f>J1786/4.693*100</x:f>
      </x:c>
      <x:c r="N1786" s="6">
        <x:f>M1786*L1786/100</x:f>
      </x:c>
      <x:c r="O1786" s="6">
        <x:f>H1786-N1786</x:f>
      </x:c>
    </x:row>
    <x:row r="1787" spans="1:25">
      <x:c r="A1787" s="0" t="s">
        <x:v>69</x:v>
      </x:c>
      <x:c r="B1787" s="0" t="n">
        <x:v>2041</x:v>
      </x:c>
      <x:c r="C1787" s="0" t="s">
        <x:v>21</x:v>
      </x:c>
      <x:c r="D1787" s="0" t="s">
        <x:v>22</x:v>
      </x:c>
      <x:c r="E1787" s="0" t="s">
        <x:v>23</x:v>
      </x:c>
      <x:c r="F1787" s="0" t="s">
        <x:v>20</x:v>
      </x:c>
      <x:c r="G1787" s="0" t="n">
        <x:v>27</x:v>
      </x:c>
      <x:c r="H1787" s="4" t="n">
        <x:v>24</x:v>
      </x:c>
      <x:c r="I1787" s="4" t="n">
        <x:v>27</x:v>
      </x:c>
      <x:c r="J1787" s="4" t="n">
        <x:v>0.889</x:v>
      </x:c>
      <x:c r="K1787" s="4">
        <x:f>I1787*J1787</x:f>
      </x:c>
      <x:c r="L1787" s="4" t="n">
        <x:v>89.308</x:v>
      </x:c>
      <x:c r="M1787" s="5">
        <x:f>J1787/4.693*100</x:f>
      </x:c>
      <x:c r="N1787" s="6">
        <x:f>M1787*L1787/100</x:f>
      </x:c>
      <x:c r="O1787" s="6">
        <x:f>H1787-N1787</x:f>
      </x:c>
    </x:row>
    <x:row r="1788" spans="1:25">
      <x:c r="A1788" s="0" t="s">
        <x:v>69</x:v>
      </x:c>
      <x:c r="B1788" s="0" t="n">
        <x:v>2041</x:v>
      </x:c>
      <x:c r="C1788" s="0" t="s">
        <x:v>21</x:v>
      </x:c>
      <x:c r="D1788" s="0" t="s">
        <x:v>22</x:v>
      </x:c>
      <x:c r="E1788" s="0" t="s">
        <x:v>23</x:v>
      </x:c>
      <x:c r="F1788" s="0" t="s">
        <x:v>20</x:v>
      </x:c>
      <x:c r="G1788" s="0" t="n">
        <x:v>27</x:v>
      </x:c>
      <x:c r="H1788" s="4" t="n">
        <x:v>24</x:v>
      </x:c>
      <x:c r="I1788" s="4" t="n">
        <x:v>27</x:v>
      </x:c>
      <x:c r="J1788" s="4" t="n">
        <x:v>0.889</x:v>
      </x:c>
      <x:c r="K1788" s="4">
        <x:f>I1788*J1788</x:f>
      </x:c>
      <x:c r="L1788" s="4" t="n">
        <x:v>89.308</x:v>
      </x:c>
      <x:c r="M1788" s="5">
        <x:f>J1788/4.693*100</x:f>
      </x:c>
      <x:c r="N1788" s="6">
        <x:f>M1788*L1788/100</x:f>
      </x:c>
      <x:c r="O1788" s="6">
        <x:f>H1788-N1788</x:f>
      </x:c>
    </x:row>
    <x:row r="1789" spans="1:25">
      <x:c r="A1789" s="0" t="s">
        <x:v>69</x:v>
      </x:c>
      <x:c r="B1789" s="0" t="n">
        <x:v>2041</x:v>
      </x:c>
      <x:c r="C1789" s="0" t="s">
        <x:v>17</x:v>
      </x:c>
      <x:c r="D1789" s="0" t="s">
        <x:v>24</x:v>
      </x:c>
      <x:c r="E1789" s="0" t="s">
        <x:v>25</x:v>
      </x:c>
      <x:c r="F1789" s="0" t="s">
        <x:v>26</x:v>
      </x:c>
      <x:c r="G1789" s="0" t="n">
        <x:v>27</x:v>
      </x:c>
      <x:c r="H1789" s="4" t="n">
        <x:v>54</x:v>
      </x:c>
      <x:c r="I1789" s="4" t="n">
        <x:v>27</x:v>
      </x:c>
      <x:c r="J1789" s="4" t="n">
        <x:v>2</x:v>
      </x:c>
      <x:c r="K1789" s="4">
        <x:f>I1789*J1789</x:f>
      </x:c>
      <x:c r="L1789" s="4" t="n">
        <x:v>89.308</x:v>
      </x:c>
      <x:c r="M1789" s="5">
        <x:f>J1789/4.693*100</x:f>
      </x:c>
      <x:c r="N1789" s="6">
        <x:f>M1789*L1789/100</x:f>
      </x:c>
      <x:c r="O1789" s="6">
        <x:f>H1789-N1789</x:f>
      </x:c>
    </x:row>
    <x:row r="1790" spans="1:25">
      <x:c r="A1790" s="0" t="s">
        <x:v>149</x:v>
      </x:c>
      <x:c r="B1790" s="0" t="n">
        <x:v>2043</x:v>
      </x:c>
      <x:c r="C1790" s="0" t="s">
        <x:v>21</x:v>
      </x:c>
      <x:c r="D1790" s="0" t="s">
        <x:v>42</x:v>
      </x:c>
      <x:c r="E1790" s="0" t="s">
        <x:v>44</x:v>
      </x:c>
      <x:c r="F1790" s="0" t="s">
        <x:v>20</x:v>
      </x:c>
      <x:c r="G1790" s="0" t="n">
        <x:v>38</x:v>
      </x:c>
      <x:c r="H1790" s="4" t="n">
        <x:v>11.4</x:v>
      </x:c>
      <x:c r="I1790" s="4" t="n">
        <x:v>38</x:v>
      </x:c>
      <x:c r="J1790" s="4" t="n">
        <x:v>0.3</x:v>
      </x:c>
      <x:c r="K1790" s="4">
        <x:f>I1790*J1790</x:f>
      </x:c>
      <x:c r="L1790" s="4" t="n">
        <x:v>133.65</x:v>
      </x:c>
      <x:c r="M1790" s="5">
        <x:f>J1790/3.83*100</x:f>
      </x:c>
      <x:c r="N1790" s="6">
        <x:f>M1790*L1790/100</x:f>
      </x:c>
      <x:c r="O1790" s="6">
        <x:f>H1790-N1790</x:f>
      </x:c>
    </x:row>
    <x:row r="1791" spans="1:25">
      <x:c r="A1791" s="0" t="s">
        <x:v>149</x:v>
      </x:c>
      <x:c r="B1791" s="0" t="n">
        <x:v>2043</x:v>
      </x:c>
      <x:c r="C1791" s="0" t="s">
        <x:v>21</x:v>
      </x:c>
      <x:c r="D1791" s="0" t="s">
        <x:v>42</x:v>
      </x:c>
      <x:c r="E1791" s="0" t="s">
        <x:v>43</x:v>
      </x:c>
      <x:c r="F1791" s="0" t="s">
        <x:v>20</x:v>
      </x:c>
      <x:c r="G1791" s="0" t="n">
        <x:v>38</x:v>
      </x:c>
      <x:c r="H1791" s="4" t="n">
        <x:v>11.4</x:v>
      </x:c>
      <x:c r="I1791" s="4" t="n">
        <x:v>38</x:v>
      </x:c>
      <x:c r="J1791" s="4" t="n">
        <x:v>0.3</x:v>
      </x:c>
      <x:c r="K1791" s="4">
        <x:f>I1791*J1791</x:f>
      </x:c>
      <x:c r="L1791" s="4" t="n">
        <x:v>133.65</x:v>
      </x:c>
      <x:c r="M1791" s="5">
        <x:f>J1791/3.83*100</x:f>
      </x:c>
      <x:c r="N1791" s="6">
        <x:f>M1791*L1791/100</x:f>
      </x:c>
      <x:c r="O1791" s="6">
        <x:f>H1791-N1791</x:f>
      </x:c>
    </x:row>
    <x:row r="1792" spans="1:25">
      <x:c r="A1792" s="0" t="s">
        <x:v>149</x:v>
      </x:c>
      <x:c r="B1792" s="0" t="n">
        <x:v>2043</x:v>
      </x:c>
      <x:c r="C1792" s="0" t="s">
        <x:v>21</x:v>
      </x:c>
      <x:c r="D1792" s="0" t="s">
        <x:v>33</x:v>
      </x:c>
      <x:c r="E1792" s="0" t="s">
        <x:v>45</x:v>
      </x:c>
      <x:c r="F1792" s="0" t="s">
        <x:v>26</x:v>
      </x:c>
      <x:c r="G1792" s="0" t="n">
        <x:v>38</x:v>
      </x:c>
      <x:c r="H1792" s="4" t="n">
        <x:v>56.246</x:v>
      </x:c>
      <x:c r="I1792" s="4" t="n">
        <x:v>38</x:v>
      </x:c>
      <x:c r="J1792" s="4" t="n">
        <x:v>1.48</x:v>
      </x:c>
      <x:c r="K1792" s="4">
        <x:f>I1792*J1792</x:f>
      </x:c>
      <x:c r="L1792" s="4" t="n">
        <x:v>133.65</x:v>
      </x:c>
      <x:c r="M1792" s="5">
        <x:f>J1792/3.83*100</x:f>
      </x:c>
      <x:c r="N1792" s="6">
        <x:f>M1792*L1792/100</x:f>
      </x:c>
      <x:c r="O1792" s="6">
        <x:f>H1792-N1792</x:f>
      </x:c>
    </x:row>
    <x:row r="1793" spans="1:25">
      <x:c r="A1793" s="0" t="s">
        <x:v>149</x:v>
      </x:c>
      <x:c r="B1793" s="0" t="n">
        <x:v>2043</x:v>
      </x:c>
      <x:c r="C1793" s="0" t="s">
        <x:v>21</x:v>
      </x:c>
      <x:c r="D1793" s="0" t="s">
        <x:v>36</x:v>
      </x:c>
      <x:c r="E1793" s="0" t="s">
        <x:v>46</x:v>
      </x:c>
      <x:c r="F1793" s="0" t="s">
        <x:v>26</x:v>
      </x:c>
      <x:c r="G1793" s="0" t="n">
        <x:v>38</x:v>
      </x:c>
      <x:c r="H1793" s="4" t="n">
        <x:v>40.004</x:v>
      </x:c>
      <x:c r="I1793" s="4" t="n">
        <x:v>38</x:v>
      </x:c>
      <x:c r="J1793" s="4" t="s"/>
      <x:c r="K1793" s="4">
        <x:f>I1793*J1793</x:f>
      </x:c>
      <x:c r="L1793" s="4" t="n">
        <x:v>133.65</x:v>
      </x:c>
      <x:c r="M1793" s="5">
        <x:f>J1793/3.83*100</x:f>
      </x:c>
      <x:c r="N1793" s="6">
        <x:f>M1793*L1793/100</x:f>
      </x:c>
      <x:c r="O1793" s="6">
        <x:f>H1793-N1793</x:f>
      </x:c>
    </x:row>
    <x:row r="1794" spans="1:25">
      <x:c r="A1794" s="0" t="s">
        <x:v>149</x:v>
      </x:c>
      <x:c r="B1794" s="0" t="n">
        <x:v>2043</x:v>
      </x:c>
      <x:c r="C1794" s="0" t="s">
        <x:v>21</x:v>
      </x:c>
      <x:c r="D1794" s="0" t="s">
        <x:v>150</x:v>
      </x:c>
      <x:c r="E1794" s="0" t="s">
        <x:v>46</x:v>
      </x:c>
      <x:c r="F1794" s="0" t="s">
        <x:v>26</x:v>
      </x:c>
      <x:c r="G1794" s="0" t="n">
        <x:v>38</x:v>
      </x:c>
      <x:c r="H1794" s="4" t="n">
        <x:v>66.5</x:v>
      </x:c>
      <x:c r="I1794" s="4" t="n">
        <x:v>38</x:v>
      </x:c>
      <x:c r="J1794" s="4" t="n">
        <x:v>1.75</x:v>
      </x:c>
      <x:c r="K1794" s="4">
        <x:f>I1794*J1794</x:f>
      </x:c>
      <x:c r="L1794" s="4" t="n">
        <x:v>133.65</x:v>
      </x:c>
      <x:c r="M1794" s="5">
        <x:f>J1794/3.83*100</x:f>
      </x:c>
      <x:c r="N1794" s="6">
        <x:f>M1794*L1794/100</x:f>
      </x:c>
      <x:c r="O1794" s="6">
        <x:f>H1794-N1794</x:f>
      </x:c>
    </x:row>
    <x:row r="1795" spans="1:25">
      <x:c r="A1795" s="0" t="s">
        <x:v>124</x:v>
      </x:c>
      <x:c r="B1795" s="0" t="n">
        <x:v>2044</x:v>
      </x:c>
      <x:c r="C1795" s="0" t="s">
        <x:v>21</x:v>
      </x:c>
      <x:c r="D1795" s="0" t="s">
        <x:v>42</x:v>
      </x:c>
      <x:c r="E1795" s="0" t="s">
        <x:v>23</x:v>
      </x:c>
      <x:c r="F1795" s="0" t="s">
        <x:v>20</x:v>
      </x:c>
      <x:c r="G1795" s="0" t="n">
        <x:v>22</x:v>
      </x:c>
      <x:c r="H1795" s="4" t="n">
        <x:v>3.4</x:v>
      </x:c>
      <x:c r="I1795" s="4" t="n">
        <x:v>22</x:v>
      </x:c>
      <x:c r="J1795" s="4" t="n">
        <x:v>0.155</x:v>
      </x:c>
      <x:c r="K1795" s="4">
        <x:f>I1795*J1795</x:f>
      </x:c>
      <x:c r="L1795" s="4" t="n">
        <x:v>39.735</x:v>
      </x:c>
      <x:c r="M1795" s="5">
        <x:f>J1795/2.894*100</x:f>
      </x:c>
      <x:c r="N1795" s="6">
        <x:f>M1795*L1795/100</x:f>
      </x:c>
      <x:c r="O1795" s="6">
        <x:f>H1795-N1795</x:f>
      </x:c>
    </x:row>
    <x:row r="1796" spans="1:25">
      <x:c r="A1796" s="0" t="s">
        <x:v>124</x:v>
      </x:c>
      <x:c r="B1796" s="0" t="n">
        <x:v>2044</x:v>
      </x:c>
      <x:c r="C1796" s="0" t="s">
        <x:v>21</x:v>
      </x:c>
      <x:c r="D1796" s="0" t="s">
        <x:v>42</x:v>
      </x:c>
      <x:c r="E1796" s="0" t="s">
        <x:v>23</x:v>
      </x:c>
      <x:c r="F1796" s="0" t="s">
        <x:v>20</x:v>
      </x:c>
      <x:c r="G1796" s="0" t="n">
        <x:v>22</x:v>
      </x:c>
      <x:c r="H1796" s="4" t="n">
        <x:v>25.5</x:v>
      </x:c>
      <x:c r="I1796" s="4" t="n">
        <x:v>22</x:v>
      </x:c>
      <x:c r="J1796" s="4" t="n">
        <x:v>1.159</x:v>
      </x:c>
      <x:c r="K1796" s="4">
        <x:f>I1796*J1796</x:f>
      </x:c>
      <x:c r="L1796" s="4" t="n">
        <x:v>39.735</x:v>
      </x:c>
      <x:c r="M1796" s="5">
        <x:f>J1796/2.894*100</x:f>
      </x:c>
      <x:c r="N1796" s="6">
        <x:f>M1796*L1796/100</x:f>
      </x:c>
      <x:c r="O1796" s="6">
        <x:f>H1796-N1796</x:f>
      </x:c>
    </x:row>
    <x:row r="1797" spans="1:25">
      <x:c r="A1797" s="0" t="s">
        <x:v>124</x:v>
      </x:c>
      <x:c r="B1797" s="0" t="n">
        <x:v>2044</x:v>
      </x:c>
      <x:c r="C1797" s="0" t="s">
        <x:v>17</x:v>
      </x:c>
      <x:c r="D1797" s="0" t="s">
        <x:v>18</x:v>
      </x:c>
      <x:c r="E1797" s="0" t="s">
        <x:v>19</x:v>
      </x:c>
      <x:c r="F1797" s="0" t="s">
        <x:v>26</x:v>
      </x:c>
      <x:c r="G1797" s="0" t="n">
        <x:v>22</x:v>
      </x:c>
      <x:c r="H1797" s="4" t="n">
        <x:v>17.38</x:v>
      </x:c>
      <x:c r="I1797" s="4" t="n">
        <x:v>22</x:v>
      </x:c>
      <x:c r="J1797" s="4" t="n">
        <x:v>0.79</x:v>
      </x:c>
      <x:c r="K1797" s="4">
        <x:f>I1797*J1797</x:f>
      </x:c>
      <x:c r="L1797" s="4" t="n">
        <x:v>39.735</x:v>
      </x:c>
      <x:c r="M1797" s="5">
        <x:f>J1797/2.894*100</x:f>
      </x:c>
      <x:c r="N1797" s="6">
        <x:f>M1797*L1797/100</x:f>
      </x:c>
      <x:c r="O1797" s="6">
        <x:f>H1797-N1797</x:f>
      </x:c>
    </x:row>
    <x:row r="1798" spans="1:25">
      <x:c r="A1798" s="0" t="s">
        <x:v>124</x:v>
      </x:c>
      <x:c r="B1798" s="0" t="n">
        <x:v>2044</x:v>
      </x:c>
      <x:c r="C1798" s="0" t="s">
        <x:v>17</x:v>
      </x:c>
      <x:c r="D1798" s="0" t="s">
        <x:v>18</x:v>
      </x:c>
      <x:c r="E1798" s="0" t="s">
        <x:v>23</x:v>
      </x:c>
      <x:c r="F1798" s="0" t="s">
        <x:v>26</x:v>
      </x:c>
      <x:c r="G1798" s="0" t="n">
        <x:v>22</x:v>
      </x:c>
      <x:c r="H1798" s="4" t="n">
        <x:v>17.38</x:v>
      </x:c>
      <x:c r="I1798" s="4" t="n">
        <x:v>22</x:v>
      </x:c>
      <x:c r="J1798" s="4" t="n">
        <x:v>0.79</x:v>
      </x:c>
      <x:c r="K1798" s="4">
        <x:f>I1798*J1798</x:f>
      </x:c>
      <x:c r="L1798" s="4" t="n">
        <x:v>39.735</x:v>
      </x:c>
      <x:c r="M1798" s="5">
        <x:f>J1798/2.894*100</x:f>
      </x:c>
      <x:c r="N1798" s="6">
        <x:f>M1798*L1798/100</x:f>
      </x:c>
      <x:c r="O1798" s="6">
        <x:f>H1798-N1798</x:f>
      </x:c>
    </x:row>
    <x:row r="1799" spans="1:25">
      <x:c r="A1799" s="0" t="s">
        <x:v>16</x:v>
      </x:c>
      <x:c r="B1799" s="0" t="n">
        <x:v>2046</x:v>
      </x:c>
      <x:c r="C1799" s="0" t="s">
        <x:v>21</x:v>
      </x:c>
      <x:c r="D1799" s="0" t="s">
        <x:v>22</x:v>
      </x:c>
      <x:c r="E1799" s="0" t="s">
        <x:v>23</x:v>
      </x:c>
      <x:c r="F1799" s="0" t="s">
        <x:v>20</x:v>
      </x:c>
      <x:c r="G1799" s="0" t="n">
        <x:v>117</x:v>
      </x:c>
      <x:c r="H1799" s="4" t="n">
        <x:v>39.897</x:v>
      </x:c>
      <x:c r="I1799" s="4" t="n">
        <x:v>117</x:v>
      </x:c>
      <x:c r="J1799" s="4" t="n">
        <x:v>0.341</x:v>
      </x:c>
      <x:c r="K1799" s="4">
        <x:f>I1799*J1799</x:f>
      </x:c>
      <x:c r="L1799" s="4" t="n">
        <x:v>252.43</x:v>
      </x:c>
      <x:c r="M1799" s="5">
        <x:f>J1799/2.492*100</x:f>
      </x:c>
      <x:c r="N1799" s="6">
        <x:f>M1799*L1799/100</x:f>
      </x:c>
      <x:c r="O1799" s="6">
        <x:f>H1799-N1799</x:f>
      </x:c>
    </x:row>
    <x:row r="1800" spans="1:25">
      <x:c r="A1800" s="0" t="s">
        <x:v>16</x:v>
      </x:c>
      <x:c r="B1800" s="0" t="n">
        <x:v>2046</x:v>
      </x:c>
      <x:c r="C1800" s="0" t="s">
        <x:v>21</x:v>
      </x:c>
      <x:c r="D1800" s="0" t="s">
        <x:v>22</x:v>
      </x:c>
      <x:c r="E1800" s="0" t="s">
        <x:v>23</x:v>
      </x:c>
      <x:c r="F1800" s="0" t="s">
        <x:v>20</x:v>
      </x:c>
      <x:c r="G1800" s="0" t="n">
        <x:v>117</x:v>
      </x:c>
      <x:c r="H1800" s="4" t="n">
        <x:v>43.384</x:v>
      </x:c>
      <x:c r="I1800" s="4" t="n">
        <x:v>117</x:v>
      </x:c>
      <x:c r="J1800" s="4" t="n">
        <x:v>0.371</x:v>
      </x:c>
      <x:c r="K1800" s="4">
        <x:f>I1800*J1800</x:f>
      </x:c>
      <x:c r="L1800" s="4" t="n">
        <x:v>252.43</x:v>
      </x:c>
      <x:c r="M1800" s="5">
        <x:f>J1800/2.492*100</x:f>
      </x:c>
      <x:c r="N1800" s="6">
        <x:f>M1800*L1800/100</x:f>
      </x:c>
      <x:c r="O1800" s="6">
        <x:f>H1800-N1800</x:f>
      </x:c>
    </x:row>
    <x:row r="1801" spans="1:25">
      <x:c r="A1801" s="0" t="s">
        <x:v>16</x:v>
      </x:c>
      <x:c r="B1801" s="0" t="n">
        <x:v>2046</x:v>
      </x:c>
      <x:c r="C1801" s="0" t="s">
        <x:v>21</x:v>
      </x:c>
      <x:c r="D1801" s="0" t="s">
        <x:v>28</x:v>
      </x:c>
      <x:c r="E1801" s="0" t="s">
        <x:v>19</x:v>
      </x:c>
      <x:c r="F1801" s="0" t="s">
        <x:v>26</x:v>
      </x:c>
      <x:c r="G1801" s="0" t="n">
        <x:v>117</x:v>
      </x:c>
      <x:c r="H1801" s="4" t="n">
        <x:v>30.423</x:v>
      </x:c>
      <x:c r="I1801" s="4" t="n">
        <x:v>117</x:v>
      </x:c>
      <x:c r="J1801" s="4" t="n">
        <x:v>0.26</x:v>
      </x:c>
      <x:c r="K1801" s="4">
        <x:f>I1801*J1801</x:f>
      </x:c>
      <x:c r="L1801" s="4" t="n">
        <x:v>252.43</x:v>
      </x:c>
      <x:c r="M1801" s="5">
        <x:f>J1801/2.492*100</x:f>
      </x:c>
      <x:c r="N1801" s="6">
        <x:f>M1801*L1801/100</x:f>
      </x:c>
      <x:c r="O1801" s="6">
        <x:f>H1801-N1801</x:f>
      </x:c>
    </x:row>
    <x:row r="1802" spans="1:25">
      <x:c r="A1802" s="0" t="s">
        <x:v>16</x:v>
      </x:c>
      <x:c r="B1802" s="0" t="n">
        <x:v>2046</x:v>
      </x:c>
      <x:c r="C1802" s="0" t="s">
        <x:v>21</x:v>
      </x:c>
      <x:c r="D1802" s="0" t="s">
        <x:v>28</x:v>
      </x:c>
      <x:c r="E1802" s="0" t="s">
        <x:v>23</x:v>
      </x:c>
      <x:c r="F1802" s="0" t="s">
        <x:v>26</x:v>
      </x:c>
      <x:c r="G1802" s="0" t="n">
        <x:v>117</x:v>
      </x:c>
      <x:c r="H1802" s="4" t="n">
        <x:v>177.84</x:v>
      </x:c>
      <x:c r="I1802" s="4" t="n">
        <x:v>117</x:v>
      </x:c>
      <x:c r="J1802" s="4" t="n">
        <x:v>1.52</x:v>
      </x:c>
      <x:c r="K1802" s="4">
        <x:f>I1802*J1802</x:f>
      </x:c>
      <x:c r="L1802" s="4" t="n">
        <x:v>252.43</x:v>
      </x:c>
      <x:c r="M1802" s="5">
        <x:f>J1802/2.492*100</x:f>
      </x:c>
      <x:c r="N1802" s="6">
        <x:f>M1802*L1802/100</x:f>
      </x:c>
      <x:c r="O1802" s="6">
        <x:f>H1802-N1802</x:f>
      </x:c>
    </x:row>
    <x:row r="1803" spans="1:25">
      <x:c r="A1803" s="0" t="s">
        <x:v>53</x:v>
      </x:c>
      <x:c r="B1803" s="0" t="n">
        <x:v>2047</x:v>
      </x:c>
      <x:c r="C1803" s="0" t="s">
        <x:v>21</x:v>
      </x:c>
      <x:c r="D1803" s="0" t="s">
        <x:v>22</x:v>
      </x:c>
      <x:c r="E1803" s="0" t="s">
        <x:v>23</x:v>
      </x:c>
      <x:c r="F1803" s="0" t="s">
        <x:v>20</x:v>
      </x:c>
      <x:c r="G1803" s="0" t="n">
        <x:v>117</x:v>
      </x:c>
      <x:c r="H1803" s="4" t="n">
        <x:v>27.144</x:v>
      </x:c>
      <x:c r="I1803" s="4" t="n">
        <x:v>117</x:v>
      </x:c>
      <x:c r="J1803" s="4" t="n">
        <x:v>0.232</x:v>
      </x:c>
      <x:c r="K1803" s="4">
        <x:f>I1803*J1803</x:f>
      </x:c>
      <x:c r="L1803" s="4" t="n">
        <x:v>248.235</x:v>
      </x:c>
      <x:c r="M1803" s="5">
        <x:f>J1803/3.095*100</x:f>
      </x:c>
      <x:c r="N1803" s="6">
        <x:f>M1803*L1803/100</x:f>
      </x:c>
      <x:c r="O1803" s="6">
        <x:f>H1803-N1803</x:f>
      </x:c>
    </x:row>
    <x:row r="1804" spans="1:25">
      <x:c r="A1804" s="0" t="s">
        <x:v>53</x:v>
      </x:c>
      <x:c r="B1804" s="0" t="n">
        <x:v>2047</x:v>
      </x:c>
      <x:c r="C1804" s="0" t="s">
        <x:v>21</x:v>
      </x:c>
      <x:c r="D1804" s="0" t="s">
        <x:v>22</x:v>
      </x:c>
      <x:c r="E1804" s="0" t="s">
        <x:v>23</x:v>
      </x:c>
      <x:c r="F1804" s="0" t="s">
        <x:v>20</x:v>
      </x:c>
      <x:c r="G1804" s="0" t="n">
        <x:v>117</x:v>
      </x:c>
      <x:c r="H1804" s="4" t="n">
        <x:v>39.897</x:v>
      </x:c>
      <x:c r="I1804" s="4" t="n">
        <x:v>117</x:v>
      </x:c>
      <x:c r="J1804" s="4" t="n">
        <x:v>0.341</x:v>
      </x:c>
      <x:c r="K1804" s="4">
        <x:f>I1804*J1804</x:f>
      </x:c>
      <x:c r="L1804" s="4" t="n">
        <x:v>248.235</x:v>
      </x:c>
      <x:c r="M1804" s="5">
        <x:f>J1804/3.095*100</x:f>
      </x:c>
      <x:c r="N1804" s="6">
        <x:f>M1804*L1804/100</x:f>
      </x:c>
      <x:c r="O1804" s="6">
        <x:f>H1804-N1804</x:f>
      </x:c>
    </x:row>
    <x:row r="1805" spans="1:25">
      <x:c r="A1805" s="0" t="s">
        <x:v>53</x:v>
      </x:c>
      <x:c r="B1805" s="0" t="n">
        <x:v>2047</x:v>
      </x:c>
      <x:c r="C1805" s="0" t="s">
        <x:v>21</x:v>
      </x:c>
      <x:c r="D1805" s="0" t="s">
        <x:v>22</x:v>
      </x:c>
      <x:c r="E1805" s="0" t="s">
        <x:v>23</x:v>
      </x:c>
      <x:c r="F1805" s="0" t="s">
        <x:v>20</x:v>
      </x:c>
      <x:c r="G1805" s="0" t="n">
        <x:v>117</x:v>
      </x:c>
      <x:c r="H1805" s="4" t="n">
        <x:v>43.384</x:v>
      </x:c>
      <x:c r="I1805" s="4" t="n">
        <x:v>117</x:v>
      </x:c>
      <x:c r="J1805" s="4" t="n">
        <x:v>0.371</x:v>
      </x:c>
      <x:c r="K1805" s="4">
        <x:f>I1805*J1805</x:f>
      </x:c>
      <x:c r="L1805" s="4" t="n">
        <x:v>248.235</x:v>
      </x:c>
      <x:c r="M1805" s="5">
        <x:f>J1805/3.095*100</x:f>
      </x:c>
      <x:c r="N1805" s="6">
        <x:f>M1805*L1805/100</x:f>
      </x:c>
      <x:c r="O1805" s="6">
        <x:f>H1805-N1805</x:f>
      </x:c>
    </x:row>
    <x:row r="1806" spans="1:25">
      <x:c r="A1806" s="0" t="s">
        <x:v>53</x:v>
      </x:c>
      <x:c r="B1806" s="0" t="n">
        <x:v>2047</x:v>
      </x:c>
      <x:c r="C1806" s="0" t="s">
        <x:v>21</x:v>
      </x:c>
      <x:c r="D1806" s="0" t="s">
        <x:v>22</x:v>
      </x:c>
      <x:c r="E1806" s="0" t="s">
        <x:v>23</x:v>
      </x:c>
      <x:c r="F1806" s="0" t="s">
        <x:v>20</x:v>
      </x:c>
      <x:c r="G1806" s="0" t="n">
        <x:v>117</x:v>
      </x:c>
      <x:c r="H1806" s="4" t="n">
        <x:v>43.384</x:v>
      </x:c>
      <x:c r="I1806" s="4" t="n">
        <x:v>117</x:v>
      </x:c>
      <x:c r="J1806" s="4" t="n">
        <x:v>0.371</x:v>
      </x:c>
      <x:c r="K1806" s="4">
        <x:f>I1806*J1806</x:f>
      </x:c>
      <x:c r="L1806" s="4" t="n">
        <x:v>248.235</x:v>
      </x:c>
      <x:c r="M1806" s="5">
        <x:f>J1806/3.095*100</x:f>
      </x:c>
      <x:c r="N1806" s="6">
        <x:f>M1806*L1806/100</x:f>
      </x:c>
      <x:c r="O1806" s="6">
        <x:f>H1806-N1806</x:f>
      </x:c>
    </x:row>
    <x:row r="1807" spans="1:25">
      <x:c r="A1807" s="0" t="s">
        <x:v>53</x:v>
      </x:c>
      <x:c r="B1807" s="0" t="n">
        <x:v>2047</x:v>
      </x:c>
      <x:c r="C1807" s="0" t="s">
        <x:v>21</x:v>
      </x:c>
      <x:c r="D1807" s="0" t="s">
        <x:v>28</x:v>
      </x:c>
      <x:c r="E1807" s="0" t="s">
        <x:v>19</x:v>
      </x:c>
      <x:c r="F1807" s="0" t="s">
        <x:v>26</x:v>
      </x:c>
      <x:c r="G1807" s="0" t="n">
        <x:v>117</x:v>
      </x:c>
      <x:c r="H1807" s="4" t="n">
        <x:v>30.426</x:v>
      </x:c>
      <x:c r="I1807" s="4" t="n">
        <x:v>117</x:v>
      </x:c>
      <x:c r="J1807" s="4" t="n">
        <x:v>0.26</x:v>
      </x:c>
      <x:c r="K1807" s="4">
        <x:f>I1807*J1807</x:f>
      </x:c>
      <x:c r="L1807" s="4" t="n">
        <x:v>248.235</x:v>
      </x:c>
      <x:c r="M1807" s="5">
        <x:f>J1807/3.095*100</x:f>
      </x:c>
      <x:c r="N1807" s="6">
        <x:f>M1807*L1807/100</x:f>
      </x:c>
      <x:c r="O1807" s="6">
        <x:f>H1807-N1807</x:f>
      </x:c>
    </x:row>
    <x:row r="1808" spans="1:25">
      <x:c r="A1808" s="0" t="s">
        <x:v>53</x:v>
      </x:c>
      <x:c r="B1808" s="0" t="n">
        <x:v>2047</x:v>
      </x:c>
      <x:c r="C1808" s="0" t="s">
        <x:v>21</x:v>
      </x:c>
      <x:c r="D1808" s="0" t="s">
        <x:v>28</x:v>
      </x:c>
      <x:c r="E1808" s="0" t="s">
        <x:v>23</x:v>
      </x:c>
      <x:c r="F1808" s="0" t="s">
        <x:v>26</x:v>
      </x:c>
      <x:c r="G1808" s="0" t="n">
        <x:v>117</x:v>
      </x:c>
      <x:c r="H1808" s="4" t="n">
        <x:v>176.944</x:v>
      </x:c>
      <x:c r="I1808" s="4" t="n">
        <x:v>117</x:v>
      </x:c>
      <x:c r="J1808" s="4" t="n">
        <x:v>1.52</x:v>
      </x:c>
      <x:c r="K1808" s="4">
        <x:f>I1808*J1808</x:f>
      </x:c>
      <x:c r="L1808" s="4" t="n">
        <x:v>248.235</x:v>
      </x:c>
      <x:c r="M1808" s="5">
        <x:f>J1808/3.095*100</x:f>
      </x:c>
      <x:c r="N1808" s="6">
        <x:f>M1808*L1808/100</x:f>
      </x:c>
      <x:c r="O1808" s="6">
        <x:f>H1808-N1808</x:f>
      </x:c>
    </x:row>
    <x:row r="1809" spans="1:25">
      <x:c r="A1809" s="0" t="s">
        <x:v>67</x:v>
      </x:c>
      <x:c r="B1809" s="0" t="n">
        <x:v>2048</x:v>
      </x:c>
      <x:c r="C1809" s="0" t="s">
        <x:v>21</x:v>
      </x:c>
      <x:c r="D1809" s="0" t="s">
        <x:v>22</x:v>
      </x:c>
      <x:c r="E1809" s="0" t="s">
        <x:v>23</x:v>
      </x:c>
      <x:c r="F1809" s="0" t="s">
        <x:v>20</x:v>
      </x:c>
      <x:c r="G1809" s="0" t="n">
        <x:v>117</x:v>
      </x:c>
      <x:c r="H1809" s="4" t="n">
        <x:v>43.384</x:v>
      </x:c>
      <x:c r="I1809" s="4" t="n">
        <x:v>117</x:v>
      </x:c>
      <x:c r="J1809" s="4" t="n">
        <x:v>0.371</x:v>
      </x:c>
      <x:c r="K1809" s="4">
        <x:f>I1809*J1809</x:f>
      </x:c>
      <x:c r="L1809" s="4" t="n">
        <x:v>254.658</x:v>
      </x:c>
      <x:c r="M1809" s="5">
        <x:f>J1809/2.863*100</x:f>
      </x:c>
      <x:c r="N1809" s="6">
        <x:f>M1809*L1809/100</x:f>
      </x:c>
      <x:c r="O1809" s="6">
        <x:f>H1809-N1809</x:f>
      </x:c>
    </x:row>
    <x:row r="1810" spans="1:25">
      <x:c r="A1810" s="0" t="s">
        <x:v>67</x:v>
      </x:c>
      <x:c r="B1810" s="0" t="n">
        <x:v>2048</x:v>
      </x:c>
      <x:c r="C1810" s="0" t="s">
        <x:v>21</x:v>
      </x:c>
      <x:c r="D1810" s="0" t="s">
        <x:v>22</x:v>
      </x:c>
      <x:c r="E1810" s="0" t="s">
        <x:v>23</x:v>
      </x:c>
      <x:c r="F1810" s="0" t="s">
        <x:v>20</x:v>
      </x:c>
      <x:c r="G1810" s="0" t="n">
        <x:v>117</x:v>
      </x:c>
      <x:c r="H1810" s="4" t="n">
        <x:v>43.384</x:v>
      </x:c>
      <x:c r="I1810" s="4" t="n">
        <x:v>117</x:v>
      </x:c>
      <x:c r="J1810" s="4" t="n">
        <x:v>0.371</x:v>
      </x:c>
      <x:c r="K1810" s="4">
        <x:f>I1810*J1810</x:f>
      </x:c>
      <x:c r="L1810" s="4" t="n">
        <x:v>254.658</x:v>
      </x:c>
      <x:c r="M1810" s="5">
        <x:f>J1810/2.863*100</x:f>
      </x:c>
      <x:c r="N1810" s="6">
        <x:f>M1810*L1810/100</x:f>
      </x:c>
      <x:c r="O1810" s="6">
        <x:f>H1810-N1810</x:f>
      </x:c>
    </x:row>
    <x:row r="1811" spans="1:25">
      <x:c r="A1811" s="0" t="s">
        <x:v>67</x:v>
      </x:c>
      <x:c r="B1811" s="0" t="n">
        <x:v>2048</x:v>
      </x:c>
      <x:c r="C1811" s="0" t="s">
        <x:v>21</x:v>
      </x:c>
      <x:c r="D1811" s="0" t="s">
        <x:v>22</x:v>
      </x:c>
      <x:c r="E1811" s="0" t="s">
        <x:v>23</x:v>
      </x:c>
      <x:c r="F1811" s="0" t="s">
        <x:v>20</x:v>
      </x:c>
      <x:c r="G1811" s="0" t="n">
        <x:v>117</x:v>
      </x:c>
      <x:c r="H1811" s="4" t="n">
        <x:v>39.897</x:v>
      </x:c>
      <x:c r="I1811" s="4" t="n">
        <x:v>117</x:v>
      </x:c>
      <x:c r="J1811" s="4" t="n">
        <x:v>0.341</x:v>
      </x:c>
      <x:c r="K1811" s="4">
        <x:f>I1811*J1811</x:f>
      </x:c>
      <x:c r="L1811" s="4" t="n">
        <x:v>254.658</x:v>
      </x:c>
      <x:c r="M1811" s="5">
        <x:f>J1811/2.863*100</x:f>
      </x:c>
      <x:c r="N1811" s="6">
        <x:f>M1811*L1811/100</x:f>
      </x:c>
      <x:c r="O1811" s="6">
        <x:f>H1811-N1811</x:f>
      </x:c>
    </x:row>
    <x:row r="1812" spans="1:25">
      <x:c r="A1812" s="0" t="s">
        <x:v>67</x:v>
      </x:c>
      <x:c r="B1812" s="0" t="n">
        <x:v>2048</x:v>
      </x:c>
      <x:c r="C1812" s="0" t="s">
        <x:v>21</x:v>
      </x:c>
      <x:c r="D1812" s="0" t="s">
        <x:v>28</x:v>
      </x:c>
      <x:c r="E1812" s="0" t="s">
        <x:v>19</x:v>
      </x:c>
      <x:c r="F1812" s="0" t="s">
        <x:v>26</x:v>
      </x:c>
      <x:c r="G1812" s="0" t="n">
        <x:v>117</x:v>
      </x:c>
      <x:c r="H1812" s="4" t="n">
        <x:v>30.423</x:v>
      </x:c>
      <x:c r="I1812" s="4" t="n">
        <x:v>117</x:v>
      </x:c>
      <x:c r="J1812" s="4" t="n">
        <x:v>0.26</x:v>
      </x:c>
      <x:c r="K1812" s="4">
        <x:f>I1812*J1812</x:f>
      </x:c>
      <x:c r="L1812" s="4" t="n">
        <x:v>254.658</x:v>
      </x:c>
      <x:c r="M1812" s="5">
        <x:f>J1812/2.863*100</x:f>
      </x:c>
      <x:c r="N1812" s="6">
        <x:f>M1812*L1812/100</x:f>
      </x:c>
      <x:c r="O1812" s="6">
        <x:f>H1812-N1812</x:f>
      </x:c>
    </x:row>
    <x:row r="1813" spans="1:25">
      <x:c r="A1813" s="0" t="s">
        <x:v>67</x:v>
      </x:c>
      <x:c r="B1813" s="0" t="n">
        <x:v>2048</x:v>
      </x:c>
      <x:c r="C1813" s="0" t="s">
        <x:v>21</x:v>
      </x:c>
      <x:c r="D1813" s="0" t="s">
        <x:v>28</x:v>
      </x:c>
      <x:c r="E1813" s="0" t="s">
        <x:v>23</x:v>
      </x:c>
      <x:c r="F1813" s="0" t="s">
        <x:v>26</x:v>
      </x:c>
      <x:c r="G1813" s="0" t="n">
        <x:v>117</x:v>
      </x:c>
      <x:c r="H1813" s="4" t="n">
        <x:v>177.84</x:v>
      </x:c>
      <x:c r="I1813" s="4" t="n">
        <x:v>117</x:v>
      </x:c>
      <x:c r="J1813" s="4" t="n">
        <x:v>1.52</x:v>
      </x:c>
      <x:c r="K1813" s="4">
        <x:f>I1813*J1813</x:f>
      </x:c>
      <x:c r="L1813" s="4" t="n">
        <x:v>254.658</x:v>
      </x:c>
      <x:c r="M1813" s="5">
        <x:f>J1813/2.863*100</x:f>
      </x:c>
      <x:c r="N1813" s="6">
        <x:f>M1813*L1813/100</x:f>
      </x:c>
      <x:c r="O1813" s="6">
        <x:f>H1813-N1813</x:f>
      </x:c>
    </x:row>
    <x:row r="1814" spans="1:25">
      <x:c r="A1814" s="0" t="s">
        <x:v>49</x:v>
      </x:c>
      <x:c r="B1814" s="0" t="n">
        <x:v>2049</x:v>
      </x:c>
      <x:c r="C1814" s="0" t="s">
        <x:v>21</x:v>
      </x:c>
      <x:c r="D1814" s="0" t="s">
        <x:v>22</x:v>
      </x:c>
      <x:c r="E1814" s="0" t="s">
        <x:v>23</x:v>
      </x:c>
      <x:c r="F1814" s="0" t="s">
        <x:v>20</x:v>
      </x:c>
      <x:c r="G1814" s="0" t="n">
        <x:v>117</x:v>
      </x:c>
      <x:c r="H1814" s="4" t="n">
        <x:v>43.384</x:v>
      </x:c>
      <x:c r="I1814" s="4" t="n">
        <x:v>117</x:v>
      </x:c>
      <x:c r="J1814" s="4" t="n">
        <x:v>0.371</x:v>
      </x:c>
      <x:c r="K1814" s="4">
        <x:f>I1814*J1814</x:f>
      </x:c>
      <x:c r="L1814" s="4" t="n">
        <x:v>250.38</x:v>
      </x:c>
      <x:c r="M1814" s="5">
        <x:f>J1814/2.492*100</x:f>
      </x:c>
      <x:c r="N1814" s="6">
        <x:f>M1814*L1814/100</x:f>
      </x:c>
      <x:c r="O1814" s="6">
        <x:f>H1814-N1814</x:f>
      </x:c>
    </x:row>
    <x:row r="1815" spans="1:25">
      <x:c r="A1815" s="0" t="s">
        <x:v>49</x:v>
      </x:c>
      <x:c r="B1815" s="0" t="n">
        <x:v>2049</x:v>
      </x:c>
      <x:c r="C1815" s="0" t="s">
        <x:v>21</x:v>
      </x:c>
      <x:c r="D1815" s="0" t="s">
        <x:v>22</x:v>
      </x:c>
      <x:c r="E1815" s="0" t="s">
        <x:v>23</x:v>
      </x:c>
      <x:c r="F1815" s="0" t="s">
        <x:v>20</x:v>
      </x:c>
      <x:c r="G1815" s="0" t="n">
        <x:v>117</x:v>
      </x:c>
      <x:c r="H1815" s="4" t="n">
        <x:v>39.897</x:v>
      </x:c>
      <x:c r="I1815" s="4" t="n">
        <x:v>117</x:v>
      </x:c>
      <x:c r="J1815" s="4" t="n">
        <x:v>0.341</x:v>
      </x:c>
      <x:c r="K1815" s="4">
        <x:f>I1815*J1815</x:f>
      </x:c>
      <x:c r="L1815" s="4" t="n">
        <x:v>250.38</x:v>
      </x:c>
      <x:c r="M1815" s="5">
        <x:f>J1815/2.492*100</x:f>
      </x:c>
      <x:c r="N1815" s="6">
        <x:f>M1815*L1815/100</x:f>
      </x:c>
      <x:c r="O1815" s="6">
        <x:f>H1815-N1815</x:f>
      </x:c>
    </x:row>
    <x:row r="1816" spans="1:25">
      <x:c r="A1816" s="0" t="s">
        <x:v>49</x:v>
      </x:c>
      <x:c r="B1816" s="0" t="n">
        <x:v>2049</x:v>
      </x:c>
      <x:c r="C1816" s="0" t="s">
        <x:v>21</x:v>
      </x:c>
      <x:c r="D1816" s="0" t="s">
        <x:v>28</x:v>
      </x:c>
      <x:c r="E1816" s="0" t="s">
        <x:v>19</x:v>
      </x:c>
      <x:c r="F1816" s="0" t="s">
        <x:v>26</x:v>
      </x:c>
      <x:c r="G1816" s="0" t="n">
        <x:v>117</x:v>
      </x:c>
      <x:c r="H1816" s="4" t="n">
        <x:v>30.425</x:v>
      </x:c>
      <x:c r="I1816" s="4" t="n">
        <x:v>117</x:v>
      </x:c>
      <x:c r="J1816" s="4" t="n">
        <x:v>0.26</x:v>
      </x:c>
      <x:c r="K1816" s="4">
        <x:f>I1816*J1816</x:f>
      </x:c>
      <x:c r="L1816" s="4" t="n">
        <x:v>250.38</x:v>
      </x:c>
      <x:c r="M1816" s="5">
        <x:f>J1816/2.492*100</x:f>
      </x:c>
      <x:c r="N1816" s="6">
        <x:f>M1816*L1816/100</x:f>
      </x:c>
      <x:c r="O1816" s="6">
        <x:f>H1816-N1816</x:f>
      </x:c>
    </x:row>
    <x:row r="1817" spans="1:25">
      <x:c r="A1817" s="0" t="s">
        <x:v>49</x:v>
      </x:c>
      <x:c r="B1817" s="0" t="n">
        <x:v>2049</x:v>
      </x:c>
      <x:c r="C1817" s="0" t="s">
        <x:v>21</x:v>
      </x:c>
      <x:c r="D1817" s="0" t="s">
        <x:v>28</x:v>
      </x:c>
      <x:c r="E1817" s="0" t="s">
        <x:v>23</x:v>
      </x:c>
      <x:c r="F1817" s="0" t="s">
        <x:v>26</x:v>
      </x:c>
      <x:c r="G1817" s="0" t="n">
        <x:v>117</x:v>
      </x:c>
      <x:c r="H1817" s="4" t="n">
        <x:v>172</x:v>
      </x:c>
      <x:c r="I1817" s="4" t="n">
        <x:v>117</x:v>
      </x:c>
      <x:c r="J1817" s="4" t="n">
        <x:v>1.52</x:v>
      </x:c>
      <x:c r="K1817" s="4">
        <x:f>I1817*J1817</x:f>
      </x:c>
      <x:c r="L1817" s="4" t="n">
        <x:v>250.38</x:v>
      </x:c>
      <x:c r="M1817" s="5">
        <x:f>J1817/2.492*100</x:f>
      </x:c>
      <x:c r="N1817" s="6">
        <x:f>M1817*L1817/100</x:f>
      </x:c>
      <x:c r="O1817" s="6">
        <x:f>H1817-N1817</x:f>
      </x:c>
    </x:row>
    <x:row r="1818" spans="1:25">
      <x:c r="A1818" s="0" t="s">
        <x:v>71</x:v>
      </x:c>
      <x:c r="B1818" s="0" t="n">
        <x:v>2050</x:v>
      </x:c>
      <x:c r="C1818" s="0" t="s">
        <x:v>21</x:v>
      </x:c>
      <x:c r="D1818" s="0" t="s">
        <x:v>22</x:v>
      </x:c>
      <x:c r="E1818" s="0" t="s">
        <x:v>74</x:v>
      </x:c>
      <x:c r="F1818" s="0" t="s">
        <x:v>20</x:v>
      </x:c>
      <x:c r="G1818" s="0" t="n">
        <x:v>165</x:v>
      </x:c>
      <x:c r="H1818" s="4" t="n">
        <x:v>50.4</x:v>
      </x:c>
      <x:c r="I1818" s="4" t="n">
        <x:v>165</x:v>
      </x:c>
      <x:c r="J1818" s="4" t="n">
        <x:v>0.305</x:v>
      </x:c>
      <x:c r="K1818" s="4">
        <x:f>I1818*J1818</x:f>
      </x:c>
      <x:c r="L1818" s="4" t="n">
        <x:v>236.89</x:v>
      </x:c>
      <x:c r="M1818" s="5">
        <x:f>J1818/1.807*100</x:f>
      </x:c>
      <x:c r="N1818" s="6">
        <x:f>M1818*L1818/100</x:f>
      </x:c>
      <x:c r="O1818" s="6">
        <x:f>H1818-N1818</x:f>
      </x:c>
    </x:row>
    <x:row r="1819" spans="1:25">
      <x:c r="A1819" s="0" t="s">
        <x:v>71</x:v>
      </x:c>
      <x:c r="B1819" s="0" t="n">
        <x:v>2050</x:v>
      </x:c>
      <x:c r="C1819" s="0" t="s">
        <x:v>21</x:v>
      </x:c>
      <x:c r="D1819" s="0" t="s">
        <x:v>22</x:v>
      </x:c>
      <x:c r="E1819" s="0" t="s">
        <x:v>74</x:v>
      </x:c>
      <x:c r="F1819" s="0" t="s">
        <x:v>20</x:v>
      </x:c>
      <x:c r="G1819" s="0" t="n">
        <x:v>165</x:v>
      </x:c>
      <x:c r="H1819" s="4" t="n">
        <x:v>50.4</x:v>
      </x:c>
      <x:c r="I1819" s="4" t="n">
        <x:v>165</x:v>
      </x:c>
      <x:c r="J1819" s="4" t="n">
        <x:v>0.305</x:v>
      </x:c>
      <x:c r="K1819" s="4">
        <x:f>I1819*J1819</x:f>
      </x:c>
      <x:c r="L1819" s="4" t="n">
        <x:v>236.89</x:v>
      </x:c>
      <x:c r="M1819" s="5">
        <x:f>J1819/1.807*100</x:f>
      </x:c>
      <x:c r="N1819" s="6">
        <x:f>M1819*L1819/100</x:f>
      </x:c>
      <x:c r="O1819" s="6">
        <x:f>H1819-N1819</x:f>
      </x:c>
    </x:row>
    <x:row r="1820" spans="1:25">
      <x:c r="A1820" s="0" t="s">
        <x:v>71</x:v>
      </x:c>
      <x:c r="B1820" s="0" t="n">
        <x:v>2050</x:v>
      </x:c>
      <x:c r="C1820" s="0" t="s">
        <x:v>21</x:v>
      </x:c>
      <x:c r="D1820" s="0" t="s">
        <x:v>33</x:v>
      </x:c>
      <x:c r="E1820" s="0" t="s">
        <x:v>73</x:v>
      </x:c>
      <x:c r="F1820" s="0" t="s">
        <x:v>20</x:v>
      </x:c>
      <x:c r="G1820" s="0" t="n">
        <x:v>165</x:v>
      </x:c>
      <x:c r="H1820" s="4" t="n">
        <x:v>46.018</x:v>
      </x:c>
      <x:c r="I1820" s="4" t="n">
        <x:v>165</x:v>
      </x:c>
      <x:c r="J1820" s="4" t="n">
        <x:v>0.279</x:v>
      </x:c>
      <x:c r="K1820" s="4">
        <x:f>I1820*J1820</x:f>
      </x:c>
      <x:c r="L1820" s="4" t="n">
        <x:v>236.89</x:v>
      </x:c>
      <x:c r="M1820" s="5">
        <x:f>J1820/1.807*100</x:f>
      </x:c>
      <x:c r="N1820" s="6">
        <x:f>M1820*L1820/100</x:f>
      </x:c>
      <x:c r="O1820" s="6">
        <x:f>H1820-N1820</x:f>
      </x:c>
    </x:row>
    <x:row r="1821" spans="1:25">
      <x:c r="A1821" s="0" t="s">
        <x:v>71</x:v>
      </x:c>
      <x:c r="B1821" s="0" t="n">
        <x:v>2050</x:v>
      </x:c>
      <x:c r="C1821" s="0" t="s">
        <x:v>21</x:v>
      </x:c>
      <x:c r="D1821" s="0" t="s">
        <x:v>33</x:v>
      </x:c>
      <x:c r="E1821" s="0" t="s">
        <x:v>73</x:v>
      </x:c>
      <x:c r="F1821" s="0" t="s">
        <x:v>26</x:v>
      </x:c>
      <x:c r="G1821" s="0" t="n">
        <x:v>165</x:v>
      </x:c>
      <x:c r="H1821" s="4" t="n">
        <x:v>13.497</x:v>
      </x:c>
      <x:c r="I1821" s="4" t="n">
        <x:v>165</x:v>
      </x:c>
      <x:c r="J1821" s="4" t="n">
        <x:v>0.078</x:v>
      </x:c>
      <x:c r="K1821" s="4">
        <x:f>I1821*J1821</x:f>
      </x:c>
      <x:c r="L1821" s="4" t="n">
        <x:v>236.89</x:v>
      </x:c>
      <x:c r="M1821" s="5">
        <x:f>J1821/1.807*100</x:f>
      </x:c>
      <x:c r="N1821" s="6">
        <x:f>M1821*L1821/100</x:f>
      </x:c>
      <x:c r="O1821" s="6">
        <x:f>H1821-N1821</x:f>
      </x:c>
    </x:row>
    <x:row r="1822" spans="1:25">
      <x:c r="A1822" s="0" t="s">
        <x:v>71</x:v>
      </x:c>
      <x:c r="B1822" s="0" t="n">
        <x:v>2050</x:v>
      </x:c>
      <x:c r="C1822" s="0" t="s">
        <x:v>21</x:v>
      </x:c>
      <x:c r="D1822" s="0" t="s">
        <x:v>36</x:v>
      </x:c>
      <x:c r="E1822" s="0" t="s">
        <x:v>75</x:v>
      </x:c>
      <x:c r="F1822" s="0" t="s">
        <x:v>26</x:v>
      </x:c>
      <x:c r="G1822" s="0" t="n">
        <x:v>165</x:v>
      </x:c>
      <x:c r="H1822" s="4" t="n">
        <x:v>72.66</x:v>
      </x:c>
      <x:c r="I1822" s="4" t="n">
        <x:v>165</x:v>
      </x:c>
      <x:c r="J1822" s="4" t="n">
        <x:v>0.42</x:v>
      </x:c>
      <x:c r="K1822" s="4">
        <x:f>I1822*J1822</x:f>
      </x:c>
      <x:c r="L1822" s="4" t="n">
        <x:v>236.89</x:v>
      </x:c>
      <x:c r="M1822" s="5">
        <x:f>J1822/1.807*100</x:f>
      </x:c>
      <x:c r="N1822" s="6">
        <x:f>M1822*L1822/100</x:f>
      </x:c>
      <x:c r="O1822" s="6">
        <x:f>H1822-N1822</x:f>
      </x:c>
    </x:row>
    <x:row r="1823" spans="1:25">
      <x:c r="A1823" s="0" t="s">
        <x:v>71</x:v>
      </x:c>
      <x:c r="B1823" s="0" t="n">
        <x:v>2050</x:v>
      </x:c>
      <x:c r="C1823" s="0" t="s">
        <x:v>21</x:v>
      </x:c>
      <x:c r="D1823" s="0" t="s">
        <x:v>36</x:v>
      </x:c>
      <x:c r="E1823" s="0" t="s">
        <x:v>76</x:v>
      </x:c>
      <x:c r="F1823" s="0" t="s">
        <x:v>26</x:v>
      </x:c>
      <x:c r="G1823" s="0" t="n">
        <x:v>165</x:v>
      </x:c>
      <x:c r="H1823" s="4" t="n">
        <x:v>72.66</x:v>
      </x:c>
      <x:c r="I1823" s="4" t="n">
        <x:v>165</x:v>
      </x:c>
      <x:c r="J1823" s="4" t="n">
        <x:v>0.42</x:v>
      </x:c>
      <x:c r="K1823" s="4">
        <x:f>I1823*J1823</x:f>
      </x:c>
      <x:c r="L1823" s="4" t="n">
        <x:v>236.89</x:v>
      </x:c>
      <x:c r="M1823" s="5">
        <x:f>J1823/1.807*100</x:f>
      </x:c>
      <x:c r="N1823" s="6">
        <x:f>M1823*L1823/100</x:f>
      </x:c>
      <x:c r="O1823" s="6">
        <x:f>H1823-N1823</x:f>
      </x:c>
    </x:row>
    <x:row r="1824" spans="1:25">
      <x:c r="A1824" s="0" t="s">
        <x:v>72</x:v>
      </x:c>
      <x:c r="B1824" s="0" t="n">
        <x:v>2051</x:v>
      </x:c>
      <x:c r="C1824" s="0" t="s">
        <x:v>21</x:v>
      </x:c>
      <x:c r="D1824" s="0" t="s">
        <x:v>22</x:v>
      </x:c>
      <x:c r="E1824" s="0" t="s">
        <x:v>74</x:v>
      </x:c>
      <x:c r="F1824" s="0" t="s">
        <x:v>20</x:v>
      </x:c>
      <x:c r="G1824" s="0" t="n">
        <x:v>173</x:v>
      </x:c>
      <x:c r="H1824" s="4" t="n">
        <x:v>50.4</x:v>
      </x:c>
      <x:c r="I1824" s="4" t="n">
        <x:v>173</x:v>
      </x:c>
      <x:c r="J1824" s="4" t="n">
        <x:v>0.291</x:v>
      </x:c>
      <x:c r="K1824" s="4">
        <x:f>I1824*J1824</x:f>
      </x:c>
      <x:c r="L1824" s="4" t="n">
        <x:v>246.122</x:v>
      </x:c>
      <x:c r="M1824" s="5">
        <x:f>J1824/1.766*100</x:f>
      </x:c>
      <x:c r="N1824" s="6">
        <x:f>M1824*L1824/100</x:f>
      </x:c>
      <x:c r="O1824" s="6">
        <x:f>H1824-N1824</x:f>
      </x:c>
    </x:row>
    <x:row r="1825" spans="1:25">
      <x:c r="A1825" s="0" t="s">
        <x:v>72</x:v>
      </x:c>
      <x:c r="B1825" s="0" t="n">
        <x:v>2051</x:v>
      </x:c>
      <x:c r="C1825" s="0" t="s">
        <x:v>21</x:v>
      </x:c>
      <x:c r="D1825" s="0" t="s">
        <x:v>22</x:v>
      </x:c>
      <x:c r="E1825" s="0" t="s">
        <x:v>74</x:v>
      </x:c>
      <x:c r="F1825" s="0" t="s">
        <x:v>20</x:v>
      </x:c>
      <x:c r="G1825" s="0" t="n">
        <x:v>173</x:v>
      </x:c>
      <x:c r="H1825" s="4" t="n">
        <x:v>50.4</x:v>
      </x:c>
      <x:c r="I1825" s="4" t="n">
        <x:v>173</x:v>
      </x:c>
      <x:c r="J1825" s="4" t="n">
        <x:v>0.291</x:v>
      </x:c>
      <x:c r="K1825" s="4">
        <x:f>I1825*J1825</x:f>
      </x:c>
      <x:c r="L1825" s="4" t="n">
        <x:v>246.122</x:v>
      </x:c>
      <x:c r="M1825" s="5">
        <x:f>J1825/1.766*100</x:f>
      </x:c>
      <x:c r="N1825" s="6">
        <x:f>M1825*L1825/100</x:f>
      </x:c>
      <x:c r="O1825" s="6">
        <x:f>H1825-N1825</x:f>
      </x:c>
    </x:row>
    <x:row r="1826" spans="1:25">
      <x:c r="A1826" s="0" t="s">
        <x:v>72</x:v>
      </x:c>
      <x:c r="B1826" s="0" t="n">
        <x:v>2051</x:v>
      </x:c>
      <x:c r="C1826" s="0" t="s">
        <x:v>21</x:v>
      </x:c>
      <x:c r="D1826" s="0" t="s">
        <x:v>33</x:v>
      </x:c>
      <x:c r="E1826" s="0" t="s">
        <x:v>73</x:v>
      </x:c>
      <x:c r="F1826" s="0" t="s">
        <x:v>20</x:v>
      </x:c>
      <x:c r="G1826" s="0" t="n">
        <x:v>173</x:v>
      </x:c>
      <x:c r="H1826" s="4" t="n">
        <x:v>46.018</x:v>
      </x:c>
      <x:c r="I1826" s="4" t="n">
        <x:v>173</x:v>
      </x:c>
      <x:c r="J1826" s="4" t="n">
        <x:v>0.266</x:v>
      </x:c>
      <x:c r="K1826" s="4">
        <x:f>I1826*J1826</x:f>
      </x:c>
      <x:c r="L1826" s="4" t="n">
        <x:v>246.122</x:v>
      </x:c>
      <x:c r="M1826" s="5">
        <x:f>J1826/1.766*100</x:f>
      </x:c>
      <x:c r="N1826" s="6">
        <x:f>M1826*L1826/100</x:f>
      </x:c>
      <x:c r="O1826" s="6">
        <x:f>H1826-N1826</x:f>
      </x:c>
    </x:row>
    <x:row r="1827" spans="1:25">
      <x:c r="A1827" s="0" t="s">
        <x:v>72</x:v>
      </x:c>
      <x:c r="B1827" s="0" t="n">
        <x:v>2051</x:v>
      </x:c>
      <x:c r="C1827" s="0" t="s">
        <x:v>21</x:v>
      </x:c>
      <x:c r="D1827" s="0" t="s">
        <x:v>33</x:v>
      </x:c>
      <x:c r="E1827" s="0" t="s">
        <x:v>73</x:v>
      </x:c>
      <x:c r="F1827" s="0" t="s">
        <x:v>26</x:v>
      </x:c>
      <x:c r="G1827" s="0" t="n">
        <x:v>173</x:v>
      </x:c>
      <x:c r="H1827" s="4" t="n">
        <x:v>13.495</x:v>
      </x:c>
      <x:c r="I1827" s="4" t="n">
        <x:v>173</x:v>
      </x:c>
      <x:c r="J1827" s="4" t="n">
        <x:v>0.078</x:v>
      </x:c>
      <x:c r="K1827" s="4">
        <x:f>I1827*J1827</x:f>
      </x:c>
      <x:c r="L1827" s="4" t="n">
        <x:v>246.122</x:v>
      </x:c>
      <x:c r="M1827" s="5">
        <x:f>J1827/1.766*100</x:f>
      </x:c>
      <x:c r="N1827" s="6">
        <x:f>M1827*L1827/100</x:f>
      </x:c>
      <x:c r="O1827" s="6">
        <x:f>H1827-N1827</x:f>
      </x:c>
    </x:row>
    <x:row r="1828" spans="1:25">
      <x:c r="A1828" s="0" t="s">
        <x:v>72</x:v>
      </x:c>
      <x:c r="B1828" s="0" t="n">
        <x:v>2051</x:v>
      </x:c>
      <x:c r="C1828" s="0" t="s">
        <x:v>21</x:v>
      </x:c>
      <x:c r="D1828" s="0" t="s">
        <x:v>36</x:v>
      </x:c>
      <x:c r="E1828" s="0" t="s">
        <x:v>75</x:v>
      </x:c>
      <x:c r="F1828" s="0" t="s">
        <x:v>26</x:v>
      </x:c>
      <x:c r="G1828" s="0" t="n">
        <x:v>173</x:v>
      </x:c>
      <x:c r="H1828" s="4" t="n">
        <x:v>72.662</x:v>
      </x:c>
      <x:c r="I1828" s="4" t="n">
        <x:v>173</x:v>
      </x:c>
      <x:c r="J1828" s="4" t="n">
        <x:v>0.42</x:v>
      </x:c>
      <x:c r="K1828" s="4">
        <x:f>I1828*J1828</x:f>
      </x:c>
      <x:c r="L1828" s="4" t="n">
        <x:v>246.122</x:v>
      </x:c>
      <x:c r="M1828" s="5">
        <x:f>J1828/1.766*100</x:f>
      </x:c>
      <x:c r="N1828" s="6">
        <x:f>M1828*L1828/100</x:f>
      </x:c>
      <x:c r="O1828" s="6">
        <x:f>H1828-N1828</x:f>
      </x:c>
    </x:row>
    <x:row r="1829" spans="1:25">
      <x:c r="A1829" s="0" t="s">
        <x:v>72</x:v>
      </x:c>
      <x:c r="B1829" s="0" t="n">
        <x:v>2051</x:v>
      </x:c>
      <x:c r="C1829" s="0" t="s">
        <x:v>21</x:v>
      </x:c>
      <x:c r="D1829" s="0" t="s">
        <x:v>36</x:v>
      </x:c>
      <x:c r="E1829" s="0" t="s">
        <x:v>76</x:v>
      </x:c>
      <x:c r="F1829" s="0" t="s">
        <x:v>26</x:v>
      </x:c>
      <x:c r="G1829" s="0" t="n">
        <x:v>173</x:v>
      </x:c>
      <x:c r="H1829" s="4" t="n">
        <x:v>72.663</x:v>
      </x:c>
      <x:c r="I1829" s="4" t="n">
        <x:v>173</x:v>
      </x:c>
      <x:c r="J1829" s="4" t="n">
        <x:v>0.42</x:v>
      </x:c>
      <x:c r="K1829" s="4">
        <x:f>I1829*J1829</x:f>
      </x:c>
      <x:c r="L1829" s="4" t="n">
        <x:v>246.122</x:v>
      </x:c>
      <x:c r="M1829" s="5">
        <x:f>J1829/1.766*100</x:f>
      </x:c>
      <x:c r="N1829" s="6">
        <x:f>M1829*L1829/100</x:f>
      </x:c>
      <x:c r="O1829" s="6">
        <x:f>H1829-N1829</x:f>
      </x:c>
    </x:row>
    <x:row r="1830" spans="1:25">
      <x:c r="A1830" s="0" t="s">
        <x:v>92</x:v>
      </x:c>
      <x:c r="B1830" s="0" t="n">
        <x:v>2052</x:v>
      </x:c>
      <x:c r="C1830" s="0" t="s">
        <x:v>21</x:v>
      </x:c>
      <x:c r="D1830" s="0" t="s">
        <x:v>22</x:v>
      </x:c>
      <x:c r="E1830" s="0" t="s">
        <x:v>74</x:v>
      </x:c>
      <x:c r="F1830" s="0" t="s">
        <x:v>20</x:v>
      </x:c>
      <x:c r="G1830" s="0" t="n">
        <x:v>173</x:v>
      </x:c>
      <x:c r="H1830" s="4" t="n">
        <x:v>50.4</x:v>
      </x:c>
      <x:c r="I1830" s="4" t="n">
        <x:v>173</x:v>
      </x:c>
      <x:c r="J1830" s="4" t="n">
        <x:v>0.291</x:v>
      </x:c>
      <x:c r="K1830" s="4">
        <x:f>I1830*J1830</x:f>
      </x:c>
      <x:c r="L1830" s="4" t="n">
        <x:v>246.262</x:v>
      </x:c>
      <x:c r="M1830" s="5">
        <x:f>J1830/1.766*100</x:f>
      </x:c>
      <x:c r="N1830" s="6">
        <x:f>M1830*L1830/100</x:f>
      </x:c>
      <x:c r="O1830" s="6">
        <x:f>H1830-N1830</x:f>
      </x:c>
    </x:row>
    <x:row r="1831" spans="1:25">
      <x:c r="A1831" s="0" t="s">
        <x:v>92</x:v>
      </x:c>
      <x:c r="B1831" s="0" t="n">
        <x:v>2052</x:v>
      </x:c>
      <x:c r="C1831" s="0" t="s">
        <x:v>21</x:v>
      </x:c>
      <x:c r="D1831" s="0" t="s">
        <x:v>22</x:v>
      </x:c>
      <x:c r="E1831" s="0" t="s">
        <x:v>74</x:v>
      </x:c>
      <x:c r="F1831" s="0" t="s">
        <x:v>20</x:v>
      </x:c>
      <x:c r="G1831" s="0" t="n">
        <x:v>173</x:v>
      </x:c>
      <x:c r="H1831" s="4" t="n">
        <x:v>50.4</x:v>
      </x:c>
      <x:c r="I1831" s="4" t="n">
        <x:v>173</x:v>
      </x:c>
      <x:c r="J1831" s="4" t="n">
        <x:v>0.291</x:v>
      </x:c>
      <x:c r="K1831" s="4">
        <x:f>I1831*J1831</x:f>
      </x:c>
      <x:c r="L1831" s="4" t="n">
        <x:v>246.262</x:v>
      </x:c>
      <x:c r="M1831" s="5">
        <x:f>J1831/1.766*100</x:f>
      </x:c>
      <x:c r="N1831" s="6">
        <x:f>M1831*L1831/100</x:f>
      </x:c>
      <x:c r="O1831" s="6">
        <x:f>H1831-N1831</x:f>
      </x:c>
    </x:row>
    <x:row r="1832" spans="1:25">
      <x:c r="A1832" s="0" t="s">
        <x:v>92</x:v>
      </x:c>
      <x:c r="B1832" s="0" t="n">
        <x:v>2052</x:v>
      </x:c>
      <x:c r="C1832" s="0" t="s">
        <x:v>21</x:v>
      </x:c>
      <x:c r="D1832" s="0" t="s">
        <x:v>33</x:v>
      </x:c>
      <x:c r="E1832" s="0" t="s">
        <x:v>73</x:v>
      </x:c>
      <x:c r="F1832" s="0" t="s">
        <x:v>20</x:v>
      </x:c>
      <x:c r="G1832" s="0" t="n">
        <x:v>173</x:v>
      </x:c>
      <x:c r="H1832" s="4" t="n">
        <x:v>46.018</x:v>
      </x:c>
      <x:c r="I1832" s="4" t="n">
        <x:v>173</x:v>
      </x:c>
      <x:c r="J1832" s="4" t="n">
        <x:v>0.266</x:v>
      </x:c>
      <x:c r="K1832" s="4">
        <x:f>I1832*J1832</x:f>
      </x:c>
      <x:c r="L1832" s="4" t="n">
        <x:v>246.262</x:v>
      </x:c>
      <x:c r="M1832" s="5">
        <x:f>J1832/1.766*100</x:f>
      </x:c>
      <x:c r="N1832" s="6">
        <x:f>M1832*L1832/100</x:f>
      </x:c>
      <x:c r="O1832" s="6">
        <x:f>H1832-N1832</x:f>
      </x:c>
    </x:row>
    <x:row r="1833" spans="1:25">
      <x:c r="A1833" s="0" t="s">
        <x:v>92</x:v>
      </x:c>
      <x:c r="B1833" s="0" t="n">
        <x:v>2052</x:v>
      </x:c>
      <x:c r="C1833" s="0" t="s">
        <x:v>21</x:v>
      </x:c>
      <x:c r="D1833" s="0" t="s">
        <x:v>33</x:v>
      </x:c>
      <x:c r="E1833" s="0" t="s">
        <x:v>73</x:v>
      </x:c>
      <x:c r="F1833" s="0" t="s">
        <x:v>26</x:v>
      </x:c>
      <x:c r="G1833" s="0" t="n">
        <x:v>173</x:v>
      </x:c>
      <x:c r="H1833" s="4" t="n">
        <x:v>13.495</x:v>
      </x:c>
      <x:c r="I1833" s="4" t="n">
        <x:v>173</x:v>
      </x:c>
      <x:c r="J1833" s="4" t="n">
        <x:v>0.078</x:v>
      </x:c>
      <x:c r="K1833" s="4">
        <x:f>I1833*J1833</x:f>
      </x:c>
      <x:c r="L1833" s="4" t="n">
        <x:v>246.262</x:v>
      </x:c>
      <x:c r="M1833" s="5">
        <x:f>J1833/1.766*100</x:f>
      </x:c>
      <x:c r="N1833" s="6">
        <x:f>M1833*L1833/100</x:f>
      </x:c>
      <x:c r="O1833" s="6">
        <x:f>H1833-N1833</x:f>
      </x:c>
    </x:row>
    <x:row r="1834" spans="1:25">
      <x:c r="A1834" s="0" t="s">
        <x:v>92</x:v>
      </x:c>
      <x:c r="B1834" s="0" t="n">
        <x:v>2052</x:v>
      </x:c>
      <x:c r="C1834" s="0" t="s">
        <x:v>21</x:v>
      </x:c>
      <x:c r="D1834" s="0" t="s">
        <x:v>36</x:v>
      </x:c>
      <x:c r="E1834" s="0" t="s">
        <x:v>75</x:v>
      </x:c>
      <x:c r="F1834" s="0" t="s">
        <x:v>26</x:v>
      </x:c>
      <x:c r="G1834" s="0" t="n">
        <x:v>173</x:v>
      </x:c>
      <x:c r="H1834" s="4" t="n">
        <x:v>72.66</x:v>
      </x:c>
      <x:c r="I1834" s="4" t="n">
        <x:v>173</x:v>
      </x:c>
      <x:c r="J1834" s="4" t="n">
        <x:v>0.42</x:v>
      </x:c>
      <x:c r="K1834" s="4">
        <x:f>I1834*J1834</x:f>
      </x:c>
      <x:c r="L1834" s="4" t="n">
        <x:v>246.262</x:v>
      </x:c>
      <x:c r="M1834" s="5">
        <x:f>J1834/1.766*100</x:f>
      </x:c>
      <x:c r="N1834" s="6">
        <x:f>M1834*L1834/100</x:f>
      </x:c>
      <x:c r="O1834" s="6">
        <x:f>H1834-N1834</x:f>
      </x:c>
    </x:row>
    <x:row r="1835" spans="1:25">
      <x:c r="A1835" s="0" t="s">
        <x:v>92</x:v>
      </x:c>
      <x:c r="B1835" s="0" t="n">
        <x:v>2052</x:v>
      </x:c>
      <x:c r="C1835" s="0" t="s">
        <x:v>21</x:v>
      </x:c>
      <x:c r="D1835" s="0" t="s">
        <x:v>36</x:v>
      </x:c>
      <x:c r="E1835" s="0" t="s">
        <x:v>76</x:v>
      </x:c>
      <x:c r="F1835" s="0" t="s">
        <x:v>26</x:v>
      </x:c>
      <x:c r="G1835" s="0" t="n">
        <x:v>173</x:v>
      </x:c>
      <x:c r="H1835" s="4" t="n">
        <x:v>72.661</x:v>
      </x:c>
      <x:c r="I1835" s="4" t="n">
        <x:v>173</x:v>
      </x:c>
      <x:c r="J1835" s="4" t="n">
        <x:v>0.42</x:v>
      </x:c>
      <x:c r="K1835" s="4">
        <x:f>I1835*J1835</x:f>
      </x:c>
      <x:c r="L1835" s="4" t="n">
        <x:v>246.262</x:v>
      </x:c>
      <x:c r="M1835" s="5">
        <x:f>J1835/1.766*100</x:f>
      </x:c>
      <x:c r="N1835" s="6">
        <x:f>M1835*L1835/100</x:f>
      </x:c>
      <x:c r="O1835" s="6">
        <x:f>H1835-N1835</x:f>
      </x:c>
    </x:row>
    <x:row r="1836" spans="1:25">
      <x:c r="A1836" s="0" t="s">
        <x:v>120</x:v>
      </x:c>
      <x:c r="B1836" s="0" t="n">
        <x:v>2053</x:v>
      </x:c>
      <x:c r="C1836" s="0" t="s">
        <x:v>21</x:v>
      </x:c>
      <x:c r="D1836" s="0" t="s">
        <x:v>33</x:v>
      </x:c>
      <x:c r="E1836" s="0" t="s">
        <x:v>73</x:v>
      </x:c>
      <x:c r="F1836" s="0" t="s">
        <x:v>20</x:v>
      </x:c>
      <x:c r="G1836" s="0" t="n">
        <x:v>173</x:v>
      </x:c>
      <x:c r="H1836" s="4" t="n">
        <x:v>46.018</x:v>
      </x:c>
      <x:c r="I1836" s="4" t="n">
        <x:v>173</x:v>
      </x:c>
      <x:c r="J1836" s="4" t="n">
        <x:v>0.266</x:v>
      </x:c>
      <x:c r="K1836" s="4">
        <x:f>I1836*J1836</x:f>
      </x:c>
      <x:c r="L1836" s="4" t="n">
        <x:v>248.27</x:v>
      </x:c>
      <x:c r="M1836" s="5">
        <x:f>J1836/1.766*100</x:f>
      </x:c>
      <x:c r="N1836" s="6">
        <x:f>M1836*L1836/100</x:f>
      </x:c>
      <x:c r="O1836" s="6">
        <x:f>H1836-N1836</x:f>
      </x:c>
    </x:row>
    <x:row r="1837" spans="1:25">
      <x:c r="A1837" s="0" t="s">
        <x:v>120</x:v>
      </x:c>
      <x:c r="B1837" s="0" t="n">
        <x:v>2053</x:v>
      </x:c>
      <x:c r="C1837" s="0" t="s">
        <x:v>21</x:v>
      </x:c>
      <x:c r="D1837" s="0" t="s">
        <x:v>22</x:v>
      </x:c>
      <x:c r="E1837" s="0" t="s">
        <x:v>74</x:v>
      </x:c>
      <x:c r="F1837" s="0" t="s">
        <x:v>20</x:v>
      </x:c>
      <x:c r="G1837" s="0" t="n">
        <x:v>173</x:v>
      </x:c>
      <x:c r="H1837" s="4" t="n">
        <x:v>50.4</x:v>
      </x:c>
      <x:c r="I1837" s="4" t="n">
        <x:v>173</x:v>
      </x:c>
      <x:c r="J1837" s="4" t="n">
        <x:v>0.291</x:v>
      </x:c>
      <x:c r="K1837" s="4">
        <x:f>I1837*J1837</x:f>
      </x:c>
      <x:c r="L1837" s="4" t="n">
        <x:v>248.27</x:v>
      </x:c>
      <x:c r="M1837" s="5">
        <x:f>J1837/1.766*100</x:f>
      </x:c>
      <x:c r="N1837" s="6">
        <x:f>M1837*L1837/100</x:f>
      </x:c>
      <x:c r="O1837" s="6">
        <x:f>H1837-N1837</x:f>
      </x:c>
    </x:row>
    <x:row r="1838" spans="1:25">
      <x:c r="A1838" s="0" t="s">
        <x:v>120</x:v>
      </x:c>
      <x:c r="B1838" s="0" t="n">
        <x:v>2053</x:v>
      </x:c>
      <x:c r="C1838" s="0" t="s">
        <x:v>21</x:v>
      </x:c>
      <x:c r="D1838" s="0" t="s">
        <x:v>22</x:v>
      </x:c>
      <x:c r="E1838" s="0" t="s">
        <x:v>74</x:v>
      </x:c>
      <x:c r="F1838" s="0" t="s">
        <x:v>20</x:v>
      </x:c>
      <x:c r="G1838" s="0" t="n">
        <x:v>173</x:v>
      </x:c>
      <x:c r="H1838" s="4" t="n">
        <x:v>50.4</x:v>
      </x:c>
      <x:c r="I1838" s="4" t="n">
        <x:v>173</x:v>
      </x:c>
      <x:c r="J1838" s="4" t="n">
        <x:v>0.291</x:v>
      </x:c>
      <x:c r="K1838" s="4">
        <x:f>I1838*J1838</x:f>
      </x:c>
      <x:c r="L1838" s="4" t="n">
        <x:v>248.27</x:v>
      </x:c>
      <x:c r="M1838" s="5">
        <x:f>J1838/1.766*100</x:f>
      </x:c>
      <x:c r="N1838" s="6">
        <x:f>M1838*L1838/100</x:f>
      </x:c>
      <x:c r="O1838" s="6">
        <x:f>H1838-N1838</x:f>
      </x:c>
    </x:row>
    <x:row r="1839" spans="1:25">
      <x:c r="A1839" s="0" t="s">
        <x:v>120</x:v>
      </x:c>
      <x:c r="B1839" s="0" t="n">
        <x:v>2053</x:v>
      </x:c>
      <x:c r="C1839" s="0" t="s">
        <x:v>21</x:v>
      </x:c>
      <x:c r="D1839" s="0" t="s">
        <x:v>33</x:v>
      </x:c>
      <x:c r="E1839" s="0" t="s">
        <x:v>73</x:v>
      </x:c>
      <x:c r="F1839" s="0" t="s">
        <x:v>26</x:v>
      </x:c>
      <x:c r="G1839" s="0" t="n">
        <x:v>173</x:v>
      </x:c>
      <x:c r="H1839" s="4" t="n">
        <x:v>13.495</x:v>
      </x:c>
      <x:c r="I1839" s="4" t="n">
        <x:v>173</x:v>
      </x:c>
      <x:c r="J1839" s="4" t="n">
        <x:v>0.078</x:v>
      </x:c>
      <x:c r="K1839" s="4">
        <x:f>I1839*J1839</x:f>
      </x:c>
      <x:c r="L1839" s="4" t="n">
        <x:v>248.27</x:v>
      </x:c>
      <x:c r="M1839" s="5">
        <x:f>J1839/1.766*100</x:f>
      </x:c>
      <x:c r="N1839" s="6">
        <x:f>M1839*L1839/100</x:f>
      </x:c>
      <x:c r="O1839" s="6">
        <x:f>H1839-N1839</x:f>
      </x:c>
    </x:row>
    <x:row r="1840" spans="1:25">
      <x:c r="A1840" s="0" t="s">
        <x:v>120</x:v>
      </x:c>
      <x:c r="B1840" s="0" t="n">
        <x:v>2053</x:v>
      </x:c>
      <x:c r="C1840" s="0" t="s">
        <x:v>21</x:v>
      </x:c>
      <x:c r="D1840" s="0" t="s">
        <x:v>36</x:v>
      </x:c>
      <x:c r="E1840" s="0" t="s">
        <x:v>75</x:v>
      </x:c>
      <x:c r="F1840" s="0" t="s">
        <x:v>26</x:v>
      </x:c>
      <x:c r="G1840" s="0" t="n">
        <x:v>173</x:v>
      </x:c>
      <x:c r="H1840" s="4" t="n">
        <x:v>72.662</x:v>
      </x:c>
      <x:c r="I1840" s="4" t="n">
        <x:v>173</x:v>
      </x:c>
      <x:c r="J1840" s="4" t="n">
        <x:v>0.42</x:v>
      </x:c>
      <x:c r="K1840" s="4">
        <x:f>I1840*J1840</x:f>
      </x:c>
      <x:c r="L1840" s="4" t="n">
        <x:v>248.27</x:v>
      </x:c>
      <x:c r="M1840" s="5">
        <x:f>J1840/1.766*100</x:f>
      </x:c>
      <x:c r="N1840" s="6">
        <x:f>M1840*L1840/100</x:f>
      </x:c>
      <x:c r="O1840" s="6">
        <x:f>H1840-N1840</x:f>
      </x:c>
    </x:row>
    <x:row r="1841" spans="1:25">
      <x:c r="A1841" s="0" t="s">
        <x:v>120</x:v>
      </x:c>
      <x:c r="B1841" s="0" t="n">
        <x:v>2053</x:v>
      </x:c>
      <x:c r="C1841" s="0" t="s">
        <x:v>21</x:v>
      </x:c>
      <x:c r="D1841" s="0" t="s">
        <x:v>36</x:v>
      </x:c>
      <x:c r="E1841" s="0" t="s">
        <x:v>76</x:v>
      </x:c>
      <x:c r="F1841" s="0" t="s">
        <x:v>26</x:v>
      </x:c>
      <x:c r="G1841" s="0" t="n">
        <x:v>173</x:v>
      </x:c>
      <x:c r="H1841" s="4" t="n">
        <x:v>72.662</x:v>
      </x:c>
      <x:c r="I1841" s="4" t="n">
        <x:v>173</x:v>
      </x:c>
      <x:c r="J1841" s="4" t="n">
        <x:v>0.42</x:v>
      </x:c>
      <x:c r="K1841" s="4">
        <x:f>I1841*J1841</x:f>
      </x:c>
      <x:c r="L1841" s="4" t="n">
        <x:v>248.27</x:v>
      </x:c>
      <x:c r="M1841" s="5">
        <x:f>J1841/1.766*100</x:f>
      </x:c>
      <x:c r="N1841" s="6">
        <x:f>M1841*L1841/100</x:f>
      </x:c>
      <x:c r="O1841" s="6">
        <x:f>H1841-N1841</x:f>
      </x:c>
    </x:row>
    <x:row r="1842" spans="1:25">
      <x:c r="A1842" s="0" t="s">
        <x:v>97</x:v>
      </x:c>
      <x:c r="B1842" s="0" t="n">
        <x:v>2055</x:v>
      </x:c>
      <x:c r="C1842" s="0" t="s">
        <x:v>17</x:v>
      </x:c>
      <x:c r="D1842" s="0" t="s">
        <x:v>18</x:v>
      </x:c>
      <x:c r="E1842" s="0" t="s">
        <x:v>19</x:v>
      </x:c>
      <x:c r="F1842" s="0" t="s">
        <x:v>20</x:v>
      </x:c>
      <x:c r="G1842" s="0" t="n">
        <x:v>18</x:v>
      </x:c>
      <x:c r="H1842" s="4" t="n">
        <x:v>24.7</x:v>
      </x:c>
      <x:c r="I1842" s="4" t="n">
        <x:v>18</x:v>
      </x:c>
      <x:c r="J1842" s="4" t="n">
        <x:v>1.372</x:v>
      </x:c>
      <x:c r="K1842" s="4">
        <x:f>I1842*J1842</x:f>
      </x:c>
      <x:c r="L1842" s="4" t="n">
        <x:v>50.34</x:v>
      </x:c>
      <x:c r="M1842" s="5">
        <x:f>J1842/5.322*100</x:f>
      </x:c>
      <x:c r="N1842" s="6">
        <x:f>M1842*L1842/100</x:f>
      </x:c>
      <x:c r="O1842" s="6">
        <x:f>H1842-N1842</x:f>
      </x:c>
    </x:row>
    <x:row r="1843" spans="1:25">
      <x:c r="A1843" s="0" t="s">
        <x:v>97</x:v>
      </x:c>
      <x:c r="B1843" s="0" t="n">
        <x:v>2055</x:v>
      </x:c>
      <x:c r="C1843" s="0" t="s">
        <x:v>21</x:v>
      </x:c>
      <x:c r="D1843" s="0" t="s">
        <x:v>22</x:v>
      </x:c>
      <x:c r="E1843" s="0" t="s">
        <x:v>23</x:v>
      </x:c>
      <x:c r="F1843" s="0" t="s">
        <x:v>20</x:v>
      </x:c>
      <x:c r="G1843" s="0" t="n">
        <x:v>18</x:v>
      </x:c>
      <x:c r="H1843" s="4" t="n">
        <x:v>17.55</x:v>
      </x:c>
      <x:c r="I1843" s="4" t="n">
        <x:v>18</x:v>
      </x:c>
      <x:c r="J1843" s="4" t="n">
        <x:v>0.975</x:v>
      </x:c>
      <x:c r="K1843" s="4">
        <x:f>I1843*J1843</x:f>
      </x:c>
      <x:c r="L1843" s="4" t="n">
        <x:v>50.34</x:v>
      </x:c>
      <x:c r="M1843" s="5">
        <x:f>J1843/5.322*100</x:f>
      </x:c>
      <x:c r="N1843" s="6">
        <x:f>M1843*L1843/100</x:f>
      </x:c>
      <x:c r="O1843" s="6">
        <x:f>H1843-N1843</x:f>
      </x:c>
    </x:row>
    <x:row r="1844" spans="1:25">
      <x:c r="A1844" s="0" t="s">
        <x:v>97</x:v>
      </x:c>
      <x:c r="B1844" s="0" t="n">
        <x:v>2055</x:v>
      </x:c>
      <x:c r="C1844" s="0" t="s">
        <x:v>21</x:v>
      </x:c>
      <x:c r="D1844" s="0" t="s">
        <x:v>22</x:v>
      </x:c>
      <x:c r="E1844" s="0" t="s">
        <x:v>23</x:v>
      </x:c>
      <x:c r="F1844" s="0" t="s">
        <x:v>20</x:v>
      </x:c>
      <x:c r="G1844" s="0" t="n">
        <x:v>18</x:v>
      </x:c>
      <x:c r="H1844" s="4" t="n">
        <x:v>17.55</x:v>
      </x:c>
      <x:c r="I1844" s="4" t="n">
        <x:v>18</x:v>
      </x:c>
      <x:c r="J1844" s="4" t="n">
        <x:v>0.975</x:v>
      </x:c>
      <x:c r="K1844" s="4">
        <x:f>I1844*J1844</x:f>
      </x:c>
      <x:c r="L1844" s="4" t="n">
        <x:v>50.34</x:v>
      </x:c>
      <x:c r="M1844" s="5">
        <x:f>J1844/5.322*100</x:f>
      </x:c>
      <x:c r="N1844" s="6">
        <x:f>M1844*L1844/100</x:f>
      </x:c>
      <x:c r="O1844" s="6">
        <x:f>H1844-N1844</x:f>
      </x:c>
    </x:row>
    <x:row r="1845" spans="1:25">
      <x:c r="A1845" s="0" t="s">
        <x:v>97</x:v>
      </x:c>
      <x:c r="B1845" s="0" t="n">
        <x:v>2055</x:v>
      </x:c>
      <x:c r="C1845" s="0" t="s">
        <x:v>17</x:v>
      </x:c>
      <x:c r="D1845" s="0" t="s">
        <x:v>24</x:v>
      </x:c>
      <x:c r="E1845" s="0" t="s">
        <x:v>25</x:v>
      </x:c>
      <x:c r="F1845" s="0" t="s">
        <x:v>26</x:v>
      </x:c>
      <x:c r="G1845" s="0" t="n">
        <x:v>18</x:v>
      </x:c>
      <x:c r="H1845" s="4" t="n">
        <x:v>36</x:v>
      </x:c>
      <x:c r="I1845" s="4" t="n">
        <x:v>18</x:v>
      </x:c>
      <x:c r="J1845" s="4" t="n">
        <x:v>2</x:v>
      </x:c>
      <x:c r="K1845" s="4">
        <x:f>I1845*J1845</x:f>
      </x:c>
      <x:c r="L1845" s="4" t="n">
        <x:v>50.34</x:v>
      </x:c>
      <x:c r="M1845" s="5">
        <x:f>J1845/5.322*100</x:f>
      </x:c>
      <x:c r="N1845" s="6">
        <x:f>M1845*L1845/100</x:f>
      </x:c>
      <x:c r="O1845" s="6">
        <x:f>H1845-N1845</x:f>
      </x:c>
    </x:row>
    <x:row r="1846" spans="1:25">
      <x:c r="A1846" s="0" t="s">
        <x:v>133</x:v>
      </x:c>
      <x:c r="B1846" s="0" t="n">
        <x:v>2056</x:v>
      </x:c>
      <x:c r="C1846" s="0" t="s">
        <x:v>128</x:v>
      </x:c>
      <x:c r="D1846" s="0" t="s">
        <x:v>129</x:v>
      </x:c>
      <x:c r="E1846" s="0" t="s">
        <x:v>130</x:v>
      </x:c>
      <x:c r="F1846" s="0" t="s">
        <x:v>20</x:v>
      </x:c>
      <x:c r="G1846" s="0" t="n">
        <x:v>992</x:v>
      </x:c>
      <x:c r="H1846" s="4" t="n">
        <x:v>98.8</x:v>
      </x:c>
      <x:c r="I1846" s="4" t="n">
        <x:v>992</x:v>
      </x:c>
      <x:c r="J1846" s="4" t="n">
        <x:v>0.1</x:v>
      </x:c>
      <x:c r="K1846" s="4">
        <x:f>I1846*J1846</x:f>
      </x:c>
      <x:c r="L1846" s="4" t="n">
        <x:v>255.14</x:v>
      </x:c>
      <x:c r="M1846" s="5">
        <x:f>J1846/0.443*100</x:f>
      </x:c>
      <x:c r="N1846" s="6">
        <x:f>M1846*L1846/100</x:f>
      </x:c>
      <x:c r="O1846" s="6">
        <x:f>H1846-N1846</x:f>
      </x:c>
    </x:row>
    <x:row r="1847" spans="1:25">
      <x:c r="A1847" s="0" t="s">
        <x:v>133</x:v>
      </x:c>
      <x:c r="B1847" s="0" t="n">
        <x:v>2056</x:v>
      </x:c>
      <x:c r="C1847" s="0" t="s">
        <x:v>128</x:v>
      </x:c>
      <x:c r="D1847" s="0" t="s">
        <x:v>129</x:v>
      </x:c>
      <x:c r="E1847" s="0" t="s">
        <x:v>130</x:v>
      </x:c>
      <x:c r="F1847" s="0" t="s">
        <x:v>20</x:v>
      </x:c>
      <x:c r="G1847" s="0" t="n">
        <x:v>992</x:v>
      </x:c>
      <x:c r="H1847" s="4" t="n">
        <x:v>98.8</x:v>
      </x:c>
      <x:c r="I1847" s="4" t="n">
        <x:v>992</x:v>
      </x:c>
      <x:c r="J1847" s="4" t="n">
        <x:v>0.1</x:v>
      </x:c>
      <x:c r="K1847" s="4">
        <x:f>I1847*J1847</x:f>
      </x:c>
      <x:c r="L1847" s="4" t="n">
        <x:v>255.14</x:v>
      </x:c>
      <x:c r="M1847" s="5">
        <x:f>J1847/0.443*100</x:f>
      </x:c>
      <x:c r="N1847" s="6">
        <x:f>M1847*L1847/100</x:f>
      </x:c>
      <x:c r="O1847" s="6">
        <x:f>H1847-N1847</x:f>
      </x:c>
    </x:row>
    <x:row r="1848" spans="1:25">
      <x:c r="A1848" s="0" t="s">
        <x:v>133</x:v>
      </x:c>
      <x:c r="B1848" s="0" t="n">
        <x:v>2056</x:v>
      </x:c>
      <x:c r="C1848" s="0" t="s">
        <x:v>128</x:v>
      </x:c>
      <x:c r="D1848" s="0" t="s">
        <x:v>18</x:v>
      </x:c>
      <x:c r="E1848" s="0" t="s">
        <x:v>19</x:v>
      </x:c>
      <x:c r="F1848" s="0" t="s">
        <x:v>20</x:v>
      </x:c>
      <x:c r="G1848" s="0" t="n">
        <x:v>992</x:v>
      </x:c>
      <x:c r="H1848" s="4" t="n">
        <x:v>148.32</x:v>
      </x:c>
      <x:c r="I1848" s="4" t="n">
        <x:v>992</x:v>
      </x:c>
      <x:c r="J1848" s="4" t="n">
        <x:v>0.15</x:v>
      </x:c>
      <x:c r="K1848" s="4">
        <x:f>I1848*J1848</x:f>
      </x:c>
      <x:c r="L1848" s="4" t="n">
        <x:v>255.14</x:v>
      </x:c>
      <x:c r="M1848" s="5">
        <x:f>J1848/0.443*100</x:f>
      </x:c>
      <x:c r="N1848" s="6">
        <x:f>M1848*L1848/100</x:f>
      </x:c>
      <x:c r="O1848" s="6">
        <x:f>H1848-N1848</x:f>
      </x:c>
    </x:row>
    <x:row r="1849" spans="1:25">
      <x:c r="A1849" s="0" t="s">
        <x:v>133</x:v>
      </x:c>
      <x:c r="B1849" s="0" t="n">
        <x:v>2056</x:v>
      </x:c>
      <x:c r="C1849" s="0" t="s">
        <x:v>128</x:v>
      </x:c>
      <x:c r="D1849" s="0" t="s">
        <x:v>129</x:v>
      </x:c>
      <x:c r="E1849" s="0" t="s">
        <x:v>130</x:v>
      </x:c>
      <x:c r="F1849" s="0" t="s">
        <x:v>20</x:v>
      </x:c>
      <x:c r="G1849" s="0" t="n">
        <x:v>992</x:v>
      </x:c>
      <x:c r="H1849" s="4" t="n">
        <x:v>10.4</x:v>
      </x:c>
      <x:c r="I1849" s="4" t="n">
        <x:v>992</x:v>
      </x:c>
      <x:c r="J1849" s="4" t="n">
        <x:v>0.01</x:v>
      </x:c>
      <x:c r="K1849" s="4">
        <x:f>I1849*J1849</x:f>
      </x:c>
      <x:c r="L1849" s="4" t="n">
        <x:v>255.14</x:v>
      </x:c>
      <x:c r="M1849" s="5">
        <x:f>J1849/0.443*100</x:f>
      </x:c>
      <x:c r="N1849" s="6">
        <x:f>M1849*L1849/100</x:f>
      </x:c>
      <x:c r="O1849" s="6">
        <x:f>H1849-N1849</x:f>
      </x:c>
    </x:row>
    <x:row r="1850" spans="1:25">
      <x:c r="A1850" s="0" t="s">
        <x:v>133</x:v>
      </x:c>
      <x:c r="B1850" s="0" t="n">
        <x:v>2056</x:v>
      </x:c>
      <x:c r="C1850" s="0" t="s">
        <x:v>128</x:v>
      </x:c>
      <x:c r="D1850" s="0" t="s">
        <x:v>18</x:v>
      </x:c>
      <x:c r="E1850" s="0" t="s">
        <x:v>19</x:v>
      </x:c>
      <x:c r="F1850" s="0" t="s">
        <x:v>20</x:v>
      </x:c>
      <x:c r="G1850" s="0" t="n">
        <x:v>992</x:v>
      </x:c>
      <x:c r="H1850" s="4" t="n">
        <x:v>12.48</x:v>
      </x:c>
      <x:c r="I1850" s="4" t="n">
        <x:v>992</x:v>
      </x:c>
      <x:c r="J1850" s="4" t="n">
        <x:v>0.013</x:v>
      </x:c>
      <x:c r="K1850" s="4">
        <x:f>I1850*J1850</x:f>
      </x:c>
      <x:c r="L1850" s="4" t="n">
        <x:v>255.14</x:v>
      </x:c>
      <x:c r="M1850" s="5">
        <x:f>J1850/0.443*100</x:f>
      </x:c>
      <x:c r="N1850" s="6">
        <x:f>M1850*L1850/100</x:f>
      </x:c>
      <x:c r="O1850" s="6">
        <x:f>H1850-N1850</x:f>
      </x:c>
    </x:row>
    <x:row r="1851" spans="1:25">
      <x:c r="A1851" s="0" t="s">
        <x:v>133</x:v>
      </x:c>
      <x:c r="B1851" s="0" t="n">
        <x:v>2056</x:v>
      </x:c>
      <x:c r="C1851" s="0" t="s">
        <x:v>128</x:v>
      </x:c>
      <x:c r="D1851" s="0" t="s">
        <x:v>18</x:v>
      </x:c>
      <x:c r="E1851" s="0" t="s">
        <x:v>19</x:v>
      </x:c>
      <x:c r="F1851" s="0" t="s">
        <x:v>26</x:v>
      </x:c>
      <x:c r="G1851" s="0" t="n">
        <x:v>992</x:v>
      </x:c>
      <x:c r="H1851" s="4" t="n">
        <x:v>69.442</x:v>
      </x:c>
      <x:c r="I1851" s="4" t="n">
        <x:v>992</x:v>
      </x:c>
      <x:c r="J1851" s="4" t="n">
        <x:v>0.07</x:v>
      </x:c>
      <x:c r="K1851" s="4">
        <x:f>I1851*J1851</x:f>
      </x:c>
      <x:c r="L1851" s="4" t="n">
        <x:v>255.14</x:v>
      </x:c>
      <x:c r="M1851" s="5">
        <x:f>J1851/0.443*100</x:f>
      </x:c>
      <x:c r="N1851" s="6">
        <x:f>M1851*L1851/100</x:f>
      </x:c>
      <x:c r="O1851" s="6">
        <x:f>H1851-N1851</x:f>
      </x:c>
    </x:row>
    <x:row r="1852" spans="1:25">
      <x:c r="A1852" s="0" t="s">
        <x:v>138</x:v>
      </x:c>
      <x:c r="B1852" s="0" t="n">
        <x:v>2057</x:v>
      </x:c>
      <x:c r="C1852" s="0" t="s">
        <x:v>128</x:v>
      </x:c>
      <x:c r="D1852" s="0" t="s">
        <x:v>18</x:v>
      </x:c>
      <x:c r="E1852" s="0" t="s">
        <x:v>19</x:v>
      </x:c>
      <x:c r="F1852" s="0" t="s">
        <x:v>20</x:v>
      </x:c>
      <x:c r="G1852" s="0" t="n">
        <x:v>618</x:v>
      </x:c>
      <x:c r="H1852" s="4" t="n">
        <x:v>74.16</x:v>
      </x:c>
      <x:c r="I1852" s="4" t="n">
        <x:v>618</x:v>
      </x:c>
      <x:c r="J1852" s="4" t="n">
        <x:v>0.12</x:v>
      </x:c>
      <x:c r="K1852" s="4">
        <x:f>I1852*J1852</x:f>
      </x:c>
      <x:c r="L1852" s="4" t="n">
        <x:v>151.452</x:v>
      </x:c>
      <x:c r="M1852" s="5">
        <x:f>J1852/0.29*100</x:f>
      </x:c>
      <x:c r="N1852" s="6">
        <x:f>M1852*L1852/100</x:f>
      </x:c>
      <x:c r="O1852" s="6">
        <x:f>H1852-N1852</x:f>
      </x:c>
    </x:row>
    <x:row r="1853" spans="1:25">
      <x:c r="A1853" s="0" t="s">
        <x:v>138</x:v>
      </x:c>
      <x:c r="B1853" s="0" t="n">
        <x:v>2057</x:v>
      </x:c>
      <x:c r="C1853" s="0" t="s">
        <x:v>128</x:v>
      </x:c>
      <x:c r="D1853" s="0" t="s">
        <x:v>129</x:v>
      </x:c>
      <x:c r="E1853" s="0" t="s">
        <x:v>130</x:v>
      </x:c>
      <x:c r="F1853" s="0" t="s">
        <x:v>20</x:v>
      </x:c>
      <x:c r="G1853" s="0" t="n">
        <x:v>618</x:v>
      </x:c>
      <x:c r="H1853" s="4" t="n">
        <x:v>61.8</x:v>
      </x:c>
      <x:c r="I1853" s="4" t="n">
        <x:v>618</x:v>
      </x:c>
      <x:c r="J1853" s="4" t="n">
        <x:v>0.1</x:v>
      </x:c>
      <x:c r="K1853" s="4">
        <x:f>I1853*J1853</x:f>
      </x:c>
      <x:c r="L1853" s="4" t="n">
        <x:v>151.452</x:v>
      </x:c>
      <x:c r="M1853" s="5">
        <x:f>J1853/0.29*100</x:f>
      </x:c>
      <x:c r="N1853" s="6">
        <x:f>M1853*L1853/100</x:f>
      </x:c>
      <x:c r="O1853" s="6">
        <x:f>H1853-N1853</x:f>
      </x:c>
    </x:row>
    <x:row r="1854" spans="1:25">
      <x:c r="A1854" s="0" t="s">
        <x:v>138</x:v>
      </x:c>
      <x:c r="B1854" s="0" t="n">
        <x:v>2057</x:v>
      </x:c>
      <x:c r="C1854" s="0" t="s">
        <x:v>128</x:v>
      </x:c>
      <x:c r="D1854" s="0" t="s">
        <x:v>18</x:v>
      </x:c>
      <x:c r="E1854" s="0" t="s">
        <x:v>19</x:v>
      </x:c>
      <x:c r="F1854" s="0" t="s">
        <x:v>26</x:v>
      </x:c>
      <x:c r="G1854" s="0" t="n">
        <x:v>618</x:v>
      </x:c>
      <x:c r="H1854" s="4" t="n">
        <x:v>43.261</x:v>
      </x:c>
      <x:c r="I1854" s="4" t="n">
        <x:v>618</x:v>
      </x:c>
      <x:c r="J1854" s="4" t="n">
        <x:v>0.07</x:v>
      </x:c>
      <x:c r="K1854" s="4">
        <x:f>I1854*J1854</x:f>
      </x:c>
      <x:c r="L1854" s="4" t="n">
        <x:v>151.452</x:v>
      </x:c>
      <x:c r="M1854" s="5">
        <x:f>J1854/0.29*100</x:f>
      </x:c>
      <x:c r="N1854" s="6">
        <x:f>M1854*L1854/100</x:f>
      </x:c>
      <x:c r="O1854" s="6">
        <x:f>H1854-N1854</x:f>
      </x:c>
    </x:row>
    <x:row r="1855" spans="1:25">
      <x:c r="A1855" s="0" t="s">
        <x:v>132</x:v>
      </x:c>
      <x:c r="B1855" s="0" t="n">
        <x:v>2058</x:v>
      </x:c>
      <x:c r="C1855" s="0" t="s">
        <x:v>128</x:v>
      </x:c>
      <x:c r="D1855" s="0" t="s">
        <x:v>129</x:v>
      </x:c>
      <x:c r="E1855" s="0" t="s">
        <x:v>130</x:v>
      </x:c>
      <x:c r="F1855" s="0" t="s">
        <x:v>20</x:v>
      </x:c>
      <x:c r="G1855" s="0" t="n">
        <x:v>618</x:v>
      </x:c>
      <x:c r="H1855" s="4" t="n">
        <x:v>61.8</x:v>
      </x:c>
      <x:c r="I1855" s="4" t="n">
        <x:v>618</x:v>
      </x:c>
      <x:c r="J1855" s="4" t="n">
        <x:v>0.1</x:v>
      </x:c>
      <x:c r="K1855" s="4">
        <x:f>I1855*J1855</x:f>
      </x:c>
      <x:c r="L1855" s="4" t="n">
        <x:v>147.765</x:v>
      </x:c>
      <x:c r="M1855" s="5">
        <x:f>J1855/0.29*100</x:f>
      </x:c>
      <x:c r="N1855" s="6">
        <x:f>M1855*L1855/100</x:f>
      </x:c>
      <x:c r="O1855" s="6">
        <x:f>H1855-N1855</x:f>
      </x:c>
    </x:row>
    <x:row r="1856" spans="1:25">
      <x:c r="A1856" s="0" t="s">
        <x:v>132</x:v>
      </x:c>
      <x:c r="B1856" s="0" t="n">
        <x:v>2058</x:v>
      </x:c>
      <x:c r="C1856" s="0" t="s">
        <x:v>128</x:v>
      </x:c>
      <x:c r="D1856" s="0" t="s">
        <x:v>18</x:v>
      </x:c>
      <x:c r="E1856" s="0" t="s">
        <x:v>19</x:v>
      </x:c>
      <x:c r="F1856" s="0" t="s">
        <x:v>20</x:v>
      </x:c>
      <x:c r="G1856" s="0" t="n">
        <x:v>618</x:v>
      </x:c>
      <x:c r="H1856" s="4" t="n">
        <x:v>74.16</x:v>
      </x:c>
      <x:c r="I1856" s="4" t="n">
        <x:v>618</x:v>
      </x:c>
      <x:c r="J1856" s="4" t="n">
        <x:v>0.12</x:v>
      </x:c>
      <x:c r="K1856" s="4">
        <x:f>I1856*J1856</x:f>
      </x:c>
      <x:c r="L1856" s="4" t="n">
        <x:v>147.765</x:v>
      </x:c>
      <x:c r="M1856" s="5">
        <x:f>J1856/0.29*100</x:f>
      </x:c>
      <x:c r="N1856" s="6">
        <x:f>M1856*L1856/100</x:f>
      </x:c>
      <x:c r="O1856" s="6">
        <x:f>H1856-N1856</x:f>
      </x:c>
    </x:row>
    <x:row r="1857" spans="1:25">
      <x:c r="A1857" s="0" t="s">
        <x:v>132</x:v>
      </x:c>
      <x:c r="B1857" s="0" t="n">
        <x:v>2058</x:v>
      </x:c>
      <x:c r="C1857" s="0" t="s">
        <x:v>128</x:v>
      </x:c>
      <x:c r="D1857" s="0" t="s">
        <x:v>18</x:v>
      </x:c>
      <x:c r="E1857" s="0" t="s">
        <x:v>19</x:v>
      </x:c>
      <x:c r="F1857" s="0" t="s">
        <x:v>26</x:v>
      </x:c>
      <x:c r="G1857" s="0" t="n">
        <x:v>618</x:v>
      </x:c>
      <x:c r="H1857" s="4" t="n">
        <x:v>43.261</x:v>
      </x:c>
      <x:c r="I1857" s="4" t="n">
        <x:v>618</x:v>
      </x:c>
      <x:c r="J1857" s="4" t="n">
        <x:v>0.07</x:v>
      </x:c>
      <x:c r="K1857" s="4">
        <x:f>I1857*J1857</x:f>
      </x:c>
      <x:c r="L1857" s="4" t="n">
        <x:v>147.765</x:v>
      </x:c>
      <x:c r="M1857" s="5">
        <x:f>J1857/0.29*100</x:f>
      </x:c>
      <x:c r="N1857" s="6">
        <x:f>M1857*L1857/100</x:f>
      </x:c>
      <x:c r="O1857" s="6">
        <x:f>H1857-N1857</x:f>
      </x:c>
    </x:row>
    <x:row r="1858" spans="1:25">
      <x:c r="A1858" s="0" t="s">
        <x:v>148</x:v>
      </x:c>
      <x:c r="B1858" s="0" t="n">
        <x:v>2059</x:v>
      </x:c>
      <x:c r="C1858" s="0" t="s">
        <x:v>128</x:v>
      </x:c>
      <x:c r="D1858" s="0" t="s">
        <x:v>129</x:v>
      </x:c>
      <x:c r="E1858" s="0" t="s">
        <x:v>130</x:v>
      </x:c>
      <x:c r="F1858" s="0" t="s">
        <x:v>20</x:v>
      </x:c>
      <x:c r="G1858" s="0" t="n">
        <x:v>618</x:v>
      </x:c>
      <x:c r="H1858" s="4" t="n">
        <x:v>61.8</x:v>
      </x:c>
      <x:c r="I1858" s="4" t="n">
        <x:v>618</x:v>
      </x:c>
      <x:c r="J1858" s="4" t="n">
        <x:v>0.1</x:v>
      </x:c>
      <x:c r="K1858" s="4">
        <x:f>I1858*J1858</x:f>
      </x:c>
      <x:c r="L1858" s="4" t="n">
        <x:v>150.111</x:v>
      </x:c>
      <x:c r="M1858" s="5">
        <x:f>J1858/0.29*100</x:f>
      </x:c>
      <x:c r="N1858" s="6">
        <x:f>M1858*L1858/100</x:f>
      </x:c>
      <x:c r="O1858" s="6">
        <x:f>H1858-N1858</x:f>
      </x:c>
    </x:row>
    <x:row r="1859" spans="1:25">
      <x:c r="A1859" s="0" t="s">
        <x:v>148</x:v>
      </x:c>
      <x:c r="B1859" s="0" t="n">
        <x:v>2059</x:v>
      </x:c>
      <x:c r="C1859" s="0" t="s">
        <x:v>128</x:v>
      </x:c>
      <x:c r="D1859" s="0" t="s">
        <x:v>18</x:v>
      </x:c>
      <x:c r="E1859" s="0" t="s">
        <x:v>19</x:v>
      </x:c>
      <x:c r="F1859" s="0" t="s">
        <x:v>20</x:v>
      </x:c>
      <x:c r="G1859" s="0" t="n">
        <x:v>618</x:v>
      </x:c>
      <x:c r="H1859" s="4" t="n">
        <x:v>74.16</x:v>
      </x:c>
      <x:c r="I1859" s="4" t="n">
        <x:v>618</x:v>
      </x:c>
      <x:c r="J1859" s="4" t="n">
        <x:v>0.12</x:v>
      </x:c>
      <x:c r="K1859" s="4">
        <x:f>I1859*J1859</x:f>
      </x:c>
      <x:c r="L1859" s="4" t="n">
        <x:v>150.111</x:v>
      </x:c>
      <x:c r="M1859" s="5">
        <x:f>J1859/0.29*100</x:f>
      </x:c>
      <x:c r="N1859" s="6">
        <x:f>M1859*L1859/100</x:f>
      </x:c>
      <x:c r="O1859" s="6">
        <x:f>H1859-N1859</x:f>
      </x:c>
    </x:row>
    <x:row r="1860" spans="1:25">
      <x:c r="A1860" s="0" t="s">
        <x:v>148</x:v>
      </x:c>
      <x:c r="B1860" s="0" t="n">
        <x:v>2059</x:v>
      </x:c>
      <x:c r="C1860" s="0" t="s">
        <x:v>128</x:v>
      </x:c>
      <x:c r="D1860" s="0" t="s">
        <x:v>18</x:v>
      </x:c>
      <x:c r="E1860" s="0" t="s">
        <x:v>19</x:v>
      </x:c>
      <x:c r="F1860" s="0" t="s">
        <x:v>26</x:v>
      </x:c>
      <x:c r="G1860" s="0" t="n">
        <x:v>618</x:v>
      </x:c>
      <x:c r="H1860" s="4" t="n">
        <x:v>43.261</x:v>
      </x:c>
      <x:c r="I1860" s="4" t="n">
        <x:v>618</x:v>
      </x:c>
      <x:c r="J1860" s="4" t="n">
        <x:v>0.07</x:v>
      </x:c>
      <x:c r="K1860" s="4">
        <x:f>I1860*J1860</x:f>
      </x:c>
      <x:c r="L1860" s="4" t="n">
        <x:v>150.111</x:v>
      </x:c>
      <x:c r="M1860" s="5">
        <x:f>J1860/0.29*100</x:f>
      </x:c>
      <x:c r="N1860" s="6">
        <x:f>M1860*L1860/100</x:f>
      </x:c>
      <x:c r="O1860" s="6">
        <x:f>H1860-N1860</x:f>
      </x:c>
    </x:row>
    <x:row r="1861" spans="1:25">
      <x:c r="A1861" s="0" t="s">
        <x:v>97</x:v>
      </x:c>
      <x:c r="B1861" s="0" t="n">
        <x:v>2060</x:v>
      </x:c>
      <x:c r="C1861" s="0" t="s">
        <x:v>17</x:v>
      </x:c>
      <x:c r="D1861" s="0" t="s">
        <x:v>18</x:v>
      </x:c>
      <x:c r="E1861" s="0" t="s">
        <x:v>19</x:v>
      </x:c>
      <x:c r="F1861" s="0" t="s">
        <x:v>20</x:v>
      </x:c>
      <x:c r="G1861" s="0" t="n">
        <x:v>38</x:v>
      </x:c>
      <x:c r="H1861" s="4" t="n">
        <x:v>24.7</x:v>
      </x:c>
      <x:c r="I1861" s="4" t="n">
        <x:v>38</x:v>
      </x:c>
      <x:c r="J1861" s="4" t="n">
        <x:v>0.65</x:v>
      </x:c>
      <x:c r="K1861" s="4">
        <x:f>I1861*J1861</x:f>
      </x:c>
      <x:c r="L1861" s="4" t="n">
        <x:v>122.465</x:v>
      </x:c>
      <x:c r="M1861" s="5">
        <x:f>J1861/3.321*100</x:f>
      </x:c>
      <x:c r="N1861" s="6">
        <x:f>M1861*L1861/100</x:f>
      </x:c>
      <x:c r="O1861" s="6">
        <x:f>H1861-N1861</x:f>
      </x:c>
    </x:row>
    <x:row r="1862" spans="1:25">
      <x:c r="A1862" s="0" t="s">
        <x:v>97</x:v>
      </x:c>
      <x:c r="B1862" s="0" t="n">
        <x:v>2060</x:v>
      </x:c>
      <x:c r="C1862" s="0" t="s">
        <x:v>21</x:v>
      </x:c>
      <x:c r="D1862" s="0" t="s">
        <x:v>22</x:v>
      </x:c>
      <x:c r="E1862" s="0" t="s">
        <x:v>23</x:v>
      </x:c>
      <x:c r="F1862" s="0" t="s">
        <x:v>20</x:v>
      </x:c>
      <x:c r="G1862" s="0" t="n">
        <x:v>38</x:v>
      </x:c>
      <x:c r="H1862" s="4" t="n">
        <x:v>17.55</x:v>
      </x:c>
      <x:c r="I1862" s="4" t="n">
        <x:v>38</x:v>
      </x:c>
      <x:c r="J1862" s="4" t="n">
        <x:v>0.462</x:v>
      </x:c>
      <x:c r="K1862" s="4">
        <x:f>I1862*J1862</x:f>
      </x:c>
      <x:c r="L1862" s="4" t="n">
        <x:v>122.465</x:v>
      </x:c>
      <x:c r="M1862" s="5">
        <x:f>J1862/3.321*100</x:f>
      </x:c>
      <x:c r="N1862" s="6">
        <x:f>M1862*L1862/100</x:f>
      </x:c>
      <x:c r="O1862" s="6">
        <x:f>H1862-N1862</x:f>
      </x:c>
    </x:row>
    <x:row r="1863" spans="1:25">
      <x:c r="A1863" s="0" t="s">
        <x:v>97</x:v>
      </x:c>
      <x:c r="B1863" s="0" t="n">
        <x:v>2060</x:v>
      </x:c>
      <x:c r="C1863" s="0" t="s">
        <x:v>21</x:v>
      </x:c>
      <x:c r="D1863" s="0" t="s">
        <x:v>22</x:v>
      </x:c>
      <x:c r="E1863" s="0" t="s">
        <x:v>23</x:v>
      </x:c>
      <x:c r="F1863" s="0" t="s">
        <x:v>20</x:v>
      </x:c>
      <x:c r="G1863" s="0" t="n">
        <x:v>38</x:v>
      </x:c>
      <x:c r="H1863" s="4" t="n">
        <x:v>7.95</x:v>
      </x:c>
      <x:c r="I1863" s="4" t="n">
        <x:v>38</x:v>
      </x:c>
      <x:c r="J1863" s="4" t="n">
        <x:v>0.209</x:v>
      </x:c>
      <x:c r="K1863" s="4">
        <x:f>I1863*J1863</x:f>
      </x:c>
      <x:c r="L1863" s="4" t="n">
        <x:v>122.465</x:v>
      </x:c>
      <x:c r="M1863" s="5">
        <x:f>J1863/3.321*100</x:f>
      </x:c>
      <x:c r="N1863" s="6">
        <x:f>M1863*L1863/100</x:f>
      </x:c>
      <x:c r="O1863" s="6">
        <x:f>H1863-N1863</x:f>
      </x:c>
    </x:row>
    <x:row r="1864" spans="1:25">
      <x:c r="A1864" s="0" t="s">
        <x:v>97</x:v>
      </x:c>
      <x:c r="B1864" s="0" t="n">
        <x:v>2060</x:v>
      </x:c>
      <x:c r="C1864" s="0" t="s">
        <x:v>17</x:v>
      </x:c>
      <x:c r="D1864" s="0" t="s">
        <x:v>24</x:v>
      </x:c>
      <x:c r="E1864" s="0" t="s">
        <x:v>25</x:v>
      </x:c>
      <x:c r="F1864" s="0" t="s">
        <x:v>26</x:v>
      </x:c>
      <x:c r="G1864" s="0" t="n">
        <x:v>38</x:v>
      </x:c>
      <x:c r="H1864" s="4" t="n">
        <x:v>76</x:v>
      </x:c>
      <x:c r="I1864" s="4" t="n">
        <x:v>38</x:v>
      </x:c>
      <x:c r="J1864" s="4" t="n">
        <x:v>2</x:v>
      </x:c>
      <x:c r="K1864" s="4">
        <x:f>I1864*J1864</x:f>
      </x:c>
      <x:c r="L1864" s="4" t="n">
        <x:v>122.465</x:v>
      </x:c>
      <x:c r="M1864" s="5">
        <x:f>J1864/3.321*100</x:f>
      </x:c>
      <x:c r="N1864" s="6">
        <x:f>M1864*L1864/100</x:f>
      </x:c>
      <x:c r="O1864" s="6">
        <x:f>H1864-N1864</x:f>
      </x:c>
    </x:row>
    <x:row r="1865" spans="1:25">
      <x:c r="A1865" s="0" t="s">
        <x:v>50</x:v>
      </x:c>
      <x:c r="B1865" s="0" t="n">
        <x:v>2061</x:v>
      </x:c>
      <x:c r="C1865" s="0" t="s">
        <x:v>17</x:v>
      </x:c>
      <x:c r="D1865" s="0" t="s">
        <x:v>18</x:v>
      </x:c>
      <x:c r="E1865" s="0" t="s">
        <x:v>19</x:v>
      </x:c>
      <x:c r="F1865" s="0" t="s">
        <x:v>20</x:v>
      </x:c>
      <x:c r="G1865" s="0" t="n">
        <x:v>38</x:v>
      </x:c>
      <x:c r="H1865" s="4" t="n">
        <x:v>24.7</x:v>
      </x:c>
      <x:c r="I1865" s="4" t="n">
        <x:v>38</x:v>
      </x:c>
      <x:c r="J1865" s="4" t="n">
        <x:v>0.65</x:v>
      </x:c>
      <x:c r="K1865" s="4">
        <x:f>I1865*J1865</x:f>
      </x:c>
      <x:c r="L1865" s="4" t="n">
        <x:v>122.562</x:v>
      </x:c>
      <x:c r="M1865" s="5">
        <x:f>J1865/3.606*100</x:f>
      </x:c>
      <x:c r="N1865" s="6">
        <x:f>M1865*L1865/100</x:f>
      </x:c>
      <x:c r="O1865" s="6">
        <x:f>H1865-N1865</x:f>
      </x:c>
    </x:row>
    <x:row r="1866" spans="1:25">
      <x:c r="A1866" s="0" t="s">
        <x:v>50</x:v>
      </x:c>
      <x:c r="B1866" s="0" t="n">
        <x:v>2061</x:v>
      </x:c>
      <x:c r="C1866" s="0" t="s">
        <x:v>21</x:v>
      </x:c>
      <x:c r="D1866" s="0" t="s">
        <x:v>22</x:v>
      </x:c>
      <x:c r="E1866" s="0" t="s">
        <x:v>23</x:v>
      </x:c>
      <x:c r="F1866" s="0" t="s">
        <x:v>20</x:v>
      </x:c>
      <x:c r="G1866" s="0" t="n">
        <x:v>38</x:v>
      </x:c>
      <x:c r="H1866" s="4" t="n">
        <x:v>18.15</x:v>
      </x:c>
      <x:c r="I1866" s="4" t="n">
        <x:v>38</x:v>
      </x:c>
      <x:c r="J1866" s="4" t="n">
        <x:v>0.478</x:v>
      </x:c>
      <x:c r="K1866" s="4">
        <x:f>I1866*J1866</x:f>
      </x:c>
      <x:c r="L1866" s="4" t="n">
        <x:v>122.562</x:v>
      </x:c>
      <x:c r="M1866" s="5">
        <x:f>J1866/3.606*100</x:f>
      </x:c>
      <x:c r="N1866" s="6">
        <x:f>M1866*L1866/100</x:f>
      </x:c>
      <x:c r="O1866" s="6">
        <x:f>H1866-N1866</x:f>
      </x:c>
    </x:row>
    <x:row r="1867" spans="1:25">
      <x:c r="A1867" s="0" t="s">
        <x:v>50</x:v>
      </x:c>
      <x:c r="B1867" s="0" t="n">
        <x:v>2061</x:v>
      </x:c>
      <x:c r="C1867" s="0" t="s">
        <x:v>21</x:v>
      </x:c>
      <x:c r="D1867" s="0" t="s">
        <x:v>22</x:v>
      </x:c>
      <x:c r="E1867" s="0" t="s">
        <x:v>23</x:v>
      </x:c>
      <x:c r="F1867" s="0" t="s">
        <x:v>20</x:v>
      </x:c>
      <x:c r="G1867" s="0" t="n">
        <x:v>38</x:v>
      </x:c>
      <x:c r="H1867" s="4" t="n">
        <x:v>18.15</x:v>
      </x:c>
      <x:c r="I1867" s="4" t="n">
        <x:v>38</x:v>
      </x:c>
      <x:c r="J1867" s="4" t="n">
        <x:v>0.478</x:v>
      </x:c>
      <x:c r="K1867" s="4">
        <x:f>I1867*J1867</x:f>
      </x:c>
      <x:c r="L1867" s="4" t="n">
        <x:v>122.562</x:v>
      </x:c>
      <x:c r="M1867" s="5">
        <x:f>J1867/3.606*100</x:f>
      </x:c>
      <x:c r="N1867" s="6">
        <x:f>M1867*L1867/100</x:f>
      </x:c>
      <x:c r="O1867" s="6">
        <x:f>H1867-N1867</x:f>
      </x:c>
    </x:row>
    <x:row r="1868" spans="1:25">
      <x:c r="A1868" s="0" t="s">
        <x:v>50</x:v>
      </x:c>
      <x:c r="B1868" s="0" t="n">
        <x:v>2061</x:v>
      </x:c>
      <x:c r="C1868" s="0" t="s">
        <x:v>17</x:v>
      </x:c>
      <x:c r="D1868" s="0" t="s">
        <x:v>24</x:v>
      </x:c>
      <x:c r="E1868" s="0" t="s">
        <x:v>25</x:v>
      </x:c>
      <x:c r="F1868" s="0" t="s">
        <x:v>26</x:v>
      </x:c>
      <x:c r="G1868" s="0" t="n">
        <x:v>38</x:v>
      </x:c>
      <x:c r="H1868" s="4" t="n">
        <x:v>76</x:v>
      </x:c>
      <x:c r="I1868" s="4" t="n">
        <x:v>38</x:v>
      </x:c>
      <x:c r="J1868" s="4" t="n">
        <x:v>2</x:v>
      </x:c>
      <x:c r="K1868" s="4">
        <x:f>I1868*J1868</x:f>
      </x:c>
      <x:c r="L1868" s="4" t="n">
        <x:v>122.562</x:v>
      </x:c>
      <x:c r="M1868" s="5">
        <x:f>J1868/3.606*100</x:f>
      </x:c>
      <x:c r="N1868" s="6">
        <x:f>M1868*L1868/100</x:f>
      </x:c>
      <x:c r="O1868" s="6">
        <x:f>H1868-N1868</x:f>
      </x:c>
    </x:row>
    <x:row r="1869" spans="1:25">
      <x:c r="A1869" s="0" t="s">
        <x:v>118</x:v>
      </x:c>
      <x:c r="B1869" s="0" t="n">
        <x:v>2062</x:v>
      </x:c>
      <x:c r="C1869" s="0" t="s">
        <x:v>21</x:v>
      </x:c>
      <x:c r="D1869" s="0" t="s">
        <x:v>33</x:v>
      </x:c>
      <x:c r="E1869" s="0" t="s">
        <x:v>73</x:v>
      </x:c>
      <x:c r="F1869" s="0" t="s">
        <x:v>20</x:v>
      </x:c>
      <x:c r="G1869" s="0" t="n">
        <x:v>173</x:v>
      </x:c>
      <x:c r="H1869" s="4" t="n">
        <x:v>46.018</x:v>
      </x:c>
      <x:c r="I1869" s="4" t="n">
        <x:v>173</x:v>
      </x:c>
      <x:c r="J1869" s="4" t="n">
        <x:v>0.266</x:v>
      </x:c>
      <x:c r="K1869" s="4">
        <x:f>I1869*J1869</x:f>
      </x:c>
      <x:c r="L1869" s="4" t="n">
        <x:v>254.286</x:v>
      </x:c>
      <x:c r="M1869" s="5">
        <x:f>J1869/1.762*100</x:f>
      </x:c>
      <x:c r="N1869" s="6">
        <x:f>M1869*L1869/100</x:f>
      </x:c>
      <x:c r="O1869" s="6">
        <x:f>H1869-N1869</x:f>
      </x:c>
    </x:row>
    <x:row r="1870" spans="1:25">
      <x:c r="A1870" s="0" t="s">
        <x:v>118</x:v>
      </x:c>
      <x:c r="B1870" s="0" t="n">
        <x:v>2062</x:v>
      </x:c>
      <x:c r="C1870" s="0" t="s">
        <x:v>21</x:v>
      </x:c>
      <x:c r="D1870" s="0" t="s">
        <x:v>22</x:v>
      </x:c>
      <x:c r="E1870" s="0" t="s">
        <x:v>74</x:v>
      </x:c>
      <x:c r="F1870" s="0" t="s">
        <x:v>20</x:v>
      </x:c>
      <x:c r="G1870" s="0" t="n">
        <x:v>173</x:v>
      </x:c>
      <x:c r="H1870" s="4" t="n">
        <x:v>49.952</x:v>
      </x:c>
      <x:c r="I1870" s="4" t="n">
        <x:v>173</x:v>
      </x:c>
      <x:c r="J1870" s="4" t="n">
        <x:v>0.289</x:v>
      </x:c>
      <x:c r="K1870" s="4">
        <x:f>I1870*J1870</x:f>
      </x:c>
      <x:c r="L1870" s="4" t="n">
        <x:v>254.286</x:v>
      </x:c>
      <x:c r="M1870" s="5">
        <x:f>J1870/1.762*100</x:f>
      </x:c>
      <x:c r="N1870" s="6">
        <x:f>M1870*L1870/100</x:f>
      </x:c>
      <x:c r="O1870" s="6">
        <x:f>H1870-N1870</x:f>
      </x:c>
    </x:row>
    <x:row r="1871" spans="1:25">
      <x:c r="A1871" s="0" t="s">
        <x:v>118</x:v>
      </x:c>
      <x:c r="B1871" s="0" t="n">
        <x:v>2062</x:v>
      </x:c>
      <x:c r="C1871" s="0" t="s">
        <x:v>21</x:v>
      </x:c>
      <x:c r="D1871" s="0" t="s">
        <x:v>22</x:v>
      </x:c>
      <x:c r="E1871" s="0" t="s">
        <x:v>74</x:v>
      </x:c>
      <x:c r="F1871" s="0" t="s">
        <x:v>20</x:v>
      </x:c>
      <x:c r="G1871" s="0" t="n">
        <x:v>173</x:v>
      </x:c>
      <x:c r="H1871" s="4" t="n">
        <x:v>49.952</x:v>
      </x:c>
      <x:c r="I1871" s="4" t="n">
        <x:v>173</x:v>
      </x:c>
      <x:c r="J1871" s="4" t="n">
        <x:v>0.289</x:v>
      </x:c>
      <x:c r="K1871" s="4">
        <x:f>I1871*J1871</x:f>
      </x:c>
      <x:c r="L1871" s="4" t="n">
        <x:v>254.286</x:v>
      </x:c>
      <x:c r="M1871" s="5">
        <x:f>J1871/1.762*100</x:f>
      </x:c>
      <x:c r="N1871" s="6">
        <x:f>M1871*L1871/100</x:f>
      </x:c>
      <x:c r="O1871" s="6">
        <x:f>H1871-N1871</x:f>
      </x:c>
    </x:row>
    <x:row r="1872" spans="1:25">
      <x:c r="A1872" s="0" t="s">
        <x:v>118</x:v>
      </x:c>
      <x:c r="B1872" s="0" t="n">
        <x:v>2062</x:v>
      </x:c>
      <x:c r="C1872" s="0" t="s">
        <x:v>21</x:v>
      </x:c>
      <x:c r="D1872" s="0" t="s">
        <x:v>33</x:v>
      </x:c>
      <x:c r="E1872" s="0" t="s">
        <x:v>73</x:v>
      </x:c>
      <x:c r="F1872" s="0" t="s">
        <x:v>26</x:v>
      </x:c>
      <x:c r="G1872" s="0" t="n">
        <x:v>173</x:v>
      </x:c>
      <x:c r="H1872" s="4" t="n">
        <x:v>13.495</x:v>
      </x:c>
      <x:c r="I1872" s="4" t="n">
        <x:v>173</x:v>
      </x:c>
      <x:c r="J1872" s="4" t="n">
        <x:v>0.078</x:v>
      </x:c>
      <x:c r="K1872" s="4">
        <x:f>I1872*J1872</x:f>
      </x:c>
      <x:c r="L1872" s="4" t="n">
        <x:v>254.286</x:v>
      </x:c>
      <x:c r="M1872" s="5">
        <x:f>J1872/1.762*100</x:f>
      </x:c>
      <x:c r="N1872" s="6">
        <x:f>M1872*L1872/100</x:f>
      </x:c>
      <x:c r="O1872" s="6">
        <x:f>H1872-N1872</x:f>
      </x:c>
    </x:row>
    <x:row r="1873" spans="1:25">
      <x:c r="A1873" s="0" t="s">
        <x:v>118</x:v>
      </x:c>
      <x:c r="B1873" s="0" t="n">
        <x:v>2062</x:v>
      </x:c>
      <x:c r="C1873" s="0" t="s">
        <x:v>21</x:v>
      </x:c>
      <x:c r="D1873" s="0" t="s">
        <x:v>36</x:v>
      </x:c>
      <x:c r="E1873" s="0" t="s">
        <x:v>75</x:v>
      </x:c>
      <x:c r="F1873" s="0" t="s">
        <x:v>26</x:v>
      </x:c>
      <x:c r="G1873" s="0" t="n">
        <x:v>173</x:v>
      </x:c>
      <x:c r="H1873" s="4" t="n">
        <x:v>72.66</x:v>
      </x:c>
      <x:c r="I1873" s="4" t="n">
        <x:v>173</x:v>
      </x:c>
      <x:c r="J1873" s="4" t="n">
        <x:v>0.42</x:v>
      </x:c>
      <x:c r="K1873" s="4">
        <x:f>I1873*J1873</x:f>
      </x:c>
      <x:c r="L1873" s="4" t="n">
        <x:v>254.286</x:v>
      </x:c>
      <x:c r="M1873" s="5">
        <x:f>J1873/1.762*100</x:f>
      </x:c>
      <x:c r="N1873" s="6">
        <x:f>M1873*L1873/100</x:f>
      </x:c>
      <x:c r="O1873" s="6">
        <x:f>H1873-N1873</x:f>
      </x:c>
    </x:row>
    <x:row r="1874" spans="1:25">
      <x:c r="A1874" s="0" t="s">
        <x:v>118</x:v>
      </x:c>
      <x:c r="B1874" s="0" t="n">
        <x:v>2062</x:v>
      </x:c>
      <x:c r="C1874" s="0" t="s">
        <x:v>21</x:v>
      </x:c>
      <x:c r="D1874" s="0" t="s">
        <x:v>36</x:v>
      </x:c>
      <x:c r="E1874" s="0" t="s">
        <x:v>76</x:v>
      </x:c>
      <x:c r="F1874" s="0" t="s">
        <x:v>26</x:v>
      </x:c>
      <x:c r="G1874" s="0" t="n">
        <x:v>173</x:v>
      </x:c>
      <x:c r="H1874" s="4" t="n">
        <x:v>72.66</x:v>
      </x:c>
      <x:c r="I1874" s="4" t="n">
        <x:v>173</x:v>
      </x:c>
      <x:c r="J1874" s="4" t="n">
        <x:v>0.42</x:v>
      </x:c>
      <x:c r="K1874" s="4">
        <x:f>I1874*J1874</x:f>
      </x:c>
      <x:c r="L1874" s="4" t="n">
        <x:v>254.286</x:v>
      </x:c>
      <x:c r="M1874" s="5">
        <x:f>J1874/1.762*100</x:f>
      </x:c>
      <x:c r="N1874" s="6">
        <x:f>M1874*L1874/100</x:f>
      </x:c>
      <x:c r="O1874" s="6">
        <x:f>H1874-N1874</x:f>
      </x:c>
    </x:row>
    <x:row r="1875" spans="1:25">
      <x:c r="A1875" s="0" t="s">
        <x:v>79</x:v>
      </x:c>
      <x:c r="B1875" s="0" t="n">
        <x:v>2063</x:v>
      </x:c>
      <x:c r="C1875" s="0" t="s">
        <x:v>21</x:v>
      </x:c>
      <x:c r="D1875" s="0" t="s">
        <x:v>33</x:v>
      </x:c>
      <x:c r="E1875" s="0" t="s">
        <x:v>73</x:v>
      </x:c>
      <x:c r="F1875" s="0" t="s">
        <x:v>20</x:v>
      </x:c>
      <x:c r="G1875" s="0" t="n">
        <x:v>173</x:v>
      </x:c>
      <x:c r="H1875" s="4" t="n">
        <x:v>46.018</x:v>
      </x:c>
      <x:c r="I1875" s="4" t="n">
        <x:v>173</x:v>
      </x:c>
      <x:c r="J1875" s="4" t="n">
        <x:v>0.266</x:v>
      </x:c>
      <x:c r="K1875" s="4">
        <x:f>I1875*J1875</x:f>
      </x:c>
      <x:c r="L1875" s="4" t="n">
        <x:v>248.728</x:v>
      </x:c>
      <x:c r="M1875" s="5">
        <x:f>J1875/1.766*100</x:f>
      </x:c>
      <x:c r="N1875" s="6">
        <x:f>M1875*L1875/100</x:f>
      </x:c>
      <x:c r="O1875" s="6">
        <x:f>H1875-N1875</x:f>
      </x:c>
    </x:row>
    <x:row r="1876" spans="1:25">
      <x:c r="A1876" s="0" t="s">
        <x:v>79</x:v>
      </x:c>
      <x:c r="B1876" s="0" t="n">
        <x:v>2063</x:v>
      </x:c>
      <x:c r="C1876" s="0" t="s">
        <x:v>21</x:v>
      </x:c>
      <x:c r="D1876" s="0" t="s">
        <x:v>22</x:v>
      </x:c>
      <x:c r="E1876" s="0" t="s">
        <x:v>74</x:v>
      </x:c>
      <x:c r="F1876" s="0" t="s">
        <x:v>20</x:v>
      </x:c>
      <x:c r="G1876" s="0" t="n">
        <x:v>173</x:v>
      </x:c>
      <x:c r="H1876" s="4" t="n">
        <x:v>50.4</x:v>
      </x:c>
      <x:c r="I1876" s="4" t="n">
        <x:v>173</x:v>
      </x:c>
      <x:c r="J1876" s="4" t="n">
        <x:v>0.291</x:v>
      </x:c>
      <x:c r="K1876" s="4">
        <x:f>I1876*J1876</x:f>
      </x:c>
      <x:c r="L1876" s="4" t="n">
        <x:v>248.728</x:v>
      </x:c>
      <x:c r="M1876" s="5">
        <x:f>J1876/1.766*100</x:f>
      </x:c>
      <x:c r="N1876" s="6">
        <x:f>M1876*L1876/100</x:f>
      </x:c>
      <x:c r="O1876" s="6">
        <x:f>H1876-N1876</x:f>
      </x:c>
    </x:row>
    <x:row r="1877" spans="1:25">
      <x:c r="A1877" s="0" t="s">
        <x:v>79</x:v>
      </x:c>
      <x:c r="B1877" s="0" t="n">
        <x:v>2063</x:v>
      </x:c>
      <x:c r="C1877" s="0" t="s">
        <x:v>21</x:v>
      </x:c>
      <x:c r="D1877" s="0" t="s">
        <x:v>22</x:v>
      </x:c>
      <x:c r="E1877" s="0" t="s">
        <x:v>74</x:v>
      </x:c>
      <x:c r="F1877" s="0" t="s">
        <x:v>20</x:v>
      </x:c>
      <x:c r="G1877" s="0" t="n">
        <x:v>173</x:v>
      </x:c>
      <x:c r="H1877" s="4" t="n">
        <x:v>50.4</x:v>
      </x:c>
      <x:c r="I1877" s="4" t="n">
        <x:v>173</x:v>
      </x:c>
      <x:c r="J1877" s="4" t="n">
        <x:v>0.291</x:v>
      </x:c>
      <x:c r="K1877" s="4">
        <x:f>I1877*J1877</x:f>
      </x:c>
      <x:c r="L1877" s="4" t="n">
        <x:v>248.728</x:v>
      </x:c>
      <x:c r="M1877" s="5">
        <x:f>J1877/1.766*100</x:f>
      </x:c>
      <x:c r="N1877" s="6">
        <x:f>M1877*L1877/100</x:f>
      </x:c>
      <x:c r="O1877" s="6">
        <x:f>H1877-N1877</x:f>
      </x:c>
    </x:row>
    <x:row r="1878" spans="1:25">
      <x:c r="A1878" s="0" t="s">
        <x:v>79</x:v>
      </x:c>
      <x:c r="B1878" s="0" t="n">
        <x:v>2063</x:v>
      </x:c>
      <x:c r="C1878" s="0" t="s">
        <x:v>21</x:v>
      </x:c>
      <x:c r="D1878" s="0" t="s">
        <x:v>33</x:v>
      </x:c>
      <x:c r="E1878" s="0" t="s">
        <x:v>73</x:v>
      </x:c>
      <x:c r="F1878" s="0" t="s">
        <x:v>26</x:v>
      </x:c>
      <x:c r="G1878" s="0" t="n">
        <x:v>173</x:v>
      </x:c>
      <x:c r="H1878" s="4" t="n">
        <x:v>12.506</x:v>
      </x:c>
      <x:c r="I1878" s="4" t="n">
        <x:v>173</x:v>
      </x:c>
      <x:c r="J1878" s="4" t="n">
        <x:v>0.078</x:v>
      </x:c>
      <x:c r="K1878" s="4">
        <x:f>I1878*J1878</x:f>
      </x:c>
      <x:c r="L1878" s="4" t="n">
        <x:v>248.728</x:v>
      </x:c>
      <x:c r="M1878" s="5">
        <x:f>J1878/1.766*100</x:f>
      </x:c>
      <x:c r="N1878" s="6">
        <x:f>M1878*L1878/100</x:f>
      </x:c>
      <x:c r="O1878" s="6">
        <x:f>H1878-N1878</x:f>
      </x:c>
    </x:row>
    <x:row r="1879" spans="1:25">
      <x:c r="A1879" s="0" t="s">
        <x:v>79</x:v>
      </x:c>
      <x:c r="B1879" s="0" t="n">
        <x:v>2063</x:v>
      </x:c>
      <x:c r="C1879" s="0" t="s">
        <x:v>21</x:v>
      </x:c>
      <x:c r="D1879" s="0" t="s">
        <x:v>36</x:v>
      </x:c>
      <x:c r="E1879" s="0" t="s">
        <x:v>75</x:v>
      </x:c>
      <x:c r="F1879" s="0" t="s">
        <x:v>26</x:v>
      </x:c>
      <x:c r="G1879" s="0" t="n">
        <x:v>173</x:v>
      </x:c>
      <x:c r="H1879" s="4" t="n">
        <x:v>72.661</x:v>
      </x:c>
      <x:c r="I1879" s="4" t="n">
        <x:v>173</x:v>
      </x:c>
      <x:c r="J1879" s="4" t="n">
        <x:v>0.42</x:v>
      </x:c>
      <x:c r="K1879" s="4">
        <x:f>I1879*J1879</x:f>
      </x:c>
      <x:c r="L1879" s="4" t="n">
        <x:v>248.728</x:v>
      </x:c>
      <x:c r="M1879" s="5">
        <x:f>J1879/1.766*100</x:f>
      </x:c>
      <x:c r="N1879" s="6">
        <x:f>M1879*L1879/100</x:f>
      </x:c>
      <x:c r="O1879" s="6">
        <x:f>H1879-N1879</x:f>
      </x:c>
    </x:row>
    <x:row r="1880" spans="1:25">
      <x:c r="A1880" s="0" t="s">
        <x:v>79</x:v>
      </x:c>
      <x:c r="B1880" s="0" t="n">
        <x:v>2063</x:v>
      </x:c>
      <x:c r="C1880" s="0" t="s">
        <x:v>21</x:v>
      </x:c>
      <x:c r="D1880" s="0" t="s">
        <x:v>36</x:v>
      </x:c>
      <x:c r="E1880" s="0" t="s">
        <x:v>76</x:v>
      </x:c>
      <x:c r="F1880" s="0" t="s">
        <x:v>26</x:v>
      </x:c>
      <x:c r="G1880" s="0" t="n">
        <x:v>173</x:v>
      </x:c>
      <x:c r="H1880" s="4" t="n">
        <x:v>72.66</x:v>
      </x:c>
      <x:c r="I1880" s="4" t="n">
        <x:v>173</x:v>
      </x:c>
      <x:c r="J1880" s="4" t="n">
        <x:v>0.42</x:v>
      </x:c>
      <x:c r="K1880" s="4">
        <x:f>I1880*J1880</x:f>
      </x:c>
      <x:c r="L1880" s="4" t="n">
        <x:v>248.728</x:v>
      </x:c>
      <x:c r="M1880" s="5">
        <x:f>J1880/1.766*100</x:f>
      </x:c>
      <x:c r="N1880" s="6">
        <x:f>M1880*L1880/100</x:f>
      </x:c>
      <x:c r="O1880" s="6">
        <x:f>H1880-N1880</x:f>
      </x:c>
    </x:row>
    <x:row r="1881" spans="1:25">
      <x:c r="A1881" s="0" t="s">
        <x:v>52</x:v>
      </x:c>
      <x:c r="B1881" s="0" t="n">
        <x:v>2064</x:v>
      </x:c>
      <x:c r="C1881" s="0" t="s">
        <x:v>17</x:v>
      </x:c>
      <x:c r="D1881" s="0" t="s">
        <x:v>18</x:v>
      </x:c>
      <x:c r="E1881" s="0" t="s">
        <x:v>19</x:v>
      </x:c>
      <x:c r="F1881" s="0" t="s">
        <x:v>20</x:v>
      </x:c>
      <x:c r="G1881" s="0" t="n">
        <x:v>38</x:v>
      </x:c>
      <x:c r="H1881" s="4" t="n">
        <x:v>24.7</x:v>
      </x:c>
      <x:c r="I1881" s="4" t="n">
        <x:v>38</x:v>
      </x:c>
      <x:c r="J1881" s="4" t="n">
        <x:v>0.65</x:v>
      </x:c>
      <x:c r="K1881" s="4">
        <x:f>I1881*J1881</x:f>
      </x:c>
      <x:c r="L1881" s="4" t="n">
        <x:v>131.901</x:v>
      </x:c>
      <x:c r="M1881" s="5">
        <x:f>J1881/3.834*100</x:f>
      </x:c>
      <x:c r="N1881" s="6">
        <x:f>M1881*L1881/100</x:f>
      </x:c>
      <x:c r="O1881" s="6">
        <x:f>H1881-N1881</x:f>
      </x:c>
    </x:row>
    <x:row r="1882" spans="1:25">
      <x:c r="A1882" s="0" t="s">
        <x:v>52</x:v>
      </x:c>
      <x:c r="B1882" s="0" t="n">
        <x:v>2064</x:v>
      </x:c>
      <x:c r="C1882" s="0" t="s">
        <x:v>21</x:v>
      </x:c>
      <x:c r="D1882" s="0" t="s">
        <x:v>22</x:v>
      </x:c>
      <x:c r="E1882" s="0" t="s">
        <x:v>23</x:v>
      </x:c>
      <x:c r="F1882" s="0" t="s">
        <x:v>20</x:v>
      </x:c>
      <x:c r="G1882" s="0" t="n">
        <x:v>38</x:v>
      </x:c>
      <x:c r="H1882" s="4" t="n">
        <x:v>22.5</x:v>
      </x:c>
      <x:c r="I1882" s="4" t="n">
        <x:v>38</x:v>
      </x:c>
      <x:c r="J1882" s="4" t="n">
        <x:v>0.592</x:v>
      </x:c>
      <x:c r="K1882" s="4">
        <x:f>I1882*J1882</x:f>
      </x:c>
      <x:c r="L1882" s="4" t="n">
        <x:v>131.901</x:v>
      </x:c>
      <x:c r="M1882" s="5">
        <x:f>J1882/3.834*100</x:f>
      </x:c>
      <x:c r="N1882" s="6">
        <x:f>M1882*L1882/100</x:f>
      </x:c>
      <x:c r="O1882" s="6">
        <x:f>H1882-N1882</x:f>
      </x:c>
    </x:row>
    <x:row r="1883" spans="1:25">
      <x:c r="A1883" s="0" t="s">
        <x:v>52</x:v>
      </x:c>
      <x:c r="B1883" s="0" t="n">
        <x:v>2064</x:v>
      </x:c>
      <x:c r="C1883" s="0" t="s">
        <x:v>21</x:v>
      </x:c>
      <x:c r="D1883" s="0" t="s">
        <x:v>22</x:v>
      </x:c>
      <x:c r="E1883" s="0" t="s">
        <x:v>23</x:v>
      </x:c>
      <x:c r="F1883" s="0" t="s">
        <x:v>20</x:v>
      </x:c>
      <x:c r="G1883" s="0" t="n">
        <x:v>38</x:v>
      </x:c>
      <x:c r="H1883" s="4" t="n">
        <x:v>22.5</x:v>
      </x:c>
      <x:c r="I1883" s="4" t="n">
        <x:v>38</x:v>
      </x:c>
      <x:c r="J1883" s="4" t="n">
        <x:v>0.592</x:v>
      </x:c>
      <x:c r="K1883" s="4">
        <x:f>I1883*J1883</x:f>
      </x:c>
      <x:c r="L1883" s="4" t="n">
        <x:v>131.901</x:v>
      </x:c>
      <x:c r="M1883" s="5">
        <x:f>J1883/3.834*100</x:f>
      </x:c>
      <x:c r="N1883" s="6">
        <x:f>M1883*L1883/100</x:f>
      </x:c>
      <x:c r="O1883" s="6">
        <x:f>H1883-N1883</x:f>
      </x:c>
    </x:row>
    <x:row r="1884" spans="1:25">
      <x:c r="A1884" s="0" t="s">
        <x:v>52</x:v>
      </x:c>
      <x:c r="B1884" s="0" t="n">
        <x:v>2064</x:v>
      </x:c>
      <x:c r="C1884" s="0" t="s">
        <x:v>17</x:v>
      </x:c>
      <x:c r="D1884" s="0" t="s">
        <x:v>24</x:v>
      </x:c>
      <x:c r="E1884" s="0" t="s">
        <x:v>25</x:v>
      </x:c>
      <x:c r="F1884" s="0" t="s">
        <x:v>26</x:v>
      </x:c>
      <x:c r="G1884" s="0" t="n">
        <x:v>38</x:v>
      </x:c>
      <x:c r="H1884" s="4" t="n">
        <x:v>76</x:v>
      </x:c>
      <x:c r="I1884" s="4" t="n">
        <x:v>38</x:v>
      </x:c>
      <x:c r="J1884" s="4" t="n">
        <x:v>2</x:v>
      </x:c>
      <x:c r="K1884" s="4">
        <x:f>I1884*J1884</x:f>
      </x:c>
      <x:c r="L1884" s="4" t="n">
        <x:v>131.901</x:v>
      </x:c>
      <x:c r="M1884" s="5">
        <x:f>J1884/3.834*100</x:f>
      </x:c>
      <x:c r="N1884" s="6">
        <x:f>M1884*L1884/100</x:f>
      </x:c>
      <x:c r="O1884" s="6">
        <x:f>H1884-N1884</x:f>
      </x:c>
    </x:row>
    <x:row r="1885" spans="1:25">
      <x:c r="A1885" s="0" t="s">
        <x:v>30</x:v>
      </x:c>
      <x:c r="B1885" s="0" t="n">
        <x:v>2065</x:v>
      </x:c>
      <x:c r="C1885" s="0" t="s">
        <x:v>17</x:v>
      </x:c>
      <x:c r="D1885" s="0" t="s">
        <x:v>18</x:v>
      </x:c>
      <x:c r="E1885" s="0" t="s">
        <x:v>19</x:v>
      </x:c>
      <x:c r="F1885" s="0" t="s">
        <x:v>20</x:v>
      </x:c>
      <x:c r="G1885" s="0" t="n">
        <x:v>37</x:v>
      </x:c>
      <x:c r="H1885" s="4" t="n">
        <x:v>24.7</x:v>
      </x:c>
      <x:c r="I1885" s="4" t="n">
        <x:v>37</x:v>
      </x:c>
      <x:c r="J1885" s="4" t="n">
        <x:v>0.668</x:v>
      </x:c>
      <x:c r="K1885" s="4">
        <x:f>I1885*J1885</x:f>
      </x:c>
      <x:c r="L1885" s="4" t="n">
        <x:v>120.66</x:v>
      </x:c>
      <x:c r="M1885" s="5">
        <x:f>J1885/3.985*100</x:f>
      </x:c>
      <x:c r="N1885" s="6">
        <x:f>M1885*L1885/100</x:f>
      </x:c>
      <x:c r="O1885" s="6">
        <x:f>H1885-N1885</x:f>
      </x:c>
    </x:row>
    <x:row r="1886" spans="1:25">
      <x:c r="A1886" s="0" t="s">
        <x:v>30</x:v>
      </x:c>
      <x:c r="B1886" s="0" t="n">
        <x:v>2065</x:v>
      </x:c>
      <x:c r="C1886" s="0" t="s">
        <x:v>21</x:v>
      </x:c>
      <x:c r="D1886" s="0" t="s">
        <x:v>22</x:v>
      </x:c>
      <x:c r="E1886" s="0" t="s">
        <x:v>23</x:v>
      </x:c>
      <x:c r="F1886" s="0" t="s">
        <x:v>20</x:v>
      </x:c>
      <x:c r="G1886" s="0" t="n">
        <x:v>37</x:v>
      </x:c>
      <x:c r="H1886" s="4" t="n">
        <x:v>11.25</x:v>
      </x:c>
      <x:c r="I1886" s="4" t="n">
        <x:v>37</x:v>
      </x:c>
      <x:c r="J1886" s="4" t="n">
        <x:v>0.304</x:v>
      </x:c>
      <x:c r="K1886" s="4">
        <x:f>I1886*J1886</x:f>
      </x:c>
      <x:c r="L1886" s="4" t="n">
        <x:v>120.66</x:v>
      </x:c>
      <x:c r="M1886" s="5">
        <x:f>J1886/3.985*100</x:f>
      </x:c>
      <x:c r="N1886" s="6">
        <x:f>M1886*L1886/100</x:f>
      </x:c>
      <x:c r="O1886" s="6">
        <x:f>H1886-N1886</x:f>
      </x:c>
    </x:row>
    <x:row r="1887" spans="1:25">
      <x:c r="A1887" s="0" t="s">
        <x:v>30</x:v>
      </x:c>
      <x:c r="B1887" s="0" t="n">
        <x:v>2065</x:v>
      </x:c>
      <x:c r="C1887" s="0" t="s">
        <x:v>21</x:v>
      </x:c>
      <x:c r="D1887" s="0" t="s">
        <x:v>22</x:v>
      </x:c>
      <x:c r="E1887" s="0" t="s">
        <x:v>23</x:v>
      </x:c>
      <x:c r="F1887" s="0" t="s">
        <x:v>20</x:v>
      </x:c>
      <x:c r="G1887" s="0" t="n">
        <x:v>37</x:v>
      </x:c>
      <x:c r="H1887" s="4" t="n">
        <x:v>15</x:v>
      </x:c>
      <x:c r="I1887" s="4" t="n">
        <x:v>37</x:v>
      </x:c>
      <x:c r="J1887" s="4" t="n">
        <x:v>0.405</x:v>
      </x:c>
      <x:c r="K1887" s="4">
        <x:f>I1887*J1887</x:f>
      </x:c>
      <x:c r="L1887" s="4" t="n">
        <x:v>120.66</x:v>
      </x:c>
      <x:c r="M1887" s="5">
        <x:f>J1887/3.985*100</x:f>
      </x:c>
      <x:c r="N1887" s="6">
        <x:f>M1887*L1887/100</x:f>
      </x:c>
      <x:c r="O1887" s="6">
        <x:f>H1887-N1887</x:f>
      </x:c>
    </x:row>
    <x:row r="1888" spans="1:25">
      <x:c r="A1888" s="0" t="s">
        <x:v>30</x:v>
      </x:c>
      <x:c r="B1888" s="0" t="n">
        <x:v>2065</x:v>
      </x:c>
      <x:c r="C1888" s="0" t="s">
        <x:v>21</x:v>
      </x:c>
      <x:c r="D1888" s="0" t="s">
        <x:v>22</x:v>
      </x:c>
      <x:c r="E1888" s="0" t="s">
        <x:v>23</x:v>
      </x:c>
      <x:c r="F1888" s="0" t="s">
        <x:v>20</x:v>
      </x:c>
      <x:c r="G1888" s="0" t="n">
        <x:v>37</x:v>
      </x:c>
      <x:c r="H1888" s="4" t="n">
        <x:v>22.5</x:v>
      </x:c>
      <x:c r="I1888" s="4" t="n">
        <x:v>37</x:v>
      </x:c>
      <x:c r="J1888" s="4" t="n">
        <x:v>0.608</x:v>
      </x:c>
      <x:c r="K1888" s="4">
        <x:f>I1888*J1888</x:f>
      </x:c>
      <x:c r="L1888" s="4" t="n">
        <x:v>120.66</x:v>
      </x:c>
      <x:c r="M1888" s="5">
        <x:f>J1888/3.985*100</x:f>
      </x:c>
      <x:c r="N1888" s="6">
        <x:f>M1888*L1888/100</x:f>
      </x:c>
      <x:c r="O1888" s="6">
        <x:f>H1888-N1888</x:f>
      </x:c>
    </x:row>
    <x:row r="1889" spans="1:25">
      <x:c r="A1889" s="0" t="s">
        <x:v>30</x:v>
      </x:c>
      <x:c r="B1889" s="0" t="n">
        <x:v>2065</x:v>
      </x:c>
      <x:c r="C1889" s="0" t="s">
        <x:v>17</x:v>
      </x:c>
      <x:c r="D1889" s="0" t="s">
        <x:v>24</x:v>
      </x:c>
      <x:c r="E1889" s="0" t="s">
        <x:v>25</x:v>
      </x:c>
      <x:c r="F1889" s="0" t="s">
        <x:v>26</x:v>
      </x:c>
      <x:c r="G1889" s="0" t="n">
        <x:v>37</x:v>
      </x:c>
      <x:c r="H1889" s="4" t="n">
        <x:v>73.8</x:v>
      </x:c>
      <x:c r="I1889" s="4" t="n">
        <x:v>37</x:v>
      </x:c>
      <x:c r="J1889" s="4" t="n">
        <x:v>2</x:v>
      </x:c>
      <x:c r="K1889" s="4">
        <x:f>I1889*J1889</x:f>
      </x:c>
      <x:c r="L1889" s="4" t="n">
        <x:v>120.66</x:v>
      </x:c>
      <x:c r="M1889" s="5">
        <x:f>J1889/3.985*100</x:f>
      </x:c>
      <x:c r="N1889" s="6">
        <x:f>M1889*L1889/100</x:f>
      </x:c>
      <x:c r="O1889" s="6">
        <x:f>H1889-N1889</x:f>
      </x:c>
    </x:row>
    <x:row r="1890" spans="1:25">
      <x:c r="A1890" s="0" t="s">
        <x:v>40</x:v>
      </x:c>
      <x:c r="B1890" s="0" t="n">
        <x:v>2066</x:v>
      </x:c>
      <x:c r="C1890" s="0" t="s">
        <x:v>21</x:v>
      </x:c>
      <x:c r="D1890" s="0" t="s">
        <x:v>33</x:v>
      </x:c>
      <x:c r="E1890" s="0" t="s">
        <x:v>34</x:v>
      </x:c>
      <x:c r="F1890" s="0" t="s">
        <x:v>20</x:v>
      </x:c>
      <x:c r="G1890" s="0" t="n">
        <x:v>173</x:v>
      </x:c>
      <x:c r="H1890" s="4" t="n">
        <x:v>46.018</x:v>
      </x:c>
      <x:c r="I1890" s="4" t="n">
        <x:v>173</x:v>
      </x:c>
      <x:c r="J1890" s="4" t="n">
        <x:v>0.266</x:v>
      </x:c>
      <x:c r="K1890" s="4">
        <x:f>I1890*J1890</x:f>
      </x:c>
      <x:c r="L1890" s="4" t="n">
        <x:v>247.39</x:v>
      </x:c>
      <x:c r="M1890" s="5">
        <x:f>J1890/1.766*100</x:f>
      </x:c>
      <x:c r="N1890" s="6">
        <x:f>M1890*L1890/100</x:f>
      </x:c>
      <x:c r="O1890" s="6">
        <x:f>H1890-N1890</x:f>
      </x:c>
    </x:row>
    <x:row r="1891" spans="1:25">
      <x:c r="A1891" s="0" t="s">
        <x:v>40</x:v>
      </x:c>
      <x:c r="B1891" s="0" t="n">
        <x:v>2066</x:v>
      </x:c>
      <x:c r="C1891" s="0" t="s">
        <x:v>21</x:v>
      </x:c>
      <x:c r="D1891" s="0" t="s">
        <x:v>22</x:v>
      </x:c>
      <x:c r="E1891" s="0" t="s">
        <x:v>35</x:v>
      </x:c>
      <x:c r="F1891" s="0" t="s">
        <x:v>20</x:v>
      </x:c>
      <x:c r="G1891" s="0" t="n">
        <x:v>173</x:v>
      </x:c>
      <x:c r="H1891" s="4" t="n">
        <x:v>50.4</x:v>
      </x:c>
      <x:c r="I1891" s="4" t="n">
        <x:v>173</x:v>
      </x:c>
      <x:c r="J1891" s="4" t="n">
        <x:v>0.291</x:v>
      </x:c>
      <x:c r="K1891" s="4">
        <x:f>I1891*J1891</x:f>
      </x:c>
      <x:c r="L1891" s="4" t="n">
        <x:v>247.39</x:v>
      </x:c>
      <x:c r="M1891" s="5">
        <x:f>J1891/1.766*100</x:f>
      </x:c>
      <x:c r="N1891" s="6">
        <x:f>M1891*L1891/100</x:f>
      </x:c>
      <x:c r="O1891" s="6">
        <x:f>H1891-N1891</x:f>
      </x:c>
    </x:row>
    <x:row r="1892" spans="1:25">
      <x:c r="A1892" s="0" t="s">
        <x:v>40</x:v>
      </x:c>
      <x:c r="B1892" s="0" t="n">
        <x:v>2066</x:v>
      </x:c>
      <x:c r="C1892" s="0" t="s">
        <x:v>21</x:v>
      </x:c>
      <x:c r="D1892" s="0" t="s">
        <x:v>22</x:v>
      </x:c>
      <x:c r="E1892" s="0" t="s">
        <x:v>35</x:v>
      </x:c>
      <x:c r="F1892" s="0" t="s">
        <x:v>20</x:v>
      </x:c>
      <x:c r="G1892" s="0" t="n">
        <x:v>173</x:v>
      </x:c>
      <x:c r="H1892" s="4" t="n">
        <x:v>50.4</x:v>
      </x:c>
      <x:c r="I1892" s="4" t="n">
        <x:v>173</x:v>
      </x:c>
      <x:c r="J1892" s="4" t="n">
        <x:v>0.291</x:v>
      </x:c>
      <x:c r="K1892" s="4">
        <x:f>I1892*J1892</x:f>
      </x:c>
      <x:c r="L1892" s="4" t="n">
        <x:v>247.39</x:v>
      </x:c>
      <x:c r="M1892" s="5">
        <x:f>J1892/1.766*100</x:f>
      </x:c>
      <x:c r="N1892" s="6">
        <x:f>M1892*L1892/100</x:f>
      </x:c>
      <x:c r="O1892" s="6">
        <x:f>H1892-N1892</x:f>
      </x:c>
    </x:row>
    <x:row r="1893" spans="1:25">
      <x:c r="A1893" s="0" t="s">
        <x:v>40</x:v>
      </x:c>
      <x:c r="B1893" s="0" t="n">
        <x:v>2066</x:v>
      </x:c>
      <x:c r="C1893" s="0" t="s">
        <x:v>21</x:v>
      </x:c>
      <x:c r="D1893" s="0" t="s">
        <x:v>33</x:v>
      </x:c>
      <x:c r="E1893" s="0" t="s">
        <x:v>34</x:v>
      </x:c>
      <x:c r="F1893" s="0" t="s">
        <x:v>26</x:v>
      </x:c>
      <x:c r="G1893" s="0" t="n">
        <x:v>173</x:v>
      </x:c>
      <x:c r="H1893" s="4" t="n">
        <x:v>13.497</x:v>
      </x:c>
      <x:c r="I1893" s="4" t="n">
        <x:v>173</x:v>
      </x:c>
      <x:c r="J1893" s="4" t="n">
        <x:v>0.078</x:v>
      </x:c>
      <x:c r="K1893" s="4">
        <x:f>I1893*J1893</x:f>
      </x:c>
      <x:c r="L1893" s="4" t="n">
        <x:v>247.39</x:v>
      </x:c>
      <x:c r="M1893" s="5">
        <x:f>J1893/1.766*100</x:f>
      </x:c>
      <x:c r="N1893" s="6">
        <x:f>M1893*L1893/100</x:f>
      </x:c>
      <x:c r="O1893" s="6">
        <x:f>H1893-N1893</x:f>
      </x:c>
    </x:row>
    <x:row r="1894" spans="1:25">
      <x:c r="A1894" s="0" t="s">
        <x:v>40</x:v>
      </x:c>
      <x:c r="B1894" s="0" t="n">
        <x:v>2066</x:v>
      </x:c>
      <x:c r="C1894" s="0" t="s">
        <x:v>21</x:v>
      </x:c>
      <x:c r="D1894" s="0" t="s">
        <x:v>36</x:v>
      </x:c>
      <x:c r="E1894" s="0" t="s">
        <x:v>37</x:v>
      </x:c>
      <x:c r="F1894" s="0" t="s">
        <x:v>26</x:v>
      </x:c>
      <x:c r="G1894" s="0" t="n">
        <x:v>173</x:v>
      </x:c>
      <x:c r="H1894" s="4" t="n">
        <x:v>72.66</x:v>
      </x:c>
      <x:c r="I1894" s="4" t="n">
        <x:v>173</x:v>
      </x:c>
      <x:c r="J1894" s="4" t="n">
        <x:v>0.42</x:v>
      </x:c>
      <x:c r="K1894" s="4">
        <x:f>I1894*J1894</x:f>
      </x:c>
      <x:c r="L1894" s="4" t="n">
        <x:v>247.39</x:v>
      </x:c>
      <x:c r="M1894" s="5">
        <x:f>J1894/1.766*100</x:f>
      </x:c>
      <x:c r="N1894" s="6">
        <x:f>M1894*L1894/100</x:f>
      </x:c>
      <x:c r="O1894" s="6">
        <x:f>H1894-N1894</x:f>
      </x:c>
    </x:row>
    <x:row r="1895" spans="1:25">
      <x:c r="A1895" s="0" t="s">
        <x:v>40</x:v>
      </x:c>
      <x:c r="B1895" s="0" t="n">
        <x:v>2066</x:v>
      </x:c>
      <x:c r="C1895" s="0" t="s">
        <x:v>21</x:v>
      </x:c>
      <x:c r="D1895" s="0" t="s">
        <x:v>36</x:v>
      </x:c>
      <x:c r="E1895" s="0" t="s">
        <x:v>38</x:v>
      </x:c>
      <x:c r="F1895" s="0" t="s">
        <x:v>26</x:v>
      </x:c>
      <x:c r="G1895" s="0" t="n">
        <x:v>173</x:v>
      </x:c>
      <x:c r="H1895" s="4" t="n">
        <x:v>72.661</x:v>
      </x:c>
      <x:c r="I1895" s="4" t="n">
        <x:v>173</x:v>
      </x:c>
      <x:c r="J1895" s="4" t="n">
        <x:v>0.42</x:v>
      </x:c>
      <x:c r="K1895" s="4">
        <x:f>I1895*J1895</x:f>
      </x:c>
      <x:c r="L1895" s="4" t="n">
        <x:v>247.39</x:v>
      </x:c>
      <x:c r="M1895" s="5">
        <x:f>J1895/1.766*100</x:f>
      </x:c>
      <x:c r="N1895" s="6">
        <x:f>M1895*L1895/100</x:f>
      </x:c>
      <x:c r="O1895" s="6">
        <x:f>H1895-N1895</x:f>
      </x:c>
    </x:row>
    <x:row r="1896" spans="1:25">
      <x:c r="A1896" s="0" t="s">
        <x:v>139</x:v>
      </x:c>
      <x:c r="B1896" s="0" t="n">
        <x:v>2070</x:v>
      </x:c>
      <x:c r="C1896" s="0" t="s">
        <x:v>128</x:v>
      </x:c>
      <x:c r="D1896" s="0" t="s">
        <x:v>129</x:v>
      </x:c>
      <x:c r="E1896" s="0" t="s">
        <x:v>130</x:v>
      </x:c>
      <x:c r="F1896" s="0" t="s">
        <x:v>20</x:v>
      </x:c>
      <x:c r="G1896" s="0" t="n">
        <x:v>618</x:v>
      </x:c>
      <x:c r="H1896" s="4" t="n">
        <x:v>61.8</x:v>
      </x:c>
      <x:c r="I1896" s="4" t="n">
        <x:v>618</x:v>
      </x:c>
      <x:c r="J1896" s="4" t="n">
        <x:v>0.1</x:v>
      </x:c>
      <x:c r="K1896" s="4">
        <x:f>I1896*J1896</x:f>
      </x:c>
      <x:c r="L1896" s="4" t="n">
        <x:v>144.9</x:v>
      </x:c>
      <x:c r="M1896" s="5">
        <x:f>J1896/0.29*100</x:f>
      </x:c>
      <x:c r="N1896" s="6">
        <x:f>M1896*L1896/100</x:f>
      </x:c>
      <x:c r="O1896" s="6">
        <x:f>H1896-N1896</x:f>
      </x:c>
    </x:row>
    <x:row r="1897" spans="1:25">
      <x:c r="A1897" s="0" t="s">
        <x:v>139</x:v>
      </x:c>
      <x:c r="B1897" s="0" t="n">
        <x:v>2070</x:v>
      </x:c>
      <x:c r="C1897" s="0" t="s">
        <x:v>128</x:v>
      </x:c>
      <x:c r="D1897" s="0" t="s">
        <x:v>18</x:v>
      </x:c>
      <x:c r="E1897" s="0" t="s">
        <x:v>19</x:v>
      </x:c>
      <x:c r="F1897" s="0" t="s">
        <x:v>20</x:v>
      </x:c>
      <x:c r="G1897" s="0" t="n">
        <x:v>618</x:v>
      </x:c>
      <x:c r="H1897" s="4" t="n">
        <x:v>74.16</x:v>
      </x:c>
      <x:c r="I1897" s="4" t="n">
        <x:v>618</x:v>
      </x:c>
      <x:c r="J1897" s="4" t="n">
        <x:v>0.12</x:v>
      </x:c>
      <x:c r="K1897" s="4">
        <x:f>I1897*J1897</x:f>
      </x:c>
      <x:c r="L1897" s="4" t="n">
        <x:v>144.9</x:v>
      </x:c>
      <x:c r="M1897" s="5">
        <x:f>J1897/0.29*100</x:f>
      </x:c>
      <x:c r="N1897" s="6">
        <x:f>M1897*L1897/100</x:f>
      </x:c>
      <x:c r="O1897" s="6">
        <x:f>H1897-N1897</x:f>
      </x:c>
    </x:row>
    <x:row r="1898" spans="1:25">
      <x:c r="A1898" s="0" t="s">
        <x:v>139</x:v>
      </x:c>
      <x:c r="B1898" s="0" t="n">
        <x:v>2070</x:v>
      </x:c>
      <x:c r="C1898" s="0" t="s">
        <x:v>128</x:v>
      </x:c>
      <x:c r="D1898" s="0" t="s">
        <x:v>18</x:v>
      </x:c>
      <x:c r="E1898" s="0" t="s">
        <x:v>19</x:v>
      </x:c>
      <x:c r="F1898" s="0" t="s">
        <x:v>26</x:v>
      </x:c>
      <x:c r="G1898" s="0" t="n">
        <x:v>618</x:v>
      </x:c>
      <x:c r="H1898" s="4" t="n">
        <x:v>43.261</x:v>
      </x:c>
      <x:c r="I1898" s="4" t="n">
        <x:v>618</x:v>
      </x:c>
      <x:c r="J1898" s="4" t="n">
        <x:v>0.07</x:v>
      </x:c>
      <x:c r="K1898" s="4">
        <x:f>I1898*J1898</x:f>
      </x:c>
      <x:c r="L1898" s="4" t="n">
        <x:v>144.9</x:v>
      </x:c>
      <x:c r="M1898" s="5">
        <x:f>J1898/0.29*100</x:f>
      </x:c>
      <x:c r="N1898" s="6">
        <x:f>M1898*L1898/100</x:f>
      </x:c>
      <x:c r="O1898" s="6">
        <x:f>H1898-N1898</x:f>
      </x:c>
    </x:row>
    <x:row r="1899" spans="1:25">
      <x:c r="A1899" s="0" t="s">
        <x:v>109</x:v>
      </x:c>
      <x:c r="B1899" s="0" t="n">
        <x:v>2072</x:v>
      </x:c>
      <x:c r="C1899" s="0" t="s">
        <x:v>21</x:v>
      </x:c>
      <x:c r="D1899" s="0" t="s">
        <x:v>33</x:v>
      </x:c>
      <x:c r="E1899" s="0" t="s">
        <x:v>34</x:v>
      </x:c>
      <x:c r="F1899" s="0" t="s">
        <x:v>20</x:v>
      </x:c>
      <x:c r="G1899" s="0" t="n">
        <x:v>225</x:v>
      </x:c>
      <x:c r="H1899" s="4" t="n">
        <x:v>59.85</x:v>
      </x:c>
      <x:c r="I1899" s="4" t="n">
        <x:v>225</x:v>
      </x:c>
      <x:c r="J1899" s="4" t="n">
        <x:v>0.266</x:v>
      </x:c>
      <x:c r="K1899" s="4">
        <x:f>I1899*J1899</x:f>
      </x:c>
      <x:c r="L1899" s="4" t="n">
        <x:v>321.75</x:v>
      </x:c>
      <x:c r="M1899" s="5">
        <x:f>J1899/1.408*100</x:f>
      </x:c>
      <x:c r="N1899" s="6">
        <x:f>M1899*L1899/100</x:f>
      </x:c>
      <x:c r="O1899" s="6">
        <x:f>H1899-N1899</x:f>
      </x:c>
    </x:row>
    <x:row r="1900" spans="1:25">
      <x:c r="A1900" s="0" t="s">
        <x:v>109</x:v>
      </x:c>
      <x:c r="B1900" s="0" t="n">
        <x:v>2072</x:v>
      </x:c>
      <x:c r="C1900" s="0" t="s">
        <x:v>21</x:v>
      </x:c>
      <x:c r="D1900" s="0" t="s">
        <x:v>22</x:v>
      </x:c>
      <x:c r="E1900" s="0" t="s">
        <x:v>35</x:v>
      </x:c>
      <x:c r="F1900" s="0" t="s">
        <x:v>20</x:v>
      </x:c>
      <x:c r="G1900" s="0" t="n">
        <x:v>225</x:v>
      </x:c>
      <x:c r="H1900" s="4" t="n">
        <x:v>50.4</x:v>
      </x:c>
      <x:c r="I1900" s="4" t="n">
        <x:v>225</x:v>
      </x:c>
      <x:c r="J1900" s="4" t="n">
        <x:v>0.224</x:v>
      </x:c>
      <x:c r="K1900" s="4">
        <x:f>I1900*J1900</x:f>
      </x:c>
      <x:c r="L1900" s="4" t="n">
        <x:v>321.75</x:v>
      </x:c>
      <x:c r="M1900" s="5">
        <x:f>J1900/1.408*100</x:f>
      </x:c>
      <x:c r="N1900" s="6">
        <x:f>M1900*L1900/100</x:f>
      </x:c>
      <x:c r="O1900" s="6">
        <x:f>H1900-N1900</x:f>
      </x:c>
    </x:row>
    <x:row r="1901" spans="1:25">
      <x:c r="A1901" s="0" t="s">
        <x:v>109</x:v>
      </x:c>
      <x:c r="B1901" s="0" t="n">
        <x:v>2072</x:v>
      </x:c>
      <x:c r="C1901" s="0" t="s">
        <x:v>21</x:v>
      </x:c>
      <x:c r="D1901" s="0" t="s">
        <x:v>33</x:v>
      </x:c>
      <x:c r="E1901" s="0" t="s">
        <x:v>34</x:v>
      </x:c>
      <x:c r="F1901" s="0" t="s">
        <x:v>26</x:v>
      </x:c>
      <x:c r="G1901" s="0" t="n">
        <x:v>225</x:v>
      </x:c>
      <x:c r="H1901" s="4" t="n">
        <x:v>17.551</x:v>
      </x:c>
      <x:c r="I1901" s="4" t="n">
        <x:v>225</x:v>
      </x:c>
      <x:c r="J1901" s="4" t="n">
        <x:v>0.078</x:v>
      </x:c>
      <x:c r="K1901" s="4">
        <x:f>I1901*J1901</x:f>
      </x:c>
      <x:c r="L1901" s="4" t="n">
        <x:v>321.75</x:v>
      </x:c>
      <x:c r="M1901" s="5">
        <x:f>J1901/1.408*100</x:f>
      </x:c>
      <x:c r="N1901" s="6">
        <x:f>M1901*L1901/100</x:f>
      </x:c>
      <x:c r="O1901" s="6">
        <x:f>H1901-N1901</x:f>
      </x:c>
    </x:row>
    <x:row r="1902" spans="1:25">
      <x:c r="A1902" s="0" t="s">
        <x:v>109</x:v>
      </x:c>
      <x:c r="B1902" s="0" t="n">
        <x:v>2072</x:v>
      </x:c>
      <x:c r="C1902" s="0" t="s">
        <x:v>21</x:v>
      </x:c>
      <x:c r="D1902" s="0" t="s">
        <x:v>36</x:v>
      </x:c>
      <x:c r="E1902" s="0" t="s">
        <x:v>37</x:v>
      </x:c>
      <x:c r="F1902" s="0" t="s">
        <x:v>26</x:v>
      </x:c>
      <x:c r="G1902" s="0" t="n">
        <x:v>225</x:v>
      </x:c>
      <x:c r="H1902" s="4" t="n">
        <x:v>94.502</x:v>
      </x:c>
      <x:c r="I1902" s="4" t="n">
        <x:v>225</x:v>
      </x:c>
      <x:c r="J1902" s="4" t="n">
        <x:v>0.42</x:v>
      </x:c>
      <x:c r="K1902" s="4">
        <x:f>I1902*J1902</x:f>
      </x:c>
      <x:c r="L1902" s="4" t="n">
        <x:v>321.75</x:v>
      </x:c>
      <x:c r="M1902" s="5">
        <x:f>J1902/1.408*100</x:f>
      </x:c>
      <x:c r="N1902" s="6">
        <x:f>M1902*L1902/100</x:f>
      </x:c>
      <x:c r="O1902" s="6">
        <x:f>H1902-N1902</x:f>
      </x:c>
    </x:row>
    <x:row r="1903" spans="1:25">
      <x:c r="A1903" s="0" t="s">
        <x:v>109</x:v>
      </x:c>
      <x:c r="B1903" s="0" t="n">
        <x:v>2072</x:v>
      </x:c>
      <x:c r="C1903" s="0" t="s">
        <x:v>21</x:v>
      </x:c>
      <x:c r="D1903" s="0" t="s">
        <x:v>36</x:v>
      </x:c>
      <x:c r="E1903" s="0" t="s">
        <x:v>38</x:v>
      </x:c>
      <x:c r="F1903" s="0" t="s">
        <x:v>26</x:v>
      </x:c>
      <x:c r="G1903" s="0" t="n">
        <x:v>225</x:v>
      </x:c>
      <x:c r="H1903" s="4" t="n">
        <x:v>94.5</x:v>
      </x:c>
      <x:c r="I1903" s="4" t="n">
        <x:v>225</x:v>
      </x:c>
      <x:c r="J1903" s="4" t="n">
        <x:v>0.42</x:v>
      </x:c>
      <x:c r="K1903" s="4">
        <x:f>I1903*J1903</x:f>
      </x:c>
      <x:c r="L1903" s="4" t="n">
        <x:v>321.75</x:v>
      </x:c>
      <x:c r="M1903" s="5">
        <x:f>J1903/1.408*100</x:f>
      </x:c>
      <x:c r="N1903" s="6">
        <x:f>M1903*L1903/100</x:f>
      </x:c>
      <x:c r="O1903" s="6">
        <x:f>H1903-N1903</x:f>
      </x:c>
    </x:row>
    <x:row r="1904" spans="1:25">
      <x:c r="A1904" s="0" t="s">
        <x:v>69</x:v>
      </x:c>
      <x:c r="B1904" s="0" t="n">
        <x:v>2076</x:v>
      </x:c>
      <x:c r="C1904" s="0" t="s">
        <x:v>17</x:v>
      </x:c>
      <x:c r="D1904" s="0" t="s">
        <x:v>18</x:v>
      </x:c>
      <x:c r="E1904" s="0" t="s">
        <x:v>19</x:v>
      </x:c>
      <x:c r="F1904" s="0" t="s">
        <x:v>20</x:v>
      </x:c>
      <x:c r="G1904" s="0" t="n">
        <x:v>38</x:v>
      </x:c>
      <x:c r="H1904" s="4" t="n">
        <x:v>24.7</x:v>
      </x:c>
      <x:c r="I1904" s="4" t="n">
        <x:v>38</x:v>
      </x:c>
      <x:c r="J1904" s="4" t="n">
        <x:v>0.65</x:v>
      </x:c>
      <x:c r="K1904" s="4">
        <x:f>I1904*J1904</x:f>
      </x:c>
      <x:c r="L1904" s="4" t="n">
        <x:v>121.303</x:v>
      </x:c>
      <x:c r="M1904" s="5">
        <x:f>J1904/3.835*100</x:f>
      </x:c>
      <x:c r="N1904" s="6">
        <x:f>M1904*L1904/100</x:f>
      </x:c>
      <x:c r="O1904" s="6">
        <x:f>H1904-N1904</x:f>
      </x:c>
    </x:row>
    <x:row r="1905" spans="1:25">
      <x:c r="A1905" s="0" t="s">
        <x:v>69</x:v>
      </x:c>
      <x:c r="B1905" s="0" t="n">
        <x:v>2076</x:v>
      </x:c>
      <x:c r="C1905" s="0" t="s">
        <x:v>21</x:v>
      </x:c>
      <x:c r="D1905" s="0" t="s">
        <x:v>22</x:v>
      </x:c>
      <x:c r="E1905" s="0" t="s">
        <x:v>23</x:v>
      </x:c>
      <x:c r="F1905" s="0" t="s">
        <x:v>20</x:v>
      </x:c>
      <x:c r="G1905" s="0" t="n">
        <x:v>38</x:v>
      </x:c>
      <x:c r="H1905" s="4" t="n">
        <x:v>21</x:v>
      </x:c>
      <x:c r="I1905" s="4" t="n">
        <x:v>38</x:v>
      </x:c>
      <x:c r="J1905" s="4" t="n">
        <x:v>0.553</x:v>
      </x:c>
      <x:c r="K1905" s="4">
        <x:f>I1905*J1905</x:f>
      </x:c>
      <x:c r="L1905" s="4" t="n">
        <x:v>121.303</x:v>
      </x:c>
      <x:c r="M1905" s="5">
        <x:f>J1905/3.835*100</x:f>
      </x:c>
      <x:c r="N1905" s="6">
        <x:f>M1905*L1905/100</x:f>
      </x:c>
      <x:c r="O1905" s="6">
        <x:f>H1905-N1905</x:f>
      </x:c>
    </x:row>
    <x:row r="1906" spans="1:25">
      <x:c r="A1906" s="0" t="s">
        <x:v>69</x:v>
      </x:c>
      <x:c r="B1906" s="0" t="n">
        <x:v>2076</x:v>
      </x:c>
      <x:c r="C1906" s="0" t="s">
        <x:v>21</x:v>
      </x:c>
      <x:c r="D1906" s="0" t="s">
        <x:v>22</x:v>
      </x:c>
      <x:c r="E1906" s="0" t="s">
        <x:v>23</x:v>
      </x:c>
      <x:c r="F1906" s="0" t="s">
        <x:v>20</x:v>
      </x:c>
      <x:c r="G1906" s="0" t="n">
        <x:v>38</x:v>
      </x:c>
      <x:c r="H1906" s="4" t="n">
        <x:v>24</x:v>
      </x:c>
      <x:c r="I1906" s="4" t="n">
        <x:v>38</x:v>
      </x:c>
      <x:c r="J1906" s="4" t="n">
        <x:v>0.632</x:v>
      </x:c>
      <x:c r="K1906" s="4">
        <x:f>I1906*J1906</x:f>
      </x:c>
      <x:c r="L1906" s="4" t="n">
        <x:v>121.303</x:v>
      </x:c>
      <x:c r="M1906" s="5">
        <x:f>J1906/3.835*100</x:f>
      </x:c>
      <x:c r="N1906" s="6">
        <x:f>M1906*L1906/100</x:f>
      </x:c>
      <x:c r="O1906" s="6">
        <x:f>H1906-N1906</x:f>
      </x:c>
    </x:row>
    <x:row r="1907" spans="1:25">
      <x:c r="A1907" s="0" t="s">
        <x:v>69</x:v>
      </x:c>
      <x:c r="B1907" s="0" t="n">
        <x:v>2076</x:v>
      </x:c>
      <x:c r="C1907" s="0" t="s">
        <x:v>17</x:v>
      </x:c>
      <x:c r="D1907" s="0" t="s">
        <x:v>24</x:v>
      </x:c>
      <x:c r="E1907" s="0" t="s">
        <x:v>25</x:v>
      </x:c>
      <x:c r="F1907" s="0" t="s">
        <x:v>26</x:v>
      </x:c>
      <x:c r="G1907" s="0" t="n">
        <x:v>38</x:v>
      </x:c>
      <x:c r="H1907" s="4" t="n">
        <x:v>76</x:v>
      </x:c>
      <x:c r="I1907" s="4" t="n">
        <x:v>38</x:v>
      </x:c>
      <x:c r="J1907" s="4" t="n">
        <x:v>2</x:v>
      </x:c>
      <x:c r="K1907" s="4">
        <x:f>I1907*J1907</x:f>
      </x:c>
      <x:c r="L1907" s="4" t="n">
        <x:v>121.303</x:v>
      </x:c>
      <x:c r="M1907" s="5">
        <x:f>J1907/3.835*100</x:f>
      </x:c>
      <x:c r="N1907" s="6">
        <x:f>M1907*L1907/100</x:f>
      </x:c>
      <x:c r="O1907" s="6">
        <x:f>H1907-N1907</x:f>
      </x:c>
    </x:row>
    <x:row r="1908" spans="1:25">
      <x:c r="A1908" s="0" t="s">
        <x:v>30</x:v>
      </x:c>
      <x:c r="B1908" s="0" t="n">
        <x:v>2077</x:v>
      </x:c>
      <x:c r="C1908" s="0" t="s">
        <x:v>17</x:v>
      </x:c>
      <x:c r="D1908" s="0" t="s">
        <x:v>18</x:v>
      </x:c>
      <x:c r="E1908" s="0" t="s">
        <x:v>19</x:v>
      </x:c>
      <x:c r="F1908" s="0" t="s">
        <x:v>20</x:v>
      </x:c>
      <x:c r="G1908" s="0" t="n">
        <x:v>38</x:v>
      </x:c>
      <x:c r="H1908" s="4" t="n">
        <x:v>24.7</x:v>
      </x:c>
      <x:c r="I1908" s="4" t="n">
        <x:v>38</x:v>
      </x:c>
      <x:c r="J1908" s="4" t="n">
        <x:v>0.65</x:v>
      </x:c>
      <x:c r="K1908" s="4">
        <x:f>I1908*J1908</x:f>
      </x:c>
      <x:c r="L1908" s="4" t="n">
        <x:v>128.014</x:v>
      </x:c>
      <x:c r="M1908" s="5">
        <x:f>J1908/4.126*100</x:f>
      </x:c>
      <x:c r="N1908" s="6">
        <x:f>M1908*L1908/100</x:f>
      </x:c>
      <x:c r="O1908" s="6">
        <x:f>H1908-N1908</x:f>
      </x:c>
    </x:row>
    <x:row r="1909" spans="1:25">
      <x:c r="A1909" s="0" t="s">
        <x:v>30</x:v>
      </x:c>
      <x:c r="B1909" s="0" t="n">
        <x:v>2077</x:v>
      </x:c>
      <x:c r="C1909" s="0" t="s">
        <x:v>21</x:v>
      </x:c>
      <x:c r="D1909" s="0" t="s">
        <x:v>22</x:v>
      </x:c>
      <x:c r="E1909" s="0" t="s">
        <x:v>23</x:v>
      </x:c>
      <x:c r="F1909" s="0" t="s">
        <x:v>20</x:v>
      </x:c>
      <x:c r="G1909" s="0" t="n">
        <x:v>38</x:v>
      </x:c>
      <x:c r="H1909" s="4" t="n">
        <x:v>28.05</x:v>
      </x:c>
      <x:c r="I1909" s="4" t="n">
        <x:v>38</x:v>
      </x:c>
      <x:c r="J1909" s="4" t="n">
        <x:v>0.738</x:v>
      </x:c>
      <x:c r="K1909" s="4">
        <x:f>I1909*J1909</x:f>
      </x:c>
      <x:c r="L1909" s="4" t="n">
        <x:v>128.014</x:v>
      </x:c>
      <x:c r="M1909" s="5">
        <x:f>J1909/4.126*100</x:f>
      </x:c>
      <x:c r="N1909" s="6">
        <x:f>M1909*L1909/100</x:f>
      </x:c>
      <x:c r="O1909" s="6">
        <x:f>H1909-N1909</x:f>
      </x:c>
    </x:row>
    <x:row r="1910" spans="1:25">
      <x:c r="A1910" s="0" t="s">
        <x:v>30</x:v>
      </x:c>
      <x:c r="B1910" s="0" t="n">
        <x:v>2077</x:v>
      </x:c>
      <x:c r="C1910" s="0" t="s">
        <x:v>21</x:v>
      </x:c>
      <x:c r="D1910" s="0" t="s">
        <x:v>22</x:v>
      </x:c>
      <x:c r="E1910" s="0" t="s">
        <x:v>23</x:v>
      </x:c>
      <x:c r="F1910" s="0" t="s">
        <x:v>20</x:v>
      </x:c>
      <x:c r="G1910" s="0" t="n">
        <x:v>38</x:v>
      </x:c>
      <x:c r="H1910" s="4" t="n">
        <x:v>28.05</x:v>
      </x:c>
      <x:c r="I1910" s="4" t="n">
        <x:v>38</x:v>
      </x:c>
      <x:c r="J1910" s="4" t="n">
        <x:v>0.738</x:v>
      </x:c>
      <x:c r="K1910" s="4">
        <x:f>I1910*J1910</x:f>
      </x:c>
      <x:c r="L1910" s="4" t="n">
        <x:v>128.014</x:v>
      </x:c>
      <x:c r="M1910" s="5">
        <x:f>J1910/4.126*100</x:f>
      </x:c>
      <x:c r="N1910" s="6">
        <x:f>M1910*L1910/100</x:f>
      </x:c>
      <x:c r="O1910" s="6">
        <x:f>H1910-N1910</x:f>
      </x:c>
    </x:row>
    <x:row r="1911" spans="1:25">
      <x:c r="A1911" s="0" t="s">
        <x:v>30</x:v>
      </x:c>
      <x:c r="B1911" s="0" t="n">
        <x:v>2077</x:v>
      </x:c>
      <x:c r="C1911" s="0" t="s">
        <x:v>17</x:v>
      </x:c>
      <x:c r="D1911" s="0" t="s">
        <x:v>24</x:v>
      </x:c>
      <x:c r="E1911" s="0" t="s">
        <x:v>25</x:v>
      </x:c>
      <x:c r="F1911" s="0" t="s">
        <x:v>26</x:v>
      </x:c>
      <x:c r="G1911" s="0" t="n">
        <x:v>38</x:v>
      </x:c>
      <x:c r="H1911" s="4" t="n">
        <x:v>76</x:v>
      </x:c>
      <x:c r="I1911" s="4" t="n">
        <x:v>38</x:v>
      </x:c>
      <x:c r="J1911" s="4" t="n">
        <x:v>2</x:v>
      </x:c>
      <x:c r="K1911" s="4">
        <x:f>I1911*J1911</x:f>
      </x:c>
      <x:c r="L1911" s="4" t="n">
        <x:v>128.014</x:v>
      </x:c>
      <x:c r="M1911" s="5">
        <x:f>J1911/4.126*100</x:f>
      </x:c>
      <x:c r="N1911" s="6">
        <x:f>M1911*L1911/100</x:f>
      </x:c>
      <x:c r="O1911" s="6">
        <x:f>H1911-N1911</x:f>
      </x:c>
    </x:row>
    <x:row r="1912" spans="1:25">
      <x:c r="A1912" s="0" t="s">
        <x:v>52</x:v>
      </x:c>
      <x:c r="B1912" s="0" t="n">
        <x:v>2078</x:v>
      </x:c>
      <x:c r="C1912" s="0" t="s">
        <x:v>21</x:v>
      </x:c>
      <x:c r="D1912" s="0" t="s">
        <x:v>22</x:v>
      </x:c>
      <x:c r="E1912" s="0" t="s">
        <x:v>23</x:v>
      </x:c>
      <x:c r="F1912" s="0" t="s">
        <x:v>20</x:v>
      </x:c>
      <x:c r="G1912" s="0" t="n">
        <x:v>38</x:v>
      </x:c>
      <x:c r="H1912" s="4" t="n">
        <x:v>28.05</x:v>
      </x:c>
      <x:c r="I1912" s="4" t="n">
        <x:v>38</x:v>
      </x:c>
      <x:c r="J1912" s="4" t="n">
        <x:v>0.738</x:v>
      </x:c>
      <x:c r="K1912" s="4">
        <x:f>I1912*J1912</x:f>
      </x:c>
      <x:c r="L1912" s="4" t="n">
        <x:v>118.719</x:v>
      </x:c>
      <x:c r="M1912" s="5">
        <x:f>J1912/4.126*100</x:f>
      </x:c>
      <x:c r="N1912" s="6">
        <x:f>M1912*L1912/100</x:f>
      </x:c>
      <x:c r="O1912" s="6">
        <x:f>H1912-N1912</x:f>
      </x:c>
    </x:row>
    <x:row r="1913" spans="1:25">
      <x:c r="A1913" s="0" t="s">
        <x:v>52</x:v>
      </x:c>
      <x:c r="B1913" s="0" t="n">
        <x:v>2078</x:v>
      </x:c>
      <x:c r="C1913" s="0" t="s">
        <x:v>21</x:v>
      </x:c>
      <x:c r="D1913" s="0" t="s">
        <x:v>22</x:v>
      </x:c>
      <x:c r="E1913" s="0" t="s">
        <x:v>23</x:v>
      </x:c>
      <x:c r="F1913" s="0" t="s">
        <x:v>20</x:v>
      </x:c>
      <x:c r="G1913" s="0" t="n">
        <x:v>38</x:v>
      </x:c>
      <x:c r="H1913" s="4" t="n">
        <x:v>28.05</x:v>
      </x:c>
      <x:c r="I1913" s="4" t="n">
        <x:v>38</x:v>
      </x:c>
      <x:c r="J1913" s="4" t="n">
        <x:v>0.738</x:v>
      </x:c>
      <x:c r="K1913" s="4">
        <x:f>I1913*J1913</x:f>
      </x:c>
      <x:c r="L1913" s="4" t="n">
        <x:v>118.719</x:v>
      </x:c>
      <x:c r="M1913" s="5">
        <x:f>J1913/4.126*100</x:f>
      </x:c>
      <x:c r="N1913" s="6">
        <x:f>M1913*L1913/100</x:f>
      </x:c>
      <x:c r="O1913" s="6">
        <x:f>H1913-N1913</x:f>
      </x:c>
    </x:row>
    <x:row r="1914" spans="1:25">
      <x:c r="A1914" s="0" t="s">
        <x:v>52</x:v>
      </x:c>
      <x:c r="B1914" s="0" t="n">
        <x:v>2078</x:v>
      </x:c>
      <x:c r="C1914" s="0" t="s">
        <x:v>17</x:v>
      </x:c>
      <x:c r="D1914" s="0" t="s">
        <x:v>18</x:v>
      </x:c>
      <x:c r="E1914" s="0" t="s">
        <x:v>19</x:v>
      </x:c>
      <x:c r="F1914" s="0" t="s">
        <x:v>20</x:v>
      </x:c>
      <x:c r="G1914" s="0" t="n">
        <x:v>38</x:v>
      </x:c>
      <x:c r="H1914" s="4" t="n">
        <x:v>24.7</x:v>
      </x:c>
      <x:c r="I1914" s="4" t="n">
        <x:v>38</x:v>
      </x:c>
      <x:c r="J1914" s="4" t="n">
        <x:v>0.65</x:v>
      </x:c>
      <x:c r="K1914" s="4">
        <x:f>I1914*J1914</x:f>
      </x:c>
      <x:c r="L1914" s="4" t="n">
        <x:v>118.719</x:v>
      </x:c>
      <x:c r="M1914" s="5">
        <x:f>J1914/4.126*100</x:f>
      </x:c>
      <x:c r="N1914" s="6">
        <x:f>M1914*L1914/100</x:f>
      </x:c>
      <x:c r="O1914" s="6">
        <x:f>H1914-N1914</x:f>
      </x:c>
    </x:row>
    <x:row r="1915" spans="1:25">
      <x:c r="A1915" s="0" t="s">
        <x:v>52</x:v>
      </x:c>
      <x:c r="B1915" s="0" t="n">
        <x:v>2078</x:v>
      </x:c>
      <x:c r="C1915" s="0" t="s">
        <x:v>17</x:v>
      </x:c>
      <x:c r="D1915" s="0" t="s">
        <x:v>24</x:v>
      </x:c>
      <x:c r="E1915" s="0" t="s">
        <x:v>25</x:v>
      </x:c>
      <x:c r="F1915" s="0" t="s">
        <x:v>26</x:v>
      </x:c>
      <x:c r="G1915" s="0" t="n">
        <x:v>38</x:v>
      </x:c>
      <x:c r="H1915" s="4" t="n">
        <x:v>76</x:v>
      </x:c>
      <x:c r="I1915" s="4" t="n">
        <x:v>38</x:v>
      </x:c>
      <x:c r="J1915" s="4" t="n">
        <x:v>2</x:v>
      </x:c>
      <x:c r="K1915" s="4">
        <x:f>I1915*J1915</x:f>
      </x:c>
      <x:c r="L1915" s="4" t="n">
        <x:v>118.719</x:v>
      </x:c>
      <x:c r="M1915" s="5">
        <x:f>J1915/4.126*100</x:f>
      </x:c>
      <x:c r="N1915" s="6">
        <x:f>M1915*L1915/100</x:f>
      </x:c>
      <x:c r="O1915" s="6">
        <x:f>H1915-N1915</x:f>
      </x:c>
    </x:row>
    <x:row r="1916" spans="1:25">
      <x:c r="A1916" s="0" t="s">
        <x:v>31</x:v>
      </x:c>
      <x:c r="B1916" s="0" t="n">
        <x:v>2079</x:v>
      </x:c>
      <x:c r="C1916" s="0" t="s">
        <x:v>17</x:v>
      </x:c>
      <x:c r="D1916" s="0" t="s">
        <x:v>18</x:v>
      </x:c>
      <x:c r="E1916" s="0" t="s">
        <x:v>19</x:v>
      </x:c>
      <x:c r="F1916" s="0" t="s">
        <x:v>20</x:v>
      </x:c>
      <x:c r="G1916" s="0" t="n">
        <x:v>29</x:v>
      </x:c>
      <x:c r="H1916" s="4" t="n">
        <x:v>24.7</x:v>
      </x:c>
      <x:c r="I1916" s="4" t="n">
        <x:v>29</x:v>
      </x:c>
      <x:c r="J1916" s="4" t="n">
        <x:v>0.852</x:v>
      </x:c>
      <x:c r="K1916" s="4">
        <x:f>I1916*J1916</x:f>
      </x:c>
      <x:c r="L1916" s="4" t="n">
        <x:v>100.141</x:v>
      </x:c>
      <x:c r="M1916" s="5">
        <x:f>J1916/3.628*100</x:f>
      </x:c>
      <x:c r="N1916" s="6">
        <x:f>M1916*L1916/100</x:f>
      </x:c>
      <x:c r="O1916" s="6">
        <x:f>H1916-N1916</x:f>
      </x:c>
    </x:row>
    <x:row r="1917" spans="1:25">
      <x:c r="A1917" s="0" t="s">
        <x:v>31</x:v>
      </x:c>
      <x:c r="B1917" s="0" t="n">
        <x:v>2079</x:v>
      </x:c>
      <x:c r="C1917" s="0" t="s">
        <x:v>21</x:v>
      </x:c>
      <x:c r="D1917" s="0" t="s">
        <x:v>22</x:v>
      </x:c>
      <x:c r="E1917" s="0" t="s">
        <x:v>23</x:v>
      </x:c>
      <x:c r="F1917" s="0" t="s">
        <x:v>20</x:v>
      </x:c>
      <x:c r="G1917" s="0" t="n">
        <x:v>29</x:v>
      </x:c>
      <x:c r="H1917" s="4" t="n">
        <x:v>22.5</x:v>
      </x:c>
      <x:c r="I1917" s="4" t="n">
        <x:v>29</x:v>
      </x:c>
      <x:c r="J1917" s="4" t="n">
        <x:v>0.776</x:v>
      </x:c>
      <x:c r="K1917" s="4">
        <x:f>I1917*J1917</x:f>
      </x:c>
      <x:c r="L1917" s="4" t="n">
        <x:v>100.141</x:v>
      </x:c>
      <x:c r="M1917" s="5">
        <x:f>J1917/3.628*100</x:f>
      </x:c>
      <x:c r="N1917" s="6">
        <x:f>M1917*L1917/100</x:f>
      </x:c>
      <x:c r="O1917" s="6">
        <x:f>H1917-N1917</x:f>
      </x:c>
    </x:row>
    <x:row r="1918" spans="1:25">
      <x:c r="A1918" s="0" t="s">
        <x:v>31</x:v>
      </x:c>
      <x:c r="B1918" s="0" t="n">
        <x:v>2079</x:v>
      </x:c>
      <x:c r="C1918" s="0" t="s">
        <x:v>17</x:v>
      </x:c>
      <x:c r="D1918" s="0" t="s">
        <x:v>24</x:v>
      </x:c>
      <x:c r="E1918" s="0" t="s">
        <x:v>25</x:v>
      </x:c>
      <x:c r="F1918" s="0" t="s">
        <x:v>26</x:v>
      </x:c>
      <x:c r="G1918" s="0" t="n">
        <x:v>29</x:v>
      </x:c>
      <x:c r="H1918" s="4" t="n">
        <x:v>76</x:v>
      </x:c>
      <x:c r="I1918" s="4" t="n">
        <x:v>29</x:v>
      </x:c>
      <x:c r="J1918" s="4" t="n">
        <x:v>2</x:v>
      </x:c>
      <x:c r="K1918" s="4">
        <x:f>I1918*J1918</x:f>
      </x:c>
      <x:c r="L1918" s="4" t="n">
        <x:v>100.141</x:v>
      </x:c>
      <x:c r="M1918" s="5">
        <x:f>J1918/3.628*100</x:f>
      </x:c>
      <x:c r="N1918" s="6">
        <x:f>M1918*L1918/100</x:f>
      </x:c>
      <x:c r="O1918" s="6">
        <x:f>H1918-N1918</x:f>
      </x:c>
    </x:row>
    <x:row r="1919" spans="1:25">
      <x:c r="A1919" s="0" t="s">
        <x:v>97</x:v>
      </x:c>
      <x:c r="B1919" s="0" t="n">
        <x:v>2080</x:v>
      </x:c>
      <x:c r="C1919" s="0" t="s">
        <x:v>17</x:v>
      </x:c>
      <x:c r="D1919" s="0" t="s">
        <x:v>18</x:v>
      </x:c>
      <x:c r="E1919" s="0" t="s">
        <x:v>19</x:v>
      </x:c>
      <x:c r="F1919" s="0" t="s">
        <x:v>20</x:v>
      </x:c>
      <x:c r="G1919" s="0" t="n">
        <x:v>38</x:v>
      </x:c>
      <x:c r="H1919" s="4" t="n">
        <x:v>24.7</x:v>
      </x:c>
      <x:c r="I1919" s="4" t="n">
        <x:v>38</x:v>
      </x:c>
      <x:c r="J1919" s="4" t="n">
        <x:v>0.65</x:v>
      </x:c>
      <x:c r="K1919" s="4">
        <x:f>I1919*J1919</x:f>
      </x:c>
      <x:c r="L1919" s="4" t="n">
        <x:v>119.592</x:v>
      </x:c>
      <x:c r="M1919" s="5">
        <x:f>J1919/4.126*100</x:f>
      </x:c>
      <x:c r="N1919" s="6">
        <x:f>M1919*L1919/100</x:f>
      </x:c>
      <x:c r="O1919" s="6">
        <x:f>H1919-N1919</x:f>
      </x:c>
    </x:row>
    <x:row r="1920" spans="1:25">
      <x:c r="A1920" s="0" t="s">
        <x:v>97</x:v>
      </x:c>
      <x:c r="B1920" s="0" t="n">
        <x:v>2080</x:v>
      </x:c>
      <x:c r="C1920" s="0" t="s">
        <x:v>21</x:v>
      </x:c>
      <x:c r="D1920" s="0" t="s">
        <x:v>22</x:v>
      </x:c>
      <x:c r="E1920" s="0" t="s">
        <x:v>23</x:v>
      </x:c>
      <x:c r="F1920" s="0" t="s">
        <x:v>20</x:v>
      </x:c>
      <x:c r="G1920" s="0" t="n">
        <x:v>38</x:v>
      </x:c>
      <x:c r="H1920" s="4" t="n">
        <x:v>28.05</x:v>
      </x:c>
      <x:c r="I1920" s="4" t="n">
        <x:v>38</x:v>
      </x:c>
      <x:c r="J1920" s="4" t="n">
        <x:v>0.738</x:v>
      </x:c>
      <x:c r="K1920" s="4">
        <x:f>I1920*J1920</x:f>
      </x:c>
      <x:c r="L1920" s="4" t="n">
        <x:v>119.592</x:v>
      </x:c>
      <x:c r="M1920" s="5">
        <x:f>J1920/4.126*100</x:f>
      </x:c>
      <x:c r="N1920" s="6">
        <x:f>M1920*L1920/100</x:f>
      </x:c>
      <x:c r="O1920" s="6">
        <x:f>H1920-N1920</x:f>
      </x:c>
    </x:row>
    <x:row r="1921" spans="1:25">
      <x:c r="A1921" s="0" t="s">
        <x:v>97</x:v>
      </x:c>
      <x:c r="B1921" s="0" t="n">
        <x:v>2080</x:v>
      </x:c>
      <x:c r="C1921" s="0" t="s">
        <x:v>21</x:v>
      </x:c>
      <x:c r="D1921" s="0" t="s">
        <x:v>22</x:v>
      </x:c>
      <x:c r="E1921" s="0" t="s">
        <x:v>23</x:v>
      </x:c>
      <x:c r="F1921" s="0" t="s">
        <x:v>20</x:v>
      </x:c>
      <x:c r="G1921" s="0" t="n">
        <x:v>38</x:v>
      </x:c>
      <x:c r="H1921" s="4" t="n">
        <x:v>28.05</x:v>
      </x:c>
      <x:c r="I1921" s="4" t="n">
        <x:v>38</x:v>
      </x:c>
      <x:c r="J1921" s="4" t="n">
        <x:v>0.738</x:v>
      </x:c>
      <x:c r="K1921" s="4">
        <x:f>I1921*J1921</x:f>
      </x:c>
      <x:c r="L1921" s="4" t="n">
        <x:v>119.592</x:v>
      </x:c>
      <x:c r="M1921" s="5">
        <x:f>J1921/4.126*100</x:f>
      </x:c>
      <x:c r="N1921" s="6">
        <x:f>M1921*L1921/100</x:f>
      </x:c>
      <x:c r="O1921" s="6">
        <x:f>H1921-N1921</x:f>
      </x:c>
    </x:row>
    <x:row r="1922" spans="1:25">
      <x:c r="A1922" s="0" t="s">
        <x:v>97</x:v>
      </x:c>
      <x:c r="B1922" s="0" t="n">
        <x:v>2080</x:v>
      </x:c>
      <x:c r="C1922" s="0" t="s">
        <x:v>17</x:v>
      </x:c>
      <x:c r="D1922" s="0" t="s">
        <x:v>24</x:v>
      </x:c>
      <x:c r="E1922" s="0" t="s">
        <x:v>25</x:v>
      </x:c>
      <x:c r="F1922" s="0" t="s">
        <x:v>26</x:v>
      </x:c>
      <x:c r="G1922" s="0" t="n">
        <x:v>38</x:v>
      </x:c>
      <x:c r="H1922" s="4" t="n">
        <x:v>75.944</x:v>
      </x:c>
      <x:c r="I1922" s="4" t="n">
        <x:v>38</x:v>
      </x:c>
      <x:c r="J1922" s="4" t="n">
        <x:v>2</x:v>
      </x:c>
      <x:c r="K1922" s="4">
        <x:f>I1922*J1922</x:f>
      </x:c>
      <x:c r="L1922" s="4" t="n">
        <x:v>119.592</x:v>
      </x:c>
      <x:c r="M1922" s="5">
        <x:f>J1922/4.126*100</x:f>
      </x:c>
      <x:c r="N1922" s="6">
        <x:f>M1922*L1922/100</x:f>
      </x:c>
      <x:c r="O1922" s="6">
        <x:f>H1922-N1922</x:f>
      </x:c>
    </x:row>
    <x:row r="1923" spans="1:25">
      <x:c r="A1923" s="0" t="s">
        <x:v>90</x:v>
      </x:c>
      <x:c r="B1923" s="0" t="n">
        <x:v>2081</x:v>
      </x:c>
      <x:c r="C1923" s="0" t="s">
        <x:v>21</x:v>
      </x:c>
      <x:c r="D1923" s="0" t="s">
        <x:v>33</x:v>
      </x:c>
      <x:c r="E1923" s="0" t="s">
        <x:v>73</x:v>
      </x:c>
      <x:c r="F1923" s="0" t="s">
        <x:v>20</x:v>
      </x:c>
      <x:c r="G1923" s="0" t="n">
        <x:v>173</x:v>
      </x:c>
      <x:c r="H1923" s="4" t="n">
        <x:v>46.018</x:v>
      </x:c>
      <x:c r="I1923" s="4" t="n">
        <x:v>173</x:v>
      </x:c>
      <x:c r="J1923" s="4" t="n">
        <x:v>0.266</x:v>
      </x:c>
      <x:c r="K1923" s="4">
        <x:f>I1923*J1923</x:f>
      </x:c>
      <x:c r="L1923" s="4" t="n">
        <x:v>133.629</x:v>
      </x:c>
      <x:c r="M1923" s="5">
        <x:f>J1923/2.04*100</x:f>
      </x:c>
      <x:c r="N1923" s="6">
        <x:f>M1923*L1923/100</x:f>
      </x:c>
      <x:c r="O1923" s="6">
        <x:f>H1923-N1923</x:f>
      </x:c>
    </x:row>
    <x:row r="1924" spans="1:25">
      <x:c r="A1924" s="0" t="s">
        <x:v>90</x:v>
      </x:c>
      <x:c r="B1924" s="0" t="n">
        <x:v>2081</x:v>
      </x:c>
      <x:c r="C1924" s="0" t="s">
        <x:v>21</x:v>
      </x:c>
      <x:c r="D1924" s="0" t="s">
        <x:v>22</x:v>
      </x:c>
      <x:c r="E1924" s="0" t="s">
        <x:v>74</x:v>
      </x:c>
      <x:c r="F1924" s="0" t="s">
        <x:v>20</x:v>
      </x:c>
      <x:c r="G1924" s="0" t="n">
        <x:v>173</x:v>
      </x:c>
      <x:c r="H1924" s="4" t="n">
        <x:v>50.4</x:v>
      </x:c>
      <x:c r="I1924" s="4" t="n">
        <x:v>173</x:v>
      </x:c>
      <x:c r="J1924" s="4" t="n">
        <x:v>0.291</x:v>
      </x:c>
      <x:c r="K1924" s="4">
        <x:f>I1924*J1924</x:f>
      </x:c>
      <x:c r="L1924" s="4" t="n">
        <x:v>133.629</x:v>
      </x:c>
      <x:c r="M1924" s="5">
        <x:f>J1924/2.04*100</x:f>
      </x:c>
      <x:c r="N1924" s="6">
        <x:f>M1924*L1924/100</x:f>
      </x:c>
      <x:c r="O1924" s="6">
        <x:f>H1924-N1924</x:f>
      </x:c>
    </x:row>
    <x:row r="1925" spans="1:25">
      <x:c r="A1925" s="0" t="s">
        <x:v>90</x:v>
      </x:c>
      <x:c r="B1925" s="0" t="n">
        <x:v>2081</x:v>
      </x:c>
      <x:c r="C1925" s="0" t="s">
        <x:v>21</x:v>
      </x:c>
      <x:c r="D1925" s="0" t="s">
        <x:v>22</x:v>
      </x:c>
      <x:c r="E1925" s="0" t="s">
        <x:v>74</x:v>
      </x:c>
      <x:c r="F1925" s="0" t="s">
        <x:v>20</x:v>
      </x:c>
      <x:c r="G1925" s="0" t="n">
        <x:v>173</x:v>
      </x:c>
      <x:c r="H1925" s="4" t="n">
        <x:v>50.4</x:v>
      </x:c>
      <x:c r="I1925" s="4" t="n">
        <x:v>173</x:v>
      </x:c>
      <x:c r="J1925" s="4" t="n">
        <x:v>0.291</x:v>
      </x:c>
      <x:c r="K1925" s="4">
        <x:f>I1925*J1925</x:f>
      </x:c>
      <x:c r="L1925" s="4" t="n">
        <x:v>133.629</x:v>
      </x:c>
      <x:c r="M1925" s="5">
        <x:f>J1925/2.04*100</x:f>
      </x:c>
      <x:c r="N1925" s="6">
        <x:f>M1925*L1925/100</x:f>
      </x:c>
      <x:c r="O1925" s="6">
        <x:f>H1925-N1925</x:f>
      </x:c>
    </x:row>
    <x:row r="1926" spans="1:25">
      <x:c r="A1926" s="0" t="s">
        <x:v>90</x:v>
      </x:c>
      <x:c r="B1926" s="0" t="n">
        <x:v>2081</x:v>
      </x:c>
      <x:c r="C1926" s="0" t="s">
        <x:v>21</x:v>
      </x:c>
      <x:c r="D1926" s="0" t="s">
        <x:v>22</x:v>
      </x:c>
      <x:c r="E1926" s="0" t="s">
        <x:v>74</x:v>
      </x:c>
      <x:c r="F1926" s="0" t="s">
        <x:v>20</x:v>
      </x:c>
      <x:c r="G1926" s="0" t="n">
        <x:v>173</x:v>
      </x:c>
      <x:c r="H1926" s="4" t="n">
        <x:v>47.488</x:v>
      </x:c>
      <x:c r="I1926" s="4" t="n">
        <x:v>173</x:v>
      </x:c>
      <x:c r="J1926" s="4" t="n">
        <x:v>0.274</x:v>
      </x:c>
      <x:c r="K1926" s="4">
        <x:f>I1926*J1926</x:f>
      </x:c>
      <x:c r="L1926" s="4" t="n">
        <x:v>133.629</x:v>
      </x:c>
      <x:c r="M1926" s="5">
        <x:f>J1926/2.04*100</x:f>
      </x:c>
      <x:c r="N1926" s="6">
        <x:f>M1926*L1926/100</x:f>
      </x:c>
      <x:c r="O1926" s="6">
        <x:f>H1926-N1926</x:f>
      </x:c>
    </x:row>
    <x:row r="1927" spans="1:25">
      <x:c r="A1927" s="0" t="s">
        <x:v>90</x:v>
      </x:c>
      <x:c r="B1927" s="0" t="n">
        <x:v>2081</x:v>
      </x:c>
      <x:c r="C1927" s="0" t="s">
        <x:v>21</x:v>
      </x:c>
      <x:c r="D1927" s="0" t="s">
        <x:v>33</x:v>
      </x:c>
      <x:c r="E1927" s="0" t="s">
        <x:v>73</x:v>
      </x:c>
      <x:c r="F1927" s="0" t="s">
        <x:v>26</x:v>
      </x:c>
      <x:c r="G1927" s="0" t="n">
        <x:v>173</x:v>
      </x:c>
      <x:c r="H1927" s="4" t="n">
        <x:v>13.498</x:v>
      </x:c>
      <x:c r="I1927" s="4" t="n">
        <x:v>173</x:v>
      </x:c>
      <x:c r="J1927" s="4" t="n">
        <x:v>0.078</x:v>
      </x:c>
      <x:c r="K1927" s="4">
        <x:f>I1927*J1927</x:f>
      </x:c>
      <x:c r="L1927" s="4" t="n">
        <x:v>133.629</x:v>
      </x:c>
      <x:c r="M1927" s="5">
        <x:f>J1927/2.04*100</x:f>
      </x:c>
      <x:c r="N1927" s="6">
        <x:f>M1927*L1927/100</x:f>
      </x:c>
      <x:c r="O1927" s="6">
        <x:f>H1927-N1927</x:f>
      </x:c>
    </x:row>
    <x:row r="1928" spans="1:25">
      <x:c r="A1928" s="0" t="s">
        <x:v>90</x:v>
      </x:c>
      <x:c r="B1928" s="0" t="n">
        <x:v>2081</x:v>
      </x:c>
      <x:c r="C1928" s="0" t="s">
        <x:v>21</x:v>
      </x:c>
      <x:c r="D1928" s="0" t="s">
        <x:v>36</x:v>
      </x:c>
      <x:c r="E1928" s="0" t="s">
        <x:v>75</x:v>
      </x:c>
      <x:c r="F1928" s="0" t="s">
        <x:v>26</x:v>
      </x:c>
      <x:c r="G1928" s="0" t="n">
        <x:v>173</x:v>
      </x:c>
      <x:c r="H1928" s="4" t="n">
        <x:v>72.66</x:v>
      </x:c>
      <x:c r="I1928" s="4" t="n">
        <x:v>173</x:v>
      </x:c>
      <x:c r="J1928" s="4" t="n">
        <x:v>0.42</x:v>
      </x:c>
      <x:c r="K1928" s="4">
        <x:f>I1928*J1928</x:f>
      </x:c>
      <x:c r="L1928" s="4" t="n">
        <x:v>133.629</x:v>
      </x:c>
      <x:c r="M1928" s="5">
        <x:f>J1928/2.04*100</x:f>
      </x:c>
      <x:c r="N1928" s="6">
        <x:f>M1928*L1928/100</x:f>
      </x:c>
      <x:c r="O1928" s="6">
        <x:f>H1928-N1928</x:f>
      </x:c>
    </x:row>
    <x:row r="1929" spans="1:25">
      <x:c r="A1929" s="0" t="s">
        <x:v>90</x:v>
      </x:c>
      <x:c r="B1929" s="0" t="n">
        <x:v>2081</x:v>
      </x:c>
      <x:c r="C1929" s="0" t="s">
        <x:v>21</x:v>
      </x:c>
      <x:c r="D1929" s="0" t="s">
        <x:v>36</x:v>
      </x:c>
      <x:c r="E1929" s="0" t="s">
        <x:v>76</x:v>
      </x:c>
      <x:c r="F1929" s="0" t="s">
        <x:v>26</x:v>
      </x:c>
      <x:c r="G1929" s="0" t="n">
        <x:v>173</x:v>
      </x:c>
      <x:c r="H1929" s="4" t="n">
        <x:v>72.661</x:v>
      </x:c>
      <x:c r="I1929" s="4" t="n">
        <x:v>173</x:v>
      </x:c>
      <x:c r="J1929" s="4" t="n">
        <x:v>0.42</x:v>
      </x:c>
      <x:c r="K1929" s="4">
        <x:f>I1929*J1929</x:f>
      </x:c>
      <x:c r="L1929" s="4" t="n">
        <x:v>133.629</x:v>
      </x:c>
      <x:c r="M1929" s="5">
        <x:f>J1929/2.04*100</x:f>
      </x:c>
      <x:c r="N1929" s="6">
        <x:f>M1929*L1929/100</x:f>
      </x:c>
      <x:c r="O1929" s="6">
        <x:f>H1929-N1929</x:f>
      </x:c>
    </x:row>
    <x:row r="1930" spans="1:25">
      <x:c r="A1930" s="0" t="s">
        <x:v>77</x:v>
      </x:c>
      <x:c r="B1930" s="0" t="n">
        <x:v>2082</x:v>
      </x:c>
      <x:c r="C1930" s="0" t="s">
        <x:v>21</x:v>
      </x:c>
      <x:c r="D1930" s="0" t="s">
        <x:v>22</x:v>
      </x:c>
      <x:c r="E1930" s="0" t="s">
        <x:v>74</x:v>
      </x:c>
      <x:c r="F1930" s="0" t="s">
        <x:v>20</x:v>
      </x:c>
      <x:c r="G1930" s="0" t="n">
        <x:v>173</x:v>
      </x:c>
      <x:c r="H1930" s="4" t="n">
        <x:v>50.4</x:v>
      </x:c>
      <x:c r="I1930" s="4" t="n">
        <x:v>173</x:v>
      </x:c>
      <x:c r="J1930" s="4" t="n">
        <x:v>0.291</x:v>
      </x:c>
      <x:c r="K1930" s="4">
        <x:f>I1930*J1930</x:f>
      </x:c>
      <x:c r="L1930" s="4" t="n">
        <x:v>54.132</x:v>
      </x:c>
      <x:c r="M1930" s="5">
        <x:f>J1930/1.766*100</x:f>
      </x:c>
      <x:c r="N1930" s="6">
        <x:f>M1930*L1930/100</x:f>
      </x:c>
      <x:c r="O1930" s="6">
        <x:f>H1930-N1930</x:f>
      </x:c>
    </x:row>
    <x:row r="1931" spans="1:25">
      <x:c r="A1931" s="0" t="s">
        <x:v>77</x:v>
      </x:c>
      <x:c r="B1931" s="0" t="n">
        <x:v>2082</x:v>
      </x:c>
      <x:c r="C1931" s="0" t="s">
        <x:v>21</x:v>
      </x:c>
      <x:c r="D1931" s="0" t="s">
        <x:v>22</x:v>
      </x:c>
      <x:c r="E1931" s="0" t="s">
        <x:v>74</x:v>
      </x:c>
      <x:c r="F1931" s="0" t="s">
        <x:v>20</x:v>
      </x:c>
      <x:c r="G1931" s="0" t="n">
        <x:v>173</x:v>
      </x:c>
      <x:c r="H1931" s="4" t="n">
        <x:v>50.4</x:v>
      </x:c>
      <x:c r="I1931" s="4" t="n">
        <x:v>173</x:v>
      </x:c>
      <x:c r="J1931" s="4" t="n">
        <x:v>0.291</x:v>
      </x:c>
      <x:c r="K1931" s="4">
        <x:f>I1931*J1931</x:f>
      </x:c>
      <x:c r="L1931" s="4" t="n">
        <x:v>54.132</x:v>
      </x:c>
      <x:c r="M1931" s="5">
        <x:f>J1931/1.766*100</x:f>
      </x:c>
      <x:c r="N1931" s="6">
        <x:f>M1931*L1931/100</x:f>
      </x:c>
      <x:c r="O1931" s="6">
        <x:f>H1931-N1931</x:f>
      </x:c>
    </x:row>
    <x:row r="1932" spans="1:25">
      <x:c r="A1932" s="0" t="s">
        <x:v>77</x:v>
      </x:c>
      <x:c r="B1932" s="0" t="n">
        <x:v>2082</x:v>
      </x:c>
      <x:c r="C1932" s="0" t="s">
        <x:v>21</x:v>
      </x:c>
      <x:c r="D1932" s="0" t="s">
        <x:v>33</x:v>
      </x:c>
      <x:c r="E1932" s="0" t="s">
        <x:v>73</x:v>
      </x:c>
      <x:c r="F1932" s="0" t="s">
        <x:v>20</x:v>
      </x:c>
      <x:c r="G1932" s="0" t="n">
        <x:v>173</x:v>
      </x:c>
      <x:c r="H1932" s="4" t="n">
        <x:v>46.018</x:v>
      </x:c>
      <x:c r="I1932" s="4" t="n">
        <x:v>173</x:v>
      </x:c>
      <x:c r="J1932" s="4" t="n">
        <x:v>0.266</x:v>
      </x:c>
      <x:c r="K1932" s="4">
        <x:f>I1932*J1932</x:f>
      </x:c>
      <x:c r="L1932" s="4" t="n">
        <x:v>54.132</x:v>
      </x:c>
      <x:c r="M1932" s="5">
        <x:f>J1932/1.766*100</x:f>
      </x:c>
      <x:c r="N1932" s="6">
        <x:f>M1932*L1932/100</x:f>
      </x:c>
      <x:c r="O1932" s="6">
        <x:f>H1932-N1932</x:f>
      </x:c>
    </x:row>
    <x:row r="1933" spans="1:25">
      <x:c r="A1933" s="0" t="s">
        <x:v>77</x:v>
      </x:c>
      <x:c r="B1933" s="0" t="n">
        <x:v>2082</x:v>
      </x:c>
      <x:c r="C1933" s="0" t="s">
        <x:v>21</x:v>
      </x:c>
      <x:c r="D1933" s="0" t="s">
        <x:v>33</x:v>
      </x:c>
      <x:c r="E1933" s="0" t="s">
        <x:v>73</x:v>
      </x:c>
      <x:c r="F1933" s="0" t="s">
        <x:v>26</x:v>
      </x:c>
      <x:c r="G1933" s="0" t="n">
        <x:v>173</x:v>
      </x:c>
      <x:c r="H1933" s="4" t="n">
        <x:v>13.498</x:v>
      </x:c>
      <x:c r="I1933" s="4" t="n">
        <x:v>173</x:v>
      </x:c>
      <x:c r="J1933" s="4" t="n">
        <x:v>0.078</x:v>
      </x:c>
      <x:c r="K1933" s="4">
        <x:f>I1933*J1933</x:f>
      </x:c>
      <x:c r="L1933" s="4" t="n">
        <x:v>54.132</x:v>
      </x:c>
      <x:c r="M1933" s="5">
        <x:f>J1933/1.766*100</x:f>
      </x:c>
      <x:c r="N1933" s="6">
        <x:f>M1933*L1933/100</x:f>
      </x:c>
      <x:c r="O1933" s="6">
        <x:f>H1933-N1933</x:f>
      </x:c>
    </x:row>
    <x:row r="1934" spans="1:25">
      <x:c r="A1934" s="0" t="s">
        <x:v>77</x:v>
      </x:c>
      <x:c r="B1934" s="0" t="n">
        <x:v>2082</x:v>
      </x:c>
      <x:c r="C1934" s="0" t="s">
        <x:v>21</x:v>
      </x:c>
      <x:c r="D1934" s="0" t="s">
        <x:v>36</x:v>
      </x:c>
      <x:c r="E1934" s="0" t="s">
        <x:v>75</x:v>
      </x:c>
      <x:c r="F1934" s="0" t="s">
        <x:v>26</x:v>
      </x:c>
      <x:c r="G1934" s="0" t="n">
        <x:v>173</x:v>
      </x:c>
      <x:c r="H1934" s="4" t="n">
        <x:v>72.66</x:v>
      </x:c>
      <x:c r="I1934" s="4" t="n">
        <x:v>173</x:v>
      </x:c>
      <x:c r="J1934" s="4" t="n">
        <x:v>0.42</x:v>
      </x:c>
      <x:c r="K1934" s="4">
        <x:f>I1934*J1934</x:f>
      </x:c>
      <x:c r="L1934" s="4" t="n">
        <x:v>54.132</x:v>
      </x:c>
      <x:c r="M1934" s="5">
        <x:f>J1934/1.766*100</x:f>
      </x:c>
      <x:c r="N1934" s="6">
        <x:f>M1934*L1934/100</x:f>
      </x:c>
      <x:c r="O1934" s="6">
        <x:f>H1934-N1934</x:f>
      </x:c>
    </x:row>
    <x:row r="1935" spans="1:25">
      <x:c r="A1935" s="0" t="s">
        <x:v>77</x:v>
      </x:c>
      <x:c r="B1935" s="0" t="n">
        <x:v>2082</x:v>
      </x:c>
      <x:c r="C1935" s="0" t="s">
        <x:v>21</x:v>
      </x:c>
      <x:c r="D1935" s="0" t="s">
        <x:v>36</x:v>
      </x:c>
      <x:c r="E1935" s="0" t="s">
        <x:v>76</x:v>
      </x:c>
      <x:c r="F1935" s="0" t="s">
        <x:v>26</x:v>
      </x:c>
      <x:c r="G1935" s="0" t="n">
        <x:v>173</x:v>
      </x:c>
      <x:c r="H1935" s="4" t="n">
        <x:v>72.663</x:v>
      </x:c>
      <x:c r="I1935" s="4" t="n">
        <x:v>173</x:v>
      </x:c>
      <x:c r="J1935" s="4" t="n">
        <x:v>0.42</x:v>
      </x:c>
      <x:c r="K1935" s="4">
        <x:f>I1935*J1935</x:f>
      </x:c>
      <x:c r="L1935" s="4" t="n">
        <x:v>54.132</x:v>
      </x:c>
      <x:c r="M1935" s="5">
        <x:f>J1935/1.766*100</x:f>
      </x:c>
      <x:c r="N1935" s="6">
        <x:f>M1935*L1935/100</x:f>
      </x:c>
      <x:c r="O1935" s="6">
        <x:f>H1935-N1935</x:f>
      </x:c>
    </x:row>
    <x:row r="1936" spans="1:25">
      <x:c r="A1936" s="0" t="s">
        <x:v>80</x:v>
      </x:c>
      <x:c r="B1936" s="0" t="n">
        <x:v>2086</x:v>
      </x:c>
      <x:c r="C1936" s="0" t="s">
        <x:v>21</x:v>
      </x:c>
      <x:c r="D1936" s="0" t="s">
        <x:v>42</x:v>
      </x:c>
      <x:c r="E1936" s="0" t="s">
        <x:v>44</x:v>
      </x:c>
      <x:c r="F1936" s="0" t="s">
        <x:v>20</x:v>
      </x:c>
      <x:c r="G1936" s="0" t="n">
        <x:v>4</x:v>
      </x:c>
      <x:c r="H1936" s="4" t="n">
        <x:v>1.2</x:v>
      </x:c>
      <x:c r="I1936" s="4" t="n">
        <x:v>4</x:v>
      </x:c>
      <x:c r="J1936" s="4" t="n">
        <x:v>0.3</x:v>
      </x:c>
      <x:c r="K1936" s="4">
        <x:f>I1936*J1936</x:f>
      </x:c>
      <x:c r="L1936" s="4" t="n">
        <x:v>13.85</x:v>
      </x:c>
      <x:c r="M1936" s="5">
        <x:f>J1936/3.83*100</x:f>
      </x:c>
      <x:c r="N1936" s="6">
        <x:f>M1936*L1936/100</x:f>
      </x:c>
      <x:c r="O1936" s="6">
        <x:f>H1936-N1936</x:f>
      </x:c>
    </x:row>
    <x:row r="1937" spans="1:25">
      <x:c r="A1937" s="0" t="s">
        <x:v>80</x:v>
      </x:c>
      <x:c r="B1937" s="0" t="n">
        <x:v>2086</x:v>
      </x:c>
      <x:c r="C1937" s="0" t="s">
        <x:v>21</x:v>
      </x:c>
      <x:c r="D1937" s="0" t="s">
        <x:v>42</x:v>
      </x:c>
      <x:c r="E1937" s="0" t="s">
        <x:v>43</x:v>
      </x:c>
      <x:c r="F1937" s="0" t="s">
        <x:v>20</x:v>
      </x:c>
      <x:c r="G1937" s="0" t="n">
        <x:v>4</x:v>
      </x:c>
      <x:c r="H1937" s="4" t="n">
        <x:v>1.2</x:v>
      </x:c>
      <x:c r="I1937" s="4" t="n">
        <x:v>4</x:v>
      </x:c>
      <x:c r="J1937" s="4" t="n">
        <x:v>0.3</x:v>
      </x:c>
      <x:c r="K1937" s="4">
        <x:f>I1937*J1937</x:f>
      </x:c>
      <x:c r="L1937" s="4" t="n">
        <x:v>13.85</x:v>
      </x:c>
      <x:c r="M1937" s="5">
        <x:f>J1937/3.83*100</x:f>
      </x:c>
      <x:c r="N1937" s="6">
        <x:f>M1937*L1937/100</x:f>
      </x:c>
      <x:c r="O1937" s="6">
        <x:f>H1937-N1937</x:f>
      </x:c>
    </x:row>
    <x:row r="1938" spans="1:25">
      <x:c r="A1938" s="0" t="s">
        <x:v>80</x:v>
      </x:c>
      <x:c r="B1938" s="0" t="n">
        <x:v>2086</x:v>
      </x:c>
      <x:c r="C1938" s="0" t="s">
        <x:v>21</x:v>
      </x:c>
      <x:c r="D1938" s="0" t="s">
        <x:v>33</x:v>
      </x:c>
      <x:c r="E1938" s="0" t="s">
        <x:v>45</x:v>
      </x:c>
      <x:c r="F1938" s="0" t="s">
        <x:v>26</x:v>
      </x:c>
      <x:c r="G1938" s="0" t="n">
        <x:v>4</x:v>
      </x:c>
      <x:c r="H1938" s="4" t="n">
        <x:v>5.92</x:v>
      </x:c>
      <x:c r="I1938" s="4" t="n">
        <x:v>4</x:v>
      </x:c>
      <x:c r="J1938" s="4" t="n">
        <x:v>1.48</x:v>
      </x:c>
      <x:c r="K1938" s="4">
        <x:f>I1938*J1938</x:f>
      </x:c>
      <x:c r="L1938" s="4" t="n">
        <x:v>13.85</x:v>
      </x:c>
      <x:c r="M1938" s="5">
        <x:f>J1938/3.83*100</x:f>
      </x:c>
      <x:c r="N1938" s="6">
        <x:f>M1938*L1938/100</x:f>
      </x:c>
      <x:c r="O1938" s="6">
        <x:f>H1938-N1938</x:f>
      </x:c>
    </x:row>
    <x:row r="1939" spans="1:25">
      <x:c r="A1939" s="0" t="s">
        <x:v>80</x:v>
      </x:c>
      <x:c r="B1939" s="0" t="n">
        <x:v>2086</x:v>
      </x:c>
      <x:c r="C1939" s="0" t="s">
        <x:v>21</x:v>
      </x:c>
      <x:c r="D1939" s="0" t="s">
        <x:v>36</x:v>
      </x:c>
      <x:c r="E1939" s="0" t="s">
        <x:v>46</x:v>
      </x:c>
      <x:c r="F1939" s="0" t="s">
        <x:v>26</x:v>
      </x:c>
      <x:c r="G1939" s="0" t="n">
        <x:v>4</x:v>
      </x:c>
      <x:c r="H1939" s="4" t="n">
        <x:v>7</x:v>
      </x:c>
      <x:c r="I1939" s="4" t="n">
        <x:v>4</x:v>
      </x:c>
      <x:c r="J1939" s="4" t="n">
        <x:v>1.75</x:v>
      </x:c>
      <x:c r="K1939" s="4">
        <x:f>I1939*J1939</x:f>
      </x:c>
      <x:c r="L1939" s="4" t="n">
        <x:v>13.85</x:v>
      </x:c>
      <x:c r="M1939" s="5">
        <x:f>J1939/3.83*100</x:f>
      </x:c>
      <x:c r="N1939" s="6">
        <x:f>M1939*L1939/100</x:f>
      </x:c>
      <x:c r="O1939" s="6">
        <x:f>H1939-N1939</x:f>
      </x:c>
    </x:row>
    <x:row r="1940" spans="1:25">
      <x:c r="A1940" s="0" t="s">
        <x:v>119</x:v>
      </x:c>
      <x:c r="B1940" s="0" t="n">
        <x:v>2097</x:v>
      </x:c>
      <x:c r="C1940" s="0" t="s">
        <x:v>21</x:v>
      </x:c>
      <x:c r="D1940" s="0" t="s">
        <x:v>22</x:v>
      </x:c>
      <x:c r="E1940" s="0" t="s">
        <x:v>35</x:v>
      </x:c>
      <x:c r="F1940" s="0" t="s">
        <x:v>20</x:v>
      </x:c>
      <x:c r="G1940" s="0" t="n">
        <x:v>173</x:v>
      </x:c>
      <x:c r="H1940" s="4" t="n">
        <x:v>50.4</x:v>
      </x:c>
      <x:c r="I1940" s="4" t="n">
        <x:v>173</x:v>
      </x:c>
      <x:c r="J1940" s="4" t="n">
        <x:v>0.291</x:v>
      </x:c>
      <x:c r="K1940" s="4">
        <x:f>I1940*J1940</x:f>
      </x:c>
      <x:c r="L1940" s="4" t="n">
        <x:v>0</x:v>
      </x:c>
      <x:c r="M1940" s="5">
        <x:f>J1940/1.475*100</x:f>
      </x:c>
      <x:c r="N1940" s="6">
        <x:f>M1940*L1940/100</x:f>
      </x:c>
      <x:c r="O1940" s="6">
        <x:f>H1940-N1940</x:f>
      </x:c>
    </x:row>
    <x:row r="1941" spans="1:25">
      <x:c r="A1941" s="0" t="s">
        <x:v>119</x:v>
      </x:c>
      <x:c r="B1941" s="0" t="n">
        <x:v>2097</x:v>
      </x:c>
      <x:c r="C1941" s="0" t="s">
        <x:v>21</x:v>
      </x:c>
      <x:c r="D1941" s="0" t="s">
        <x:v>33</x:v>
      </x:c>
      <x:c r="E1941" s="0" t="s">
        <x:v>34</x:v>
      </x:c>
      <x:c r="F1941" s="0" t="s">
        <x:v>20</x:v>
      </x:c>
      <x:c r="G1941" s="0" t="n">
        <x:v>173</x:v>
      </x:c>
      <x:c r="H1941" s="4" t="n">
        <x:v>46.018</x:v>
      </x:c>
      <x:c r="I1941" s="4" t="n">
        <x:v>173</x:v>
      </x:c>
      <x:c r="J1941" s="4" t="n">
        <x:v>0.266</x:v>
      </x:c>
      <x:c r="K1941" s="4">
        <x:f>I1941*J1941</x:f>
      </x:c>
      <x:c r="L1941" s="4" t="n">
        <x:v>0</x:v>
      </x:c>
      <x:c r="M1941" s="5">
        <x:f>J1941/1.475*100</x:f>
      </x:c>
      <x:c r="N1941" s="6">
        <x:f>M1941*L1941/100</x:f>
      </x:c>
      <x:c r="O1941" s="6">
        <x:f>H1941-N1941</x:f>
      </x:c>
    </x:row>
    <x:row r="1942" spans="1:25">
      <x:c r="A1942" s="0" t="s">
        <x:v>119</x:v>
      </x:c>
      <x:c r="B1942" s="0" t="n">
        <x:v>2097</x:v>
      </x:c>
      <x:c r="C1942" s="0" t="s">
        <x:v>21</x:v>
      </x:c>
      <x:c r="D1942" s="0" t="s">
        <x:v>33</x:v>
      </x:c>
      <x:c r="E1942" s="0" t="s">
        <x:v>34</x:v>
      </x:c>
      <x:c r="F1942" s="0" t="s">
        <x:v>26</x:v>
      </x:c>
      <x:c r="G1942" s="0" t="n">
        <x:v>173</x:v>
      </x:c>
      <x:c r="H1942" s="4" t="n">
        <x:v>13.495</x:v>
      </x:c>
      <x:c r="I1942" s="4" t="n">
        <x:v>173</x:v>
      </x:c>
      <x:c r="J1942" s="4" t="n">
        <x:v>0.078</x:v>
      </x:c>
      <x:c r="K1942" s="4">
        <x:f>I1942*J1942</x:f>
      </x:c>
      <x:c r="L1942" s="4" t="n">
        <x:v>0</x:v>
      </x:c>
      <x:c r="M1942" s="5">
        <x:f>J1942/1.475*100</x:f>
      </x:c>
      <x:c r="N1942" s="6">
        <x:f>M1942*L1942/100</x:f>
      </x:c>
      <x:c r="O1942" s="6">
        <x:f>H1942-N1942</x:f>
      </x:c>
    </x:row>
    <x:row r="1943" spans="1:25">
      <x:c r="A1943" s="0" t="s">
        <x:v>119</x:v>
      </x:c>
      <x:c r="B1943" s="0" t="n">
        <x:v>2097</x:v>
      </x:c>
      <x:c r="C1943" s="0" t="s">
        <x:v>21</x:v>
      </x:c>
      <x:c r="D1943" s="0" t="s">
        <x:v>36</x:v>
      </x:c>
      <x:c r="E1943" s="0" t="s">
        <x:v>37</x:v>
      </x:c>
      <x:c r="F1943" s="0" t="s">
        <x:v>26</x:v>
      </x:c>
      <x:c r="G1943" s="0" t="n">
        <x:v>173</x:v>
      </x:c>
      <x:c r="H1943" s="4" t="n">
        <x:v>73.037</x:v>
      </x:c>
      <x:c r="I1943" s="4" t="n">
        <x:v>173</x:v>
      </x:c>
      <x:c r="J1943" s="4" t="n">
        <x:v>0.42</x:v>
      </x:c>
      <x:c r="K1943" s="4">
        <x:f>I1943*J1943</x:f>
      </x:c>
      <x:c r="L1943" s="4" t="n">
        <x:v>0</x:v>
      </x:c>
      <x:c r="M1943" s="5">
        <x:f>J1943/1.475*100</x:f>
      </x:c>
      <x:c r="N1943" s="6">
        <x:f>M1943*L1943/100</x:f>
      </x:c>
      <x:c r="O1943" s="6">
        <x:f>H1943-N1943</x:f>
      </x:c>
    </x:row>
    <x:row r="1944" spans="1:25">
      <x:c r="A1944" s="0" t="s">
        <x:v>119</x:v>
      </x:c>
      <x:c r="B1944" s="0" t="n">
        <x:v>2097</x:v>
      </x:c>
      <x:c r="C1944" s="0" t="s">
        <x:v>21</x:v>
      </x:c>
      <x:c r="D1944" s="0" t="s">
        <x:v>36</x:v>
      </x:c>
      <x:c r="E1944" s="0" t="s">
        <x:v>38</x:v>
      </x:c>
      <x:c r="F1944" s="0" t="s">
        <x:v>26</x:v>
      </x:c>
      <x:c r="G1944" s="0" t="n">
        <x:v>173</x:v>
      </x:c>
      <x:c r="H1944" s="4" t="n">
        <x:v>72.662</x:v>
      </x:c>
      <x:c r="I1944" s="4" t="n">
        <x:v>173</x:v>
      </x:c>
      <x:c r="J1944" s="4" t="n">
        <x:v>0.42</x:v>
      </x:c>
      <x:c r="K1944" s="4">
        <x:f>I1944*J1944</x:f>
      </x:c>
      <x:c r="L1944" s="4" t="n">
        <x:v>0</x:v>
      </x:c>
      <x:c r="M1944" s="5">
        <x:f>J1944/1.475*100</x:f>
      </x:c>
      <x:c r="N1944" s="6">
        <x:f>M1944*L1944/100</x:f>
      </x:c>
      <x:c r="O1944" s="6">
        <x:f>H1944-N1944</x:f>
      </x:c>
    </x:row>
    <x:row r="1945" spans="1:25">
      <x:c r="A1945" s="0" t="s">
        <x:v>96</x:v>
      </x:c>
      <x:c r="B1945" s="0" t="n">
        <x:v>2098</x:v>
      </x:c>
      <x:c r="C1945" s="0" t="s">
        <x:v>21</x:v>
      </x:c>
      <x:c r="D1945" s="0" t="s">
        <x:v>22</x:v>
      </x:c>
      <x:c r="E1945" s="0" t="s">
        <x:v>23</x:v>
      </x:c>
      <x:c r="F1945" s="0" t="s">
        <x:v>20</x:v>
      </x:c>
      <x:c r="G1945" s="0" t="n">
        <x:v>37</x:v>
      </x:c>
      <x:c r="H1945" s="4" t="n">
        <x:v>28.05</x:v>
      </x:c>
      <x:c r="I1945" s="4" t="n">
        <x:v>37</x:v>
      </x:c>
      <x:c r="J1945" s="4" t="n">
        <x:v>0.758</x:v>
      </x:c>
      <x:c r="K1945" s="4">
        <x:f>I1945*J1945</x:f>
      </x:c>
      <x:c r="L1945" s="4" t="n">
        <x:v>131.878</x:v>
      </x:c>
      <x:c r="M1945" s="5">
        <x:f>J1945/4.184*100</x:f>
      </x:c>
      <x:c r="N1945" s="6">
        <x:f>M1945*L1945/100</x:f>
      </x:c>
      <x:c r="O1945" s="6">
        <x:f>H1945-N1945</x:f>
      </x:c>
    </x:row>
    <x:row r="1946" spans="1:25">
      <x:c r="A1946" s="0" t="s">
        <x:v>96</x:v>
      </x:c>
      <x:c r="B1946" s="0" t="n">
        <x:v>2098</x:v>
      </x:c>
      <x:c r="C1946" s="0" t="s">
        <x:v>21</x:v>
      </x:c>
      <x:c r="D1946" s="0" t="s">
        <x:v>22</x:v>
      </x:c>
      <x:c r="E1946" s="0" t="s">
        <x:v>23</x:v>
      </x:c>
      <x:c r="F1946" s="0" t="s">
        <x:v>20</x:v>
      </x:c>
      <x:c r="G1946" s="0" t="n">
        <x:v>37</x:v>
      </x:c>
      <x:c r="H1946" s="4" t="n">
        <x:v>28.05</x:v>
      </x:c>
      <x:c r="I1946" s="4" t="n">
        <x:v>37</x:v>
      </x:c>
      <x:c r="J1946" s="4" t="n">
        <x:v>0.758</x:v>
      </x:c>
      <x:c r="K1946" s="4">
        <x:f>I1946*J1946</x:f>
      </x:c>
      <x:c r="L1946" s="4" t="n">
        <x:v>131.878</x:v>
      </x:c>
      <x:c r="M1946" s="5">
        <x:f>J1946/4.184*100</x:f>
      </x:c>
      <x:c r="N1946" s="6">
        <x:f>M1946*L1946/100</x:f>
      </x:c>
      <x:c r="O1946" s="6">
        <x:f>H1946-N1946</x:f>
      </x:c>
    </x:row>
    <x:row r="1947" spans="1:25">
      <x:c r="A1947" s="0" t="s">
        <x:v>96</x:v>
      </x:c>
      <x:c r="B1947" s="0" t="n">
        <x:v>2098</x:v>
      </x:c>
      <x:c r="C1947" s="0" t="s">
        <x:v>17</x:v>
      </x:c>
      <x:c r="D1947" s="0" t="s">
        <x:v>18</x:v>
      </x:c>
      <x:c r="E1947" s="0" t="s">
        <x:v>19</x:v>
      </x:c>
      <x:c r="F1947" s="0" t="s">
        <x:v>20</x:v>
      </x:c>
      <x:c r="G1947" s="0" t="n">
        <x:v>37</x:v>
      </x:c>
      <x:c r="H1947" s="4" t="n">
        <x:v>24.7</x:v>
      </x:c>
      <x:c r="I1947" s="4" t="n">
        <x:v>37</x:v>
      </x:c>
      <x:c r="J1947" s="4" t="n">
        <x:v>0.668</x:v>
      </x:c>
      <x:c r="K1947" s="4">
        <x:f>I1947*J1947</x:f>
      </x:c>
      <x:c r="L1947" s="4" t="n">
        <x:v>131.878</x:v>
      </x:c>
      <x:c r="M1947" s="5">
        <x:f>J1947/4.184*100</x:f>
      </x:c>
      <x:c r="N1947" s="6">
        <x:f>M1947*L1947/100</x:f>
      </x:c>
      <x:c r="O1947" s="6">
        <x:f>H1947-N1947</x:f>
      </x:c>
    </x:row>
    <x:row r="1948" spans="1:25">
      <x:c r="A1948" s="0" t="s">
        <x:v>96</x:v>
      </x:c>
      <x:c r="B1948" s="0" t="n">
        <x:v>2098</x:v>
      </x:c>
      <x:c r="C1948" s="0" t="s">
        <x:v>17</x:v>
      </x:c>
      <x:c r="D1948" s="0" t="s">
        <x:v>24</x:v>
      </x:c>
      <x:c r="E1948" s="0" t="s">
        <x:v>25</x:v>
      </x:c>
      <x:c r="F1948" s="0" t="s">
        <x:v>26</x:v>
      </x:c>
      <x:c r="G1948" s="0" t="n">
        <x:v>37</x:v>
      </x:c>
      <x:c r="H1948" s="4" t="n">
        <x:v>76</x:v>
      </x:c>
      <x:c r="I1948" s="4" t="n">
        <x:v>37</x:v>
      </x:c>
      <x:c r="J1948" s="4" t="n">
        <x:v>2</x:v>
      </x:c>
      <x:c r="K1948" s="4">
        <x:f>I1948*J1948</x:f>
      </x:c>
      <x:c r="L1948" s="4" t="n">
        <x:v>131.878</x:v>
      </x:c>
      <x:c r="M1948" s="5">
        <x:f>J1948/4.184*100</x:f>
      </x:c>
      <x:c r="N1948" s="6">
        <x:f>M1948*L1948/100</x:f>
      </x:c>
      <x:c r="O1948" s="6">
        <x:f>H1948-N1948</x:f>
      </x:c>
    </x:row>
    <x:row r="1949" spans="1:25">
      <x:c r="A1949" s="0" t="s">
        <x:v>65</x:v>
      </x:c>
      <x:c r="B1949" s="0" t="n">
        <x:v>2099</x:v>
      </x:c>
      <x:c r="C1949" s="0" t="s">
        <x:v>17</x:v>
      </x:c>
      <x:c r="D1949" s="0" t="s">
        <x:v>18</x:v>
      </x:c>
      <x:c r="E1949" s="0" t="s">
        <x:v>19</x:v>
      </x:c>
      <x:c r="F1949" s="0" t="s">
        <x:v>20</x:v>
      </x:c>
      <x:c r="G1949" s="0" t="n">
        <x:v>23</x:v>
      </x:c>
      <x:c r="H1949" s="4" t="n">
        <x:v>24.7</x:v>
      </x:c>
      <x:c r="I1949" s="4" t="n">
        <x:v>23</x:v>
      </x:c>
      <x:c r="J1949" s="4" t="n">
        <x:v>1.074</x:v>
      </x:c>
      <x:c r="K1949" s="4">
        <x:f>I1949*J1949</x:f>
      </x:c>
      <x:c r="L1949" s="4" t="n">
        <x:v>31.95</x:v>
      </x:c>
      <x:c r="M1949" s="5">
        <x:f>J1949/3.837*100</x:f>
      </x:c>
      <x:c r="N1949" s="6">
        <x:f>M1949*L1949/100</x:f>
      </x:c>
      <x:c r="O1949" s="6">
        <x:f>H1949-N1949</x:f>
      </x:c>
    </x:row>
    <x:row r="1950" spans="1:25">
      <x:c r="A1950" s="0" t="s">
        <x:v>65</x:v>
      </x:c>
      <x:c r="B1950" s="0" t="n">
        <x:v>2099</x:v>
      </x:c>
      <x:c r="C1950" s="0" t="s">
        <x:v>21</x:v>
      </x:c>
      <x:c r="D1950" s="0" t="s">
        <x:v>22</x:v>
      </x:c>
      <x:c r="E1950" s="0" t="s">
        <x:v>23</x:v>
      </x:c>
      <x:c r="F1950" s="0" t="s">
        <x:v>20</x:v>
      </x:c>
      <x:c r="G1950" s="0" t="n">
        <x:v>23</x:v>
      </x:c>
      <x:c r="H1950" s="4" t="n">
        <x:v>17.55</x:v>
      </x:c>
      <x:c r="I1950" s="4" t="n">
        <x:v>23</x:v>
      </x:c>
      <x:c r="J1950" s="4" t="n">
        <x:v>0.763</x:v>
      </x:c>
      <x:c r="K1950" s="4">
        <x:f>I1950*J1950</x:f>
      </x:c>
      <x:c r="L1950" s="4" t="n">
        <x:v>31.95</x:v>
      </x:c>
      <x:c r="M1950" s="5">
        <x:f>J1950/3.837*100</x:f>
      </x:c>
      <x:c r="N1950" s="6">
        <x:f>M1950*L1950/100</x:f>
      </x:c>
      <x:c r="O1950" s="6">
        <x:f>H1950-N1950</x:f>
      </x:c>
    </x:row>
    <x:row r="1951" spans="1:25">
      <x:c r="A1951" s="0" t="s">
        <x:v>65</x:v>
      </x:c>
      <x:c r="B1951" s="0" t="n">
        <x:v>2099</x:v>
      </x:c>
      <x:c r="C1951" s="0" t="s">
        <x:v>17</x:v>
      </x:c>
      <x:c r="D1951" s="0" t="s">
        <x:v>24</x:v>
      </x:c>
      <x:c r="E1951" s="0" t="s">
        <x:v>25</x:v>
      </x:c>
      <x:c r="F1951" s="0" t="s">
        <x:v>26</x:v>
      </x:c>
      <x:c r="G1951" s="0" t="n">
        <x:v>23</x:v>
      </x:c>
      <x:c r="H1951" s="4" t="n">
        <x:v>68</x:v>
      </x:c>
      <x:c r="I1951" s="4" t="n">
        <x:v>23</x:v>
      </x:c>
      <x:c r="J1951" s="4" t="n">
        <x:v>2</x:v>
      </x:c>
      <x:c r="K1951" s="4">
        <x:f>I1951*J1951</x:f>
      </x:c>
      <x:c r="L1951" s="4" t="n">
        <x:v>31.95</x:v>
      </x:c>
      <x:c r="M1951" s="5">
        <x:f>J1951/3.837*100</x:f>
      </x:c>
      <x:c r="N1951" s="6">
        <x:f>M1951*L1951/100</x:f>
      </x:c>
      <x:c r="O1951" s="6">
        <x:f>H1951-N1951</x:f>
      </x:c>
    </x:row>
    <x:row r="1952" spans="1:25">
      <x:c r="A1952" s="0" t="s">
        <x:v>29</x:v>
      </x:c>
      <x:c r="B1952" s="0" t="n">
        <x:v>2100</x:v>
      </x:c>
      <x:c r="C1952" s="0" t="s">
        <x:v>17</x:v>
      </x:c>
      <x:c r="D1952" s="0" t="s">
        <x:v>18</x:v>
      </x:c>
      <x:c r="E1952" s="0" t="s">
        <x:v>19</x:v>
      </x:c>
      <x:c r="F1952" s="0" t="s">
        <x:v>20</x:v>
      </x:c>
      <x:c r="G1952" s="0" t="n">
        <x:v>9</x:v>
      </x:c>
      <x:c r="H1952" s="4" t="n">
        <x:v>24.7</x:v>
      </x:c>
      <x:c r="I1952" s="4" t="n">
        <x:v>9</x:v>
      </x:c>
      <x:c r="J1952" s="4" t="n">
        <x:v>2.744</x:v>
      </x:c>
      <x:c r="K1952" s="4">
        <x:f>I1952*J1952</x:f>
      </x:c>
      <x:c r="L1952" s="4" t="n">
        <x:v>29.25</x:v>
      </x:c>
      <x:c r="M1952" s="5">
        <x:f>J1952/9.744*100</x:f>
      </x:c>
      <x:c r="N1952" s="6">
        <x:f>M1952*L1952/100</x:f>
      </x:c>
      <x:c r="O1952" s="6">
        <x:f>H1952-N1952</x:f>
      </x:c>
    </x:row>
    <x:row r="1953" spans="1:25">
      <x:c r="A1953" s="0" t="s">
        <x:v>29</x:v>
      </x:c>
      <x:c r="B1953" s="0" t="n">
        <x:v>2100</x:v>
      </x:c>
      <x:c r="C1953" s="0" t="s">
        <x:v>21</x:v>
      </x:c>
      <x:c r="D1953" s="0" t="s">
        <x:v>22</x:v>
      </x:c>
      <x:c r="E1953" s="0" t="s">
        <x:v>23</x:v>
      </x:c>
      <x:c r="F1953" s="0" t="s">
        <x:v>20</x:v>
      </x:c>
      <x:c r="G1953" s="0" t="n">
        <x:v>9</x:v>
      </x:c>
      <x:c r="H1953" s="4" t="n">
        <x:v>22.5</x:v>
      </x:c>
      <x:c r="I1953" s="4" t="n">
        <x:v>9</x:v>
      </x:c>
      <x:c r="J1953" s="4" t="n">
        <x:v>2.5</x:v>
      </x:c>
      <x:c r="K1953" s="4">
        <x:f>I1953*J1953</x:f>
      </x:c>
      <x:c r="L1953" s="4" t="n">
        <x:v>29.25</x:v>
      </x:c>
      <x:c r="M1953" s="5">
        <x:f>J1953/9.744*100</x:f>
      </x:c>
      <x:c r="N1953" s="6">
        <x:f>M1953*L1953/100</x:f>
      </x:c>
      <x:c r="O1953" s="6">
        <x:f>H1953-N1953</x:f>
      </x:c>
    </x:row>
    <x:row r="1954" spans="1:25">
      <x:c r="A1954" s="0" t="s">
        <x:v>29</x:v>
      </x:c>
      <x:c r="B1954" s="0" t="n">
        <x:v>2100</x:v>
      </x:c>
      <x:c r="C1954" s="0" t="s">
        <x:v>21</x:v>
      </x:c>
      <x:c r="D1954" s="0" t="s">
        <x:v>22</x:v>
      </x:c>
      <x:c r="E1954" s="0" t="s">
        <x:v>23</x:v>
      </x:c>
      <x:c r="F1954" s="0" t="s">
        <x:v>20</x:v>
      </x:c>
      <x:c r="G1954" s="0" t="n">
        <x:v>9</x:v>
      </x:c>
      <x:c r="H1954" s="4" t="n">
        <x:v>22.5</x:v>
      </x:c>
      <x:c r="I1954" s="4" t="n">
        <x:v>9</x:v>
      </x:c>
      <x:c r="J1954" s="4" t="n">
        <x:v>2.5</x:v>
      </x:c>
      <x:c r="K1954" s="4">
        <x:f>I1954*J1954</x:f>
      </x:c>
      <x:c r="L1954" s="4" t="n">
        <x:v>29.25</x:v>
      </x:c>
      <x:c r="M1954" s="5">
        <x:f>J1954/9.744*100</x:f>
      </x:c>
      <x:c r="N1954" s="6">
        <x:f>M1954*L1954/100</x:f>
      </x:c>
      <x:c r="O1954" s="6">
        <x:f>H1954-N1954</x:f>
      </x:c>
    </x:row>
    <x:row r="1955" spans="1:25">
      <x:c r="A1955" s="0" t="s">
        <x:v>29</x:v>
      </x:c>
      <x:c r="B1955" s="0" t="n">
        <x:v>2100</x:v>
      </x:c>
      <x:c r="C1955" s="0" t="s">
        <x:v>17</x:v>
      </x:c>
      <x:c r="D1955" s="0" t="s">
        <x:v>24</x:v>
      </x:c>
      <x:c r="E1955" s="0" t="s">
        <x:v>25</x:v>
      </x:c>
      <x:c r="F1955" s="0" t="s">
        <x:v>26</x:v>
      </x:c>
      <x:c r="G1955" s="0" t="n">
        <x:v>9</x:v>
      </x:c>
      <x:c r="H1955" s="4" t="n">
        <x:v>75.6</x:v>
      </x:c>
      <x:c r="I1955" s="4" t="n">
        <x:v>9</x:v>
      </x:c>
      <x:c r="J1955" s="4" t="n">
        <x:v>2</x:v>
      </x:c>
      <x:c r="K1955" s="4">
        <x:f>I1955*J1955</x:f>
      </x:c>
      <x:c r="L1955" s="4" t="n">
        <x:v>29.25</x:v>
      </x:c>
      <x:c r="M1955" s="5">
        <x:f>J1955/9.744*100</x:f>
      </x:c>
      <x:c r="N1955" s="6">
        <x:f>M1955*L1955/100</x:f>
      </x:c>
      <x:c r="O1955" s="6">
        <x:f>H1955-N1955</x:f>
      </x:c>
    </x:row>
    <x:row r="1956" spans="1:25">
      <x:c r="A1956" s="0" t="s">
        <x:v>82</x:v>
      </x:c>
      <x:c r="B1956" s="0" t="n">
        <x:v>2101</x:v>
      </x:c>
      <x:c r="C1956" s="0" t="s">
        <x:v>17</x:v>
      </x:c>
      <x:c r="D1956" s="0" t="s">
        <x:v>18</x:v>
      </x:c>
      <x:c r="E1956" s="0" t="s">
        <x:v>19</x:v>
      </x:c>
      <x:c r="F1956" s="0" t="s">
        <x:v>20</x:v>
      </x:c>
      <x:c r="G1956" s="0" t="n">
        <x:v>22</x:v>
      </x:c>
      <x:c r="H1956" s="4" t="n">
        <x:v>24.7</x:v>
      </x:c>
      <x:c r="I1956" s="4" t="n">
        <x:v>22</x:v>
      </x:c>
      <x:c r="J1956" s="4" t="n">
        <x:v>1.123</x:v>
      </x:c>
      <x:c r="K1956" s="4">
        <x:f>I1956*J1956</x:f>
      </x:c>
      <x:c r="L1956" s="4" t="n">
        <x:v>75.472</x:v>
      </x:c>
      <x:c r="M1956" s="5">
        <x:f>J1956/4.146*100</x:f>
      </x:c>
      <x:c r="N1956" s="6">
        <x:f>M1956*L1956/100</x:f>
      </x:c>
      <x:c r="O1956" s="6">
        <x:f>H1956-N1956</x:f>
      </x:c>
    </x:row>
    <x:row r="1957" spans="1:25">
      <x:c r="A1957" s="0" t="s">
        <x:v>82</x:v>
      </x:c>
      <x:c r="B1957" s="0" t="n">
        <x:v>2101</x:v>
      </x:c>
      <x:c r="C1957" s="0" t="s">
        <x:v>21</x:v>
      </x:c>
      <x:c r="D1957" s="0" t="s">
        <x:v>22</x:v>
      </x:c>
      <x:c r="E1957" s="0" t="s">
        <x:v>23</x:v>
      </x:c>
      <x:c r="F1957" s="0" t="s">
        <x:v>20</x:v>
      </x:c>
      <x:c r="G1957" s="0" t="n">
        <x:v>22</x:v>
      </x:c>
      <x:c r="H1957" s="4" t="n">
        <x:v>22.5</x:v>
      </x:c>
      <x:c r="I1957" s="4" t="n">
        <x:v>22</x:v>
      </x:c>
      <x:c r="J1957" s="4" t="n">
        <x:v>1.023</x:v>
      </x:c>
      <x:c r="K1957" s="4">
        <x:f>I1957*J1957</x:f>
      </x:c>
      <x:c r="L1957" s="4" t="n">
        <x:v>75.472</x:v>
      </x:c>
      <x:c r="M1957" s="5">
        <x:f>J1957/4.146*100</x:f>
      </x:c>
      <x:c r="N1957" s="6">
        <x:f>M1957*L1957/100</x:f>
      </x:c>
      <x:c r="O1957" s="6">
        <x:f>H1957-N1957</x:f>
      </x:c>
    </x:row>
    <x:row r="1958" spans="1:25">
      <x:c r="A1958" s="0" t="s">
        <x:v>82</x:v>
      </x:c>
      <x:c r="B1958" s="0" t="n">
        <x:v>2101</x:v>
      </x:c>
      <x:c r="C1958" s="0" t="s">
        <x:v>17</x:v>
      </x:c>
      <x:c r="D1958" s="0" t="s">
        <x:v>24</x:v>
      </x:c>
      <x:c r="E1958" s="0" t="s">
        <x:v>25</x:v>
      </x:c>
      <x:c r="F1958" s="0" t="s">
        <x:v>26</x:v>
      </x:c>
      <x:c r="G1958" s="0" t="n">
        <x:v>22</x:v>
      </x:c>
      <x:c r="H1958" s="4" t="n">
        <x:v>72</x:v>
      </x:c>
      <x:c r="I1958" s="4" t="n">
        <x:v>22</x:v>
      </x:c>
      <x:c r="J1958" s="4" t="n">
        <x:v>2</x:v>
      </x:c>
      <x:c r="K1958" s="4">
        <x:f>I1958*J1958</x:f>
      </x:c>
      <x:c r="L1958" s="4" t="n">
        <x:v>75.472</x:v>
      </x:c>
      <x:c r="M1958" s="5">
        <x:f>J1958/4.146*100</x:f>
      </x:c>
      <x:c r="N1958" s="6">
        <x:f>M1958*L1958/100</x:f>
      </x:c>
      <x:c r="O1958" s="6">
        <x:f>H1958-N1958</x:f>
      </x:c>
    </x:row>
    <x:row r="1959" spans="1:25">
      <x:c r="A1959" s="0" t="s">
        <x:v>127</x:v>
      </x:c>
      <x:c r="B1959" s="0" t="n">
        <x:v>2105</x:v>
      </x:c>
      <x:c r="C1959" s="0" t="s">
        <x:v>128</x:v>
      </x:c>
      <x:c r="D1959" s="0" t="s">
        <x:v>18</x:v>
      </x:c>
      <x:c r="E1959" s="0" t="s">
        <x:v>19</x:v>
      </x:c>
      <x:c r="F1959" s="0" t="s">
        <x:v>20</x:v>
      </x:c>
      <x:c r="G1959" s="0" t="n">
        <x:v>988</x:v>
      </x:c>
      <x:c r="H1959" s="4" t="n">
        <x:v>118.56</x:v>
      </x:c>
      <x:c r="I1959" s="4" t="n">
        <x:v>988</x:v>
      </x:c>
      <x:c r="J1959" s="4" t="n">
        <x:v>0.12</x:v>
      </x:c>
      <x:c r="K1959" s="4">
        <x:f>I1959*J1959</x:f>
      </x:c>
      <x:c r="L1959" s="4" t="n">
        <x:v>251.144</x:v>
      </x:c>
      <x:c r="M1959" s="5">
        <x:f>J1959/0.315*100</x:f>
      </x:c>
      <x:c r="N1959" s="6">
        <x:f>M1959*L1959/100</x:f>
      </x:c>
      <x:c r="O1959" s="6">
        <x:f>H1959-N1959</x:f>
      </x:c>
    </x:row>
    <x:row r="1960" spans="1:25">
      <x:c r="A1960" s="0" t="s">
        <x:v>127</x:v>
      </x:c>
      <x:c r="B1960" s="0" t="n">
        <x:v>2105</x:v>
      </x:c>
      <x:c r="C1960" s="0" t="s">
        <x:v>128</x:v>
      </x:c>
      <x:c r="D1960" s="0" t="s">
        <x:v>129</x:v>
      </x:c>
      <x:c r="E1960" s="0" t="s">
        <x:v>130</x:v>
      </x:c>
      <x:c r="F1960" s="0" t="s">
        <x:v>20</x:v>
      </x:c>
      <x:c r="G1960" s="0" t="n">
        <x:v>988</x:v>
      </x:c>
      <x:c r="H1960" s="4" t="n">
        <x:v>123.6</x:v>
      </x:c>
      <x:c r="I1960" s="4" t="n">
        <x:v>988</x:v>
      </x:c>
      <x:c r="J1960" s="4" t="n">
        <x:v>0.125</x:v>
      </x:c>
      <x:c r="K1960" s="4">
        <x:f>I1960*J1960</x:f>
      </x:c>
      <x:c r="L1960" s="4" t="n">
        <x:v>251.144</x:v>
      </x:c>
      <x:c r="M1960" s="5">
        <x:f>J1960/0.315*100</x:f>
      </x:c>
      <x:c r="N1960" s="6">
        <x:f>M1960*L1960/100</x:f>
      </x:c>
      <x:c r="O1960" s="6">
        <x:f>H1960-N1960</x:f>
      </x:c>
    </x:row>
    <x:row r="1961" spans="1:25">
      <x:c r="A1961" s="0" t="s">
        <x:v>127</x:v>
      </x:c>
      <x:c r="B1961" s="0" t="n">
        <x:v>2105</x:v>
      </x:c>
      <x:c r="C1961" s="0" t="s">
        <x:v>128</x:v>
      </x:c>
      <x:c r="D1961" s="0" t="s">
        <x:v>18</x:v>
      </x:c>
      <x:c r="E1961" s="0" t="s">
        <x:v>19</x:v>
      </x:c>
      <x:c r="F1961" s="0" t="s">
        <x:v>26</x:v>
      </x:c>
      <x:c r="G1961" s="0" t="n">
        <x:v>988</x:v>
      </x:c>
      <x:c r="H1961" s="4" t="n">
        <x:v>69.162</x:v>
      </x:c>
      <x:c r="I1961" s="4" t="n">
        <x:v>988</x:v>
      </x:c>
      <x:c r="J1961" s="4" t="n">
        <x:v>0.07</x:v>
      </x:c>
      <x:c r="K1961" s="4">
        <x:f>I1961*J1961</x:f>
      </x:c>
      <x:c r="L1961" s="4" t="n">
        <x:v>251.144</x:v>
      </x:c>
      <x:c r="M1961" s="5">
        <x:f>J1961/0.315*100</x:f>
      </x:c>
      <x:c r="N1961" s="6">
        <x:f>M1961*L1961/100</x:f>
      </x:c>
      <x:c r="O1961" s="6">
        <x:f>H1961-N1961</x:f>
      </x:c>
    </x:row>
    <x:row r="1962" spans="1:25">
      <x:c r="A1962" s="0" t="s">
        <x:v>80</x:v>
      </x:c>
      <x:c r="B1962" s="0" t="n">
        <x:v>2107</x:v>
      </x:c>
      <x:c r="C1962" s="0" t="s">
        <x:v>21</x:v>
      </x:c>
      <x:c r="D1962" s="0" t="s">
        <x:v>42</x:v>
      </x:c>
      <x:c r="E1962" s="0" t="s">
        <x:v>43</x:v>
      </x:c>
      <x:c r="F1962" s="0" t="s">
        <x:v>20</x:v>
      </x:c>
      <x:c r="G1962" s="0" t="n">
        <x:v>78</x:v>
      </x:c>
      <x:c r="H1962" s="4" t="n">
        <x:v>23.4</x:v>
      </x:c>
      <x:c r="I1962" s="4" t="n">
        <x:v>78</x:v>
      </x:c>
      <x:c r="J1962" s="4" t="n">
        <x:v>0.3</x:v>
      </x:c>
      <x:c r="K1962" s="4">
        <x:f>I1962*J1962</x:f>
      </x:c>
      <x:c r="L1962" s="4" t="n">
        <x:v>277.365</x:v>
      </x:c>
      <x:c r="M1962" s="5">
        <x:f>J1962/3.83*100</x:f>
      </x:c>
      <x:c r="N1962" s="6">
        <x:f>M1962*L1962/100</x:f>
      </x:c>
      <x:c r="O1962" s="6">
        <x:f>H1962-N1962</x:f>
      </x:c>
    </x:row>
    <x:row r="1963" spans="1:25">
      <x:c r="A1963" s="0" t="s">
        <x:v>80</x:v>
      </x:c>
      <x:c r="B1963" s="0" t="n">
        <x:v>2107</x:v>
      </x:c>
      <x:c r="C1963" s="0" t="s">
        <x:v>21</x:v>
      </x:c>
      <x:c r="D1963" s="0" t="s">
        <x:v>42</x:v>
      </x:c>
      <x:c r="E1963" s="0" t="s">
        <x:v>44</x:v>
      </x:c>
      <x:c r="F1963" s="0" t="s">
        <x:v>20</x:v>
      </x:c>
      <x:c r="G1963" s="0" t="n">
        <x:v>78</x:v>
      </x:c>
      <x:c r="H1963" s="4" t="n">
        <x:v>23.4</x:v>
      </x:c>
      <x:c r="I1963" s="4" t="n">
        <x:v>78</x:v>
      </x:c>
      <x:c r="J1963" s="4" t="n">
        <x:v>0.3</x:v>
      </x:c>
      <x:c r="K1963" s="4">
        <x:f>I1963*J1963</x:f>
      </x:c>
      <x:c r="L1963" s="4" t="n">
        <x:v>277.365</x:v>
      </x:c>
      <x:c r="M1963" s="5">
        <x:f>J1963/3.83*100</x:f>
      </x:c>
      <x:c r="N1963" s="6">
        <x:f>M1963*L1963/100</x:f>
      </x:c>
      <x:c r="O1963" s="6">
        <x:f>H1963-N1963</x:f>
      </x:c>
    </x:row>
    <x:row r="1964" spans="1:25">
      <x:c r="A1964" s="0" t="s">
        <x:v>80</x:v>
      </x:c>
      <x:c r="B1964" s="0" t="n">
        <x:v>2107</x:v>
      </x:c>
      <x:c r="C1964" s="0" t="s">
        <x:v>21</x:v>
      </x:c>
      <x:c r="D1964" s="0" t="s">
        <x:v>33</x:v>
      </x:c>
      <x:c r="E1964" s="0" t="s">
        <x:v>45</x:v>
      </x:c>
      <x:c r="F1964" s="0" t="s">
        <x:v>26</x:v>
      </x:c>
      <x:c r="G1964" s="0" t="n">
        <x:v>78</x:v>
      </x:c>
      <x:c r="H1964" s="4" t="n">
        <x:v>115.44</x:v>
      </x:c>
      <x:c r="I1964" s="4" t="n">
        <x:v>78</x:v>
      </x:c>
      <x:c r="J1964" s="4" t="n">
        <x:v>1.48</x:v>
      </x:c>
      <x:c r="K1964" s="4">
        <x:f>I1964*J1964</x:f>
      </x:c>
      <x:c r="L1964" s="4" t="n">
        <x:v>277.365</x:v>
      </x:c>
      <x:c r="M1964" s="5">
        <x:f>J1964/3.83*100</x:f>
      </x:c>
      <x:c r="N1964" s="6">
        <x:f>M1964*L1964/100</x:f>
      </x:c>
      <x:c r="O1964" s="6">
        <x:f>H1964-N1964</x:f>
      </x:c>
    </x:row>
    <x:row r="1965" spans="1:25">
      <x:c r="A1965" s="0" t="s">
        <x:v>80</x:v>
      </x:c>
      <x:c r="B1965" s="0" t="n">
        <x:v>2107</x:v>
      </x:c>
      <x:c r="C1965" s="0" t="s">
        <x:v>21</x:v>
      </x:c>
      <x:c r="D1965" s="0" t="s">
        <x:v>36</x:v>
      </x:c>
      <x:c r="E1965" s="0" t="s">
        <x:v>46</x:v>
      </x:c>
      <x:c r="F1965" s="0" t="s">
        <x:v>26</x:v>
      </x:c>
      <x:c r="G1965" s="0" t="n">
        <x:v>78</x:v>
      </x:c>
      <x:c r="H1965" s="4" t="n">
        <x:v>137.702</x:v>
      </x:c>
      <x:c r="I1965" s="4" t="n">
        <x:v>78</x:v>
      </x:c>
      <x:c r="J1965" s="4" t="n">
        <x:v>1.75</x:v>
      </x:c>
      <x:c r="K1965" s="4">
        <x:f>I1965*J1965</x:f>
      </x:c>
      <x:c r="L1965" s="4" t="n">
        <x:v>277.365</x:v>
      </x:c>
      <x:c r="M1965" s="5">
        <x:f>J1965/3.83*100</x:f>
      </x:c>
      <x:c r="N1965" s="6">
        <x:f>M1965*L1965/100</x:f>
      </x:c>
      <x:c r="O1965" s="6">
        <x:f>H1965-N1965</x:f>
      </x:c>
    </x:row>
    <x:row r="1966" spans="1:25">
      <x:c r="A1966" s="0" t="s">
        <x:v>94</x:v>
      </x:c>
      <x:c r="B1966" s="0" t="n">
        <x:v>2108</x:v>
      </x:c>
      <x:c r="C1966" s="0" t="s">
        <x:v>21</x:v>
      </x:c>
      <x:c r="D1966" s="0" t="s">
        <x:v>42</x:v>
      </x:c>
      <x:c r="E1966" s="0" t="s">
        <x:v>44</x:v>
      </x:c>
      <x:c r="F1966" s="0" t="s">
        <x:v>20</x:v>
      </x:c>
      <x:c r="G1966" s="0" t="n">
        <x:v>20</x:v>
      </x:c>
      <x:c r="H1966" s="4" t="n">
        <x:v>6</x:v>
      </x:c>
      <x:c r="I1966" s="4" t="n">
        <x:v>20</x:v>
      </x:c>
      <x:c r="J1966" s="4" t="n">
        <x:v>0.3</x:v>
      </x:c>
      <x:c r="K1966" s="4">
        <x:f>I1966*J1966</x:f>
      </x:c>
      <x:c r="L1966" s="4" t="n">
        <x:v>69.406</x:v>
      </x:c>
      <x:c r="M1966" s="5">
        <x:f>J1966/3.83*100</x:f>
      </x:c>
      <x:c r="N1966" s="6">
        <x:f>M1966*L1966/100</x:f>
      </x:c>
      <x:c r="O1966" s="6">
        <x:f>H1966-N1966</x:f>
      </x:c>
    </x:row>
    <x:row r="1967" spans="1:25">
      <x:c r="A1967" s="0" t="s">
        <x:v>94</x:v>
      </x:c>
      <x:c r="B1967" s="0" t="n">
        <x:v>2108</x:v>
      </x:c>
      <x:c r="C1967" s="0" t="s">
        <x:v>21</x:v>
      </x:c>
      <x:c r="D1967" s="0" t="s">
        <x:v>42</x:v>
      </x:c>
      <x:c r="E1967" s="0" t="s">
        <x:v>43</x:v>
      </x:c>
      <x:c r="F1967" s="0" t="s">
        <x:v>20</x:v>
      </x:c>
      <x:c r="G1967" s="0" t="n">
        <x:v>20</x:v>
      </x:c>
      <x:c r="H1967" s="4" t="n">
        <x:v>6</x:v>
      </x:c>
      <x:c r="I1967" s="4" t="n">
        <x:v>20</x:v>
      </x:c>
      <x:c r="J1967" s="4" t="n">
        <x:v>0.3</x:v>
      </x:c>
      <x:c r="K1967" s="4">
        <x:f>I1967*J1967</x:f>
      </x:c>
      <x:c r="L1967" s="4" t="n">
        <x:v>69.406</x:v>
      </x:c>
      <x:c r="M1967" s="5">
        <x:f>J1967/3.83*100</x:f>
      </x:c>
      <x:c r="N1967" s="6">
        <x:f>M1967*L1967/100</x:f>
      </x:c>
      <x:c r="O1967" s="6">
        <x:f>H1967-N1967</x:f>
      </x:c>
    </x:row>
    <x:row r="1968" spans="1:25">
      <x:c r="A1968" s="0" t="s">
        <x:v>94</x:v>
      </x:c>
      <x:c r="B1968" s="0" t="n">
        <x:v>2108</x:v>
      </x:c>
      <x:c r="C1968" s="0" t="s">
        <x:v>21</x:v>
      </x:c>
      <x:c r="D1968" s="0" t="s">
        <x:v>33</x:v>
      </x:c>
      <x:c r="E1968" s="0" t="s">
        <x:v>45</x:v>
      </x:c>
      <x:c r="F1968" s="0" t="s">
        <x:v>26</x:v>
      </x:c>
      <x:c r="G1968" s="0" t="n">
        <x:v>20</x:v>
      </x:c>
      <x:c r="H1968" s="4" t="n">
        <x:v>29.6</x:v>
      </x:c>
      <x:c r="I1968" s="4" t="n">
        <x:v>20</x:v>
      </x:c>
      <x:c r="J1968" s="4" t="n">
        <x:v>1.48</x:v>
      </x:c>
      <x:c r="K1968" s="4">
        <x:f>I1968*J1968</x:f>
      </x:c>
      <x:c r="L1968" s="4" t="n">
        <x:v>69.406</x:v>
      </x:c>
      <x:c r="M1968" s="5">
        <x:f>J1968/3.83*100</x:f>
      </x:c>
      <x:c r="N1968" s="6">
        <x:f>M1968*L1968/100</x:f>
      </x:c>
      <x:c r="O1968" s="6">
        <x:f>H1968-N1968</x:f>
      </x:c>
    </x:row>
    <x:row r="1969" spans="1:25">
      <x:c r="A1969" s="0" t="s">
        <x:v>94</x:v>
      </x:c>
      <x:c r="B1969" s="0" t="n">
        <x:v>2108</x:v>
      </x:c>
      <x:c r="C1969" s="0" t="s">
        <x:v>21</x:v>
      </x:c>
      <x:c r="D1969" s="0" t="s">
        <x:v>36</x:v>
      </x:c>
      <x:c r="E1969" s="0" t="s">
        <x:v>46</x:v>
      </x:c>
      <x:c r="F1969" s="0" t="s">
        <x:v>26</x:v>
      </x:c>
      <x:c r="G1969" s="0" t="n">
        <x:v>20</x:v>
      </x:c>
      <x:c r="H1969" s="4" t="n">
        <x:v>35</x:v>
      </x:c>
      <x:c r="I1969" s="4" t="n">
        <x:v>20</x:v>
      </x:c>
      <x:c r="J1969" s="4" t="n">
        <x:v>1.75</x:v>
      </x:c>
      <x:c r="K1969" s="4">
        <x:f>I1969*J1969</x:f>
      </x:c>
      <x:c r="L1969" s="4" t="n">
        <x:v>69.406</x:v>
      </x:c>
      <x:c r="M1969" s="5">
        <x:f>J1969/3.83*100</x:f>
      </x:c>
      <x:c r="N1969" s="6">
        <x:f>M1969*L1969/100</x:f>
      </x:c>
      <x:c r="O1969" s="6">
        <x:f>H1969-N1969</x:f>
      </x:c>
    </x:row>
    <x:row r="1970" spans="1:25">
      <x:c r="A1970" s="0" t="s">
        <x:v>132</x:v>
      </x:c>
      <x:c r="B1970" s="0" t="n">
        <x:v>2110</x:v>
      </x:c>
      <x:c r="C1970" s="0" t="s">
        <x:v>128</x:v>
      </x:c>
      <x:c r="D1970" s="0" t="s">
        <x:v>129</x:v>
      </x:c>
      <x:c r="E1970" s="0" t="s">
        <x:v>130</x:v>
      </x:c>
      <x:c r="F1970" s="0" t="s">
        <x:v>20</x:v>
      </x:c>
      <x:c r="G1970" s="0" t="n">
        <x:v>688</x:v>
      </x:c>
      <x:c r="H1970" s="4" t="n">
        <x:v>68.8</x:v>
      </x:c>
      <x:c r="I1970" s="4" t="n">
        <x:v>688</x:v>
      </x:c>
      <x:c r="J1970" s="4" t="n">
        <x:v>0.1</x:v>
      </x:c>
      <x:c r="K1970" s="4">
        <x:f>I1970*J1970</x:f>
      </x:c>
      <x:c r="L1970" s="4" t="n">
        <x:v>168.587</x:v>
      </x:c>
      <x:c r="M1970" s="5">
        <x:f>J1970/0.29*100</x:f>
      </x:c>
      <x:c r="N1970" s="6">
        <x:f>M1970*L1970/100</x:f>
      </x:c>
      <x:c r="O1970" s="6">
        <x:f>H1970-N1970</x:f>
      </x:c>
    </x:row>
    <x:row r="1971" spans="1:25">
      <x:c r="A1971" s="0" t="s">
        <x:v>132</x:v>
      </x:c>
      <x:c r="B1971" s="0" t="n">
        <x:v>2110</x:v>
      </x:c>
      <x:c r="C1971" s="0" t="s">
        <x:v>128</x:v>
      </x:c>
      <x:c r="D1971" s="0" t="s">
        <x:v>18</x:v>
      </x:c>
      <x:c r="E1971" s="0" t="s">
        <x:v>19</x:v>
      </x:c>
      <x:c r="F1971" s="0" t="s">
        <x:v>20</x:v>
      </x:c>
      <x:c r="G1971" s="0" t="n">
        <x:v>688</x:v>
      </x:c>
      <x:c r="H1971" s="4" t="n">
        <x:v>8.4</x:v>
      </x:c>
      <x:c r="I1971" s="4" t="n">
        <x:v>688</x:v>
      </x:c>
      <x:c r="J1971" s="4" t="n">
        <x:v>0.012</x:v>
      </x:c>
      <x:c r="K1971" s="4">
        <x:f>I1971*J1971</x:f>
      </x:c>
      <x:c r="L1971" s="4" t="n">
        <x:v>168.587</x:v>
      </x:c>
      <x:c r="M1971" s="5">
        <x:f>J1971/0.29*100</x:f>
      </x:c>
      <x:c r="N1971" s="6">
        <x:f>M1971*L1971/100</x:f>
      </x:c>
      <x:c r="O1971" s="6">
        <x:f>H1971-N1971</x:f>
      </x:c>
    </x:row>
    <x:row r="1972" spans="1:25">
      <x:c r="A1972" s="0" t="s">
        <x:v>132</x:v>
      </x:c>
      <x:c r="B1972" s="0" t="n">
        <x:v>2110</x:v>
      </x:c>
      <x:c r="C1972" s="0" t="s">
        <x:v>128</x:v>
      </x:c>
      <x:c r="D1972" s="0" t="s">
        <x:v>18</x:v>
      </x:c>
      <x:c r="E1972" s="0" t="s">
        <x:v>19</x:v>
      </x:c>
      <x:c r="F1972" s="0" t="s">
        <x:v>20</x:v>
      </x:c>
      <x:c r="G1972" s="0" t="n">
        <x:v>688</x:v>
      </x:c>
      <x:c r="H1972" s="4" t="n">
        <x:v>74.16</x:v>
      </x:c>
      <x:c r="I1972" s="4" t="n">
        <x:v>688</x:v>
      </x:c>
      <x:c r="J1972" s="4" t="n">
        <x:v>0.108</x:v>
      </x:c>
      <x:c r="K1972" s="4">
        <x:f>I1972*J1972</x:f>
      </x:c>
      <x:c r="L1972" s="4" t="n">
        <x:v>168.587</x:v>
      </x:c>
      <x:c r="M1972" s="5">
        <x:f>J1972/0.29*100</x:f>
      </x:c>
      <x:c r="N1972" s="6">
        <x:f>M1972*L1972/100</x:f>
      </x:c>
      <x:c r="O1972" s="6">
        <x:f>H1972-N1972</x:f>
      </x:c>
    </x:row>
    <x:row r="1973" spans="1:25">
      <x:c r="A1973" s="0" t="s">
        <x:v>132</x:v>
      </x:c>
      <x:c r="B1973" s="0" t="n">
        <x:v>2110</x:v>
      </x:c>
      <x:c r="C1973" s="0" t="s">
        <x:v>128</x:v>
      </x:c>
      <x:c r="D1973" s="0" t="s">
        <x:v>18</x:v>
      </x:c>
      <x:c r="E1973" s="0" t="s">
        <x:v>19</x:v>
      </x:c>
      <x:c r="F1973" s="0" t="s">
        <x:v>26</x:v>
      </x:c>
      <x:c r="G1973" s="0" t="n">
        <x:v>688</x:v>
      </x:c>
      <x:c r="H1973" s="4" t="n">
        <x:v>48.161</x:v>
      </x:c>
      <x:c r="I1973" s="4" t="n">
        <x:v>688</x:v>
      </x:c>
      <x:c r="J1973" s="4" t="n">
        <x:v>0.07</x:v>
      </x:c>
      <x:c r="K1973" s="4">
        <x:f>I1973*J1973</x:f>
      </x:c>
      <x:c r="L1973" s="4" t="n">
        <x:v>168.587</x:v>
      </x:c>
      <x:c r="M1973" s="5">
        <x:f>J1973/0.29*100</x:f>
      </x:c>
      <x:c r="N1973" s="6">
        <x:f>M1973*L1973/100</x:f>
      </x:c>
      <x:c r="O1973" s="6">
        <x:f>H1973-N1973</x:f>
      </x:c>
    </x:row>
    <x:row r="1974" spans="1:25">
      <x:c r="A1974" s="0" t="s">
        <x:v>131</x:v>
      </x:c>
      <x:c r="B1974" s="0" t="n">
        <x:v>2111</x:v>
      </x:c>
      <x:c r="C1974" s="0" t="s">
        <x:v>128</x:v>
      </x:c>
      <x:c r="D1974" s="0" t="s">
        <x:v>129</x:v>
      </x:c>
      <x:c r="E1974" s="0" t="s">
        <x:v>130</x:v>
      </x:c>
      <x:c r="F1974" s="0" t="s">
        <x:v>20</x:v>
      </x:c>
      <x:c r="G1974" s="0" t="n">
        <x:v>618</x:v>
      </x:c>
      <x:c r="H1974" s="4" t="n">
        <x:v>68.8</x:v>
      </x:c>
      <x:c r="I1974" s="4" t="n">
        <x:v>618</x:v>
      </x:c>
      <x:c r="J1974" s="4" t="n">
        <x:v>0.111</x:v>
      </x:c>
      <x:c r="K1974" s="4">
        <x:f>I1974*J1974</x:f>
      </x:c>
      <x:c r="L1974" s="4" t="n">
        <x:v>114.942</x:v>
      </x:c>
      <x:c r="M1974" s="5">
        <x:f>J1974/0.412*100</x:f>
      </x:c>
      <x:c r="N1974" s="6">
        <x:f>M1974*L1974/100</x:f>
      </x:c>
      <x:c r="O1974" s="6">
        <x:f>H1974-N1974</x:f>
      </x:c>
    </x:row>
    <x:row r="1975" spans="1:25">
      <x:c r="A1975" s="0" t="s">
        <x:v>131</x:v>
      </x:c>
      <x:c r="B1975" s="0" t="n">
        <x:v>2111</x:v>
      </x:c>
      <x:c r="C1975" s="0" t="s">
        <x:v>128</x:v>
      </x:c>
      <x:c r="D1975" s="0" t="s">
        <x:v>129</x:v>
      </x:c>
      <x:c r="E1975" s="0" t="s">
        <x:v>130</x:v>
      </x:c>
      <x:c r="F1975" s="0" t="s">
        <x:v>20</x:v>
      </x:c>
      <x:c r="G1975" s="0" t="n">
        <x:v>618</x:v>
      </x:c>
      <x:c r="H1975" s="4" t="n">
        <x:v>68.8</x:v>
      </x:c>
      <x:c r="I1975" s="4" t="n">
        <x:v>618</x:v>
      </x:c>
      <x:c r="J1975" s="4" t="n">
        <x:v>0.111</x:v>
      </x:c>
      <x:c r="K1975" s="4">
        <x:f>I1975*J1975</x:f>
      </x:c>
      <x:c r="L1975" s="4" t="n">
        <x:v>114.942</x:v>
      </x:c>
      <x:c r="M1975" s="5">
        <x:f>J1975/0.412*100</x:f>
      </x:c>
      <x:c r="N1975" s="6">
        <x:f>M1975*L1975/100</x:f>
      </x:c>
      <x:c r="O1975" s="6">
        <x:f>H1975-N1975</x:f>
      </x:c>
    </x:row>
    <x:row r="1976" spans="1:25">
      <x:c r="A1976" s="0" t="s">
        <x:v>131</x:v>
      </x:c>
      <x:c r="B1976" s="0" t="n">
        <x:v>2111</x:v>
      </x:c>
      <x:c r="C1976" s="0" t="s">
        <x:v>128</x:v>
      </x:c>
      <x:c r="D1976" s="0" t="s">
        <x:v>18</x:v>
      </x:c>
      <x:c r="E1976" s="0" t="s">
        <x:v>19</x:v>
      </x:c>
      <x:c r="F1976" s="0" t="s">
        <x:v>20</x:v>
      </x:c>
      <x:c r="G1976" s="0" t="n">
        <x:v>618</x:v>
      </x:c>
      <x:c r="H1976" s="4" t="n">
        <x:v>74.16</x:v>
      </x:c>
      <x:c r="I1976" s="4" t="n">
        <x:v>618</x:v>
      </x:c>
      <x:c r="J1976" s="4" t="n">
        <x:v>0.12</x:v>
      </x:c>
      <x:c r="K1976" s="4">
        <x:f>I1976*J1976</x:f>
      </x:c>
      <x:c r="L1976" s="4" t="n">
        <x:v>114.942</x:v>
      </x:c>
      <x:c r="M1976" s="5">
        <x:f>J1976/0.412*100</x:f>
      </x:c>
      <x:c r="N1976" s="6">
        <x:f>M1976*L1976/100</x:f>
      </x:c>
      <x:c r="O1976" s="6">
        <x:f>H1976-N1976</x:f>
      </x:c>
    </x:row>
    <x:row r="1977" spans="1:25">
      <x:c r="A1977" s="0" t="s">
        <x:v>131</x:v>
      </x:c>
      <x:c r="B1977" s="0" t="n">
        <x:v>2111</x:v>
      </x:c>
      <x:c r="C1977" s="0" t="s">
        <x:v>128</x:v>
      </x:c>
      <x:c r="D1977" s="0" t="s">
        <x:v>18</x:v>
      </x:c>
      <x:c r="E1977" s="0" t="s">
        <x:v>19</x:v>
      </x:c>
      <x:c r="F1977" s="0" t="s">
        <x:v>26</x:v>
      </x:c>
      <x:c r="G1977" s="0" t="n">
        <x:v>618</x:v>
      </x:c>
      <x:c r="H1977" s="4" t="n">
        <x:v>43.261</x:v>
      </x:c>
      <x:c r="I1977" s="4" t="n">
        <x:v>618</x:v>
      </x:c>
      <x:c r="J1977" s="4" t="n">
        <x:v>0.07</x:v>
      </x:c>
      <x:c r="K1977" s="4">
        <x:f>I1977*J1977</x:f>
      </x:c>
      <x:c r="L1977" s="4" t="n">
        <x:v>114.942</x:v>
      </x:c>
      <x:c r="M1977" s="5">
        <x:f>J1977/0.412*100</x:f>
      </x:c>
      <x:c r="N1977" s="6">
        <x:f>M1977*L1977/100</x:f>
      </x:c>
      <x:c r="O1977" s="6">
        <x:f>H1977-N1977</x:f>
      </x:c>
    </x:row>
    <x:row r="1978" spans="1:25">
      <x:c r="A1978" s="0" t="s">
        <x:v>66</x:v>
      </x:c>
      <x:c r="B1978" s="0" t="n">
        <x:v>2114</x:v>
      </x:c>
      <x:c r="C1978" s="0" t="s">
        <x:v>21</x:v>
      </x:c>
      <x:c r="D1978" s="0" t="s">
        <x:v>22</x:v>
      </x:c>
      <x:c r="E1978" s="0" t="s">
        <x:v>23</x:v>
      </x:c>
      <x:c r="F1978" s="0" t="s">
        <x:v>20</x:v>
      </x:c>
      <x:c r="G1978" s="0" t="n">
        <x:v>117</x:v>
      </x:c>
      <x:c r="H1978" s="4" t="n">
        <x:v>39.897</x:v>
      </x:c>
      <x:c r="I1978" s="4" t="n">
        <x:v>117</x:v>
      </x:c>
      <x:c r="J1978" s="4" t="n">
        <x:v>0.341</x:v>
      </x:c>
      <x:c r="K1978" s="4">
        <x:f>I1978*J1978</x:f>
      </x:c>
      <x:c r="L1978" s="4" t="n">
        <x:v>255.141</x:v>
      </x:c>
      <x:c r="M1978" s="5">
        <x:f>J1978/3.234*100</x:f>
      </x:c>
      <x:c r="N1978" s="6">
        <x:f>M1978*L1978/100</x:f>
      </x:c>
      <x:c r="O1978" s="6">
        <x:f>H1978-N1978</x:f>
      </x:c>
    </x:row>
    <x:row r="1979" spans="1:25">
      <x:c r="A1979" s="0" t="s">
        <x:v>66</x:v>
      </x:c>
      <x:c r="B1979" s="0" t="n">
        <x:v>2114</x:v>
      </x:c>
      <x:c r="C1979" s="0" t="s">
        <x:v>21</x:v>
      </x:c>
      <x:c r="D1979" s="0" t="s">
        <x:v>22</x:v>
      </x:c>
      <x:c r="E1979" s="0" t="s">
        <x:v>23</x:v>
      </x:c>
      <x:c r="F1979" s="0" t="s">
        <x:v>20</x:v>
      </x:c>
      <x:c r="G1979" s="0" t="n">
        <x:v>117</x:v>
      </x:c>
      <x:c r="H1979" s="4" t="n">
        <x:v>43.384</x:v>
      </x:c>
      <x:c r="I1979" s="4" t="n">
        <x:v>117</x:v>
      </x:c>
      <x:c r="J1979" s="4" t="n">
        <x:v>0.371</x:v>
      </x:c>
      <x:c r="K1979" s="4">
        <x:f>I1979*J1979</x:f>
      </x:c>
      <x:c r="L1979" s="4" t="n">
        <x:v>255.141</x:v>
      </x:c>
      <x:c r="M1979" s="5">
        <x:f>J1979/3.234*100</x:f>
      </x:c>
      <x:c r="N1979" s="6">
        <x:f>M1979*L1979/100</x:f>
      </x:c>
      <x:c r="O1979" s="6">
        <x:f>H1979-N1979</x:f>
      </x:c>
    </x:row>
    <x:row r="1980" spans="1:25">
      <x:c r="A1980" s="0" t="s">
        <x:v>66</x:v>
      </x:c>
      <x:c r="B1980" s="0" t="n">
        <x:v>2114</x:v>
      </x:c>
      <x:c r="C1980" s="0" t="s">
        <x:v>21</x:v>
      </x:c>
      <x:c r="D1980" s="0" t="s">
        <x:v>22</x:v>
      </x:c>
      <x:c r="E1980" s="0" t="s">
        <x:v>23</x:v>
      </x:c>
      <x:c r="F1980" s="0" t="s">
        <x:v>20</x:v>
      </x:c>
      <x:c r="G1980" s="0" t="n">
        <x:v>117</x:v>
      </x:c>
      <x:c r="H1980" s="4" t="n">
        <x:v>43.384</x:v>
      </x:c>
      <x:c r="I1980" s="4" t="n">
        <x:v>117</x:v>
      </x:c>
      <x:c r="J1980" s="4" t="n">
        <x:v>0.371</x:v>
      </x:c>
      <x:c r="K1980" s="4">
        <x:f>I1980*J1980</x:f>
      </x:c>
      <x:c r="L1980" s="4" t="n">
        <x:v>255.141</x:v>
      </x:c>
      <x:c r="M1980" s="5">
        <x:f>J1980/3.234*100</x:f>
      </x:c>
      <x:c r="N1980" s="6">
        <x:f>M1980*L1980/100</x:f>
      </x:c>
      <x:c r="O1980" s="6">
        <x:f>H1980-N1980</x:f>
      </x:c>
    </x:row>
    <x:row r="1981" spans="1:25">
      <x:c r="A1981" s="0" t="s">
        <x:v>66</x:v>
      </x:c>
      <x:c r="B1981" s="0" t="n">
        <x:v>2114</x:v>
      </x:c>
      <x:c r="C1981" s="0" t="s">
        <x:v>21</x:v>
      </x:c>
      <x:c r="D1981" s="0" t="s">
        <x:v>22</x:v>
      </x:c>
      <x:c r="E1981" s="0" t="s">
        <x:v>23</x:v>
      </x:c>
      <x:c r="F1981" s="0" t="s">
        <x:v>20</x:v>
      </x:c>
      <x:c r="G1981" s="0" t="n">
        <x:v>117</x:v>
      </x:c>
      <x:c r="H1981" s="4" t="n">
        <x:v>43.384</x:v>
      </x:c>
      <x:c r="I1981" s="4" t="n">
        <x:v>117</x:v>
      </x:c>
      <x:c r="J1981" s="4" t="n">
        <x:v>0.371</x:v>
      </x:c>
      <x:c r="K1981" s="4">
        <x:f>I1981*J1981</x:f>
      </x:c>
      <x:c r="L1981" s="4" t="n">
        <x:v>255.141</x:v>
      </x:c>
      <x:c r="M1981" s="5">
        <x:f>J1981/3.234*100</x:f>
      </x:c>
      <x:c r="N1981" s="6">
        <x:f>M1981*L1981/100</x:f>
      </x:c>
      <x:c r="O1981" s="6">
        <x:f>H1981-N1981</x:f>
      </x:c>
    </x:row>
    <x:row r="1982" spans="1:25">
      <x:c r="A1982" s="0" t="s">
        <x:v>66</x:v>
      </x:c>
      <x:c r="B1982" s="0" t="n">
        <x:v>2114</x:v>
      </x:c>
      <x:c r="C1982" s="0" t="s">
        <x:v>21</x:v>
      </x:c>
      <x:c r="D1982" s="0" t="s">
        <x:v>28</x:v>
      </x:c>
      <x:c r="E1982" s="0" t="s">
        <x:v>19</x:v>
      </x:c>
      <x:c r="F1982" s="0" t="s">
        <x:v>26</x:v>
      </x:c>
      <x:c r="G1982" s="0" t="n">
        <x:v>117</x:v>
      </x:c>
      <x:c r="H1982" s="4" t="n">
        <x:v>30.429</x:v>
      </x:c>
      <x:c r="I1982" s="4" t="n">
        <x:v>117</x:v>
      </x:c>
      <x:c r="J1982" s="4" t="n">
        <x:v>0.26</x:v>
      </x:c>
      <x:c r="K1982" s="4">
        <x:f>I1982*J1982</x:f>
      </x:c>
      <x:c r="L1982" s="4" t="n">
        <x:v>255.141</x:v>
      </x:c>
      <x:c r="M1982" s="5">
        <x:f>J1982/3.234*100</x:f>
      </x:c>
      <x:c r="N1982" s="6">
        <x:f>M1982*L1982/100</x:f>
      </x:c>
      <x:c r="O1982" s="6">
        <x:f>H1982-N1982</x:f>
      </x:c>
    </x:row>
    <x:row r="1983" spans="1:25">
      <x:c r="A1983" s="0" t="s">
        <x:v>66</x:v>
      </x:c>
      <x:c r="B1983" s="0" t="n">
        <x:v>2114</x:v>
      </x:c>
      <x:c r="C1983" s="0" t="s">
        <x:v>21</x:v>
      </x:c>
      <x:c r="D1983" s="0" t="s">
        <x:v>28</x:v>
      </x:c>
      <x:c r="E1983" s="0" t="s">
        <x:v>23</x:v>
      </x:c>
      <x:c r="F1983" s="0" t="s">
        <x:v>26</x:v>
      </x:c>
      <x:c r="G1983" s="0" t="n">
        <x:v>117</x:v>
      </x:c>
      <x:c r="H1983" s="4" t="n">
        <x:v>169.993</x:v>
      </x:c>
      <x:c r="I1983" s="4" t="n">
        <x:v>117</x:v>
      </x:c>
      <x:c r="J1983" s="4" t="n">
        <x:v>1.52</x:v>
      </x:c>
      <x:c r="K1983" s="4">
        <x:f>I1983*J1983</x:f>
      </x:c>
      <x:c r="L1983" s="4" t="n">
        <x:v>255.141</x:v>
      </x:c>
      <x:c r="M1983" s="5">
        <x:f>J1983/3.234*100</x:f>
      </x:c>
      <x:c r="N1983" s="6">
        <x:f>M1983*L1983/100</x:f>
      </x:c>
      <x:c r="O1983" s="6">
        <x:f>H1983-N1983</x:f>
      </x:c>
    </x:row>
    <x:row r="1984" spans="1:25">
      <x:c r="A1984" s="0" t="s">
        <x:v>104</x:v>
      </x:c>
      <x:c r="B1984" s="0" t="n">
        <x:v>2115</x:v>
      </x:c>
      <x:c r="C1984" s="0" t="s">
        <x:v>21</x:v>
      </x:c>
      <x:c r="D1984" s="0" t="s">
        <x:v>22</x:v>
      </x:c>
      <x:c r="E1984" s="0" t="s">
        <x:v>23</x:v>
      </x:c>
      <x:c r="F1984" s="0" t="s">
        <x:v>20</x:v>
      </x:c>
      <x:c r="G1984" s="0" t="n">
        <x:v>117</x:v>
      </x:c>
      <x:c r="H1984" s="4" t="n">
        <x:v>43.384</x:v>
      </x:c>
      <x:c r="I1984" s="4" t="n">
        <x:v>117</x:v>
      </x:c>
      <x:c r="J1984" s="4" t="n">
        <x:v>0.371</x:v>
      </x:c>
      <x:c r="K1984" s="4">
        <x:f>I1984*J1984</x:f>
      </x:c>
      <x:c r="L1984" s="4" t="n">
        <x:v>40.793</x:v>
      </x:c>
      <x:c r="M1984" s="5">
        <x:f>J1984/2.863*100</x:f>
      </x:c>
      <x:c r="N1984" s="6">
        <x:f>M1984*L1984/100</x:f>
      </x:c>
      <x:c r="O1984" s="6">
        <x:f>H1984-N1984</x:f>
      </x:c>
    </x:row>
    <x:row r="1985" spans="1:25">
      <x:c r="A1985" s="0" t="s">
        <x:v>104</x:v>
      </x:c>
      <x:c r="B1985" s="0" t="n">
        <x:v>2115</x:v>
      </x:c>
      <x:c r="C1985" s="0" t="s">
        <x:v>21</x:v>
      </x:c>
      <x:c r="D1985" s="0" t="s">
        <x:v>22</x:v>
      </x:c>
      <x:c r="E1985" s="0" t="s">
        <x:v>23</x:v>
      </x:c>
      <x:c r="F1985" s="0" t="s">
        <x:v>20</x:v>
      </x:c>
      <x:c r="G1985" s="0" t="n">
        <x:v>117</x:v>
      </x:c>
      <x:c r="H1985" s="4" t="n">
        <x:v>43.384</x:v>
      </x:c>
      <x:c r="I1985" s="4" t="n">
        <x:v>117</x:v>
      </x:c>
      <x:c r="J1985" s="4" t="n">
        <x:v>0.371</x:v>
      </x:c>
      <x:c r="K1985" s="4">
        <x:f>I1985*J1985</x:f>
      </x:c>
      <x:c r="L1985" s="4" t="n">
        <x:v>40.793</x:v>
      </x:c>
      <x:c r="M1985" s="5">
        <x:f>J1985/2.863*100</x:f>
      </x:c>
      <x:c r="N1985" s="6">
        <x:f>M1985*L1985/100</x:f>
      </x:c>
      <x:c r="O1985" s="6">
        <x:f>H1985-N1985</x:f>
      </x:c>
    </x:row>
    <x:row r="1986" spans="1:25">
      <x:c r="A1986" s="0" t="s">
        <x:v>104</x:v>
      </x:c>
      <x:c r="B1986" s="0" t="n">
        <x:v>2115</x:v>
      </x:c>
      <x:c r="C1986" s="0" t="s">
        <x:v>21</x:v>
      </x:c>
      <x:c r="D1986" s="0" t="s">
        <x:v>22</x:v>
      </x:c>
      <x:c r="E1986" s="0" t="s">
        <x:v>23</x:v>
      </x:c>
      <x:c r="F1986" s="0" t="s">
        <x:v>20</x:v>
      </x:c>
      <x:c r="G1986" s="0" t="n">
        <x:v>117</x:v>
      </x:c>
      <x:c r="H1986" s="4" t="n">
        <x:v>39.897</x:v>
      </x:c>
      <x:c r="I1986" s="4" t="n">
        <x:v>117</x:v>
      </x:c>
      <x:c r="J1986" s="4" t="n">
        <x:v>0.341</x:v>
      </x:c>
      <x:c r="K1986" s="4">
        <x:f>I1986*J1986</x:f>
      </x:c>
      <x:c r="L1986" s="4" t="n">
        <x:v>40.793</x:v>
      </x:c>
      <x:c r="M1986" s="5">
        <x:f>J1986/2.863*100</x:f>
      </x:c>
      <x:c r="N1986" s="6">
        <x:f>M1986*L1986/100</x:f>
      </x:c>
      <x:c r="O1986" s="6">
        <x:f>H1986-N1986</x:f>
      </x:c>
    </x:row>
    <x:row r="1987" spans="1:25">
      <x:c r="A1987" s="0" t="s">
        <x:v>104</x:v>
      </x:c>
      <x:c r="B1987" s="0" t="n">
        <x:v>2115</x:v>
      </x:c>
      <x:c r="C1987" s="0" t="s">
        <x:v>21</x:v>
      </x:c>
      <x:c r="D1987" s="0" t="s">
        <x:v>28</x:v>
      </x:c>
      <x:c r="E1987" s="0" t="s">
        <x:v>19</x:v>
      </x:c>
      <x:c r="F1987" s="0" t="s">
        <x:v>26</x:v>
      </x:c>
      <x:c r="G1987" s="0" t="n">
        <x:v>117</x:v>
      </x:c>
      <x:c r="H1987" s="4" t="n">
        <x:v>30.428</x:v>
      </x:c>
      <x:c r="I1987" s="4" t="n">
        <x:v>117</x:v>
      </x:c>
      <x:c r="J1987" s="4" t="n">
        <x:v>0.26</x:v>
      </x:c>
      <x:c r="K1987" s="4">
        <x:f>I1987*J1987</x:f>
      </x:c>
      <x:c r="L1987" s="4" t="n">
        <x:v>40.793</x:v>
      </x:c>
      <x:c r="M1987" s="5">
        <x:f>J1987/2.863*100</x:f>
      </x:c>
      <x:c r="N1987" s="6">
        <x:f>M1987*L1987/100</x:f>
      </x:c>
      <x:c r="O1987" s="6">
        <x:f>H1987-N1987</x:f>
      </x:c>
    </x:row>
    <x:row r="1988" spans="1:25">
      <x:c r="A1988" s="0" t="s">
        <x:v>104</x:v>
      </x:c>
      <x:c r="B1988" s="0" t="n">
        <x:v>2115</x:v>
      </x:c>
      <x:c r="C1988" s="0" t="s">
        <x:v>21</x:v>
      </x:c>
      <x:c r="D1988" s="0" t="s">
        <x:v>28</x:v>
      </x:c>
      <x:c r="E1988" s="0" t="s">
        <x:v>23</x:v>
      </x:c>
      <x:c r="F1988" s="0" t="s">
        <x:v>26</x:v>
      </x:c>
      <x:c r="G1988" s="0" t="n">
        <x:v>117</x:v>
      </x:c>
      <x:c r="H1988" s="4" t="n">
        <x:v>177.84</x:v>
      </x:c>
      <x:c r="I1988" s="4" t="n">
        <x:v>117</x:v>
      </x:c>
      <x:c r="J1988" s="4" t="n">
        <x:v>1.52</x:v>
      </x:c>
      <x:c r="K1988" s="4">
        <x:f>I1988*J1988</x:f>
      </x:c>
      <x:c r="L1988" s="4" t="n">
        <x:v>40.793</x:v>
      </x:c>
      <x:c r="M1988" s="5">
        <x:f>J1988/2.863*100</x:f>
      </x:c>
      <x:c r="N1988" s="6">
        <x:f>M1988*L1988/100</x:f>
      </x:c>
      <x:c r="O1988" s="6">
        <x:f>H1988-N1988</x:f>
      </x:c>
    </x:row>
    <x:row r="1989" spans="1:25">
      <x:c r="A1989" s="0" t="s">
        <x:v>69</x:v>
      </x:c>
      <x:c r="B1989" s="0" t="n">
        <x:v>2116</x:v>
      </x:c>
      <x:c r="C1989" s="0" t="s">
        <x:v>17</x:v>
      </x:c>
      <x:c r="D1989" s="0" t="s">
        <x:v>18</x:v>
      </x:c>
      <x:c r="E1989" s="0" t="s">
        <x:v>19</x:v>
      </x:c>
      <x:c r="F1989" s="0" t="s">
        <x:v>20</x:v>
      </x:c>
      <x:c r="G1989" s="0" t="n">
        <x:v>38</x:v>
      </x:c>
      <x:c r="H1989" s="4" t="n">
        <x:v>24.7</x:v>
      </x:c>
      <x:c r="I1989" s="4" t="n">
        <x:v>38</x:v>
      </x:c>
      <x:c r="J1989" s="4" t="n">
        <x:v>0.65</x:v>
      </x:c>
      <x:c r="K1989" s="4">
        <x:f>I1989*J1989</x:f>
      </x:c>
      <x:c r="L1989" s="4" t="n">
        <x:v>112.3</x:v>
      </x:c>
      <x:c r="M1989" s="5">
        <x:f>J1989/4.126*100</x:f>
      </x:c>
      <x:c r="N1989" s="6">
        <x:f>M1989*L1989/100</x:f>
      </x:c>
      <x:c r="O1989" s="6">
        <x:f>H1989-N1989</x:f>
      </x:c>
    </x:row>
    <x:row r="1990" spans="1:25">
      <x:c r="A1990" s="0" t="s">
        <x:v>69</x:v>
      </x:c>
      <x:c r="B1990" s="0" t="n">
        <x:v>2116</x:v>
      </x:c>
      <x:c r="C1990" s="0" t="s">
        <x:v>21</x:v>
      </x:c>
      <x:c r="D1990" s="0" t="s">
        <x:v>22</x:v>
      </x:c>
      <x:c r="E1990" s="0" t="s">
        <x:v>23</x:v>
      </x:c>
      <x:c r="F1990" s="0" t="s">
        <x:v>20</x:v>
      </x:c>
      <x:c r="G1990" s="0" t="n">
        <x:v>38</x:v>
      </x:c>
      <x:c r="H1990" s="4" t="n">
        <x:v>28.05</x:v>
      </x:c>
      <x:c r="I1990" s="4" t="n">
        <x:v>38</x:v>
      </x:c>
      <x:c r="J1990" s="4" t="n">
        <x:v>0.738</x:v>
      </x:c>
      <x:c r="K1990" s="4">
        <x:f>I1990*J1990</x:f>
      </x:c>
      <x:c r="L1990" s="4" t="n">
        <x:v>112.3</x:v>
      </x:c>
      <x:c r="M1990" s="5">
        <x:f>J1990/4.126*100</x:f>
      </x:c>
      <x:c r="N1990" s="6">
        <x:f>M1990*L1990/100</x:f>
      </x:c>
      <x:c r="O1990" s="6">
        <x:f>H1990-N1990</x:f>
      </x:c>
    </x:row>
    <x:row r="1991" spans="1:25">
      <x:c r="A1991" s="0" t="s">
        <x:v>69</x:v>
      </x:c>
      <x:c r="B1991" s="0" t="n">
        <x:v>2116</x:v>
      </x:c>
      <x:c r="C1991" s="0" t="s">
        <x:v>21</x:v>
      </x:c>
      <x:c r="D1991" s="0" t="s">
        <x:v>22</x:v>
      </x:c>
      <x:c r="E1991" s="0" t="s">
        <x:v>23</x:v>
      </x:c>
      <x:c r="F1991" s="0" t="s">
        <x:v>20</x:v>
      </x:c>
      <x:c r="G1991" s="0" t="n">
        <x:v>38</x:v>
      </x:c>
      <x:c r="H1991" s="4" t="n">
        <x:v>28.05</x:v>
      </x:c>
      <x:c r="I1991" s="4" t="n">
        <x:v>38</x:v>
      </x:c>
      <x:c r="J1991" s="4" t="n">
        <x:v>0.738</x:v>
      </x:c>
      <x:c r="K1991" s="4">
        <x:f>I1991*J1991</x:f>
      </x:c>
      <x:c r="L1991" s="4" t="n">
        <x:v>112.3</x:v>
      </x:c>
      <x:c r="M1991" s="5">
        <x:f>J1991/4.126*100</x:f>
      </x:c>
      <x:c r="N1991" s="6">
        <x:f>M1991*L1991/100</x:f>
      </x:c>
      <x:c r="O1991" s="6">
        <x:f>H1991-N1991</x:f>
      </x:c>
    </x:row>
    <x:row r="1992" spans="1:25">
      <x:c r="A1992" s="0" t="s">
        <x:v>69</x:v>
      </x:c>
      <x:c r="B1992" s="0" t="n">
        <x:v>2116</x:v>
      </x:c>
      <x:c r="C1992" s="0" t="s">
        <x:v>17</x:v>
      </x:c>
      <x:c r="D1992" s="0" t="s">
        <x:v>24</x:v>
      </x:c>
      <x:c r="E1992" s="0" t="s">
        <x:v>25</x:v>
      </x:c>
      <x:c r="F1992" s="0" t="s">
        <x:v>26</x:v>
      </x:c>
      <x:c r="G1992" s="0" t="n">
        <x:v>38</x:v>
      </x:c>
      <x:c r="H1992" s="4" t="n">
        <x:v>76</x:v>
      </x:c>
      <x:c r="I1992" s="4" t="n">
        <x:v>38</x:v>
      </x:c>
      <x:c r="J1992" s="4" t="n">
        <x:v>2</x:v>
      </x:c>
      <x:c r="K1992" s="4">
        <x:f>I1992*J1992</x:f>
      </x:c>
      <x:c r="L1992" s="4" t="n">
        <x:v>112.3</x:v>
      </x:c>
      <x:c r="M1992" s="5">
        <x:f>J1992/4.126*100</x:f>
      </x:c>
      <x:c r="N1992" s="6">
        <x:f>M1992*L1992/100</x:f>
      </x:c>
      <x:c r="O1992" s="6">
        <x:f>H1992-N1992</x:f>
      </x:c>
    </x:row>
    <x:row r="1993" spans="1:25">
      <x:c r="A1993" s="0" t="s">
        <x:v>139</x:v>
      </x:c>
      <x:c r="B1993" s="0" t="n">
        <x:v>2117</x:v>
      </x:c>
      <x:c r="C1993" s="0" t="s">
        <x:v>128</x:v>
      </x:c>
      <x:c r="D1993" s="0" t="s">
        <x:v>129</x:v>
      </x:c>
      <x:c r="E1993" s="0" t="s">
        <x:v>130</x:v>
      </x:c>
      <x:c r="F1993" s="0" t="s">
        <x:v>20</x:v>
      </x:c>
      <x:c r="G1993" s="0" t="n">
        <x:v>630</x:v>
      </x:c>
      <x:c r="H1993" s="4" t="n">
        <x:v>61.8</x:v>
      </x:c>
      <x:c r="I1993" s="4" t="n">
        <x:v>630</x:v>
      </x:c>
      <x:c r="J1993" s="4" t="n">
        <x:v>0.098</x:v>
      </x:c>
      <x:c r="K1993" s="4">
        <x:f>I1993*J1993</x:f>
      </x:c>
      <x:c r="L1993" s="4" t="n">
        <x:v>157.656</x:v>
      </x:c>
      <x:c r="M1993" s="5">
        <x:f>J1993/0.29*100</x:f>
      </x:c>
      <x:c r="N1993" s="6">
        <x:f>M1993*L1993/100</x:f>
      </x:c>
      <x:c r="O1993" s="6">
        <x:f>H1993-N1993</x:f>
      </x:c>
    </x:row>
    <x:row r="1994" spans="1:25">
      <x:c r="A1994" s="0" t="s">
        <x:v>139</x:v>
      </x:c>
      <x:c r="B1994" s="0" t="n">
        <x:v>2117</x:v>
      </x:c>
      <x:c r="C1994" s="0" t="s">
        <x:v>128</x:v>
      </x:c>
      <x:c r="D1994" s="0" t="s">
        <x:v>129</x:v>
      </x:c>
      <x:c r="E1994" s="0" t="s">
        <x:v>130</x:v>
      </x:c>
      <x:c r="F1994" s="0" t="s">
        <x:v>20</x:v>
      </x:c>
      <x:c r="G1994" s="0" t="n">
        <x:v>630</x:v>
      </x:c>
      <x:c r="H1994" s="4" t="n">
        <x:v>1.2</x:v>
      </x:c>
      <x:c r="I1994" s="4" t="n">
        <x:v>630</x:v>
      </x:c>
      <x:c r="J1994" s="4" t="n">
        <x:v>0.002</x:v>
      </x:c>
      <x:c r="K1994" s="4">
        <x:f>I1994*J1994</x:f>
      </x:c>
      <x:c r="L1994" s="4" t="n">
        <x:v>157.656</x:v>
      </x:c>
      <x:c r="M1994" s="5">
        <x:f>J1994/0.29*100</x:f>
      </x:c>
      <x:c r="N1994" s="6">
        <x:f>M1994*L1994/100</x:f>
      </x:c>
      <x:c r="O1994" s="6">
        <x:f>H1994-N1994</x:f>
      </x:c>
    </x:row>
    <x:row r="1995" spans="1:25">
      <x:c r="A1995" s="0" t="s">
        <x:v>139</x:v>
      </x:c>
      <x:c r="B1995" s="0" t="n">
        <x:v>2117</x:v>
      </x:c>
      <x:c r="C1995" s="0" t="s">
        <x:v>128</x:v>
      </x:c>
      <x:c r="D1995" s="0" t="s">
        <x:v>18</x:v>
      </x:c>
      <x:c r="E1995" s="0" t="s">
        <x:v>19</x:v>
      </x:c>
      <x:c r="F1995" s="0" t="s">
        <x:v>20</x:v>
      </x:c>
      <x:c r="G1995" s="0" t="n">
        <x:v>630</x:v>
      </x:c>
      <x:c r="H1995" s="4" t="n">
        <x:v>1.44</x:v>
      </x:c>
      <x:c r="I1995" s="4" t="n">
        <x:v>630</x:v>
      </x:c>
      <x:c r="J1995" s="4" t="n">
        <x:v>0.002</x:v>
      </x:c>
      <x:c r="K1995" s="4">
        <x:f>I1995*J1995</x:f>
      </x:c>
      <x:c r="L1995" s="4" t="n">
        <x:v>157.656</x:v>
      </x:c>
      <x:c r="M1995" s="5">
        <x:f>J1995/0.29*100</x:f>
      </x:c>
      <x:c r="N1995" s="6">
        <x:f>M1995*L1995/100</x:f>
      </x:c>
      <x:c r="O1995" s="6">
        <x:f>H1995-N1995</x:f>
      </x:c>
    </x:row>
    <x:row r="1996" spans="1:25">
      <x:c r="A1996" s="0" t="s">
        <x:v>139</x:v>
      </x:c>
      <x:c r="B1996" s="0" t="n">
        <x:v>2117</x:v>
      </x:c>
      <x:c r="C1996" s="0" t="s">
        <x:v>128</x:v>
      </x:c>
      <x:c r="D1996" s="0" t="s">
        <x:v>18</x:v>
      </x:c>
      <x:c r="E1996" s="0" t="s">
        <x:v>19</x:v>
      </x:c>
      <x:c r="F1996" s="0" t="s">
        <x:v>20</x:v>
      </x:c>
      <x:c r="G1996" s="0" t="n">
        <x:v>630</x:v>
      </x:c>
      <x:c r="H1996" s="4" t="n">
        <x:v>74.16</x:v>
      </x:c>
      <x:c r="I1996" s="4" t="n">
        <x:v>630</x:v>
      </x:c>
      <x:c r="J1996" s="4" t="n">
        <x:v>0.118</x:v>
      </x:c>
      <x:c r="K1996" s="4">
        <x:f>I1996*J1996</x:f>
      </x:c>
      <x:c r="L1996" s="4" t="n">
        <x:v>157.656</x:v>
      </x:c>
      <x:c r="M1996" s="5">
        <x:f>J1996/0.29*100</x:f>
      </x:c>
      <x:c r="N1996" s="6">
        <x:f>M1996*L1996/100</x:f>
      </x:c>
      <x:c r="O1996" s="6">
        <x:f>H1996-N1996</x:f>
      </x:c>
    </x:row>
    <x:row r="1997" spans="1:25">
      <x:c r="A1997" s="0" t="s">
        <x:v>139</x:v>
      </x:c>
      <x:c r="B1997" s="0" t="n">
        <x:v>2117</x:v>
      </x:c>
      <x:c r="C1997" s="0" t="s">
        <x:v>128</x:v>
      </x:c>
      <x:c r="D1997" s="0" t="s">
        <x:v>18</x:v>
      </x:c>
      <x:c r="E1997" s="0" t="s">
        <x:v>19</x:v>
      </x:c>
      <x:c r="F1997" s="0" t="s">
        <x:v>26</x:v>
      </x:c>
      <x:c r="G1997" s="0" t="n">
        <x:v>630</x:v>
      </x:c>
      <x:c r="H1997" s="4" t="n">
        <x:v>44.101</x:v>
      </x:c>
      <x:c r="I1997" s="4" t="n">
        <x:v>630</x:v>
      </x:c>
      <x:c r="J1997" s="4" t="n">
        <x:v>0.07</x:v>
      </x:c>
      <x:c r="K1997" s="4">
        <x:f>I1997*J1997</x:f>
      </x:c>
      <x:c r="L1997" s="4" t="n">
        <x:v>157.656</x:v>
      </x:c>
      <x:c r="M1997" s="5">
        <x:f>J1997/0.29*100</x:f>
      </x:c>
      <x:c r="N1997" s="6">
        <x:f>M1997*L1997/100</x:f>
      </x:c>
      <x:c r="O1997" s="6">
        <x:f>H1997-N1997</x:f>
      </x:c>
    </x:row>
    <x:row r="1998" spans="1:25">
      <x:c r="A1998" s="0" t="s">
        <x:v>148</x:v>
      </x:c>
      <x:c r="B1998" s="0" t="n">
        <x:v>2118</x:v>
      </x:c>
      <x:c r="C1998" s="0" t="s">
        <x:v>128</x:v>
      </x:c>
      <x:c r="D1998" s="0" t="s">
        <x:v>18</x:v>
      </x:c>
      <x:c r="E1998" s="0" t="s">
        <x:v>19</x:v>
      </x:c>
      <x:c r="F1998" s="0" t="s">
        <x:v>20</x:v>
      </x:c>
      <x:c r="G1998" s="0" t="n">
        <x:v>618</x:v>
      </x:c>
      <x:c r="H1998" s="4" t="n">
        <x:v>74.16</x:v>
      </x:c>
      <x:c r="I1998" s="4" t="n">
        <x:v>618</x:v>
      </x:c>
      <x:c r="J1998" s="4" t="n">
        <x:v>0.12</x:v>
      </x:c>
      <x:c r="K1998" s="4">
        <x:f>I1998*J1998</x:f>
      </x:c>
      <x:c r="L1998" s="4" t="n">
        <x:v>138.729</x:v>
      </x:c>
      <x:c r="M1998" s="5">
        <x:f>J1998/0.29*100</x:f>
      </x:c>
      <x:c r="N1998" s="6">
        <x:f>M1998*L1998/100</x:f>
      </x:c>
      <x:c r="O1998" s="6">
        <x:f>H1998-N1998</x:f>
      </x:c>
    </x:row>
    <x:row r="1999" spans="1:25">
      <x:c r="A1999" s="0" t="s">
        <x:v>148</x:v>
      </x:c>
      <x:c r="B1999" s="0" t="n">
        <x:v>2118</x:v>
      </x:c>
      <x:c r="C1999" s="0" t="s">
        <x:v>128</x:v>
      </x:c>
      <x:c r="D1999" s="0" t="s">
        <x:v>129</x:v>
      </x:c>
      <x:c r="E1999" s="0" t="s">
        <x:v>130</x:v>
      </x:c>
      <x:c r="F1999" s="0" t="s">
        <x:v>20</x:v>
      </x:c>
      <x:c r="G1999" s="0" t="n">
        <x:v>618</x:v>
      </x:c>
      <x:c r="H1999" s="4" t="n">
        <x:v>61.8</x:v>
      </x:c>
      <x:c r="I1999" s="4" t="n">
        <x:v>618</x:v>
      </x:c>
      <x:c r="J1999" s="4" t="n">
        <x:v>0.1</x:v>
      </x:c>
      <x:c r="K1999" s="4">
        <x:f>I1999*J1999</x:f>
      </x:c>
      <x:c r="L1999" s="4" t="n">
        <x:v>138.729</x:v>
      </x:c>
      <x:c r="M1999" s="5">
        <x:f>J1999/0.29*100</x:f>
      </x:c>
      <x:c r="N1999" s="6">
        <x:f>M1999*L1999/100</x:f>
      </x:c>
      <x:c r="O1999" s="6">
        <x:f>H1999-N1999</x:f>
      </x:c>
    </x:row>
    <x:row r="2000" spans="1:25">
      <x:c r="A2000" s="0" t="s">
        <x:v>148</x:v>
      </x:c>
      <x:c r="B2000" s="0" t="n">
        <x:v>2118</x:v>
      </x:c>
      <x:c r="C2000" s="0" t="s">
        <x:v>128</x:v>
      </x:c>
      <x:c r="D2000" s="0" t="s">
        <x:v>18</x:v>
      </x:c>
      <x:c r="E2000" s="0" t="s">
        <x:v>19</x:v>
      </x:c>
      <x:c r="F2000" s="0" t="s">
        <x:v>26</x:v>
      </x:c>
      <x:c r="G2000" s="0" t="n">
        <x:v>618</x:v>
      </x:c>
      <x:c r="H2000" s="4" t="n">
        <x:v>43.261</x:v>
      </x:c>
      <x:c r="I2000" s="4" t="n">
        <x:v>618</x:v>
      </x:c>
      <x:c r="J2000" s="4" t="n">
        <x:v>0.07</x:v>
      </x:c>
      <x:c r="K2000" s="4">
        <x:f>I2000*J2000</x:f>
      </x:c>
      <x:c r="L2000" s="4" t="n">
        <x:v>138.729</x:v>
      </x:c>
      <x:c r="M2000" s="5">
        <x:f>J2000/0.29*100</x:f>
      </x:c>
      <x:c r="N2000" s="6">
        <x:f>M2000*L2000/100</x:f>
      </x:c>
      <x:c r="O2000" s="6">
        <x:f>H2000-N2000</x:f>
      </x:c>
    </x:row>
    <x:row r="2001" spans="1:25">
      <x:c r="A2001" s="0" t="s">
        <x:v>68</x:v>
      </x:c>
      <x:c r="B2001" s="0" t="n">
        <x:v>2119</x:v>
      </x:c>
      <x:c r="C2001" s="0" t="s">
        <x:v>17</x:v>
      </x:c>
      <x:c r="D2001" s="0" t="s">
        <x:v>18</x:v>
      </x:c>
      <x:c r="E2001" s="0" t="s">
        <x:v>19</x:v>
      </x:c>
      <x:c r="F2001" s="0" t="s">
        <x:v>20</x:v>
      </x:c>
      <x:c r="G2001" s="0" t="n">
        <x:v>38</x:v>
      </x:c>
      <x:c r="H2001" s="4" t="n">
        <x:v>24.7</x:v>
      </x:c>
      <x:c r="I2001" s="4" t="n">
        <x:v>38</x:v>
      </x:c>
      <x:c r="J2001" s="4" t="n">
        <x:v>0.65</x:v>
      </x:c>
      <x:c r="K2001" s="4">
        <x:f>I2001*J2001</x:f>
      </x:c>
      <x:c r="L2001" s="4" t="n">
        <x:v>121.785</x:v>
      </x:c>
      <x:c r="M2001" s="5">
        <x:f>J2001/4.126*100</x:f>
      </x:c>
      <x:c r="N2001" s="6">
        <x:f>M2001*L2001/100</x:f>
      </x:c>
      <x:c r="O2001" s="6">
        <x:f>H2001-N2001</x:f>
      </x:c>
    </x:row>
    <x:row r="2002" spans="1:25">
      <x:c r="A2002" s="0" t="s">
        <x:v>68</x:v>
      </x:c>
      <x:c r="B2002" s="0" t="n">
        <x:v>2119</x:v>
      </x:c>
      <x:c r="C2002" s="0" t="s">
        <x:v>21</x:v>
      </x:c>
      <x:c r="D2002" s="0" t="s">
        <x:v>22</x:v>
      </x:c>
      <x:c r="E2002" s="0" t="s">
        <x:v>23</x:v>
      </x:c>
      <x:c r="F2002" s="0" t="s">
        <x:v>20</x:v>
      </x:c>
      <x:c r="G2002" s="0" t="n">
        <x:v>38</x:v>
      </x:c>
      <x:c r="H2002" s="4" t="n">
        <x:v>28.05</x:v>
      </x:c>
      <x:c r="I2002" s="4" t="n">
        <x:v>38</x:v>
      </x:c>
      <x:c r="J2002" s="4" t="n">
        <x:v>0.738</x:v>
      </x:c>
      <x:c r="K2002" s="4">
        <x:f>I2002*J2002</x:f>
      </x:c>
      <x:c r="L2002" s="4" t="n">
        <x:v>121.785</x:v>
      </x:c>
      <x:c r="M2002" s="5">
        <x:f>J2002/4.126*100</x:f>
      </x:c>
      <x:c r="N2002" s="6">
        <x:f>M2002*L2002/100</x:f>
      </x:c>
      <x:c r="O2002" s="6">
        <x:f>H2002-N2002</x:f>
      </x:c>
    </x:row>
    <x:row r="2003" spans="1:25">
      <x:c r="A2003" s="0" t="s">
        <x:v>68</x:v>
      </x:c>
      <x:c r="B2003" s="0" t="n">
        <x:v>2119</x:v>
      </x:c>
      <x:c r="C2003" s="0" t="s">
        <x:v>21</x:v>
      </x:c>
      <x:c r="D2003" s="0" t="s">
        <x:v>22</x:v>
      </x:c>
      <x:c r="E2003" s="0" t="s">
        <x:v>23</x:v>
      </x:c>
      <x:c r="F2003" s="0" t="s">
        <x:v>20</x:v>
      </x:c>
      <x:c r="G2003" s="0" t="n">
        <x:v>38</x:v>
      </x:c>
      <x:c r="H2003" s="4" t="n">
        <x:v>28.05</x:v>
      </x:c>
      <x:c r="I2003" s="4" t="n">
        <x:v>38</x:v>
      </x:c>
      <x:c r="J2003" s="4" t="n">
        <x:v>0.738</x:v>
      </x:c>
      <x:c r="K2003" s="4">
        <x:f>I2003*J2003</x:f>
      </x:c>
      <x:c r="L2003" s="4" t="n">
        <x:v>121.785</x:v>
      </x:c>
      <x:c r="M2003" s="5">
        <x:f>J2003/4.126*100</x:f>
      </x:c>
      <x:c r="N2003" s="6">
        <x:f>M2003*L2003/100</x:f>
      </x:c>
      <x:c r="O2003" s="6">
        <x:f>H2003-N2003</x:f>
      </x:c>
    </x:row>
    <x:row r="2004" spans="1:25">
      <x:c r="A2004" s="0" t="s">
        <x:v>68</x:v>
      </x:c>
      <x:c r="B2004" s="0" t="n">
        <x:v>2119</x:v>
      </x:c>
      <x:c r="C2004" s="0" t="s">
        <x:v>17</x:v>
      </x:c>
      <x:c r="D2004" s="0" t="s">
        <x:v>24</x:v>
      </x:c>
      <x:c r="E2004" s="0" t="s">
        <x:v>25</x:v>
      </x:c>
      <x:c r="F2004" s="0" t="s">
        <x:v>26</x:v>
      </x:c>
      <x:c r="G2004" s="0" t="n">
        <x:v>38</x:v>
      </x:c>
      <x:c r="H2004" s="4" t="n">
        <x:v>76</x:v>
      </x:c>
      <x:c r="I2004" s="4" t="n">
        <x:v>38</x:v>
      </x:c>
      <x:c r="J2004" s="4" t="n">
        <x:v>2</x:v>
      </x:c>
      <x:c r="K2004" s="4">
        <x:f>I2004*J2004</x:f>
      </x:c>
      <x:c r="L2004" s="4" t="n">
        <x:v>121.785</x:v>
      </x:c>
      <x:c r="M2004" s="5">
        <x:f>J2004/4.126*100</x:f>
      </x:c>
      <x:c r="N2004" s="6">
        <x:f>M2004*L2004/100</x:f>
      </x:c>
      <x:c r="O2004" s="6">
        <x:f>H2004-N2004</x:f>
      </x:c>
    </x:row>
    <x:row r="2005" spans="1:25">
      <x:c r="A2005" s="0" t="s">
        <x:v>30</x:v>
      </x:c>
      <x:c r="B2005" s="0" t="n">
        <x:v>2120</x:v>
      </x:c>
      <x:c r="C2005" s="0" t="s">
        <x:v>21</x:v>
      </x:c>
      <x:c r="D2005" s="0" t="s">
        <x:v>22</x:v>
      </x:c>
      <x:c r="E2005" s="0" t="s">
        <x:v>23</x:v>
      </x:c>
      <x:c r="F2005" s="0" t="s">
        <x:v>20</x:v>
      </x:c>
      <x:c r="G2005" s="0" t="n">
        <x:v>38</x:v>
      </x:c>
      <x:c r="H2005" s="4" t="n">
        <x:v>28.05</x:v>
      </x:c>
      <x:c r="I2005" s="4" t="n">
        <x:v>38</x:v>
      </x:c>
      <x:c r="J2005" s="4" t="n">
        <x:v>0.738</x:v>
      </x:c>
      <x:c r="K2005" s="4">
        <x:f>I2005*J2005</x:f>
      </x:c>
      <x:c r="L2005" s="4" t="n">
        <x:v>130.524</x:v>
      </x:c>
      <x:c r="M2005" s="5">
        <x:f>J2005/4.126*100</x:f>
      </x:c>
      <x:c r="N2005" s="6">
        <x:f>M2005*L2005/100</x:f>
      </x:c>
      <x:c r="O2005" s="6">
        <x:f>H2005-N2005</x:f>
      </x:c>
    </x:row>
    <x:row r="2006" spans="1:25">
      <x:c r="A2006" s="0" t="s">
        <x:v>30</x:v>
      </x:c>
      <x:c r="B2006" s="0" t="n">
        <x:v>2120</x:v>
      </x:c>
      <x:c r="C2006" s="0" t="s">
        <x:v>21</x:v>
      </x:c>
      <x:c r="D2006" s="0" t="s">
        <x:v>22</x:v>
      </x:c>
      <x:c r="E2006" s="0" t="s">
        <x:v>23</x:v>
      </x:c>
      <x:c r="F2006" s="0" t="s">
        <x:v>20</x:v>
      </x:c>
      <x:c r="G2006" s="0" t="n">
        <x:v>38</x:v>
      </x:c>
      <x:c r="H2006" s="4" t="n">
        <x:v>28.05</x:v>
      </x:c>
      <x:c r="I2006" s="4" t="n">
        <x:v>38</x:v>
      </x:c>
      <x:c r="J2006" s="4" t="n">
        <x:v>0.738</x:v>
      </x:c>
      <x:c r="K2006" s="4">
        <x:f>I2006*J2006</x:f>
      </x:c>
      <x:c r="L2006" s="4" t="n">
        <x:v>130.524</x:v>
      </x:c>
      <x:c r="M2006" s="5">
        <x:f>J2006/4.126*100</x:f>
      </x:c>
      <x:c r="N2006" s="6">
        <x:f>M2006*L2006/100</x:f>
      </x:c>
      <x:c r="O2006" s="6">
        <x:f>H2006-N2006</x:f>
      </x:c>
    </x:row>
    <x:row r="2007" spans="1:25">
      <x:c r="A2007" s="0" t="s">
        <x:v>30</x:v>
      </x:c>
      <x:c r="B2007" s="0" t="n">
        <x:v>2120</x:v>
      </x:c>
      <x:c r="C2007" s="0" t="s">
        <x:v>17</x:v>
      </x:c>
      <x:c r="D2007" s="0" t="s">
        <x:v>18</x:v>
      </x:c>
      <x:c r="E2007" s="0" t="s">
        <x:v>19</x:v>
      </x:c>
      <x:c r="F2007" s="0" t="s">
        <x:v>20</x:v>
      </x:c>
      <x:c r="G2007" s="0" t="n">
        <x:v>38</x:v>
      </x:c>
      <x:c r="H2007" s="4" t="n">
        <x:v>24.7</x:v>
      </x:c>
      <x:c r="I2007" s="4" t="n">
        <x:v>38</x:v>
      </x:c>
      <x:c r="J2007" s="4" t="n">
        <x:v>0.65</x:v>
      </x:c>
      <x:c r="K2007" s="4">
        <x:f>I2007*J2007</x:f>
      </x:c>
      <x:c r="L2007" s="4" t="n">
        <x:v>130.524</x:v>
      </x:c>
      <x:c r="M2007" s="5">
        <x:f>J2007/4.126*100</x:f>
      </x:c>
      <x:c r="N2007" s="6">
        <x:f>M2007*L2007/100</x:f>
      </x:c>
      <x:c r="O2007" s="6">
        <x:f>H2007-N2007</x:f>
      </x:c>
    </x:row>
    <x:row r="2008" spans="1:25">
      <x:c r="A2008" s="0" t="s">
        <x:v>30</x:v>
      </x:c>
      <x:c r="B2008" s="0" t="n">
        <x:v>2120</x:v>
      </x:c>
      <x:c r="C2008" s="0" t="s">
        <x:v>17</x:v>
      </x:c>
      <x:c r="D2008" s="0" t="s">
        <x:v>24</x:v>
      </x:c>
      <x:c r="E2008" s="0" t="s">
        <x:v>25</x:v>
      </x:c>
      <x:c r="F2008" s="0" t="s">
        <x:v>26</x:v>
      </x:c>
      <x:c r="G2008" s="0" t="n">
        <x:v>38</x:v>
      </x:c>
      <x:c r="H2008" s="4" t="n">
        <x:v>76</x:v>
      </x:c>
      <x:c r="I2008" s="4" t="n">
        <x:v>38</x:v>
      </x:c>
      <x:c r="J2008" s="4" t="n">
        <x:v>2</x:v>
      </x:c>
      <x:c r="K2008" s="4">
        <x:f>I2008*J2008</x:f>
      </x:c>
      <x:c r="L2008" s="4" t="n">
        <x:v>130.524</x:v>
      </x:c>
      <x:c r="M2008" s="5">
        <x:f>J2008/4.126*100</x:f>
      </x:c>
      <x:c r="N2008" s="6">
        <x:f>M2008*L2008/100</x:f>
      </x:c>
      <x:c r="O2008" s="6">
        <x:f>H2008-N2008</x:f>
      </x:c>
    </x:row>
    <x:row r="2009" spans="1:25">
      <x:c r="A2009" s="0" t="s">
        <x:v>50</x:v>
      </x:c>
      <x:c r="B2009" s="0" t="n">
        <x:v>2121</x:v>
      </x:c>
      <x:c r="C2009" s="0" t="s">
        <x:v>17</x:v>
      </x:c>
      <x:c r="D2009" s="0" t="s">
        <x:v>18</x:v>
      </x:c>
      <x:c r="E2009" s="0" t="s">
        <x:v>19</x:v>
      </x:c>
      <x:c r="F2009" s="0" t="s">
        <x:v>20</x:v>
      </x:c>
      <x:c r="G2009" s="0" t="n">
        <x:v>38</x:v>
      </x:c>
      <x:c r="H2009" s="4" t="n">
        <x:v>24.7</x:v>
      </x:c>
      <x:c r="I2009" s="4" t="n">
        <x:v>38</x:v>
      </x:c>
      <x:c r="J2009" s="4" t="n">
        <x:v>0.65</x:v>
      </x:c>
      <x:c r="K2009" s="4">
        <x:f>I2009*J2009</x:f>
      </x:c>
      <x:c r="L2009" s="4" t="n">
        <x:v>130.398</x:v>
      </x:c>
      <x:c r="M2009" s="5">
        <x:f>J2009/3.128*100</x:f>
      </x:c>
      <x:c r="N2009" s="6">
        <x:f>M2009*L2009/100</x:f>
      </x:c>
      <x:c r="O2009" s="6">
        <x:f>H2009-N2009</x:f>
      </x:c>
    </x:row>
    <x:row r="2010" spans="1:25">
      <x:c r="A2010" s="0" t="s">
        <x:v>50</x:v>
      </x:c>
      <x:c r="B2010" s="0" t="n">
        <x:v>2121</x:v>
      </x:c>
      <x:c r="C2010" s="0" t="s">
        <x:v>21</x:v>
      </x:c>
      <x:c r="D2010" s="0" t="s">
        <x:v>22</x:v>
      </x:c>
      <x:c r="E2010" s="0" t="s">
        <x:v>23</x:v>
      </x:c>
      <x:c r="F2010" s="0" t="s">
        <x:v>20</x:v>
      </x:c>
      <x:c r="G2010" s="0" t="n">
        <x:v>38</x:v>
      </x:c>
      <x:c r="H2010" s="4" t="n">
        <x:v>18.15</x:v>
      </x:c>
      <x:c r="I2010" s="4" t="n">
        <x:v>38</x:v>
      </x:c>
      <x:c r="J2010" s="4" t="n">
        <x:v>0.478</x:v>
      </x:c>
      <x:c r="K2010" s="4">
        <x:f>I2010*J2010</x:f>
      </x:c>
      <x:c r="L2010" s="4" t="n">
        <x:v>130.398</x:v>
      </x:c>
      <x:c r="M2010" s="5">
        <x:f>J2010/3.128*100</x:f>
      </x:c>
      <x:c r="N2010" s="6">
        <x:f>M2010*L2010/100</x:f>
      </x:c>
      <x:c r="O2010" s="6">
        <x:f>H2010-N2010</x:f>
      </x:c>
    </x:row>
    <x:row r="2011" spans="1:25">
      <x:c r="A2011" s="0" t="s">
        <x:v>50</x:v>
      </x:c>
      <x:c r="B2011" s="0" t="n">
        <x:v>2121</x:v>
      </x:c>
      <x:c r="C2011" s="0" t="s">
        <x:v>17</x:v>
      </x:c>
      <x:c r="D2011" s="0" t="s">
        <x:v>24</x:v>
      </x:c>
      <x:c r="E2011" s="0" t="s">
        <x:v>25</x:v>
      </x:c>
      <x:c r="F2011" s="0" t="s">
        <x:v>26</x:v>
      </x:c>
      <x:c r="G2011" s="0" t="n">
        <x:v>38</x:v>
      </x:c>
      <x:c r="H2011" s="4" t="n">
        <x:v>76</x:v>
      </x:c>
      <x:c r="I2011" s="4" t="n">
        <x:v>38</x:v>
      </x:c>
      <x:c r="J2011" s="4" t="n">
        <x:v>2</x:v>
      </x:c>
      <x:c r="K2011" s="4">
        <x:f>I2011*J2011</x:f>
      </x:c>
      <x:c r="L2011" s="4" t="n">
        <x:v>130.398</x:v>
      </x:c>
      <x:c r="M2011" s="5">
        <x:f>J2011/3.128*100</x:f>
      </x:c>
      <x:c r="N2011" s="6">
        <x:f>M2011*L2011/100</x:f>
      </x:c>
      <x:c r="O2011" s="6">
        <x:f>H2011-N2011</x:f>
      </x:c>
    </x:row>
    <x:row r="2012" spans="1:25">
      <x:c r="A2012" s="0" t="s">
        <x:v>71</x:v>
      </x:c>
      <x:c r="B2012" s="0" t="n">
        <x:v>2122</x:v>
      </x:c>
      <x:c r="C2012" s="0" t="s">
        <x:v>21</x:v>
      </x:c>
      <x:c r="D2012" s="0" t="s">
        <x:v>33</x:v>
      </x:c>
      <x:c r="E2012" s="0" t="s">
        <x:v>73</x:v>
      </x:c>
      <x:c r="F2012" s="0" t="s">
        <x:v>20</x:v>
      </x:c>
      <x:c r="G2012" s="0" t="n">
        <x:v>173</x:v>
      </x:c>
      <x:c r="H2012" s="4" t="n">
        <x:v>46.018</x:v>
      </x:c>
      <x:c r="I2012" s="4" t="n">
        <x:v>173</x:v>
      </x:c>
      <x:c r="J2012" s="4" t="n">
        <x:v>0.266</x:v>
      </x:c>
      <x:c r="K2012" s="4">
        <x:f>I2012*J2012</x:f>
      </x:c>
      <x:c r="L2012" s="4" t="n">
        <x:v>51.01</x:v>
      </x:c>
      <x:c r="M2012" s="5">
        <x:f>J2012/2.348*100</x:f>
      </x:c>
      <x:c r="N2012" s="6">
        <x:f>M2012*L2012/100</x:f>
      </x:c>
      <x:c r="O2012" s="6">
        <x:f>H2012-N2012</x:f>
      </x:c>
    </x:row>
    <x:row r="2013" spans="1:25">
      <x:c r="A2013" s="0" t="s">
        <x:v>71</x:v>
      </x:c>
      <x:c r="B2013" s="0" t="n">
        <x:v>2122</x:v>
      </x:c>
      <x:c r="C2013" s="0" t="s">
        <x:v>21</x:v>
      </x:c>
      <x:c r="D2013" s="0" t="s">
        <x:v>22</x:v>
      </x:c>
      <x:c r="E2013" s="0" t="s">
        <x:v>74</x:v>
      </x:c>
      <x:c r="F2013" s="0" t="s">
        <x:v>20</x:v>
      </x:c>
      <x:c r="G2013" s="0" t="n">
        <x:v>173</x:v>
      </x:c>
      <x:c r="H2013" s="4" t="n">
        <x:v>50.4</x:v>
      </x:c>
      <x:c r="I2013" s="4" t="n">
        <x:v>173</x:v>
      </x:c>
      <x:c r="J2013" s="4" t="n">
        <x:v>0.291</x:v>
      </x:c>
      <x:c r="K2013" s="4">
        <x:f>I2013*J2013</x:f>
      </x:c>
      <x:c r="L2013" s="4" t="n">
        <x:v>51.01</x:v>
      </x:c>
      <x:c r="M2013" s="5">
        <x:f>J2013/2.348*100</x:f>
      </x:c>
      <x:c r="N2013" s="6">
        <x:f>M2013*L2013/100</x:f>
      </x:c>
      <x:c r="O2013" s="6">
        <x:f>H2013-N2013</x:f>
      </x:c>
    </x:row>
    <x:row r="2014" spans="1:25">
      <x:c r="A2014" s="0" t="s">
        <x:v>71</x:v>
      </x:c>
      <x:c r="B2014" s="0" t="n">
        <x:v>2122</x:v>
      </x:c>
      <x:c r="C2014" s="0" t="s">
        <x:v>21</x:v>
      </x:c>
      <x:c r="D2014" s="0" t="s">
        <x:v>22</x:v>
      </x:c>
      <x:c r="E2014" s="0" t="s">
        <x:v>74</x:v>
      </x:c>
      <x:c r="F2014" s="0" t="s">
        <x:v>20</x:v>
      </x:c>
      <x:c r="G2014" s="0" t="n">
        <x:v>173</x:v>
      </x:c>
      <x:c r="H2014" s="4" t="n">
        <x:v>50.4</x:v>
      </x:c>
      <x:c r="I2014" s="4" t="n">
        <x:v>173</x:v>
      </x:c>
      <x:c r="J2014" s="4" t="n">
        <x:v>0.291</x:v>
      </x:c>
      <x:c r="K2014" s="4">
        <x:f>I2014*J2014</x:f>
      </x:c>
      <x:c r="L2014" s="4" t="n">
        <x:v>51.01</x:v>
      </x:c>
      <x:c r="M2014" s="5">
        <x:f>J2014/2.348*100</x:f>
      </x:c>
      <x:c r="N2014" s="6">
        <x:f>M2014*L2014/100</x:f>
      </x:c>
      <x:c r="O2014" s="6">
        <x:f>H2014-N2014</x:f>
      </x:c>
    </x:row>
    <x:row r="2015" spans="1:25">
      <x:c r="A2015" s="0" t="s">
        <x:v>71</x:v>
      </x:c>
      <x:c r="B2015" s="0" t="n">
        <x:v>2122</x:v>
      </x:c>
      <x:c r="C2015" s="0" t="s">
        <x:v>21</x:v>
      </x:c>
      <x:c r="D2015" s="0" t="s">
        <x:v>22</x:v>
      </x:c>
      <x:c r="E2015" s="0" t="s">
        <x:v>74</x:v>
      </x:c>
      <x:c r="F2015" s="0" t="s">
        <x:v>20</x:v>
      </x:c>
      <x:c r="G2015" s="0" t="n">
        <x:v>173</x:v>
      </x:c>
      <x:c r="H2015" s="4" t="n">
        <x:v>50.4</x:v>
      </x:c>
      <x:c r="I2015" s="4" t="n">
        <x:v>173</x:v>
      </x:c>
      <x:c r="J2015" s="4" t="n">
        <x:v>0.291</x:v>
      </x:c>
      <x:c r="K2015" s="4">
        <x:f>I2015*J2015</x:f>
      </x:c>
      <x:c r="L2015" s="4" t="n">
        <x:v>51.01</x:v>
      </x:c>
      <x:c r="M2015" s="5">
        <x:f>J2015/2.348*100</x:f>
      </x:c>
      <x:c r="N2015" s="6">
        <x:f>M2015*L2015/100</x:f>
      </x:c>
      <x:c r="O2015" s="6">
        <x:f>H2015-N2015</x:f>
      </x:c>
    </x:row>
    <x:row r="2016" spans="1:25">
      <x:c r="A2016" s="0" t="s">
        <x:v>71</x:v>
      </x:c>
      <x:c r="B2016" s="0" t="n">
        <x:v>2122</x:v>
      </x:c>
      <x:c r="C2016" s="0" t="s">
        <x:v>21</x:v>
      </x:c>
      <x:c r="D2016" s="0" t="s">
        <x:v>22</x:v>
      </x:c>
      <x:c r="E2016" s="0" t="s">
        <x:v>74</x:v>
      </x:c>
      <x:c r="F2016" s="0" t="s">
        <x:v>20</x:v>
      </x:c>
      <x:c r="G2016" s="0" t="n">
        <x:v>173</x:v>
      </x:c>
      <x:c r="H2016" s="4" t="n">
        <x:v>50.4</x:v>
      </x:c>
      <x:c r="I2016" s="4" t="n">
        <x:v>173</x:v>
      </x:c>
      <x:c r="J2016" s="4" t="n">
        <x:v>0.291</x:v>
      </x:c>
      <x:c r="K2016" s="4">
        <x:f>I2016*J2016</x:f>
      </x:c>
      <x:c r="L2016" s="4" t="n">
        <x:v>51.01</x:v>
      </x:c>
      <x:c r="M2016" s="5">
        <x:f>J2016/2.348*100</x:f>
      </x:c>
      <x:c r="N2016" s="6">
        <x:f>M2016*L2016/100</x:f>
      </x:c>
      <x:c r="O2016" s="6">
        <x:f>H2016-N2016</x:f>
      </x:c>
    </x:row>
    <x:row r="2017" spans="1:25">
      <x:c r="A2017" s="0" t="s">
        <x:v>71</x:v>
      </x:c>
      <x:c r="B2017" s="0" t="n">
        <x:v>2122</x:v>
      </x:c>
      <x:c r="C2017" s="0" t="s">
        <x:v>21</x:v>
      </x:c>
      <x:c r="D2017" s="0" t="s">
        <x:v>33</x:v>
      </x:c>
      <x:c r="E2017" s="0" t="s">
        <x:v>73</x:v>
      </x:c>
      <x:c r="F2017" s="0" t="s">
        <x:v>26</x:v>
      </x:c>
      <x:c r="G2017" s="0" t="n">
        <x:v>173</x:v>
      </x:c>
      <x:c r="H2017" s="4" t="n">
        <x:v>13.495</x:v>
      </x:c>
      <x:c r="I2017" s="4" t="n">
        <x:v>173</x:v>
      </x:c>
      <x:c r="J2017" s="4" t="n">
        <x:v>0.078</x:v>
      </x:c>
      <x:c r="K2017" s="4">
        <x:f>I2017*J2017</x:f>
      </x:c>
      <x:c r="L2017" s="4" t="n">
        <x:v>51.01</x:v>
      </x:c>
      <x:c r="M2017" s="5">
        <x:f>J2017/2.348*100</x:f>
      </x:c>
      <x:c r="N2017" s="6">
        <x:f>M2017*L2017/100</x:f>
      </x:c>
      <x:c r="O2017" s="6">
        <x:f>H2017-N2017</x:f>
      </x:c>
    </x:row>
    <x:row r="2018" spans="1:25">
      <x:c r="A2018" s="0" t="s">
        <x:v>71</x:v>
      </x:c>
      <x:c r="B2018" s="0" t="n">
        <x:v>2122</x:v>
      </x:c>
      <x:c r="C2018" s="0" t="s">
        <x:v>21</x:v>
      </x:c>
      <x:c r="D2018" s="0" t="s">
        <x:v>36</x:v>
      </x:c>
      <x:c r="E2018" s="0" t="s">
        <x:v>75</x:v>
      </x:c>
      <x:c r="F2018" s="0" t="s">
        <x:v>26</x:v>
      </x:c>
      <x:c r="G2018" s="0" t="n">
        <x:v>173</x:v>
      </x:c>
      <x:c r="H2018" s="4" t="n">
        <x:v>72.704</x:v>
      </x:c>
      <x:c r="I2018" s="4" t="n">
        <x:v>173</x:v>
      </x:c>
      <x:c r="J2018" s="4" t="n">
        <x:v>0.42</x:v>
      </x:c>
      <x:c r="K2018" s="4">
        <x:f>I2018*J2018</x:f>
      </x:c>
      <x:c r="L2018" s="4" t="n">
        <x:v>51.01</x:v>
      </x:c>
      <x:c r="M2018" s="5">
        <x:f>J2018/2.348*100</x:f>
      </x:c>
      <x:c r="N2018" s="6">
        <x:f>M2018*L2018/100</x:f>
      </x:c>
      <x:c r="O2018" s="6">
        <x:f>H2018-N2018</x:f>
      </x:c>
    </x:row>
    <x:row r="2019" spans="1:25">
      <x:c r="A2019" s="0" t="s">
        <x:v>71</x:v>
      </x:c>
      <x:c r="B2019" s="0" t="n">
        <x:v>2122</x:v>
      </x:c>
      <x:c r="C2019" s="0" t="s">
        <x:v>21</x:v>
      </x:c>
      <x:c r="D2019" s="0" t="s">
        <x:v>36</x:v>
      </x:c>
      <x:c r="E2019" s="0" t="s">
        <x:v>76</x:v>
      </x:c>
      <x:c r="F2019" s="0" t="s">
        <x:v>26</x:v>
      </x:c>
      <x:c r="G2019" s="0" t="n">
        <x:v>173</x:v>
      </x:c>
      <x:c r="H2019" s="4" t="n">
        <x:v>72.66</x:v>
      </x:c>
      <x:c r="I2019" s="4" t="n">
        <x:v>173</x:v>
      </x:c>
      <x:c r="J2019" s="4" t="n">
        <x:v>0.42</x:v>
      </x:c>
      <x:c r="K2019" s="4">
        <x:f>I2019*J2019</x:f>
      </x:c>
      <x:c r="L2019" s="4" t="n">
        <x:v>51.01</x:v>
      </x:c>
      <x:c r="M2019" s="5">
        <x:f>J2019/2.348*100</x:f>
      </x:c>
      <x:c r="N2019" s="6">
        <x:f>M2019*L2019/100</x:f>
      </x:c>
      <x:c r="O2019" s="6">
        <x:f>H2019-N2019</x:f>
      </x:c>
    </x:row>
    <x:row r="2020" spans="1:25">
      <x:c r="A2020" s="0" t="s">
        <x:v>115</x:v>
      </x:c>
      <x:c r="B2020" s="0" t="n">
        <x:v>2123</x:v>
      </x:c>
      <x:c r="C2020" s="0" t="s">
        <x:v>21</x:v>
      </x:c>
      <x:c r="D2020" s="0" t="s">
        <x:v>22</x:v>
      </x:c>
      <x:c r="E2020" s="0" t="s">
        <x:v>74</x:v>
      </x:c>
      <x:c r="F2020" s="0" t="s">
        <x:v>20</x:v>
      </x:c>
      <x:c r="G2020" s="0" t="n">
        <x:v>173</x:v>
      </x:c>
      <x:c r="H2020" s="4" t="n">
        <x:v>50.4</x:v>
      </x:c>
      <x:c r="I2020" s="4" t="n">
        <x:v>173</x:v>
      </x:c>
      <x:c r="J2020" s="4" t="n">
        <x:v>0.291</x:v>
      </x:c>
      <x:c r="K2020" s="4">
        <x:f>I2020*J2020</x:f>
      </x:c>
      <x:c r="L2020" s="4" t="n">
        <x:v>0</x:v>
      </x:c>
      <x:c r="M2020" s="5">
        <x:f>J2020/1.475*100</x:f>
      </x:c>
      <x:c r="N2020" s="6">
        <x:f>M2020*L2020/100</x:f>
      </x:c>
      <x:c r="O2020" s="6">
        <x:f>H2020-N2020</x:f>
      </x:c>
    </x:row>
    <x:row r="2021" spans="1:25">
      <x:c r="A2021" s="0" t="s">
        <x:v>115</x:v>
      </x:c>
      <x:c r="B2021" s="0" t="n">
        <x:v>2123</x:v>
      </x:c>
      <x:c r="C2021" s="0" t="s">
        <x:v>21</x:v>
      </x:c>
      <x:c r="D2021" s="0" t="s">
        <x:v>33</x:v>
      </x:c>
      <x:c r="E2021" s="0" t="s">
        <x:v>73</x:v>
      </x:c>
      <x:c r="F2021" s="0" t="s">
        <x:v>20</x:v>
      </x:c>
      <x:c r="G2021" s="0" t="n">
        <x:v>173</x:v>
      </x:c>
      <x:c r="H2021" s="4" t="n">
        <x:v>46.018</x:v>
      </x:c>
      <x:c r="I2021" s="4" t="n">
        <x:v>173</x:v>
      </x:c>
      <x:c r="J2021" s="4" t="n">
        <x:v>0.266</x:v>
      </x:c>
      <x:c r="K2021" s="4">
        <x:f>I2021*J2021</x:f>
      </x:c>
      <x:c r="L2021" s="4" t="n">
        <x:v>0</x:v>
      </x:c>
      <x:c r="M2021" s="5">
        <x:f>J2021/1.475*100</x:f>
      </x:c>
      <x:c r="N2021" s="6">
        <x:f>M2021*L2021/100</x:f>
      </x:c>
      <x:c r="O2021" s="6">
        <x:f>H2021-N2021</x:f>
      </x:c>
    </x:row>
    <x:row r="2022" spans="1:25">
      <x:c r="A2022" s="0" t="s">
        <x:v>115</x:v>
      </x:c>
      <x:c r="B2022" s="0" t="n">
        <x:v>2123</x:v>
      </x:c>
      <x:c r="C2022" s="0" t="s">
        <x:v>21</x:v>
      </x:c>
      <x:c r="D2022" s="0" t="s">
        <x:v>33</x:v>
      </x:c>
      <x:c r="E2022" s="0" t="s">
        <x:v>73</x:v>
      </x:c>
      <x:c r="F2022" s="0" t="s">
        <x:v>26</x:v>
      </x:c>
      <x:c r="G2022" s="0" t="n">
        <x:v>173</x:v>
      </x:c>
      <x:c r="H2022" s="4" t="n">
        <x:v>12.819</x:v>
      </x:c>
      <x:c r="I2022" s="4" t="n">
        <x:v>173</x:v>
      </x:c>
      <x:c r="J2022" s="4" t="n">
        <x:v>0.078</x:v>
      </x:c>
      <x:c r="K2022" s="4">
        <x:f>I2022*J2022</x:f>
      </x:c>
      <x:c r="L2022" s="4" t="n">
        <x:v>0</x:v>
      </x:c>
      <x:c r="M2022" s="5">
        <x:f>J2022/1.475*100</x:f>
      </x:c>
      <x:c r="N2022" s="6">
        <x:f>M2022*L2022/100</x:f>
      </x:c>
      <x:c r="O2022" s="6">
        <x:f>H2022-N2022</x:f>
      </x:c>
    </x:row>
    <x:row r="2023" spans="1:25">
      <x:c r="A2023" s="0" t="s">
        <x:v>115</x:v>
      </x:c>
      <x:c r="B2023" s="0" t="n">
        <x:v>2123</x:v>
      </x:c>
      <x:c r="C2023" s="0" t="s">
        <x:v>21</x:v>
      </x:c>
      <x:c r="D2023" s="0" t="s">
        <x:v>36</x:v>
      </x:c>
      <x:c r="E2023" s="0" t="s">
        <x:v>75</x:v>
      </x:c>
      <x:c r="F2023" s="0" t="s">
        <x:v>26</x:v>
      </x:c>
      <x:c r="G2023" s="0" t="n">
        <x:v>173</x:v>
      </x:c>
      <x:c r="H2023" s="4" t="n">
        <x:v>72.662</x:v>
      </x:c>
      <x:c r="I2023" s="4" t="n">
        <x:v>173</x:v>
      </x:c>
      <x:c r="J2023" s="4" t="n">
        <x:v>0.42</x:v>
      </x:c>
      <x:c r="K2023" s="4">
        <x:f>I2023*J2023</x:f>
      </x:c>
      <x:c r="L2023" s="4" t="n">
        <x:v>0</x:v>
      </x:c>
      <x:c r="M2023" s="5">
        <x:f>J2023/1.475*100</x:f>
      </x:c>
      <x:c r="N2023" s="6">
        <x:f>M2023*L2023/100</x:f>
      </x:c>
      <x:c r="O2023" s="6">
        <x:f>H2023-N2023</x:f>
      </x:c>
    </x:row>
    <x:row r="2024" spans="1:25">
      <x:c r="A2024" s="0" t="s">
        <x:v>115</x:v>
      </x:c>
      <x:c r="B2024" s="0" t="n">
        <x:v>2123</x:v>
      </x:c>
      <x:c r="C2024" s="0" t="s">
        <x:v>21</x:v>
      </x:c>
      <x:c r="D2024" s="0" t="s">
        <x:v>36</x:v>
      </x:c>
      <x:c r="E2024" s="0" t="s">
        <x:v>76</x:v>
      </x:c>
      <x:c r="F2024" s="0" t="s">
        <x:v>26</x:v>
      </x:c>
      <x:c r="G2024" s="0" t="n">
        <x:v>173</x:v>
      </x:c>
      <x:c r="H2024" s="4" t="n">
        <x:v>72.661</x:v>
      </x:c>
      <x:c r="I2024" s="4" t="n">
        <x:v>173</x:v>
      </x:c>
      <x:c r="J2024" s="4" t="n">
        <x:v>0.42</x:v>
      </x:c>
      <x:c r="K2024" s="4">
        <x:f>I2024*J2024</x:f>
      </x:c>
      <x:c r="L2024" s="4" t="n">
        <x:v>0</x:v>
      </x:c>
      <x:c r="M2024" s="5">
        <x:f>J2024/1.475*100</x:f>
      </x:c>
      <x:c r="N2024" s="6">
        <x:f>M2024*L2024/100</x:f>
      </x:c>
      <x:c r="O2024" s="6">
        <x:f>H2024-N2024</x:f>
      </x:c>
    </x:row>
    <x:row r="2025" spans="1:25">
      <x:c r="A2025" s="0" t="s">
        <x:v>95</x:v>
      </x:c>
      <x:c r="B2025" s="0" t="n">
        <x:v>2124</x:v>
      </x:c>
      <x:c r="C2025" s="0" t="s">
        <x:v>21</x:v>
      </x:c>
      <x:c r="D2025" s="0" t="s">
        <x:v>33</x:v>
      </x:c>
      <x:c r="E2025" s="0" t="s">
        <x:v>73</x:v>
      </x:c>
      <x:c r="F2025" s="0" t="s">
        <x:v>20</x:v>
      </x:c>
      <x:c r="G2025" s="0" t="n">
        <x:v>173</x:v>
      </x:c>
      <x:c r="H2025" s="4" t="n">
        <x:v>46.018</x:v>
      </x:c>
      <x:c r="I2025" s="4" t="n">
        <x:v>173</x:v>
      </x:c>
      <x:c r="J2025" s="4" t="n">
        <x:v>0.266</x:v>
      </x:c>
      <x:c r="K2025" s="4">
        <x:f>I2025*J2025</x:f>
      </x:c>
      <x:c r="L2025" s="4" t="n">
        <x:v>84.496</x:v>
      </x:c>
      <x:c r="M2025" s="5">
        <x:f>J2025/1.99*100</x:f>
      </x:c>
      <x:c r="N2025" s="6">
        <x:f>M2025*L2025/100</x:f>
      </x:c>
      <x:c r="O2025" s="6">
        <x:f>H2025-N2025</x:f>
      </x:c>
    </x:row>
    <x:row r="2026" spans="1:25">
      <x:c r="A2026" s="0" t="s">
        <x:v>95</x:v>
      </x:c>
      <x:c r="B2026" s="0" t="n">
        <x:v>2124</x:v>
      </x:c>
      <x:c r="C2026" s="0" t="s">
        <x:v>21</x:v>
      </x:c>
      <x:c r="D2026" s="0" t="s">
        <x:v>22</x:v>
      </x:c>
      <x:c r="E2026" s="0" t="s">
        <x:v>74</x:v>
      </x:c>
      <x:c r="F2026" s="0" t="s">
        <x:v>20</x:v>
      </x:c>
      <x:c r="G2026" s="0" t="n">
        <x:v>173</x:v>
      </x:c>
      <x:c r="H2026" s="4" t="n">
        <x:v>3.36</x:v>
      </x:c>
      <x:c r="I2026" s="4" t="n">
        <x:v>173</x:v>
      </x:c>
      <x:c r="J2026" s="4" t="n">
        <x:v>0.019</x:v>
      </x:c>
      <x:c r="K2026" s="4">
        <x:f>I2026*J2026</x:f>
      </x:c>
      <x:c r="L2026" s="4" t="n">
        <x:v>84.496</x:v>
      </x:c>
      <x:c r="M2026" s="5">
        <x:f>J2026/1.99*100</x:f>
      </x:c>
      <x:c r="N2026" s="6">
        <x:f>M2026*L2026/100</x:f>
      </x:c>
      <x:c r="O2026" s="6">
        <x:f>H2026-N2026</x:f>
      </x:c>
    </x:row>
    <x:row r="2027" spans="1:25">
      <x:c r="A2027" s="0" t="s">
        <x:v>95</x:v>
      </x:c>
      <x:c r="B2027" s="0" t="n">
        <x:v>2124</x:v>
      </x:c>
      <x:c r="C2027" s="0" t="s">
        <x:v>21</x:v>
      </x:c>
      <x:c r="D2027" s="0" t="s">
        <x:v>22</x:v>
      </x:c>
      <x:c r="E2027" s="0" t="s">
        <x:v>74</x:v>
      </x:c>
      <x:c r="F2027" s="0" t="s">
        <x:v>20</x:v>
      </x:c>
      <x:c r="G2027" s="0" t="n">
        <x:v>173</x:v>
      </x:c>
      <x:c r="H2027" s="4" t="n">
        <x:v>35.392</x:v>
      </x:c>
      <x:c r="I2027" s="4" t="n">
        <x:v>173</x:v>
      </x:c>
      <x:c r="J2027" s="4" t="n">
        <x:v>0.205</x:v>
      </x:c>
      <x:c r="K2027" s="4">
        <x:f>I2027*J2027</x:f>
      </x:c>
      <x:c r="L2027" s="4" t="n">
        <x:v>84.496</x:v>
      </x:c>
      <x:c r="M2027" s="5">
        <x:f>J2027/1.99*100</x:f>
      </x:c>
      <x:c r="N2027" s="6">
        <x:f>M2027*L2027/100</x:f>
      </x:c>
      <x:c r="O2027" s="6">
        <x:f>H2027-N2027</x:f>
      </x:c>
    </x:row>
    <x:row r="2028" spans="1:25">
      <x:c r="A2028" s="0" t="s">
        <x:v>95</x:v>
      </x:c>
      <x:c r="B2028" s="0" t="n">
        <x:v>2124</x:v>
      </x:c>
      <x:c r="C2028" s="0" t="s">
        <x:v>21</x:v>
      </x:c>
      <x:c r="D2028" s="0" t="s">
        <x:v>22</x:v>
      </x:c>
      <x:c r="E2028" s="0" t="s">
        <x:v>74</x:v>
      </x:c>
      <x:c r="F2028" s="0" t="s">
        <x:v>20</x:v>
      </x:c>
      <x:c r="G2028" s="0" t="n">
        <x:v>173</x:v>
      </x:c>
      <x:c r="H2028" s="4" t="n">
        <x:v>50.4</x:v>
      </x:c>
      <x:c r="I2028" s="4" t="n">
        <x:v>173</x:v>
      </x:c>
      <x:c r="J2028" s="4" t="n">
        <x:v>0.291</x:v>
      </x:c>
      <x:c r="K2028" s="4">
        <x:f>I2028*J2028</x:f>
      </x:c>
      <x:c r="L2028" s="4" t="n">
        <x:v>84.496</x:v>
      </x:c>
      <x:c r="M2028" s="5">
        <x:f>J2028/1.99*100</x:f>
      </x:c>
      <x:c r="N2028" s="6">
        <x:f>M2028*L2028/100</x:f>
      </x:c>
      <x:c r="O2028" s="6">
        <x:f>H2028-N2028</x:f>
      </x:c>
    </x:row>
    <x:row r="2029" spans="1:25">
      <x:c r="A2029" s="0" t="s">
        <x:v>95</x:v>
      </x:c>
      <x:c r="B2029" s="0" t="n">
        <x:v>2124</x:v>
      </x:c>
      <x:c r="C2029" s="0" t="s">
        <x:v>21</x:v>
      </x:c>
      <x:c r="D2029" s="0" t="s">
        <x:v>22</x:v>
      </x:c>
      <x:c r="E2029" s="0" t="s">
        <x:v>74</x:v>
      </x:c>
      <x:c r="F2029" s="0" t="s">
        <x:v>20</x:v>
      </x:c>
      <x:c r="G2029" s="0" t="n">
        <x:v>173</x:v>
      </x:c>
      <x:c r="H2029" s="4" t="n">
        <x:v>50.4</x:v>
      </x:c>
      <x:c r="I2029" s="4" t="n">
        <x:v>173</x:v>
      </x:c>
      <x:c r="J2029" s="4" t="n">
        <x:v>0.291</x:v>
      </x:c>
      <x:c r="K2029" s="4">
        <x:f>I2029*J2029</x:f>
      </x:c>
      <x:c r="L2029" s="4" t="n">
        <x:v>84.496</x:v>
      </x:c>
      <x:c r="M2029" s="5">
        <x:f>J2029/1.99*100</x:f>
      </x:c>
      <x:c r="N2029" s="6">
        <x:f>M2029*L2029/100</x:f>
      </x:c>
      <x:c r="O2029" s="6">
        <x:f>H2029-N2029</x:f>
      </x:c>
    </x:row>
    <x:row r="2030" spans="1:25">
      <x:c r="A2030" s="0" t="s">
        <x:v>95</x:v>
      </x:c>
      <x:c r="B2030" s="0" t="n">
        <x:v>2124</x:v>
      </x:c>
      <x:c r="C2030" s="0" t="s">
        <x:v>21</x:v>
      </x:c>
      <x:c r="D2030" s="0" t="s">
        <x:v>33</x:v>
      </x:c>
      <x:c r="E2030" s="0" t="s">
        <x:v>73</x:v>
      </x:c>
      <x:c r="F2030" s="0" t="s">
        <x:v>26</x:v>
      </x:c>
      <x:c r="G2030" s="0" t="n">
        <x:v>173</x:v>
      </x:c>
      <x:c r="H2030" s="4" t="n">
        <x:v>13.497</x:v>
      </x:c>
      <x:c r="I2030" s="4" t="n">
        <x:v>173</x:v>
      </x:c>
      <x:c r="J2030" s="4" t="n">
        <x:v>0.078</x:v>
      </x:c>
      <x:c r="K2030" s="4">
        <x:f>I2030*J2030</x:f>
      </x:c>
      <x:c r="L2030" s="4" t="n">
        <x:v>84.496</x:v>
      </x:c>
      <x:c r="M2030" s="5">
        <x:f>J2030/1.99*100</x:f>
      </x:c>
      <x:c r="N2030" s="6">
        <x:f>M2030*L2030/100</x:f>
      </x:c>
      <x:c r="O2030" s="6">
        <x:f>H2030-N2030</x:f>
      </x:c>
    </x:row>
    <x:row r="2031" spans="1:25">
      <x:c r="A2031" s="0" t="s">
        <x:v>95</x:v>
      </x:c>
      <x:c r="B2031" s="0" t="n">
        <x:v>2124</x:v>
      </x:c>
      <x:c r="C2031" s="0" t="s">
        <x:v>21</x:v>
      </x:c>
      <x:c r="D2031" s="0" t="s">
        <x:v>36</x:v>
      </x:c>
      <x:c r="E2031" s="0" t="s">
        <x:v>75</x:v>
      </x:c>
      <x:c r="F2031" s="0" t="s">
        <x:v>26</x:v>
      </x:c>
      <x:c r="G2031" s="0" t="n">
        <x:v>173</x:v>
      </x:c>
      <x:c r="H2031" s="4" t="n">
        <x:v>72.66</x:v>
      </x:c>
      <x:c r="I2031" s="4" t="n">
        <x:v>173</x:v>
      </x:c>
      <x:c r="J2031" s="4" t="n">
        <x:v>0.42</x:v>
      </x:c>
      <x:c r="K2031" s="4">
        <x:f>I2031*J2031</x:f>
      </x:c>
      <x:c r="L2031" s="4" t="n">
        <x:v>84.496</x:v>
      </x:c>
      <x:c r="M2031" s="5">
        <x:f>J2031/1.99*100</x:f>
      </x:c>
      <x:c r="N2031" s="6">
        <x:f>M2031*L2031/100</x:f>
      </x:c>
      <x:c r="O2031" s="6">
        <x:f>H2031-N2031</x:f>
      </x:c>
    </x:row>
    <x:row r="2032" spans="1:25">
      <x:c r="A2032" s="0" t="s">
        <x:v>95</x:v>
      </x:c>
      <x:c r="B2032" s="0" t="n">
        <x:v>2124</x:v>
      </x:c>
      <x:c r="C2032" s="0" t="s">
        <x:v>21</x:v>
      </x:c>
      <x:c r="D2032" s="0" t="s">
        <x:v>36</x:v>
      </x:c>
      <x:c r="E2032" s="0" t="s">
        <x:v>76</x:v>
      </x:c>
      <x:c r="F2032" s="0" t="s">
        <x:v>26</x:v>
      </x:c>
      <x:c r="G2032" s="0" t="n">
        <x:v>173</x:v>
      </x:c>
      <x:c r="H2032" s="4" t="n">
        <x:v>72.66</x:v>
      </x:c>
      <x:c r="I2032" s="4" t="n">
        <x:v>173</x:v>
      </x:c>
      <x:c r="J2032" s="4" t="n">
        <x:v>0.42</x:v>
      </x:c>
      <x:c r="K2032" s="4">
        <x:f>I2032*J2032</x:f>
      </x:c>
      <x:c r="L2032" s="4" t="n">
        <x:v>84.496</x:v>
      </x:c>
      <x:c r="M2032" s="5">
        <x:f>J2032/1.99*100</x:f>
      </x:c>
      <x:c r="N2032" s="6">
        <x:f>M2032*L2032/100</x:f>
      </x:c>
      <x:c r="O2032" s="6">
        <x:f>H2032-N2032</x:f>
      </x:c>
    </x:row>
    <x:row r="2033" spans="1:25">
      <x:c r="A2033" s="0" t="s">
        <x:v>100</x:v>
      </x:c>
      <x:c r="B2033" s="0" t="n">
        <x:v>2125</x:v>
      </x:c>
      <x:c r="C2033" s="0" t="s">
        <x:v>21</x:v>
      </x:c>
      <x:c r="D2033" s="0" t="s">
        <x:v>22</x:v>
      </x:c>
      <x:c r="E2033" s="0" t="s">
        <x:v>23</x:v>
      </x:c>
      <x:c r="F2033" s="0" t="s">
        <x:v>20</x:v>
      </x:c>
      <x:c r="G2033" s="0" t="n">
        <x:v>245</x:v>
      </x:c>
      <x:c r="H2033" s="4" t="n">
        <x:v>43.384</x:v>
      </x:c>
      <x:c r="I2033" s="4" t="n">
        <x:v>245</x:v>
      </x:c>
      <x:c r="J2033" s="4" t="n">
        <x:v>0.177</x:v>
      </x:c>
      <x:c r="K2033" s="4">
        <x:f>I2033*J2033</x:f>
      </x:c>
      <x:c r="L2033" s="4" t="n">
        <x:v>48.902</x:v>
      </x:c>
      <x:c r="M2033" s="5">
        <x:f>J2033/3.008*100</x:f>
      </x:c>
      <x:c r="N2033" s="6">
        <x:f>M2033*L2033/100</x:f>
      </x:c>
      <x:c r="O2033" s="6">
        <x:f>H2033-N2033</x:f>
      </x:c>
    </x:row>
    <x:row r="2034" spans="1:25">
      <x:c r="A2034" s="0" t="s">
        <x:v>100</x:v>
      </x:c>
      <x:c r="B2034" s="0" t="n">
        <x:v>2125</x:v>
      </x:c>
      <x:c r="C2034" s="0" t="s">
        <x:v>21</x:v>
      </x:c>
      <x:c r="D2034" s="0" t="s">
        <x:v>22</x:v>
      </x:c>
      <x:c r="E2034" s="0" t="s">
        <x:v>23</x:v>
      </x:c>
      <x:c r="F2034" s="0" t="s">
        <x:v>20</x:v>
      </x:c>
      <x:c r="G2034" s="0" t="n">
        <x:v>245</x:v>
      </x:c>
      <x:c r="H2034" s="4" t="n">
        <x:v>43.384</x:v>
      </x:c>
      <x:c r="I2034" s="4" t="n">
        <x:v>245</x:v>
      </x:c>
      <x:c r="J2034" s="4" t="n">
        <x:v>0.177</x:v>
      </x:c>
      <x:c r="K2034" s="4">
        <x:f>I2034*J2034</x:f>
      </x:c>
      <x:c r="L2034" s="4" t="n">
        <x:v>48.902</x:v>
      </x:c>
      <x:c r="M2034" s="5">
        <x:f>J2034/3.008*100</x:f>
      </x:c>
      <x:c r="N2034" s="6">
        <x:f>M2034*L2034/100</x:f>
      </x:c>
      <x:c r="O2034" s="6">
        <x:f>H2034-N2034</x:f>
      </x:c>
    </x:row>
    <x:row r="2035" spans="1:25">
      <x:c r="A2035" s="0" t="s">
        <x:v>100</x:v>
      </x:c>
      <x:c r="B2035" s="0" t="n">
        <x:v>2125</x:v>
      </x:c>
      <x:c r="C2035" s="0" t="s">
        <x:v>21</x:v>
      </x:c>
      <x:c r="D2035" s="0" t="s">
        <x:v>22</x:v>
      </x:c>
      <x:c r="E2035" s="0" t="s">
        <x:v>23</x:v>
      </x:c>
      <x:c r="F2035" s="0" t="s">
        <x:v>20</x:v>
      </x:c>
      <x:c r="G2035" s="0" t="n">
        <x:v>245</x:v>
      </x:c>
      <x:c r="H2035" s="4" t="n">
        <x:v>43.384</x:v>
      </x:c>
      <x:c r="I2035" s="4" t="n">
        <x:v>245</x:v>
      </x:c>
      <x:c r="J2035" s="4" t="n">
        <x:v>0.177</x:v>
      </x:c>
      <x:c r="K2035" s="4">
        <x:f>I2035*J2035</x:f>
      </x:c>
      <x:c r="L2035" s="4" t="n">
        <x:v>48.902</x:v>
      </x:c>
      <x:c r="M2035" s="5">
        <x:f>J2035/3.008*100</x:f>
      </x:c>
      <x:c r="N2035" s="6">
        <x:f>M2035*L2035/100</x:f>
      </x:c>
      <x:c r="O2035" s="6">
        <x:f>H2035-N2035</x:f>
      </x:c>
    </x:row>
    <x:row r="2036" spans="1:25">
      <x:c r="A2036" s="0" t="s">
        <x:v>100</x:v>
      </x:c>
      <x:c r="B2036" s="0" t="n">
        <x:v>2125</x:v>
      </x:c>
      <x:c r="C2036" s="0" t="s">
        <x:v>21</x:v>
      </x:c>
      <x:c r="D2036" s="0" t="s">
        <x:v>22</x:v>
      </x:c>
      <x:c r="E2036" s="0" t="s">
        <x:v>23</x:v>
      </x:c>
      <x:c r="F2036" s="0" t="s">
        <x:v>20</x:v>
      </x:c>
      <x:c r="G2036" s="0" t="n">
        <x:v>245</x:v>
      </x:c>
      <x:c r="H2036" s="4" t="n">
        <x:v>39.897</x:v>
      </x:c>
      <x:c r="I2036" s="4" t="n">
        <x:v>245</x:v>
      </x:c>
      <x:c r="J2036" s="4" t="n">
        <x:v>0.163</x:v>
      </x:c>
      <x:c r="K2036" s="4">
        <x:f>I2036*J2036</x:f>
      </x:c>
      <x:c r="L2036" s="4" t="n">
        <x:v>48.902</x:v>
      </x:c>
      <x:c r="M2036" s="5">
        <x:f>J2036/3.008*100</x:f>
      </x:c>
      <x:c r="N2036" s="6">
        <x:f>M2036*L2036/100</x:f>
      </x:c>
      <x:c r="O2036" s="6">
        <x:f>H2036-N2036</x:f>
      </x:c>
    </x:row>
    <x:row r="2037" spans="1:25">
      <x:c r="A2037" s="0" t="s">
        <x:v>100</x:v>
      </x:c>
      <x:c r="B2037" s="0" t="n">
        <x:v>2125</x:v>
      </x:c>
      <x:c r="C2037" s="0" t="s">
        <x:v>21</x:v>
      </x:c>
      <x:c r="D2037" s="0" t="s">
        <x:v>22</x:v>
      </x:c>
      <x:c r="E2037" s="0" t="s">
        <x:v>23</x:v>
      </x:c>
      <x:c r="F2037" s="0" t="s">
        <x:v>20</x:v>
      </x:c>
      <x:c r="G2037" s="0" t="n">
        <x:v>245</x:v>
      </x:c>
      <x:c r="H2037" s="4" t="n">
        <x:v>39.897</x:v>
      </x:c>
      <x:c r="I2037" s="4" t="n">
        <x:v>245</x:v>
      </x:c>
      <x:c r="J2037" s="4" t="n">
        <x:v>0.163</x:v>
      </x:c>
      <x:c r="K2037" s="4">
        <x:f>I2037*J2037</x:f>
      </x:c>
      <x:c r="L2037" s="4" t="n">
        <x:v>48.902</x:v>
      </x:c>
      <x:c r="M2037" s="5">
        <x:f>J2037/3.008*100</x:f>
      </x:c>
      <x:c r="N2037" s="6">
        <x:f>M2037*L2037/100</x:f>
      </x:c>
      <x:c r="O2037" s="6">
        <x:f>H2037-N2037</x:f>
      </x:c>
    </x:row>
    <x:row r="2038" spans="1:25">
      <x:c r="A2038" s="0" t="s">
        <x:v>100</x:v>
      </x:c>
      <x:c r="B2038" s="0" t="n">
        <x:v>2125</x:v>
      </x:c>
      <x:c r="C2038" s="0" t="s">
        <x:v>21</x:v>
      </x:c>
      <x:c r="D2038" s="0" t="s">
        <x:v>22</x:v>
      </x:c>
      <x:c r="E2038" s="0" t="s">
        <x:v>23</x:v>
      </x:c>
      <x:c r="F2038" s="0" t="s">
        <x:v>20</x:v>
      </x:c>
      <x:c r="G2038" s="0" t="n">
        <x:v>245</x:v>
      </x:c>
      <x:c r="H2038" s="4" t="n">
        <x:v>43.384</x:v>
      </x:c>
      <x:c r="I2038" s="4" t="n">
        <x:v>245</x:v>
      </x:c>
      <x:c r="J2038" s="4" t="n">
        <x:v>0.177</x:v>
      </x:c>
      <x:c r="K2038" s="4">
        <x:f>I2038*J2038</x:f>
      </x:c>
      <x:c r="L2038" s="4" t="n">
        <x:v>48.902</x:v>
      </x:c>
      <x:c r="M2038" s="5">
        <x:f>J2038/3.008*100</x:f>
      </x:c>
      <x:c r="N2038" s="6">
        <x:f>M2038*L2038/100</x:f>
      </x:c>
      <x:c r="O2038" s="6">
        <x:f>H2038-N2038</x:f>
      </x:c>
    </x:row>
    <x:row r="2039" spans="1:25">
      <x:c r="A2039" s="0" t="s">
        <x:v>100</x:v>
      </x:c>
      <x:c r="B2039" s="0" t="n">
        <x:v>2125</x:v>
      </x:c>
      <x:c r="C2039" s="0" t="s">
        <x:v>21</x:v>
      </x:c>
      <x:c r="D2039" s="0" t="s">
        <x:v>22</x:v>
      </x:c>
      <x:c r="E2039" s="0" t="s">
        <x:v>23</x:v>
      </x:c>
      <x:c r="F2039" s="0" t="s">
        <x:v>20</x:v>
      </x:c>
      <x:c r="G2039" s="0" t="n">
        <x:v>245</x:v>
      </x:c>
      <x:c r="H2039" s="4" t="n">
        <x:v>43.384</x:v>
      </x:c>
      <x:c r="I2039" s="4" t="n">
        <x:v>245</x:v>
      </x:c>
      <x:c r="J2039" s="4" t="n">
        <x:v>0.177</x:v>
      </x:c>
      <x:c r="K2039" s="4">
        <x:f>I2039*J2039</x:f>
      </x:c>
      <x:c r="L2039" s="4" t="n">
        <x:v>48.902</x:v>
      </x:c>
      <x:c r="M2039" s="5">
        <x:f>J2039/3.008*100</x:f>
      </x:c>
      <x:c r="N2039" s="6">
        <x:f>M2039*L2039/100</x:f>
      </x:c>
      <x:c r="O2039" s="6">
        <x:f>H2039-N2039</x:f>
      </x:c>
    </x:row>
    <x:row r="2040" spans="1:25">
      <x:c r="A2040" s="0" t="s">
        <x:v>100</x:v>
      </x:c>
      <x:c r="B2040" s="0" t="n">
        <x:v>2125</x:v>
      </x:c>
      <x:c r="C2040" s="0" t="s">
        <x:v>21</x:v>
      </x:c>
      <x:c r="D2040" s="0" t="s">
        <x:v>22</x:v>
      </x:c>
      <x:c r="E2040" s="0" t="s">
        <x:v>23</x:v>
      </x:c>
      <x:c r="F2040" s="0" t="s">
        <x:v>20</x:v>
      </x:c>
      <x:c r="G2040" s="0" t="n">
        <x:v>245</x:v>
      </x:c>
      <x:c r="H2040" s="4" t="n">
        <x:v>4.092</x:v>
      </x:c>
      <x:c r="I2040" s="4" t="n">
        <x:v>245</x:v>
      </x:c>
      <x:c r="J2040" s="4" t="n">
        <x:v>0.017</x:v>
      </x:c>
      <x:c r="K2040" s="4">
        <x:f>I2040*J2040</x:f>
      </x:c>
      <x:c r="L2040" s="4" t="n">
        <x:v>48.902</x:v>
      </x:c>
      <x:c r="M2040" s="5">
        <x:f>J2040/3.008*100</x:f>
      </x:c>
      <x:c r="N2040" s="6">
        <x:f>M2040*L2040/100</x:f>
      </x:c>
      <x:c r="O2040" s="6">
        <x:f>H2040-N2040</x:f>
      </x:c>
    </x:row>
    <x:row r="2041" spans="1:25">
      <x:c r="A2041" s="0" t="s">
        <x:v>100</x:v>
      </x:c>
      <x:c r="B2041" s="0" t="n">
        <x:v>2125</x:v>
      </x:c>
      <x:c r="C2041" s="0" t="s">
        <x:v>21</x:v>
      </x:c>
      <x:c r="D2041" s="0" t="s">
        <x:v>28</x:v>
      </x:c>
      <x:c r="E2041" s="0" t="s">
        <x:v>19</x:v>
      </x:c>
      <x:c r="F2041" s="0" t="s">
        <x:v>26</x:v>
      </x:c>
      <x:c r="G2041" s="0" t="n">
        <x:v>245</x:v>
      </x:c>
      <x:c r="H2041" s="4" t="n">
        <x:v>63.7</x:v>
      </x:c>
      <x:c r="I2041" s="4" t="n">
        <x:v>245</x:v>
      </x:c>
      <x:c r="J2041" s="4" t="n">
        <x:v>0.26</x:v>
      </x:c>
      <x:c r="K2041" s="4">
        <x:f>I2041*J2041</x:f>
      </x:c>
      <x:c r="L2041" s="4" t="n">
        <x:v>48.902</x:v>
      </x:c>
      <x:c r="M2041" s="5">
        <x:f>J2041/3.008*100</x:f>
      </x:c>
      <x:c r="N2041" s="6">
        <x:f>M2041*L2041/100</x:f>
      </x:c>
      <x:c r="O2041" s="6">
        <x:f>H2041-N2041</x:f>
      </x:c>
    </x:row>
    <x:row r="2042" spans="1:25">
      <x:c r="A2042" s="0" t="s">
        <x:v>100</x:v>
      </x:c>
      <x:c r="B2042" s="0" t="n">
        <x:v>2125</x:v>
      </x:c>
      <x:c r="C2042" s="0" t="s">
        <x:v>21</x:v>
      </x:c>
      <x:c r="D2042" s="0" t="s">
        <x:v>28</x:v>
      </x:c>
      <x:c r="E2042" s="0" t="s">
        <x:v>23</x:v>
      </x:c>
      <x:c r="F2042" s="0" t="s">
        <x:v>26</x:v>
      </x:c>
      <x:c r="G2042" s="0" t="n">
        <x:v>245</x:v>
      </x:c>
      <x:c r="H2042" s="4" t="n">
        <x:v>372.399</x:v>
      </x:c>
      <x:c r="I2042" s="4" t="n">
        <x:v>245</x:v>
      </x:c>
      <x:c r="J2042" s="4" t="n">
        <x:v>1.52</x:v>
      </x:c>
      <x:c r="K2042" s="4">
        <x:f>I2042*J2042</x:f>
      </x:c>
      <x:c r="L2042" s="4" t="n">
        <x:v>48.902</x:v>
      </x:c>
      <x:c r="M2042" s="5">
        <x:f>J2042/3.008*100</x:f>
      </x:c>
      <x:c r="N2042" s="6">
        <x:f>M2042*L2042/100</x:f>
      </x:c>
      <x:c r="O2042" s="6">
        <x:f>H2042-N2042</x:f>
      </x:c>
    </x:row>
    <x:row r="2043" spans="1:25">
      <x:c r="A2043" s="0" t="s">
        <x:v>70</x:v>
      </x:c>
      <x:c r="B2043" s="0" t="n">
        <x:v>2126</x:v>
      </x:c>
      <x:c r="C2043" s="0" t="s">
        <x:v>21</x:v>
      </x:c>
      <x:c r="D2043" s="0" t="s">
        <x:v>33</x:v>
      </x:c>
      <x:c r="E2043" s="0" t="s">
        <x:v>34</x:v>
      </x:c>
      <x:c r="F2043" s="0" t="s">
        <x:v>20</x:v>
      </x:c>
      <x:c r="G2043" s="0" t="n">
        <x:v>173</x:v>
      </x:c>
      <x:c r="H2043" s="4" t="n">
        <x:v>46.018</x:v>
      </x:c>
      <x:c r="I2043" s="4" t="n">
        <x:v>173</x:v>
      </x:c>
      <x:c r="J2043" s="4" t="n">
        <x:v>0.266</x:v>
      </x:c>
      <x:c r="K2043" s="4">
        <x:f>I2043*J2043</x:f>
      </x:c>
      <x:c r="L2043" s="4" t="n">
        <x:v>254.603</x:v>
      </x:c>
      <x:c r="M2043" s="5">
        <x:f>J2043/1.766*100</x:f>
      </x:c>
      <x:c r="N2043" s="6">
        <x:f>M2043*L2043/100</x:f>
      </x:c>
      <x:c r="O2043" s="6">
        <x:f>H2043-N2043</x:f>
      </x:c>
    </x:row>
    <x:row r="2044" spans="1:25">
      <x:c r="A2044" s="0" t="s">
        <x:v>70</x:v>
      </x:c>
      <x:c r="B2044" s="0" t="n">
        <x:v>2126</x:v>
      </x:c>
      <x:c r="C2044" s="0" t="s">
        <x:v>21</x:v>
      </x:c>
      <x:c r="D2044" s="0" t="s">
        <x:v>22</x:v>
      </x:c>
      <x:c r="E2044" s="0" t="s">
        <x:v>35</x:v>
      </x:c>
      <x:c r="F2044" s="0" t="s">
        <x:v>20</x:v>
      </x:c>
      <x:c r="G2044" s="0" t="n">
        <x:v>173</x:v>
      </x:c>
      <x:c r="H2044" s="4" t="n">
        <x:v>50.4</x:v>
      </x:c>
      <x:c r="I2044" s="4" t="n">
        <x:v>173</x:v>
      </x:c>
      <x:c r="J2044" s="4" t="n">
        <x:v>0.291</x:v>
      </x:c>
      <x:c r="K2044" s="4">
        <x:f>I2044*J2044</x:f>
      </x:c>
      <x:c r="L2044" s="4" t="n">
        <x:v>254.603</x:v>
      </x:c>
      <x:c r="M2044" s="5">
        <x:f>J2044/1.766*100</x:f>
      </x:c>
      <x:c r="N2044" s="6">
        <x:f>M2044*L2044/100</x:f>
      </x:c>
      <x:c r="O2044" s="6">
        <x:f>H2044-N2044</x:f>
      </x:c>
    </x:row>
    <x:row r="2045" spans="1:25">
      <x:c r="A2045" s="0" t="s">
        <x:v>70</x:v>
      </x:c>
      <x:c r="B2045" s="0" t="n">
        <x:v>2126</x:v>
      </x:c>
      <x:c r="C2045" s="0" t="s">
        <x:v>21</x:v>
      </x:c>
      <x:c r="D2045" s="0" t="s">
        <x:v>22</x:v>
      </x:c>
      <x:c r="E2045" s="0" t="s">
        <x:v>35</x:v>
      </x:c>
      <x:c r="F2045" s="0" t="s">
        <x:v>20</x:v>
      </x:c>
      <x:c r="G2045" s="0" t="n">
        <x:v>173</x:v>
      </x:c>
      <x:c r="H2045" s="4" t="n">
        <x:v>50.4</x:v>
      </x:c>
      <x:c r="I2045" s="4" t="n">
        <x:v>173</x:v>
      </x:c>
      <x:c r="J2045" s="4" t="n">
        <x:v>0.291</x:v>
      </x:c>
      <x:c r="K2045" s="4">
        <x:f>I2045*J2045</x:f>
      </x:c>
      <x:c r="L2045" s="4" t="n">
        <x:v>254.603</x:v>
      </x:c>
      <x:c r="M2045" s="5">
        <x:f>J2045/1.766*100</x:f>
      </x:c>
      <x:c r="N2045" s="6">
        <x:f>M2045*L2045/100</x:f>
      </x:c>
      <x:c r="O2045" s="6">
        <x:f>H2045-N2045</x:f>
      </x:c>
    </x:row>
    <x:row r="2046" spans="1:25">
      <x:c r="A2046" s="0" t="s">
        <x:v>70</x:v>
      </x:c>
      <x:c r="B2046" s="0" t="n">
        <x:v>2126</x:v>
      </x:c>
      <x:c r="C2046" s="0" t="s">
        <x:v>21</x:v>
      </x:c>
      <x:c r="D2046" s="0" t="s">
        <x:v>33</x:v>
      </x:c>
      <x:c r="E2046" s="0" t="s">
        <x:v>34</x:v>
      </x:c>
      <x:c r="F2046" s="0" t="s">
        <x:v>26</x:v>
      </x:c>
      <x:c r="G2046" s="0" t="n">
        <x:v>173</x:v>
      </x:c>
      <x:c r="H2046" s="4" t="n">
        <x:v>13.495</x:v>
      </x:c>
      <x:c r="I2046" s="4" t="n">
        <x:v>173</x:v>
      </x:c>
      <x:c r="J2046" s="4" t="n">
        <x:v>0.078</x:v>
      </x:c>
      <x:c r="K2046" s="4">
        <x:f>I2046*J2046</x:f>
      </x:c>
      <x:c r="L2046" s="4" t="n">
        <x:v>254.603</x:v>
      </x:c>
      <x:c r="M2046" s="5">
        <x:f>J2046/1.766*100</x:f>
      </x:c>
      <x:c r="N2046" s="6">
        <x:f>M2046*L2046/100</x:f>
      </x:c>
      <x:c r="O2046" s="6">
        <x:f>H2046-N2046</x:f>
      </x:c>
    </x:row>
    <x:row r="2047" spans="1:25">
      <x:c r="A2047" s="0" t="s">
        <x:v>70</x:v>
      </x:c>
      <x:c r="B2047" s="0" t="n">
        <x:v>2126</x:v>
      </x:c>
      <x:c r="C2047" s="0" t="s">
        <x:v>21</x:v>
      </x:c>
      <x:c r="D2047" s="0" t="s">
        <x:v>36</x:v>
      </x:c>
      <x:c r="E2047" s="0" t="s">
        <x:v>37</x:v>
      </x:c>
      <x:c r="F2047" s="0" t="s">
        <x:v>26</x:v>
      </x:c>
      <x:c r="G2047" s="0" t="n">
        <x:v>173</x:v>
      </x:c>
      <x:c r="H2047" s="4" t="n">
        <x:v>72.661</x:v>
      </x:c>
      <x:c r="I2047" s="4" t="n">
        <x:v>173</x:v>
      </x:c>
      <x:c r="J2047" s="4" t="n">
        <x:v>0.42</x:v>
      </x:c>
      <x:c r="K2047" s="4">
        <x:f>I2047*J2047</x:f>
      </x:c>
      <x:c r="L2047" s="4" t="n">
        <x:v>254.603</x:v>
      </x:c>
      <x:c r="M2047" s="5">
        <x:f>J2047/1.766*100</x:f>
      </x:c>
      <x:c r="N2047" s="6">
        <x:f>M2047*L2047/100</x:f>
      </x:c>
      <x:c r="O2047" s="6">
        <x:f>H2047-N2047</x:f>
      </x:c>
    </x:row>
    <x:row r="2048" spans="1:25">
      <x:c r="A2048" s="0" t="s">
        <x:v>70</x:v>
      </x:c>
      <x:c r="B2048" s="0" t="n">
        <x:v>2126</x:v>
      </x:c>
      <x:c r="C2048" s="0" t="s">
        <x:v>21</x:v>
      </x:c>
      <x:c r="D2048" s="0" t="s">
        <x:v>36</x:v>
      </x:c>
      <x:c r="E2048" s="0" t="s">
        <x:v>38</x:v>
      </x:c>
      <x:c r="F2048" s="0" t="s">
        <x:v>26</x:v>
      </x:c>
      <x:c r="G2048" s="0" t="n">
        <x:v>173</x:v>
      </x:c>
      <x:c r="H2048" s="4" t="n">
        <x:v>72.661</x:v>
      </x:c>
      <x:c r="I2048" s="4" t="n">
        <x:v>173</x:v>
      </x:c>
      <x:c r="J2048" s="4" t="n">
        <x:v>0.42</x:v>
      </x:c>
      <x:c r="K2048" s="4">
        <x:f>I2048*J2048</x:f>
      </x:c>
      <x:c r="L2048" s="4" t="n">
        <x:v>254.603</x:v>
      </x:c>
      <x:c r="M2048" s="5">
        <x:f>J2048/1.766*100</x:f>
      </x:c>
      <x:c r="N2048" s="6">
        <x:f>M2048*L2048/100</x:f>
      </x:c>
      <x:c r="O2048" s="6">
        <x:f>H2048-N2048</x:f>
      </x:c>
    </x:row>
    <x:row r="2049" spans="1:25">
      <x:c r="A2049" s="0" t="s">
        <x:v>55</x:v>
      </x:c>
      <x:c r="B2049" s="0" t="n">
        <x:v>2127</x:v>
      </x:c>
      <x:c r="C2049" s="0" t="s">
        <x:v>21</x:v>
      </x:c>
      <x:c r="D2049" s="0" t="s">
        <x:v>33</x:v>
      </x:c>
      <x:c r="E2049" s="0" t="s">
        <x:v>73</x:v>
      </x:c>
      <x:c r="F2049" s="0" t="s">
        <x:v>20</x:v>
      </x:c>
      <x:c r="G2049" s="0" t="n">
        <x:v>169</x:v>
      </x:c>
      <x:c r="H2049" s="4" t="n">
        <x:v>46.018</x:v>
      </x:c>
      <x:c r="I2049" s="4" t="n">
        <x:v>169</x:v>
      </x:c>
      <x:c r="J2049" s="4" t="n">
        <x:v>0.272</x:v>
      </x:c>
      <x:c r="K2049" s="4">
        <x:f>I2049*J2049</x:f>
      </x:c>
      <x:c r="L2049" s="4" t="n">
        <x:v>0</x:v>
      </x:c>
      <x:c r="M2049" s="5">
        <x:f>J2049/2.654*100</x:f>
      </x:c>
      <x:c r="N2049" s="6">
        <x:f>M2049*L2049/100</x:f>
      </x:c>
      <x:c r="O2049" s="6">
        <x:f>H2049-N2049</x:f>
      </x:c>
    </x:row>
    <x:row r="2050" spans="1:25">
      <x:c r="A2050" s="0" t="s">
        <x:v>55</x:v>
      </x:c>
      <x:c r="B2050" s="0" t="n">
        <x:v>2127</x:v>
      </x:c>
      <x:c r="C2050" s="0" t="s">
        <x:v>21</x:v>
      </x:c>
      <x:c r="D2050" s="0" t="s">
        <x:v>22</x:v>
      </x:c>
      <x:c r="E2050" s="0" t="s">
        <x:v>74</x:v>
      </x:c>
      <x:c r="F2050" s="0" t="s">
        <x:v>20</x:v>
      </x:c>
      <x:c r="G2050" s="0" t="n">
        <x:v>169</x:v>
      </x:c>
      <x:c r="H2050" s="4" t="n">
        <x:v>50.4</x:v>
      </x:c>
      <x:c r="I2050" s="4" t="n">
        <x:v>169</x:v>
      </x:c>
      <x:c r="J2050" s="4" t="n">
        <x:v>0.298</x:v>
      </x:c>
      <x:c r="K2050" s="4">
        <x:f>I2050*J2050</x:f>
      </x:c>
      <x:c r="L2050" s="4" t="n">
        <x:v>0</x:v>
      </x:c>
      <x:c r="M2050" s="5">
        <x:f>J2050/2.654*100</x:f>
      </x:c>
      <x:c r="N2050" s="6">
        <x:f>M2050*L2050/100</x:f>
      </x:c>
      <x:c r="O2050" s="6">
        <x:f>H2050-N2050</x:f>
      </x:c>
    </x:row>
    <x:row r="2051" spans="1:25">
      <x:c r="A2051" s="0" t="s">
        <x:v>55</x:v>
      </x:c>
      <x:c r="B2051" s="0" t="n">
        <x:v>2127</x:v>
      </x:c>
      <x:c r="C2051" s="0" t="s">
        <x:v>21</x:v>
      </x:c>
      <x:c r="D2051" s="0" t="s">
        <x:v>22</x:v>
      </x:c>
      <x:c r="E2051" s="0" t="s">
        <x:v>74</x:v>
      </x:c>
      <x:c r="F2051" s="0" t="s">
        <x:v>20</x:v>
      </x:c>
      <x:c r="G2051" s="0" t="n">
        <x:v>169</x:v>
      </x:c>
      <x:c r="H2051" s="4" t="n">
        <x:v>50.4</x:v>
      </x:c>
      <x:c r="I2051" s="4" t="n">
        <x:v>169</x:v>
      </x:c>
      <x:c r="J2051" s="4" t="n">
        <x:v>0.298</x:v>
      </x:c>
      <x:c r="K2051" s="4">
        <x:f>I2051*J2051</x:f>
      </x:c>
      <x:c r="L2051" s="4" t="n">
        <x:v>0</x:v>
      </x:c>
      <x:c r="M2051" s="5">
        <x:f>J2051/2.654*100</x:f>
      </x:c>
      <x:c r="N2051" s="6">
        <x:f>M2051*L2051/100</x:f>
      </x:c>
      <x:c r="O2051" s="6">
        <x:f>H2051-N2051</x:f>
      </x:c>
    </x:row>
    <x:row r="2052" spans="1:25">
      <x:c r="A2052" s="0" t="s">
        <x:v>55</x:v>
      </x:c>
      <x:c r="B2052" s="0" t="n">
        <x:v>2127</x:v>
      </x:c>
      <x:c r="C2052" s="0" t="s">
        <x:v>21</x:v>
      </x:c>
      <x:c r="D2052" s="0" t="s">
        <x:v>22</x:v>
      </x:c>
      <x:c r="E2052" s="0" t="s">
        <x:v>74</x:v>
      </x:c>
      <x:c r="F2052" s="0" t="s">
        <x:v>20</x:v>
      </x:c>
      <x:c r="G2052" s="0" t="n">
        <x:v>169</x:v>
      </x:c>
      <x:c r="H2052" s="4" t="n">
        <x:v>50.4</x:v>
      </x:c>
      <x:c r="I2052" s="4" t="n">
        <x:v>169</x:v>
      </x:c>
      <x:c r="J2052" s="4" t="n">
        <x:v>0.298</x:v>
      </x:c>
      <x:c r="K2052" s="4">
        <x:f>I2052*J2052</x:f>
      </x:c>
      <x:c r="L2052" s="4" t="n">
        <x:v>0</x:v>
      </x:c>
      <x:c r="M2052" s="5">
        <x:f>J2052/2.654*100</x:f>
      </x:c>
      <x:c r="N2052" s="6">
        <x:f>M2052*L2052/100</x:f>
      </x:c>
      <x:c r="O2052" s="6">
        <x:f>H2052-N2052</x:f>
      </x:c>
    </x:row>
    <x:row r="2053" spans="1:25">
      <x:c r="A2053" s="0" t="s">
        <x:v>55</x:v>
      </x:c>
      <x:c r="B2053" s="0" t="n">
        <x:v>2127</x:v>
      </x:c>
      <x:c r="C2053" s="0" t="s">
        <x:v>21</x:v>
      </x:c>
      <x:c r="D2053" s="0" t="s">
        <x:v>22</x:v>
      </x:c>
      <x:c r="E2053" s="0" t="s">
        <x:v>74</x:v>
      </x:c>
      <x:c r="F2053" s="0" t="s">
        <x:v>20</x:v>
      </x:c>
      <x:c r="G2053" s="0" t="n">
        <x:v>169</x:v>
      </x:c>
      <x:c r="H2053" s="4" t="n">
        <x:v>50.4</x:v>
      </x:c>
      <x:c r="I2053" s="4" t="n">
        <x:v>169</x:v>
      </x:c>
      <x:c r="J2053" s="4" t="n">
        <x:v>0.298</x:v>
      </x:c>
      <x:c r="K2053" s="4">
        <x:f>I2053*J2053</x:f>
      </x:c>
      <x:c r="L2053" s="4" t="n">
        <x:v>0</x:v>
      </x:c>
      <x:c r="M2053" s="5">
        <x:f>J2053/2.654*100</x:f>
      </x:c>
      <x:c r="N2053" s="6">
        <x:f>M2053*L2053/100</x:f>
      </x:c>
      <x:c r="O2053" s="6">
        <x:f>H2053-N2053</x:f>
      </x:c>
    </x:row>
    <x:row r="2054" spans="1:25">
      <x:c r="A2054" s="0" t="s">
        <x:v>55</x:v>
      </x:c>
      <x:c r="B2054" s="0" t="n">
        <x:v>2127</x:v>
      </x:c>
      <x:c r="C2054" s="0" t="s">
        <x:v>21</x:v>
      </x:c>
      <x:c r="D2054" s="0" t="s">
        <x:v>33</x:v>
      </x:c>
      <x:c r="E2054" s="0" t="s">
        <x:v>73</x:v>
      </x:c>
      <x:c r="F2054" s="0" t="s">
        <x:v>20</x:v>
      </x:c>
      <x:c r="G2054" s="0" t="n">
        <x:v>169</x:v>
      </x:c>
      <x:c r="H2054" s="4" t="n">
        <x:v>46.018</x:v>
      </x:c>
      <x:c r="I2054" s="4" t="n">
        <x:v>169</x:v>
      </x:c>
      <x:c r="J2054" s="4" t="n">
        <x:v>0.272</x:v>
      </x:c>
      <x:c r="K2054" s="4">
        <x:f>I2054*J2054</x:f>
      </x:c>
      <x:c r="L2054" s="4" t="n">
        <x:v>0</x:v>
      </x:c>
      <x:c r="M2054" s="5">
        <x:f>J2054/2.654*100</x:f>
      </x:c>
      <x:c r="N2054" s="6">
        <x:f>M2054*L2054/100</x:f>
      </x:c>
      <x:c r="O2054" s="6">
        <x:f>H2054-N2054</x:f>
      </x:c>
    </x:row>
    <x:row r="2055" spans="1:25">
      <x:c r="A2055" s="0" t="s">
        <x:v>55</x:v>
      </x:c>
      <x:c r="B2055" s="0" t="n">
        <x:v>2127</x:v>
      </x:c>
      <x:c r="C2055" s="0" t="s">
        <x:v>21</x:v>
      </x:c>
      <x:c r="D2055" s="0" t="s">
        <x:v>33</x:v>
      </x:c>
      <x:c r="E2055" s="0" t="s">
        <x:v>73</x:v>
      </x:c>
      <x:c r="F2055" s="0" t="s">
        <x:v>26</x:v>
      </x:c>
      <x:c r="G2055" s="0" t="n">
        <x:v>169</x:v>
      </x:c>
      <x:c r="H2055" s="4" t="n">
        <x:v>13.495</x:v>
      </x:c>
      <x:c r="I2055" s="4" t="n">
        <x:v>169</x:v>
      </x:c>
      <x:c r="J2055" s="4" t="n">
        <x:v>0.078</x:v>
      </x:c>
      <x:c r="K2055" s="4">
        <x:f>I2055*J2055</x:f>
      </x:c>
      <x:c r="L2055" s="4" t="n">
        <x:v>0</x:v>
      </x:c>
      <x:c r="M2055" s="5">
        <x:f>J2055/2.654*100</x:f>
      </x:c>
      <x:c r="N2055" s="6">
        <x:f>M2055*L2055/100</x:f>
      </x:c>
      <x:c r="O2055" s="6">
        <x:f>H2055-N2055</x:f>
      </x:c>
    </x:row>
    <x:row r="2056" spans="1:25">
      <x:c r="A2056" s="0" t="s">
        <x:v>55</x:v>
      </x:c>
      <x:c r="B2056" s="0" t="n">
        <x:v>2127</x:v>
      </x:c>
      <x:c r="C2056" s="0" t="s">
        <x:v>21</x:v>
      </x:c>
      <x:c r="D2056" s="0" t="s">
        <x:v>36</x:v>
      </x:c>
      <x:c r="E2056" s="0" t="s">
        <x:v>75</x:v>
      </x:c>
      <x:c r="F2056" s="0" t="s">
        <x:v>26</x:v>
      </x:c>
      <x:c r="G2056" s="0" t="n">
        <x:v>169</x:v>
      </x:c>
      <x:c r="H2056" s="4" t="n">
        <x:v>72.66</x:v>
      </x:c>
      <x:c r="I2056" s="4" t="n">
        <x:v>169</x:v>
      </x:c>
      <x:c r="J2056" s="4" t="n">
        <x:v>0.42</x:v>
      </x:c>
      <x:c r="K2056" s="4">
        <x:f>I2056*J2056</x:f>
      </x:c>
      <x:c r="L2056" s="4" t="n">
        <x:v>0</x:v>
      </x:c>
      <x:c r="M2056" s="5">
        <x:f>J2056/2.654*100</x:f>
      </x:c>
      <x:c r="N2056" s="6">
        <x:f>M2056*L2056/100</x:f>
      </x:c>
      <x:c r="O2056" s="6">
        <x:f>H2056-N2056</x:f>
      </x:c>
    </x:row>
    <x:row r="2057" spans="1:25">
      <x:c r="A2057" s="0" t="s">
        <x:v>55</x:v>
      </x:c>
      <x:c r="B2057" s="0" t="n">
        <x:v>2127</x:v>
      </x:c>
      <x:c r="C2057" s="0" t="s">
        <x:v>21</x:v>
      </x:c>
      <x:c r="D2057" s="0" t="s">
        <x:v>36</x:v>
      </x:c>
      <x:c r="E2057" s="0" t="s">
        <x:v>76</x:v>
      </x:c>
      <x:c r="F2057" s="0" t="s">
        <x:v>26</x:v>
      </x:c>
      <x:c r="G2057" s="0" t="n">
        <x:v>169</x:v>
      </x:c>
      <x:c r="H2057" s="4" t="n">
        <x:v>72.66</x:v>
      </x:c>
      <x:c r="I2057" s="4" t="n">
        <x:v>169</x:v>
      </x:c>
      <x:c r="J2057" s="4" t="n">
        <x:v>0.42</x:v>
      </x:c>
      <x:c r="K2057" s="4">
        <x:f>I2057*J2057</x:f>
      </x:c>
      <x:c r="L2057" s="4" t="n">
        <x:v>0</x:v>
      </x:c>
      <x:c r="M2057" s="5">
        <x:f>J2057/2.654*100</x:f>
      </x:c>
      <x:c r="N2057" s="6">
        <x:f>M2057*L2057/100</x:f>
      </x:c>
      <x:c r="O2057" s="6">
        <x:f>H2057-N2057</x:f>
      </x:c>
    </x:row>
    <x:row r="2058" spans="1:25">
      <x:c r="A2058" s="0" t="s">
        <x:v>142</x:v>
      </x:c>
      <x:c r="B2058" s="0" t="n">
        <x:v>2128</x:v>
      </x:c>
      <x:c r="C2058" s="0" t="s">
        <x:v>128</x:v>
      </x:c>
      <x:c r="D2058" s="0" t="s">
        <x:v>18</x:v>
      </x:c>
      <x:c r="E2058" s="0" t="s">
        <x:v>19</x:v>
      </x:c>
      <x:c r="F2058" s="0" t="s">
        <x:v>20</x:v>
      </x:c>
      <x:c r="G2058" s="0" t="n">
        <x:v>618</x:v>
      </x:c>
      <x:c r="H2058" s="4" t="n">
        <x:v>74.16</x:v>
      </x:c>
      <x:c r="I2058" s="4" t="n">
        <x:v>618</x:v>
      </x:c>
      <x:c r="J2058" s="4" t="n">
        <x:v>0.12</x:v>
      </x:c>
      <x:c r="K2058" s="4">
        <x:f>I2058*J2058</x:f>
      </x:c>
      <x:c r="L2058" s="4" t="n">
        <x:v>153.673</x:v>
      </x:c>
      <x:c r="M2058" s="5">
        <x:f>J2058/0.29*100</x:f>
      </x:c>
      <x:c r="N2058" s="6">
        <x:f>M2058*L2058/100</x:f>
      </x:c>
      <x:c r="O2058" s="6">
        <x:f>H2058-N2058</x:f>
      </x:c>
    </x:row>
    <x:row r="2059" spans="1:25">
      <x:c r="A2059" s="0" t="s">
        <x:v>142</x:v>
      </x:c>
      <x:c r="B2059" s="0" t="n">
        <x:v>2128</x:v>
      </x:c>
      <x:c r="C2059" s="0" t="s">
        <x:v>128</x:v>
      </x:c>
      <x:c r="D2059" s="0" t="s">
        <x:v>129</x:v>
      </x:c>
      <x:c r="E2059" s="0" t="s">
        <x:v>130</x:v>
      </x:c>
      <x:c r="F2059" s="0" t="s">
        <x:v>20</x:v>
      </x:c>
      <x:c r="G2059" s="0" t="n">
        <x:v>618</x:v>
      </x:c>
      <x:c r="H2059" s="4" t="n">
        <x:v>61.8</x:v>
      </x:c>
      <x:c r="I2059" s="4" t="n">
        <x:v>618</x:v>
      </x:c>
      <x:c r="J2059" s="4" t="n">
        <x:v>0.1</x:v>
      </x:c>
      <x:c r="K2059" s="4">
        <x:f>I2059*J2059</x:f>
      </x:c>
      <x:c r="L2059" s="4" t="n">
        <x:v>153.673</x:v>
      </x:c>
      <x:c r="M2059" s="5">
        <x:f>J2059/0.29*100</x:f>
      </x:c>
      <x:c r="N2059" s="6">
        <x:f>M2059*L2059/100</x:f>
      </x:c>
      <x:c r="O2059" s="6">
        <x:f>H2059-N2059</x:f>
      </x:c>
    </x:row>
    <x:row r="2060" spans="1:25">
      <x:c r="A2060" s="0" t="s">
        <x:v>142</x:v>
      </x:c>
      <x:c r="B2060" s="0" t="n">
        <x:v>2128</x:v>
      </x:c>
      <x:c r="C2060" s="0" t="s">
        <x:v>128</x:v>
      </x:c>
      <x:c r="D2060" s="0" t="s">
        <x:v>18</x:v>
      </x:c>
      <x:c r="E2060" s="0" t="s">
        <x:v>19</x:v>
      </x:c>
      <x:c r="F2060" s="0" t="s">
        <x:v>26</x:v>
      </x:c>
      <x:c r="G2060" s="0" t="n">
        <x:v>618</x:v>
      </x:c>
      <x:c r="H2060" s="4" t="n">
        <x:v>43.261</x:v>
      </x:c>
      <x:c r="I2060" s="4" t="n">
        <x:v>618</x:v>
      </x:c>
      <x:c r="J2060" s="4" t="n">
        <x:v>0.07</x:v>
      </x:c>
      <x:c r="K2060" s="4">
        <x:f>I2060*J2060</x:f>
      </x:c>
      <x:c r="L2060" s="4" t="n">
        <x:v>153.673</x:v>
      </x:c>
      <x:c r="M2060" s="5">
        <x:f>J2060/0.29*100</x:f>
      </x:c>
      <x:c r="N2060" s="6">
        <x:f>M2060*L2060/100</x:f>
      </x:c>
      <x:c r="O2060" s="6">
        <x:f>H2060-N2060</x:f>
      </x:c>
    </x:row>
    <x:row r="2061" spans="1:25">
      <x:c r="A2061" s="0" t="s">
        <x:v>138</x:v>
      </x:c>
      <x:c r="B2061" s="0" t="n">
        <x:v>2129</x:v>
      </x:c>
      <x:c r="C2061" s="0" t="s">
        <x:v>128</x:v>
      </x:c>
      <x:c r="D2061" s="0" t="s">
        <x:v>129</x:v>
      </x:c>
      <x:c r="E2061" s="0" t="s">
        <x:v>130</x:v>
      </x:c>
      <x:c r="F2061" s="0" t="s">
        <x:v>20</x:v>
      </x:c>
      <x:c r="G2061" s="0" t="n">
        <x:v>618</x:v>
      </x:c>
      <x:c r="H2061" s="4" t="n">
        <x:v>61.8</x:v>
      </x:c>
      <x:c r="I2061" s="4" t="n">
        <x:v>618</x:v>
      </x:c>
      <x:c r="J2061" s="4" t="n">
        <x:v>0.1</x:v>
      </x:c>
      <x:c r="K2061" s="4">
        <x:f>I2061*J2061</x:f>
      </x:c>
      <x:c r="L2061" s="4" t="n">
        <x:v>150.867</x:v>
      </x:c>
      <x:c r="M2061" s="5">
        <x:f>J2061/0.29*100</x:f>
      </x:c>
      <x:c r="N2061" s="6">
        <x:f>M2061*L2061/100</x:f>
      </x:c>
      <x:c r="O2061" s="6">
        <x:f>H2061-N2061</x:f>
      </x:c>
    </x:row>
    <x:row r="2062" spans="1:25">
      <x:c r="A2062" s="0" t="s">
        <x:v>138</x:v>
      </x:c>
      <x:c r="B2062" s="0" t="n">
        <x:v>2129</x:v>
      </x:c>
      <x:c r="C2062" s="0" t="s">
        <x:v>128</x:v>
      </x:c>
      <x:c r="D2062" s="0" t="s">
        <x:v>18</x:v>
      </x:c>
      <x:c r="E2062" s="0" t="s">
        <x:v>19</x:v>
      </x:c>
      <x:c r="F2062" s="0" t="s">
        <x:v>20</x:v>
      </x:c>
      <x:c r="G2062" s="0" t="n">
        <x:v>618</x:v>
      </x:c>
      <x:c r="H2062" s="4" t="n">
        <x:v>74.16</x:v>
      </x:c>
      <x:c r="I2062" s="4" t="n">
        <x:v>618</x:v>
      </x:c>
      <x:c r="J2062" s="4" t="n">
        <x:v>0.12</x:v>
      </x:c>
      <x:c r="K2062" s="4">
        <x:f>I2062*J2062</x:f>
      </x:c>
      <x:c r="L2062" s="4" t="n">
        <x:v>150.867</x:v>
      </x:c>
      <x:c r="M2062" s="5">
        <x:f>J2062/0.29*100</x:f>
      </x:c>
      <x:c r="N2062" s="6">
        <x:f>M2062*L2062/100</x:f>
      </x:c>
      <x:c r="O2062" s="6">
        <x:f>H2062-N2062</x:f>
      </x:c>
    </x:row>
    <x:row r="2063" spans="1:25">
      <x:c r="A2063" s="0" t="s">
        <x:v>138</x:v>
      </x:c>
      <x:c r="B2063" s="0" t="n">
        <x:v>2129</x:v>
      </x:c>
      <x:c r="C2063" s="0" t="s">
        <x:v>128</x:v>
      </x:c>
      <x:c r="D2063" s="0" t="s">
        <x:v>18</x:v>
      </x:c>
      <x:c r="E2063" s="0" t="s">
        <x:v>19</x:v>
      </x:c>
      <x:c r="F2063" s="0" t="s">
        <x:v>26</x:v>
      </x:c>
      <x:c r="G2063" s="0" t="n">
        <x:v>618</x:v>
      </x:c>
      <x:c r="H2063" s="4" t="n">
        <x:v>43.261</x:v>
      </x:c>
      <x:c r="I2063" s="4" t="n">
        <x:v>618</x:v>
      </x:c>
      <x:c r="J2063" s="4" t="n">
        <x:v>0.07</x:v>
      </x:c>
      <x:c r="K2063" s="4">
        <x:f>I2063*J2063</x:f>
      </x:c>
      <x:c r="L2063" s="4" t="n">
        <x:v>150.867</x:v>
      </x:c>
      <x:c r="M2063" s="5">
        <x:f>J2063/0.29*100</x:f>
      </x:c>
      <x:c r="N2063" s="6">
        <x:f>M2063*L2063/100</x:f>
      </x:c>
      <x:c r="O2063" s="6">
        <x:f>H2063-N2063</x:f>
      </x:c>
    </x:row>
    <x:row r="2064" spans="1:25">
      <x:c r="A2064" s="0" t="s">
        <x:v>94</x:v>
      </x:c>
      <x:c r="B2064" s="0" t="n">
        <x:v>2139</x:v>
      </x:c>
      <x:c r="C2064" s="0" t="s">
        <x:v>21</x:v>
      </x:c>
      <x:c r="D2064" s="0" t="s">
        <x:v>42</x:v>
      </x:c>
      <x:c r="E2064" s="0" t="s">
        <x:v>44</x:v>
      </x:c>
      <x:c r="F2064" s="0" t="s">
        <x:v>20</x:v>
      </x:c>
      <x:c r="G2064" s="0" t="n">
        <x:v>78</x:v>
      </x:c>
      <x:c r="H2064" s="4" t="n">
        <x:v>23.4</x:v>
      </x:c>
      <x:c r="I2064" s="4" t="n">
        <x:v>78</x:v>
      </x:c>
      <x:c r="J2064" s="4" t="n">
        <x:v>0.3</x:v>
      </x:c>
      <x:c r="K2064" s="4">
        <x:f>I2064*J2064</x:f>
      </x:c>
      <x:c r="L2064" s="4" t="n">
        <x:v>142.298</x:v>
      </x:c>
      <x:c r="M2064" s="5">
        <x:f>J2064/3.83*100</x:f>
      </x:c>
      <x:c r="N2064" s="6">
        <x:f>M2064*L2064/100</x:f>
      </x:c>
      <x:c r="O2064" s="6">
        <x:f>H2064-N2064</x:f>
      </x:c>
    </x:row>
    <x:row r="2065" spans="1:25">
      <x:c r="A2065" s="0" t="s">
        <x:v>94</x:v>
      </x:c>
      <x:c r="B2065" s="0" t="n">
        <x:v>2139</x:v>
      </x:c>
      <x:c r="C2065" s="0" t="s">
        <x:v>21</x:v>
      </x:c>
      <x:c r="D2065" s="0" t="s">
        <x:v>42</x:v>
      </x:c>
      <x:c r="E2065" s="0" t="s">
        <x:v>43</x:v>
      </x:c>
      <x:c r="F2065" s="0" t="s">
        <x:v>20</x:v>
      </x:c>
      <x:c r="G2065" s="0" t="n">
        <x:v>78</x:v>
      </x:c>
      <x:c r="H2065" s="4" t="n">
        <x:v>23.4</x:v>
      </x:c>
      <x:c r="I2065" s="4" t="n">
        <x:v>78</x:v>
      </x:c>
      <x:c r="J2065" s="4" t="n">
        <x:v>0.3</x:v>
      </x:c>
      <x:c r="K2065" s="4">
        <x:f>I2065*J2065</x:f>
      </x:c>
      <x:c r="L2065" s="4" t="n">
        <x:v>142.298</x:v>
      </x:c>
      <x:c r="M2065" s="5">
        <x:f>J2065/3.83*100</x:f>
      </x:c>
      <x:c r="N2065" s="6">
        <x:f>M2065*L2065/100</x:f>
      </x:c>
      <x:c r="O2065" s="6">
        <x:f>H2065-N2065</x:f>
      </x:c>
    </x:row>
    <x:row r="2066" spans="1:25">
      <x:c r="A2066" s="0" t="s">
        <x:v>94</x:v>
      </x:c>
      <x:c r="B2066" s="0" t="n">
        <x:v>2139</x:v>
      </x:c>
      <x:c r="C2066" s="0" t="s">
        <x:v>21</x:v>
      </x:c>
      <x:c r="D2066" s="0" t="s">
        <x:v>33</x:v>
      </x:c>
      <x:c r="E2066" s="0" t="s">
        <x:v>45</x:v>
      </x:c>
      <x:c r="F2066" s="0" t="s">
        <x:v>26</x:v>
      </x:c>
      <x:c r="G2066" s="0" t="n">
        <x:v>78</x:v>
      </x:c>
      <x:c r="H2066" s="4" t="n">
        <x:v>115.442</x:v>
      </x:c>
      <x:c r="I2066" s="4" t="n">
        <x:v>78</x:v>
      </x:c>
      <x:c r="J2066" s="4" t="n">
        <x:v>1.48</x:v>
      </x:c>
      <x:c r="K2066" s="4">
        <x:f>I2066*J2066</x:f>
      </x:c>
      <x:c r="L2066" s="4" t="n">
        <x:v>142.298</x:v>
      </x:c>
      <x:c r="M2066" s="5">
        <x:f>J2066/3.83*100</x:f>
      </x:c>
      <x:c r="N2066" s="6">
        <x:f>M2066*L2066/100</x:f>
      </x:c>
      <x:c r="O2066" s="6">
        <x:f>H2066-N2066</x:f>
      </x:c>
    </x:row>
    <x:row r="2067" spans="1:25">
      <x:c r="A2067" s="0" t="s">
        <x:v>94</x:v>
      </x:c>
      <x:c r="B2067" s="0" t="n">
        <x:v>2139</x:v>
      </x:c>
      <x:c r="C2067" s="0" t="s">
        <x:v>21</x:v>
      </x:c>
      <x:c r="D2067" s="0" t="s">
        <x:v>36</x:v>
      </x:c>
      <x:c r="E2067" s="0" t="s">
        <x:v>46</x:v>
      </x:c>
      <x:c r="F2067" s="0" t="s">
        <x:v>26</x:v>
      </x:c>
      <x:c r="G2067" s="0" t="n">
        <x:v>78</x:v>
      </x:c>
      <x:c r="H2067" s="4" t="n">
        <x:v>68.001</x:v>
      </x:c>
      <x:c r="I2067" s="4" t="n">
        <x:v>78</x:v>
      </x:c>
      <x:c r="J2067" s="4" t="n">
        <x:v>1.75</x:v>
      </x:c>
      <x:c r="K2067" s="4">
        <x:f>I2067*J2067</x:f>
      </x:c>
      <x:c r="L2067" s="4" t="n">
        <x:v>142.298</x:v>
      </x:c>
      <x:c r="M2067" s="5">
        <x:f>J2067/3.83*100</x:f>
      </x:c>
      <x:c r="N2067" s="6">
        <x:f>M2067*L2067/100</x:f>
      </x:c>
      <x:c r="O2067" s="6">
        <x:f>H2067-N2067</x:f>
      </x:c>
    </x:row>
    <x:row r="2068" spans="1:25">
      <x:c r="A2068" s="0" t="s">
        <x:v>52</x:v>
      </x:c>
      <x:c r="B2068" s="0" t="n">
        <x:v>2140</x:v>
      </x:c>
      <x:c r="C2068" s="0" t="s">
        <x:v>17</x:v>
      </x:c>
      <x:c r="D2068" s="0" t="s">
        <x:v>18</x:v>
      </x:c>
      <x:c r="E2068" s="0" t="s">
        <x:v>19</x:v>
      </x:c>
      <x:c r="F2068" s="0" t="s">
        <x:v>20</x:v>
      </x:c>
      <x:c r="G2068" s="0" t="n">
        <x:v>27</x:v>
      </x:c>
      <x:c r="H2068" s="4" t="n">
        <x:v>24.7</x:v>
      </x:c>
      <x:c r="I2068" s="4" t="n">
        <x:v>27</x:v>
      </x:c>
      <x:c r="J2068" s="4" t="n">
        <x:v>0.915</x:v>
      </x:c>
      <x:c r="K2068" s="4">
        <x:f>I2068*J2068</x:f>
      </x:c>
      <x:c r="L2068" s="4" t="n">
        <x:v>86.67</x:v>
      </x:c>
      <x:c r="M2068" s="5">
        <x:f>J2068/3.954*100</x:f>
      </x:c>
      <x:c r="N2068" s="6">
        <x:f>M2068*L2068/100</x:f>
      </x:c>
      <x:c r="O2068" s="6">
        <x:f>H2068-N2068</x:f>
      </x:c>
    </x:row>
    <x:row r="2069" spans="1:25">
      <x:c r="A2069" s="0" t="s">
        <x:v>52</x:v>
      </x:c>
      <x:c r="B2069" s="0" t="n">
        <x:v>2140</x:v>
      </x:c>
      <x:c r="C2069" s="0" t="s">
        <x:v>21</x:v>
      </x:c>
      <x:c r="D2069" s="0" t="s">
        <x:v>22</x:v>
      </x:c>
      <x:c r="E2069" s="0" t="s">
        <x:v>23</x:v>
      </x:c>
      <x:c r="F2069" s="0" t="s">
        <x:v>20</x:v>
      </x:c>
      <x:c r="G2069" s="0" t="n">
        <x:v>27</x:v>
      </x:c>
      <x:c r="H2069" s="4" t="n">
        <x:v>28.05</x:v>
      </x:c>
      <x:c r="I2069" s="4" t="n">
        <x:v>27</x:v>
      </x:c>
      <x:c r="J2069" s="4" t="n">
        <x:v>1.039</x:v>
      </x:c>
      <x:c r="K2069" s="4">
        <x:f>I2069*J2069</x:f>
      </x:c>
      <x:c r="L2069" s="4" t="n">
        <x:v>86.67</x:v>
      </x:c>
      <x:c r="M2069" s="5">
        <x:f>J2069/3.954*100</x:f>
      </x:c>
      <x:c r="N2069" s="6">
        <x:f>M2069*L2069/100</x:f>
      </x:c>
      <x:c r="O2069" s="6">
        <x:f>H2069-N2069</x:f>
      </x:c>
    </x:row>
    <x:row r="2070" spans="1:25">
      <x:c r="A2070" s="0" t="s">
        <x:v>52</x:v>
      </x:c>
      <x:c r="B2070" s="0" t="n">
        <x:v>2140</x:v>
      </x:c>
      <x:c r="C2070" s="0" t="s">
        <x:v>17</x:v>
      </x:c>
      <x:c r="D2070" s="0" t="s">
        <x:v>24</x:v>
      </x:c>
      <x:c r="E2070" s="0" t="s">
        <x:v>25</x:v>
      </x:c>
      <x:c r="F2070" s="0" t="s">
        <x:v>26</x:v>
      </x:c>
      <x:c r="G2070" s="0" t="n">
        <x:v>27</x:v>
      </x:c>
      <x:c r="H2070" s="4" t="n">
        <x:v>60</x:v>
      </x:c>
      <x:c r="I2070" s="4" t="n">
        <x:v>27</x:v>
      </x:c>
      <x:c r="J2070" s="4" t="n">
        <x:v>2</x:v>
      </x:c>
      <x:c r="K2070" s="4">
        <x:f>I2070*J2070</x:f>
      </x:c>
      <x:c r="L2070" s="4" t="n">
        <x:v>86.67</x:v>
      </x:c>
      <x:c r="M2070" s="5">
        <x:f>J2070/3.954*100</x:f>
      </x:c>
      <x:c r="N2070" s="6">
        <x:f>M2070*L2070/100</x:f>
      </x:c>
      <x:c r="O2070" s="6">
        <x:f>H2070-N2070</x:f>
      </x:c>
    </x:row>
    <x:row r="2071" spans="1:25">
      <x:c r="A2071" s="0" t="s">
        <x:v>97</x:v>
      </x:c>
      <x:c r="B2071" s="0" t="n">
        <x:v>2141</x:v>
      </x:c>
      <x:c r="C2071" s="0" t="s">
        <x:v>17</x:v>
      </x:c>
      <x:c r="D2071" s="0" t="s">
        <x:v>18</x:v>
      </x:c>
      <x:c r="E2071" s="0" t="s">
        <x:v>19</x:v>
      </x:c>
      <x:c r="F2071" s="0" t="s">
        <x:v>20</x:v>
      </x:c>
      <x:c r="G2071" s="0" t="n">
        <x:v>45</x:v>
      </x:c>
      <x:c r="H2071" s="4" t="n">
        <x:v>24.7</x:v>
      </x:c>
      <x:c r="I2071" s="4" t="n">
        <x:v>45</x:v>
      </x:c>
      <x:c r="J2071" s="4" t="n">
        <x:v>0.549</x:v>
      </x:c>
      <x:c r="K2071" s="4">
        <x:f>I2071*J2071</x:f>
      </x:c>
      <x:c r="L2071" s="4" t="n">
        <x:v>143.199</x:v>
      </x:c>
      <x:c r="M2071" s="5">
        <x:f>J2071/3.288*100</x:f>
      </x:c>
      <x:c r="N2071" s="6">
        <x:f>M2071*L2071/100</x:f>
      </x:c>
      <x:c r="O2071" s="6">
        <x:f>H2071-N2071</x:f>
      </x:c>
    </x:row>
    <x:row r="2072" spans="1:25">
      <x:c r="A2072" s="0" t="s">
        <x:v>97</x:v>
      </x:c>
      <x:c r="B2072" s="0" t="n">
        <x:v>2141</x:v>
      </x:c>
      <x:c r="C2072" s="0" t="s">
        <x:v>17</x:v>
      </x:c>
      <x:c r="D2072" s="0" t="s">
        <x:v>18</x:v>
      </x:c>
      <x:c r="E2072" s="0" t="s">
        <x:v>19</x:v>
      </x:c>
      <x:c r="F2072" s="0" t="s">
        <x:v>20</x:v>
      </x:c>
      <x:c r="G2072" s="0" t="n">
        <x:v>45</x:v>
      </x:c>
      <x:c r="H2072" s="4" t="n">
        <x:v>5.2</x:v>
      </x:c>
      <x:c r="I2072" s="4" t="n">
        <x:v>45</x:v>
      </x:c>
      <x:c r="J2072" s="4" t="n">
        <x:v>0.116</x:v>
      </x:c>
      <x:c r="K2072" s="4">
        <x:f>I2072*J2072</x:f>
      </x:c>
      <x:c r="L2072" s="4" t="n">
        <x:v>143.199</x:v>
      </x:c>
      <x:c r="M2072" s="5">
        <x:f>J2072/3.288*100</x:f>
      </x:c>
      <x:c r="N2072" s="6">
        <x:f>M2072*L2072/100</x:f>
      </x:c>
      <x:c r="O2072" s="6">
        <x:f>H2072-N2072</x:f>
      </x:c>
    </x:row>
    <x:row r="2073" spans="1:25">
      <x:c r="A2073" s="0" t="s">
        <x:v>97</x:v>
      </x:c>
      <x:c r="B2073" s="0" t="n">
        <x:v>2141</x:v>
      </x:c>
      <x:c r="C2073" s="0" t="s">
        <x:v>21</x:v>
      </x:c>
      <x:c r="D2073" s="0" t="s">
        <x:v>22</x:v>
      </x:c>
      <x:c r="E2073" s="0" t="s">
        <x:v>23</x:v>
      </x:c>
      <x:c r="F2073" s="0" t="s">
        <x:v>20</x:v>
      </x:c>
      <x:c r="G2073" s="0" t="n">
        <x:v>45</x:v>
      </x:c>
      <x:c r="H2073" s="4" t="n">
        <x:v>28.05</x:v>
      </x:c>
      <x:c r="I2073" s="4" t="n">
        <x:v>45</x:v>
      </x:c>
      <x:c r="J2073" s="4" t="n">
        <x:v>0.623</x:v>
      </x:c>
      <x:c r="K2073" s="4">
        <x:f>I2073*J2073</x:f>
      </x:c>
      <x:c r="L2073" s="4" t="n">
        <x:v>143.199</x:v>
      </x:c>
      <x:c r="M2073" s="5">
        <x:f>J2073/3.288*100</x:f>
      </x:c>
      <x:c r="N2073" s="6">
        <x:f>M2073*L2073/100</x:f>
      </x:c>
      <x:c r="O2073" s="6">
        <x:f>H2073-N2073</x:f>
      </x:c>
    </x:row>
    <x:row r="2074" spans="1:25">
      <x:c r="A2074" s="0" t="s">
        <x:v>97</x:v>
      </x:c>
      <x:c r="B2074" s="0" t="n">
        <x:v>2141</x:v>
      </x:c>
      <x:c r="C2074" s="0" t="s">
        <x:v>17</x:v>
      </x:c>
      <x:c r="D2074" s="0" t="s">
        <x:v>24</x:v>
      </x:c>
      <x:c r="E2074" s="0" t="s">
        <x:v>25</x:v>
      </x:c>
      <x:c r="F2074" s="0" t="s">
        <x:v>26</x:v>
      </x:c>
      <x:c r="G2074" s="0" t="n">
        <x:v>45</x:v>
      </x:c>
      <x:c r="H2074" s="4" t="n">
        <x:v>92</x:v>
      </x:c>
      <x:c r="I2074" s="4" t="n">
        <x:v>45</x:v>
      </x:c>
      <x:c r="J2074" s="4" t="n">
        <x:v>2</x:v>
      </x:c>
      <x:c r="K2074" s="4">
        <x:f>I2074*J2074</x:f>
      </x:c>
      <x:c r="L2074" s="4" t="n">
        <x:v>143.199</x:v>
      </x:c>
      <x:c r="M2074" s="5">
        <x:f>J2074/3.288*100</x:f>
      </x:c>
      <x:c r="N2074" s="6">
        <x:f>M2074*L2074/100</x:f>
      </x:c>
      <x:c r="O2074" s="6">
        <x:f>H2074-N2074</x:f>
      </x:c>
    </x:row>
    <x:row r="2075" spans="1:25">
      <x:c r="A2075" s="0" t="s">
        <x:v>79</x:v>
      </x:c>
      <x:c r="B2075" s="0" t="n">
        <x:v>2144</x:v>
      </x:c>
      <x:c r="C2075" s="0" t="s">
        <x:v>21</x:v>
      </x:c>
      <x:c r="D2075" s="0" t="s">
        <x:v>22</x:v>
      </x:c>
      <x:c r="E2075" s="0" t="s">
        <x:v>74</x:v>
      </x:c>
      <x:c r="F2075" s="0" t="s">
        <x:v>20</x:v>
      </x:c>
      <x:c r="G2075" s="0" t="n">
        <x:v>172</x:v>
      </x:c>
      <x:c r="H2075" s="4" t="n">
        <x:v>50.4</x:v>
      </x:c>
      <x:c r="I2075" s="4" t="n">
        <x:v>172</x:v>
      </x:c>
      <x:c r="J2075" s="4" t="n">
        <x:v>0.293</x:v>
      </x:c>
      <x:c r="K2075" s="4">
        <x:f>I2075*J2075</x:f>
      </x:c>
      <x:c r="L2075" s="4" t="n">
        <x:v>64.926</x:v>
      </x:c>
      <x:c r="M2075" s="5">
        <x:f>J2075/2.065*100</x:f>
      </x:c>
      <x:c r="N2075" s="6">
        <x:f>M2075*L2075/100</x:f>
      </x:c>
      <x:c r="O2075" s="6">
        <x:f>H2075-N2075</x:f>
      </x:c>
    </x:row>
    <x:row r="2076" spans="1:25">
      <x:c r="A2076" s="0" t="s">
        <x:v>79</x:v>
      </x:c>
      <x:c r="B2076" s="0" t="n">
        <x:v>2144</x:v>
      </x:c>
      <x:c r="C2076" s="0" t="s">
        <x:v>21</x:v>
      </x:c>
      <x:c r="D2076" s="0" t="s">
        <x:v>22</x:v>
      </x:c>
      <x:c r="E2076" s="0" t="s">
        <x:v>74</x:v>
      </x:c>
      <x:c r="F2076" s="0" t="s">
        <x:v>20</x:v>
      </x:c>
      <x:c r="G2076" s="0" t="n">
        <x:v>172</x:v>
      </x:c>
      <x:c r="H2076" s="4" t="n">
        <x:v>50.4</x:v>
      </x:c>
      <x:c r="I2076" s="4" t="n">
        <x:v>172</x:v>
      </x:c>
      <x:c r="J2076" s="4" t="n">
        <x:v>0.293</x:v>
      </x:c>
      <x:c r="K2076" s="4">
        <x:f>I2076*J2076</x:f>
      </x:c>
      <x:c r="L2076" s="4" t="n">
        <x:v>64.926</x:v>
      </x:c>
      <x:c r="M2076" s="5">
        <x:f>J2076/2.065*100</x:f>
      </x:c>
      <x:c r="N2076" s="6">
        <x:f>M2076*L2076/100</x:f>
      </x:c>
      <x:c r="O2076" s="6">
        <x:f>H2076-N2076</x:f>
      </x:c>
    </x:row>
    <x:row r="2077" spans="1:25">
      <x:c r="A2077" s="0" t="s">
        <x:v>79</x:v>
      </x:c>
      <x:c r="B2077" s="0" t="n">
        <x:v>2144</x:v>
      </x:c>
      <x:c r="C2077" s="0" t="s">
        <x:v>21</x:v>
      </x:c>
      <x:c r="D2077" s="0" t="s">
        <x:v>22</x:v>
      </x:c>
      <x:c r="E2077" s="0" t="s">
        <x:v>74</x:v>
      </x:c>
      <x:c r="F2077" s="0" t="s">
        <x:v>20</x:v>
      </x:c>
      <x:c r="G2077" s="0" t="n">
        <x:v>172</x:v>
      </x:c>
      <x:c r="H2077" s="4" t="n">
        <x:v>50.4</x:v>
      </x:c>
      <x:c r="I2077" s="4" t="n">
        <x:v>172</x:v>
      </x:c>
      <x:c r="J2077" s="4" t="n">
        <x:v>0.293</x:v>
      </x:c>
      <x:c r="K2077" s="4">
        <x:f>I2077*J2077</x:f>
      </x:c>
      <x:c r="L2077" s="4" t="n">
        <x:v>64.926</x:v>
      </x:c>
      <x:c r="M2077" s="5">
        <x:f>J2077/2.065*100</x:f>
      </x:c>
      <x:c r="N2077" s="6">
        <x:f>M2077*L2077/100</x:f>
      </x:c>
      <x:c r="O2077" s="6">
        <x:f>H2077-N2077</x:f>
      </x:c>
    </x:row>
    <x:row r="2078" spans="1:25">
      <x:c r="A2078" s="0" t="s">
        <x:v>79</x:v>
      </x:c>
      <x:c r="B2078" s="0" t="n">
        <x:v>2144</x:v>
      </x:c>
      <x:c r="C2078" s="0" t="s">
        <x:v>21</x:v>
      </x:c>
      <x:c r="D2078" s="0" t="s">
        <x:v>33</x:v>
      </x:c>
      <x:c r="E2078" s="0" t="s">
        <x:v>73</x:v>
      </x:c>
      <x:c r="F2078" s="0" t="s">
        <x:v>20</x:v>
      </x:c>
      <x:c r="G2078" s="0" t="n">
        <x:v>172</x:v>
      </x:c>
      <x:c r="H2078" s="4" t="n">
        <x:v>46.018</x:v>
      </x:c>
      <x:c r="I2078" s="4" t="n">
        <x:v>172</x:v>
      </x:c>
      <x:c r="J2078" s="4" t="n">
        <x:v>0.268</x:v>
      </x:c>
      <x:c r="K2078" s="4">
        <x:f>I2078*J2078</x:f>
      </x:c>
      <x:c r="L2078" s="4" t="n">
        <x:v>64.926</x:v>
      </x:c>
      <x:c r="M2078" s="5">
        <x:f>J2078/2.065*100</x:f>
      </x:c>
      <x:c r="N2078" s="6">
        <x:f>M2078*L2078/100</x:f>
      </x:c>
      <x:c r="O2078" s="6">
        <x:f>H2078-N2078</x:f>
      </x:c>
    </x:row>
    <x:row r="2079" spans="1:25">
      <x:c r="A2079" s="0" t="s">
        <x:v>79</x:v>
      </x:c>
      <x:c r="B2079" s="0" t="n">
        <x:v>2144</x:v>
      </x:c>
      <x:c r="C2079" s="0" t="s">
        <x:v>21</x:v>
      </x:c>
      <x:c r="D2079" s="0" t="s">
        <x:v>33</x:v>
      </x:c>
      <x:c r="E2079" s="0" t="s">
        <x:v>73</x:v>
      </x:c>
      <x:c r="F2079" s="0" t="s">
        <x:v>26</x:v>
      </x:c>
      <x:c r="G2079" s="0" t="n">
        <x:v>172</x:v>
      </x:c>
      <x:c r="H2079" s="4" t="n">
        <x:v>13.489</x:v>
      </x:c>
      <x:c r="I2079" s="4" t="n">
        <x:v>172</x:v>
      </x:c>
      <x:c r="J2079" s="4" t="n">
        <x:v>0.078</x:v>
      </x:c>
      <x:c r="K2079" s="4">
        <x:f>I2079*J2079</x:f>
      </x:c>
      <x:c r="L2079" s="4" t="n">
        <x:v>64.926</x:v>
      </x:c>
      <x:c r="M2079" s="5">
        <x:f>J2079/2.065*100</x:f>
      </x:c>
      <x:c r="N2079" s="6">
        <x:f>M2079*L2079/100</x:f>
      </x:c>
      <x:c r="O2079" s="6">
        <x:f>H2079-N2079</x:f>
      </x:c>
    </x:row>
    <x:row r="2080" spans="1:25">
      <x:c r="A2080" s="0" t="s">
        <x:v>79</x:v>
      </x:c>
      <x:c r="B2080" s="0" t="n">
        <x:v>2144</x:v>
      </x:c>
      <x:c r="C2080" s="0" t="s">
        <x:v>21</x:v>
      </x:c>
      <x:c r="D2080" s="0" t="s">
        <x:v>36</x:v>
      </x:c>
      <x:c r="E2080" s="0" t="s">
        <x:v>75</x:v>
      </x:c>
      <x:c r="F2080" s="0" t="s">
        <x:v>26</x:v>
      </x:c>
      <x:c r="G2080" s="0" t="n">
        <x:v>172</x:v>
      </x:c>
      <x:c r="H2080" s="4" t="n">
        <x:v>72.661</x:v>
      </x:c>
      <x:c r="I2080" s="4" t="n">
        <x:v>172</x:v>
      </x:c>
      <x:c r="J2080" s="4" t="n">
        <x:v>0.42</x:v>
      </x:c>
      <x:c r="K2080" s="4">
        <x:f>I2080*J2080</x:f>
      </x:c>
      <x:c r="L2080" s="4" t="n">
        <x:v>64.926</x:v>
      </x:c>
      <x:c r="M2080" s="5">
        <x:f>J2080/2.065*100</x:f>
      </x:c>
      <x:c r="N2080" s="6">
        <x:f>M2080*L2080/100</x:f>
      </x:c>
      <x:c r="O2080" s="6">
        <x:f>H2080-N2080</x:f>
      </x:c>
    </x:row>
    <x:row r="2081" spans="1:25">
      <x:c r="A2081" s="0" t="s">
        <x:v>79</x:v>
      </x:c>
      <x:c r="B2081" s="0" t="n">
        <x:v>2144</x:v>
      </x:c>
      <x:c r="C2081" s="0" t="s">
        <x:v>21</x:v>
      </x:c>
      <x:c r="D2081" s="0" t="s">
        <x:v>36</x:v>
      </x:c>
      <x:c r="E2081" s="0" t="s">
        <x:v>76</x:v>
      </x:c>
      <x:c r="F2081" s="0" t="s">
        <x:v>26</x:v>
      </x:c>
      <x:c r="G2081" s="0" t="n">
        <x:v>172</x:v>
      </x:c>
      <x:c r="H2081" s="4" t="n">
        <x:v>72.66</x:v>
      </x:c>
      <x:c r="I2081" s="4" t="n">
        <x:v>172</x:v>
      </x:c>
      <x:c r="J2081" s="4" t="n">
        <x:v>0.42</x:v>
      </x:c>
      <x:c r="K2081" s="4">
        <x:f>I2081*J2081</x:f>
      </x:c>
      <x:c r="L2081" s="4" t="n">
        <x:v>64.926</x:v>
      </x:c>
      <x:c r="M2081" s="5">
        <x:f>J2081/2.065*100</x:f>
      </x:c>
      <x:c r="N2081" s="6">
        <x:f>M2081*L2081/100</x:f>
      </x:c>
      <x:c r="O2081" s="6">
        <x:f>H2081-N2081</x:f>
      </x:c>
    </x:row>
    <x:row r="2082" spans="1:25">
      <x:c r="A2082" s="0" t="s">
        <x:v>48</x:v>
      </x:c>
      <x:c r="B2082" s="0" t="n">
        <x:v>2145</x:v>
      </x:c>
      <x:c r="C2082" s="0" t="s">
        <x:v>21</x:v>
      </x:c>
      <x:c r="D2082" s="0" t="s">
        <x:v>22</x:v>
      </x:c>
      <x:c r="E2082" s="0" t="s">
        <x:v>74</x:v>
      </x:c>
      <x:c r="F2082" s="0" t="s">
        <x:v>20</x:v>
      </x:c>
      <x:c r="G2082" s="0" t="n">
        <x:v>173</x:v>
      </x:c>
      <x:c r="H2082" s="4" t="n">
        <x:v>50.4</x:v>
      </x:c>
      <x:c r="I2082" s="4" t="n">
        <x:v>173</x:v>
      </x:c>
      <x:c r="J2082" s="4" t="n">
        <x:v>0.291</x:v>
      </x:c>
      <x:c r="K2082" s="4">
        <x:f>I2082*J2082</x:f>
      </x:c>
      <x:c r="L2082" s="4" t="n">
        <x:v>4.53</x:v>
      </x:c>
      <x:c r="M2082" s="5">
        <x:f>J2082/2.049*100</x:f>
      </x:c>
      <x:c r="N2082" s="6">
        <x:f>M2082*L2082/100</x:f>
      </x:c>
      <x:c r="O2082" s="6">
        <x:f>H2082-N2082</x:f>
      </x:c>
    </x:row>
    <x:row r="2083" spans="1:25">
      <x:c r="A2083" s="0" t="s">
        <x:v>48</x:v>
      </x:c>
      <x:c r="B2083" s="0" t="n">
        <x:v>2145</x:v>
      </x:c>
      <x:c r="C2083" s="0" t="s">
        <x:v>21</x:v>
      </x:c>
      <x:c r="D2083" s="0" t="s">
        <x:v>33</x:v>
      </x:c>
      <x:c r="E2083" s="0" t="s">
        <x:v>73</x:v>
      </x:c>
      <x:c r="F2083" s="0" t="s">
        <x:v>20</x:v>
      </x:c>
      <x:c r="G2083" s="0" t="n">
        <x:v>173</x:v>
      </x:c>
      <x:c r="H2083" s="4" t="n">
        <x:v>46.018</x:v>
      </x:c>
      <x:c r="I2083" s="4" t="n">
        <x:v>173</x:v>
      </x:c>
      <x:c r="J2083" s="4" t="n">
        <x:v>0.266</x:v>
      </x:c>
      <x:c r="K2083" s="4">
        <x:f>I2083*J2083</x:f>
      </x:c>
      <x:c r="L2083" s="4" t="n">
        <x:v>4.53</x:v>
      </x:c>
      <x:c r="M2083" s="5">
        <x:f>J2083/2.049*100</x:f>
      </x:c>
      <x:c r="N2083" s="6">
        <x:f>M2083*L2083/100</x:f>
      </x:c>
      <x:c r="O2083" s="6">
        <x:f>H2083-N2083</x:f>
      </x:c>
    </x:row>
    <x:row r="2084" spans="1:25">
      <x:c r="A2084" s="0" t="s">
        <x:v>48</x:v>
      </x:c>
      <x:c r="B2084" s="0" t="n">
        <x:v>2145</x:v>
      </x:c>
      <x:c r="C2084" s="0" t="s">
        <x:v>21</x:v>
      </x:c>
      <x:c r="D2084" s="0" t="s">
        <x:v>22</x:v>
      </x:c>
      <x:c r="E2084" s="0" t="s">
        <x:v>74</x:v>
      </x:c>
      <x:c r="F2084" s="0" t="s">
        <x:v>20</x:v>
      </x:c>
      <x:c r="G2084" s="0" t="n">
        <x:v>173</x:v>
      </x:c>
      <x:c r="H2084" s="4" t="n">
        <x:v>49.728</x:v>
      </x:c>
      <x:c r="I2084" s="4" t="n">
        <x:v>173</x:v>
      </x:c>
      <x:c r="J2084" s="4" t="n">
        <x:v>0.287</x:v>
      </x:c>
      <x:c r="K2084" s="4">
        <x:f>I2084*J2084</x:f>
      </x:c>
      <x:c r="L2084" s="4" t="n">
        <x:v>4.53</x:v>
      </x:c>
      <x:c r="M2084" s="5">
        <x:f>J2084/2.049*100</x:f>
      </x:c>
      <x:c r="N2084" s="6">
        <x:f>M2084*L2084/100</x:f>
      </x:c>
      <x:c r="O2084" s="6">
        <x:f>H2084-N2084</x:f>
      </x:c>
    </x:row>
    <x:row r="2085" spans="1:25">
      <x:c r="A2085" s="0" t="s">
        <x:v>48</x:v>
      </x:c>
      <x:c r="B2085" s="0" t="n">
        <x:v>2145</x:v>
      </x:c>
      <x:c r="C2085" s="0" t="s">
        <x:v>21</x:v>
      </x:c>
      <x:c r="D2085" s="0" t="s">
        <x:v>22</x:v>
      </x:c>
      <x:c r="E2085" s="0" t="s">
        <x:v>74</x:v>
      </x:c>
      <x:c r="F2085" s="0" t="s">
        <x:v>20</x:v>
      </x:c>
      <x:c r="G2085" s="0" t="n">
        <x:v>173</x:v>
      </x:c>
      <x:c r="H2085" s="4" t="n">
        <x:v>49.728</x:v>
      </x:c>
      <x:c r="I2085" s="4" t="n">
        <x:v>173</x:v>
      </x:c>
      <x:c r="J2085" s="4" t="n">
        <x:v>0.287</x:v>
      </x:c>
      <x:c r="K2085" s="4">
        <x:f>I2085*J2085</x:f>
      </x:c>
      <x:c r="L2085" s="4" t="n">
        <x:v>4.53</x:v>
      </x:c>
      <x:c r="M2085" s="5">
        <x:f>J2085/2.049*100</x:f>
      </x:c>
      <x:c r="N2085" s="6">
        <x:f>M2085*L2085/100</x:f>
      </x:c>
      <x:c r="O2085" s="6">
        <x:f>H2085-N2085</x:f>
      </x:c>
    </x:row>
    <x:row r="2086" spans="1:25">
      <x:c r="A2086" s="0" t="s">
        <x:v>48</x:v>
      </x:c>
      <x:c r="B2086" s="0" t="n">
        <x:v>2145</x:v>
      </x:c>
      <x:c r="C2086" s="0" t="s">
        <x:v>21</x:v>
      </x:c>
      <x:c r="D2086" s="0" t="s">
        <x:v>33</x:v>
      </x:c>
      <x:c r="E2086" s="0" t="s">
        <x:v>73</x:v>
      </x:c>
      <x:c r="F2086" s="0" t="s">
        <x:v>26</x:v>
      </x:c>
      <x:c r="G2086" s="0" t="n">
        <x:v>173</x:v>
      </x:c>
      <x:c r="H2086" s="4" t="n">
        <x:v>13.496</x:v>
      </x:c>
      <x:c r="I2086" s="4" t="n">
        <x:v>173</x:v>
      </x:c>
      <x:c r="J2086" s="4" t="n">
        <x:v>0.078</x:v>
      </x:c>
      <x:c r="K2086" s="4">
        <x:f>I2086*J2086</x:f>
      </x:c>
      <x:c r="L2086" s="4" t="n">
        <x:v>4.53</x:v>
      </x:c>
      <x:c r="M2086" s="5">
        <x:f>J2086/2.049*100</x:f>
      </x:c>
      <x:c r="N2086" s="6">
        <x:f>M2086*L2086/100</x:f>
      </x:c>
      <x:c r="O2086" s="6">
        <x:f>H2086-N2086</x:f>
      </x:c>
    </x:row>
    <x:row r="2087" spans="1:25">
      <x:c r="A2087" s="0" t="s">
        <x:v>48</x:v>
      </x:c>
      <x:c r="B2087" s="0" t="n">
        <x:v>2145</x:v>
      </x:c>
      <x:c r="C2087" s="0" t="s">
        <x:v>21</x:v>
      </x:c>
      <x:c r="D2087" s="0" t="s">
        <x:v>36</x:v>
      </x:c>
      <x:c r="E2087" s="0" t="s">
        <x:v>75</x:v>
      </x:c>
      <x:c r="F2087" s="0" t="s">
        <x:v>26</x:v>
      </x:c>
      <x:c r="G2087" s="0" t="n">
        <x:v>173</x:v>
      </x:c>
      <x:c r="H2087" s="4" t="n">
        <x:v>72.66</x:v>
      </x:c>
      <x:c r="I2087" s="4" t="n">
        <x:v>173</x:v>
      </x:c>
      <x:c r="J2087" s="4" t="n">
        <x:v>0.42</x:v>
      </x:c>
      <x:c r="K2087" s="4">
        <x:f>I2087*J2087</x:f>
      </x:c>
      <x:c r="L2087" s="4" t="n">
        <x:v>4.53</x:v>
      </x:c>
      <x:c r="M2087" s="5">
        <x:f>J2087/2.049*100</x:f>
      </x:c>
      <x:c r="N2087" s="6">
        <x:f>M2087*L2087/100</x:f>
      </x:c>
      <x:c r="O2087" s="6">
        <x:f>H2087-N2087</x:f>
      </x:c>
    </x:row>
    <x:row r="2088" spans="1:25">
      <x:c r="A2088" s="0" t="s">
        <x:v>48</x:v>
      </x:c>
      <x:c r="B2088" s="0" t="n">
        <x:v>2145</x:v>
      </x:c>
      <x:c r="C2088" s="0" t="s">
        <x:v>21</x:v>
      </x:c>
      <x:c r="D2088" s="0" t="s">
        <x:v>36</x:v>
      </x:c>
      <x:c r="E2088" s="0" t="s">
        <x:v>76</x:v>
      </x:c>
      <x:c r="F2088" s="0" t="s">
        <x:v>26</x:v>
      </x:c>
      <x:c r="G2088" s="0" t="n">
        <x:v>173</x:v>
      </x:c>
      <x:c r="H2088" s="4" t="n">
        <x:v>72.66</x:v>
      </x:c>
      <x:c r="I2088" s="4" t="n">
        <x:v>173</x:v>
      </x:c>
      <x:c r="J2088" s="4" t="n">
        <x:v>0.42</x:v>
      </x:c>
      <x:c r="K2088" s="4">
        <x:f>I2088*J2088</x:f>
      </x:c>
      <x:c r="L2088" s="4" t="n">
        <x:v>4.53</x:v>
      </x:c>
      <x:c r="M2088" s="5">
        <x:f>J2088/2.049*100</x:f>
      </x:c>
      <x:c r="N2088" s="6">
        <x:f>M2088*L2088/100</x:f>
      </x:c>
      <x:c r="O2088" s="6">
        <x:f>H2088-N2088</x:f>
      </x:c>
    </x:row>
    <x:row r="2089" spans="1:25">
      <x:c r="A2089" s="0" t="s">
        <x:v>72</x:v>
      </x:c>
      <x:c r="B2089" s="0" t="n">
        <x:v>2146</x:v>
      </x:c>
      <x:c r="C2089" s="0" t="s">
        <x:v>21</x:v>
      </x:c>
      <x:c r="D2089" s="0" t="s">
        <x:v>22</x:v>
      </x:c>
      <x:c r="E2089" s="0" t="s">
        <x:v>74</x:v>
      </x:c>
      <x:c r="F2089" s="0" t="s">
        <x:v>20</x:v>
      </x:c>
      <x:c r="G2089" s="0" t="n">
        <x:v>173</x:v>
      </x:c>
      <x:c r="H2089" s="4" t="n">
        <x:v>50.4</x:v>
      </x:c>
      <x:c r="I2089" s="4" t="n">
        <x:v>173</x:v>
      </x:c>
      <x:c r="J2089" s="4" t="n">
        <x:v>0.291</x:v>
      </x:c>
      <x:c r="K2089" s="4">
        <x:f>I2089*J2089</x:f>
      </x:c>
      <x:c r="L2089" s="4" t="n">
        <x:v>0</x:v>
      </x:c>
      <x:c r="M2089" s="5">
        <x:f>J2089/1.766*100</x:f>
      </x:c>
      <x:c r="N2089" s="6">
        <x:f>M2089*L2089/100</x:f>
      </x:c>
      <x:c r="O2089" s="6">
        <x:f>H2089-N2089</x:f>
      </x:c>
    </x:row>
    <x:row r="2090" spans="1:25">
      <x:c r="A2090" s="0" t="s">
        <x:v>72</x:v>
      </x:c>
      <x:c r="B2090" s="0" t="n">
        <x:v>2146</x:v>
      </x:c>
      <x:c r="C2090" s="0" t="s">
        <x:v>21</x:v>
      </x:c>
      <x:c r="D2090" s="0" t="s">
        <x:v>33</x:v>
      </x:c>
      <x:c r="E2090" s="0" t="s">
        <x:v>73</x:v>
      </x:c>
      <x:c r="F2090" s="0" t="s">
        <x:v>20</x:v>
      </x:c>
      <x:c r="G2090" s="0" t="n">
        <x:v>173</x:v>
      </x:c>
      <x:c r="H2090" s="4" t="n">
        <x:v>46.018</x:v>
      </x:c>
      <x:c r="I2090" s="4" t="n">
        <x:v>173</x:v>
      </x:c>
      <x:c r="J2090" s="4" t="n">
        <x:v>0.266</x:v>
      </x:c>
      <x:c r="K2090" s="4">
        <x:f>I2090*J2090</x:f>
      </x:c>
      <x:c r="L2090" s="4" t="n">
        <x:v>0</x:v>
      </x:c>
      <x:c r="M2090" s="5">
        <x:f>J2090/1.766*100</x:f>
      </x:c>
      <x:c r="N2090" s="6">
        <x:f>M2090*L2090/100</x:f>
      </x:c>
      <x:c r="O2090" s="6">
        <x:f>H2090-N2090</x:f>
      </x:c>
    </x:row>
    <x:row r="2091" spans="1:25">
      <x:c r="A2091" s="0" t="s">
        <x:v>72</x:v>
      </x:c>
      <x:c r="B2091" s="0" t="n">
        <x:v>2146</x:v>
      </x:c>
      <x:c r="C2091" s="0" t="s">
        <x:v>21</x:v>
      </x:c>
      <x:c r="D2091" s="0" t="s">
        <x:v>22</x:v>
      </x:c>
      <x:c r="E2091" s="0" t="s">
        <x:v>74</x:v>
      </x:c>
      <x:c r="F2091" s="0" t="s">
        <x:v>20</x:v>
      </x:c>
      <x:c r="G2091" s="0" t="n">
        <x:v>173</x:v>
      </x:c>
      <x:c r="H2091" s="4" t="n">
        <x:v>50.4</x:v>
      </x:c>
      <x:c r="I2091" s="4" t="n">
        <x:v>173</x:v>
      </x:c>
      <x:c r="J2091" s="4" t="n">
        <x:v>0.291</x:v>
      </x:c>
      <x:c r="K2091" s="4">
        <x:f>I2091*J2091</x:f>
      </x:c>
      <x:c r="L2091" s="4" t="n">
        <x:v>0</x:v>
      </x:c>
      <x:c r="M2091" s="5">
        <x:f>J2091/1.766*100</x:f>
      </x:c>
      <x:c r="N2091" s="6">
        <x:f>M2091*L2091/100</x:f>
      </x:c>
      <x:c r="O2091" s="6">
        <x:f>H2091-N2091</x:f>
      </x:c>
    </x:row>
    <x:row r="2092" spans="1:25">
      <x:c r="A2092" s="0" t="s">
        <x:v>72</x:v>
      </x:c>
      <x:c r="B2092" s="0" t="n">
        <x:v>2146</x:v>
      </x:c>
      <x:c r="C2092" s="0" t="s">
        <x:v>21</x:v>
      </x:c>
      <x:c r="D2092" s="0" t="s">
        <x:v>33</x:v>
      </x:c>
      <x:c r="E2092" s="0" t="s">
        <x:v>73</x:v>
      </x:c>
      <x:c r="F2092" s="0" t="s">
        <x:v>26</x:v>
      </x:c>
      <x:c r="G2092" s="0" t="n">
        <x:v>173</x:v>
      </x:c>
      <x:c r="H2092" s="4" t="n">
        <x:v>13.495</x:v>
      </x:c>
      <x:c r="I2092" s="4" t="n">
        <x:v>173</x:v>
      </x:c>
      <x:c r="J2092" s="4" t="n">
        <x:v>0.078</x:v>
      </x:c>
      <x:c r="K2092" s="4">
        <x:f>I2092*J2092</x:f>
      </x:c>
      <x:c r="L2092" s="4" t="n">
        <x:v>0</x:v>
      </x:c>
      <x:c r="M2092" s="5">
        <x:f>J2092/1.766*100</x:f>
      </x:c>
      <x:c r="N2092" s="6">
        <x:f>M2092*L2092/100</x:f>
      </x:c>
      <x:c r="O2092" s="6">
        <x:f>H2092-N2092</x:f>
      </x:c>
    </x:row>
    <x:row r="2093" spans="1:25">
      <x:c r="A2093" s="0" t="s">
        <x:v>72</x:v>
      </x:c>
      <x:c r="B2093" s="0" t="n">
        <x:v>2146</x:v>
      </x:c>
      <x:c r="C2093" s="0" t="s">
        <x:v>21</x:v>
      </x:c>
      <x:c r="D2093" s="0" t="s">
        <x:v>36</x:v>
      </x:c>
      <x:c r="E2093" s="0" t="s">
        <x:v>75</x:v>
      </x:c>
      <x:c r="F2093" s="0" t="s">
        <x:v>26</x:v>
      </x:c>
      <x:c r="G2093" s="0" t="n">
        <x:v>173</x:v>
      </x:c>
      <x:c r="H2093" s="4" t="n">
        <x:v>72.661</x:v>
      </x:c>
      <x:c r="I2093" s="4" t="n">
        <x:v>173</x:v>
      </x:c>
      <x:c r="J2093" s="4" t="n">
        <x:v>0.42</x:v>
      </x:c>
      <x:c r="K2093" s="4">
        <x:f>I2093*J2093</x:f>
      </x:c>
      <x:c r="L2093" s="4" t="n">
        <x:v>0</x:v>
      </x:c>
      <x:c r="M2093" s="5">
        <x:f>J2093/1.766*100</x:f>
      </x:c>
      <x:c r="N2093" s="6">
        <x:f>M2093*L2093/100</x:f>
      </x:c>
      <x:c r="O2093" s="6">
        <x:f>H2093-N2093</x:f>
      </x:c>
    </x:row>
    <x:row r="2094" spans="1:25">
      <x:c r="A2094" s="0" t="s">
        <x:v>72</x:v>
      </x:c>
      <x:c r="B2094" s="0" t="n">
        <x:v>2146</x:v>
      </x:c>
      <x:c r="C2094" s="0" t="s">
        <x:v>21</x:v>
      </x:c>
      <x:c r="D2094" s="0" t="s">
        <x:v>36</x:v>
      </x:c>
      <x:c r="E2094" s="0" t="s">
        <x:v>76</x:v>
      </x:c>
      <x:c r="F2094" s="0" t="s">
        <x:v>26</x:v>
      </x:c>
      <x:c r="G2094" s="0" t="n">
        <x:v>173</x:v>
      </x:c>
      <x:c r="H2094" s="4" t="n">
        <x:v>72.661</x:v>
      </x:c>
      <x:c r="I2094" s="4" t="n">
        <x:v>173</x:v>
      </x:c>
      <x:c r="J2094" s="4" t="n">
        <x:v>0.42</x:v>
      </x:c>
      <x:c r="K2094" s="4">
        <x:f>I2094*J2094</x:f>
      </x:c>
      <x:c r="L2094" s="4" t="n">
        <x:v>0</x:v>
      </x:c>
      <x:c r="M2094" s="5">
        <x:f>J2094/1.766*100</x:f>
      </x:c>
      <x:c r="N2094" s="6">
        <x:f>M2094*L2094/100</x:f>
      </x:c>
      <x:c r="O2094" s="6">
        <x:f>H2094-N2094</x:f>
      </x:c>
    </x:row>
    <x:row r="2095" spans="1:25">
      <x:c r="A2095" s="0" t="s">
        <x:v>106</x:v>
      </x:c>
      <x:c r="B2095" s="0" t="n">
        <x:v>2147</x:v>
      </x:c>
      <x:c r="C2095" s="0" t="s">
        <x:v>21</x:v>
      </x:c>
      <x:c r="D2095" s="0" t="s">
        <x:v>22</x:v>
      </x:c>
      <x:c r="E2095" s="0" t="s">
        <x:v>74</x:v>
      </x:c>
      <x:c r="F2095" s="0" t="s">
        <x:v>20</x:v>
      </x:c>
      <x:c r="G2095" s="0" t="n">
        <x:v>173</x:v>
      </x:c>
      <x:c r="H2095" s="4" t="n">
        <x:v>50.4</x:v>
      </x:c>
      <x:c r="I2095" s="4" t="n">
        <x:v>173</x:v>
      </x:c>
      <x:c r="J2095" s="4" t="n">
        <x:v>0.291</x:v>
      </x:c>
      <x:c r="K2095" s="4">
        <x:f>I2095*J2095</x:f>
      </x:c>
      <x:c r="L2095" s="4" t="n">
        <x:v>27.436</x:v>
      </x:c>
      <x:c r="M2095" s="5">
        <x:f>J2095/1.571*100</x:f>
      </x:c>
      <x:c r="N2095" s="6">
        <x:f>M2095*L2095/100</x:f>
      </x:c>
      <x:c r="O2095" s="6">
        <x:f>H2095-N2095</x:f>
      </x:c>
    </x:row>
    <x:row r="2096" spans="1:25">
      <x:c r="A2096" s="0" t="s">
        <x:v>106</x:v>
      </x:c>
      <x:c r="B2096" s="0" t="n">
        <x:v>2147</x:v>
      </x:c>
      <x:c r="C2096" s="0" t="s">
        <x:v>21</x:v>
      </x:c>
      <x:c r="D2096" s="0" t="s">
        <x:v>22</x:v>
      </x:c>
      <x:c r="E2096" s="0" t="s">
        <x:v>74</x:v>
      </x:c>
      <x:c r="F2096" s="0" t="s">
        <x:v>20</x:v>
      </x:c>
      <x:c r="G2096" s="0" t="n">
        <x:v>173</x:v>
      </x:c>
      <x:c r="H2096" s="4" t="n">
        <x:v>8.288</x:v>
      </x:c>
      <x:c r="I2096" s="4" t="n">
        <x:v>173</x:v>
      </x:c>
      <x:c r="J2096" s="4" t="n">
        <x:v>0.048</x:v>
      </x:c>
      <x:c r="K2096" s="4">
        <x:f>I2096*J2096</x:f>
      </x:c>
      <x:c r="L2096" s="4" t="n">
        <x:v>27.436</x:v>
      </x:c>
      <x:c r="M2096" s="5">
        <x:f>J2096/1.571*100</x:f>
      </x:c>
      <x:c r="N2096" s="6">
        <x:f>M2096*L2096/100</x:f>
      </x:c>
      <x:c r="O2096" s="6">
        <x:f>H2096-N2096</x:f>
      </x:c>
    </x:row>
    <x:row r="2097" spans="1:25">
      <x:c r="A2097" s="0" t="s">
        <x:v>106</x:v>
      </x:c>
      <x:c r="B2097" s="0" t="n">
        <x:v>2147</x:v>
      </x:c>
      <x:c r="C2097" s="0" t="s">
        <x:v>21</x:v>
      </x:c>
      <x:c r="D2097" s="0" t="s">
        <x:v>22</x:v>
      </x:c>
      <x:c r="E2097" s="0" t="s">
        <x:v>74</x:v>
      </x:c>
      <x:c r="F2097" s="0" t="s">
        <x:v>20</x:v>
      </x:c>
      <x:c r="G2097" s="0" t="n">
        <x:v>173</x:v>
      </x:c>
      <x:c r="H2097" s="4" t="n">
        <x:v>8.288</x:v>
      </x:c>
      <x:c r="I2097" s="4" t="n">
        <x:v>173</x:v>
      </x:c>
      <x:c r="J2097" s="4" t="n">
        <x:v>0.048</x:v>
      </x:c>
      <x:c r="K2097" s="4">
        <x:f>I2097*J2097</x:f>
      </x:c>
      <x:c r="L2097" s="4" t="n">
        <x:v>27.436</x:v>
      </x:c>
      <x:c r="M2097" s="5">
        <x:f>J2097/1.571*100</x:f>
      </x:c>
      <x:c r="N2097" s="6">
        <x:f>M2097*L2097/100</x:f>
      </x:c>
      <x:c r="O2097" s="6">
        <x:f>H2097-N2097</x:f>
      </x:c>
    </x:row>
    <x:row r="2098" spans="1:25">
      <x:c r="A2098" s="0" t="s">
        <x:v>106</x:v>
      </x:c>
      <x:c r="B2098" s="0" t="n">
        <x:v>2147</x:v>
      </x:c>
      <x:c r="C2098" s="0" t="s">
        <x:v>21</x:v>
      </x:c>
      <x:c r="D2098" s="0" t="s">
        <x:v>33</x:v>
      </x:c>
      <x:c r="E2098" s="0" t="s">
        <x:v>73</x:v>
      </x:c>
      <x:c r="F2098" s="0" t="s">
        <x:v>20</x:v>
      </x:c>
      <x:c r="G2098" s="0" t="n">
        <x:v>173</x:v>
      </x:c>
      <x:c r="H2098" s="4" t="n">
        <x:v>46.018</x:v>
      </x:c>
      <x:c r="I2098" s="4" t="n">
        <x:v>173</x:v>
      </x:c>
      <x:c r="J2098" s="4" t="n">
        <x:v>0.266</x:v>
      </x:c>
      <x:c r="K2098" s="4">
        <x:f>I2098*J2098</x:f>
      </x:c>
      <x:c r="L2098" s="4" t="n">
        <x:v>27.436</x:v>
      </x:c>
      <x:c r="M2098" s="5">
        <x:f>J2098/1.571*100</x:f>
      </x:c>
      <x:c r="N2098" s="6">
        <x:f>M2098*L2098/100</x:f>
      </x:c>
      <x:c r="O2098" s="6">
        <x:f>H2098-N2098</x:f>
      </x:c>
    </x:row>
    <x:row r="2099" spans="1:25">
      <x:c r="A2099" s="0" t="s">
        <x:v>106</x:v>
      </x:c>
      <x:c r="B2099" s="0" t="n">
        <x:v>2147</x:v>
      </x:c>
      <x:c r="C2099" s="0" t="s">
        <x:v>21</x:v>
      </x:c>
      <x:c r="D2099" s="0" t="s">
        <x:v>33</x:v>
      </x:c>
      <x:c r="E2099" s="0" t="s">
        <x:v>73</x:v>
      </x:c>
      <x:c r="F2099" s="0" t="s">
        <x:v>26</x:v>
      </x:c>
      <x:c r="G2099" s="0" t="n">
        <x:v>173</x:v>
      </x:c>
      <x:c r="H2099" s="4" t="n">
        <x:v>13.495</x:v>
      </x:c>
      <x:c r="I2099" s="4" t="n">
        <x:v>173</x:v>
      </x:c>
      <x:c r="J2099" s="4" t="n">
        <x:v>0.078</x:v>
      </x:c>
      <x:c r="K2099" s="4">
        <x:f>I2099*J2099</x:f>
      </x:c>
      <x:c r="L2099" s="4" t="n">
        <x:v>27.436</x:v>
      </x:c>
      <x:c r="M2099" s="5">
        <x:f>J2099/1.571*100</x:f>
      </x:c>
      <x:c r="N2099" s="6">
        <x:f>M2099*L2099/100</x:f>
      </x:c>
      <x:c r="O2099" s="6">
        <x:f>H2099-N2099</x:f>
      </x:c>
    </x:row>
    <x:row r="2100" spans="1:25">
      <x:c r="A2100" s="0" t="s">
        <x:v>106</x:v>
      </x:c>
      <x:c r="B2100" s="0" t="n">
        <x:v>2147</x:v>
      </x:c>
      <x:c r="C2100" s="0" t="s">
        <x:v>21</x:v>
      </x:c>
      <x:c r="D2100" s="0" t="s">
        <x:v>36</x:v>
      </x:c>
      <x:c r="E2100" s="0" t="s">
        <x:v>75</x:v>
      </x:c>
      <x:c r="F2100" s="0" t="s">
        <x:v>26</x:v>
      </x:c>
      <x:c r="G2100" s="0" t="n">
        <x:v>173</x:v>
      </x:c>
      <x:c r="H2100" s="4" t="n">
        <x:v>72.66</x:v>
      </x:c>
      <x:c r="I2100" s="4" t="n">
        <x:v>173</x:v>
      </x:c>
      <x:c r="J2100" s="4" t="n">
        <x:v>0.42</x:v>
      </x:c>
      <x:c r="K2100" s="4">
        <x:f>I2100*J2100</x:f>
      </x:c>
      <x:c r="L2100" s="4" t="n">
        <x:v>27.436</x:v>
      </x:c>
      <x:c r="M2100" s="5">
        <x:f>J2100/1.571*100</x:f>
      </x:c>
      <x:c r="N2100" s="6">
        <x:f>M2100*L2100/100</x:f>
      </x:c>
      <x:c r="O2100" s="6">
        <x:f>H2100-N2100</x:f>
      </x:c>
    </x:row>
    <x:row r="2101" spans="1:25">
      <x:c r="A2101" s="0" t="s">
        <x:v>106</x:v>
      </x:c>
      <x:c r="B2101" s="0" t="n">
        <x:v>2147</x:v>
      </x:c>
      <x:c r="C2101" s="0" t="s">
        <x:v>21</x:v>
      </x:c>
      <x:c r="D2101" s="0" t="s">
        <x:v>36</x:v>
      </x:c>
      <x:c r="E2101" s="0" t="s">
        <x:v>76</x:v>
      </x:c>
      <x:c r="F2101" s="0" t="s">
        <x:v>26</x:v>
      </x:c>
      <x:c r="G2101" s="0" t="n">
        <x:v>173</x:v>
      </x:c>
      <x:c r="H2101" s="4" t="n">
        <x:v>72.66</x:v>
      </x:c>
      <x:c r="I2101" s="4" t="n">
        <x:v>173</x:v>
      </x:c>
      <x:c r="J2101" s="4" t="n">
        <x:v>0.42</x:v>
      </x:c>
      <x:c r="K2101" s="4">
        <x:f>I2101*J2101</x:f>
      </x:c>
      <x:c r="L2101" s="4" t="n">
        <x:v>27.436</x:v>
      </x:c>
      <x:c r="M2101" s="5">
        <x:f>J2101/1.571*100</x:f>
      </x:c>
      <x:c r="N2101" s="6">
        <x:f>M2101*L2101/100</x:f>
      </x:c>
      <x:c r="O2101" s="6">
        <x:f>H2101-N2101</x:f>
      </x:c>
    </x:row>
    <x:row r="2102" spans="1:25">
      <x:c r="A2102" s="0" t="s">
        <x:v>27</x:v>
      </x:c>
      <x:c r="B2102" s="0" t="n">
        <x:v>2148</x:v>
      </x:c>
      <x:c r="C2102" s="0" t="s">
        <x:v>21</x:v>
      </x:c>
      <x:c r="D2102" s="0" t="s">
        <x:v>22</x:v>
      </x:c>
      <x:c r="E2102" s="0" t="s">
        <x:v>23</x:v>
      </x:c>
      <x:c r="F2102" s="0" t="s">
        <x:v>20</x:v>
      </x:c>
      <x:c r="G2102" s="0" t="n">
        <x:v>117</x:v>
      </x:c>
      <x:c r="H2102" s="4" t="n">
        <x:v>43.384</x:v>
      </x:c>
      <x:c r="I2102" s="4" t="n">
        <x:v>117</x:v>
      </x:c>
      <x:c r="J2102" s="4" t="n">
        <x:v>0.371</x:v>
      </x:c>
      <x:c r="K2102" s="4">
        <x:f>I2102*J2102</x:f>
      </x:c>
      <x:c r="L2102" s="4" t="n">
        <x:v>136.501</x:v>
      </x:c>
      <x:c r="M2102" s="5">
        <x:f>J2102/3.234*100</x:f>
      </x:c>
      <x:c r="N2102" s="6">
        <x:f>M2102*L2102/100</x:f>
      </x:c>
      <x:c r="O2102" s="6">
        <x:f>H2102-N2102</x:f>
      </x:c>
    </x:row>
    <x:row r="2103" spans="1:25">
      <x:c r="A2103" s="0" t="s">
        <x:v>27</x:v>
      </x:c>
      <x:c r="B2103" s="0" t="n">
        <x:v>2148</x:v>
      </x:c>
      <x:c r="C2103" s="0" t="s">
        <x:v>21</x:v>
      </x:c>
      <x:c r="D2103" s="0" t="s">
        <x:v>22</x:v>
      </x:c>
      <x:c r="E2103" s="0" t="s">
        <x:v>23</x:v>
      </x:c>
      <x:c r="F2103" s="0" t="s">
        <x:v>20</x:v>
      </x:c>
      <x:c r="G2103" s="0" t="n">
        <x:v>117</x:v>
      </x:c>
      <x:c r="H2103" s="4" t="n">
        <x:v>43.384</x:v>
      </x:c>
      <x:c r="I2103" s="4" t="n">
        <x:v>117</x:v>
      </x:c>
      <x:c r="J2103" s="4" t="n">
        <x:v>0.371</x:v>
      </x:c>
      <x:c r="K2103" s="4">
        <x:f>I2103*J2103</x:f>
      </x:c>
      <x:c r="L2103" s="4" t="n">
        <x:v>136.501</x:v>
      </x:c>
      <x:c r="M2103" s="5">
        <x:f>J2103/3.234*100</x:f>
      </x:c>
      <x:c r="N2103" s="6">
        <x:f>M2103*L2103/100</x:f>
      </x:c>
      <x:c r="O2103" s="6">
        <x:f>H2103-N2103</x:f>
      </x:c>
    </x:row>
    <x:row r="2104" spans="1:25">
      <x:c r="A2104" s="0" t="s">
        <x:v>27</x:v>
      </x:c>
      <x:c r="B2104" s="0" t="n">
        <x:v>2148</x:v>
      </x:c>
      <x:c r="C2104" s="0" t="s">
        <x:v>21</x:v>
      </x:c>
      <x:c r="D2104" s="0" t="s">
        <x:v>22</x:v>
      </x:c>
      <x:c r="E2104" s="0" t="s">
        <x:v>23</x:v>
      </x:c>
      <x:c r="F2104" s="0" t="s">
        <x:v>20</x:v>
      </x:c>
      <x:c r="G2104" s="0" t="n">
        <x:v>117</x:v>
      </x:c>
      <x:c r="H2104" s="4" t="n">
        <x:v>39.897</x:v>
      </x:c>
      <x:c r="I2104" s="4" t="n">
        <x:v>117</x:v>
      </x:c>
      <x:c r="J2104" s="4" t="n">
        <x:v>0.341</x:v>
      </x:c>
      <x:c r="K2104" s="4">
        <x:f>I2104*J2104</x:f>
      </x:c>
      <x:c r="L2104" s="4" t="n">
        <x:v>136.501</x:v>
      </x:c>
      <x:c r="M2104" s="5">
        <x:f>J2104/3.234*100</x:f>
      </x:c>
      <x:c r="N2104" s="6">
        <x:f>M2104*L2104/100</x:f>
      </x:c>
      <x:c r="O2104" s="6">
        <x:f>H2104-N2104</x:f>
      </x:c>
    </x:row>
    <x:row r="2105" spans="1:25">
      <x:c r="A2105" s="0" t="s">
        <x:v>27</x:v>
      </x:c>
      <x:c r="B2105" s="0" t="n">
        <x:v>2148</x:v>
      </x:c>
      <x:c r="C2105" s="0" t="s">
        <x:v>21</x:v>
      </x:c>
      <x:c r="D2105" s="0" t="s">
        <x:v>22</x:v>
      </x:c>
      <x:c r="E2105" s="0" t="s">
        <x:v>23</x:v>
      </x:c>
      <x:c r="F2105" s="0" t="s">
        <x:v>20</x:v>
      </x:c>
      <x:c r="G2105" s="0" t="n">
        <x:v>117</x:v>
      </x:c>
      <x:c r="H2105" s="4" t="n">
        <x:v>43.384</x:v>
      </x:c>
      <x:c r="I2105" s="4" t="n">
        <x:v>117</x:v>
      </x:c>
      <x:c r="J2105" s="4" t="n">
        <x:v>0.371</x:v>
      </x:c>
      <x:c r="K2105" s="4">
        <x:f>I2105*J2105</x:f>
      </x:c>
      <x:c r="L2105" s="4" t="n">
        <x:v>136.501</x:v>
      </x:c>
      <x:c r="M2105" s="5">
        <x:f>J2105/3.234*100</x:f>
      </x:c>
      <x:c r="N2105" s="6">
        <x:f>M2105*L2105/100</x:f>
      </x:c>
      <x:c r="O2105" s="6">
        <x:f>H2105-N2105</x:f>
      </x:c>
    </x:row>
    <x:row r="2106" spans="1:25">
      <x:c r="A2106" s="0" t="s">
        <x:v>27</x:v>
      </x:c>
      <x:c r="B2106" s="0" t="n">
        <x:v>2148</x:v>
      </x:c>
      <x:c r="C2106" s="0" t="s">
        <x:v>21</x:v>
      </x:c>
      <x:c r="D2106" s="0" t="s">
        <x:v>28</x:v>
      </x:c>
      <x:c r="E2106" s="0" t="s">
        <x:v>19</x:v>
      </x:c>
      <x:c r="F2106" s="0" t="s">
        <x:v>26</x:v>
      </x:c>
      <x:c r="G2106" s="0" t="n">
        <x:v>117</x:v>
      </x:c>
      <x:c r="H2106" s="4" t="n">
        <x:v>30.425</x:v>
      </x:c>
      <x:c r="I2106" s="4" t="n">
        <x:v>117</x:v>
      </x:c>
      <x:c r="J2106" s="4" t="n">
        <x:v>0.26</x:v>
      </x:c>
      <x:c r="K2106" s="4">
        <x:f>I2106*J2106</x:f>
      </x:c>
      <x:c r="L2106" s="4" t="n">
        <x:v>136.501</x:v>
      </x:c>
      <x:c r="M2106" s="5">
        <x:f>J2106/3.234*100</x:f>
      </x:c>
      <x:c r="N2106" s="6">
        <x:f>M2106*L2106/100</x:f>
      </x:c>
      <x:c r="O2106" s="6">
        <x:f>H2106-N2106</x:f>
      </x:c>
    </x:row>
    <x:row r="2107" spans="1:25">
      <x:c r="A2107" s="0" t="s">
        <x:v>27</x:v>
      </x:c>
      <x:c r="B2107" s="0" t="n">
        <x:v>2148</x:v>
      </x:c>
      <x:c r="C2107" s="0" t="s">
        <x:v>21</x:v>
      </x:c>
      <x:c r="D2107" s="0" t="s">
        <x:v>28</x:v>
      </x:c>
      <x:c r="E2107" s="0" t="s">
        <x:v>23</x:v>
      </x:c>
      <x:c r="F2107" s="0" t="s">
        <x:v>26</x:v>
      </x:c>
      <x:c r="G2107" s="0" t="n">
        <x:v>117</x:v>
      </x:c>
      <x:c r="H2107" s="4" t="n">
        <x:v>177.84</x:v>
      </x:c>
      <x:c r="I2107" s="4" t="n">
        <x:v>117</x:v>
      </x:c>
      <x:c r="J2107" s="4" t="n">
        <x:v>1.52</x:v>
      </x:c>
      <x:c r="K2107" s="4">
        <x:f>I2107*J2107</x:f>
      </x:c>
      <x:c r="L2107" s="4" t="n">
        <x:v>136.501</x:v>
      </x:c>
      <x:c r="M2107" s="5">
        <x:f>J2107/3.234*100</x:f>
      </x:c>
      <x:c r="N2107" s="6">
        <x:f>M2107*L2107/100</x:f>
      </x:c>
      <x:c r="O2107" s="6">
        <x:f>H2107-N2107</x:f>
      </x:c>
    </x:row>
    <x:row r="2108" spans="1:25">
      <x:c r="A2108" s="0" t="s">
        <x:v>102</x:v>
      </x:c>
      <x:c r="B2108" s="0" t="n">
        <x:v>2149</x:v>
      </x:c>
      <x:c r="C2108" s="0" t="s">
        <x:v>21</x:v>
      </x:c>
      <x:c r="D2108" s="0" t="s">
        <x:v>22</x:v>
      </x:c>
      <x:c r="E2108" s="0" t="s">
        <x:v>23</x:v>
      </x:c>
      <x:c r="F2108" s="0" t="s">
        <x:v>20</x:v>
      </x:c>
      <x:c r="G2108" s="0" t="n">
        <x:v>117</x:v>
      </x:c>
      <x:c r="H2108" s="4" t="n">
        <x:v>39.897</x:v>
      </x:c>
      <x:c r="I2108" s="4" t="n">
        <x:v>117</x:v>
      </x:c>
      <x:c r="J2108" s="4" t="n">
        <x:v>0.341</x:v>
      </x:c>
      <x:c r="K2108" s="4">
        <x:f>I2108*J2108</x:f>
      </x:c>
      <x:c r="L2108" s="4" t="n">
        <x:v>6.54</x:v>
      </x:c>
      <x:c r="M2108" s="5">
        <x:f>J2108/3.234*100</x:f>
      </x:c>
      <x:c r="N2108" s="6">
        <x:f>M2108*L2108/100</x:f>
      </x:c>
      <x:c r="O2108" s="6">
        <x:f>H2108-N2108</x:f>
      </x:c>
    </x:row>
    <x:row r="2109" spans="1:25">
      <x:c r="A2109" s="0" t="s">
        <x:v>102</x:v>
      </x:c>
      <x:c r="B2109" s="0" t="n">
        <x:v>2149</x:v>
      </x:c>
      <x:c r="C2109" s="0" t="s">
        <x:v>21</x:v>
      </x:c>
      <x:c r="D2109" s="0" t="s">
        <x:v>22</x:v>
      </x:c>
      <x:c r="E2109" s="0" t="s">
        <x:v>23</x:v>
      </x:c>
      <x:c r="F2109" s="0" t="s">
        <x:v>20</x:v>
      </x:c>
      <x:c r="G2109" s="0" t="n">
        <x:v>117</x:v>
      </x:c>
      <x:c r="H2109" s="4" t="n">
        <x:v>43.384</x:v>
      </x:c>
      <x:c r="I2109" s="4" t="n">
        <x:v>117</x:v>
      </x:c>
      <x:c r="J2109" s="4" t="n">
        <x:v>0.371</x:v>
      </x:c>
      <x:c r="K2109" s="4">
        <x:f>I2109*J2109</x:f>
      </x:c>
      <x:c r="L2109" s="4" t="n">
        <x:v>6.54</x:v>
      </x:c>
      <x:c r="M2109" s="5">
        <x:f>J2109/3.234*100</x:f>
      </x:c>
      <x:c r="N2109" s="6">
        <x:f>M2109*L2109/100</x:f>
      </x:c>
      <x:c r="O2109" s="6">
        <x:f>H2109-N2109</x:f>
      </x:c>
    </x:row>
    <x:row r="2110" spans="1:25">
      <x:c r="A2110" s="0" t="s">
        <x:v>102</x:v>
      </x:c>
      <x:c r="B2110" s="0" t="n">
        <x:v>2149</x:v>
      </x:c>
      <x:c r="C2110" s="0" t="s">
        <x:v>21</x:v>
      </x:c>
      <x:c r="D2110" s="0" t="s">
        <x:v>22</x:v>
      </x:c>
      <x:c r="E2110" s="0" t="s">
        <x:v>23</x:v>
      </x:c>
      <x:c r="F2110" s="0" t="s">
        <x:v>20</x:v>
      </x:c>
      <x:c r="G2110" s="0" t="n">
        <x:v>117</x:v>
      </x:c>
      <x:c r="H2110" s="4" t="n">
        <x:v>43.384</x:v>
      </x:c>
      <x:c r="I2110" s="4" t="n">
        <x:v>117</x:v>
      </x:c>
      <x:c r="J2110" s="4" t="n">
        <x:v>0.371</x:v>
      </x:c>
      <x:c r="K2110" s="4">
        <x:f>I2110*J2110</x:f>
      </x:c>
      <x:c r="L2110" s="4" t="n">
        <x:v>6.54</x:v>
      </x:c>
      <x:c r="M2110" s="5">
        <x:f>J2110/3.234*100</x:f>
      </x:c>
      <x:c r="N2110" s="6">
        <x:f>M2110*L2110/100</x:f>
      </x:c>
      <x:c r="O2110" s="6">
        <x:f>H2110-N2110</x:f>
      </x:c>
    </x:row>
    <x:row r="2111" spans="1:25">
      <x:c r="A2111" s="0" t="s">
        <x:v>102</x:v>
      </x:c>
      <x:c r="B2111" s="0" t="n">
        <x:v>2149</x:v>
      </x:c>
      <x:c r="C2111" s="0" t="s">
        <x:v>21</x:v>
      </x:c>
      <x:c r="D2111" s="0" t="s">
        <x:v>22</x:v>
      </x:c>
      <x:c r="E2111" s="0" t="s">
        <x:v>23</x:v>
      </x:c>
      <x:c r="F2111" s="0" t="s">
        <x:v>20</x:v>
      </x:c>
      <x:c r="G2111" s="0" t="n">
        <x:v>117</x:v>
      </x:c>
      <x:c r="H2111" s="4" t="n">
        <x:v>43.384</x:v>
      </x:c>
      <x:c r="I2111" s="4" t="n">
        <x:v>117</x:v>
      </x:c>
      <x:c r="J2111" s="4" t="n">
        <x:v>0.371</x:v>
      </x:c>
      <x:c r="K2111" s="4">
        <x:f>I2111*J2111</x:f>
      </x:c>
      <x:c r="L2111" s="4" t="n">
        <x:v>6.54</x:v>
      </x:c>
      <x:c r="M2111" s="5">
        <x:f>J2111/3.234*100</x:f>
      </x:c>
      <x:c r="N2111" s="6">
        <x:f>M2111*L2111/100</x:f>
      </x:c>
      <x:c r="O2111" s="6">
        <x:f>H2111-N2111</x:f>
      </x:c>
    </x:row>
    <x:row r="2112" spans="1:25">
      <x:c r="A2112" s="0" t="s">
        <x:v>102</x:v>
      </x:c>
      <x:c r="B2112" s="0" t="n">
        <x:v>2149</x:v>
      </x:c>
      <x:c r="C2112" s="0" t="s">
        <x:v>21</x:v>
      </x:c>
      <x:c r="D2112" s="0" t="s">
        <x:v>28</x:v>
      </x:c>
      <x:c r="E2112" s="0" t="s">
        <x:v>19</x:v>
      </x:c>
      <x:c r="F2112" s="0" t="s">
        <x:v>26</x:v>
      </x:c>
      <x:c r="G2112" s="0" t="n">
        <x:v>117</x:v>
      </x:c>
      <x:c r="H2112" s="4" t="n">
        <x:v>30.425</x:v>
      </x:c>
      <x:c r="I2112" s="4" t="n">
        <x:v>117</x:v>
      </x:c>
      <x:c r="J2112" s="4" t="n">
        <x:v>0.26</x:v>
      </x:c>
      <x:c r="K2112" s="4">
        <x:f>I2112*J2112</x:f>
      </x:c>
      <x:c r="L2112" s="4" t="n">
        <x:v>6.54</x:v>
      </x:c>
      <x:c r="M2112" s="5">
        <x:f>J2112/3.234*100</x:f>
      </x:c>
      <x:c r="N2112" s="6">
        <x:f>M2112*L2112/100</x:f>
      </x:c>
      <x:c r="O2112" s="6">
        <x:f>H2112-N2112</x:f>
      </x:c>
    </x:row>
    <x:row r="2113" spans="1:25">
      <x:c r="A2113" s="0" t="s">
        <x:v>102</x:v>
      </x:c>
      <x:c r="B2113" s="0" t="n">
        <x:v>2149</x:v>
      </x:c>
      <x:c r="C2113" s="0" t="s">
        <x:v>21</x:v>
      </x:c>
      <x:c r="D2113" s="0" t="s">
        <x:v>28</x:v>
      </x:c>
      <x:c r="E2113" s="0" t="s">
        <x:v>23</x:v>
      </x:c>
      <x:c r="F2113" s="0" t="s">
        <x:v>26</x:v>
      </x:c>
      <x:c r="G2113" s="0" t="n">
        <x:v>117</x:v>
      </x:c>
      <x:c r="H2113" s="4" t="n">
        <x:v>177.84</x:v>
      </x:c>
      <x:c r="I2113" s="4" t="n">
        <x:v>117</x:v>
      </x:c>
      <x:c r="J2113" s="4" t="n">
        <x:v>1.52</x:v>
      </x:c>
      <x:c r="K2113" s="4">
        <x:f>I2113*J2113</x:f>
      </x:c>
      <x:c r="L2113" s="4" t="n">
        <x:v>6.54</x:v>
      </x:c>
      <x:c r="M2113" s="5">
        <x:f>J2113/3.234*100</x:f>
      </x:c>
      <x:c r="N2113" s="6">
        <x:f>M2113*L2113/100</x:f>
      </x:c>
      <x:c r="O2113" s="6">
        <x:f>H2113-N2113</x:f>
      </x:c>
    </x:row>
    <x:row r="2114" spans="1:25">
      <x:c r="A2114" s="0" t="s">
        <x:v>146</x:v>
      </x:c>
      <x:c r="B2114" s="0" t="n">
        <x:v>2150</x:v>
      </x:c>
      <x:c r="C2114" s="0" t="s">
        <x:v>21</x:v>
      </x:c>
      <x:c r="D2114" s="0" t="s">
        <x:v>22</x:v>
      </x:c>
      <x:c r="E2114" s="0" t="s">
        <x:v>23</x:v>
      </x:c>
      <x:c r="F2114" s="0" t="s">
        <x:v>20</x:v>
      </x:c>
      <x:c r="G2114" s="0" t="n">
        <x:v>126</x:v>
      </x:c>
      <x:c r="H2114" s="4" t="n">
        <x:v>39.897</x:v>
      </x:c>
      <x:c r="I2114" s="4" t="n">
        <x:v>126</x:v>
      </x:c>
      <x:c r="J2114" s="4" t="n">
        <x:v>0.317</x:v>
      </x:c>
      <x:c r="K2114" s="4">
        <x:f>I2114*J2114</x:f>
      </x:c>
      <x:c r="L2114" s="4" t="n">
        <x:v>198.887</x:v>
      </x:c>
      <x:c r="M2114" s="5">
        <x:f>J2114/3.79*100</x:f>
      </x:c>
      <x:c r="N2114" s="6">
        <x:f>M2114*L2114/100</x:f>
      </x:c>
      <x:c r="O2114" s="6">
        <x:f>H2114-N2114</x:f>
      </x:c>
    </x:row>
    <x:row r="2115" spans="1:25">
      <x:c r="A2115" s="0" t="s">
        <x:v>146</x:v>
      </x:c>
      <x:c r="B2115" s="0" t="n">
        <x:v>2150</x:v>
      </x:c>
      <x:c r="C2115" s="0" t="s">
        <x:v>21</x:v>
      </x:c>
      <x:c r="D2115" s="0" t="s">
        <x:v>22</x:v>
      </x:c>
      <x:c r="E2115" s="0" t="s">
        <x:v>23</x:v>
      </x:c>
      <x:c r="F2115" s="0" t="s">
        <x:v>20</x:v>
      </x:c>
      <x:c r="G2115" s="0" t="n">
        <x:v>126</x:v>
      </x:c>
      <x:c r="H2115" s="4" t="n">
        <x:v>39.897</x:v>
      </x:c>
      <x:c r="I2115" s="4" t="n">
        <x:v>126</x:v>
      </x:c>
      <x:c r="J2115" s="4" t="n">
        <x:v>0.317</x:v>
      </x:c>
      <x:c r="K2115" s="4">
        <x:f>I2115*J2115</x:f>
      </x:c>
      <x:c r="L2115" s="4" t="n">
        <x:v>198.887</x:v>
      </x:c>
      <x:c r="M2115" s="5">
        <x:f>J2115/3.79*100</x:f>
      </x:c>
      <x:c r="N2115" s="6">
        <x:f>M2115*L2115/100</x:f>
      </x:c>
      <x:c r="O2115" s="6">
        <x:f>H2115-N2115</x:f>
      </x:c>
    </x:row>
    <x:row r="2116" spans="1:25">
      <x:c r="A2116" s="0" t="s">
        <x:v>146</x:v>
      </x:c>
      <x:c r="B2116" s="0" t="n">
        <x:v>2150</x:v>
      </x:c>
      <x:c r="C2116" s="0" t="s">
        <x:v>21</x:v>
      </x:c>
      <x:c r="D2116" s="0" t="s">
        <x:v>22</x:v>
      </x:c>
      <x:c r="E2116" s="0" t="s">
        <x:v>23</x:v>
      </x:c>
      <x:c r="F2116" s="0" t="s">
        <x:v>20</x:v>
      </x:c>
      <x:c r="G2116" s="0" t="n">
        <x:v>126</x:v>
      </x:c>
      <x:c r="H2116" s="4" t="n">
        <x:v>43.384</x:v>
      </x:c>
      <x:c r="I2116" s="4" t="n">
        <x:v>126</x:v>
      </x:c>
      <x:c r="J2116" s="4" t="n">
        <x:v>0.344</x:v>
      </x:c>
      <x:c r="K2116" s="4">
        <x:f>I2116*J2116</x:f>
      </x:c>
      <x:c r="L2116" s="4" t="n">
        <x:v>198.887</x:v>
      </x:c>
      <x:c r="M2116" s="5">
        <x:f>J2116/3.79*100</x:f>
      </x:c>
      <x:c r="N2116" s="6">
        <x:f>M2116*L2116/100</x:f>
      </x:c>
      <x:c r="O2116" s="6">
        <x:f>H2116-N2116</x:f>
      </x:c>
    </x:row>
    <x:row r="2117" spans="1:25">
      <x:c r="A2117" s="0" t="s">
        <x:v>146</x:v>
      </x:c>
      <x:c r="B2117" s="0" t="n">
        <x:v>2150</x:v>
      </x:c>
      <x:c r="C2117" s="0" t="s">
        <x:v>21</x:v>
      </x:c>
      <x:c r="D2117" s="0" t="s">
        <x:v>22</x:v>
      </x:c>
      <x:c r="E2117" s="0" t="s">
        <x:v>23</x:v>
      </x:c>
      <x:c r="F2117" s="0" t="s">
        <x:v>20</x:v>
      </x:c>
      <x:c r="G2117" s="0" t="n">
        <x:v>126</x:v>
      </x:c>
      <x:c r="H2117" s="4" t="n">
        <x:v>43.384</x:v>
      </x:c>
      <x:c r="I2117" s="4" t="n">
        <x:v>126</x:v>
      </x:c>
      <x:c r="J2117" s="4" t="n">
        <x:v>0.344</x:v>
      </x:c>
      <x:c r="K2117" s="4">
        <x:f>I2117*J2117</x:f>
      </x:c>
      <x:c r="L2117" s="4" t="n">
        <x:v>198.887</x:v>
      </x:c>
      <x:c r="M2117" s="5">
        <x:f>J2117/3.79*100</x:f>
      </x:c>
      <x:c r="N2117" s="6">
        <x:f>M2117*L2117/100</x:f>
      </x:c>
      <x:c r="O2117" s="6">
        <x:f>H2117-N2117</x:f>
      </x:c>
    </x:row>
    <x:row r="2118" spans="1:25">
      <x:c r="A2118" s="0" t="s">
        <x:v>146</x:v>
      </x:c>
      <x:c r="B2118" s="0" t="n">
        <x:v>2150</x:v>
      </x:c>
      <x:c r="C2118" s="0" t="s">
        <x:v>21</x:v>
      </x:c>
      <x:c r="D2118" s="0" t="s">
        <x:v>22</x:v>
      </x:c>
      <x:c r="E2118" s="0" t="s">
        <x:v>23</x:v>
      </x:c>
      <x:c r="F2118" s="0" t="s">
        <x:v>20</x:v>
      </x:c>
      <x:c r="G2118" s="0" t="n">
        <x:v>126</x:v>
      </x:c>
      <x:c r="H2118" s="4" t="n">
        <x:v>43.384</x:v>
      </x:c>
      <x:c r="I2118" s="4" t="n">
        <x:v>126</x:v>
      </x:c>
      <x:c r="J2118" s="4" t="n">
        <x:v>0.344</x:v>
      </x:c>
      <x:c r="K2118" s="4">
        <x:f>I2118*J2118</x:f>
      </x:c>
      <x:c r="L2118" s="4" t="n">
        <x:v>198.887</x:v>
      </x:c>
      <x:c r="M2118" s="5">
        <x:f>J2118/3.79*100</x:f>
      </x:c>
      <x:c r="N2118" s="6">
        <x:f>M2118*L2118/100</x:f>
      </x:c>
      <x:c r="O2118" s="6">
        <x:f>H2118-N2118</x:f>
      </x:c>
    </x:row>
    <x:row r="2119" spans="1:25">
      <x:c r="A2119" s="0" t="s">
        <x:v>146</x:v>
      </x:c>
      <x:c r="B2119" s="0" t="n">
        <x:v>2150</x:v>
      </x:c>
      <x:c r="C2119" s="0" t="s">
        <x:v>21</x:v>
      </x:c>
      <x:c r="D2119" s="0" t="s">
        <x:v>22</x:v>
      </x:c>
      <x:c r="E2119" s="0" t="s">
        <x:v>23</x:v>
      </x:c>
      <x:c r="F2119" s="0" t="s">
        <x:v>20</x:v>
      </x:c>
      <x:c r="G2119" s="0" t="n">
        <x:v>126</x:v>
      </x:c>
      <x:c r="H2119" s="4" t="n">
        <x:v>43.384</x:v>
      </x:c>
      <x:c r="I2119" s="4" t="n">
        <x:v>126</x:v>
      </x:c>
      <x:c r="J2119" s="4" t="n">
        <x:v>0.344</x:v>
      </x:c>
      <x:c r="K2119" s="4">
        <x:f>I2119*J2119</x:f>
      </x:c>
      <x:c r="L2119" s="4" t="n">
        <x:v>198.887</x:v>
      </x:c>
      <x:c r="M2119" s="5">
        <x:f>J2119/3.79*100</x:f>
      </x:c>
      <x:c r="N2119" s="6">
        <x:f>M2119*L2119/100</x:f>
      </x:c>
      <x:c r="O2119" s="6">
        <x:f>H2119-N2119</x:f>
      </x:c>
    </x:row>
    <x:row r="2120" spans="1:25">
      <x:c r="A2120" s="0" t="s">
        <x:v>146</x:v>
      </x:c>
      <x:c r="B2120" s="0" t="n">
        <x:v>2150</x:v>
      </x:c>
      <x:c r="C2120" s="0" t="s">
        <x:v>21</x:v>
      </x:c>
      <x:c r="D2120" s="0" t="s">
        <x:v>28</x:v>
      </x:c>
      <x:c r="E2120" s="0" t="s">
        <x:v>19</x:v>
      </x:c>
      <x:c r="F2120" s="0" t="s">
        <x:v>26</x:v>
      </x:c>
      <x:c r="G2120" s="0" t="n">
        <x:v>126</x:v>
      </x:c>
      <x:c r="H2120" s="4" t="n">
        <x:v>32.761</x:v>
      </x:c>
      <x:c r="I2120" s="4" t="n">
        <x:v>126</x:v>
      </x:c>
      <x:c r="J2120" s="4" t="n">
        <x:v>0.26</x:v>
      </x:c>
      <x:c r="K2120" s="4">
        <x:f>I2120*J2120</x:f>
      </x:c>
      <x:c r="L2120" s="4" t="n">
        <x:v>198.887</x:v>
      </x:c>
      <x:c r="M2120" s="5">
        <x:f>J2120/3.79*100</x:f>
      </x:c>
      <x:c r="N2120" s="6">
        <x:f>M2120*L2120/100</x:f>
      </x:c>
      <x:c r="O2120" s="6">
        <x:f>H2120-N2120</x:f>
      </x:c>
    </x:row>
    <x:row r="2121" spans="1:25">
      <x:c r="A2121" s="0" t="s">
        <x:v>146</x:v>
      </x:c>
      <x:c r="B2121" s="0" t="n">
        <x:v>2150</x:v>
      </x:c>
      <x:c r="C2121" s="0" t="s">
        <x:v>21</x:v>
      </x:c>
      <x:c r="D2121" s="0" t="s">
        <x:v>28</x:v>
      </x:c>
      <x:c r="E2121" s="0" t="s">
        <x:v>23</x:v>
      </x:c>
      <x:c r="F2121" s="0" t="s">
        <x:v>26</x:v>
      </x:c>
      <x:c r="G2121" s="0" t="n">
        <x:v>126</x:v>
      </x:c>
      <x:c r="H2121" s="4" t="n">
        <x:v>191.52</x:v>
      </x:c>
      <x:c r="I2121" s="4" t="n">
        <x:v>126</x:v>
      </x:c>
      <x:c r="J2121" s="4" t="n">
        <x:v>1.52</x:v>
      </x:c>
      <x:c r="K2121" s="4">
        <x:f>I2121*J2121</x:f>
      </x:c>
      <x:c r="L2121" s="4" t="n">
        <x:v>198.887</x:v>
      </x:c>
      <x:c r="M2121" s="5">
        <x:f>J2121/3.79*100</x:f>
      </x:c>
      <x:c r="N2121" s="6">
        <x:f>M2121*L2121/100</x:f>
      </x:c>
      <x:c r="O2121" s="6">
        <x:f>H2121-N2121</x:f>
      </x:c>
    </x:row>
    <x:row r="2122" spans="1:25">
      <x:c r="A2122" s="0" t="s">
        <x:v>147</x:v>
      </x:c>
      <x:c r="B2122" s="0" t="n">
        <x:v>2151</x:v>
      </x:c>
      <x:c r="C2122" s="0" t="s">
        <x:v>21</x:v>
      </x:c>
      <x:c r="D2122" s="0" t="s">
        <x:v>22</x:v>
      </x:c>
      <x:c r="E2122" s="0" t="s">
        <x:v>23</x:v>
      </x:c>
      <x:c r="F2122" s="0" t="s">
        <x:v>20</x:v>
      </x:c>
      <x:c r="G2122" s="0" t="n">
        <x:v>108</x:v>
      </x:c>
      <x:c r="H2122" s="4" t="n">
        <x:v>39.897</x:v>
      </x:c>
      <x:c r="I2122" s="4" t="n">
        <x:v>108</x:v>
      </x:c>
      <x:c r="J2122" s="4" t="n">
        <x:v>0.369</x:v>
      </x:c>
      <x:c r="K2122" s="4">
        <x:f>I2122*J2122</x:f>
      </x:c>
      <x:c r="L2122" s="4" t="n">
        <x:v>74.75</x:v>
      </x:c>
      <x:c r="M2122" s="5">
        <x:f>J2122/3.322*100</x:f>
      </x:c>
      <x:c r="N2122" s="6">
        <x:f>M2122*L2122/100</x:f>
      </x:c>
      <x:c r="O2122" s="6">
        <x:f>H2122-N2122</x:f>
      </x:c>
    </x:row>
    <x:row r="2123" spans="1:25">
      <x:c r="A2123" s="0" t="s">
        <x:v>147</x:v>
      </x:c>
      <x:c r="B2123" s="0" t="n">
        <x:v>2151</x:v>
      </x:c>
      <x:c r="C2123" s="0" t="s">
        <x:v>21</x:v>
      </x:c>
      <x:c r="D2123" s="0" t="s">
        <x:v>22</x:v>
      </x:c>
      <x:c r="E2123" s="0" t="s">
        <x:v>23</x:v>
      </x:c>
      <x:c r="F2123" s="0" t="s">
        <x:v>20</x:v>
      </x:c>
      <x:c r="G2123" s="0" t="n">
        <x:v>108</x:v>
      </x:c>
      <x:c r="H2123" s="4" t="n">
        <x:v>39.897</x:v>
      </x:c>
      <x:c r="I2123" s="4" t="n">
        <x:v>108</x:v>
      </x:c>
      <x:c r="J2123" s="4" t="n">
        <x:v>0.369</x:v>
      </x:c>
      <x:c r="K2123" s="4">
        <x:f>I2123*J2123</x:f>
      </x:c>
      <x:c r="L2123" s="4" t="n">
        <x:v>74.75</x:v>
      </x:c>
      <x:c r="M2123" s="5">
        <x:f>J2123/3.322*100</x:f>
      </x:c>
      <x:c r="N2123" s="6">
        <x:f>M2123*L2123/100</x:f>
      </x:c>
      <x:c r="O2123" s="6">
        <x:f>H2123-N2123</x:f>
      </x:c>
    </x:row>
    <x:row r="2124" spans="1:25">
      <x:c r="A2124" s="0" t="s">
        <x:v>147</x:v>
      </x:c>
      <x:c r="B2124" s="0" t="n">
        <x:v>2151</x:v>
      </x:c>
      <x:c r="C2124" s="0" t="s">
        <x:v>21</x:v>
      </x:c>
      <x:c r="D2124" s="0" t="s">
        <x:v>22</x:v>
      </x:c>
      <x:c r="E2124" s="0" t="s">
        <x:v>23</x:v>
      </x:c>
      <x:c r="F2124" s="0" t="s">
        <x:v>20</x:v>
      </x:c>
      <x:c r="G2124" s="0" t="n">
        <x:v>108</x:v>
      </x:c>
      <x:c r="H2124" s="4" t="n">
        <x:v>43.384</x:v>
      </x:c>
      <x:c r="I2124" s="4" t="n">
        <x:v>108</x:v>
      </x:c>
      <x:c r="J2124" s="4" t="n">
        <x:v>0.402</x:v>
      </x:c>
      <x:c r="K2124" s="4">
        <x:f>I2124*J2124</x:f>
      </x:c>
      <x:c r="L2124" s="4" t="n">
        <x:v>74.75</x:v>
      </x:c>
      <x:c r="M2124" s="5">
        <x:f>J2124/3.322*100</x:f>
      </x:c>
      <x:c r="N2124" s="6">
        <x:f>M2124*L2124/100</x:f>
      </x:c>
      <x:c r="O2124" s="6">
        <x:f>H2124-N2124</x:f>
      </x:c>
    </x:row>
    <x:row r="2125" spans="1:25">
      <x:c r="A2125" s="0" t="s">
        <x:v>147</x:v>
      </x:c>
      <x:c r="B2125" s="0" t="n">
        <x:v>2151</x:v>
      </x:c>
      <x:c r="C2125" s="0" t="s">
        <x:v>21</x:v>
      </x:c>
      <x:c r="D2125" s="0" t="s">
        <x:v>22</x:v>
      </x:c>
      <x:c r="E2125" s="0" t="s">
        <x:v>23</x:v>
      </x:c>
      <x:c r="F2125" s="0" t="s">
        <x:v>20</x:v>
      </x:c>
      <x:c r="G2125" s="0" t="n">
        <x:v>108</x:v>
      </x:c>
      <x:c r="H2125" s="4" t="n">
        <x:v>43.384</x:v>
      </x:c>
      <x:c r="I2125" s="4" t="n">
        <x:v>108</x:v>
      </x:c>
      <x:c r="J2125" s="4" t="n">
        <x:v>0.402</x:v>
      </x:c>
      <x:c r="K2125" s="4">
        <x:f>I2125*J2125</x:f>
      </x:c>
      <x:c r="L2125" s="4" t="n">
        <x:v>74.75</x:v>
      </x:c>
      <x:c r="M2125" s="5">
        <x:f>J2125/3.322*100</x:f>
      </x:c>
      <x:c r="N2125" s="6">
        <x:f>M2125*L2125/100</x:f>
      </x:c>
      <x:c r="O2125" s="6">
        <x:f>H2125-N2125</x:f>
      </x:c>
    </x:row>
    <x:row r="2126" spans="1:25">
      <x:c r="A2126" s="0" t="s">
        <x:v>147</x:v>
      </x:c>
      <x:c r="B2126" s="0" t="n">
        <x:v>2151</x:v>
      </x:c>
      <x:c r="C2126" s="0" t="s">
        <x:v>21</x:v>
      </x:c>
      <x:c r="D2126" s="0" t="s">
        <x:v>28</x:v>
      </x:c>
      <x:c r="E2126" s="0" t="s">
        <x:v>19</x:v>
      </x:c>
      <x:c r="F2126" s="0" t="s">
        <x:v>26</x:v>
      </x:c>
      <x:c r="G2126" s="0" t="n">
        <x:v>108</x:v>
      </x:c>
      <x:c r="H2126" s="4" t="n">
        <x:v>30.431</x:v>
      </x:c>
      <x:c r="I2126" s="4" t="n">
        <x:v>108</x:v>
      </x:c>
      <x:c r="J2126" s="4" t="n">
        <x:v>0.26</x:v>
      </x:c>
      <x:c r="K2126" s="4">
        <x:f>I2126*J2126</x:f>
      </x:c>
      <x:c r="L2126" s="4" t="n">
        <x:v>74.75</x:v>
      </x:c>
      <x:c r="M2126" s="5">
        <x:f>J2126/3.322*100</x:f>
      </x:c>
      <x:c r="N2126" s="6">
        <x:f>M2126*L2126/100</x:f>
      </x:c>
      <x:c r="O2126" s="6">
        <x:f>H2126-N2126</x:f>
      </x:c>
    </x:row>
    <x:row r="2127" spans="1:25">
      <x:c r="A2127" s="0" t="s">
        <x:v>147</x:v>
      </x:c>
      <x:c r="B2127" s="0" t="n">
        <x:v>2151</x:v>
      </x:c>
      <x:c r="C2127" s="0" t="s">
        <x:v>21</x:v>
      </x:c>
      <x:c r="D2127" s="0" t="s">
        <x:v>28</x:v>
      </x:c>
      <x:c r="E2127" s="0" t="s">
        <x:v>23</x:v>
      </x:c>
      <x:c r="F2127" s="0" t="s">
        <x:v>26</x:v>
      </x:c>
      <x:c r="G2127" s="0" t="n">
        <x:v>108</x:v>
      </x:c>
      <x:c r="H2127" s="4" t="n">
        <x:v>177.84</x:v>
      </x:c>
      <x:c r="I2127" s="4" t="n">
        <x:v>108</x:v>
      </x:c>
      <x:c r="J2127" s="4" t="n">
        <x:v>1.52</x:v>
      </x:c>
      <x:c r="K2127" s="4">
        <x:f>I2127*J2127</x:f>
      </x:c>
      <x:c r="L2127" s="4" t="n">
        <x:v>74.75</x:v>
      </x:c>
      <x:c r="M2127" s="5">
        <x:f>J2127/3.322*100</x:f>
      </x:c>
      <x:c r="N2127" s="6">
        <x:f>M2127*L2127/100</x:f>
      </x:c>
      <x:c r="O2127" s="6">
        <x:f>H2127-N2127</x:f>
      </x:c>
    </x:row>
    <x:row r="2128" spans="1:25">
      <x:c r="A2128" s="0" t="s">
        <x:v>41</x:v>
      </x:c>
      <x:c r="B2128" s="0" t="n">
        <x:v>2156</x:v>
      </x:c>
      <x:c r="C2128" s="0" t="s">
        <x:v>21</x:v>
      </x:c>
      <x:c r="D2128" s="0" t="s">
        <x:v>42</x:v>
      </x:c>
      <x:c r="E2128" s="0" t="s">
        <x:v>44</x:v>
      </x:c>
      <x:c r="F2128" s="0" t="s">
        <x:v>20</x:v>
      </x:c>
      <x:c r="G2128" s="0" t="n">
        <x:v>30</x:v>
      </x:c>
      <x:c r="H2128" s="4" t="n">
        <x:v>9</x:v>
      </x:c>
      <x:c r="I2128" s="4" t="n">
        <x:v>30</x:v>
      </x:c>
      <x:c r="J2128" s="4" t="n">
        <x:v>0.3</x:v>
      </x:c>
      <x:c r="K2128" s="4">
        <x:f>I2128*J2128</x:f>
      </x:c>
      <x:c r="L2128" s="4" t="n">
        <x:v>104.448</x:v>
      </x:c>
      <x:c r="M2128" s="5">
        <x:f>J2128/3.83*100</x:f>
      </x:c>
      <x:c r="N2128" s="6">
        <x:f>M2128*L2128/100</x:f>
      </x:c>
      <x:c r="O2128" s="6">
        <x:f>H2128-N2128</x:f>
      </x:c>
    </x:row>
    <x:row r="2129" spans="1:25">
      <x:c r="A2129" s="0" t="s">
        <x:v>41</x:v>
      </x:c>
      <x:c r="B2129" s="0" t="n">
        <x:v>2156</x:v>
      </x:c>
      <x:c r="C2129" s="0" t="s">
        <x:v>21</x:v>
      </x:c>
      <x:c r="D2129" s="0" t="s">
        <x:v>42</x:v>
      </x:c>
      <x:c r="E2129" s="0" t="s">
        <x:v>43</x:v>
      </x:c>
      <x:c r="F2129" s="0" t="s">
        <x:v>20</x:v>
      </x:c>
      <x:c r="G2129" s="0" t="n">
        <x:v>30</x:v>
      </x:c>
      <x:c r="H2129" s="4" t="n">
        <x:v>9</x:v>
      </x:c>
      <x:c r="I2129" s="4" t="n">
        <x:v>30</x:v>
      </x:c>
      <x:c r="J2129" s="4" t="n">
        <x:v>0.3</x:v>
      </x:c>
      <x:c r="K2129" s="4">
        <x:f>I2129*J2129</x:f>
      </x:c>
      <x:c r="L2129" s="4" t="n">
        <x:v>104.448</x:v>
      </x:c>
      <x:c r="M2129" s="5">
        <x:f>J2129/3.83*100</x:f>
      </x:c>
      <x:c r="N2129" s="6">
        <x:f>M2129*L2129/100</x:f>
      </x:c>
      <x:c r="O2129" s="6">
        <x:f>H2129-N2129</x:f>
      </x:c>
    </x:row>
    <x:row r="2130" spans="1:25">
      <x:c r="A2130" s="0" t="s">
        <x:v>41</x:v>
      </x:c>
      <x:c r="B2130" s="0" t="n">
        <x:v>2156</x:v>
      </x:c>
      <x:c r="C2130" s="0" t="s">
        <x:v>21</x:v>
      </x:c>
      <x:c r="D2130" s="0" t="s">
        <x:v>33</x:v>
      </x:c>
      <x:c r="E2130" s="0" t="s">
        <x:v>45</x:v>
      </x:c>
      <x:c r="F2130" s="0" t="s">
        <x:v>26</x:v>
      </x:c>
      <x:c r="G2130" s="0" t="n">
        <x:v>30</x:v>
      </x:c>
      <x:c r="H2130" s="4" t="n">
        <x:v>44.4</x:v>
      </x:c>
      <x:c r="I2130" s="4" t="n">
        <x:v>30</x:v>
      </x:c>
      <x:c r="J2130" s="4" t="n">
        <x:v>1.48</x:v>
      </x:c>
      <x:c r="K2130" s="4">
        <x:f>I2130*J2130</x:f>
      </x:c>
      <x:c r="L2130" s="4" t="n">
        <x:v>104.448</x:v>
      </x:c>
      <x:c r="M2130" s="5">
        <x:f>J2130/3.83*100</x:f>
      </x:c>
      <x:c r="N2130" s="6">
        <x:f>M2130*L2130/100</x:f>
      </x:c>
      <x:c r="O2130" s="6">
        <x:f>H2130-N2130</x:f>
      </x:c>
    </x:row>
    <x:row r="2131" spans="1:25">
      <x:c r="A2131" s="0" t="s">
        <x:v>41</x:v>
      </x:c>
      <x:c r="B2131" s="0" t="n">
        <x:v>2156</x:v>
      </x:c>
      <x:c r="C2131" s="0" t="s">
        <x:v>21</x:v>
      </x:c>
      <x:c r="D2131" s="0" t="s">
        <x:v>36</x:v>
      </x:c>
      <x:c r="E2131" s="0" t="s">
        <x:v>46</x:v>
      </x:c>
      <x:c r="F2131" s="0" t="s">
        <x:v>26</x:v>
      </x:c>
      <x:c r="G2131" s="0" t="n">
        <x:v>30</x:v>
      </x:c>
      <x:c r="H2131" s="4" t="n">
        <x:v>52.4</x:v>
      </x:c>
      <x:c r="I2131" s="4" t="n">
        <x:v>30</x:v>
      </x:c>
      <x:c r="J2131" s="4" t="n">
        <x:v>1.75</x:v>
      </x:c>
      <x:c r="K2131" s="4">
        <x:f>I2131*J2131</x:f>
      </x:c>
      <x:c r="L2131" s="4" t="n">
        <x:v>104.448</x:v>
      </x:c>
      <x:c r="M2131" s="5">
        <x:f>J2131/3.83*100</x:f>
      </x:c>
      <x:c r="N2131" s="6">
        <x:f>M2131*L2131/100</x:f>
      </x:c>
      <x:c r="O2131" s="6">
        <x:f>H2131-N2131</x:f>
      </x:c>
    </x:row>
    <x:row r="2132" spans="1:25">
      <x:c r="A2132" s="0" t="s">
        <x:v>96</x:v>
      </x:c>
      <x:c r="B2132" s="0" t="n">
        <x:v>2158</x:v>
      </x:c>
      <x:c r="C2132" s="0" t="s">
        <x:v>21</x:v>
      </x:c>
      <x:c r="D2132" s="0" t="s">
        <x:v>22</x:v>
      </x:c>
      <x:c r="E2132" s="0" t="s">
        <x:v>23</x:v>
      </x:c>
      <x:c r="F2132" s="0" t="s">
        <x:v>20</x:v>
      </x:c>
      <x:c r="G2132" s="0" t="n">
        <x:v>0</x:v>
      </x:c>
      <x:c r="H2132" s="4" t="n">
        <x:v>28.05</x:v>
      </x:c>
      <x:c r="I2132" s="4" t="n">
        <x:v>0</x:v>
      </x:c>
      <x:c r="J2132" s="4" t="n">
        <x:v>0</x:v>
      </x:c>
      <x:c r="K2132" s="4">
        <x:f>I2132*J2132</x:f>
      </x:c>
      <x:c r="L2132" s="4" t="n">
        <x:v>0</x:v>
      </x:c>
      <x:c r="M2132" s="5">
        <x:f>J2132/0*100</x:f>
      </x:c>
      <x:c r="N2132" s="6">
        <x:f>M2132*L2132/100</x:f>
      </x:c>
      <x:c r="O2132" s="6">
        <x:f>H2132-N2132</x:f>
      </x:c>
    </x:row>
    <x:row r="2133" spans="1:25">
      <x:c r="A2133" s="0" t="s">
        <x:v>96</x:v>
      </x:c>
      <x:c r="B2133" s="0" t="n">
        <x:v>2158</x:v>
      </x:c>
      <x:c r="C2133" s="0" t="s">
        <x:v>21</x:v>
      </x:c>
      <x:c r="D2133" s="0" t="s">
        <x:v>22</x:v>
      </x:c>
      <x:c r="E2133" s="0" t="s">
        <x:v>23</x:v>
      </x:c>
      <x:c r="F2133" s="0" t="s">
        <x:v>20</x:v>
      </x:c>
      <x:c r="G2133" s="0" t="n">
        <x:v>0</x:v>
      </x:c>
      <x:c r="H2133" s="4" t="n">
        <x:v>28.05</x:v>
      </x:c>
      <x:c r="I2133" s="4" t="n">
        <x:v>0</x:v>
      </x:c>
      <x:c r="J2133" s="4" t="n">
        <x:v>0</x:v>
      </x:c>
      <x:c r="K2133" s="4">
        <x:f>I2133*J2133</x:f>
      </x:c>
      <x:c r="L2133" s="4" t="n">
        <x:v>0</x:v>
      </x:c>
      <x:c r="M2133" s="5">
        <x:f>J2133/0*100</x:f>
      </x:c>
      <x:c r="N2133" s="6">
        <x:f>M2133*L2133/100</x:f>
      </x:c>
      <x:c r="O2133" s="6">
        <x:f>H2133-N2133</x:f>
      </x:c>
    </x:row>
    <x:row r="2134" spans="1:25">
      <x:c r="A2134" s="0" t="s">
        <x:v>96</x:v>
      </x:c>
      <x:c r="B2134" s="0" t="n">
        <x:v>2158</x:v>
      </x:c>
      <x:c r="C2134" s="0" t="s">
        <x:v>17</x:v>
      </x:c>
      <x:c r="D2134" s="0" t="s">
        <x:v>18</x:v>
      </x:c>
      <x:c r="E2134" s="0" t="s">
        <x:v>19</x:v>
      </x:c>
      <x:c r="F2134" s="0" t="s">
        <x:v>20</x:v>
      </x:c>
      <x:c r="G2134" s="0" t="n">
        <x:v>0</x:v>
      </x:c>
      <x:c r="H2134" s="4" t="n">
        <x:v>24.7</x:v>
      </x:c>
      <x:c r="I2134" s="4" t="n">
        <x:v>0</x:v>
      </x:c>
      <x:c r="J2134" s="4" t="n">
        <x:v>0</x:v>
      </x:c>
      <x:c r="K2134" s="4">
        <x:f>I2134*J2134</x:f>
      </x:c>
      <x:c r="L2134" s="4" t="n">
        <x:v>0</x:v>
      </x:c>
      <x:c r="M2134" s="5">
        <x:f>J2134/0*100</x:f>
      </x:c>
      <x:c r="N2134" s="6">
        <x:f>M2134*L2134/100</x:f>
      </x:c>
      <x:c r="O2134" s="6">
        <x:f>H2134-N2134</x:f>
      </x:c>
    </x:row>
    <x:row r="2135" spans="1:25">
      <x:c r="A2135" s="0" t="s">
        <x:v>96</x:v>
      </x:c>
      <x:c r="B2135" s="0" t="n">
        <x:v>2158</x:v>
      </x:c>
      <x:c r="C2135" s="0" t="s">
        <x:v>17</x:v>
      </x:c>
      <x:c r="D2135" s="0" t="s">
        <x:v>18</x:v>
      </x:c>
      <x:c r="E2135" s="0" t="s">
        <x:v>19</x:v>
      </x:c>
      <x:c r="F2135" s="0" t="s">
        <x:v>20</x:v>
      </x:c>
      <x:c r="G2135" s="0" t="n">
        <x:v>0</x:v>
      </x:c>
      <x:c r="H2135" s="4" t="n">
        <x:v>24.7</x:v>
      </x:c>
      <x:c r="I2135" s="4" t="n">
        <x:v>0</x:v>
      </x:c>
      <x:c r="J2135" s="4" t="n">
        <x:v>0</x:v>
      </x:c>
      <x:c r="K2135" s="4">
        <x:f>I2135*J2135</x:f>
      </x:c>
      <x:c r="L2135" s="4" t="n">
        <x:v>0</x:v>
      </x:c>
      <x:c r="M2135" s="5">
        <x:f>J2135/0*100</x:f>
      </x:c>
      <x:c r="N2135" s="6">
        <x:f>M2135*L2135/100</x:f>
      </x:c>
      <x:c r="O2135" s="6">
        <x:f>H2135-N2135</x:f>
      </x:c>
    </x:row>
    <x:row r="2136" spans="1:25">
      <x:c r="A2136" s="0" t="s">
        <x:v>51</x:v>
      </x:c>
      <x:c r="B2136" s="0" t="n">
        <x:v>2159</x:v>
      </x:c>
      <x:c r="C2136" s="0" t="s">
        <x:v>17</x:v>
      </x:c>
      <x:c r="D2136" s="0" t="s">
        <x:v>18</x:v>
      </x:c>
      <x:c r="E2136" s="0" t="s">
        <x:v>19</x:v>
      </x:c>
      <x:c r="F2136" s="0" t="s">
        <x:v>20</x:v>
      </x:c>
      <x:c r="G2136" s="0" t="n">
        <x:v>36</x:v>
      </x:c>
      <x:c r="H2136" s="4" t="n">
        <x:v>24.7</x:v>
      </x:c>
      <x:c r="I2136" s="4" t="n">
        <x:v>36</x:v>
      </x:c>
      <x:c r="J2136" s="4" t="n">
        <x:v>0.686</x:v>
      </x:c>
      <x:c r="K2136" s="4">
        <x:f>I2136*J2136</x:f>
      </x:c>
      <x:c r="L2136" s="4" t="n">
        <x:v>45</x:v>
      </x:c>
      <x:c r="M2136" s="5">
        <x:f>J2136/3.936*100</x:f>
      </x:c>
      <x:c r="N2136" s="6">
        <x:f>M2136*L2136/100</x:f>
      </x:c>
      <x:c r="O2136" s="6">
        <x:f>H2136-N2136</x:f>
      </x:c>
    </x:row>
    <x:row r="2137" spans="1:25">
      <x:c r="A2137" s="0" t="s">
        <x:v>51</x:v>
      </x:c>
      <x:c r="B2137" s="0" t="n">
        <x:v>2159</x:v>
      </x:c>
      <x:c r="C2137" s="0" t="s">
        <x:v>21</x:v>
      </x:c>
      <x:c r="D2137" s="0" t="s">
        <x:v>22</x:v>
      </x:c>
      <x:c r="E2137" s="0" t="s">
        <x:v>23</x:v>
      </x:c>
      <x:c r="F2137" s="0" t="s">
        <x:v>20</x:v>
      </x:c>
      <x:c r="G2137" s="0" t="n">
        <x:v>36</x:v>
      </x:c>
      <x:c r="H2137" s="4" t="n">
        <x:v>22.5</x:v>
      </x:c>
      <x:c r="I2137" s="4" t="n">
        <x:v>36</x:v>
      </x:c>
      <x:c r="J2137" s="4" t="n">
        <x:v>0.625</x:v>
      </x:c>
      <x:c r="K2137" s="4">
        <x:f>I2137*J2137</x:f>
      </x:c>
      <x:c r="L2137" s="4" t="n">
        <x:v>45</x:v>
      </x:c>
      <x:c r="M2137" s="5">
        <x:f>J2137/3.936*100</x:f>
      </x:c>
      <x:c r="N2137" s="6">
        <x:f>M2137*L2137/100</x:f>
      </x:c>
      <x:c r="O2137" s="6">
        <x:f>H2137-N2137</x:f>
      </x:c>
    </x:row>
    <x:row r="2138" spans="1:25">
      <x:c r="A2138" s="0" t="s">
        <x:v>51</x:v>
      </x:c>
      <x:c r="B2138" s="0" t="n">
        <x:v>2159</x:v>
      </x:c>
      <x:c r="C2138" s="0" t="s">
        <x:v>21</x:v>
      </x:c>
      <x:c r="D2138" s="0" t="s">
        <x:v>22</x:v>
      </x:c>
      <x:c r="E2138" s="0" t="s">
        <x:v>23</x:v>
      </x:c>
      <x:c r="F2138" s="0" t="s">
        <x:v>20</x:v>
      </x:c>
      <x:c r="G2138" s="0" t="n">
        <x:v>36</x:v>
      </x:c>
      <x:c r="H2138" s="4" t="n">
        <x:v>22.5</x:v>
      </x:c>
      <x:c r="I2138" s="4" t="n">
        <x:v>36</x:v>
      </x:c>
      <x:c r="J2138" s="4" t="n">
        <x:v>0.625</x:v>
      </x:c>
      <x:c r="K2138" s="4">
        <x:f>I2138*J2138</x:f>
      </x:c>
      <x:c r="L2138" s="4" t="n">
        <x:v>45</x:v>
      </x:c>
      <x:c r="M2138" s="5">
        <x:f>J2138/3.936*100</x:f>
      </x:c>
      <x:c r="N2138" s="6">
        <x:f>M2138*L2138/100</x:f>
      </x:c>
      <x:c r="O2138" s="6">
        <x:f>H2138-N2138</x:f>
      </x:c>
    </x:row>
    <x:row r="2139" spans="1:25">
      <x:c r="A2139" s="0" t="s">
        <x:v>51</x:v>
      </x:c>
      <x:c r="B2139" s="0" t="n">
        <x:v>2159</x:v>
      </x:c>
      <x:c r="C2139" s="0" t="s">
        <x:v>17</x:v>
      </x:c>
      <x:c r="D2139" s="0" t="s">
        <x:v>24</x:v>
      </x:c>
      <x:c r="E2139" s="0" t="s">
        <x:v>25</x:v>
      </x:c>
      <x:c r="F2139" s="0" t="s">
        <x:v>26</x:v>
      </x:c>
      <x:c r="G2139" s="0" t="n">
        <x:v>36</x:v>
      </x:c>
      <x:c r="H2139" s="4" t="n">
        <x:v>72</x:v>
      </x:c>
      <x:c r="I2139" s="4" t="n">
        <x:v>36</x:v>
      </x:c>
      <x:c r="J2139" s="4" t="n">
        <x:v>2</x:v>
      </x:c>
      <x:c r="K2139" s="4">
        <x:f>I2139*J2139</x:f>
      </x:c>
      <x:c r="L2139" s="4" t="n">
        <x:v>45</x:v>
      </x:c>
      <x:c r="M2139" s="5">
        <x:f>J2139/3.936*100</x:f>
      </x:c>
      <x:c r="N2139" s="6">
        <x:f>M2139*L2139/100</x:f>
      </x:c>
      <x:c r="O2139" s="6">
        <x:f>H2139-N2139</x:f>
      </x:c>
    </x:row>
    <x:row r="2140" spans="1:25">
      <x:c r="A2140" s="0" t="s">
        <x:v>50</x:v>
      </x:c>
      <x:c r="B2140" s="0" t="n">
        <x:v>2160</x:v>
      </x:c>
      <x:c r="C2140" s="0" t="s">
        <x:v>17</x:v>
      </x:c>
      <x:c r="D2140" s="0" t="s">
        <x:v>18</x:v>
      </x:c>
      <x:c r="E2140" s="0" t="s">
        <x:v>19</x:v>
      </x:c>
      <x:c r="F2140" s="0" t="s">
        <x:v>20</x:v>
      </x:c>
      <x:c r="G2140" s="0" t="n">
        <x:v>36</x:v>
      </x:c>
      <x:c r="H2140" s="4" t="n">
        <x:v>24.7</x:v>
      </x:c>
      <x:c r="I2140" s="4" t="n">
        <x:v>36</x:v>
      </x:c>
      <x:c r="J2140" s="4" t="n">
        <x:v>0.686</x:v>
      </x:c>
      <x:c r="K2140" s="4">
        <x:f>I2140*J2140</x:f>
      </x:c>
      <x:c r="L2140" s="4" t="n">
        <x:v>57.004</x:v>
      </x:c>
      <x:c r="M2140" s="5">
        <x:f>J2140/4.244*100</x:f>
      </x:c>
      <x:c r="N2140" s="6">
        <x:f>M2140*L2140/100</x:f>
      </x:c>
      <x:c r="O2140" s="6">
        <x:f>H2140-N2140</x:f>
      </x:c>
    </x:row>
    <x:row r="2141" spans="1:25">
      <x:c r="A2141" s="0" t="s">
        <x:v>50</x:v>
      </x:c>
      <x:c r="B2141" s="0" t="n">
        <x:v>2160</x:v>
      </x:c>
      <x:c r="C2141" s="0" t="s">
        <x:v>21</x:v>
      </x:c>
      <x:c r="D2141" s="0" t="s">
        <x:v>22</x:v>
      </x:c>
      <x:c r="E2141" s="0" t="s">
        <x:v>23</x:v>
      </x:c>
      <x:c r="F2141" s="0" t="s">
        <x:v>20</x:v>
      </x:c>
      <x:c r="G2141" s="0" t="n">
        <x:v>36</x:v>
      </x:c>
      <x:c r="H2141" s="4" t="n">
        <x:v>28.05</x:v>
      </x:c>
      <x:c r="I2141" s="4" t="n">
        <x:v>36</x:v>
      </x:c>
      <x:c r="J2141" s="4" t="n">
        <x:v>0.779</x:v>
      </x:c>
      <x:c r="K2141" s="4">
        <x:f>I2141*J2141</x:f>
      </x:c>
      <x:c r="L2141" s="4" t="n">
        <x:v>57.004</x:v>
      </x:c>
      <x:c r="M2141" s="5">
        <x:f>J2141/4.244*100</x:f>
      </x:c>
      <x:c r="N2141" s="6">
        <x:f>M2141*L2141/100</x:f>
      </x:c>
      <x:c r="O2141" s="6">
        <x:f>H2141-N2141</x:f>
      </x:c>
    </x:row>
    <x:row r="2142" spans="1:25">
      <x:c r="A2142" s="0" t="s">
        <x:v>50</x:v>
      </x:c>
      <x:c r="B2142" s="0" t="n">
        <x:v>2160</x:v>
      </x:c>
      <x:c r="C2142" s="0" t="s">
        <x:v>21</x:v>
      </x:c>
      <x:c r="D2142" s="0" t="s">
        <x:v>22</x:v>
      </x:c>
      <x:c r="E2142" s="0" t="s">
        <x:v>23</x:v>
      </x:c>
      <x:c r="F2142" s="0" t="s">
        <x:v>20</x:v>
      </x:c>
      <x:c r="G2142" s="0" t="n">
        <x:v>36</x:v>
      </x:c>
      <x:c r="H2142" s="4" t="n">
        <x:v>28.05</x:v>
      </x:c>
      <x:c r="I2142" s="4" t="n">
        <x:v>36</x:v>
      </x:c>
      <x:c r="J2142" s="4" t="n">
        <x:v>0.779</x:v>
      </x:c>
      <x:c r="K2142" s="4">
        <x:f>I2142*J2142</x:f>
      </x:c>
      <x:c r="L2142" s="4" t="n">
        <x:v>57.004</x:v>
      </x:c>
      <x:c r="M2142" s="5">
        <x:f>J2142/4.244*100</x:f>
      </x:c>
      <x:c r="N2142" s="6">
        <x:f>M2142*L2142/100</x:f>
      </x:c>
      <x:c r="O2142" s="6">
        <x:f>H2142-N2142</x:f>
      </x:c>
    </x:row>
    <x:row r="2143" spans="1:25">
      <x:c r="A2143" s="0" t="s">
        <x:v>50</x:v>
      </x:c>
      <x:c r="B2143" s="0" t="n">
        <x:v>2160</x:v>
      </x:c>
      <x:c r="C2143" s="0" t="s">
        <x:v>17</x:v>
      </x:c>
      <x:c r="D2143" s="0" t="s">
        <x:v>24</x:v>
      </x:c>
      <x:c r="E2143" s="0" t="s">
        <x:v>25</x:v>
      </x:c>
      <x:c r="F2143" s="0" t="s">
        <x:v>26</x:v>
      </x:c>
      <x:c r="G2143" s="0" t="n">
        <x:v>36</x:v>
      </x:c>
      <x:c r="H2143" s="4" t="n">
        <x:v>76</x:v>
      </x:c>
      <x:c r="I2143" s="4" t="n">
        <x:v>36</x:v>
      </x:c>
      <x:c r="J2143" s="4" t="n">
        <x:v>2</x:v>
      </x:c>
      <x:c r="K2143" s="4">
        <x:f>I2143*J2143</x:f>
      </x:c>
      <x:c r="L2143" s="4" t="n">
        <x:v>57.004</x:v>
      </x:c>
      <x:c r="M2143" s="5">
        <x:f>J2143/4.244*100</x:f>
      </x:c>
      <x:c r="N2143" s="6">
        <x:f>M2143*L2143/100</x:f>
      </x:c>
      <x:c r="O2143" s="6">
        <x:f>H2143-N2143</x:f>
      </x:c>
    </x:row>
    <x:row r="2144" spans="1:25">
      <x:c r="A2144" s="0" t="s">
        <x:v>69</x:v>
      </x:c>
      <x:c r="B2144" s="0" t="n">
        <x:v>2161</x:v>
      </x:c>
      <x:c r="C2144" s="0" t="s">
        <x:v>17</x:v>
      </x:c>
      <x:c r="D2144" s="0" t="s">
        <x:v>18</x:v>
      </x:c>
      <x:c r="E2144" s="0" t="s">
        <x:v>19</x:v>
      </x:c>
      <x:c r="F2144" s="0" t="s">
        <x:v>20</x:v>
      </x:c>
      <x:c r="G2144" s="0" t="n">
        <x:v>21</x:v>
      </x:c>
      <x:c r="H2144" s="4" t="n">
        <x:v>24.7</x:v>
      </x:c>
      <x:c r="I2144" s="4" t="n">
        <x:v>21</x:v>
      </x:c>
      <x:c r="J2144" s="4" t="n">
        <x:v>1.176</x:v>
      </x:c>
      <x:c r="K2144" s="4">
        <x:f>I2144*J2144</x:f>
      </x:c>
      <x:c r="L2144" s="4" t="n">
        <x:v>68.656</x:v>
      </x:c>
      <x:c r="M2144" s="5">
        <x:f>J2144/5.848*100</x:f>
      </x:c>
      <x:c r="N2144" s="6">
        <x:f>M2144*L2144/100</x:f>
      </x:c>
      <x:c r="O2144" s="6">
        <x:f>H2144-N2144</x:f>
      </x:c>
    </x:row>
    <x:row r="2145" spans="1:25">
      <x:c r="A2145" s="0" t="s">
        <x:v>69</x:v>
      </x:c>
      <x:c r="B2145" s="0" t="n">
        <x:v>2161</x:v>
      </x:c>
      <x:c r="C2145" s="0" t="s">
        <x:v>21</x:v>
      </x:c>
      <x:c r="D2145" s="0" t="s">
        <x:v>22</x:v>
      </x:c>
      <x:c r="E2145" s="0" t="s">
        <x:v>23</x:v>
      </x:c>
      <x:c r="F2145" s="0" t="s">
        <x:v>20</x:v>
      </x:c>
      <x:c r="G2145" s="0" t="n">
        <x:v>21</x:v>
      </x:c>
      <x:c r="H2145" s="4" t="n">
        <x:v>28.05</x:v>
      </x:c>
      <x:c r="I2145" s="4" t="n">
        <x:v>21</x:v>
      </x:c>
      <x:c r="J2145" s="4" t="n">
        <x:v>1.336</x:v>
      </x:c>
      <x:c r="K2145" s="4">
        <x:f>I2145*J2145</x:f>
      </x:c>
      <x:c r="L2145" s="4" t="n">
        <x:v>68.656</x:v>
      </x:c>
      <x:c r="M2145" s="5">
        <x:f>J2145/5.848*100</x:f>
      </x:c>
      <x:c r="N2145" s="6">
        <x:f>M2145*L2145/100</x:f>
      </x:c>
      <x:c r="O2145" s="6">
        <x:f>H2145-N2145</x:f>
      </x:c>
    </x:row>
    <x:row r="2146" spans="1:25">
      <x:c r="A2146" s="0" t="s">
        <x:v>69</x:v>
      </x:c>
      <x:c r="B2146" s="0" t="n">
        <x:v>2161</x:v>
      </x:c>
      <x:c r="C2146" s="0" t="s">
        <x:v>21</x:v>
      </x:c>
      <x:c r="D2146" s="0" t="s">
        <x:v>22</x:v>
      </x:c>
      <x:c r="E2146" s="0" t="s">
        <x:v>23</x:v>
      </x:c>
      <x:c r="F2146" s="0" t="s">
        <x:v>20</x:v>
      </x:c>
      <x:c r="G2146" s="0" t="n">
        <x:v>21</x:v>
      </x:c>
      <x:c r="H2146" s="4" t="n">
        <x:v>28.05</x:v>
      </x:c>
      <x:c r="I2146" s="4" t="n">
        <x:v>21</x:v>
      </x:c>
      <x:c r="J2146" s="4" t="n">
        <x:v>1.336</x:v>
      </x:c>
      <x:c r="K2146" s="4">
        <x:f>I2146*J2146</x:f>
      </x:c>
      <x:c r="L2146" s="4" t="n">
        <x:v>68.656</x:v>
      </x:c>
      <x:c r="M2146" s="5">
        <x:f>J2146/5.848*100</x:f>
      </x:c>
      <x:c r="N2146" s="6">
        <x:f>M2146*L2146/100</x:f>
      </x:c>
      <x:c r="O2146" s="6">
        <x:f>H2146-N2146</x:f>
      </x:c>
    </x:row>
    <x:row r="2147" spans="1:25">
      <x:c r="A2147" s="0" t="s">
        <x:v>69</x:v>
      </x:c>
      <x:c r="B2147" s="0" t="n">
        <x:v>2161</x:v>
      </x:c>
      <x:c r="C2147" s="0" t="s">
        <x:v>17</x:v>
      </x:c>
      <x:c r="D2147" s="0" t="s">
        <x:v>24</x:v>
      </x:c>
      <x:c r="E2147" s="0" t="s">
        <x:v>25</x:v>
      </x:c>
      <x:c r="F2147" s="0" t="s">
        <x:v>26</x:v>
      </x:c>
      <x:c r="G2147" s="0" t="n">
        <x:v>21</x:v>
      </x:c>
      <x:c r="H2147" s="4" t="n">
        <x:v>59</x:v>
      </x:c>
      <x:c r="I2147" s="4" t="n">
        <x:v>21</x:v>
      </x:c>
      <x:c r="J2147" s="4" t="n">
        <x:v>2</x:v>
      </x:c>
      <x:c r="K2147" s="4">
        <x:f>I2147*J2147</x:f>
      </x:c>
      <x:c r="L2147" s="4" t="n">
        <x:v>68.656</x:v>
      </x:c>
      <x:c r="M2147" s="5">
        <x:f>J2147/5.848*100</x:f>
      </x:c>
      <x:c r="N2147" s="6">
        <x:f>M2147*L2147/100</x:f>
      </x:c>
      <x:c r="O2147" s="6">
        <x:f>H2147-N2147</x:f>
      </x:c>
    </x:row>
    <x:row r="2148" spans="1:25">
      <x:c r="A2148" s="0" t="s">
        <x:v>68</x:v>
      </x:c>
      <x:c r="B2148" s="0" t="n">
        <x:v>2162</x:v>
      </x:c>
      <x:c r="C2148" s="0" t="s">
        <x:v>17</x:v>
      </x:c>
      <x:c r="D2148" s="0" t="s">
        <x:v>18</x:v>
      </x:c>
      <x:c r="E2148" s="0" t="s">
        <x:v>19</x:v>
      </x:c>
      <x:c r="F2148" s="0" t="s">
        <x:v>20</x:v>
      </x:c>
      <x:c r="G2148" s="0" t="n">
        <x:v>9</x:v>
      </x:c>
      <x:c r="H2148" s="4" t="n">
        <x:v>24.7</x:v>
      </x:c>
      <x:c r="I2148" s="4" t="n">
        <x:v>9</x:v>
      </x:c>
      <x:c r="J2148" s="4" t="n">
        <x:v>2.744</x:v>
      </x:c>
      <x:c r="K2148" s="4">
        <x:f>I2148*J2148</x:f>
      </x:c>
      <x:c r="L2148" s="4" t="n">
        <x:v>25.432</x:v>
      </x:c>
      <x:c r="M2148" s="5">
        <x:f>J2148/10.978*100</x:f>
      </x:c>
      <x:c r="N2148" s="6">
        <x:f>M2148*L2148/100</x:f>
      </x:c>
      <x:c r="O2148" s="6">
        <x:f>H2148-N2148</x:f>
      </x:c>
    </x:row>
    <x:row r="2149" spans="1:25">
      <x:c r="A2149" s="0" t="s">
        <x:v>68</x:v>
      </x:c>
      <x:c r="B2149" s="0" t="n">
        <x:v>2162</x:v>
      </x:c>
      <x:c r="C2149" s="0" t="s">
        <x:v>21</x:v>
      </x:c>
      <x:c r="D2149" s="0" t="s">
        <x:v>22</x:v>
      </x:c>
      <x:c r="E2149" s="0" t="s">
        <x:v>23</x:v>
      </x:c>
      <x:c r="F2149" s="0" t="s">
        <x:v>20</x:v>
      </x:c>
      <x:c r="G2149" s="0" t="n">
        <x:v>9</x:v>
      </x:c>
      <x:c r="H2149" s="4" t="n">
        <x:v>28.05</x:v>
      </x:c>
      <x:c r="I2149" s="4" t="n">
        <x:v>9</x:v>
      </x:c>
      <x:c r="J2149" s="4" t="n">
        <x:v>3.117</x:v>
      </x:c>
      <x:c r="K2149" s="4">
        <x:f>I2149*J2149</x:f>
      </x:c>
      <x:c r="L2149" s="4" t="n">
        <x:v>25.432</x:v>
      </x:c>
      <x:c r="M2149" s="5">
        <x:f>J2149/10.978*100</x:f>
      </x:c>
      <x:c r="N2149" s="6">
        <x:f>M2149*L2149/100</x:f>
      </x:c>
      <x:c r="O2149" s="6">
        <x:f>H2149-N2149</x:f>
      </x:c>
    </x:row>
    <x:row r="2150" spans="1:25">
      <x:c r="A2150" s="0" t="s">
        <x:v>68</x:v>
      </x:c>
      <x:c r="B2150" s="0" t="n">
        <x:v>2162</x:v>
      </x:c>
      <x:c r="C2150" s="0" t="s">
        <x:v>21</x:v>
      </x:c>
      <x:c r="D2150" s="0" t="s">
        <x:v>22</x:v>
      </x:c>
      <x:c r="E2150" s="0" t="s">
        <x:v>23</x:v>
      </x:c>
      <x:c r="F2150" s="0" t="s">
        <x:v>20</x:v>
      </x:c>
      <x:c r="G2150" s="0" t="n">
        <x:v>9</x:v>
      </x:c>
      <x:c r="H2150" s="4" t="n">
        <x:v>28.05</x:v>
      </x:c>
      <x:c r="I2150" s="4" t="n">
        <x:v>9</x:v>
      </x:c>
      <x:c r="J2150" s="4" t="n">
        <x:v>3.117</x:v>
      </x:c>
      <x:c r="K2150" s="4">
        <x:f>I2150*J2150</x:f>
      </x:c>
      <x:c r="L2150" s="4" t="n">
        <x:v>25.432</x:v>
      </x:c>
      <x:c r="M2150" s="5">
        <x:f>J2150/10.978*100</x:f>
      </x:c>
      <x:c r="N2150" s="6">
        <x:f>M2150*L2150/100</x:f>
      </x:c>
      <x:c r="O2150" s="6">
        <x:f>H2150-N2150</x:f>
      </x:c>
    </x:row>
    <x:row r="2151" spans="1:25">
      <x:c r="A2151" s="0" t="s">
        <x:v>68</x:v>
      </x:c>
      <x:c r="B2151" s="0" t="n">
        <x:v>2162</x:v>
      </x:c>
      <x:c r="C2151" s="0" t="s">
        <x:v>17</x:v>
      </x:c>
      <x:c r="D2151" s="0" t="s">
        <x:v>24</x:v>
      </x:c>
      <x:c r="E2151" s="0" t="s">
        <x:v>25</x:v>
      </x:c>
      <x:c r="F2151" s="0" t="s">
        <x:v>26</x:v>
      </x:c>
      <x:c r="G2151" s="0" t="n">
        <x:v>9</x:v>
      </x:c>
      <x:c r="H2151" s="4" t="n">
        <x:v>76</x:v>
      </x:c>
      <x:c r="I2151" s="4" t="n">
        <x:v>9</x:v>
      </x:c>
      <x:c r="J2151" s="4" t="n">
        <x:v>2</x:v>
      </x:c>
      <x:c r="K2151" s="4">
        <x:f>I2151*J2151</x:f>
      </x:c>
      <x:c r="L2151" s="4" t="n">
        <x:v>25.432</x:v>
      </x:c>
      <x:c r="M2151" s="5">
        <x:f>J2151/10.978*100</x:f>
      </x:c>
      <x:c r="N2151" s="6">
        <x:f>M2151*L2151/100</x:f>
      </x:c>
      <x:c r="O2151" s="6">
        <x:f>H2151-N2151</x:f>
      </x:c>
    </x:row>
    <x:row r="2152" spans="1:25">
      <x:c r="A2152" s="0" t="s">
        <x:v>84</x:v>
      </x:c>
      <x:c r="B2152" s="0" t="n">
        <x:v>2163</x:v>
      </x:c>
      <x:c r="C2152" s="0" t="s">
        <x:v>21</x:v>
      </x:c>
      <x:c r="D2152" s="0" t="s">
        <x:v>22</x:v>
      </x:c>
      <x:c r="E2152" s="0" t="s">
        <x:v>23</x:v>
      </x:c>
      <x:c r="F2152" s="0" t="s">
        <x:v>20</x:v>
      </x:c>
      <x:c r="G2152" s="0" t="n">
        <x:v>117</x:v>
      </x:c>
      <x:c r="H2152" s="4" t="n">
        <x:v>43.384</x:v>
      </x:c>
      <x:c r="I2152" s="4" t="n">
        <x:v>117</x:v>
      </x:c>
      <x:c r="J2152" s="4" t="n">
        <x:v>0.371</x:v>
      </x:c>
      <x:c r="K2152" s="4">
        <x:f>I2152*J2152</x:f>
      </x:c>
      <x:c r="L2152" s="4" t="n">
        <x:v>6.6</x:v>
      </x:c>
      <x:c r="M2152" s="5">
        <x:f>J2152/2.863*100</x:f>
      </x:c>
      <x:c r="N2152" s="6">
        <x:f>M2152*L2152/100</x:f>
      </x:c>
      <x:c r="O2152" s="6">
        <x:f>H2152-N2152</x:f>
      </x:c>
    </x:row>
    <x:row r="2153" spans="1:25">
      <x:c r="A2153" s="0" t="s">
        <x:v>84</x:v>
      </x:c>
      <x:c r="B2153" s="0" t="n">
        <x:v>2163</x:v>
      </x:c>
      <x:c r="C2153" s="0" t="s">
        <x:v>21</x:v>
      </x:c>
      <x:c r="D2153" s="0" t="s">
        <x:v>22</x:v>
      </x:c>
      <x:c r="E2153" s="0" t="s">
        <x:v>23</x:v>
      </x:c>
      <x:c r="F2153" s="0" t="s">
        <x:v>20</x:v>
      </x:c>
      <x:c r="G2153" s="0" t="n">
        <x:v>117</x:v>
      </x:c>
      <x:c r="H2153" s="4" t="n">
        <x:v>39.897</x:v>
      </x:c>
      <x:c r="I2153" s="4" t="n">
        <x:v>117</x:v>
      </x:c>
      <x:c r="J2153" s="4" t="n">
        <x:v>0.341</x:v>
      </x:c>
      <x:c r="K2153" s="4">
        <x:f>I2153*J2153</x:f>
      </x:c>
      <x:c r="L2153" s="4" t="n">
        <x:v>6.6</x:v>
      </x:c>
      <x:c r="M2153" s="5">
        <x:f>J2153/2.863*100</x:f>
      </x:c>
      <x:c r="N2153" s="6">
        <x:f>M2153*L2153/100</x:f>
      </x:c>
      <x:c r="O2153" s="6">
        <x:f>H2153-N2153</x:f>
      </x:c>
    </x:row>
    <x:row r="2154" spans="1:25">
      <x:c r="A2154" s="0" t="s">
        <x:v>84</x:v>
      </x:c>
      <x:c r="B2154" s="0" t="n">
        <x:v>2163</x:v>
      </x:c>
      <x:c r="C2154" s="0" t="s">
        <x:v>21</x:v>
      </x:c>
      <x:c r="D2154" s="0" t="s">
        <x:v>22</x:v>
      </x:c>
      <x:c r="E2154" s="0" t="s">
        <x:v>23</x:v>
      </x:c>
      <x:c r="F2154" s="0" t="s">
        <x:v>20</x:v>
      </x:c>
      <x:c r="G2154" s="0" t="n">
        <x:v>117</x:v>
      </x:c>
      <x:c r="H2154" s="4" t="n">
        <x:v>43.384</x:v>
      </x:c>
      <x:c r="I2154" s="4" t="n">
        <x:v>117</x:v>
      </x:c>
      <x:c r="J2154" s="4" t="n">
        <x:v>0.371</x:v>
      </x:c>
      <x:c r="K2154" s="4">
        <x:f>I2154*J2154</x:f>
      </x:c>
      <x:c r="L2154" s="4" t="n">
        <x:v>6.6</x:v>
      </x:c>
      <x:c r="M2154" s="5">
        <x:f>J2154/2.863*100</x:f>
      </x:c>
      <x:c r="N2154" s="6">
        <x:f>M2154*L2154/100</x:f>
      </x:c>
      <x:c r="O2154" s="6">
        <x:f>H2154-N2154</x:f>
      </x:c>
    </x:row>
    <x:row r="2155" spans="1:25">
      <x:c r="A2155" s="0" t="s">
        <x:v>84</x:v>
      </x:c>
      <x:c r="B2155" s="0" t="n">
        <x:v>2163</x:v>
      </x:c>
      <x:c r="C2155" s="0" t="s">
        <x:v>21</x:v>
      </x:c>
      <x:c r="D2155" s="0" t="s">
        <x:v>28</x:v>
      </x:c>
      <x:c r="E2155" s="0" t="s">
        <x:v>19</x:v>
      </x:c>
      <x:c r="F2155" s="0" t="s">
        <x:v>26</x:v>
      </x:c>
      <x:c r="G2155" s="0" t="n">
        <x:v>117</x:v>
      </x:c>
      <x:c r="H2155" s="4" t="n">
        <x:v>30.427</x:v>
      </x:c>
      <x:c r="I2155" s="4" t="n">
        <x:v>117</x:v>
      </x:c>
      <x:c r="J2155" s="4" t="n">
        <x:v>0.26</x:v>
      </x:c>
      <x:c r="K2155" s="4">
        <x:f>I2155*J2155</x:f>
      </x:c>
      <x:c r="L2155" s="4" t="n">
        <x:v>6.6</x:v>
      </x:c>
      <x:c r="M2155" s="5">
        <x:f>J2155/2.863*100</x:f>
      </x:c>
      <x:c r="N2155" s="6">
        <x:f>M2155*L2155/100</x:f>
      </x:c>
      <x:c r="O2155" s="6">
        <x:f>H2155-N2155</x:f>
      </x:c>
    </x:row>
    <x:row r="2156" spans="1:25">
      <x:c r="A2156" s="0" t="s">
        <x:v>84</x:v>
      </x:c>
      <x:c r="B2156" s="0" t="n">
        <x:v>2163</x:v>
      </x:c>
      <x:c r="C2156" s="0" t="s">
        <x:v>21</x:v>
      </x:c>
      <x:c r="D2156" s="0" t="s">
        <x:v>28</x:v>
      </x:c>
      <x:c r="E2156" s="0" t="s">
        <x:v>23</x:v>
      </x:c>
      <x:c r="F2156" s="0" t="s">
        <x:v>26</x:v>
      </x:c>
      <x:c r="G2156" s="0" t="n">
        <x:v>117</x:v>
      </x:c>
      <x:c r="H2156" s="4" t="n">
        <x:v>179.3</x:v>
      </x:c>
      <x:c r="I2156" s="4" t="n">
        <x:v>117</x:v>
      </x:c>
      <x:c r="J2156" s="4" t="n">
        <x:v>1.52</x:v>
      </x:c>
      <x:c r="K2156" s="4">
        <x:f>I2156*J2156</x:f>
      </x:c>
      <x:c r="L2156" s="4" t="n">
        <x:v>6.6</x:v>
      </x:c>
      <x:c r="M2156" s="5">
        <x:f>J2156/2.863*100</x:f>
      </x:c>
      <x:c r="N2156" s="6">
        <x:f>M2156*L2156/100</x:f>
      </x:c>
      <x:c r="O2156" s="6">
        <x:f>H2156-N2156</x:f>
      </x:c>
    </x:row>
    <x:row r="2157" spans="1:25">
      <x:c r="A2157" s="0" t="s">
        <x:v>141</x:v>
      </x:c>
      <x:c r="B2157" s="0" t="n">
        <x:v>2164</x:v>
      </x:c>
      <x:c r="C2157" s="0" t="s">
        <x:v>21</x:v>
      </x:c>
      <x:c r="D2157" s="0" t="s">
        <x:v>22</x:v>
      </x:c>
      <x:c r="E2157" s="0" t="s">
        <x:v>23</x:v>
      </x:c>
      <x:c r="F2157" s="0" t="s">
        <x:v>20</x:v>
      </x:c>
      <x:c r="G2157" s="0" t="n">
        <x:v>115</x:v>
      </x:c>
      <x:c r="H2157" s="4" t="n">
        <x:v>43.384</x:v>
      </x:c>
      <x:c r="I2157" s="4" t="n">
        <x:v>115</x:v>
      </x:c>
      <x:c r="J2157" s="4" t="n">
        <x:v>0.377</x:v>
      </x:c>
      <x:c r="K2157" s="4">
        <x:f>I2157*J2157</x:f>
      </x:c>
      <x:c r="L2157" s="4" t="n">
        <x:v>0</x:v>
      </x:c>
      <x:c r="M2157" s="5">
        <x:f>J2157/3.605*100</x:f>
      </x:c>
      <x:c r="N2157" s="6">
        <x:f>M2157*L2157/100</x:f>
      </x:c>
      <x:c r="O2157" s="6">
        <x:f>H2157-N2157</x:f>
      </x:c>
    </x:row>
    <x:row r="2158" spans="1:25">
      <x:c r="A2158" s="0" t="s">
        <x:v>141</x:v>
      </x:c>
      <x:c r="B2158" s="0" t="n">
        <x:v>2164</x:v>
      </x:c>
      <x:c r="C2158" s="0" t="s">
        <x:v>21</x:v>
      </x:c>
      <x:c r="D2158" s="0" t="s">
        <x:v>22</x:v>
      </x:c>
      <x:c r="E2158" s="0" t="s">
        <x:v>23</x:v>
      </x:c>
      <x:c r="F2158" s="0" t="s">
        <x:v>20</x:v>
      </x:c>
      <x:c r="G2158" s="0" t="n">
        <x:v>115</x:v>
      </x:c>
      <x:c r="H2158" s="4" t="n">
        <x:v>43.384</x:v>
      </x:c>
      <x:c r="I2158" s="4" t="n">
        <x:v>115</x:v>
      </x:c>
      <x:c r="J2158" s="4" t="n">
        <x:v>0.377</x:v>
      </x:c>
      <x:c r="K2158" s="4">
        <x:f>I2158*J2158</x:f>
      </x:c>
      <x:c r="L2158" s="4" t="n">
        <x:v>0</x:v>
      </x:c>
      <x:c r="M2158" s="5">
        <x:f>J2158/3.605*100</x:f>
      </x:c>
      <x:c r="N2158" s="6">
        <x:f>M2158*L2158/100</x:f>
      </x:c>
      <x:c r="O2158" s="6">
        <x:f>H2158-N2158</x:f>
      </x:c>
    </x:row>
    <x:row r="2159" spans="1:25">
      <x:c r="A2159" s="0" t="s">
        <x:v>141</x:v>
      </x:c>
      <x:c r="B2159" s="0" t="n">
        <x:v>2164</x:v>
      </x:c>
      <x:c r="C2159" s="0" t="s">
        <x:v>21</x:v>
      </x:c>
      <x:c r="D2159" s="0" t="s">
        <x:v>22</x:v>
      </x:c>
      <x:c r="E2159" s="0" t="s">
        <x:v>23</x:v>
      </x:c>
      <x:c r="F2159" s="0" t="s">
        <x:v>20</x:v>
      </x:c>
      <x:c r="G2159" s="0" t="n">
        <x:v>115</x:v>
      </x:c>
      <x:c r="H2159" s="4" t="n">
        <x:v>39.897</x:v>
      </x:c>
      <x:c r="I2159" s="4" t="n">
        <x:v>115</x:v>
      </x:c>
      <x:c r="J2159" s="4" t="n">
        <x:v>0.347</x:v>
      </x:c>
      <x:c r="K2159" s="4">
        <x:f>I2159*J2159</x:f>
      </x:c>
      <x:c r="L2159" s="4" t="n">
        <x:v>0</x:v>
      </x:c>
      <x:c r="M2159" s="5">
        <x:f>J2159/3.605*100</x:f>
      </x:c>
      <x:c r="N2159" s="6">
        <x:f>M2159*L2159/100</x:f>
      </x:c>
      <x:c r="O2159" s="6">
        <x:f>H2159-N2159</x:f>
      </x:c>
    </x:row>
    <x:row r="2160" spans="1:25">
      <x:c r="A2160" s="0" t="s">
        <x:v>141</x:v>
      </x:c>
      <x:c r="B2160" s="0" t="n">
        <x:v>2164</x:v>
      </x:c>
      <x:c r="C2160" s="0" t="s">
        <x:v>21</x:v>
      </x:c>
      <x:c r="D2160" s="0" t="s">
        <x:v>22</x:v>
      </x:c>
      <x:c r="E2160" s="0" t="s">
        <x:v>23</x:v>
      </x:c>
      <x:c r="F2160" s="0" t="s">
        <x:v>20</x:v>
      </x:c>
      <x:c r="G2160" s="0" t="n">
        <x:v>115</x:v>
      </x:c>
      <x:c r="H2160" s="4" t="n">
        <x:v>39.897</x:v>
      </x:c>
      <x:c r="I2160" s="4" t="n">
        <x:v>115</x:v>
      </x:c>
      <x:c r="J2160" s="4" t="n">
        <x:v>0.347</x:v>
      </x:c>
      <x:c r="K2160" s="4">
        <x:f>I2160*J2160</x:f>
      </x:c>
      <x:c r="L2160" s="4" t="n">
        <x:v>0</x:v>
      </x:c>
      <x:c r="M2160" s="5">
        <x:f>J2160/3.605*100</x:f>
      </x:c>
      <x:c r="N2160" s="6">
        <x:f>M2160*L2160/100</x:f>
      </x:c>
      <x:c r="O2160" s="6">
        <x:f>H2160-N2160</x:f>
      </x:c>
    </x:row>
    <x:row r="2161" spans="1:25">
      <x:c r="A2161" s="0" t="s">
        <x:v>141</x:v>
      </x:c>
      <x:c r="B2161" s="0" t="n">
        <x:v>2164</x:v>
      </x:c>
      <x:c r="C2161" s="0" t="s">
        <x:v>21</x:v>
      </x:c>
      <x:c r="D2161" s="0" t="s">
        <x:v>22</x:v>
      </x:c>
      <x:c r="E2161" s="0" t="s">
        <x:v>23</x:v>
      </x:c>
      <x:c r="F2161" s="0" t="s">
        <x:v>20</x:v>
      </x:c>
      <x:c r="G2161" s="0" t="n">
        <x:v>115</x:v>
      </x:c>
      <x:c r="H2161" s="4" t="n">
        <x:v>43.384</x:v>
      </x:c>
      <x:c r="I2161" s="4" t="n">
        <x:v>115</x:v>
      </x:c>
      <x:c r="J2161" s="4" t="n">
        <x:v>0.377</x:v>
      </x:c>
      <x:c r="K2161" s="4">
        <x:f>I2161*J2161</x:f>
      </x:c>
      <x:c r="L2161" s="4" t="n">
        <x:v>0</x:v>
      </x:c>
      <x:c r="M2161" s="5">
        <x:f>J2161/3.605*100</x:f>
      </x:c>
      <x:c r="N2161" s="6">
        <x:f>M2161*L2161/100</x:f>
      </x:c>
      <x:c r="O2161" s="6">
        <x:f>H2161-N2161</x:f>
      </x:c>
    </x:row>
    <x:row r="2162" spans="1:25">
      <x:c r="A2162" s="0" t="s">
        <x:v>141</x:v>
      </x:c>
      <x:c r="B2162" s="0" t="n">
        <x:v>2164</x:v>
      </x:c>
      <x:c r="C2162" s="0" t="s">
        <x:v>21</x:v>
      </x:c>
      <x:c r="D2162" s="0" t="s">
        <x:v>28</x:v>
      </x:c>
      <x:c r="E2162" s="0" t="s">
        <x:v>19</x:v>
      </x:c>
      <x:c r="F2162" s="0" t="s">
        <x:v>26</x:v>
      </x:c>
      <x:c r="G2162" s="0" t="n">
        <x:v>115</x:v>
      </x:c>
      <x:c r="H2162" s="4" t="n">
        <x:v>30.425</x:v>
      </x:c>
      <x:c r="I2162" s="4" t="n">
        <x:v>115</x:v>
      </x:c>
      <x:c r="J2162" s="4" t="n">
        <x:v>0.26</x:v>
      </x:c>
      <x:c r="K2162" s="4">
        <x:f>I2162*J2162</x:f>
      </x:c>
      <x:c r="L2162" s="4" t="n">
        <x:v>0</x:v>
      </x:c>
      <x:c r="M2162" s="5">
        <x:f>J2162/3.605*100</x:f>
      </x:c>
      <x:c r="N2162" s="6">
        <x:f>M2162*L2162/100</x:f>
      </x:c>
      <x:c r="O2162" s="6">
        <x:f>H2162-N2162</x:f>
      </x:c>
    </x:row>
    <x:row r="2163" spans="1:25">
      <x:c r="A2163" s="0" t="s">
        <x:v>141</x:v>
      </x:c>
      <x:c r="B2163" s="0" t="n">
        <x:v>2164</x:v>
      </x:c>
      <x:c r="C2163" s="0" t="s">
        <x:v>21</x:v>
      </x:c>
      <x:c r="D2163" s="0" t="s">
        <x:v>28</x:v>
      </x:c>
      <x:c r="E2163" s="0" t="s">
        <x:v>23</x:v>
      </x:c>
      <x:c r="F2163" s="0" t="s">
        <x:v>26</x:v>
      </x:c>
      <x:c r="G2163" s="0" t="n">
        <x:v>115</x:v>
      </x:c>
      <x:c r="H2163" s="4" t="n">
        <x:v>177.84</x:v>
      </x:c>
      <x:c r="I2163" s="4" t="n">
        <x:v>115</x:v>
      </x:c>
      <x:c r="J2163" s="4" t="n">
        <x:v>1.52</x:v>
      </x:c>
      <x:c r="K2163" s="4">
        <x:f>I2163*J2163</x:f>
      </x:c>
      <x:c r="L2163" s="4" t="n">
        <x:v>0</x:v>
      </x:c>
      <x:c r="M2163" s="5">
        <x:f>J2163/3.605*100</x:f>
      </x:c>
      <x:c r="N2163" s="6">
        <x:f>M2163*L2163/100</x:f>
      </x:c>
      <x:c r="O2163" s="6">
        <x:f>H2163-N2163</x:f>
      </x:c>
    </x:row>
    <x:row r="2164" spans="1:25">
      <x:c r="A2164" s="0" t="s">
        <x:v>103</x:v>
      </x:c>
      <x:c r="B2164" s="0" t="n">
        <x:v>2165</x:v>
      </x:c>
      <x:c r="C2164" s="0" t="s">
        <x:v>21</x:v>
      </x:c>
      <x:c r="D2164" s="0" t="s">
        <x:v>22</x:v>
      </x:c>
      <x:c r="E2164" s="0" t="s">
        <x:v>23</x:v>
      </x:c>
      <x:c r="F2164" s="0" t="s">
        <x:v>20</x:v>
      </x:c>
      <x:c r="G2164" s="0" t="n">
        <x:v>177</x:v>
      </x:c>
      <x:c r="H2164" s="4" t="n">
        <x:v>20.46</x:v>
      </x:c>
      <x:c r="I2164" s="4" t="n">
        <x:v>177</x:v>
      </x:c>
      <x:c r="J2164" s="4" t="n">
        <x:v>0.116</x:v>
      </x:c>
      <x:c r="K2164" s="4">
        <x:f>I2164*J2164</x:f>
      </x:c>
      <x:c r="L2164" s="4" t="n">
        <x:v>0</x:v>
      </x:c>
      <x:c r="M2164" s="5">
        <x:f>J2164/2.611*100</x:f>
      </x:c>
      <x:c r="N2164" s="6">
        <x:f>M2164*L2164/100</x:f>
      </x:c>
      <x:c r="O2164" s="6">
        <x:f>H2164-N2164</x:f>
      </x:c>
    </x:row>
    <x:row r="2165" spans="1:25">
      <x:c r="A2165" s="0" t="s">
        <x:v>103</x:v>
      </x:c>
      <x:c r="B2165" s="0" t="n">
        <x:v>2165</x:v>
      </x:c>
      <x:c r="C2165" s="0" t="s">
        <x:v>21</x:v>
      </x:c>
      <x:c r="D2165" s="0" t="s">
        <x:v>22</x:v>
      </x:c>
      <x:c r="E2165" s="0" t="s">
        <x:v>23</x:v>
      </x:c>
      <x:c r="F2165" s="0" t="s">
        <x:v>20</x:v>
      </x:c>
      <x:c r="G2165" s="0" t="n">
        <x:v>177</x:v>
      </x:c>
      <x:c r="H2165" s="4" t="n">
        <x:v>43.384</x:v>
      </x:c>
      <x:c r="I2165" s="4" t="n">
        <x:v>177</x:v>
      </x:c>
      <x:c r="J2165" s="4" t="n">
        <x:v>0.245</x:v>
      </x:c>
      <x:c r="K2165" s="4">
        <x:f>I2165*J2165</x:f>
      </x:c>
      <x:c r="L2165" s="4" t="n">
        <x:v>0</x:v>
      </x:c>
      <x:c r="M2165" s="5">
        <x:f>J2165/2.611*100</x:f>
      </x:c>
      <x:c r="N2165" s="6">
        <x:f>M2165*L2165/100</x:f>
      </x:c>
      <x:c r="O2165" s="6">
        <x:f>H2165-N2165</x:f>
      </x:c>
    </x:row>
    <x:row r="2166" spans="1:25">
      <x:c r="A2166" s="0" t="s">
        <x:v>103</x:v>
      </x:c>
      <x:c r="B2166" s="0" t="n">
        <x:v>2165</x:v>
      </x:c>
      <x:c r="C2166" s="0" t="s">
        <x:v>21</x:v>
      </x:c>
      <x:c r="D2166" s="0" t="s">
        <x:v>22</x:v>
      </x:c>
      <x:c r="E2166" s="0" t="s">
        <x:v>23</x:v>
      </x:c>
      <x:c r="F2166" s="0" t="s">
        <x:v>20</x:v>
      </x:c>
      <x:c r="G2166" s="0" t="n">
        <x:v>177</x:v>
      </x:c>
      <x:c r="H2166" s="4" t="n">
        <x:v>43.384</x:v>
      </x:c>
      <x:c r="I2166" s="4" t="n">
        <x:v>177</x:v>
      </x:c>
      <x:c r="J2166" s="4" t="n">
        <x:v>0.245</x:v>
      </x:c>
      <x:c r="K2166" s="4">
        <x:f>I2166*J2166</x:f>
      </x:c>
      <x:c r="L2166" s="4" t="n">
        <x:v>0</x:v>
      </x:c>
      <x:c r="M2166" s="5">
        <x:f>J2166/2.611*100</x:f>
      </x:c>
      <x:c r="N2166" s="6">
        <x:f>M2166*L2166/100</x:f>
      </x:c>
      <x:c r="O2166" s="6">
        <x:f>H2166-N2166</x:f>
      </x:c>
    </x:row>
    <x:row r="2167" spans="1:25">
      <x:c r="A2167" s="0" t="s">
        <x:v>103</x:v>
      </x:c>
      <x:c r="B2167" s="0" t="n">
        <x:v>2165</x:v>
      </x:c>
      <x:c r="C2167" s="0" t="s">
        <x:v>21</x:v>
      </x:c>
      <x:c r="D2167" s="0" t="s">
        <x:v>22</x:v>
      </x:c>
      <x:c r="E2167" s="0" t="s">
        <x:v>23</x:v>
      </x:c>
      <x:c r="F2167" s="0" t="s">
        <x:v>20</x:v>
      </x:c>
      <x:c r="G2167" s="0" t="n">
        <x:v>177</x:v>
      </x:c>
      <x:c r="H2167" s="4" t="n">
        <x:v>39.897</x:v>
      </x:c>
      <x:c r="I2167" s="4" t="n">
        <x:v>177</x:v>
      </x:c>
      <x:c r="J2167" s="4" t="n">
        <x:v>0.225</x:v>
      </x:c>
      <x:c r="K2167" s="4">
        <x:f>I2167*J2167</x:f>
      </x:c>
      <x:c r="L2167" s="4" t="n">
        <x:v>0</x:v>
      </x:c>
      <x:c r="M2167" s="5">
        <x:f>J2167/2.611*100</x:f>
      </x:c>
      <x:c r="N2167" s="6">
        <x:f>M2167*L2167/100</x:f>
      </x:c>
      <x:c r="O2167" s="6">
        <x:f>H2167-N2167</x:f>
      </x:c>
    </x:row>
    <x:row r="2168" spans="1:25">
      <x:c r="A2168" s="0" t="s">
        <x:v>103</x:v>
      </x:c>
      <x:c r="B2168" s="0" t="n">
        <x:v>2165</x:v>
      </x:c>
      <x:c r="C2168" s="0" t="s">
        <x:v>21</x:v>
      </x:c>
      <x:c r="D2168" s="0" t="s">
        <x:v>28</x:v>
      </x:c>
      <x:c r="E2168" s="0" t="s">
        <x:v>19</x:v>
      </x:c>
      <x:c r="F2168" s="0" t="s">
        <x:v>26</x:v>
      </x:c>
      <x:c r="G2168" s="0" t="n">
        <x:v>177</x:v>
      </x:c>
      <x:c r="H2168" s="4" t="n">
        <x:v>46.02</x:v>
      </x:c>
      <x:c r="I2168" s="4" t="n">
        <x:v>177</x:v>
      </x:c>
      <x:c r="J2168" s="4" t="n">
        <x:v>0.26</x:v>
      </x:c>
      <x:c r="K2168" s="4">
        <x:f>I2168*J2168</x:f>
      </x:c>
      <x:c r="L2168" s="4" t="n">
        <x:v>0</x:v>
      </x:c>
      <x:c r="M2168" s="5">
        <x:f>J2168/2.611*100</x:f>
      </x:c>
      <x:c r="N2168" s="6">
        <x:f>M2168*L2168/100</x:f>
      </x:c>
      <x:c r="O2168" s="6">
        <x:f>H2168-N2168</x:f>
      </x:c>
    </x:row>
    <x:row r="2169" spans="1:25">
      <x:c r="A2169" s="0" t="s">
        <x:v>103</x:v>
      </x:c>
      <x:c r="B2169" s="0" t="n">
        <x:v>2165</x:v>
      </x:c>
      <x:c r="C2169" s="0" t="s">
        <x:v>21</x:v>
      </x:c>
      <x:c r="D2169" s="0" t="s">
        <x:v>28</x:v>
      </x:c>
      <x:c r="E2169" s="0" t="s">
        <x:v>23</x:v>
      </x:c>
      <x:c r="F2169" s="0" t="s">
        <x:v>26</x:v>
      </x:c>
      <x:c r="G2169" s="0" t="n">
        <x:v>177</x:v>
      </x:c>
      <x:c r="H2169" s="4" t="n">
        <x:v>269.04</x:v>
      </x:c>
      <x:c r="I2169" s="4" t="n">
        <x:v>177</x:v>
      </x:c>
      <x:c r="J2169" s="4" t="n">
        <x:v>1.52</x:v>
      </x:c>
      <x:c r="K2169" s="4">
        <x:f>I2169*J2169</x:f>
      </x:c>
      <x:c r="L2169" s="4" t="n">
        <x:v>0</x:v>
      </x:c>
      <x:c r="M2169" s="5">
        <x:f>J2169/2.611*100</x:f>
      </x:c>
      <x:c r="N2169" s="6">
        <x:f>M2169*L2169/100</x:f>
      </x:c>
      <x:c r="O2169" s="6">
        <x:f>H2169-N2169</x:f>
      </x:c>
    </x:row>
    <x:row r="2170" spans="1:25">
      <x:c r="A2170" s="0" t="s">
        <x:v>56</x:v>
      </x:c>
      <x:c r="B2170" s="0" t="n">
        <x:v>2167</x:v>
      </x:c>
      <x:c r="C2170" s="0" t="s">
        <x:v>128</x:v>
      </x:c>
      <x:c r="D2170" s="0" t="s">
        <x:v>129</x:v>
      </x:c>
      <x:c r="E2170" s="0" t="s">
        <x:v>130</x:v>
      </x:c>
      <x:c r="F2170" s="0" t="s">
        <x:v>20</x:v>
      </x:c>
      <x:c r="G2170" s="0" t="n">
        <x:v>988</x:v>
      </x:c>
      <x:c r="H2170" s="4" t="n">
        <x:v>98.8</x:v>
      </x:c>
      <x:c r="I2170" s="4" t="n">
        <x:v>988</x:v>
      </x:c>
      <x:c r="J2170" s="4" t="n">
        <x:v>0.1</x:v>
      </x:c>
      <x:c r="K2170" s="4">
        <x:f>I2170*J2170</x:f>
      </x:c>
      <x:c r="L2170" s="4" t="n">
        <x:v>217.17</x:v>
      </x:c>
      <x:c r="M2170" s="5">
        <x:f>J2170/0.29*100</x:f>
      </x:c>
      <x:c r="N2170" s="6">
        <x:f>M2170*L2170/100</x:f>
      </x:c>
      <x:c r="O2170" s="6">
        <x:f>H2170-N2170</x:f>
      </x:c>
    </x:row>
    <x:row r="2171" spans="1:25">
      <x:c r="A2171" s="0" t="s">
        <x:v>56</x:v>
      </x:c>
      <x:c r="B2171" s="0" t="n">
        <x:v>2167</x:v>
      </x:c>
      <x:c r="C2171" s="0" t="s">
        <x:v>128</x:v>
      </x:c>
      <x:c r="D2171" s="0" t="s">
        <x:v>18</x:v>
      </x:c>
      <x:c r="E2171" s="0" t="s">
        <x:v>19</x:v>
      </x:c>
      <x:c r="F2171" s="0" t="s">
        <x:v>20</x:v>
      </x:c>
      <x:c r="G2171" s="0" t="n">
        <x:v>988</x:v>
      </x:c>
      <x:c r="H2171" s="4" t="n">
        <x:v>118.56</x:v>
      </x:c>
      <x:c r="I2171" s="4" t="n">
        <x:v>988</x:v>
      </x:c>
      <x:c r="J2171" s="4" t="n">
        <x:v>0.12</x:v>
      </x:c>
      <x:c r="K2171" s="4">
        <x:f>I2171*J2171</x:f>
      </x:c>
      <x:c r="L2171" s="4" t="n">
        <x:v>217.17</x:v>
      </x:c>
      <x:c r="M2171" s="5">
        <x:f>J2171/0.29*100</x:f>
      </x:c>
      <x:c r="N2171" s="6">
        <x:f>M2171*L2171/100</x:f>
      </x:c>
      <x:c r="O2171" s="6">
        <x:f>H2171-N2171</x:f>
      </x:c>
    </x:row>
    <x:row r="2172" spans="1:25">
      <x:c r="A2172" s="0" t="s">
        <x:v>56</x:v>
      </x:c>
      <x:c r="B2172" s="0" t="n">
        <x:v>2167</x:v>
      </x:c>
      <x:c r="C2172" s="0" t="s">
        <x:v>128</x:v>
      </x:c>
      <x:c r="D2172" s="0" t="s">
        <x:v>18</x:v>
      </x:c>
      <x:c r="E2172" s="0" t="s">
        <x:v>19</x:v>
      </x:c>
      <x:c r="F2172" s="0" t="s">
        <x:v>26</x:v>
      </x:c>
      <x:c r="G2172" s="0" t="n">
        <x:v>988</x:v>
      </x:c>
      <x:c r="H2172" s="4" t="n">
        <x:v>69.162</x:v>
      </x:c>
      <x:c r="I2172" s="4" t="n">
        <x:v>988</x:v>
      </x:c>
      <x:c r="J2172" s="4" t="n">
        <x:v>0.07</x:v>
      </x:c>
      <x:c r="K2172" s="4">
        <x:f>I2172*J2172</x:f>
      </x:c>
      <x:c r="L2172" s="4" t="n">
        <x:v>217.17</x:v>
      </x:c>
      <x:c r="M2172" s="5">
        <x:f>J2172/0.29*100</x:f>
      </x:c>
      <x:c r="N2172" s="6">
        <x:f>M2172*L2172/100</x:f>
      </x:c>
      <x:c r="O2172" s="6">
        <x:f>H2172-N2172</x:f>
      </x:c>
    </x:row>
    <x:row r="2173" spans="1:25">
      <x:c r="A2173" s="0" t="s">
        <x:v>138</x:v>
      </x:c>
      <x:c r="B2173" s="0" t="n">
        <x:v>2168</x:v>
      </x:c>
      <x:c r="C2173" s="0" t="s">
        <x:v>128</x:v>
      </x:c>
      <x:c r="D2173" s="0" t="s">
        <x:v>18</x:v>
      </x:c>
      <x:c r="E2173" s="0" t="s">
        <x:v>19</x:v>
      </x:c>
      <x:c r="F2173" s="0" t="s">
        <x:v>20</x:v>
      </x:c>
      <x:c r="G2173" s="0" t="n">
        <x:v>618</x:v>
      </x:c>
      <x:c r="H2173" s="4" t="n">
        <x:v>74.16</x:v>
      </x:c>
      <x:c r="I2173" s="4" t="n">
        <x:v>618</x:v>
      </x:c>
      <x:c r="J2173" s="4" t="n">
        <x:v>0.12</x:v>
      </x:c>
      <x:c r="K2173" s="4">
        <x:f>I2173*J2173</x:f>
      </x:c>
      <x:c r="L2173" s="4" t="n">
        <x:v>64.881</x:v>
      </x:c>
      <x:c r="M2173" s="5">
        <x:f>J2173/0.29*100</x:f>
      </x:c>
      <x:c r="N2173" s="6">
        <x:f>M2173*L2173/100</x:f>
      </x:c>
      <x:c r="O2173" s="6">
        <x:f>H2173-N2173</x:f>
      </x:c>
    </x:row>
    <x:row r="2174" spans="1:25">
      <x:c r="A2174" s="0" t="s">
        <x:v>138</x:v>
      </x:c>
      <x:c r="B2174" s="0" t="n">
        <x:v>2168</x:v>
      </x:c>
      <x:c r="C2174" s="0" t="s">
        <x:v>128</x:v>
      </x:c>
      <x:c r="D2174" s="0" t="s">
        <x:v>129</x:v>
      </x:c>
      <x:c r="E2174" s="0" t="s">
        <x:v>130</x:v>
      </x:c>
      <x:c r="F2174" s="0" t="s">
        <x:v>20</x:v>
      </x:c>
      <x:c r="G2174" s="0" t="n">
        <x:v>618</x:v>
      </x:c>
      <x:c r="H2174" s="4" t="n">
        <x:v>61.8</x:v>
      </x:c>
      <x:c r="I2174" s="4" t="n">
        <x:v>618</x:v>
      </x:c>
      <x:c r="J2174" s="4" t="n">
        <x:v>0.1</x:v>
      </x:c>
      <x:c r="K2174" s="4">
        <x:f>I2174*J2174</x:f>
      </x:c>
      <x:c r="L2174" s="4" t="n">
        <x:v>64.881</x:v>
      </x:c>
      <x:c r="M2174" s="5">
        <x:f>J2174/0.29*100</x:f>
      </x:c>
      <x:c r="N2174" s="6">
        <x:f>M2174*L2174/100</x:f>
      </x:c>
      <x:c r="O2174" s="6">
        <x:f>H2174-N2174</x:f>
      </x:c>
    </x:row>
    <x:row r="2175" spans="1:25">
      <x:c r="A2175" s="0" t="s">
        <x:v>138</x:v>
      </x:c>
      <x:c r="B2175" s="0" t="n">
        <x:v>2168</x:v>
      </x:c>
      <x:c r="C2175" s="0" t="s">
        <x:v>128</x:v>
      </x:c>
      <x:c r="D2175" s="0" t="s">
        <x:v>18</x:v>
      </x:c>
      <x:c r="E2175" s="0" t="s">
        <x:v>19</x:v>
      </x:c>
      <x:c r="F2175" s="0" t="s">
        <x:v>26</x:v>
      </x:c>
      <x:c r="G2175" s="0" t="n">
        <x:v>618</x:v>
      </x:c>
      <x:c r="H2175" s="4" t="n">
        <x:v>43.261</x:v>
      </x:c>
      <x:c r="I2175" s="4" t="n">
        <x:v>618</x:v>
      </x:c>
      <x:c r="J2175" s="4" t="n">
        <x:v>0.07</x:v>
      </x:c>
      <x:c r="K2175" s="4">
        <x:f>I2175*J2175</x:f>
      </x:c>
      <x:c r="L2175" s="4" t="n">
        <x:v>64.881</x:v>
      </x:c>
      <x:c r="M2175" s="5">
        <x:f>J2175/0.29*100</x:f>
      </x:c>
      <x:c r="N2175" s="6">
        <x:f>M2175*L2175/100</x:f>
      </x:c>
      <x:c r="O2175" s="6">
        <x:f>H2175-N2175</x:f>
      </x:c>
    </x:row>
    <x:row r="2176" spans="1:25">
      <x:c r="A2176" s="0" t="s">
        <x:v>47</x:v>
      </x:c>
      <x:c r="B2176" s="0" t="n">
        <x:v>2169</x:v>
      </x:c>
      <x:c r="C2176" s="0" t="s">
        <x:v>21</x:v>
      </x:c>
      <x:c r="D2176" s="0" t="s">
        <x:v>22</x:v>
      </x:c>
      <x:c r="E2176" s="0" t="s">
        <x:v>35</x:v>
      </x:c>
      <x:c r="F2176" s="0" t="s">
        <x:v>20</x:v>
      </x:c>
      <x:c r="G2176" s="0" t="n">
        <x:v>173</x:v>
      </x:c>
      <x:c r="H2176" s="4" t="n">
        <x:v>50.4</x:v>
      </x:c>
      <x:c r="I2176" s="4" t="n">
        <x:v>173</x:v>
      </x:c>
      <x:c r="J2176" s="4" t="n">
        <x:v>0.291</x:v>
      </x:c>
      <x:c r="K2176" s="4">
        <x:f>I2176*J2176</x:f>
      </x:c>
      <x:c r="L2176" s="4" t="n">
        <x:v>0</x:v>
      </x:c>
      <x:c r="M2176" s="5">
        <x:f>J2176/1.475*100</x:f>
      </x:c>
      <x:c r="N2176" s="6">
        <x:f>M2176*L2176/100</x:f>
      </x:c>
      <x:c r="O2176" s="6">
        <x:f>H2176-N2176</x:f>
      </x:c>
    </x:row>
    <x:row r="2177" spans="1:25">
      <x:c r="A2177" s="0" t="s">
        <x:v>47</x:v>
      </x:c>
      <x:c r="B2177" s="0" t="n">
        <x:v>2169</x:v>
      </x:c>
      <x:c r="C2177" s="0" t="s">
        <x:v>21</x:v>
      </x:c>
      <x:c r="D2177" s="0" t="s">
        <x:v>33</x:v>
      </x:c>
      <x:c r="E2177" s="0" t="s">
        <x:v>34</x:v>
      </x:c>
      <x:c r="F2177" s="0" t="s">
        <x:v>20</x:v>
      </x:c>
      <x:c r="G2177" s="0" t="n">
        <x:v>173</x:v>
      </x:c>
      <x:c r="H2177" s="4" t="n">
        <x:v>46.018</x:v>
      </x:c>
      <x:c r="I2177" s="4" t="n">
        <x:v>173</x:v>
      </x:c>
      <x:c r="J2177" s="4" t="n">
        <x:v>0.266</x:v>
      </x:c>
      <x:c r="K2177" s="4">
        <x:f>I2177*J2177</x:f>
      </x:c>
      <x:c r="L2177" s="4" t="n">
        <x:v>0</x:v>
      </x:c>
      <x:c r="M2177" s="5">
        <x:f>J2177/1.475*100</x:f>
      </x:c>
      <x:c r="N2177" s="6">
        <x:f>M2177*L2177/100</x:f>
      </x:c>
      <x:c r="O2177" s="6">
        <x:f>H2177-N2177</x:f>
      </x:c>
    </x:row>
    <x:row r="2178" spans="1:25">
      <x:c r="A2178" s="0" t="s">
        <x:v>47</x:v>
      </x:c>
      <x:c r="B2178" s="0" t="n">
        <x:v>2169</x:v>
      </x:c>
      <x:c r="C2178" s="0" t="s">
        <x:v>21</x:v>
      </x:c>
      <x:c r="D2178" s="0" t="s">
        <x:v>33</x:v>
      </x:c>
      <x:c r="E2178" s="0" t="s">
        <x:v>34</x:v>
      </x:c>
      <x:c r="F2178" s="0" t="s">
        <x:v>26</x:v>
      </x:c>
      <x:c r="G2178" s="0" t="n">
        <x:v>173</x:v>
      </x:c>
      <x:c r="H2178" s="4" t="n">
        <x:v>13.495</x:v>
      </x:c>
      <x:c r="I2178" s="4" t="n">
        <x:v>173</x:v>
      </x:c>
      <x:c r="J2178" s="4" t="n">
        <x:v>0.078</x:v>
      </x:c>
      <x:c r="K2178" s="4">
        <x:f>I2178*J2178</x:f>
      </x:c>
      <x:c r="L2178" s="4" t="n">
        <x:v>0</x:v>
      </x:c>
      <x:c r="M2178" s="5">
        <x:f>J2178/1.475*100</x:f>
      </x:c>
      <x:c r="N2178" s="6">
        <x:f>M2178*L2178/100</x:f>
      </x:c>
      <x:c r="O2178" s="6">
        <x:f>H2178-N2178</x:f>
      </x:c>
    </x:row>
    <x:row r="2179" spans="1:25">
      <x:c r="A2179" s="0" t="s">
        <x:v>47</x:v>
      </x:c>
      <x:c r="B2179" s="0" t="n">
        <x:v>2169</x:v>
      </x:c>
      <x:c r="C2179" s="0" t="s">
        <x:v>21</x:v>
      </x:c>
      <x:c r="D2179" s="0" t="s">
        <x:v>36</x:v>
      </x:c>
      <x:c r="E2179" s="0" t="s">
        <x:v>37</x:v>
      </x:c>
      <x:c r="F2179" s="0" t="s">
        <x:v>26</x:v>
      </x:c>
      <x:c r="G2179" s="0" t="n">
        <x:v>173</x:v>
      </x:c>
      <x:c r="H2179" s="4" t="n">
        <x:v>72.66</x:v>
      </x:c>
      <x:c r="I2179" s="4" t="n">
        <x:v>173</x:v>
      </x:c>
      <x:c r="J2179" s="4" t="n">
        <x:v>0.42</x:v>
      </x:c>
      <x:c r="K2179" s="4">
        <x:f>I2179*J2179</x:f>
      </x:c>
      <x:c r="L2179" s="4" t="n">
        <x:v>0</x:v>
      </x:c>
      <x:c r="M2179" s="5">
        <x:f>J2179/1.475*100</x:f>
      </x:c>
      <x:c r="N2179" s="6">
        <x:f>M2179*L2179/100</x:f>
      </x:c>
      <x:c r="O2179" s="6">
        <x:f>H2179-N2179</x:f>
      </x:c>
    </x:row>
    <x:row r="2180" spans="1:25">
      <x:c r="A2180" s="0" t="s">
        <x:v>47</x:v>
      </x:c>
      <x:c r="B2180" s="0" t="n">
        <x:v>2169</x:v>
      </x:c>
      <x:c r="C2180" s="0" t="s">
        <x:v>21</x:v>
      </x:c>
      <x:c r="D2180" s="0" t="s">
        <x:v>36</x:v>
      </x:c>
      <x:c r="E2180" s="0" t="s">
        <x:v>38</x:v>
      </x:c>
      <x:c r="F2180" s="0" t="s">
        <x:v>26</x:v>
      </x:c>
      <x:c r="G2180" s="0" t="n">
        <x:v>173</x:v>
      </x:c>
      <x:c r="H2180" s="4" t="n">
        <x:v>72.66</x:v>
      </x:c>
      <x:c r="I2180" s="4" t="n">
        <x:v>173</x:v>
      </x:c>
      <x:c r="J2180" s="4" t="n">
        <x:v>0.42</x:v>
      </x:c>
      <x:c r="K2180" s="4">
        <x:f>I2180*J2180</x:f>
      </x:c>
      <x:c r="L2180" s="4" t="n">
        <x:v>0</x:v>
      </x:c>
      <x:c r="M2180" s="5">
        <x:f>J2180/1.475*100</x:f>
      </x:c>
      <x:c r="N2180" s="6">
        <x:f>M2180*L2180/100</x:f>
      </x:c>
      <x:c r="O2180" s="6">
        <x:f>H2180-N2180</x:f>
      </x:c>
    </x:row>
    <x:row r="2181" spans="1:25">
      <x:c r="A2181" s="0" t="s">
        <x:v>131</x:v>
      </x:c>
      <x:c r="B2181" s="0" t="n">
        <x:v>2170</x:v>
      </x:c>
      <x:c r="C2181" s="0" t="s">
        <x:v>128</x:v>
      </x:c>
      <x:c r="D2181" s="0" t="s">
        <x:v>18</x:v>
      </x:c>
      <x:c r="E2181" s="0" t="s">
        <x:v>19</x:v>
      </x:c>
      <x:c r="F2181" s="0" t="s">
        <x:v>20</x:v>
      </x:c>
      <x:c r="G2181" s="0" t="n">
        <x:v>618</x:v>
      </x:c>
      <x:c r="H2181" s="4" t="n">
        <x:v>74.16</x:v>
      </x:c>
      <x:c r="I2181" s="4" t="n">
        <x:v>618</x:v>
      </x:c>
      <x:c r="J2181" s="4" t="n">
        <x:v>0.12</x:v>
      </x:c>
      <x:c r="K2181" s="4">
        <x:f>I2181*J2181</x:f>
      </x:c>
      <x:c r="L2181" s="4" t="n">
        <x:v>50.718</x:v>
      </x:c>
      <x:c r="M2181" s="5">
        <x:f>J2181/0.29*100</x:f>
      </x:c>
      <x:c r="N2181" s="6">
        <x:f>M2181*L2181/100</x:f>
      </x:c>
      <x:c r="O2181" s="6">
        <x:f>H2181-N2181</x:f>
      </x:c>
    </x:row>
    <x:row r="2182" spans="1:25">
      <x:c r="A2182" s="0" t="s">
        <x:v>131</x:v>
      </x:c>
      <x:c r="B2182" s="0" t="n">
        <x:v>2170</x:v>
      </x:c>
      <x:c r="C2182" s="0" t="s">
        <x:v>128</x:v>
      </x:c>
      <x:c r="D2182" s="0" t="s">
        <x:v>129</x:v>
      </x:c>
      <x:c r="E2182" s="0" t="s">
        <x:v>130</x:v>
      </x:c>
      <x:c r="F2182" s="0" t="s">
        <x:v>20</x:v>
      </x:c>
      <x:c r="G2182" s="0" t="n">
        <x:v>618</x:v>
      </x:c>
      <x:c r="H2182" s="4" t="n">
        <x:v>61.8</x:v>
      </x:c>
      <x:c r="I2182" s="4" t="n">
        <x:v>618</x:v>
      </x:c>
      <x:c r="J2182" s="4" t="n">
        <x:v>0.1</x:v>
      </x:c>
      <x:c r="K2182" s="4">
        <x:f>I2182*J2182</x:f>
      </x:c>
      <x:c r="L2182" s="4" t="n">
        <x:v>50.718</x:v>
      </x:c>
      <x:c r="M2182" s="5">
        <x:f>J2182/0.29*100</x:f>
      </x:c>
      <x:c r="N2182" s="6">
        <x:f>M2182*L2182/100</x:f>
      </x:c>
      <x:c r="O2182" s="6">
        <x:f>H2182-N2182</x:f>
      </x:c>
    </x:row>
    <x:row r="2183" spans="1:25">
      <x:c r="A2183" s="0" t="s">
        <x:v>131</x:v>
      </x:c>
      <x:c r="B2183" s="0" t="n">
        <x:v>2170</x:v>
      </x:c>
      <x:c r="C2183" s="0" t="s">
        <x:v>128</x:v>
      </x:c>
      <x:c r="D2183" s="0" t="s">
        <x:v>18</x:v>
      </x:c>
      <x:c r="E2183" s="0" t="s">
        <x:v>19</x:v>
      </x:c>
      <x:c r="F2183" s="0" t="s">
        <x:v>26</x:v>
      </x:c>
      <x:c r="G2183" s="0" t="n">
        <x:v>618</x:v>
      </x:c>
      <x:c r="H2183" s="4" t="n">
        <x:v>43.261</x:v>
      </x:c>
      <x:c r="I2183" s="4" t="n">
        <x:v>618</x:v>
      </x:c>
      <x:c r="J2183" s="4" t="n">
        <x:v>0.07</x:v>
      </x:c>
      <x:c r="K2183" s="4">
        <x:f>I2183*J2183</x:f>
      </x:c>
      <x:c r="L2183" s="4" t="n">
        <x:v>50.718</x:v>
      </x:c>
      <x:c r="M2183" s="5">
        <x:f>J2183/0.29*100</x:f>
      </x:c>
      <x:c r="N2183" s="6">
        <x:f>M2183*L2183/100</x:f>
      </x:c>
      <x:c r="O2183" s="6">
        <x:f>H2183-N2183</x:f>
      </x:c>
    </x:row>
    <x:row r="2184" spans="1:25">
      <x:c r="A2184" s="0" t="s">
        <x:v>132</x:v>
      </x:c>
      <x:c r="B2184" s="0" t="n">
        <x:v>2171</x:v>
      </x:c>
      <x:c r="C2184" s="0" t="s">
        <x:v>128</x:v>
      </x:c>
      <x:c r="D2184" s="0" t="s">
        <x:v>18</x:v>
      </x:c>
      <x:c r="E2184" s="0" t="s">
        <x:v>19</x:v>
      </x:c>
      <x:c r="F2184" s="0" t="s">
        <x:v>20</x:v>
      </x:c>
      <x:c r="G2184" s="0" t="n">
        <x:v>618</x:v>
      </x:c>
      <x:c r="H2184" s="4" t="n">
        <x:v>2.16</x:v>
      </x:c>
      <x:c r="I2184" s="4" t="n">
        <x:v>618</x:v>
      </x:c>
      <x:c r="J2184" s="4" t="n">
        <x:v>0.003</x:v>
      </x:c>
      <x:c r="K2184" s="4">
        <x:f>I2184*J2184</x:f>
      </x:c>
      <x:c r="L2184" s="4" t="n">
        <x:v>44.835</x:v>
      </x:c>
      <x:c r="M2184" s="5">
        <x:f>J2184/0.29*100</x:f>
      </x:c>
      <x:c r="N2184" s="6">
        <x:f>M2184*L2184/100</x:f>
      </x:c>
      <x:c r="O2184" s="6">
        <x:f>H2184-N2184</x:f>
      </x:c>
    </x:row>
    <x:row r="2185" spans="1:25">
      <x:c r="A2185" s="0" t="s">
        <x:v>132</x:v>
      </x:c>
      <x:c r="B2185" s="0" t="n">
        <x:v>2171</x:v>
      </x:c>
      <x:c r="C2185" s="0" t="s">
        <x:v>128</x:v>
      </x:c>
      <x:c r="D2185" s="0" t="s">
        <x:v>129</x:v>
      </x:c>
      <x:c r="E2185" s="0" t="s">
        <x:v>130</x:v>
      </x:c>
      <x:c r="F2185" s="0" t="s">
        <x:v>20</x:v>
      </x:c>
      <x:c r="G2185" s="0" t="n">
        <x:v>618</x:v>
      </x:c>
      <x:c r="H2185" s="4" t="n">
        <x:v>61.8</x:v>
      </x:c>
      <x:c r="I2185" s="4" t="n">
        <x:v>618</x:v>
      </x:c>
      <x:c r="J2185" s="4" t="n">
        <x:v>0.1</x:v>
      </x:c>
      <x:c r="K2185" s="4">
        <x:f>I2185*J2185</x:f>
      </x:c>
      <x:c r="L2185" s="4" t="n">
        <x:v>44.835</x:v>
      </x:c>
      <x:c r="M2185" s="5">
        <x:f>J2185/0.29*100</x:f>
      </x:c>
      <x:c r="N2185" s="6">
        <x:f>M2185*L2185/100</x:f>
      </x:c>
      <x:c r="O2185" s="6">
        <x:f>H2185-N2185</x:f>
      </x:c>
    </x:row>
    <x:row r="2186" spans="1:25">
      <x:c r="A2186" s="0" t="s">
        <x:v>132</x:v>
      </x:c>
      <x:c r="B2186" s="0" t="n">
        <x:v>2171</x:v>
      </x:c>
      <x:c r="C2186" s="0" t="s">
        <x:v>128</x:v>
      </x:c>
      <x:c r="D2186" s="0" t="s">
        <x:v>18</x:v>
      </x:c>
      <x:c r="E2186" s="0" t="s">
        <x:v>19</x:v>
      </x:c>
      <x:c r="F2186" s="0" t="s">
        <x:v>20</x:v>
      </x:c>
      <x:c r="G2186" s="0" t="n">
        <x:v>618</x:v>
      </x:c>
      <x:c r="H2186" s="4" t="n">
        <x:v>72</x:v>
      </x:c>
      <x:c r="I2186" s="4" t="n">
        <x:v>618</x:v>
      </x:c>
      <x:c r="J2186" s="4" t="n">
        <x:v>0.117</x:v>
      </x:c>
      <x:c r="K2186" s="4">
        <x:f>I2186*J2186</x:f>
      </x:c>
      <x:c r="L2186" s="4" t="n">
        <x:v>44.835</x:v>
      </x:c>
      <x:c r="M2186" s="5">
        <x:f>J2186/0.29*100</x:f>
      </x:c>
      <x:c r="N2186" s="6">
        <x:f>M2186*L2186/100</x:f>
      </x:c>
      <x:c r="O2186" s="6">
        <x:f>H2186-N2186</x:f>
      </x:c>
    </x:row>
    <x:row r="2187" spans="1:25">
      <x:c r="A2187" s="0" t="s">
        <x:v>132</x:v>
      </x:c>
      <x:c r="B2187" s="0" t="n">
        <x:v>2171</x:v>
      </x:c>
      <x:c r="C2187" s="0" t="s">
        <x:v>128</x:v>
      </x:c>
      <x:c r="D2187" s="0" t="s">
        <x:v>18</x:v>
      </x:c>
      <x:c r="E2187" s="0" t="s">
        <x:v>19</x:v>
      </x:c>
      <x:c r="F2187" s="0" t="s">
        <x:v>26</x:v>
      </x:c>
      <x:c r="G2187" s="0" t="n">
        <x:v>618</x:v>
      </x:c>
      <x:c r="H2187" s="4" t="n">
        <x:v>43.261</x:v>
      </x:c>
      <x:c r="I2187" s="4" t="n">
        <x:v>618</x:v>
      </x:c>
      <x:c r="J2187" s="4" t="n">
        <x:v>0.07</x:v>
      </x:c>
      <x:c r="K2187" s="4">
        <x:f>I2187*J2187</x:f>
      </x:c>
      <x:c r="L2187" s="4" t="n">
        <x:v>44.835</x:v>
      </x:c>
      <x:c r="M2187" s="5">
        <x:f>J2187/0.29*100</x:f>
      </x:c>
      <x:c r="N2187" s="6">
        <x:f>M2187*L2187/100</x:f>
      </x:c>
      <x:c r="O2187" s="6">
        <x:f>H2187-N2187</x:f>
      </x:c>
    </x:row>
    <x:row r="2188" spans="1:25">
      <x:c r="A2188" s="0" t="s">
        <x:v>67</x:v>
      </x:c>
      <x:c r="B2188" s="0" t="n">
        <x:v>2172</x:v>
      </x:c>
      <x:c r="C2188" s="0" t="s">
        <x:v>21</x:v>
      </x:c>
      <x:c r="D2188" s="0" t="s">
        <x:v>22</x:v>
      </x:c>
      <x:c r="E2188" s="0" t="s">
        <x:v>23</x:v>
      </x:c>
      <x:c r="F2188" s="0" t="s">
        <x:v>20</x:v>
      </x:c>
      <x:c r="G2188" s="0" t="n">
        <x:v>117</x:v>
      </x:c>
      <x:c r="H2188" s="4" t="n">
        <x:v>39.897</x:v>
      </x:c>
      <x:c r="I2188" s="4" t="n">
        <x:v>117</x:v>
      </x:c>
      <x:c r="J2188" s="4" t="n">
        <x:v>0.341</x:v>
      </x:c>
      <x:c r="K2188" s="4">
        <x:f>I2188*J2188</x:f>
      </x:c>
      <x:c r="L2188" s="4" t="n">
        <x:v>0</x:v>
      </x:c>
      <x:c r="M2188" s="5">
        <x:f>J2188/3.234*100</x:f>
      </x:c>
      <x:c r="N2188" s="6">
        <x:f>M2188*L2188/100</x:f>
      </x:c>
      <x:c r="O2188" s="6">
        <x:f>H2188-N2188</x:f>
      </x:c>
    </x:row>
    <x:row r="2189" spans="1:25">
      <x:c r="A2189" s="0" t="s">
        <x:v>67</x:v>
      </x:c>
      <x:c r="B2189" s="0" t="n">
        <x:v>2172</x:v>
      </x:c>
      <x:c r="C2189" s="0" t="s">
        <x:v>21</x:v>
      </x:c>
      <x:c r="D2189" s="0" t="s">
        <x:v>22</x:v>
      </x:c>
      <x:c r="E2189" s="0" t="s">
        <x:v>23</x:v>
      </x:c>
      <x:c r="F2189" s="0" t="s">
        <x:v>20</x:v>
      </x:c>
      <x:c r="G2189" s="0" t="n">
        <x:v>117</x:v>
      </x:c>
      <x:c r="H2189" s="4" t="n">
        <x:v>43.384</x:v>
      </x:c>
      <x:c r="I2189" s="4" t="n">
        <x:v>117</x:v>
      </x:c>
      <x:c r="J2189" s="4" t="n">
        <x:v>0.371</x:v>
      </x:c>
      <x:c r="K2189" s="4">
        <x:f>I2189*J2189</x:f>
      </x:c>
      <x:c r="L2189" s="4" t="n">
        <x:v>0</x:v>
      </x:c>
      <x:c r="M2189" s="5">
        <x:f>J2189/3.234*100</x:f>
      </x:c>
      <x:c r="N2189" s="6">
        <x:f>M2189*L2189/100</x:f>
      </x:c>
      <x:c r="O2189" s="6">
        <x:f>H2189-N2189</x:f>
      </x:c>
    </x:row>
    <x:row r="2190" spans="1:25">
      <x:c r="A2190" s="0" t="s">
        <x:v>67</x:v>
      </x:c>
      <x:c r="B2190" s="0" t="n">
        <x:v>2172</x:v>
      </x:c>
      <x:c r="C2190" s="0" t="s">
        <x:v>21</x:v>
      </x:c>
      <x:c r="D2190" s="0" t="s">
        <x:v>22</x:v>
      </x:c>
      <x:c r="E2190" s="0" t="s">
        <x:v>23</x:v>
      </x:c>
      <x:c r="F2190" s="0" t="s">
        <x:v>20</x:v>
      </x:c>
      <x:c r="G2190" s="0" t="n">
        <x:v>117</x:v>
      </x:c>
      <x:c r="H2190" s="4" t="n">
        <x:v>43.384</x:v>
      </x:c>
      <x:c r="I2190" s="4" t="n">
        <x:v>117</x:v>
      </x:c>
      <x:c r="J2190" s="4" t="n">
        <x:v>0.371</x:v>
      </x:c>
      <x:c r="K2190" s="4">
        <x:f>I2190*J2190</x:f>
      </x:c>
      <x:c r="L2190" s="4" t="n">
        <x:v>0</x:v>
      </x:c>
      <x:c r="M2190" s="5">
        <x:f>J2190/3.234*100</x:f>
      </x:c>
      <x:c r="N2190" s="6">
        <x:f>M2190*L2190/100</x:f>
      </x:c>
      <x:c r="O2190" s="6">
        <x:f>H2190-N2190</x:f>
      </x:c>
    </x:row>
    <x:row r="2191" spans="1:25">
      <x:c r="A2191" s="0" t="s">
        <x:v>67</x:v>
      </x:c>
      <x:c r="B2191" s="0" t="n">
        <x:v>2172</x:v>
      </x:c>
      <x:c r="C2191" s="0" t="s">
        <x:v>21</x:v>
      </x:c>
      <x:c r="D2191" s="0" t="s">
        <x:v>22</x:v>
      </x:c>
      <x:c r="E2191" s="0" t="s">
        <x:v>23</x:v>
      </x:c>
      <x:c r="F2191" s="0" t="s">
        <x:v>20</x:v>
      </x:c>
      <x:c r="G2191" s="0" t="n">
        <x:v>117</x:v>
      </x:c>
      <x:c r="H2191" s="4" t="n">
        <x:v>43.384</x:v>
      </x:c>
      <x:c r="I2191" s="4" t="n">
        <x:v>117</x:v>
      </x:c>
      <x:c r="J2191" s="4" t="n">
        <x:v>0.371</x:v>
      </x:c>
      <x:c r="K2191" s="4">
        <x:f>I2191*J2191</x:f>
      </x:c>
      <x:c r="L2191" s="4" t="n">
        <x:v>0</x:v>
      </x:c>
      <x:c r="M2191" s="5">
        <x:f>J2191/3.234*100</x:f>
      </x:c>
      <x:c r="N2191" s="6">
        <x:f>M2191*L2191/100</x:f>
      </x:c>
      <x:c r="O2191" s="6">
        <x:f>H2191-N2191</x:f>
      </x:c>
    </x:row>
    <x:row r="2192" spans="1:25">
      <x:c r="A2192" s="0" t="s">
        <x:v>67</x:v>
      </x:c>
      <x:c r="B2192" s="0" t="n">
        <x:v>2172</x:v>
      </x:c>
      <x:c r="C2192" s="0" t="s">
        <x:v>21</x:v>
      </x:c>
      <x:c r="D2192" s="0" t="s">
        <x:v>28</x:v>
      </x:c>
      <x:c r="E2192" s="0" t="s">
        <x:v>19</x:v>
      </x:c>
      <x:c r="F2192" s="0" t="s">
        <x:v>26</x:v>
      </x:c>
      <x:c r="G2192" s="0" t="n">
        <x:v>117</x:v>
      </x:c>
      <x:c r="H2192" s="4" t="n">
        <x:v>30.426</x:v>
      </x:c>
      <x:c r="I2192" s="4" t="n">
        <x:v>117</x:v>
      </x:c>
      <x:c r="J2192" s="4" t="n">
        <x:v>0.26</x:v>
      </x:c>
      <x:c r="K2192" s="4">
        <x:f>I2192*J2192</x:f>
      </x:c>
      <x:c r="L2192" s="4" t="n">
        <x:v>0</x:v>
      </x:c>
      <x:c r="M2192" s="5">
        <x:f>J2192/3.234*100</x:f>
      </x:c>
      <x:c r="N2192" s="6">
        <x:f>M2192*L2192/100</x:f>
      </x:c>
      <x:c r="O2192" s="6">
        <x:f>H2192-N2192</x:f>
      </x:c>
    </x:row>
    <x:row r="2193" spans="1:25">
      <x:c r="A2193" s="0" t="s">
        <x:v>67</x:v>
      </x:c>
      <x:c r="B2193" s="0" t="n">
        <x:v>2172</x:v>
      </x:c>
      <x:c r="C2193" s="0" t="s">
        <x:v>21</x:v>
      </x:c>
      <x:c r="D2193" s="0" t="s">
        <x:v>28</x:v>
      </x:c>
      <x:c r="E2193" s="0" t="s">
        <x:v>23</x:v>
      </x:c>
      <x:c r="F2193" s="0" t="s">
        <x:v>26</x:v>
      </x:c>
      <x:c r="G2193" s="0" t="n">
        <x:v>117</x:v>
      </x:c>
      <x:c r="H2193" s="4" t="n">
        <x:v>177.84</x:v>
      </x:c>
      <x:c r="I2193" s="4" t="n">
        <x:v>117</x:v>
      </x:c>
      <x:c r="J2193" s="4" t="n">
        <x:v>1.52</x:v>
      </x:c>
      <x:c r="K2193" s="4">
        <x:f>I2193*J2193</x:f>
      </x:c>
      <x:c r="L2193" s="4" t="n">
        <x:v>0</x:v>
      </x:c>
      <x:c r="M2193" s="5">
        <x:f>J2193/3.234*100</x:f>
      </x:c>
      <x:c r="N2193" s="6">
        <x:f>M2193*L2193/100</x:f>
      </x:c>
      <x:c r="O2193" s="6">
        <x:f>H2193-N2193</x:f>
      </x:c>
    </x:row>
    <x:row r="2194" spans="1:25">
      <x:c r="A2194" s="0" t="s">
        <x:v>41</x:v>
      </x:c>
      <x:c r="B2194" s="0" t="n">
        <x:v>2173</x:v>
      </x:c>
      <x:c r="C2194" s="0" t="s">
        <x:v>21</x:v>
      </x:c>
      <x:c r="D2194" s="0" t="s">
        <x:v>42</x:v>
      </x:c>
      <x:c r="E2194" s="0" t="s">
        <x:v>44</x:v>
      </x:c>
      <x:c r="F2194" s="0" t="s">
        <x:v>20</x:v>
      </x:c>
      <x:c r="G2194" s="0" t="n">
        <x:v>80</x:v>
      </x:c>
      <x:c r="H2194" s="4" t="n">
        <x:v>24</x:v>
      </x:c>
      <x:c r="I2194" s="4" t="n">
        <x:v>80</x:v>
      </x:c>
      <x:c r="J2194" s="4" t="n">
        <x:v>0.3</x:v>
      </x:c>
      <x:c r="K2194" s="4">
        <x:f>I2194*J2194</x:f>
      </x:c>
      <x:c r="L2194" s="4" t="n">
        <x:v>61.404</x:v>
      </x:c>
      <x:c r="M2194" s="5">
        <x:f>J2194/3.83*100</x:f>
      </x:c>
      <x:c r="N2194" s="6">
        <x:f>M2194*L2194/100</x:f>
      </x:c>
      <x:c r="O2194" s="6">
        <x:f>H2194-N2194</x:f>
      </x:c>
    </x:row>
    <x:row r="2195" spans="1:25">
      <x:c r="A2195" s="0" t="s">
        <x:v>41</x:v>
      </x:c>
      <x:c r="B2195" s="0" t="n">
        <x:v>2173</x:v>
      </x:c>
      <x:c r="C2195" s="0" t="s">
        <x:v>21</x:v>
      </x:c>
      <x:c r="D2195" s="0" t="s">
        <x:v>42</x:v>
      </x:c>
      <x:c r="E2195" s="0" t="s">
        <x:v>43</x:v>
      </x:c>
      <x:c r="F2195" s="0" t="s">
        <x:v>20</x:v>
      </x:c>
      <x:c r="G2195" s="0" t="n">
        <x:v>80</x:v>
      </x:c>
      <x:c r="H2195" s="4" t="n">
        <x:v>24</x:v>
      </x:c>
      <x:c r="I2195" s="4" t="n">
        <x:v>80</x:v>
      </x:c>
      <x:c r="J2195" s="4" t="n">
        <x:v>0.3</x:v>
      </x:c>
      <x:c r="K2195" s="4">
        <x:f>I2195*J2195</x:f>
      </x:c>
      <x:c r="L2195" s="4" t="n">
        <x:v>61.404</x:v>
      </x:c>
      <x:c r="M2195" s="5">
        <x:f>J2195/3.83*100</x:f>
      </x:c>
      <x:c r="N2195" s="6">
        <x:f>M2195*L2195/100</x:f>
      </x:c>
      <x:c r="O2195" s="6">
        <x:f>H2195-N2195</x:f>
      </x:c>
    </x:row>
    <x:row r="2196" spans="1:25">
      <x:c r="A2196" s="0" t="s">
        <x:v>41</x:v>
      </x:c>
      <x:c r="B2196" s="0" t="n">
        <x:v>2173</x:v>
      </x:c>
      <x:c r="C2196" s="0" t="s">
        <x:v>21</x:v>
      </x:c>
      <x:c r="D2196" s="0" t="s">
        <x:v>33</x:v>
      </x:c>
      <x:c r="E2196" s="0" t="s">
        <x:v>45</x:v>
      </x:c>
      <x:c r="F2196" s="0" t="s">
        <x:v>26</x:v>
      </x:c>
      <x:c r="G2196" s="0" t="n">
        <x:v>80</x:v>
      </x:c>
      <x:c r="H2196" s="4" t="n">
        <x:v>118.4</x:v>
      </x:c>
      <x:c r="I2196" s="4" t="n">
        <x:v>80</x:v>
      </x:c>
      <x:c r="J2196" s="4" t="n">
        <x:v>1.48</x:v>
      </x:c>
      <x:c r="K2196" s="4">
        <x:f>I2196*J2196</x:f>
      </x:c>
      <x:c r="L2196" s="4" t="n">
        <x:v>61.404</x:v>
      </x:c>
      <x:c r="M2196" s="5">
        <x:f>J2196/3.83*100</x:f>
      </x:c>
      <x:c r="N2196" s="6">
        <x:f>M2196*L2196/100</x:f>
      </x:c>
      <x:c r="O2196" s="6">
        <x:f>H2196-N2196</x:f>
      </x:c>
    </x:row>
    <x:row r="2197" spans="1:25">
      <x:c r="A2197" s="0" t="s">
        <x:v>41</x:v>
      </x:c>
      <x:c r="B2197" s="0" t="n">
        <x:v>2173</x:v>
      </x:c>
      <x:c r="C2197" s="0" t="s">
        <x:v>21</x:v>
      </x:c>
      <x:c r="D2197" s="0" t="s">
        <x:v>36</x:v>
      </x:c>
      <x:c r="E2197" s="0" t="s">
        <x:v>46</x:v>
      </x:c>
      <x:c r="F2197" s="0" t="s">
        <x:v>26</x:v>
      </x:c>
      <x:c r="G2197" s="0" t="n">
        <x:v>80</x:v>
      </x:c>
      <x:c r="H2197" s="4" t="n">
        <x:v>0.525</x:v>
      </x:c>
      <x:c r="I2197" s="4" t="n">
        <x:v>80</x:v>
      </x:c>
      <x:c r="J2197" s="4" t="s"/>
      <x:c r="K2197" s="4">
        <x:f>I2197*J2197</x:f>
      </x:c>
      <x:c r="L2197" s="4" t="n">
        <x:v>61.404</x:v>
      </x:c>
      <x:c r="M2197" s="5">
        <x:f>J2197/3.83*100</x:f>
      </x:c>
      <x:c r="N2197" s="6">
        <x:f>M2197*L2197/100</x:f>
      </x:c>
      <x:c r="O2197" s="6">
        <x:f>H2197-N2197</x:f>
      </x:c>
    </x:row>
    <x:row r="2198" spans="1:25">
      <x:c r="A2198" s="0" t="s">
        <x:v>41</x:v>
      </x:c>
      <x:c r="B2198" s="0" t="n">
        <x:v>2173</x:v>
      </x:c>
      <x:c r="C2198" s="0" t="s">
        <x:v>21</x:v>
      </x:c>
      <x:c r="D2198" s="0" t="s">
        <x:v>150</x:v>
      </x:c>
      <x:c r="E2198" s="0" t="s">
        <x:v>46</x:v>
      </x:c>
      <x:c r="F2198" s="0" t="s">
        <x:v>26</x:v>
      </x:c>
      <x:c r="G2198" s="0" t="n">
        <x:v>80</x:v>
      </x:c>
      <x:c r="H2198" s="4" t="n">
        <x:v>119</x:v>
      </x:c>
      <x:c r="I2198" s="4" t="n">
        <x:v>80</x:v>
      </x:c>
      <x:c r="J2198" s="4" t="n">
        <x:v>1.75</x:v>
      </x:c>
      <x:c r="K2198" s="4">
        <x:f>I2198*J2198</x:f>
      </x:c>
      <x:c r="L2198" s="4" t="n">
        <x:v>61.404</x:v>
      </x:c>
      <x:c r="M2198" s="5">
        <x:f>J2198/3.83*100</x:f>
      </x:c>
      <x:c r="N2198" s="6">
        <x:f>M2198*L2198/100</x:f>
      </x:c>
      <x:c r="O2198" s="6">
        <x:f>H2198-N2198</x:f>
      </x:c>
    </x:row>
    <x:row r="2199" spans="1:25">
      <x:c r="A2199" s="0" t="s">
        <x:v>113</x:v>
      </x:c>
      <x:c r="B2199" s="0" t="n">
        <x:v>2174</x:v>
      </x:c>
      <x:c r="C2199" s="0" t="s">
        <x:v>21</x:v>
      </x:c>
      <x:c r="D2199" s="0" t="s">
        <x:v>42</x:v>
      </x:c>
      <x:c r="E2199" s="0" t="s">
        <x:v>44</x:v>
      </x:c>
      <x:c r="F2199" s="0" t="s">
        <x:v>20</x:v>
      </x:c>
      <x:c r="G2199" s="0" t="n">
        <x:v>25</x:v>
      </x:c>
      <x:c r="H2199" s="4" t="n">
        <x:v>7.5</x:v>
      </x:c>
      <x:c r="I2199" s="4" t="n">
        <x:v>25</x:v>
      </x:c>
      <x:c r="J2199" s="4" t="n">
        <x:v>0.3</x:v>
      </x:c>
      <x:c r="K2199" s="4">
        <x:f>I2199*J2199</x:f>
      </x:c>
      <x:c r="L2199" s="4" t="n">
        <x:v>46.202</x:v>
      </x:c>
      <x:c r="M2199" s="5">
        <x:f>J2199/3.83*100</x:f>
      </x:c>
      <x:c r="N2199" s="6">
        <x:f>M2199*L2199/100</x:f>
      </x:c>
      <x:c r="O2199" s="6">
        <x:f>H2199-N2199</x:f>
      </x:c>
    </x:row>
    <x:row r="2200" spans="1:25">
      <x:c r="A2200" s="0" t="s">
        <x:v>113</x:v>
      </x:c>
      <x:c r="B2200" s="0" t="n">
        <x:v>2174</x:v>
      </x:c>
      <x:c r="C2200" s="0" t="s">
        <x:v>21</x:v>
      </x:c>
      <x:c r="D2200" s="0" t="s">
        <x:v>42</x:v>
      </x:c>
      <x:c r="E2200" s="0" t="s">
        <x:v>43</x:v>
      </x:c>
      <x:c r="F2200" s="0" t="s">
        <x:v>20</x:v>
      </x:c>
      <x:c r="G2200" s="0" t="n">
        <x:v>25</x:v>
      </x:c>
      <x:c r="H2200" s="4" t="n">
        <x:v>7.5</x:v>
      </x:c>
      <x:c r="I2200" s="4" t="n">
        <x:v>25</x:v>
      </x:c>
      <x:c r="J2200" s="4" t="n">
        <x:v>0.3</x:v>
      </x:c>
      <x:c r="K2200" s="4">
        <x:f>I2200*J2200</x:f>
      </x:c>
      <x:c r="L2200" s="4" t="n">
        <x:v>46.202</x:v>
      </x:c>
      <x:c r="M2200" s="5">
        <x:f>J2200/3.83*100</x:f>
      </x:c>
      <x:c r="N2200" s="6">
        <x:f>M2200*L2200/100</x:f>
      </x:c>
      <x:c r="O2200" s="6">
        <x:f>H2200-N2200</x:f>
      </x:c>
    </x:row>
    <x:row r="2201" spans="1:25">
      <x:c r="A2201" s="0" t="s">
        <x:v>113</x:v>
      </x:c>
      <x:c r="B2201" s="0" t="n">
        <x:v>2174</x:v>
      </x:c>
      <x:c r="C2201" s="0" t="s">
        <x:v>21</x:v>
      </x:c>
      <x:c r="D2201" s="0" t="s">
        <x:v>33</x:v>
      </x:c>
      <x:c r="E2201" s="0" t="s">
        <x:v>45</x:v>
      </x:c>
      <x:c r="F2201" s="0" t="s">
        <x:v>26</x:v>
      </x:c>
      <x:c r="G2201" s="0" t="n">
        <x:v>25</x:v>
      </x:c>
      <x:c r="H2201" s="4" t="n">
        <x:v>37</x:v>
      </x:c>
      <x:c r="I2201" s="4" t="n">
        <x:v>25</x:v>
      </x:c>
      <x:c r="J2201" s="4" t="n">
        <x:v>1.48</x:v>
      </x:c>
      <x:c r="K2201" s="4">
        <x:f>I2201*J2201</x:f>
      </x:c>
      <x:c r="L2201" s="4" t="n">
        <x:v>46.202</x:v>
      </x:c>
      <x:c r="M2201" s="5">
        <x:f>J2201/3.83*100</x:f>
      </x:c>
      <x:c r="N2201" s="6">
        <x:f>M2201*L2201/100</x:f>
      </x:c>
      <x:c r="O2201" s="6">
        <x:f>H2201-N2201</x:f>
      </x:c>
    </x:row>
    <x:row r="2202" spans="1:25">
      <x:c r="A2202" s="0" t="s">
        <x:v>113</x:v>
      </x:c>
      <x:c r="B2202" s="0" t="n">
        <x:v>2174</x:v>
      </x:c>
      <x:c r="C2202" s="0" t="s">
        <x:v>21</x:v>
      </x:c>
      <x:c r="D2202" s="0" t="s">
        <x:v>36</x:v>
      </x:c>
      <x:c r="E2202" s="0" t="s">
        <x:v>46</x:v>
      </x:c>
      <x:c r="F2202" s="0" t="s">
        <x:v>26</x:v>
      </x:c>
      <x:c r="G2202" s="0" t="n">
        <x:v>25</x:v>
      </x:c>
      <x:c r="H2202" s="4" t="n">
        <x:v>43.75</x:v>
      </x:c>
      <x:c r="I2202" s="4" t="n">
        <x:v>25</x:v>
      </x:c>
      <x:c r="J2202" s="4" t="n">
        <x:v>1.75</x:v>
      </x:c>
      <x:c r="K2202" s="4">
        <x:f>I2202*J2202</x:f>
      </x:c>
      <x:c r="L2202" s="4" t="n">
        <x:v>46.202</x:v>
      </x:c>
      <x:c r="M2202" s="5">
        <x:f>J2202/3.83*100</x:f>
      </x:c>
      <x:c r="N2202" s="6">
        <x:f>M2202*L2202/100</x:f>
      </x:c>
      <x:c r="O2202" s="6">
        <x:f>H2202-N2202</x:f>
      </x:c>
    </x:row>
    <x:row r="2203" spans="1:25">
      <x:c r="A2203" s="0" t="s">
        <x:v>114</x:v>
      </x:c>
      <x:c r="B2203" s="0" t="n">
        <x:v>2175</x:v>
      </x:c>
      <x:c r="C2203" s="0" t="s">
        <x:v>21</x:v>
      </x:c>
      <x:c r="D2203" s="0" t="s">
        <x:v>42</x:v>
      </x:c>
      <x:c r="E2203" s="0" t="s">
        <x:v>43</x:v>
      </x:c>
      <x:c r="F2203" s="0" t="s">
        <x:v>20</x:v>
      </x:c>
      <x:c r="G2203" s="0" t="n">
        <x:v>80</x:v>
      </x:c>
      <x:c r="H2203" s="4" t="n">
        <x:v>24</x:v>
      </x:c>
      <x:c r="I2203" s="4" t="n">
        <x:v>80</x:v>
      </x:c>
      <x:c r="J2203" s="4" t="n">
        <x:v>0.3</x:v>
      </x:c>
      <x:c r="K2203" s="4">
        <x:f>I2203*J2203</x:f>
      </x:c>
      <x:c r="L2203" s="4" t="n">
        <x:v>120.094</x:v>
      </x:c>
      <x:c r="M2203" s="5">
        <x:f>J2203/3.83*100</x:f>
      </x:c>
      <x:c r="N2203" s="6">
        <x:f>M2203*L2203/100</x:f>
      </x:c>
      <x:c r="O2203" s="6">
        <x:f>H2203-N2203</x:f>
      </x:c>
    </x:row>
    <x:row r="2204" spans="1:25">
      <x:c r="A2204" s="0" t="s">
        <x:v>114</x:v>
      </x:c>
      <x:c r="B2204" s="0" t="n">
        <x:v>2175</x:v>
      </x:c>
      <x:c r="C2204" s="0" t="s">
        <x:v>21</x:v>
      </x:c>
      <x:c r="D2204" s="0" t="s">
        <x:v>42</x:v>
      </x:c>
      <x:c r="E2204" s="0" t="s">
        <x:v>44</x:v>
      </x:c>
      <x:c r="F2204" s="0" t="s">
        <x:v>20</x:v>
      </x:c>
      <x:c r="G2204" s="0" t="n">
        <x:v>80</x:v>
      </x:c>
      <x:c r="H2204" s="4" t="n">
        <x:v>24</x:v>
      </x:c>
      <x:c r="I2204" s="4" t="n">
        <x:v>80</x:v>
      </x:c>
      <x:c r="J2204" s="4" t="n">
        <x:v>0.3</x:v>
      </x:c>
      <x:c r="K2204" s="4">
        <x:f>I2204*J2204</x:f>
      </x:c>
      <x:c r="L2204" s="4" t="n">
        <x:v>120.094</x:v>
      </x:c>
      <x:c r="M2204" s="5">
        <x:f>J2204/3.83*100</x:f>
      </x:c>
      <x:c r="N2204" s="6">
        <x:f>M2204*L2204/100</x:f>
      </x:c>
      <x:c r="O2204" s="6">
        <x:f>H2204-N2204</x:f>
      </x:c>
    </x:row>
    <x:row r="2205" spans="1:25">
      <x:c r="A2205" s="0" t="s">
        <x:v>114</x:v>
      </x:c>
      <x:c r="B2205" s="0" t="n">
        <x:v>2175</x:v>
      </x:c>
      <x:c r="C2205" s="0" t="s">
        <x:v>21</x:v>
      </x:c>
      <x:c r="D2205" s="0" t="s">
        <x:v>33</x:v>
      </x:c>
      <x:c r="E2205" s="0" t="s">
        <x:v>45</x:v>
      </x:c>
      <x:c r="F2205" s="0" t="s">
        <x:v>26</x:v>
      </x:c>
      <x:c r="G2205" s="0" t="n">
        <x:v>80</x:v>
      </x:c>
      <x:c r="H2205" s="4" t="n">
        <x:v>118.401</x:v>
      </x:c>
      <x:c r="I2205" s="4" t="n">
        <x:v>80</x:v>
      </x:c>
      <x:c r="J2205" s="4" t="n">
        <x:v>1.48</x:v>
      </x:c>
      <x:c r="K2205" s="4">
        <x:f>I2205*J2205</x:f>
      </x:c>
      <x:c r="L2205" s="4" t="n">
        <x:v>120.094</x:v>
      </x:c>
      <x:c r="M2205" s="5">
        <x:f>J2205/3.83*100</x:f>
      </x:c>
      <x:c r="N2205" s="6">
        <x:f>M2205*L2205/100</x:f>
      </x:c>
      <x:c r="O2205" s="6">
        <x:f>H2205-N2205</x:f>
      </x:c>
    </x:row>
    <x:row r="2206" spans="1:25">
      <x:c r="A2206" s="0" t="s">
        <x:v>114</x:v>
      </x:c>
      <x:c r="B2206" s="0" t="n">
        <x:v>2175</x:v>
      </x:c>
      <x:c r="C2206" s="0" t="s">
        <x:v>21</x:v>
      </x:c>
      <x:c r="D2206" s="0" t="s">
        <x:v>36</x:v>
      </x:c>
      <x:c r="E2206" s="0" t="s">
        <x:v>46</x:v>
      </x:c>
      <x:c r="F2206" s="0" t="s">
        <x:v>26</x:v>
      </x:c>
      <x:c r="G2206" s="0" t="n">
        <x:v>80</x:v>
      </x:c>
      <x:c r="H2206" s="4" t="n">
        <x:v>1.001</x:v>
      </x:c>
      <x:c r="I2206" s="4" t="n">
        <x:v>80</x:v>
      </x:c>
      <x:c r="J2206" s="4" t="s"/>
      <x:c r="K2206" s="4">
        <x:f>I2206*J2206</x:f>
      </x:c>
      <x:c r="L2206" s="4" t="n">
        <x:v>120.094</x:v>
      </x:c>
      <x:c r="M2206" s="5">
        <x:f>J2206/3.83*100</x:f>
      </x:c>
      <x:c r="N2206" s="6">
        <x:f>M2206*L2206/100</x:f>
      </x:c>
      <x:c r="O2206" s="6">
        <x:f>H2206-N2206</x:f>
      </x:c>
    </x:row>
    <x:row r="2207" spans="1:25">
      <x:c r="A2207" s="0" t="s">
        <x:v>114</x:v>
      </x:c>
      <x:c r="B2207" s="0" t="n">
        <x:v>2175</x:v>
      </x:c>
      <x:c r="C2207" s="0" t="s">
        <x:v>21</x:v>
      </x:c>
      <x:c r="D2207" s="0" t="s">
        <x:v>150</x:v>
      </x:c>
      <x:c r="E2207" s="0" t="s">
        <x:v>46</x:v>
      </x:c>
      <x:c r="F2207" s="0" t="s">
        <x:v>26</x:v>
      </x:c>
      <x:c r="G2207" s="0" t="n">
        <x:v>80</x:v>
      </x:c>
      <x:c r="H2207" s="4" t="n">
        <x:v>122.5</x:v>
      </x:c>
      <x:c r="I2207" s="4" t="n">
        <x:v>80</x:v>
      </x:c>
      <x:c r="J2207" s="4" t="n">
        <x:v>1.75</x:v>
      </x:c>
      <x:c r="K2207" s="4">
        <x:f>I2207*J2207</x:f>
      </x:c>
      <x:c r="L2207" s="4" t="n">
        <x:v>120.094</x:v>
      </x:c>
      <x:c r="M2207" s="5">
        <x:f>J2207/3.83*100</x:f>
      </x:c>
      <x:c r="N2207" s="6">
        <x:f>M2207*L2207/100</x:f>
      </x:c>
      <x:c r="O2207" s="6">
        <x:f>H2207-N2207</x:f>
      </x:c>
    </x:row>
    <x:row r="2208" spans="1:25">
      <x:c r="A2208" s="0" t="s">
        <x:v>142</x:v>
      </x:c>
      <x:c r="B2208" s="0" t="n">
        <x:v>2182</x:v>
      </x:c>
      <x:c r="C2208" s="0" t="s">
        <x:v>128</x:v>
      </x:c>
      <x:c r="D2208" s="0" t="s">
        <x:v>18</x:v>
      </x:c>
      <x:c r="E2208" s="0" t="s">
        <x:v>19</x:v>
      </x:c>
      <x:c r="F2208" s="0" t="s">
        <x:v>20</x:v>
      </x:c>
      <x:c r="G2208" s="0" t="n">
        <x:v>618</x:v>
      </x:c>
      <x:c r="H2208" s="4" t="n">
        <x:v>74.16</x:v>
      </x:c>
      <x:c r="I2208" s="4" t="n">
        <x:v>618</x:v>
      </x:c>
      <x:c r="J2208" s="4" t="n">
        <x:v>0.12</x:v>
      </x:c>
      <x:c r="K2208" s="4">
        <x:f>I2208*J2208</x:f>
      </x:c>
      <x:c r="L2208" s="4" t="n">
        <x:v>53.172</x:v>
      </x:c>
      <x:c r="M2208" s="5">
        <x:f>J2208/0.29*100</x:f>
      </x:c>
      <x:c r="N2208" s="6">
        <x:f>M2208*L2208/100</x:f>
      </x:c>
      <x:c r="O2208" s="6">
        <x:f>H2208-N2208</x:f>
      </x:c>
    </x:row>
    <x:row r="2209" spans="1:25">
      <x:c r="A2209" s="0" t="s">
        <x:v>142</x:v>
      </x:c>
      <x:c r="B2209" s="0" t="n">
        <x:v>2182</x:v>
      </x:c>
      <x:c r="C2209" s="0" t="s">
        <x:v>128</x:v>
      </x:c>
      <x:c r="D2209" s="0" t="s">
        <x:v>129</x:v>
      </x:c>
      <x:c r="E2209" s="0" t="s">
        <x:v>130</x:v>
      </x:c>
      <x:c r="F2209" s="0" t="s">
        <x:v>20</x:v>
      </x:c>
      <x:c r="G2209" s="0" t="n">
        <x:v>618</x:v>
      </x:c>
      <x:c r="H2209" s="4" t="n">
        <x:v>61.8</x:v>
      </x:c>
      <x:c r="I2209" s="4" t="n">
        <x:v>618</x:v>
      </x:c>
      <x:c r="J2209" s="4" t="n">
        <x:v>0.1</x:v>
      </x:c>
      <x:c r="K2209" s="4">
        <x:f>I2209*J2209</x:f>
      </x:c>
      <x:c r="L2209" s="4" t="n">
        <x:v>53.172</x:v>
      </x:c>
      <x:c r="M2209" s="5">
        <x:f>J2209/0.29*100</x:f>
      </x:c>
      <x:c r="N2209" s="6">
        <x:f>M2209*L2209/100</x:f>
      </x:c>
      <x:c r="O2209" s="6">
        <x:f>H2209-N2209</x:f>
      </x:c>
    </x:row>
    <x:row r="2210" spans="1:25">
      <x:c r="A2210" s="0" t="s">
        <x:v>142</x:v>
      </x:c>
      <x:c r="B2210" s="0" t="n">
        <x:v>2182</x:v>
      </x:c>
      <x:c r="C2210" s="0" t="s">
        <x:v>128</x:v>
      </x:c>
      <x:c r="D2210" s="0" t="s">
        <x:v>18</x:v>
      </x:c>
      <x:c r="E2210" s="0" t="s">
        <x:v>19</x:v>
      </x:c>
      <x:c r="F2210" s="0" t="s">
        <x:v>26</x:v>
      </x:c>
      <x:c r="G2210" s="0" t="n">
        <x:v>618</x:v>
      </x:c>
      <x:c r="H2210" s="4" t="n">
        <x:v>43.261</x:v>
      </x:c>
      <x:c r="I2210" s="4" t="n">
        <x:v>618</x:v>
      </x:c>
      <x:c r="J2210" s="4" t="n">
        <x:v>0.07</x:v>
      </x:c>
      <x:c r="K2210" s="4">
        <x:f>I2210*J2210</x:f>
      </x:c>
      <x:c r="L2210" s="4" t="n">
        <x:v>53.172</x:v>
      </x:c>
      <x:c r="M2210" s="5">
        <x:f>J2210/0.29*100</x:f>
      </x:c>
      <x:c r="N2210" s="6">
        <x:f>M2210*L2210/100</x:f>
      </x:c>
      <x:c r="O2210" s="6">
        <x:f>H2210-N2210</x:f>
      </x:c>
    </x:row>
    <x:row r="2211" spans="1:25">
      <x:c r="A2211" s="0" t="s">
        <x:v>135</x:v>
      </x:c>
      <x:c r="B2211" s="0" t="n">
        <x:v>2183</x:v>
      </x:c>
      <x:c r="C2211" s="0" t="s">
        <x:v>128</x:v>
      </x:c>
      <x:c r="D2211" s="0" t="s">
        <x:v>129</x:v>
      </x:c>
      <x:c r="E2211" s="0" t="s">
        <x:v>130</x:v>
      </x:c>
      <x:c r="F2211" s="0" t="s">
        <x:v>20</x:v>
      </x:c>
      <x:c r="G2211" s="0" t="n">
        <x:v>618</x:v>
      </x:c>
      <x:c r="H2211" s="4" t="n">
        <x:v>61.8</x:v>
      </x:c>
      <x:c r="I2211" s="4" t="n">
        <x:v>618</x:v>
      </x:c>
      <x:c r="J2211" s="4" t="n">
        <x:v>0.1</x:v>
      </x:c>
      <x:c r="K2211" s="4">
        <x:f>I2211*J2211</x:f>
      </x:c>
      <x:c r="L2211" s="4" t="n">
        <x:v>109.34</x:v>
      </x:c>
      <x:c r="M2211" s="5">
        <x:f>J2211/0.29*100</x:f>
      </x:c>
      <x:c r="N2211" s="6">
        <x:f>M2211*L2211/100</x:f>
      </x:c>
      <x:c r="O2211" s="6">
        <x:f>H2211-N2211</x:f>
      </x:c>
    </x:row>
    <x:row r="2212" spans="1:25">
      <x:c r="A2212" s="0" t="s">
        <x:v>135</x:v>
      </x:c>
      <x:c r="B2212" s="0" t="n">
        <x:v>2183</x:v>
      </x:c>
      <x:c r="C2212" s="0" t="s">
        <x:v>128</x:v>
      </x:c>
      <x:c r="D2212" s="0" t="s">
        <x:v>18</x:v>
      </x:c>
      <x:c r="E2212" s="0" t="s">
        <x:v>19</x:v>
      </x:c>
      <x:c r="F2212" s="0" t="s">
        <x:v>20</x:v>
      </x:c>
      <x:c r="G2212" s="0" t="n">
        <x:v>618</x:v>
      </x:c>
      <x:c r="H2212" s="4" t="n">
        <x:v>74.16</x:v>
      </x:c>
      <x:c r="I2212" s="4" t="n">
        <x:v>618</x:v>
      </x:c>
      <x:c r="J2212" s="4" t="n">
        <x:v>0.12</x:v>
      </x:c>
      <x:c r="K2212" s="4">
        <x:f>I2212*J2212</x:f>
      </x:c>
      <x:c r="L2212" s="4" t="n">
        <x:v>109.34</x:v>
      </x:c>
      <x:c r="M2212" s="5">
        <x:f>J2212/0.29*100</x:f>
      </x:c>
      <x:c r="N2212" s="6">
        <x:f>M2212*L2212/100</x:f>
      </x:c>
      <x:c r="O2212" s="6">
        <x:f>H2212-N2212</x:f>
      </x:c>
    </x:row>
    <x:row r="2213" spans="1:25">
      <x:c r="A2213" s="0" t="s">
        <x:v>135</x:v>
      </x:c>
      <x:c r="B2213" s="0" t="n">
        <x:v>2183</x:v>
      </x:c>
      <x:c r="C2213" s="0" t="s">
        <x:v>128</x:v>
      </x:c>
      <x:c r="D2213" s="0" t="s">
        <x:v>18</x:v>
      </x:c>
      <x:c r="E2213" s="0" t="s">
        <x:v>19</x:v>
      </x:c>
      <x:c r="F2213" s="0" t="s">
        <x:v>26</x:v>
      </x:c>
      <x:c r="G2213" s="0" t="n">
        <x:v>618</x:v>
      </x:c>
      <x:c r="H2213" s="4" t="n">
        <x:v>40</x:v>
      </x:c>
      <x:c r="I2213" s="4" t="n">
        <x:v>618</x:v>
      </x:c>
      <x:c r="J2213" s="4" t="n">
        <x:v>0.07</x:v>
      </x:c>
      <x:c r="K2213" s="4">
        <x:f>I2213*J2213</x:f>
      </x:c>
      <x:c r="L2213" s="4" t="n">
        <x:v>109.34</x:v>
      </x:c>
      <x:c r="M2213" s="5">
        <x:f>J2213/0.29*100</x:f>
      </x:c>
      <x:c r="N2213" s="6">
        <x:f>M2213*L2213/100</x:f>
      </x:c>
      <x:c r="O2213" s="6">
        <x:f>H2213-N2213</x:f>
      </x:c>
    </x:row>
    <x:row r="2214" spans="1:25">
      <x:c r="A2214" s="0" t="s">
        <x:v>139</x:v>
      </x:c>
      <x:c r="B2214" s="0" t="n">
        <x:v>2184</x:v>
      </x:c>
      <x:c r="C2214" s="0" t="s">
        <x:v>128</x:v>
      </x:c>
      <x:c r="D2214" s="0" t="s">
        <x:v>18</x:v>
      </x:c>
      <x:c r="E2214" s="0" t="s">
        <x:v>19</x:v>
      </x:c>
      <x:c r="F2214" s="0" t="s">
        <x:v>20</x:v>
      </x:c>
      <x:c r="G2214" s="0" t="n">
        <x:v>618</x:v>
      </x:c>
      <x:c r="H2214" s="4" t="n">
        <x:v>74.16</x:v>
      </x:c>
      <x:c r="I2214" s="4" t="n">
        <x:v>618</x:v>
      </x:c>
      <x:c r="J2214" s="4" t="n">
        <x:v>0.12</x:v>
      </x:c>
      <x:c r="K2214" s="4">
        <x:f>I2214*J2214</x:f>
      </x:c>
      <x:c r="L2214" s="4" t="n">
        <x:v>150.618</x:v>
      </x:c>
      <x:c r="M2214" s="5">
        <x:f>J2214/0.29*100</x:f>
      </x:c>
      <x:c r="N2214" s="6">
        <x:f>M2214*L2214/100</x:f>
      </x:c>
      <x:c r="O2214" s="6">
        <x:f>H2214-N2214</x:f>
      </x:c>
    </x:row>
    <x:row r="2215" spans="1:25">
      <x:c r="A2215" s="0" t="s">
        <x:v>139</x:v>
      </x:c>
      <x:c r="B2215" s="0" t="n">
        <x:v>2184</x:v>
      </x:c>
      <x:c r="C2215" s="0" t="s">
        <x:v>128</x:v>
      </x:c>
      <x:c r="D2215" s="0" t="s">
        <x:v>129</x:v>
      </x:c>
      <x:c r="E2215" s="0" t="s">
        <x:v>130</x:v>
      </x:c>
      <x:c r="F2215" s="0" t="s">
        <x:v>20</x:v>
      </x:c>
      <x:c r="G2215" s="0" t="n">
        <x:v>618</x:v>
      </x:c>
      <x:c r="H2215" s="4" t="n">
        <x:v>61.8</x:v>
      </x:c>
      <x:c r="I2215" s="4" t="n">
        <x:v>618</x:v>
      </x:c>
      <x:c r="J2215" s="4" t="n">
        <x:v>0.1</x:v>
      </x:c>
      <x:c r="K2215" s="4">
        <x:f>I2215*J2215</x:f>
      </x:c>
      <x:c r="L2215" s="4" t="n">
        <x:v>150.618</x:v>
      </x:c>
      <x:c r="M2215" s="5">
        <x:f>J2215/0.29*100</x:f>
      </x:c>
      <x:c r="N2215" s="6">
        <x:f>M2215*L2215/100</x:f>
      </x:c>
      <x:c r="O2215" s="6">
        <x:f>H2215-N2215</x:f>
      </x:c>
    </x:row>
    <x:row r="2216" spans="1:25">
      <x:c r="A2216" s="0" t="s">
        <x:v>139</x:v>
      </x:c>
      <x:c r="B2216" s="0" t="n">
        <x:v>2184</x:v>
      </x:c>
      <x:c r="C2216" s="0" t="s">
        <x:v>128</x:v>
      </x:c>
      <x:c r="D2216" s="0" t="s">
        <x:v>18</x:v>
      </x:c>
      <x:c r="E2216" s="0" t="s">
        <x:v>19</x:v>
      </x:c>
      <x:c r="F2216" s="0" t="s">
        <x:v>26</x:v>
      </x:c>
      <x:c r="G2216" s="0" t="n">
        <x:v>618</x:v>
      </x:c>
      <x:c r="H2216" s="4" t="n">
        <x:v>43.261</x:v>
      </x:c>
      <x:c r="I2216" s="4" t="n">
        <x:v>618</x:v>
      </x:c>
      <x:c r="J2216" s="4" t="n">
        <x:v>0.07</x:v>
      </x:c>
      <x:c r="K2216" s="4">
        <x:f>I2216*J2216</x:f>
      </x:c>
      <x:c r="L2216" s="4" t="n">
        <x:v>150.618</x:v>
      </x:c>
      <x:c r="M2216" s="5">
        <x:f>J2216/0.29*100</x:f>
      </x:c>
      <x:c r="N2216" s="6">
        <x:f>M2216*L2216/100</x:f>
      </x:c>
      <x:c r="O2216" s="6">
        <x:f>H2216-N2216</x:f>
      </x:c>
    </x:row>
    <x:row r="2217" spans="1:25">
      <x:c r="A2217" s="0" t="s">
        <x:v>136</x:v>
      </x:c>
      <x:c r="B2217" s="0" t="n">
        <x:v>2185</x:v>
      </x:c>
      <x:c r="C2217" s="0" t="s">
        <x:v>128</x:v>
      </x:c>
      <x:c r="D2217" s="0" t="s">
        <x:v>129</x:v>
      </x:c>
      <x:c r="E2217" s="0" t="s">
        <x:v>130</x:v>
      </x:c>
      <x:c r="F2217" s="0" t="s">
        <x:v>20</x:v>
      </x:c>
      <x:c r="G2217" s="0" t="n">
        <x:v>988</x:v>
      </x:c>
      <x:c r="H2217" s="4" t="n">
        <x:v>98.8</x:v>
      </x:c>
      <x:c r="I2217" s="4" t="n">
        <x:v>988</x:v>
      </x:c>
      <x:c r="J2217" s="4" t="n">
        <x:v>0.1</x:v>
      </x:c>
      <x:c r="K2217" s="4">
        <x:f>I2217*J2217</x:f>
      </x:c>
      <x:c r="L2217" s="4" t="n">
        <x:v>179.9</x:v>
      </x:c>
      <x:c r="M2217" s="5">
        <x:f>J2217/0.29*100</x:f>
      </x:c>
      <x:c r="N2217" s="6">
        <x:f>M2217*L2217/100</x:f>
      </x:c>
      <x:c r="O2217" s="6">
        <x:f>H2217-N2217</x:f>
      </x:c>
    </x:row>
    <x:row r="2218" spans="1:25">
      <x:c r="A2218" s="0" t="s">
        <x:v>136</x:v>
      </x:c>
      <x:c r="B2218" s="0" t="n">
        <x:v>2185</x:v>
      </x:c>
      <x:c r="C2218" s="0" t="s">
        <x:v>128</x:v>
      </x:c>
      <x:c r="D2218" s="0" t="s">
        <x:v>18</x:v>
      </x:c>
      <x:c r="E2218" s="0" t="s">
        <x:v>19</x:v>
      </x:c>
      <x:c r="F2218" s="0" t="s">
        <x:v>20</x:v>
      </x:c>
      <x:c r="G2218" s="0" t="n">
        <x:v>988</x:v>
      </x:c>
      <x:c r="H2218" s="4" t="n">
        <x:v>118.56</x:v>
      </x:c>
      <x:c r="I2218" s="4" t="n">
        <x:v>988</x:v>
      </x:c>
      <x:c r="J2218" s="4" t="n">
        <x:v>0.12</x:v>
      </x:c>
      <x:c r="K2218" s="4">
        <x:f>I2218*J2218</x:f>
      </x:c>
      <x:c r="L2218" s="4" t="n">
        <x:v>179.9</x:v>
      </x:c>
      <x:c r="M2218" s="5">
        <x:f>J2218/0.29*100</x:f>
      </x:c>
      <x:c r="N2218" s="6">
        <x:f>M2218*L2218/100</x:f>
      </x:c>
      <x:c r="O2218" s="6">
        <x:f>H2218-N2218</x:f>
      </x:c>
    </x:row>
    <x:row r="2219" spans="1:25">
      <x:c r="A2219" s="0" t="s">
        <x:v>136</x:v>
      </x:c>
      <x:c r="B2219" s="0" t="n">
        <x:v>2185</x:v>
      </x:c>
      <x:c r="C2219" s="0" t="s">
        <x:v>128</x:v>
      </x:c>
      <x:c r="D2219" s="0" t="s">
        <x:v>18</x:v>
      </x:c>
      <x:c r="E2219" s="0" t="s">
        <x:v>19</x:v>
      </x:c>
      <x:c r="F2219" s="0" t="s">
        <x:v>26</x:v>
      </x:c>
      <x:c r="G2219" s="0" t="n">
        <x:v>988</x:v>
      </x:c>
      <x:c r="H2219" s="4" t="n">
        <x:v>69.162</x:v>
      </x:c>
      <x:c r="I2219" s="4" t="n">
        <x:v>988</x:v>
      </x:c>
      <x:c r="J2219" s="4" t="n">
        <x:v>0.07</x:v>
      </x:c>
      <x:c r="K2219" s="4">
        <x:f>I2219*J2219</x:f>
      </x:c>
      <x:c r="L2219" s="4" t="n">
        <x:v>179.9</x:v>
      </x:c>
      <x:c r="M2219" s="5">
        <x:f>J2219/0.29*100</x:f>
      </x:c>
      <x:c r="N2219" s="6">
        <x:f>M2219*L2219/100</x:f>
      </x:c>
      <x:c r="O2219" s="6">
        <x:f>H2219-N2219</x:f>
      </x:c>
    </x:row>
    <x:row r="2220" spans="1:25">
      <x:c r="A2220" s="0" t="s">
        <x:v>110</x:v>
      </x:c>
      <x:c r="B2220" s="0" t="n">
        <x:v>2186</x:v>
      </x:c>
      <x:c r="C2220" s="0" t="s">
        <x:v>21</x:v>
      </x:c>
      <x:c r="D2220" s="0" t="s">
        <x:v>22</x:v>
      </x:c>
      <x:c r="E2220" s="0" t="s">
        <x:v>23</x:v>
      </x:c>
      <x:c r="F2220" s="0" t="s">
        <x:v>20</x:v>
      </x:c>
      <x:c r="G2220" s="0" t="n">
        <x:v>117</x:v>
      </x:c>
      <x:c r="H2220" s="4" t="n">
        <x:v>43.384</x:v>
      </x:c>
      <x:c r="I2220" s="4" t="n">
        <x:v>117</x:v>
      </x:c>
      <x:c r="J2220" s="4" t="n">
        <x:v>0.371</x:v>
      </x:c>
      <x:c r="K2220" s="4">
        <x:f>I2220*J2220</x:f>
      </x:c>
      <x:c r="L2220" s="4" t="n">
        <x:v>0</x:v>
      </x:c>
      <x:c r="M2220" s="5">
        <x:f>J2220/2.863*100</x:f>
      </x:c>
      <x:c r="N2220" s="6">
        <x:f>M2220*L2220/100</x:f>
      </x:c>
      <x:c r="O2220" s="6">
        <x:f>H2220-N2220</x:f>
      </x:c>
    </x:row>
    <x:row r="2221" spans="1:25">
      <x:c r="A2221" s="0" t="s">
        <x:v>110</x:v>
      </x:c>
      <x:c r="B2221" s="0" t="n">
        <x:v>2186</x:v>
      </x:c>
      <x:c r="C2221" s="0" t="s">
        <x:v>21</x:v>
      </x:c>
      <x:c r="D2221" s="0" t="s">
        <x:v>22</x:v>
      </x:c>
      <x:c r="E2221" s="0" t="s">
        <x:v>23</x:v>
      </x:c>
      <x:c r="F2221" s="0" t="s">
        <x:v>20</x:v>
      </x:c>
      <x:c r="G2221" s="0" t="n">
        <x:v>117</x:v>
      </x:c>
      <x:c r="H2221" s="4" t="n">
        <x:v>43.384</x:v>
      </x:c>
      <x:c r="I2221" s="4" t="n">
        <x:v>117</x:v>
      </x:c>
      <x:c r="J2221" s="4" t="n">
        <x:v>0.371</x:v>
      </x:c>
      <x:c r="K2221" s="4">
        <x:f>I2221*J2221</x:f>
      </x:c>
      <x:c r="L2221" s="4" t="n">
        <x:v>0</x:v>
      </x:c>
      <x:c r="M2221" s="5">
        <x:f>J2221/2.863*100</x:f>
      </x:c>
      <x:c r="N2221" s="6">
        <x:f>M2221*L2221/100</x:f>
      </x:c>
      <x:c r="O2221" s="6">
        <x:f>H2221-N2221</x:f>
      </x:c>
    </x:row>
    <x:row r="2222" spans="1:25">
      <x:c r="A2222" s="0" t="s">
        <x:v>110</x:v>
      </x:c>
      <x:c r="B2222" s="0" t="n">
        <x:v>2186</x:v>
      </x:c>
      <x:c r="C2222" s="0" t="s">
        <x:v>21</x:v>
      </x:c>
      <x:c r="D2222" s="0" t="s">
        <x:v>22</x:v>
      </x:c>
      <x:c r="E2222" s="0" t="s">
        <x:v>23</x:v>
      </x:c>
      <x:c r="F2222" s="0" t="s">
        <x:v>20</x:v>
      </x:c>
      <x:c r="G2222" s="0" t="n">
        <x:v>117</x:v>
      </x:c>
      <x:c r="H2222" s="4" t="n">
        <x:v>39.897</x:v>
      </x:c>
      <x:c r="I2222" s="4" t="n">
        <x:v>117</x:v>
      </x:c>
      <x:c r="J2222" s="4" t="n">
        <x:v>0.341</x:v>
      </x:c>
      <x:c r="K2222" s="4">
        <x:f>I2222*J2222</x:f>
      </x:c>
      <x:c r="L2222" s="4" t="n">
        <x:v>0</x:v>
      </x:c>
      <x:c r="M2222" s="5">
        <x:f>J2222/2.863*100</x:f>
      </x:c>
      <x:c r="N2222" s="6">
        <x:f>M2222*L2222/100</x:f>
      </x:c>
      <x:c r="O2222" s="6">
        <x:f>H2222-N2222</x:f>
      </x:c>
    </x:row>
    <x:row r="2223" spans="1:25">
      <x:c r="A2223" s="0" t="s">
        <x:v>110</x:v>
      </x:c>
      <x:c r="B2223" s="0" t="n">
        <x:v>2186</x:v>
      </x:c>
      <x:c r="C2223" s="0" t="s">
        <x:v>21</x:v>
      </x:c>
      <x:c r="D2223" s="0" t="s">
        <x:v>28</x:v>
      </x:c>
      <x:c r="E2223" s="0" t="s">
        <x:v>19</x:v>
      </x:c>
      <x:c r="F2223" s="0" t="s">
        <x:v>26</x:v>
      </x:c>
      <x:c r="G2223" s="0" t="n">
        <x:v>117</x:v>
      </x:c>
      <x:c r="H2223" s="4" t="n">
        <x:v>30.422</x:v>
      </x:c>
      <x:c r="I2223" s="4" t="n">
        <x:v>117</x:v>
      </x:c>
      <x:c r="J2223" s="4" t="n">
        <x:v>0.26</x:v>
      </x:c>
      <x:c r="K2223" s="4">
        <x:f>I2223*J2223</x:f>
      </x:c>
      <x:c r="L2223" s="4" t="n">
        <x:v>0</x:v>
      </x:c>
      <x:c r="M2223" s="5">
        <x:f>J2223/2.863*100</x:f>
      </x:c>
      <x:c r="N2223" s="6">
        <x:f>M2223*L2223/100</x:f>
      </x:c>
      <x:c r="O2223" s="6">
        <x:f>H2223-N2223</x:f>
      </x:c>
    </x:row>
    <x:row r="2224" spans="1:25">
      <x:c r="A2224" s="0" t="s">
        <x:v>110</x:v>
      </x:c>
      <x:c r="B2224" s="0" t="n">
        <x:v>2186</x:v>
      </x:c>
      <x:c r="C2224" s="0" t="s">
        <x:v>21</x:v>
      </x:c>
      <x:c r="D2224" s="0" t="s">
        <x:v>28</x:v>
      </x:c>
      <x:c r="E2224" s="0" t="s">
        <x:v>23</x:v>
      </x:c>
      <x:c r="F2224" s="0" t="s">
        <x:v>26</x:v>
      </x:c>
      <x:c r="G2224" s="0" t="n">
        <x:v>117</x:v>
      </x:c>
      <x:c r="H2224" s="4" t="n">
        <x:v>177.84</x:v>
      </x:c>
      <x:c r="I2224" s="4" t="n">
        <x:v>117</x:v>
      </x:c>
      <x:c r="J2224" s="4" t="n">
        <x:v>1.52</x:v>
      </x:c>
      <x:c r="K2224" s="4">
        <x:f>I2224*J2224</x:f>
      </x:c>
      <x:c r="L2224" s="4" t="n">
        <x:v>0</x:v>
      </x:c>
      <x:c r="M2224" s="5">
        <x:f>J2224/2.863*100</x:f>
      </x:c>
      <x:c r="N2224" s="6">
        <x:f>M2224*L2224/100</x:f>
      </x:c>
      <x:c r="O2224" s="6">
        <x:f>H2224-N2224</x:f>
      </x:c>
    </x:row>
    <x:row r="2225" spans="1:25">
      <x:c r="A2225" s="0" t="s">
        <x:v>16</x:v>
      </x:c>
      <x:c r="B2225" s="0" t="n">
        <x:v>2187</x:v>
      </x:c>
      <x:c r="C2225" s="0" t="s">
        <x:v>21</x:v>
      </x:c>
      <x:c r="D2225" s="0" t="s">
        <x:v>22</x:v>
      </x:c>
      <x:c r="E2225" s="0" t="s">
        <x:v>23</x:v>
      </x:c>
      <x:c r="F2225" s="0" t="s">
        <x:v>20</x:v>
      </x:c>
      <x:c r="G2225" s="0" t="n">
        <x:v>117</x:v>
      </x:c>
      <x:c r="H2225" s="4" t="n">
        <x:v>43.384</x:v>
      </x:c>
      <x:c r="I2225" s="4" t="n">
        <x:v>117</x:v>
      </x:c>
      <x:c r="J2225" s="4" t="n">
        <x:v>0.371</x:v>
      </x:c>
      <x:c r="K2225" s="4">
        <x:f>I2225*J2225</x:f>
      </x:c>
      <x:c r="L2225" s="4" t="n">
        <x:v>0</x:v>
      </x:c>
      <x:c r="M2225" s="5">
        <x:f>J2225/2.863*100</x:f>
      </x:c>
      <x:c r="N2225" s="6">
        <x:f>M2225*L2225/100</x:f>
      </x:c>
      <x:c r="O2225" s="6">
        <x:f>H2225-N2225</x:f>
      </x:c>
    </x:row>
    <x:row r="2226" spans="1:25">
      <x:c r="A2226" s="0" t="s">
        <x:v>16</x:v>
      </x:c>
      <x:c r="B2226" s="0" t="n">
        <x:v>2187</x:v>
      </x:c>
      <x:c r="C2226" s="0" t="s">
        <x:v>21</x:v>
      </x:c>
      <x:c r="D2226" s="0" t="s">
        <x:v>22</x:v>
      </x:c>
      <x:c r="E2226" s="0" t="s">
        <x:v>23</x:v>
      </x:c>
      <x:c r="F2226" s="0" t="s">
        <x:v>20</x:v>
      </x:c>
      <x:c r="G2226" s="0" t="n">
        <x:v>117</x:v>
      </x:c>
      <x:c r="H2226" s="4" t="n">
        <x:v>43.384</x:v>
      </x:c>
      <x:c r="I2226" s="4" t="n">
        <x:v>117</x:v>
      </x:c>
      <x:c r="J2226" s="4" t="n">
        <x:v>0.371</x:v>
      </x:c>
      <x:c r="K2226" s="4">
        <x:f>I2226*J2226</x:f>
      </x:c>
      <x:c r="L2226" s="4" t="n">
        <x:v>0</x:v>
      </x:c>
      <x:c r="M2226" s="5">
        <x:f>J2226/2.863*100</x:f>
      </x:c>
      <x:c r="N2226" s="6">
        <x:f>M2226*L2226/100</x:f>
      </x:c>
      <x:c r="O2226" s="6">
        <x:f>H2226-N2226</x:f>
      </x:c>
    </x:row>
    <x:row r="2227" spans="1:25">
      <x:c r="A2227" s="0" t="s">
        <x:v>16</x:v>
      </x:c>
      <x:c r="B2227" s="0" t="n">
        <x:v>2187</x:v>
      </x:c>
      <x:c r="C2227" s="0" t="s">
        <x:v>21</x:v>
      </x:c>
      <x:c r="D2227" s="0" t="s">
        <x:v>22</x:v>
      </x:c>
      <x:c r="E2227" s="0" t="s">
        <x:v>23</x:v>
      </x:c>
      <x:c r="F2227" s="0" t="s">
        <x:v>20</x:v>
      </x:c>
      <x:c r="G2227" s="0" t="n">
        <x:v>117</x:v>
      </x:c>
      <x:c r="H2227" s="4" t="n">
        <x:v>39.897</x:v>
      </x:c>
      <x:c r="I2227" s="4" t="n">
        <x:v>117</x:v>
      </x:c>
      <x:c r="J2227" s="4" t="n">
        <x:v>0.341</x:v>
      </x:c>
      <x:c r="K2227" s="4">
        <x:f>I2227*J2227</x:f>
      </x:c>
      <x:c r="L2227" s="4" t="n">
        <x:v>0</x:v>
      </x:c>
      <x:c r="M2227" s="5">
        <x:f>J2227/2.863*100</x:f>
      </x:c>
      <x:c r="N2227" s="6">
        <x:f>M2227*L2227/100</x:f>
      </x:c>
      <x:c r="O2227" s="6">
        <x:f>H2227-N2227</x:f>
      </x:c>
    </x:row>
    <x:row r="2228" spans="1:25">
      <x:c r="A2228" s="0" t="s">
        <x:v>16</x:v>
      </x:c>
      <x:c r="B2228" s="0" t="n">
        <x:v>2187</x:v>
      </x:c>
      <x:c r="C2228" s="0" t="s">
        <x:v>21</x:v>
      </x:c>
      <x:c r="D2228" s="0" t="s">
        <x:v>28</x:v>
      </x:c>
      <x:c r="E2228" s="0" t="s">
        <x:v>19</x:v>
      </x:c>
      <x:c r="F2228" s="0" t="s">
        <x:v>26</x:v>
      </x:c>
      <x:c r="G2228" s="0" t="n">
        <x:v>117</x:v>
      </x:c>
      <x:c r="H2228" s="4" t="n">
        <x:v>30.427</x:v>
      </x:c>
      <x:c r="I2228" s="4" t="n">
        <x:v>117</x:v>
      </x:c>
      <x:c r="J2228" s="4" t="n">
        <x:v>0.26</x:v>
      </x:c>
      <x:c r="K2228" s="4">
        <x:f>I2228*J2228</x:f>
      </x:c>
      <x:c r="L2228" s="4" t="n">
        <x:v>0</x:v>
      </x:c>
      <x:c r="M2228" s="5">
        <x:f>J2228/2.863*100</x:f>
      </x:c>
      <x:c r="N2228" s="6">
        <x:f>M2228*L2228/100</x:f>
      </x:c>
      <x:c r="O2228" s="6">
        <x:f>H2228-N2228</x:f>
      </x:c>
    </x:row>
    <x:row r="2229" spans="1:25">
      <x:c r="A2229" s="0" t="s">
        <x:v>16</x:v>
      </x:c>
      <x:c r="B2229" s="0" t="n">
        <x:v>2187</x:v>
      </x:c>
      <x:c r="C2229" s="0" t="s">
        <x:v>21</x:v>
      </x:c>
      <x:c r="D2229" s="0" t="s">
        <x:v>28</x:v>
      </x:c>
      <x:c r="E2229" s="0" t="s">
        <x:v>23</x:v>
      </x:c>
      <x:c r="F2229" s="0" t="s">
        <x:v>26</x:v>
      </x:c>
      <x:c r="G2229" s="0" t="n">
        <x:v>117</x:v>
      </x:c>
      <x:c r="H2229" s="4" t="n">
        <x:v>170.001</x:v>
      </x:c>
      <x:c r="I2229" s="4" t="n">
        <x:v>117</x:v>
      </x:c>
      <x:c r="J2229" s="4" t="n">
        <x:v>1.52</x:v>
      </x:c>
      <x:c r="K2229" s="4">
        <x:f>I2229*J2229</x:f>
      </x:c>
      <x:c r="L2229" s="4" t="n">
        <x:v>0</x:v>
      </x:c>
      <x:c r="M2229" s="5">
        <x:f>J2229/2.863*100</x:f>
      </x:c>
      <x:c r="N2229" s="6">
        <x:f>M2229*L2229/100</x:f>
      </x:c>
      <x:c r="O2229" s="6">
        <x:f>H2229-N2229</x:f>
      </x:c>
    </x:row>
    <x:row r="2230" spans="1:25">
      <x:c r="A2230" s="0" t="s">
        <x:v>93</x:v>
      </x:c>
      <x:c r="B2230" s="0" t="n">
        <x:v>2188</x:v>
      </x:c>
      <x:c r="C2230" s="0" t="s">
        <x:v>21</x:v>
      </x:c>
      <x:c r="D2230" s="0" t="s">
        <x:v>22</x:v>
      </x:c>
      <x:c r="E2230" s="0" t="s">
        <x:v>23</x:v>
      </x:c>
      <x:c r="F2230" s="0" t="s">
        <x:v>20</x:v>
      </x:c>
      <x:c r="G2230" s="0" t="n">
        <x:v>117</x:v>
      </x:c>
      <x:c r="H2230" s="4" t="n">
        <x:v>43.384</x:v>
      </x:c>
      <x:c r="I2230" s="4" t="n">
        <x:v>117</x:v>
      </x:c>
      <x:c r="J2230" s="4" t="n">
        <x:v>0.371</x:v>
      </x:c>
      <x:c r="K2230" s="4">
        <x:f>I2230*J2230</x:f>
      </x:c>
      <x:c r="L2230" s="4" t="n">
        <x:v>0</x:v>
      </x:c>
      <x:c r="M2230" s="5">
        <x:f>J2230/2.863*100</x:f>
      </x:c>
      <x:c r="N2230" s="6">
        <x:f>M2230*L2230/100</x:f>
      </x:c>
      <x:c r="O2230" s="6">
        <x:f>H2230-N2230</x:f>
      </x:c>
    </x:row>
    <x:row r="2231" spans="1:25">
      <x:c r="A2231" s="0" t="s">
        <x:v>93</x:v>
      </x:c>
      <x:c r="B2231" s="0" t="n">
        <x:v>2188</x:v>
      </x:c>
      <x:c r="C2231" s="0" t="s">
        <x:v>21</x:v>
      </x:c>
      <x:c r="D2231" s="0" t="s">
        <x:v>22</x:v>
      </x:c>
      <x:c r="E2231" s="0" t="s">
        <x:v>23</x:v>
      </x:c>
      <x:c r="F2231" s="0" t="s">
        <x:v>20</x:v>
      </x:c>
      <x:c r="G2231" s="0" t="n">
        <x:v>117</x:v>
      </x:c>
      <x:c r="H2231" s="4" t="n">
        <x:v>43.384</x:v>
      </x:c>
      <x:c r="I2231" s="4" t="n">
        <x:v>117</x:v>
      </x:c>
      <x:c r="J2231" s="4" t="n">
        <x:v>0.371</x:v>
      </x:c>
      <x:c r="K2231" s="4">
        <x:f>I2231*J2231</x:f>
      </x:c>
      <x:c r="L2231" s="4" t="n">
        <x:v>0</x:v>
      </x:c>
      <x:c r="M2231" s="5">
        <x:f>J2231/2.863*100</x:f>
      </x:c>
      <x:c r="N2231" s="6">
        <x:f>M2231*L2231/100</x:f>
      </x:c>
      <x:c r="O2231" s="6">
        <x:f>H2231-N2231</x:f>
      </x:c>
    </x:row>
    <x:row r="2232" spans="1:25">
      <x:c r="A2232" s="0" t="s">
        <x:v>93</x:v>
      </x:c>
      <x:c r="B2232" s="0" t="n">
        <x:v>2188</x:v>
      </x:c>
      <x:c r="C2232" s="0" t="s">
        <x:v>21</x:v>
      </x:c>
      <x:c r="D2232" s="0" t="s">
        <x:v>22</x:v>
      </x:c>
      <x:c r="E2232" s="0" t="s">
        <x:v>23</x:v>
      </x:c>
      <x:c r="F2232" s="0" t="s">
        <x:v>20</x:v>
      </x:c>
      <x:c r="G2232" s="0" t="n">
        <x:v>117</x:v>
      </x:c>
      <x:c r="H2232" s="4" t="n">
        <x:v>39.897</x:v>
      </x:c>
      <x:c r="I2232" s="4" t="n">
        <x:v>117</x:v>
      </x:c>
      <x:c r="J2232" s="4" t="n">
        <x:v>0.341</x:v>
      </x:c>
      <x:c r="K2232" s="4">
        <x:f>I2232*J2232</x:f>
      </x:c>
      <x:c r="L2232" s="4" t="n">
        <x:v>0</x:v>
      </x:c>
      <x:c r="M2232" s="5">
        <x:f>J2232/2.863*100</x:f>
      </x:c>
      <x:c r="N2232" s="6">
        <x:f>M2232*L2232/100</x:f>
      </x:c>
      <x:c r="O2232" s="6">
        <x:f>H2232-N2232</x:f>
      </x:c>
    </x:row>
    <x:row r="2233" spans="1:25">
      <x:c r="A2233" s="0" t="s">
        <x:v>93</x:v>
      </x:c>
      <x:c r="B2233" s="0" t="n">
        <x:v>2188</x:v>
      </x:c>
      <x:c r="C2233" s="0" t="s">
        <x:v>21</x:v>
      </x:c>
      <x:c r="D2233" s="0" t="s">
        <x:v>28</x:v>
      </x:c>
      <x:c r="E2233" s="0" t="s">
        <x:v>19</x:v>
      </x:c>
      <x:c r="F2233" s="0" t="s">
        <x:v>26</x:v>
      </x:c>
      <x:c r="G2233" s="0" t="n">
        <x:v>117</x:v>
      </x:c>
      <x:c r="H2233" s="4" t="n">
        <x:v>30.428</x:v>
      </x:c>
      <x:c r="I2233" s="4" t="n">
        <x:v>117</x:v>
      </x:c>
      <x:c r="J2233" s="4" t="n">
        <x:v>0.26</x:v>
      </x:c>
      <x:c r="K2233" s="4">
        <x:f>I2233*J2233</x:f>
      </x:c>
      <x:c r="L2233" s="4" t="n">
        <x:v>0</x:v>
      </x:c>
      <x:c r="M2233" s="5">
        <x:f>J2233/2.863*100</x:f>
      </x:c>
      <x:c r="N2233" s="6">
        <x:f>M2233*L2233/100</x:f>
      </x:c>
      <x:c r="O2233" s="6">
        <x:f>H2233-N2233</x:f>
      </x:c>
    </x:row>
    <x:row r="2234" spans="1:25">
      <x:c r="A2234" s="0" t="s">
        <x:v>93</x:v>
      </x:c>
      <x:c r="B2234" s="0" t="n">
        <x:v>2188</x:v>
      </x:c>
      <x:c r="C2234" s="0" t="s">
        <x:v>21</x:v>
      </x:c>
      <x:c r="D2234" s="0" t="s">
        <x:v>28</x:v>
      </x:c>
      <x:c r="E2234" s="0" t="s">
        <x:v>23</x:v>
      </x:c>
      <x:c r="F2234" s="0" t="s">
        <x:v>26</x:v>
      </x:c>
      <x:c r="G2234" s="0" t="n">
        <x:v>117</x:v>
      </x:c>
      <x:c r="H2234" s="4" t="n">
        <x:v>177.84</x:v>
      </x:c>
      <x:c r="I2234" s="4" t="n">
        <x:v>117</x:v>
      </x:c>
      <x:c r="J2234" s="4" t="n">
        <x:v>1.52</x:v>
      </x:c>
      <x:c r="K2234" s="4">
        <x:f>I2234*J2234</x:f>
      </x:c>
      <x:c r="L2234" s="4" t="n">
        <x:v>0</x:v>
      </x:c>
      <x:c r="M2234" s="5">
        <x:f>J2234/2.863*100</x:f>
      </x:c>
      <x:c r="N2234" s="6">
        <x:f>M2234*L2234/100</x:f>
      </x:c>
      <x:c r="O2234" s="6">
        <x:f>H2234-N2234</x:f>
      </x:c>
    </x:row>
    <x:row r="2235" spans="1:25">
      <x:c r="A2235" s="0" t="s">
        <x:v>101</x:v>
      </x:c>
      <x:c r="B2235" s="0" t="n">
        <x:v>2189</x:v>
      </x:c>
      <x:c r="C2235" s="0" t="s">
        <x:v>21</x:v>
      </x:c>
      <x:c r="D2235" s="0" t="s">
        <x:v>22</x:v>
      </x:c>
      <x:c r="E2235" s="0" t="s">
        <x:v>23</x:v>
      </x:c>
      <x:c r="F2235" s="0" t="s">
        <x:v>20</x:v>
      </x:c>
      <x:c r="G2235" s="0" t="n">
        <x:v>117</x:v>
      </x:c>
      <x:c r="H2235" s="4" t="n">
        <x:v>39.897</x:v>
      </x:c>
      <x:c r="I2235" s="4" t="n">
        <x:v>117</x:v>
      </x:c>
      <x:c r="J2235" s="4" t="n">
        <x:v>0.341</x:v>
      </x:c>
      <x:c r="K2235" s="4">
        <x:f>I2235*J2235</x:f>
      </x:c>
      <x:c r="L2235" s="4" t="n">
        <x:v>222.721</x:v>
      </x:c>
      <x:c r="M2235" s="5">
        <x:f>J2235/3.234*100</x:f>
      </x:c>
      <x:c r="N2235" s="6">
        <x:f>M2235*L2235/100</x:f>
      </x:c>
      <x:c r="O2235" s="6">
        <x:f>H2235-N2235</x:f>
      </x:c>
    </x:row>
    <x:row r="2236" spans="1:25">
      <x:c r="A2236" s="0" t="s">
        <x:v>101</x:v>
      </x:c>
      <x:c r="B2236" s="0" t="n">
        <x:v>2189</x:v>
      </x:c>
      <x:c r="C2236" s="0" t="s">
        <x:v>21</x:v>
      </x:c>
      <x:c r="D2236" s="0" t="s">
        <x:v>22</x:v>
      </x:c>
      <x:c r="E2236" s="0" t="s">
        <x:v>23</x:v>
      </x:c>
      <x:c r="F2236" s="0" t="s">
        <x:v>20</x:v>
      </x:c>
      <x:c r="G2236" s="0" t="n">
        <x:v>117</x:v>
      </x:c>
      <x:c r="H2236" s="4" t="n">
        <x:v>43.384</x:v>
      </x:c>
      <x:c r="I2236" s="4" t="n">
        <x:v>117</x:v>
      </x:c>
      <x:c r="J2236" s="4" t="n">
        <x:v>0.371</x:v>
      </x:c>
      <x:c r="K2236" s="4">
        <x:f>I2236*J2236</x:f>
      </x:c>
      <x:c r="L2236" s="4" t="n">
        <x:v>222.721</x:v>
      </x:c>
      <x:c r="M2236" s="5">
        <x:f>J2236/3.234*100</x:f>
      </x:c>
      <x:c r="N2236" s="6">
        <x:f>M2236*L2236/100</x:f>
      </x:c>
      <x:c r="O2236" s="6">
        <x:f>H2236-N2236</x:f>
      </x:c>
    </x:row>
    <x:row r="2237" spans="1:25">
      <x:c r="A2237" s="0" t="s">
        <x:v>101</x:v>
      </x:c>
      <x:c r="B2237" s="0" t="n">
        <x:v>2189</x:v>
      </x:c>
      <x:c r="C2237" s="0" t="s">
        <x:v>21</x:v>
      </x:c>
      <x:c r="D2237" s="0" t="s">
        <x:v>22</x:v>
      </x:c>
      <x:c r="E2237" s="0" t="s">
        <x:v>23</x:v>
      </x:c>
      <x:c r="F2237" s="0" t="s">
        <x:v>20</x:v>
      </x:c>
      <x:c r="G2237" s="0" t="n">
        <x:v>117</x:v>
      </x:c>
      <x:c r="H2237" s="4" t="n">
        <x:v>43.384</x:v>
      </x:c>
      <x:c r="I2237" s="4" t="n">
        <x:v>117</x:v>
      </x:c>
      <x:c r="J2237" s="4" t="n">
        <x:v>0.371</x:v>
      </x:c>
      <x:c r="K2237" s="4">
        <x:f>I2237*J2237</x:f>
      </x:c>
      <x:c r="L2237" s="4" t="n">
        <x:v>222.721</x:v>
      </x:c>
      <x:c r="M2237" s="5">
        <x:f>J2237/3.234*100</x:f>
      </x:c>
      <x:c r="N2237" s="6">
        <x:f>M2237*L2237/100</x:f>
      </x:c>
      <x:c r="O2237" s="6">
        <x:f>H2237-N2237</x:f>
      </x:c>
    </x:row>
    <x:row r="2238" spans="1:25">
      <x:c r="A2238" s="0" t="s">
        <x:v>101</x:v>
      </x:c>
      <x:c r="B2238" s="0" t="n">
        <x:v>2189</x:v>
      </x:c>
      <x:c r="C2238" s="0" t="s">
        <x:v>21</x:v>
      </x:c>
      <x:c r="D2238" s="0" t="s">
        <x:v>22</x:v>
      </x:c>
      <x:c r="E2238" s="0" t="s">
        <x:v>23</x:v>
      </x:c>
      <x:c r="F2238" s="0" t="s">
        <x:v>20</x:v>
      </x:c>
      <x:c r="G2238" s="0" t="n">
        <x:v>117</x:v>
      </x:c>
      <x:c r="H2238" s="4" t="n">
        <x:v>43.384</x:v>
      </x:c>
      <x:c r="I2238" s="4" t="n">
        <x:v>117</x:v>
      </x:c>
      <x:c r="J2238" s="4" t="n">
        <x:v>0.371</x:v>
      </x:c>
      <x:c r="K2238" s="4">
        <x:f>I2238*J2238</x:f>
      </x:c>
      <x:c r="L2238" s="4" t="n">
        <x:v>222.721</x:v>
      </x:c>
      <x:c r="M2238" s="5">
        <x:f>J2238/3.234*100</x:f>
      </x:c>
      <x:c r="N2238" s="6">
        <x:f>M2238*L2238/100</x:f>
      </x:c>
      <x:c r="O2238" s="6">
        <x:f>H2238-N2238</x:f>
      </x:c>
    </x:row>
    <x:row r="2239" spans="1:25">
      <x:c r="A2239" s="0" t="s">
        <x:v>101</x:v>
      </x:c>
      <x:c r="B2239" s="0" t="n">
        <x:v>2189</x:v>
      </x:c>
      <x:c r="C2239" s="0" t="s">
        <x:v>21</x:v>
      </x:c>
      <x:c r="D2239" s="0" t="s">
        <x:v>28</x:v>
      </x:c>
      <x:c r="E2239" s="0" t="s">
        <x:v>19</x:v>
      </x:c>
      <x:c r="F2239" s="0" t="s">
        <x:v>26</x:v>
      </x:c>
      <x:c r="G2239" s="0" t="n">
        <x:v>117</x:v>
      </x:c>
      <x:c r="H2239" s="4" t="n">
        <x:v>30.427</x:v>
      </x:c>
      <x:c r="I2239" s="4" t="n">
        <x:v>117</x:v>
      </x:c>
      <x:c r="J2239" s="4" t="n">
        <x:v>0.26</x:v>
      </x:c>
      <x:c r="K2239" s="4">
        <x:f>I2239*J2239</x:f>
      </x:c>
      <x:c r="L2239" s="4" t="n">
        <x:v>222.721</x:v>
      </x:c>
      <x:c r="M2239" s="5">
        <x:f>J2239/3.234*100</x:f>
      </x:c>
      <x:c r="N2239" s="6">
        <x:f>M2239*L2239/100</x:f>
      </x:c>
      <x:c r="O2239" s="6">
        <x:f>H2239-N2239</x:f>
      </x:c>
    </x:row>
    <x:row r="2240" spans="1:25">
      <x:c r="A2240" s="0" t="s">
        <x:v>101</x:v>
      </x:c>
      <x:c r="B2240" s="0" t="n">
        <x:v>2189</x:v>
      </x:c>
      <x:c r="C2240" s="0" t="s">
        <x:v>21</x:v>
      </x:c>
      <x:c r="D2240" s="0" t="s">
        <x:v>28</x:v>
      </x:c>
      <x:c r="E2240" s="0" t="s">
        <x:v>23</x:v>
      </x:c>
      <x:c r="F2240" s="0" t="s">
        <x:v>26</x:v>
      </x:c>
      <x:c r="G2240" s="0" t="n">
        <x:v>117</x:v>
      </x:c>
      <x:c r="H2240" s="4" t="n">
        <x:v>177.84</x:v>
      </x:c>
      <x:c r="I2240" s="4" t="n">
        <x:v>117</x:v>
      </x:c>
      <x:c r="J2240" s="4" t="n">
        <x:v>1.52</x:v>
      </x:c>
      <x:c r="K2240" s="4">
        <x:f>I2240*J2240</x:f>
      </x:c>
      <x:c r="L2240" s="4" t="n">
        <x:v>222.721</x:v>
      </x:c>
      <x:c r="M2240" s="5">
        <x:f>J2240/3.234*100</x:f>
      </x:c>
      <x:c r="N2240" s="6">
        <x:f>M2240*L2240/100</x:f>
      </x:c>
      <x:c r="O2240" s="6">
        <x:f>H2240-N2240</x:f>
      </x:c>
    </x:row>
    <x:row r="2241" spans="1:25">
      <x:c r="A2241" s="0" t="s">
        <x:v>147</x:v>
      </x:c>
      <x:c r="B2241" s="0" t="n">
        <x:v>2190</x:v>
      </x:c>
      <x:c r="C2241" s="0" t="s">
        <x:v>21</x:v>
      </x:c>
      <x:c r="D2241" s="0" t="s">
        <x:v>22</x:v>
      </x:c>
      <x:c r="E2241" s="0" t="s">
        <x:v>23</x:v>
      </x:c>
      <x:c r="F2241" s="0" t="s">
        <x:v>20</x:v>
      </x:c>
      <x:c r="G2241" s="0" t="n">
        <x:v>110</x:v>
      </x:c>
      <x:c r="H2241" s="4" t="n">
        <x:v>39.897</x:v>
      </x:c>
      <x:c r="I2241" s="4" t="n">
        <x:v>110</x:v>
      </x:c>
      <x:c r="J2241" s="4" t="n">
        <x:v>0.363</x:v>
      </x:c>
      <x:c r="K2241" s="4">
        <x:f>I2241*J2241</x:f>
      </x:c>
      <x:c r="L2241" s="4" t="n">
        <x:v>0</x:v>
      </x:c>
      <x:c r="M2241" s="5">
        <x:f>J2241/4.051*100</x:f>
      </x:c>
      <x:c r="N2241" s="6">
        <x:f>M2241*L2241/100</x:f>
      </x:c>
      <x:c r="O2241" s="6">
        <x:f>H2241-N2241</x:f>
      </x:c>
    </x:row>
    <x:row r="2242" spans="1:25">
      <x:c r="A2242" s="0" t="s">
        <x:v>147</x:v>
      </x:c>
      <x:c r="B2242" s="0" t="n">
        <x:v>2190</x:v>
      </x:c>
      <x:c r="C2242" s="0" t="s">
        <x:v>21</x:v>
      </x:c>
      <x:c r="D2242" s="0" t="s">
        <x:v>22</x:v>
      </x:c>
      <x:c r="E2242" s="0" t="s">
        <x:v>23</x:v>
      </x:c>
      <x:c r="F2242" s="0" t="s">
        <x:v>20</x:v>
      </x:c>
      <x:c r="G2242" s="0" t="n">
        <x:v>110</x:v>
      </x:c>
      <x:c r="H2242" s="4" t="n">
        <x:v>43.384</x:v>
      </x:c>
      <x:c r="I2242" s="4" t="n">
        <x:v>110</x:v>
      </x:c>
      <x:c r="J2242" s="4" t="n">
        <x:v>0.394</x:v>
      </x:c>
      <x:c r="K2242" s="4">
        <x:f>I2242*J2242</x:f>
      </x:c>
      <x:c r="L2242" s="4" t="n">
        <x:v>0</x:v>
      </x:c>
      <x:c r="M2242" s="5">
        <x:f>J2242/4.051*100</x:f>
      </x:c>
      <x:c r="N2242" s="6">
        <x:f>M2242*L2242/100</x:f>
      </x:c>
      <x:c r="O2242" s="6">
        <x:f>H2242-N2242</x:f>
      </x:c>
    </x:row>
    <x:row r="2243" spans="1:25">
      <x:c r="A2243" s="0" t="s">
        <x:v>147</x:v>
      </x:c>
      <x:c r="B2243" s="0" t="n">
        <x:v>2190</x:v>
      </x:c>
      <x:c r="C2243" s="0" t="s">
        <x:v>21</x:v>
      </x:c>
      <x:c r="D2243" s="0" t="s">
        <x:v>22</x:v>
      </x:c>
      <x:c r="E2243" s="0" t="s">
        <x:v>23</x:v>
      </x:c>
      <x:c r="F2243" s="0" t="s">
        <x:v>20</x:v>
      </x:c>
      <x:c r="G2243" s="0" t="n">
        <x:v>110</x:v>
      </x:c>
      <x:c r="H2243" s="4" t="n">
        <x:v>39.897</x:v>
      </x:c>
      <x:c r="I2243" s="4" t="n">
        <x:v>110</x:v>
      </x:c>
      <x:c r="J2243" s="4" t="n">
        <x:v>0.363</x:v>
      </x:c>
      <x:c r="K2243" s="4">
        <x:f>I2243*J2243</x:f>
      </x:c>
      <x:c r="L2243" s="4" t="n">
        <x:v>0</x:v>
      </x:c>
      <x:c r="M2243" s="5">
        <x:f>J2243/4.051*100</x:f>
      </x:c>
      <x:c r="N2243" s="6">
        <x:f>M2243*L2243/100</x:f>
      </x:c>
      <x:c r="O2243" s="6">
        <x:f>H2243-N2243</x:f>
      </x:c>
    </x:row>
    <x:row r="2244" spans="1:25">
      <x:c r="A2244" s="0" t="s">
        <x:v>147</x:v>
      </x:c>
      <x:c r="B2244" s="0" t="n">
        <x:v>2190</x:v>
      </x:c>
      <x:c r="C2244" s="0" t="s">
        <x:v>21</x:v>
      </x:c>
      <x:c r="D2244" s="0" t="s">
        <x:v>22</x:v>
      </x:c>
      <x:c r="E2244" s="0" t="s">
        <x:v>23</x:v>
      </x:c>
      <x:c r="F2244" s="0" t="s">
        <x:v>20</x:v>
      </x:c>
      <x:c r="G2244" s="0" t="n">
        <x:v>110</x:v>
      </x:c>
      <x:c r="H2244" s="4" t="n">
        <x:v>39.897</x:v>
      </x:c>
      <x:c r="I2244" s="4" t="n">
        <x:v>110</x:v>
      </x:c>
      <x:c r="J2244" s="4" t="n">
        <x:v>0.363</x:v>
      </x:c>
      <x:c r="K2244" s="4">
        <x:f>I2244*J2244</x:f>
      </x:c>
      <x:c r="L2244" s="4" t="n">
        <x:v>0</x:v>
      </x:c>
      <x:c r="M2244" s="5">
        <x:f>J2244/4.051*100</x:f>
      </x:c>
      <x:c r="N2244" s="6">
        <x:f>M2244*L2244/100</x:f>
      </x:c>
      <x:c r="O2244" s="6">
        <x:f>H2244-N2244</x:f>
      </x:c>
    </x:row>
    <x:row r="2245" spans="1:25">
      <x:c r="A2245" s="0" t="s">
        <x:v>147</x:v>
      </x:c>
      <x:c r="B2245" s="0" t="n">
        <x:v>2190</x:v>
      </x:c>
      <x:c r="C2245" s="0" t="s">
        <x:v>21</x:v>
      </x:c>
      <x:c r="D2245" s="0" t="s">
        <x:v>22</x:v>
      </x:c>
      <x:c r="E2245" s="0" t="s">
        <x:v>23</x:v>
      </x:c>
      <x:c r="F2245" s="0" t="s">
        <x:v>20</x:v>
      </x:c>
      <x:c r="G2245" s="0" t="n">
        <x:v>110</x:v>
      </x:c>
      <x:c r="H2245" s="4" t="n">
        <x:v>43.384</x:v>
      </x:c>
      <x:c r="I2245" s="4" t="n">
        <x:v>110</x:v>
      </x:c>
      <x:c r="J2245" s="4" t="n">
        <x:v>0.394</x:v>
      </x:c>
      <x:c r="K2245" s="4">
        <x:f>I2245*J2245</x:f>
      </x:c>
      <x:c r="L2245" s="4" t="n">
        <x:v>0</x:v>
      </x:c>
      <x:c r="M2245" s="5">
        <x:f>J2245/4.051*100</x:f>
      </x:c>
      <x:c r="N2245" s="6">
        <x:f>M2245*L2245/100</x:f>
      </x:c>
      <x:c r="O2245" s="6">
        <x:f>H2245-N2245</x:f>
      </x:c>
    </x:row>
    <x:row r="2246" spans="1:25">
      <x:c r="A2246" s="0" t="s">
        <x:v>147</x:v>
      </x:c>
      <x:c r="B2246" s="0" t="n">
        <x:v>2190</x:v>
      </x:c>
      <x:c r="C2246" s="0" t="s">
        <x:v>21</x:v>
      </x:c>
      <x:c r="D2246" s="0" t="s">
        <x:v>22</x:v>
      </x:c>
      <x:c r="E2246" s="0" t="s">
        <x:v>23</x:v>
      </x:c>
      <x:c r="F2246" s="0" t="s">
        <x:v>20</x:v>
      </x:c>
      <x:c r="G2246" s="0" t="n">
        <x:v>110</x:v>
      </x:c>
      <x:c r="H2246" s="4" t="n">
        <x:v>43.384</x:v>
      </x:c>
      <x:c r="I2246" s="4" t="n">
        <x:v>110</x:v>
      </x:c>
      <x:c r="J2246" s="4" t="n">
        <x:v>0.394</x:v>
      </x:c>
      <x:c r="K2246" s="4">
        <x:f>I2246*J2246</x:f>
      </x:c>
      <x:c r="L2246" s="4" t="n">
        <x:v>0</x:v>
      </x:c>
      <x:c r="M2246" s="5">
        <x:f>J2246/4.051*100</x:f>
      </x:c>
      <x:c r="N2246" s="6">
        <x:f>M2246*L2246/100</x:f>
      </x:c>
      <x:c r="O2246" s="6">
        <x:f>H2246-N2246</x:f>
      </x:c>
    </x:row>
    <x:row r="2247" spans="1:25">
      <x:c r="A2247" s="0" t="s">
        <x:v>147</x:v>
      </x:c>
      <x:c r="B2247" s="0" t="n">
        <x:v>2190</x:v>
      </x:c>
      <x:c r="C2247" s="0" t="s">
        <x:v>21</x:v>
      </x:c>
      <x:c r="D2247" s="0" t="s">
        <x:v>28</x:v>
      </x:c>
      <x:c r="E2247" s="0" t="s">
        <x:v>19</x:v>
      </x:c>
      <x:c r="F2247" s="0" t="s">
        <x:v>26</x:v>
      </x:c>
      <x:c r="G2247" s="0" t="n">
        <x:v>110</x:v>
      </x:c>
      <x:c r="H2247" s="4" t="n">
        <x:v>30.43</x:v>
      </x:c>
      <x:c r="I2247" s="4" t="n">
        <x:v>110</x:v>
      </x:c>
      <x:c r="J2247" s="4" t="n">
        <x:v>0.26</x:v>
      </x:c>
      <x:c r="K2247" s="4">
        <x:f>I2247*J2247</x:f>
      </x:c>
      <x:c r="L2247" s="4" t="n">
        <x:v>0</x:v>
      </x:c>
      <x:c r="M2247" s="5">
        <x:f>J2247/4.051*100</x:f>
      </x:c>
      <x:c r="N2247" s="6">
        <x:f>M2247*L2247/100</x:f>
      </x:c>
      <x:c r="O2247" s="6">
        <x:f>H2247-N2247</x:f>
      </x:c>
    </x:row>
    <x:row r="2248" spans="1:25">
      <x:c r="A2248" s="0" t="s">
        <x:v>147</x:v>
      </x:c>
      <x:c r="B2248" s="0" t="n">
        <x:v>2190</x:v>
      </x:c>
      <x:c r="C2248" s="0" t="s">
        <x:v>21</x:v>
      </x:c>
      <x:c r="D2248" s="0" t="s">
        <x:v>28</x:v>
      </x:c>
      <x:c r="E2248" s="0" t="s">
        <x:v>23</x:v>
      </x:c>
      <x:c r="F2248" s="0" t="s">
        <x:v>26</x:v>
      </x:c>
      <x:c r="G2248" s="0" t="n">
        <x:v>110</x:v>
      </x:c>
      <x:c r="H2248" s="4" t="n">
        <x:v>177.84</x:v>
      </x:c>
      <x:c r="I2248" s="4" t="n">
        <x:v>110</x:v>
      </x:c>
      <x:c r="J2248" s="4" t="n">
        <x:v>1.52</x:v>
      </x:c>
      <x:c r="K2248" s="4">
        <x:f>I2248*J2248</x:f>
      </x:c>
      <x:c r="L2248" s="4" t="n">
        <x:v>0</x:v>
      </x:c>
      <x:c r="M2248" s="5">
        <x:f>J2248/4.051*100</x:f>
      </x:c>
      <x:c r="N2248" s="6">
        <x:f>M2248*L2248/100</x:f>
      </x:c>
      <x:c r="O2248" s="6">
        <x:f>H2248-N2248</x:f>
      </x:c>
    </x:row>
    <x:row r="2249" spans="1:25">
      <x:c r="A2249" s="0" t="s">
        <x:v>97</x:v>
      </x:c>
      <x:c r="B2249" s="0" t="n">
        <x:v>2191</x:v>
      </x:c>
      <x:c r="C2249" s="0" t="s">
        <x:v>21</x:v>
      </x:c>
      <x:c r="D2249" s="0" t="s">
        <x:v>33</x:v>
      </x:c>
      <x:c r="E2249" s="0" t="s">
        <x:v>34</x:v>
      </x:c>
      <x:c r="F2249" s="0" t="s">
        <x:v>20</x:v>
      </x:c>
      <x:c r="G2249" s="0" t="n">
        <x:v>173</x:v>
      </x:c>
      <x:c r="H2249" s="4" t="n">
        <x:v>46.018</x:v>
      </x:c>
      <x:c r="I2249" s="4" t="n">
        <x:v>173</x:v>
      </x:c>
      <x:c r="J2249" s="4" t="n">
        <x:v>0.266</x:v>
      </x:c>
      <x:c r="K2249" s="4">
        <x:f>I2249*J2249</x:f>
      </x:c>
      <x:c r="L2249" s="4" t="n">
        <x:v>0</x:v>
      </x:c>
      <x:c r="M2249" s="5">
        <x:f>J2249/1.766*100</x:f>
      </x:c>
      <x:c r="N2249" s="6">
        <x:f>M2249*L2249/100</x:f>
      </x:c>
      <x:c r="O2249" s="6">
        <x:f>H2249-N2249</x:f>
      </x:c>
    </x:row>
    <x:row r="2250" spans="1:25">
      <x:c r="A2250" s="0" t="s">
        <x:v>97</x:v>
      </x:c>
      <x:c r="B2250" s="0" t="n">
        <x:v>2191</x:v>
      </x:c>
      <x:c r="C2250" s="0" t="s">
        <x:v>21</x:v>
      </x:c>
      <x:c r="D2250" s="0" t="s">
        <x:v>22</x:v>
      </x:c>
      <x:c r="E2250" s="0" t="s">
        <x:v>35</x:v>
      </x:c>
      <x:c r="F2250" s="0" t="s">
        <x:v>20</x:v>
      </x:c>
      <x:c r="G2250" s="0" t="n">
        <x:v>173</x:v>
      </x:c>
      <x:c r="H2250" s="4" t="n">
        <x:v>50.4</x:v>
      </x:c>
      <x:c r="I2250" s="4" t="n">
        <x:v>173</x:v>
      </x:c>
      <x:c r="J2250" s="4" t="n">
        <x:v>0.291</x:v>
      </x:c>
      <x:c r="K2250" s="4">
        <x:f>I2250*J2250</x:f>
      </x:c>
      <x:c r="L2250" s="4" t="n">
        <x:v>0</x:v>
      </x:c>
      <x:c r="M2250" s="5">
        <x:f>J2250/1.766*100</x:f>
      </x:c>
      <x:c r="N2250" s="6">
        <x:f>M2250*L2250/100</x:f>
      </x:c>
      <x:c r="O2250" s="6">
        <x:f>H2250-N2250</x:f>
      </x:c>
    </x:row>
    <x:row r="2251" spans="1:25">
      <x:c r="A2251" s="0" t="s">
        <x:v>97</x:v>
      </x:c>
      <x:c r="B2251" s="0" t="n">
        <x:v>2191</x:v>
      </x:c>
      <x:c r="C2251" s="0" t="s">
        <x:v>21</x:v>
      </x:c>
      <x:c r="D2251" s="0" t="s">
        <x:v>22</x:v>
      </x:c>
      <x:c r="E2251" s="0" t="s">
        <x:v>35</x:v>
      </x:c>
      <x:c r="F2251" s="0" t="s">
        <x:v>20</x:v>
      </x:c>
      <x:c r="G2251" s="0" t="n">
        <x:v>173</x:v>
      </x:c>
      <x:c r="H2251" s="4" t="n">
        <x:v>50.4</x:v>
      </x:c>
      <x:c r="I2251" s="4" t="n">
        <x:v>173</x:v>
      </x:c>
      <x:c r="J2251" s="4" t="n">
        <x:v>0.291</x:v>
      </x:c>
      <x:c r="K2251" s="4">
        <x:f>I2251*J2251</x:f>
      </x:c>
      <x:c r="L2251" s="4" t="n">
        <x:v>0</x:v>
      </x:c>
      <x:c r="M2251" s="5">
        <x:f>J2251/1.766*100</x:f>
      </x:c>
      <x:c r="N2251" s="6">
        <x:f>M2251*L2251/100</x:f>
      </x:c>
      <x:c r="O2251" s="6">
        <x:f>H2251-N2251</x:f>
      </x:c>
    </x:row>
    <x:row r="2252" spans="1:25">
      <x:c r="A2252" s="0" t="s">
        <x:v>97</x:v>
      </x:c>
      <x:c r="B2252" s="0" t="n">
        <x:v>2191</x:v>
      </x:c>
      <x:c r="C2252" s="0" t="s">
        <x:v>21</x:v>
      </x:c>
      <x:c r="D2252" s="0" t="s">
        <x:v>33</x:v>
      </x:c>
      <x:c r="E2252" s="0" t="s">
        <x:v>34</x:v>
      </x:c>
      <x:c r="F2252" s="0" t="s">
        <x:v>26</x:v>
      </x:c>
      <x:c r="G2252" s="0" t="n">
        <x:v>173</x:v>
      </x:c>
      <x:c r="H2252" s="4" t="n">
        <x:v>13.495</x:v>
      </x:c>
      <x:c r="I2252" s="4" t="n">
        <x:v>173</x:v>
      </x:c>
      <x:c r="J2252" s="4" t="n">
        <x:v>0.078</x:v>
      </x:c>
      <x:c r="K2252" s="4">
        <x:f>I2252*J2252</x:f>
      </x:c>
      <x:c r="L2252" s="4" t="n">
        <x:v>0</x:v>
      </x:c>
      <x:c r="M2252" s="5">
        <x:f>J2252/1.766*100</x:f>
      </x:c>
      <x:c r="N2252" s="6">
        <x:f>M2252*L2252/100</x:f>
      </x:c>
      <x:c r="O2252" s="6">
        <x:f>H2252-N2252</x:f>
      </x:c>
    </x:row>
    <x:row r="2253" spans="1:25">
      <x:c r="A2253" s="0" t="s">
        <x:v>97</x:v>
      </x:c>
      <x:c r="B2253" s="0" t="n">
        <x:v>2191</x:v>
      </x:c>
      <x:c r="C2253" s="0" t="s">
        <x:v>21</x:v>
      </x:c>
      <x:c r="D2253" s="0" t="s">
        <x:v>36</x:v>
      </x:c>
      <x:c r="E2253" s="0" t="s">
        <x:v>37</x:v>
      </x:c>
      <x:c r="F2253" s="0" t="s">
        <x:v>26</x:v>
      </x:c>
      <x:c r="G2253" s="0" t="n">
        <x:v>173</x:v>
      </x:c>
      <x:c r="H2253" s="4" t="n">
        <x:v>72.661</x:v>
      </x:c>
      <x:c r="I2253" s="4" t="n">
        <x:v>173</x:v>
      </x:c>
      <x:c r="J2253" s="4" t="n">
        <x:v>0.42</x:v>
      </x:c>
      <x:c r="K2253" s="4">
        <x:f>I2253*J2253</x:f>
      </x:c>
      <x:c r="L2253" s="4" t="n">
        <x:v>0</x:v>
      </x:c>
      <x:c r="M2253" s="5">
        <x:f>J2253/1.766*100</x:f>
      </x:c>
      <x:c r="N2253" s="6">
        <x:f>M2253*L2253/100</x:f>
      </x:c>
      <x:c r="O2253" s="6">
        <x:f>H2253-N2253</x:f>
      </x:c>
    </x:row>
    <x:row r="2254" spans="1:25">
      <x:c r="A2254" s="0" t="s">
        <x:v>97</x:v>
      </x:c>
      <x:c r="B2254" s="0" t="n">
        <x:v>2191</x:v>
      </x:c>
      <x:c r="C2254" s="0" t="s">
        <x:v>21</x:v>
      </x:c>
      <x:c r="D2254" s="0" t="s">
        <x:v>36</x:v>
      </x:c>
      <x:c r="E2254" s="0" t="s">
        <x:v>38</x:v>
      </x:c>
      <x:c r="F2254" s="0" t="s">
        <x:v>26</x:v>
      </x:c>
      <x:c r="G2254" s="0" t="n">
        <x:v>173</x:v>
      </x:c>
      <x:c r="H2254" s="4" t="n">
        <x:v>72.661</x:v>
      </x:c>
      <x:c r="I2254" s="4" t="n">
        <x:v>173</x:v>
      </x:c>
      <x:c r="J2254" s="4" t="n">
        <x:v>0.42</x:v>
      </x:c>
      <x:c r="K2254" s="4">
        <x:f>I2254*J2254</x:f>
      </x:c>
      <x:c r="L2254" s="4" t="n">
        <x:v>0</x:v>
      </x:c>
      <x:c r="M2254" s="5">
        <x:f>J2254/1.766*100</x:f>
      </x:c>
      <x:c r="N2254" s="6">
        <x:f>M2254*L2254/100</x:f>
      </x:c>
      <x:c r="O2254" s="6">
        <x:f>H2254-N2254</x:f>
      </x:c>
    </x:row>
    <x:row r="2255" spans="1:25">
      <x:c r="A2255" s="0" t="s">
        <x:v>52</x:v>
      </x:c>
      <x:c r="B2255" s="0" t="n">
        <x:v>2192</x:v>
      </x:c>
      <x:c r="C2255" s="0" t="s">
        <x:v>21</x:v>
      </x:c>
      <x:c r="D2255" s="0" t="s">
        <x:v>22</x:v>
      </x:c>
      <x:c r="E2255" s="0" t="s">
        <x:v>35</x:v>
      </x:c>
      <x:c r="F2255" s="0" t="s">
        <x:v>20</x:v>
      </x:c>
      <x:c r="G2255" s="0" t="n">
        <x:v>169</x:v>
      </x:c>
      <x:c r="H2255" s="4" t="n">
        <x:v>50.4</x:v>
      </x:c>
      <x:c r="I2255" s="4" t="n">
        <x:v>169</x:v>
      </x:c>
      <x:c r="J2255" s="4" t="n">
        <x:v>0.298</x:v>
      </x:c>
      <x:c r="K2255" s="4">
        <x:f>I2255*J2255</x:f>
      </x:c>
      <x:c r="L2255" s="4" t="n">
        <x:v>0</x:v>
      </x:c>
      <x:c r="M2255" s="5">
        <x:f>J2255/1.786*100</x:f>
      </x:c>
      <x:c r="N2255" s="6">
        <x:f>M2255*L2255/100</x:f>
      </x:c>
      <x:c r="O2255" s="6">
        <x:f>H2255-N2255</x:f>
      </x:c>
    </x:row>
    <x:row r="2256" spans="1:25">
      <x:c r="A2256" s="0" t="s">
        <x:v>52</x:v>
      </x:c>
      <x:c r="B2256" s="0" t="n">
        <x:v>2192</x:v>
      </x:c>
      <x:c r="C2256" s="0" t="s">
        <x:v>21</x:v>
      </x:c>
      <x:c r="D2256" s="0" t="s">
        <x:v>33</x:v>
      </x:c>
      <x:c r="E2256" s="0" t="s">
        <x:v>34</x:v>
      </x:c>
      <x:c r="F2256" s="0" t="s">
        <x:v>20</x:v>
      </x:c>
      <x:c r="G2256" s="0" t="n">
        <x:v>169</x:v>
      </x:c>
      <x:c r="H2256" s="4" t="n">
        <x:v>46.018</x:v>
      </x:c>
      <x:c r="I2256" s="4" t="n">
        <x:v>169</x:v>
      </x:c>
      <x:c r="J2256" s="4" t="n">
        <x:v>0.272</x:v>
      </x:c>
      <x:c r="K2256" s="4">
        <x:f>I2256*J2256</x:f>
      </x:c>
      <x:c r="L2256" s="4" t="n">
        <x:v>0</x:v>
      </x:c>
      <x:c r="M2256" s="5">
        <x:f>J2256/1.786*100</x:f>
      </x:c>
      <x:c r="N2256" s="6">
        <x:f>M2256*L2256/100</x:f>
      </x:c>
      <x:c r="O2256" s="6">
        <x:f>H2256-N2256</x:f>
      </x:c>
    </x:row>
    <x:row r="2257" spans="1:25">
      <x:c r="A2257" s="0" t="s">
        <x:v>52</x:v>
      </x:c>
      <x:c r="B2257" s="0" t="n">
        <x:v>2192</x:v>
      </x:c>
      <x:c r="C2257" s="0" t="s">
        <x:v>21</x:v>
      </x:c>
      <x:c r="D2257" s="0" t="s">
        <x:v>22</x:v>
      </x:c>
      <x:c r="E2257" s="0" t="s">
        <x:v>35</x:v>
      </x:c>
      <x:c r="F2257" s="0" t="s">
        <x:v>20</x:v>
      </x:c>
      <x:c r="G2257" s="0" t="n">
        <x:v>169</x:v>
      </x:c>
      <x:c r="H2257" s="4" t="n">
        <x:v>50.4</x:v>
      </x:c>
      <x:c r="I2257" s="4" t="n">
        <x:v>169</x:v>
      </x:c>
      <x:c r="J2257" s="4" t="n">
        <x:v>0.298</x:v>
      </x:c>
      <x:c r="K2257" s="4">
        <x:f>I2257*J2257</x:f>
      </x:c>
      <x:c r="L2257" s="4" t="n">
        <x:v>0</x:v>
      </x:c>
      <x:c r="M2257" s="5">
        <x:f>J2257/1.786*100</x:f>
      </x:c>
      <x:c r="N2257" s="6">
        <x:f>M2257*L2257/100</x:f>
      </x:c>
      <x:c r="O2257" s="6">
        <x:f>H2257-N2257</x:f>
      </x:c>
    </x:row>
    <x:row r="2258" spans="1:25">
      <x:c r="A2258" s="0" t="s">
        <x:v>52</x:v>
      </x:c>
      <x:c r="B2258" s="0" t="n">
        <x:v>2192</x:v>
      </x:c>
      <x:c r="C2258" s="0" t="s">
        <x:v>21</x:v>
      </x:c>
      <x:c r="D2258" s="0" t="s">
        <x:v>33</x:v>
      </x:c>
      <x:c r="E2258" s="0" t="s">
        <x:v>34</x:v>
      </x:c>
      <x:c r="F2258" s="0" t="s">
        <x:v>26</x:v>
      </x:c>
      <x:c r="G2258" s="0" t="n">
        <x:v>169</x:v>
      </x:c>
      <x:c r="H2258" s="4" t="n">
        <x:v>13.182</x:v>
      </x:c>
      <x:c r="I2258" s="4" t="n">
        <x:v>169</x:v>
      </x:c>
      <x:c r="J2258" s="4" t="n">
        <x:v>0.078</x:v>
      </x:c>
      <x:c r="K2258" s="4">
        <x:f>I2258*J2258</x:f>
      </x:c>
      <x:c r="L2258" s="4" t="n">
        <x:v>0</x:v>
      </x:c>
      <x:c r="M2258" s="5">
        <x:f>J2258/1.786*100</x:f>
      </x:c>
      <x:c r="N2258" s="6">
        <x:f>M2258*L2258/100</x:f>
      </x:c>
      <x:c r="O2258" s="6">
        <x:f>H2258-N2258</x:f>
      </x:c>
    </x:row>
    <x:row r="2259" spans="1:25">
      <x:c r="A2259" s="0" t="s">
        <x:v>52</x:v>
      </x:c>
      <x:c r="B2259" s="0" t="n">
        <x:v>2192</x:v>
      </x:c>
      <x:c r="C2259" s="0" t="s">
        <x:v>21</x:v>
      </x:c>
      <x:c r="D2259" s="0" t="s">
        <x:v>36</x:v>
      </x:c>
      <x:c r="E2259" s="0" t="s">
        <x:v>37</x:v>
      </x:c>
      <x:c r="F2259" s="0" t="s">
        <x:v>26</x:v>
      </x:c>
      <x:c r="G2259" s="0" t="n">
        <x:v>169</x:v>
      </x:c>
      <x:c r="H2259" s="4" t="n">
        <x:v>72.662</x:v>
      </x:c>
      <x:c r="I2259" s="4" t="n">
        <x:v>169</x:v>
      </x:c>
      <x:c r="J2259" s="4" t="n">
        <x:v>0.42</x:v>
      </x:c>
      <x:c r="K2259" s="4">
        <x:f>I2259*J2259</x:f>
      </x:c>
      <x:c r="L2259" s="4" t="n">
        <x:v>0</x:v>
      </x:c>
      <x:c r="M2259" s="5">
        <x:f>J2259/1.786*100</x:f>
      </x:c>
      <x:c r="N2259" s="6">
        <x:f>M2259*L2259/100</x:f>
      </x:c>
      <x:c r="O2259" s="6">
        <x:f>H2259-N2259</x:f>
      </x:c>
    </x:row>
    <x:row r="2260" spans="1:25">
      <x:c r="A2260" s="0" t="s">
        <x:v>52</x:v>
      </x:c>
      <x:c r="B2260" s="0" t="n">
        <x:v>2192</x:v>
      </x:c>
      <x:c r="C2260" s="0" t="s">
        <x:v>21</x:v>
      </x:c>
      <x:c r="D2260" s="0" t="s">
        <x:v>36</x:v>
      </x:c>
      <x:c r="E2260" s="0" t="s">
        <x:v>38</x:v>
      </x:c>
      <x:c r="F2260" s="0" t="s">
        <x:v>26</x:v>
      </x:c>
      <x:c r="G2260" s="0" t="n">
        <x:v>169</x:v>
      </x:c>
      <x:c r="H2260" s="4" t="n">
        <x:v>72.66</x:v>
      </x:c>
      <x:c r="I2260" s="4" t="n">
        <x:v>169</x:v>
      </x:c>
      <x:c r="J2260" s="4" t="n">
        <x:v>0.42</x:v>
      </x:c>
      <x:c r="K2260" s="4">
        <x:f>I2260*J2260</x:f>
      </x:c>
      <x:c r="L2260" s="4" t="n">
        <x:v>0</x:v>
      </x:c>
      <x:c r="M2260" s="5">
        <x:f>J2260/1.786*100</x:f>
      </x:c>
      <x:c r="N2260" s="6">
        <x:f>M2260*L2260/100</x:f>
      </x:c>
      <x:c r="O2260" s="6">
        <x:f>H2260-N2260</x:f>
      </x:c>
    </x:row>
    <x:row r="2261" spans="1:25">
      <x:c r="A2261" s="0" t="s">
        <x:v>90</x:v>
      </x:c>
      <x:c r="B2261" s="0" t="n">
        <x:v>2193</x:v>
      </x:c>
      <x:c r="C2261" s="0" t="s">
        <x:v>21</x:v>
      </x:c>
      <x:c r="D2261" s="0" t="s">
        <x:v>22</x:v>
      </x:c>
      <x:c r="E2261" s="0" t="s">
        <x:v>74</x:v>
      </x:c>
      <x:c r="F2261" s="0" t="s">
        <x:v>20</x:v>
      </x:c>
      <x:c r="G2261" s="0" t="n">
        <x:v>173</x:v>
      </x:c>
      <x:c r="H2261" s="4" t="n">
        <x:v>50.4</x:v>
      </x:c>
      <x:c r="I2261" s="4" t="n">
        <x:v>173</x:v>
      </x:c>
      <x:c r="J2261" s="4" t="n">
        <x:v>0.291</x:v>
      </x:c>
      <x:c r="K2261" s="4">
        <x:f>I2261*J2261</x:f>
      </x:c>
      <x:c r="L2261" s="4" t="n">
        <x:v>0</x:v>
      </x:c>
      <x:c r="M2261" s="5">
        <x:f>J2261/2.057*100</x:f>
      </x:c>
      <x:c r="N2261" s="6">
        <x:f>M2261*L2261/100</x:f>
      </x:c>
      <x:c r="O2261" s="6">
        <x:f>H2261-N2261</x:f>
      </x:c>
    </x:row>
    <x:row r="2262" spans="1:25">
      <x:c r="A2262" s="0" t="s">
        <x:v>90</x:v>
      </x:c>
      <x:c r="B2262" s="0" t="n">
        <x:v>2193</x:v>
      </x:c>
      <x:c r="C2262" s="0" t="s">
        <x:v>21</x:v>
      </x:c>
      <x:c r="D2262" s="0" t="s">
        <x:v>22</x:v>
      </x:c>
      <x:c r="E2262" s="0" t="s">
        <x:v>74</x:v>
      </x:c>
      <x:c r="F2262" s="0" t="s">
        <x:v>20</x:v>
      </x:c>
      <x:c r="G2262" s="0" t="n">
        <x:v>173</x:v>
      </x:c>
      <x:c r="H2262" s="4" t="n">
        <x:v>50.4</x:v>
      </x:c>
      <x:c r="I2262" s="4" t="n">
        <x:v>173</x:v>
      </x:c>
      <x:c r="J2262" s="4" t="n">
        <x:v>0.291</x:v>
      </x:c>
      <x:c r="K2262" s="4">
        <x:f>I2262*J2262</x:f>
      </x:c>
      <x:c r="L2262" s="4" t="n">
        <x:v>0</x:v>
      </x:c>
      <x:c r="M2262" s="5">
        <x:f>J2262/2.057*100</x:f>
      </x:c>
      <x:c r="N2262" s="6">
        <x:f>M2262*L2262/100</x:f>
      </x:c>
      <x:c r="O2262" s="6">
        <x:f>H2262-N2262</x:f>
      </x:c>
    </x:row>
    <x:row r="2263" spans="1:25">
      <x:c r="A2263" s="0" t="s">
        <x:v>90</x:v>
      </x:c>
      <x:c r="B2263" s="0" t="n">
        <x:v>2193</x:v>
      </x:c>
      <x:c r="C2263" s="0" t="s">
        <x:v>21</x:v>
      </x:c>
      <x:c r="D2263" s="0" t="s">
        <x:v>33</x:v>
      </x:c>
      <x:c r="E2263" s="0" t="s">
        <x:v>73</x:v>
      </x:c>
      <x:c r="F2263" s="0" t="s">
        <x:v>20</x:v>
      </x:c>
      <x:c r="G2263" s="0" t="n">
        <x:v>173</x:v>
      </x:c>
      <x:c r="H2263" s="4" t="n">
        <x:v>46.018</x:v>
      </x:c>
      <x:c r="I2263" s="4" t="n">
        <x:v>173</x:v>
      </x:c>
      <x:c r="J2263" s="4" t="n">
        <x:v>0.266</x:v>
      </x:c>
      <x:c r="K2263" s="4">
        <x:f>I2263*J2263</x:f>
      </x:c>
      <x:c r="L2263" s="4" t="n">
        <x:v>0</x:v>
      </x:c>
      <x:c r="M2263" s="5">
        <x:f>J2263/2.057*100</x:f>
      </x:c>
      <x:c r="N2263" s="6">
        <x:f>M2263*L2263/100</x:f>
      </x:c>
      <x:c r="O2263" s="6">
        <x:f>H2263-N2263</x:f>
      </x:c>
    </x:row>
    <x:row r="2264" spans="1:25">
      <x:c r="A2264" s="0" t="s">
        <x:v>90</x:v>
      </x:c>
      <x:c r="B2264" s="0" t="n">
        <x:v>2193</x:v>
      </x:c>
      <x:c r="C2264" s="0" t="s">
        <x:v>21</x:v>
      </x:c>
      <x:c r="D2264" s="0" t="s">
        <x:v>22</x:v>
      </x:c>
      <x:c r="E2264" s="0" t="s">
        <x:v>74</x:v>
      </x:c>
      <x:c r="F2264" s="0" t="s">
        <x:v>20</x:v>
      </x:c>
      <x:c r="G2264" s="0" t="n">
        <x:v>173</x:v>
      </x:c>
      <x:c r="H2264" s="4" t="n">
        <x:v>50.4</x:v>
      </x:c>
      <x:c r="I2264" s="4" t="n">
        <x:v>173</x:v>
      </x:c>
      <x:c r="J2264" s="4" t="n">
        <x:v>0.291</x:v>
      </x:c>
      <x:c r="K2264" s="4">
        <x:f>I2264*J2264</x:f>
      </x:c>
      <x:c r="L2264" s="4" t="n">
        <x:v>0</x:v>
      </x:c>
      <x:c r="M2264" s="5">
        <x:f>J2264/2.057*100</x:f>
      </x:c>
      <x:c r="N2264" s="6">
        <x:f>M2264*L2264/100</x:f>
      </x:c>
      <x:c r="O2264" s="6">
        <x:f>H2264-N2264</x:f>
      </x:c>
    </x:row>
    <x:row r="2265" spans="1:25">
      <x:c r="A2265" s="0" t="s">
        <x:v>90</x:v>
      </x:c>
      <x:c r="B2265" s="0" t="n">
        <x:v>2193</x:v>
      </x:c>
      <x:c r="C2265" s="0" t="s">
        <x:v>21</x:v>
      </x:c>
      <x:c r="D2265" s="0" t="s">
        <x:v>33</x:v>
      </x:c>
      <x:c r="E2265" s="0" t="s">
        <x:v>73</x:v>
      </x:c>
      <x:c r="F2265" s="0" t="s">
        <x:v>26</x:v>
      </x:c>
      <x:c r="G2265" s="0" t="n">
        <x:v>173</x:v>
      </x:c>
      <x:c r="H2265" s="4" t="n">
        <x:v>13.496</x:v>
      </x:c>
      <x:c r="I2265" s="4" t="n">
        <x:v>173</x:v>
      </x:c>
      <x:c r="J2265" s="4" t="n">
        <x:v>0.078</x:v>
      </x:c>
      <x:c r="K2265" s="4">
        <x:f>I2265*J2265</x:f>
      </x:c>
      <x:c r="L2265" s="4" t="n">
        <x:v>0</x:v>
      </x:c>
      <x:c r="M2265" s="5">
        <x:f>J2265/2.057*100</x:f>
      </x:c>
      <x:c r="N2265" s="6">
        <x:f>M2265*L2265/100</x:f>
      </x:c>
      <x:c r="O2265" s="6">
        <x:f>H2265-N2265</x:f>
      </x:c>
    </x:row>
    <x:row r="2266" spans="1:25">
      <x:c r="A2266" s="0" t="s">
        <x:v>90</x:v>
      </x:c>
      <x:c r="B2266" s="0" t="n">
        <x:v>2193</x:v>
      </x:c>
      <x:c r="C2266" s="0" t="s">
        <x:v>21</x:v>
      </x:c>
      <x:c r="D2266" s="0" t="s">
        <x:v>36</x:v>
      </x:c>
      <x:c r="E2266" s="0" t="s">
        <x:v>75</x:v>
      </x:c>
      <x:c r="F2266" s="0" t="s">
        <x:v>26</x:v>
      </x:c>
      <x:c r="G2266" s="0" t="n">
        <x:v>173</x:v>
      </x:c>
      <x:c r="H2266" s="4" t="n">
        <x:v>72.66</x:v>
      </x:c>
      <x:c r="I2266" s="4" t="n">
        <x:v>173</x:v>
      </x:c>
      <x:c r="J2266" s="4" t="n">
        <x:v>0.42</x:v>
      </x:c>
      <x:c r="K2266" s="4">
        <x:f>I2266*J2266</x:f>
      </x:c>
      <x:c r="L2266" s="4" t="n">
        <x:v>0</x:v>
      </x:c>
      <x:c r="M2266" s="5">
        <x:f>J2266/2.057*100</x:f>
      </x:c>
      <x:c r="N2266" s="6">
        <x:f>M2266*L2266/100</x:f>
      </x:c>
      <x:c r="O2266" s="6">
        <x:f>H2266-N2266</x:f>
      </x:c>
    </x:row>
    <x:row r="2267" spans="1:25">
      <x:c r="A2267" s="0" t="s">
        <x:v>90</x:v>
      </x:c>
      <x:c r="B2267" s="0" t="n">
        <x:v>2193</x:v>
      </x:c>
      <x:c r="C2267" s="0" t="s">
        <x:v>21</x:v>
      </x:c>
      <x:c r="D2267" s="0" t="s">
        <x:v>36</x:v>
      </x:c>
      <x:c r="E2267" s="0" t="s">
        <x:v>76</x:v>
      </x:c>
      <x:c r="F2267" s="0" t="s">
        <x:v>26</x:v>
      </x:c>
      <x:c r="G2267" s="0" t="n">
        <x:v>173</x:v>
      </x:c>
      <x:c r="H2267" s="4" t="n">
        <x:v>72.661</x:v>
      </x:c>
      <x:c r="I2267" s="4" t="n">
        <x:v>173</x:v>
      </x:c>
      <x:c r="J2267" s="4" t="n">
        <x:v>0.42</x:v>
      </x:c>
      <x:c r="K2267" s="4">
        <x:f>I2267*J2267</x:f>
      </x:c>
      <x:c r="L2267" s="4" t="n">
        <x:v>0</x:v>
      </x:c>
      <x:c r="M2267" s="5">
        <x:f>J2267/2.057*100</x:f>
      </x:c>
      <x:c r="N2267" s="6">
        <x:f>M2267*L2267/100</x:f>
      </x:c>
      <x:c r="O2267" s="6">
        <x:f>H2267-N2267</x:f>
      </x:c>
    </x:row>
    <x:row r="2268" spans="1:25">
      <x:c r="A2268" s="0" t="s">
        <x:v>30</x:v>
      </x:c>
      <x:c r="B2268" s="0" t="n">
        <x:v>2194</x:v>
      </x:c>
      <x:c r="C2268" s="0" t="s">
        <x:v>17</x:v>
      </x:c>
      <x:c r="D2268" s="0" t="s">
        <x:v>18</x:v>
      </x:c>
      <x:c r="E2268" s="0" t="s">
        <x:v>19</x:v>
      </x:c>
      <x:c r="F2268" s="0" t="s">
        <x:v>20</x:v>
      </x:c>
      <x:c r="G2268" s="0" t="n">
        <x:v>23</x:v>
      </x:c>
      <x:c r="H2268" s="4" t="n">
        <x:v>24.7</x:v>
      </x:c>
      <x:c r="I2268" s="4" t="n">
        <x:v>23</x:v>
      </x:c>
      <x:c r="J2268" s="4" t="n">
        <x:v>1.074</x:v>
      </x:c>
      <x:c r="K2268" s="4">
        <x:f>I2268*J2268</x:f>
      </x:c>
      <x:c r="L2268" s="4" t="n">
        <x:v>0</x:v>
      </x:c>
      <x:c r="M2268" s="5">
        <x:f>J2268/5.514*100</x:f>
      </x:c>
      <x:c r="N2268" s="6">
        <x:f>M2268*L2268/100</x:f>
      </x:c>
      <x:c r="O2268" s="6">
        <x:f>H2268-N2268</x:f>
      </x:c>
    </x:row>
    <x:row r="2269" spans="1:25">
      <x:c r="A2269" s="0" t="s">
        <x:v>30</x:v>
      </x:c>
      <x:c r="B2269" s="0" t="n">
        <x:v>2194</x:v>
      </x:c>
      <x:c r="C2269" s="0" t="s">
        <x:v>21</x:v>
      </x:c>
      <x:c r="D2269" s="0" t="s">
        <x:v>22</x:v>
      </x:c>
      <x:c r="E2269" s="0" t="s">
        <x:v>23</x:v>
      </x:c>
      <x:c r="F2269" s="0" t="s">
        <x:v>20</x:v>
      </x:c>
      <x:c r="G2269" s="0" t="n">
        <x:v>23</x:v>
      </x:c>
      <x:c r="H2269" s="4" t="n">
        <x:v>28.05</x:v>
      </x:c>
      <x:c r="I2269" s="4" t="n">
        <x:v>23</x:v>
      </x:c>
      <x:c r="J2269" s="4" t="n">
        <x:v>1.22</x:v>
      </x:c>
      <x:c r="K2269" s="4">
        <x:f>I2269*J2269</x:f>
      </x:c>
      <x:c r="L2269" s="4" t="n">
        <x:v>0</x:v>
      </x:c>
      <x:c r="M2269" s="5">
        <x:f>J2269/5.514*100</x:f>
      </x:c>
      <x:c r="N2269" s="6">
        <x:f>M2269*L2269/100</x:f>
      </x:c>
      <x:c r="O2269" s="6">
        <x:f>H2269-N2269</x:f>
      </x:c>
    </x:row>
    <x:row r="2270" spans="1:25">
      <x:c r="A2270" s="0" t="s">
        <x:v>30</x:v>
      </x:c>
      <x:c r="B2270" s="0" t="n">
        <x:v>2194</x:v>
      </x:c>
      <x:c r="C2270" s="0" t="s">
        <x:v>21</x:v>
      </x:c>
      <x:c r="D2270" s="0" t="s">
        <x:v>22</x:v>
      </x:c>
      <x:c r="E2270" s="0" t="s">
        <x:v>23</x:v>
      </x:c>
      <x:c r="F2270" s="0" t="s">
        <x:v>20</x:v>
      </x:c>
      <x:c r="G2270" s="0" t="n">
        <x:v>23</x:v>
      </x:c>
      <x:c r="H2270" s="4" t="n">
        <x:v>28.05</x:v>
      </x:c>
      <x:c r="I2270" s="4" t="n">
        <x:v>23</x:v>
      </x:c>
      <x:c r="J2270" s="4" t="n">
        <x:v>1.22</x:v>
      </x:c>
      <x:c r="K2270" s="4">
        <x:f>I2270*J2270</x:f>
      </x:c>
      <x:c r="L2270" s="4" t="n">
        <x:v>0</x:v>
      </x:c>
      <x:c r="M2270" s="5">
        <x:f>J2270/5.514*100</x:f>
      </x:c>
      <x:c r="N2270" s="6">
        <x:f>M2270*L2270/100</x:f>
      </x:c>
      <x:c r="O2270" s="6">
        <x:f>H2270-N2270</x:f>
      </x:c>
    </x:row>
    <x:row r="2271" spans="1:25">
      <x:c r="A2271" s="0" t="s">
        <x:v>30</x:v>
      </x:c>
      <x:c r="B2271" s="0" t="n">
        <x:v>2194</x:v>
      </x:c>
      <x:c r="C2271" s="0" t="s">
        <x:v>17</x:v>
      </x:c>
      <x:c r="D2271" s="0" t="s">
        <x:v>24</x:v>
      </x:c>
      <x:c r="E2271" s="0" t="s">
        <x:v>25</x:v>
      </x:c>
      <x:c r="F2271" s="0" t="s">
        <x:v>26</x:v>
      </x:c>
      <x:c r="G2271" s="0" t="n">
        <x:v>23</x:v>
      </x:c>
      <x:c r="H2271" s="4" t="n">
        <x:v>45.8</x:v>
      </x:c>
      <x:c r="I2271" s="4" t="n">
        <x:v>23</x:v>
      </x:c>
      <x:c r="J2271" s="4" t="n">
        <x:v>2</x:v>
      </x:c>
      <x:c r="K2271" s="4">
        <x:f>I2271*J2271</x:f>
      </x:c>
      <x:c r="L2271" s="4" t="n">
        <x:v>0</x:v>
      </x:c>
      <x:c r="M2271" s="5">
        <x:f>J2271/5.514*100</x:f>
      </x:c>
      <x:c r="N2271" s="6">
        <x:f>M2271*L2271/100</x:f>
      </x:c>
      <x:c r="O2271" s="6">
        <x:f>H2271-N2271</x:f>
      </x:c>
    </x:row>
    <x:row r="2272" spans="1:25">
      <x:c r="A2272" s="0" t="s">
        <x:v>83</x:v>
      </x:c>
      <x:c r="B2272" s="0" t="n">
        <x:v>2195</x:v>
      </x:c>
      <x:c r="C2272" s="0" t="s">
        <x:v>21</x:v>
      </x:c>
      <x:c r="D2272" s="0" t="s">
        <x:v>22</x:v>
      </x:c>
      <x:c r="E2272" s="0" t="s">
        <x:v>23</x:v>
      </x:c>
      <x:c r="F2272" s="0" t="s">
        <x:v>20</x:v>
      </x:c>
      <x:c r="G2272" s="0" t="n">
        <x:v>117</x:v>
      </x:c>
      <x:c r="H2272" s="4" t="n">
        <x:v>39.897</x:v>
      </x:c>
      <x:c r="I2272" s="4" t="n">
        <x:v>117</x:v>
      </x:c>
      <x:c r="J2272" s="4" t="n">
        <x:v>0.341</x:v>
      </x:c>
      <x:c r="K2272" s="4">
        <x:f>I2272*J2272</x:f>
      </x:c>
      <x:c r="L2272" s="4" t="n">
        <x:v>0</x:v>
      </x:c>
      <x:c r="M2272" s="5">
        <x:f>J2272/2.863*100</x:f>
      </x:c>
      <x:c r="N2272" s="6">
        <x:f>M2272*L2272/100</x:f>
      </x:c>
      <x:c r="O2272" s="6">
        <x:f>H2272-N2272</x:f>
      </x:c>
    </x:row>
    <x:row r="2273" spans="1:25">
      <x:c r="A2273" s="0" t="s">
        <x:v>83</x:v>
      </x:c>
      <x:c r="B2273" s="0" t="n">
        <x:v>2195</x:v>
      </x:c>
      <x:c r="C2273" s="0" t="s">
        <x:v>21</x:v>
      </x:c>
      <x:c r="D2273" s="0" t="s">
        <x:v>22</x:v>
      </x:c>
      <x:c r="E2273" s="0" t="s">
        <x:v>23</x:v>
      </x:c>
      <x:c r="F2273" s="0" t="s">
        <x:v>20</x:v>
      </x:c>
      <x:c r="G2273" s="0" t="n">
        <x:v>117</x:v>
      </x:c>
      <x:c r="H2273" s="4" t="n">
        <x:v>43.384</x:v>
      </x:c>
      <x:c r="I2273" s="4" t="n">
        <x:v>117</x:v>
      </x:c>
      <x:c r="J2273" s="4" t="n">
        <x:v>0.371</x:v>
      </x:c>
      <x:c r="K2273" s="4">
        <x:f>I2273*J2273</x:f>
      </x:c>
      <x:c r="L2273" s="4" t="n">
        <x:v>0</x:v>
      </x:c>
      <x:c r="M2273" s="5">
        <x:f>J2273/2.863*100</x:f>
      </x:c>
      <x:c r="N2273" s="6">
        <x:f>M2273*L2273/100</x:f>
      </x:c>
      <x:c r="O2273" s="6">
        <x:f>H2273-N2273</x:f>
      </x:c>
    </x:row>
    <x:row r="2274" spans="1:25">
      <x:c r="A2274" s="0" t="s">
        <x:v>83</x:v>
      </x:c>
      <x:c r="B2274" s="0" t="n">
        <x:v>2195</x:v>
      </x:c>
      <x:c r="C2274" s="0" t="s">
        <x:v>21</x:v>
      </x:c>
      <x:c r="D2274" s="0" t="s">
        <x:v>22</x:v>
      </x:c>
      <x:c r="E2274" s="0" t="s">
        <x:v>23</x:v>
      </x:c>
      <x:c r="F2274" s="0" t="s">
        <x:v>20</x:v>
      </x:c>
      <x:c r="G2274" s="0" t="n">
        <x:v>117</x:v>
      </x:c>
      <x:c r="H2274" s="4" t="n">
        <x:v>43.384</x:v>
      </x:c>
      <x:c r="I2274" s="4" t="n">
        <x:v>117</x:v>
      </x:c>
      <x:c r="J2274" s="4" t="n">
        <x:v>0.371</x:v>
      </x:c>
      <x:c r="K2274" s="4">
        <x:f>I2274*J2274</x:f>
      </x:c>
      <x:c r="L2274" s="4" t="n">
        <x:v>0</x:v>
      </x:c>
      <x:c r="M2274" s="5">
        <x:f>J2274/2.863*100</x:f>
      </x:c>
      <x:c r="N2274" s="6">
        <x:f>M2274*L2274/100</x:f>
      </x:c>
      <x:c r="O2274" s="6">
        <x:f>H2274-N2274</x:f>
      </x:c>
    </x:row>
    <x:row r="2275" spans="1:25">
      <x:c r="A2275" s="0" t="s">
        <x:v>83</x:v>
      </x:c>
      <x:c r="B2275" s="0" t="n">
        <x:v>2195</x:v>
      </x:c>
      <x:c r="C2275" s="0" t="s">
        <x:v>21</x:v>
      </x:c>
      <x:c r="D2275" s="0" t="s">
        <x:v>28</x:v>
      </x:c>
      <x:c r="E2275" s="0" t="s">
        <x:v>19</x:v>
      </x:c>
      <x:c r="F2275" s="0" t="s">
        <x:v>26</x:v>
      </x:c>
      <x:c r="G2275" s="0" t="n">
        <x:v>117</x:v>
      </x:c>
      <x:c r="H2275" s="4" t="n">
        <x:v>30.421</x:v>
      </x:c>
      <x:c r="I2275" s="4" t="n">
        <x:v>117</x:v>
      </x:c>
      <x:c r="J2275" s="4" t="n">
        <x:v>0.26</x:v>
      </x:c>
      <x:c r="K2275" s="4">
        <x:f>I2275*J2275</x:f>
      </x:c>
      <x:c r="L2275" s="4" t="n">
        <x:v>0</x:v>
      </x:c>
      <x:c r="M2275" s="5">
        <x:f>J2275/2.863*100</x:f>
      </x:c>
      <x:c r="N2275" s="6">
        <x:f>M2275*L2275/100</x:f>
      </x:c>
      <x:c r="O2275" s="6">
        <x:f>H2275-N2275</x:f>
      </x:c>
    </x:row>
    <x:row r="2276" spans="1:25">
      <x:c r="A2276" s="0" t="s">
        <x:v>83</x:v>
      </x:c>
      <x:c r="B2276" s="0" t="n">
        <x:v>2195</x:v>
      </x:c>
      <x:c r="C2276" s="0" t="s">
        <x:v>21</x:v>
      </x:c>
      <x:c r="D2276" s="0" t="s">
        <x:v>28</x:v>
      </x:c>
      <x:c r="E2276" s="0" t="s">
        <x:v>23</x:v>
      </x:c>
      <x:c r="F2276" s="0" t="s">
        <x:v>26</x:v>
      </x:c>
      <x:c r="G2276" s="0" t="n">
        <x:v>117</x:v>
      </x:c>
      <x:c r="H2276" s="4" t="n">
        <x:v>177.84</x:v>
      </x:c>
      <x:c r="I2276" s="4" t="n">
        <x:v>117</x:v>
      </x:c>
      <x:c r="J2276" s="4" t="n">
        <x:v>1.52</x:v>
      </x:c>
      <x:c r="K2276" s="4">
        <x:f>I2276*J2276</x:f>
      </x:c>
      <x:c r="L2276" s="4" t="n">
        <x:v>0</x:v>
      </x:c>
      <x:c r="M2276" s="5">
        <x:f>J2276/2.863*100</x:f>
      </x:c>
      <x:c r="N2276" s="6">
        <x:f>M2276*L2276/100</x:f>
      </x:c>
      <x:c r="O2276" s="6">
        <x:f>H2276-N2276</x:f>
      </x:c>
    </x:row>
    <x:row r="2277" spans="1:25">
      <x:c r="A2277" s="0" t="s">
        <x:v>30</x:v>
      </x:c>
      <x:c r="B2277" s="0" t="n">
        <x:v>2198</x:v>
      </x:c>
      <x:c r="C2277" s="0" t="s">
        <x:v>21</x:v>
      </x:c>
      <x:c r="D2277" s="0" t="s">
        <x:v>22</x:v>
      </x:c>
      <x:c r="E2277" s="0" t="s">
        <x:v>23</x:v>
      </x:c>
      <x:c r="F2277" s="0" t="s">
        <x:v>20</x:v>
      </x:c>
      <x:c r="G2277" s="0" t="n">
        <x:v>0</x:v>
      </x:c>
      <x:c r="H2277" s="4" t="n">
        <x:v>28.05</x:v>
      </x:c>
      <x:c r="I2277" s="4" t="n">
        <x:v>0</x:v>
      </x:c>
      <x:c r="J2277" s="4" t="n">
        <x:v>0</x:v>
      </x:c>
      <x:c r="K2277" s="4">
        <x:f>I2277*J2277</x:f>
      </x:c>
      <x:c r="L2277" s="4" t="n">
        <x:v>0</x:v>
      </x:c>
      <x:c r="M2277" s="5">
        <x:f>J2277/2*100</x:f>
      </x:c>
      <x:c r="N2277" s="6">
        <x:f>M2277*L2277/100</x:f>
      </x:c>
      <x:c r="O2277" s="6">
        <x:f>H2277-N2277</x:f>
      </x:c>
    </x:row>
    <x:row r="2278" spans="1:25">
      <x:c r="A2278" s="0" t="s">
        <x:v>30</x:v>
      </x:c>
      <x:c r="B2278" s="0" t="n">
        <x:v>2198</x:v>
      </x:c>
      <x:c r="C2278" s="0" t="s">
        <x:v>21</x:v>
      </x:c>
      <x:c r="D2278" s="0" t="s">
        <x:v>22</x:v>
      </x:c>
      <x:c r="E2278" s="0" t="s">
        <x:v>23</x:v>
      </x:c>
      <x:c r="F2278" s="0" t="s">
        <x:v>20</x:v>
      </x:c>
      <x:c r="G2278" s="0" t="n">
        <x:v>0</x:v>
      </x:c>
      <x:c r="H2278" s="4" t="n">
        <x:v>28.05</x:v>
      </x:c>
      <x:c r="I2278" s="4" t="n">
        <x:v>0</x:v>
      </x:c>
      <x:c r="J2278" s="4" t="n">
        <x:v>0</x:v>
      </x:c>
      <x:c r="K2278" s="4">
        <x:f>I2278*J2278</x:f>
      </x:c>
      <x:c r="L2278" s="4" t="n">
        <x:v>0</x:v>
      </x:c>
      <x:c r="M2278" s="5">
        <x:f>J2278/2*100</x:f>
      </x:c>
      <x:c r="N2278" s="6">
        <x:f>M2278*L2278/100</x:f>
      </x:c>
      <x:c r="O2278" s="6">
        <x:f>H2278-N2278</x:f>
      </x:c>
    </x:row>
    <x:row r="2279" spans="1:25">
      <x:c r="A2279" s="0" t="s">
        <x:v>30</x:v>
      </x:c>
      <x:c r="B2279" s="0" t="n">
        <x:v>2198</x:v>
      </x:c>
      <x:c r="C2279" s="0" t="s">
        <x:v>17</x:v>
      </x:c>
      <x:c r="D2279" s="0" t="s">
        <x:v>24</x:v>
      </x:c>
      <x:c r="E2279" s="0" t="s">
        <x:v>25</x:v>
      </x:c>
      <x:c r="F2279" s="0" t="s">
        <x:v>26</x:v>
      </x:c>
      <x:c r="G2279" s="0" t="n">
        <x:v>0</x:v>
      </x:c>
      <x:c r="H2279" s="4" t="n">
        <x:v>2</x:v>
      </x:c>
      <x:c r="I2279" s="4" t="n">
        <x:v>0</x:v>
      </x:c>
      <x:c r="J2279" s="4" t="n">
        <x:v>2</x:v>
      </x:c>
      <x:c r="K2279" s="4">
        <x:f>I2279*J2279</x:f>
      </x:c>
      <x:c r="L2279" s="4" t="n">
        <x:v>0</x:v>
      </x:c>
      <x:c r="M2279" s="5">
        <x:f>J2279/2*100</x:f>
      </x:c>
      <x:c r="N2279" s="6">
        <x:f>M2279*L2279/100</x:f>
      </x:c>
      <x:c r="O2279" s="6">
        <x:f>H2279-N2279</x:f>
      </x:c>
    </x:row>
    <x:row r="2280" spans="1:25">
      <x:c r="A2280" s="0" t="s">
        <x:v>31</x:v>
      </x:c>
      <x:c r="B2280" s="0" t="n">
        <x:v>2199</x:v>
      </x:c>
      <x:c r="C2280" s="0" t="s">
        <x:v>17</x:v>
      </x:c>
      <x:c r="D2280" s="0" t="s">
        <x:v>18</x:v>
      </x:c>
      <x:c r="E2280" s="0" t="s">
        <x:v>19</x:v>
      </x:c>
      <x:c r="F2280" s="0" t="s">
        <x:v>20</x:v>
      </x:c>
      <x:c r="G2280" s="0" t="n">
        <x:v>0</x:v>
      </x:c>
      <x:c r="H2280" s="4" t="n">
        <x:v>24.7</x:v>
      </x:c>
      <x:c r="I2280" s="4" t="n">
        <x:v>0</x:v>
      </x:c>
      <x:c r="J2280" s="4" t="n">
        <x:v>0</x:v>
      </x:c>
      <x:c r="K2280" s="4">
        <x:f>I2280*J2280</x:f>
      </x:c>
      <x:c r="L2280" s="4" t="n">
        <x:v>0</x:v>
      </x:c>
      <x:c r="M2280" s="5">
        <x:f>J2280/2*100</x:f>
      </x:c>
      <x:c r="N2280" s="6">
        <x:f>M2280*L2280/100</x:f>
      </x:c>
      <x:c r="O2280" s="6">
        <x:f>H2280-N2280</x:f>
      </x:c>
    </x:row>
    <x:row r="2281" spans="1:25">
      <x:c r="A2281" s="0" t="s">
        <x:v>31</x:v>
      </x:c>
      <x:c r="B2281" s="0" t="n">
        <x:v>2199</x:v>
      </x:c>
      <x:c r="C2281" s="0" t="s">
        <x:v>17</x:v>
      </x:c>
      <x:c r="D2281" s="0" t="s">
        <x:v>24</x:v>
      </x:c>
      <x:c r="E2281" s="0" t="s">
        <x:v>25</x:v>
      </x:c>
      <x:c r="F2281" s="0" t="s">
        <x:v>26</x:v>
      </x:c>
      <x:c r="G2281" s="0" t="n">
        <x:v>0</x:v>
      </x:c>
      <x:c r="H2281" s="4" t="n">
        <x:v>21</x:v>
      </x:c>
      <x:c r="I2281" s="4" t="n">
        <x:v>0</x:v>
      </x:c>
      <x:c r="J2281" s="4" t="n">
        <x:v>2</x:v>
      </x:c>
      <x:c r="K2281" s="4">
        <x:f>I2281*J2281</x:f>
      </x:c>
      <x:c r="L2281" s="4" t="n">
        <x:v>0</x:v>
      </x:c>
      <x:c r="M2281" s="5">
        <x:f>J2281/2*100</x:f>
      </x:c>
      <x:c r="N2281" s="6">
        <x:f>M2281*L2281/100</x:f>
      </x:c>
      <x:c r="O2281" s="6">
        <x:f>H2281-N2281</x:f>
      </x:c>
    </x:row>
    <x:row r="2282" spans="1:25">
      <x:c r="A2282" s="0" t="s">
        <x:v>50</x:v>
      </x:c>
      <x:c r="B2282" s="0" t="n">
        <x:v>2200</x:v>
      </x:c>
      <x:c r="C2282" s="0" t="s">
        <x:v>17</x:v>
      </x:c>
      <x:c r="D2282" s="0" t="s">
        <x:v>18</x:v>
      </x:c>
      <x:c r="E2282" s="0" t="s">
        <x:v>19</x:v>
      </x:c>
      <x:c r="F2282" s="0" t="s">
        <x:v>20</x:v>
      </x:c>
      <x:c r="G2282" s="0" t="n">
        <x:v>0</x:v>
      </x:c>
      <x:c r="H2282" s="4" t="n">
        <x:v>24.7</x:v>
      </x:c>
      <x:c r="I2282" s="4" t="n">
        <x:v>0</x:v>
      </x:c>
      <x:c r="J2282" s="4" t="n">
        <x:v>0</x:v>
      </x:c>
      <x:c r="K2282" s="4">
        <x:f>I2282*J2282</x:f>
      </x:c>
      <x:c r="L2282" s="4" t="n">
        <x:v>0</x:v>
      </x:c>
      <x:c r="M2282" s="5">
        <x:f>J2282/0*100</x:f>
      </x:c>
      <x:c r="N2282" s="6">
        <x:f>M2282*L2282/100</x:f>
      </x:c>
      <x:c r="O2282" s="6">
        <x:f>H2282-N2282</x:f>
      </x:c>
    </x:row>
    <x:row r="2283" spans="1:25">
      <x:c r="A2283" s="0" t="s">
        <x:v>50</x:v>
      </x:c>
      <x:c r="B2283" s="0" t="n">
        <x:v>2200</x:v>
      </x:c>
      <x:c r="C2283" s="0" t="s">
        <x:v>17</x:v>
      </x:c>
      <x:c r="D2283" s="0" t="s">
        <x:v>18</x:v>
      </x:c>
      <x:c r="E2283" s="0" t="s">
        <x:v>19</x:v>
      </x:c>
      <x:c r="F2283" s="0" t="s">
        <x:v>20</x:v>
      </x:c>
      <x:c r="G2283" s="0" t="n">
        <x:v>0</x:v>
      </x:c>
      <x:c r="H2283" s="4" t="n">
        <x:v>24.7</x:v>
      </x:c>
      <x:c r="I2283" s="4" t="n">
        <x:v>0</x:v>
      </x:c>
      <x:c r="J2283" s="4" t="n">
        <x:v>0</x:v>
      </x:c>
      <x:c r="K2283" s="4">
        <x:f>I2283*J2283</x:f>
      </x:c>
      <x:c r="L2283" s="4" t="n">
        <x:v>0</x:v>
      </x:c>
      <x:c r="M2283" s="5">
        <x:f>J2283/0*100</x:f>
      </x:c>
      <x:c r="N2283" s="6">
        <x:f>M2283*L2283/100</x:f>
      </x:c>
      <x:c r="O2283" s="6">
        <x:f>H2283-N2283</x:f>
      </x:c>
    </x:row>
    <x:row r="2284" spans="1:25">
      <x:c r="A2284" s="0" t="s">
        <x:v>50</x:v>
      </x:c>
      <x:c r="B2284" s="0" t="n">
        <x:v>2200</x:v>
      </x:c>
      <x:c r="C2284" s="0" t="s">
        <x:v>21</x:v>
      </x:c>
      <x:c r="D2284" s="0" t="s">
        <x:v>22</x:v>
      </x:c>
      <x:c r="E2284" s="0" t="s">
        <x:v>23</x:v>
      </x:c>
      <x:c r="F2284" s="0" t="s">
        <x:v>20</x:v>
      </x:c>
      <x:c r="G2284" s="0" t="n">
        <x:v>0</x:v>
      </x:c>
      <x:c r="H2284" s="4" t="n">
        <x:v>28.05</x:v>
      </x:c>
      <x:c r="I2284" s="4" t="n">
        <x:v>0</x:v>
      </x:c>
      <x:c r="J2284" s="4" t="n">
        <x:v>0</x:v>
      </x:c>
      <x:c r="K2284" s="4">
        <x:f>I2284*J2284</x:f>
      </x:c>
      <x:c r="L2284" s="4" t="n">
        <x:v>0</x:v>
      </x:c>
      <x:c r="M2284" s="5">
        <x:f>J2284/0*100</x:f>
      </x:c>
      <x:c r="N2284" s="6">
        <x:f>M2284*L2284/100</x:f>
      </x:c>
      <x:c r="O2284" s="6">
        <x:f>H2284-N2284</x:f>
      </x:c>
    </x:row>
    <x:row r="2285" spans="1:25">
      <x:c r="A2285" s="0" t="s">
        <x:v>50</x:v>
      </x:c>
      <x:c r="B2285" s="0" t="n">
        <x:v>2200</x:v>
      </x:c>
      <x:c r="C2285" s="0" t="s">
        <x:v>21</x:v>
      </x:c>
      <x:c r="D2285" s="0" t="s">
        <x:v>22</x:v>
      </x:c>
      <x:c r="E2285" s="0" t="s">
        <x:v>23</x:v>
      </x:c>
      <x:c r="F2285" s="0" t="s">
        <x:v>20</x:v>
      </x:c>
      <x:c r="G2285" s="0" t="n">
        <x:v>0</x:v>
      </x:c>
      <x:c r="H2285" s="4" t="n">
        <x:v>28.05</x:v>
      </x:c>
      <x:c r="I2285" s="4" t="n">
        <x:v>0</x:v>
      </x:c>
      <x:c r="J2285" s="4" t="n">
        <x:v>0</x:v>
      </x:c>
      <x:c r="K2285" s="4">
        <x:f>I2285*J2285</x:f>
      </x:c>
      <x:c r="L2285" s="4" t="n">
        <x:v>0</x:v>
      </x:c>
      <x:c r="M2285" s="5">
        <x:f>J2285/0*100</x:f>
      </x:c>
      <x:c r="N2285" s="6">
        <x:f>M2285*L2285/100</x:f>
      </x:c>
      <x:c r="O2285" s="6">
        <x:f>H2285-N2285</x:f>
      </x:c>
    </x:row>
    <x:row r="2286" spans="1:25">
      <x:c r="A2286" s="0" t="s">
        <x:v>51</x:v>
      </x:c>
      <x:c r="B2286" s="0" t="n">
        <x:v>2201</x:v>
      </x:c>
      <x:c r="C2286" s="0" t="s">
        <x:v>17</x:v>
      </x:c>
      <x:c r="D2286" s="0" t="s">
        <x:v>18</x:v>
      </x:c>
      <x:c r="E2286" s="0" t="s">
        <x:v>19</x:v>
      </x:c>
      <x:c r="F2286" s="0" t="s">
        <x:v>20</x:v>
      </x:c>
      <x:c r="G2286" s="0" t="n">
        <x:v>3</x:v>
      </x:c>
      <x:c r="H2286" s="4" t="n">
        <x:v>24.7</x:v>
      </x:c>
      <x:c r="I2286" s="4" t="n">
        <x:v>3</x:v>
      </x:c>
      <x:c r="J2286" s="4" t="n">
        <x:v>8.233</x:v>
      </x:c>
      <x:c r="K2286" s="4">
        <x:f>I2286*J2286</x:f>
      </x:c>
      <x:c r="L2286" s="4" t="n">
        <x:v>0</x:v>
      </x:c>
      <x:c r="M2286" s="5">
        <x:f>J2286/17.733*100</x:f>
      </x:c>
      <x:c r="N2286" s="6">
        <x:f>M2286*L2286/100</x:f>
      </x:c>
      <x:c r="O2286" s="6">
        <x:f>H2286-N2286</x:f>
      </x:c>
    </x:row>
    <x:row r="2287" spans="1:25">
      <x:c r="A2287" s="0" t="s">
        <x:v>51</x:v>
      </x:c>
      <x:c r="B2287" s="0" t="n">
        <x:v>2201</x:v>
      </x:c>
      <x:c r="C2287" s="0" t="s">
        <x:v>21</x:v>
      </x:c>
      <x:c r="D2287" s="0" t="s">
        <x:v>22</x:v>
      </x:c>
      <x:c r="E2287" s="0" t="s">
        <x:v>23</x:v>
      </x:c>
      <x:c r="F2287" s="0" t="s">
        <x:v>20</x:v>
      </x:c>
      <x:c r="G2287" s="0" t="n">
        <x:v>3</x:v>
      </x:c>
      <x:c r="H2287" s="4" t="n">
        <x:v>22.5</x:v>
      </x:c>
      <x:c r="I2287" s="4" t="n">
        <x:v>3</x:v>
      </x:c>
      <x:c r="J2287" s="4" t="n">
        <x:v>7.5</x:v>
      </x:c>
      <x:c r="K2287" s="4">
        <x:f>I2287*J2287</x:f>
      </x:c>
      <x:c r="L2287" s="4" t="n">
        <x:v>0</x:v>
      </x:c>
      <x:c r="M2287" s="5">
        <x:f>J2287/17.733*100</x:f>
      </x:c>
      <x:c r="N2287" s="6">
        <x:f>M2287*L2287/100</x:f>
      </x:c>
      <x:c r="O2287" s="6">
        <x:f>H2287-N2287</x:f>
      </x:c>
    </x:row>
    <x:row r="2288" spans="1:25">
      <x:c r="A2288" s="0" t="s">
        <x:v>51</x:v>
      </x:c>
      <x:c r="B2288" s="0" t="n">
        <x:v>2201</x:v>
      </x:c>
      <x:c r="C2288" s="0" t="s">
        <x:v>17</x:v>
      </x:c>
      <x:c r="D2288" s="0" t="s">
        <x:v>24</x:v>
      </x:c>
      <x:c r="E2288" s="0" t="s">
        <x:v>25</x:v>
      </x:c>
      <x:c r="F2288" s="0" t="s">
        <x:v>26</x:v>
      </x:c>
      <x:c r="G2288" s="0" t="n">
        <x:v>3</x:v>
      </x:c>
      <x:c r="H2288" s="4" t="n">
        <x:v>13</x:v>
      </x:c>
      <x:c r="I2288" s="4" t="n">
        <x:v>3</x:v>
      </x:c>
      <x:c r="J2288" s="4" t="n">
        <x:v>2</x:v>
      </x:c>
      <x:c r="K2288" s="4">
        <x:f>I2288*J2288</x:f>
      </x:c>
      <x:c r="L2288" s="4" t="n">
        <x:v>0</x:v>
      </x:c>
      <x:c r="M2288" s="5">
        <x:f>J2288/17.733*100</x:f>
      </x:c>
      <x:c r="N2288" s="6">
        <x:f>M2288*L2288/100</x:f>
      </x:c>
      <x:c r="O2288" s="6">
        <x:f>H2288-N2288</x:f>
      </x:c>
    </x:row>
    <x:row r="2289" spans="1:25">
      <x:c r="A2289" s="0" t="s">
        <x:v>92</x:v>
      </x:c>
      <x:c r="B2289" s="0" t="n">
        <x:v>2202</x:v>
      </x:c>
      <x:c r="C2289" s="0" t="s">
        <x:v>21</x:v>
      </x:c>
      <x:c r="D2289" s="0" t="s">
        <x:v>22</x:v>
      </x:c>
      <x:c r="E2289" s="0" t="s">
        <x:v>74</x:v>
      </x:c>
      <x:c r="F2289" s="0" t="s">
        <x:v>20</x:v>
      </x:c>
      <x:c r="G2289" s="0" t="n">
        <x:v>173</x:v>
      </x:c>
      <x:c r="H2289" s="4" t="n">
        <x:v>50.4</x:v>
      </x:c>
      <x:c r="I2289" s="4" t="n">
        <x:v>173</x:v>
      </x:c>
      <x:c r="J2289" s="4" t="n">
        <x:v>0.291</x:v>
      </x:c>
      <x:c r="K2289" s="4">
        <x:f>I2289*J2289</x:f>
      </x:c>
      <x:c r="L2289" s="4" t="n">
        <x:v>0</x:v>
      </x:c>
      <x:c r="M2289" s="5">
        <x:f>J2289/2.057*100</x:f>
      </x:c>
      <x:c r="N2289" s="6">
        <x:f>M2289*L2289/100</x:f>
      </x:c>
      <x:c r="O2289" s="6">
        <x:f>H2289-N2289</x:f>
      </x:c>
    </x:row>
    <x:row r="2290" spans="1:25">
      <x:c r="A2290" s="0" t="s">
        <x:v>92</x:v>
      </x:c>
      <x:c r="B2290" s="0" t="n">
        <x:v>2202</x:v>
      </x:c>
      <x:c r="C2290" s="0" t="s">
        <x:v>21</x:v>
      </x:c>
      <x:c r="D2290" s="0" t="s">
        <x:v>33</x:v>
      </x:c>
      <x:c r="E2290" s="0" t="s">
        <x:v>73</x:v>
      </x:c>
      <x:c r="F2290" s="0" t="s">
        <x:v>20</x:v>
      </x:c>
      <x:c r="G2290" s="0" t="n">
        <x:v>173</x:v>
      </x:c>
      <x:c r="H2290" s="4" t="n">
        <x:v>46.018</x:v>
      </x:c>
      <x:c r="I2290" s="4" t="n">
        <x:v>173</x:v>
      </x:c>
      <x:c r="J2290" s="4" t="n">
        <x:v>0.266</x:v>
      </x:c>
      <x:c r="K2290" s="4">
        <x:f>I2290*J2290</x:f>
      </x:c>
      <x:c r="L2290" s="4" t="n">
        <x:v>0</x:v>
      </x:c>
      <x:c r="M2290" s="5">
        <x:f>J2290/2.057*100</x:f>
      </x:c>
      <x:c r="N2290" s="6">
        <x:f>M2290*L2290/100</x:f>
      </x:c>
      <x:c r="O2290" s="6">
        <x:f>H2290-N2290</x:f>
      </x:c>
    </x:row>
    <x:row r="2291" spans="1:25">
      <x:c r="A2291" s="0" t="s">
        <x:v>92</x:v>
      </x:c>
      <x:c r="B2291" s="0" t="n">
        <x:v>2202</x:v>
      </x:c>
      <x:c r="C2291" s="0" t="s">
        <x:v>21</x:v>
      </x:c>
      <x:c r="D2291" s="0" t="s">
        <x:v>22</x:v>
      </x:c>
      <x:c r="E2291" s="0" t="s">
        <x:v>74</x:v>
      </x:c>
      <x:c r="F2291" s="0" t="s">
        <x:v>20</x:v>
      </x:c>
      <x:c r="G2291" s="0" t="n">
        <x:v>173</x:v>
      </x:c>
      <x:c r="H2291" s="4" t="n">
        <x:v>50.4</x:v>
      </x:c>
      <x:c r="I2291" s="4" t="n">
        <x:v>173</x:v>
      </x:c>
      <x:c r="J2291" s="4" t="n">
        <x:v>0.291</x:v>
      </x:c>
      <x:c r="K2291" s="4">
        <x:f>I2291*J2291</x:f>
      </x:c>
      <x:c r="L2291" s="4" t="n">
        <x:v>0</x:v>
      </x:c>
      <x:c r="M2291" s="5">
        <x:f>J2291/2.057*100</x:f>
      </x:c>
      <x:c r="N2291" s="6">
        <x:f>M2291*L2291/100</x:f>
      </x:c>
      <x:c r="O2291" s="6">
        <x:f>H2291-N2291</x:f>
      </x:c>
    </x:row>
    <x:row r="2292" spans="1:25">
      <x:c r="A2292" s="0" t="s">
        <x:v>92</x:v>
      </x:c>
      <x:c r="B2292" s="0" t="n">
        <x:v>2202</x:v>
      </x:c>
      <x:c r="C2292" s="0" t="s">
        <x:v>21</x:v>
      </x:c>
      <x:c r="D2292" s="0" t="s">
        <x:v>22</x:v>
      </x:c>
      <x:c r="E2292" s="0" t="s">
        <x:v>74</x:v>
      </x:c>
      <x:c r="F2292" s="0" t="s">
        <x:v>20</x:v>
      </x:c>
      <x:c r="G2292" s="0" t="n">
        <x:v>173</x:v>
      </x:c>
      <x:c r="H2292" s="4" t="n">
        <x:v>50.4</x:v>
      </x:c>
      <x:c r="I2292" s="4" t="n">
        <x:v>173</x:v>
      </x:c>
      <x:c r="J2292" s="4" t="n">
        <x:v>0.291</x:v>
      </x:c>
      <x:c r="K2292" s="4">
        <x:f>I2292*J2292</x:f>
      </x:c>
      <x:c r="L2292" s="4" t="n">
        <x:v>0</x:v>
      </x:c>
      <x:c r="M2292" s="5">
        <x:f>J2292/2.057*100</x:f>
      </x:c>
      <x:c r="N2292" s="6">
        <x:f>M2292*L2292/100</x:f>
      </x:c>
      <x:c r="O2292" s="6">
        <x:f>H2292-N2292</x:f>
      </x:c>
    </x:row>
    <x:row r="2293" spans="1:25">
      <x:c r="A2293" s="0" t="s">
        <x:v>92</x:v>
      </x:c>
      <x:c r="B2293" s="0" t="n">
        <x:v>2202</x:v>
      </x:c>
      <x:c r="C2293" s="0" t="s">
        <x:v>21</x:v>
      </x:c>
      <x:c r="D2293" s="0" t="s">
        <x:v>33</x:v>
      </x:c>
      <x:c r="E2293" s="0" t="s">
        <x:v>73</x:v>
      </x:c>
      <x:c r="F2293" s="0" t="s">
        <x:v>26</x:v>
      </x:c>
      <x:c r="G2293" s="0" t="n">
        <x:v>173</x:v>
      </x:c>
      <x:c r="H2293" s="4" t="n">
        <x:v>13.496</x:v>
      </x:c>
      <x:c r="I2293" s="4" t="n">
        <x:v>173</x:v>
      </x:c>
      <x:c r="J2293" s="4" t="n">
        <x:v>0.078</x:v>
      </x:c>
      <x:c r="K2293" s="4">
        <x:f>I2293*J2293</x:f>
      </x:c>
      <x:c r="L2293" s="4" t="n">
        <x:v>0</x:v>
      </x:c>
      <x:c r="M2293" s="5">
        <x:f>J2293/2.057*100</x:f>
      </x:c>
      <x:c r="N2293" s="6">
        <x:f>M2293*L2293/100</x:f>
      </x:c>
      <x:c r="O2293" s="6">
        <x:f>H2293-N2293</x:f>
      </x:c>
    </x:row>
    <x:row r="2294" spans="1:25">
      <x:c r="A2294" s="0" t="s">
        <x:v>92</x:v>
      </x:c>
      <x:c r="B2294" s="0" t="n">
        <x:v>2202</x:v>
      </x:c>
      <x:c r="C2294" s="0" t="s">
        <x:v>21</x:v>
      </x:c>
      <x:c r="D2294" s="0" t="s">
        <x:v>36</x:v>
      </x:c>
      <x:c r="E2294" s="0" t="s">
        <x:v>75</x:v>
      </x:c>
      <x:c r="F2294" s="0" t="s">
        <x:v>26</x:v>
      </x:c>
      <x:c r="G2294" s="0" t="n">
        <x:v>173</x:v>
      </x:c>
      <x:c r="H2294" s="4" t="n">
        <x:v>72.66</x:v>
      </x:c>
      <x:c r="I2294" s="4" t="n">
        <x:v>173</x:v>
      </x:c>
      <x:c r="J2294" s="4" t="n">
        <x:v>0.42</x:v>
      </x:c>
      <x:c r="K2294" s="4">
        <x:f>I2294*J2294</x:f>
      </x:c>
      <x:c r="L2294" s="4" t="n">
        <x:v>0</x:v>
      </x:c>
      <x:c r="M2294" s="5">
        <x:f>J2294/2.057*100</x:f>
      </x:c>
      <x:c r="N2294" s="6">
        <x:f>M2294*L2294/100</x:f>
      </x:c>
      <x:c r="O2294" s="6">
        <x:f>H2294-N2294</x:f>
      </x:c>
    </x:row>
    <x:row r="2295" spans="1:25">
      <x:c r="A2295" s="0" t="s">
        <x:v>92</x:v>
      </x:c>
      <x:c r="B2295" s="0" t="n">
        <x:v>2202</x:v>
      </x:c>
      <x:c r="C2295" s="0" t="s">
        <x:v>21</x:v>
      </x:c>
      <x:c r="D2295" s="0" t="s">
        <x:v>36</x:v>
      </x:c>
      <x:c r="E2295" s="0" t="s">
        <x:v>76</x:v>
      </x:c>
      <x:c r="F2295" s="0" t="s">
        <x:v>26</x:v>
      </x:c>
      <x:c r="G2295" s="0" t="n">
        <x:v>173</x:v>
      </x:c>
      <x:c r="H2295" s="4" t="n">
        <x:v>72.662</x:v>
      </x:c>
      <x:c r="I2295" s="4" t="n">
        <x:v>173</x:v>
      </x:c>
      <x:c r="J2295" s="4" t="n">
        <x:v>0.42</x:v>
      </x:c>
      <x:c r="K2295" s="4">
        <x:f>I2295*J2295</x:f>
      </x:c>
      <x:c r="L2295" s="4" t="n">
        <x:v>0</x:v>
      </x:c>
      <x:c r="M2295" s="5">
        <x:f>J2295/2.057*100</x:f>
      </x:c>
      <x:c r="N2295" s="6">
        <x:f>M2295*L2295/100</x:f>
      </x:c>
      <x:c r="O2295" s="6">
        <x:f>H2295-N2295</x:f>
      </x:c>
    </x:row>
    <x:row r="2296" spans="1:25">
      <x:c r="A2296" s="0" t="s">
        <x:v>120</x:v>
      </x:c>
      <x:c r="B2296" s="0" t="n">
        <x:v>2203</x:v>
      </x:c>
      <x:c r="C2296" s="0" t="s">
        <x:v>21</x:v>
      </x:c>
      <x:c r="D2296" s="0" t="s">
        <x:v>33</x:v>
      </x:c>
      <x:c r="E2296" s="0" t="s">
        <x:v>73</x:v>
      </x:c>
      <x:c r="F2296" s="0" t="s">
        <x:v>20</x:v>
      </x:c>
      <x:c r="G2296" s="0" t="n">
        <x:v>173</x:v>
      </x:c>
      <x:c r="H2296" s="4" t="n">
        <x:v>46.018</x:v>
      </x:c>
      <x:c r="I2296" s="4" t="n">
        <x:v>173</x:v>
      </x:c>
      <x:c r="J2296" s="4" t="n">
        <x:v>0.266</x:v>
      </x:c>
      <x:c r="K2296" s="4">
        <x:f>I2296*J2296</x:f>
      </x:c>
      <x:c r="L2296" s="4" t="n">
        <x:v>0</x:v>
      </x:c>
      <x:c r="M2296" s="5">
        <x:f>J2296/2.057*100</x:f>
      </x:c>
      <x:c r="N2296" s="6">
        <x:f>M2296*L2296/100</x:f>
      </x:c>
      <x:c r="O2296" s="6">
        <x:f>H2296-N2296</x:f>
      </x:c>
    </x:row>
    <x:row r="2297" spans="1:25">
      <x:c r="A2297" s="0" t="s">
        <x:v>120</x:v>
      </x:c>
      <x:c r="B2297" s="0" t="n">
        <x:v>2203</x:v>
      </x:c>
      <x:c r="C2297" s="0" t="s">
        <x:v>21</x:v>
      </x:c>
      <x:c r="D2297" s="0" t="s">
        <x:v>22</x:v>
      </x:c>
      <x:c r="E2297" s="0" t="s">
        <x:v>74</x:v>
      </x:c>
      <x:c r="F2297" s="0" t="s">
        <x:v>20</x:v>
      </x:c>
      <x:c r="G2297" s="0" t="n">
        <x:v>173</x:v>
      </x:c>
      <x:c r="H2297" s="4" t="n">
        <x:v>50.4</x:v>
      </x:c>
      <x:c r="I2297" s="4" t="n">
        <x:v>173</x:v>
      </x:c>
      <x:c r="J2297" s="4" t="n">
        <x:v>0.291</x:v>
      </x:c>
      <x:c r="K2297" s="4">
        <x:f>I2297*J2297</x:f>
      </x:c>
      <x:c r="L2297" s="4" t="n">
        <x:v>0</x:v>
      </x:c>
      <x:c r="M2297" s="5">
        <x:f>J2297/2.057*100</x:f>
      </x:c>
      <x:c r="N2297" s="6">
        <x:f>M2297*L2297/100</x:f>
      </x:c>
      <x:c r="O2297" s="6">
        <x:f>H2297-N2297</x:f>
      </x:c>
    </x:row>
    <x:row r="2298" spans="1:25">
      <x:c r="A2298" s="0" t="s">
        <x:v>120</x:v>
      </x:c>
      <x:c r="B2298" s="0" t="n">
        <x:v>2203</x:v>
      </x:c>
      <x:c r="C2298" s="0" t="s">
        <x:v>21</x:v>
      </x:c>
      <x:c r="D2298" s="0" t="s">
        <x:v>22</x:v>
      </x:c>
      <x:c r="E2298" s="0" t="s">
        <x:v>74</x:v>
      </x:c>
      <x:c r="F2298" s="0" t="s">
        <x:v>20</x:v>
      </x:c>
      <x:c r="G2298" s="0" t="n">
        <x:v>173</x:v>
      </x:c>
      <x:c r="H2298" s="4" t="n">
        <x:v>50.4</x:v>
      </x:c>
      <x:c r="I2298" s="4" t="n">
        <x:v>173</x:v>
      </x:c>
      <x:c r="J2298" s="4" t="n">
        <x:v>0.291</x:v>
      </x:c>
      <x:c r="K2298" s="4">
        <x:f>I2298*J2298</x:f>
      </x:c>
      <x:c r="L2298" s="4" t="n">
        <x:v>0</x:v>
      </x:c>
      <x:c r="M2298" s="5">
        <x:f>J2298/2.057*100</x:f>
      </x:c>
      <x:c r="N2298" s="6">
        <x:f>M2298*L2298/100</x:f>
      </x:c>
      <x:c r="O2298" s="6">
        <x:f>H2298-N2298</x:f>
      </x:c>
    </x:row>
    <x:row r="2299" spans="1:25">
      <x:c r="A2299" s="0" t="s">
        <x:v>120</x:v>
      </x:c>
      <x:c r="B2299" s="0" t="n">
        <x:v>2203</x:v>
      </x:c>
      <x:c r="C2299" s="0" t="s">
        <x:v>21</x:v>
      </x:c>
      <x:c r="D2299" s="0" t="s">
        <x:v>22</x:v>
      </x:c>
      <x:c r="E2299" s="0" t="s">
        <x:v>74</x:v>
      </x:c>
      <x:c r="F2299" s="0" t="s">
        <x:v>20</x:v>
      </x:c>
      <x:c r="G2299" s="0" t="n">
        <x:v>173</x:v>
      </x:c>
      <x:c r="H2299" s="4" t="n">
        <x:v>50.4</x:v>
      </x:c>
      <x:c r="I2299" s="4" t="n">
        <x:v>173</x:v>
      </x:c>
      <x:c r="J2299" s="4" t="n">
        <x:v>0.291</x:v>
      </x:c>
      <x:c r="K2299" s="4">
        <x:f>I2299*J2299</x:f>
      </x:c>
      <x:c r="L2299" s="4" t="n">
        <x:v>0</x:v>
      </x:c>
      <x:c r="M2299" s="5">
        <x:f>J2299/2.057*100</x:f>
      </x:c>
      <x:c r="N2299" s="6">
        <x:f>M2299*L2299/100</x:f>
      </x:c>
      <x:c r="O2299" s="6">
        <x:f>H2299-N2299</x:f>
      </x:c>
    </x:row>
    <x:row r="2300" spans="1:25">
      <x:c r="A2300" s="0" t="s">
        <x:v>120</x:v>
      </x:c>
      <x:c r="B2300" s="0" t="n">
        <x:v>2203</x:v>
      </x:c>
      <x:c r="C2300" s="0" t="s">
        <x:v>21</x:v>
      </x:c>
      <x:c r="D2300" s="0" t="s">
        <x:v>33</x:v>
      </x:c>
      <x:c r="E2300" s="0" t="s">
        <x:v>73</x:v>
      </x:c>
      <x:c r="F2300" s="0" t="s">
        <x:v>26</x:v>
      </x:c>
      <x:c r="G2300" s="0" t="n">
        <x:v>173</x:v>
      </x:c>
      <x:c r="H2300" s="4" t="n">
        <x:v>13.497</x:v>
      </x:c>
      <x:c r="I2300" s="4" t="n">
        <x:v>173</x:v>
      </x:c>
      <x:c r="J2300" s="4" t="n">
        <x:v>0.078</x:v>
      </x:c>
      <x:c r="K2300" s="4">
        <x:f>I2300*J2300</x:f>
      </x:c>
      <x:c r="L2300" s="4" t="n">
        <x:v>0</x:v>
      </x:c>
      <x:c r="M2300" s="5">
        <x:f>J2300/2.057*100</x:f>
      </x:c>
      <x:c r="N2300" s="6">
        <x:f>M2300*L2300/100</x:f>
      </x:c>
      <x:c r="O2300" s="6">
        <x:f>H2300-N2300</x:f>
      </x:c>
    </x:row>
    <x:row r="2301" spans="1:25">
      <x:c r="A2301" s="0" t="s">
        <x:v>120</x:v>
      </x:c>
      <x:c r="B2301" s="0" t="n">
        <x:v>2203</x:v>
      </x:c>
      <x:c r="C2301" s="0" t="s">
        <x:v>21</x:v>
      </x:c>
      <x:c r="D2301" s="0" t="s">
        <x:v>36</x:v>
      </x:c>
      <x:c r="E2301" s="0" t="s">
        <x:v>75</x:v>
      </x:c>
      <x:c r="F2301" s="0" t="s">
        <x:v>26</x:v>
      </x:c>
      <x:c r="G2301" s="0" t="n">
        <x:v>173</x:v>
      </x:c>
      <x:c r="H2301" s="4" t="n">
        <x:v>72.661</x:v>
      </x:c>
      <x:c r="I2301" s="4" t="n">
        <x:v>173</x:v>
      </x:c>
      <x:c r="J2301" s="4" t="n">
        <x:v>0.42</x:v>
      </x:c>
      <x:c r="K2301" s="4">
        <x:f>I2301*J2301</x:f>
      </x:c>
      <x:c r="L2301" s="4" t="n">
        <x:v>0</x:v>
      </x:c>
      <x:c r="M2301" s="5">
        <x:f>J2301/2.057*100</x:f>
      </x:c>
      <x:c r="N2301" s="6">
        <x:f>M2301*L2301/100</x:f>
      </x:c>
      <x:c r="O2301" s="6">
        <x:f>H2301-N2301</x:f>
      </x:c>
    </x:row>
    <x:row r="2302" spans="1:25">
      <x:c r="A2302" s="0" t="s">
        <x:v>120</x:v>
      </x:c>
      <x:c r="B2302" s="0" t="n">
        <x:v>2203</x:v>
      </x:c>
      <x:c r="C2302" s="0" t="s">
        <x:v>21</x:v>
      </x:c>
      <x:c r="D2302" s="0" t="s">
        <x:v>36</x:v>
      </x:c>
      <x:c r="E2302" s="0" t="s">
        <x:v>76</x:v>
      </x:c>
      <x:c r="F2302" s="0" t="s">
        <x:v>26</x:v>
      </x:c>
      <x:c r="G2302" s="0" t="n">
        <x:v>173</x:v>
      </x:c>
      <x:c r="H2302" s="4" t="n">
        <x:v>72.66</x:v>
      </x:c>
      <x:c r="I2302" s="4" t="n">
        <x:v>173</x:v>
      </x:c>
      <x:c r="J2302" s="4" t="n">
        <x:v>0.42</x:v>
      </x:c>
      <x:c r="K2302" s="4">
        <x:f>I2302*J2302</x:f>
      </x:c>
      <x:c r="L2302" s="4" t="n">
        <x:v>0</x:v>
      </x:c>
      <x:c r="M2302" s="5">
        <x:f>J2302/2.057*100</x:f>
      </x:c>
      <x:c r="N2302" s="6">
        <x:f>M2302*L2302/100</x:f>
      </x:c>
      <x:c r="O2302" s="6">
        <x:f>H2302-N2302</x:f>
      </x:c>
    </x:row>
    <x:row r="2303" spans="1:25">
      <x:c r="A2303" s="0" t="s">
        <x:v>85</x:v>
      </x:c>
      <x:c r="B2303" s="0" t="n">
        <x:v>2205</x:v>
      </x:c>
      <x:c r="C2303" s="0" t="s">
        <x:v>21</x:v>
      </x:c>
      <x:c r="D2303" s="0" t="s">
        <x:v>22</x:v>
      </x:c>
      <x:c r="E2303" s="0" t="s">
        <x:v>74</x:v>
      </x:c>
      <x:c r="F2303" s="0" t="s">
        <x:v>20</x:v>
      </x:c>
      <x:c r="G2303" s="0" t="n">
        <x:v>173</x:v>
      </x:c>
      <x:c r="H2303" s="4" t="n">
        <x:v>50.4</x:v>
      </x:c>
      <x:c r="I2303" s="4" t="n">
        <x:v>173</x:v>
      </x:c>
      <x:c r="J2303" s="4" t="n">
        <x:v>0.291</x:v>
      </x:c>
      <x:c r="K2303" s="4">
        <x:f>I2303*J2303</x:f>
      </x:c>
      <x:c r="L2303" s="4" t="n">
        <x:v>0</x:v>
      </x:c>
      <x:c r="M2303" s="5">
        <x:f>J2303/2.348*100</x:f>
      </x:c>
      <x:c r="N2303" s="6">
        <x:f>M2303*L2303/100</x:f>
      </x:c>
      <x:c r="O2303" s="6">
        <x:f>H2303-N2303</x:f>
      </x:c>
    </x:row>
    <x:row r="2304" spans="1:25">
      <x:c r="A2304" s="0" t="s">
        <x:v>85</x:v>
      </x:c>
      <x:c r="B2304" s="0" t="n">
        <x:v>2205</x:v>
      </x:c>
      <x:c r="C2304" s="0" t="s">
        <x:v>21</x:v>
      </x:c>
      <x:c r="D2304" s="0" t="s">
        <x:v>22</x:v>
      </x:c>
      <x:c r="E2304" s="0" t="s">
        <x:v>74</x:v>
      </x:c>
      <x:c r="F2304" s="0" t="s">
        <x:v>20</x:v>
      </x:c>
      <x:c r="G2304" s="0" t="n">
        <x:v>173</x:v>
      </x:c>
      <x:c r="H2304" s="4" t="n">
        <x:v>50.4</x:v>
      </x:c>
      <x:c r="I2304" s="4" t="n">
        <x:v>173</x:v>
      </x:c>
      <x:c r="J2304" s="4" t="n">
        <x:v>0.291</x:v>
      </x:c>
      <x:c r="K2304" s="4">
        <x:f>I2304*J2304</x:f>
      </x:c>
      <x:c r="L2304" s="4" t="n">
        <x:v>0</x:v>
      </x:c>
      <x:c r="M2304" s="5">
        <x:f>J2304/2.348*100</x:f>
      </x:c>
      <x:c r="N2304" s="6">
        <x:f>M2304*L2304/100</x:f>
      </x:c>
      <x:c r="O2304" s="6">
        <x:f>H2304-N2304</x:f>
      </x:c>
    </x:row>
    <x:row r="2305" spans="1:25">
      <x:c r="A2305" s="0" t="s">
        <x:v>85</x:v>
      </x:c>
      <x:c r="B2305" s="0" t="n">
        <x:v>2205</x:v>
      </x:c>
      <x:c r="C2305" s="0" t="s">
        <x:v>21</x:v>
      </x:c>
      <x:c r="D2305" s="0" t="s">
        <x:v>22</x:v>
      </x:c>
      <x:c r="E2305" s="0" t="s">
        <x:v>74</x:v>
      </x:c>
      <x:c r="F2305" s="0" t="s">
        <x:v>20</x:v>
      </x:c>
      <x:c r="G2305" s="0" t="n">
        <x:v>173</x:v>
      </x:c>
      <x:c r="H2305" s="4" t="n">
        <x:v>50.4</x:v>
      </x:c>
      <x:c r="I2305" s="4" t="n">
        <x:v>173</x:v>
      </x:c>
      <x:c r="J2305" s="4" t="n">
        <x:v>0.291</x:v>
      </x:c>
      <x:c r="K2305" s="4">
        <x:f>I2305*J2305</x:f>
      </x:c>
      <x:c r="L2305" s="4" t="n">
        <x:v>0</x:v>
      </x:c>
      <x:c r="M2305" s="5">
        <x:f>J2305/2.348*100</x:f>
      </x:c>
      <x:c r="N2305" s="6">
        <x:f>M2305*L2305/100</x:f>
      </x:c>
      <x:c r="O2305" s="6">
        <x:f>H2305-N2305</x:f>
      </x:c>
    </x:row>
    <x:row r="2306" spans="1:25">
      <x:c r="A2306" s="0" t="s">
        <x:v>85</x:v>
      </x:c>
      <x:c r="B2306" s="0" t="n">
        <x:v>2205</x:v>
      </x:c>
      <x:c r="C2306" s="0" t="s">
        <x:v>21</x:v>
      </x:c>
      <x:c r="D2306" s="0" t="s">
        <x:v>22</x:v>
      </x:c>
      <x:c r="E2306" s="0" t="s">
        <x:v>74</x:v>
      </x:c>
      <x:c r="F2306" s="0" t="s">
        <x:v>20</x:v>
      </x:c>
      <x:c r="G2306" s="0" t="n">
        <x:v>173</x:v>
      </x:c>
      <x:c r="H2306" s="4" t="n">
        <x:v>50.4</x:v>
      </x:c>
      <x:c r="I2306" s="4" t="n">
        <x:v>173</x:v>
      </x:c>
      <x:c r="J2306" s="4" t="n">
        <x:v>0.291</x:v>
      </x:c>
      <x:c r="K2306" s="4">
        <x:f>I2306*J2306</x:f>
      </x:c>
      <x:c r="L2306" s="4" t="n">
        <x:v>0</x:v>
      </x:c>
      <x:c r="M2306" s="5">
        <x:f>J2306/2.348*100</x:f>
      </x:c>
      <x:c r="N2306" s="6">
        <x:f>M2306*L2306/100</x:f>
      </x:c>
      <x:c r="O2306" s="6">
        <x:f>H2306-N2306</x:f>
      </x:c>
    </x:row>
    <x:row r="2307" spans="1:25">
      <x:c r="A2307" s="0" t="s">
        <x:v>85</x:v>
      </x:c>
      <x:c r="B2307" s="0" t="n">
        <x:v>2205</x:v>
      </x:c>
      <x:c r="C2307" s="0" t="s">
        <x:v>21</x:v>
      </x:c>
      <x:c r="D2307" s="0" t="s">
        <x:v>33</x:v>
      </x:c>
      <x:c r="E2307" s="0" t="s">
        <x:v>73</x:v>
      </x:c>
      <x:c r="F2307" s="0" t="s">
        <x:v>20</x:v>
      </x:c>
      <x:c r="G2307" s="0" t="n">
        <x:v>173</x:v>
      </x:c>
      <x:c r="H2307" s="4" t="n">
        <x:v>46.018</x:v>
      </x:c>
      <x:c r="I2307" s="4" t="n">
        <x:v>173</x:v>
      </x:c>
      <x:c r="J2307" s="4" t="n">
        <x:v>0.266</x:v>
      </x:c>
      <x:c r="K2307" s="4">
        <x:f>I2307*J2307</x:f>
      </x:c>
      <x:c r="L2307" s="4" t="n">
        <x:v>0</x:v>
      </x:c>
      <x:c r="M2307" s="5">
        <x:f>J2307/2.348*100</x:f>
      </x:c>
      <x:c r="N2307" s="6">
        <x:f>M2307*L2307/100</x:f>
      </x:c>
      <x:c r="O2307" s="6">
        <x:f>H2307-N2307</x:f>
      </x:c>
    </x:row>
    <x:row r="2308" spans="1:25">
      <x:c r="A2308" s="0" t="s">
        <x:v>85</x:v>
      </x:c>
      <x:c r="B2308" s="0" t="n">
        <x:v>2205</x:v>
      </x:c>
      <x:c r="C2308" s="0" t="s">
        <x:v>21</x:v>
      </x:c>
      <x:c r="D2308" s="0" t="s">
        <x:v>33</x:v>
      </x:c>
      <x:c r="E2308" s="0" t="s">
        <x:v>73</x:v>
      </x:c>
      <x:c r="F2308" s="0" t="s">
        <x:v>26</x:v>
      </x:c>
      <x:c r="G2308" s="0" t="n">
        <x:v>173</x:v>
      </x:c>
      <x:c r="H2308" s="4" t="n">
        <x:v>13.495</x:v>
      </x:c>
      <x:c r="I2308" s="4" t="n">
        <x:v>173</x:v>
      </x:c>
      <x:c r="J2308" s="4" t="n">
        <x:v>0.078</x:v>
      </x:c>
      <x:c r="K2308" s="4">
        <x:f>I2308*J2308</x:f>
      </x:c>
      <x:c r="L2308" s="4" t="n">
        <x:v>0</x:v>
      </x:c>
      <x:c r="M2308" s="5">
        <x:f>J2308/2.348*100</x:f>
      </x:c>
      <x:c r="N2308" s="6">
        <x:f>M2308*L2308/100</x:f>
      </x:c>
      <x:c r="O2308" s="6">
        <x:f>H2308-N2308</x:f>
      </x:c>
    </x:row>
    <x:row r="2309" spans="1:25">
      <x:c r="A2309" s="0" t="s">
        <x:v>85</x:v>
      </x:c>
      <x:c r="B2309" s="0" t="n">
        <x:v>2205</x:v>
      </x:c>
      <x:c r="C2309" s="0" t="s">
        <x:v>21</x:v>
      </x:c>
      <x:c r="D2309" s="0" t="s">
        <x:v>36</x:v>
      </x:c>
      <x:c r="E2309" s="0" t="s">
        <x:v>75</x:v>
      </x:c>
      <x:c r="F2309" s="0" t="s">
        <x:v>26</x:v>
      </x:c>
      <x:c r="G2309" s="0" t="n">
        <x:v>173</x:v>
      </x:c>
      <x:c r="H2309" s="4" t="n">
        <x:v>72.661</x:v>
      </x:c>
      <x:c r="I2309" s="4" t="n">
        <x:v>173</x:v>
      </x:c>
      <x:c r="J2309" s="4" t="n">
        <x:v>0.42</x:v>
      </x:c>
      <x:c r="K2309" s="4">
        <x:f>I2309*J2309</x:f>
      </x:c>
      <x:c r="L2309" s="4" t="n">
        <x:v>0</x:v>
      </x:c>
      <x:c r="M2309" s="5">
        <x:f>J2309/2.348*100</x:f>
      </x:c>
      <x:c r="N2309" s="6">
        <x:f>M2309*L2309/100</x:f>
      </x:c>
      <x:c r="O2309" s="6">
        <x:f>H2309-N2309</x:f>
      </x:c>
    </x:row>
    <x:row r="2310" spans="1:25">
      <x:c r="A2310" s="0" t="s">
        <x:v>85</x:v>
      </x:c>
      <x:c r="B2310" s="0" t="n">
        <x:v>2205</x:v>
      </x:c>
      <x:c r="C2310" s="0" t="s">
        <x:v>21</x:v>
      </x:c>
      <x:c r="D2310" s="0" t="s">
        <x:v>36</x:v>
      </x:c>
      <x:c r="E2310" s="0" t="s">
        <x:v>76</x:v>
      </x:c>
      <x:c r="F2310" s="0" t="s">
        <x:v>26</x:v>
      </x:c>
      <x:c r="G2310" s="0" t="n">
        <x:v>173</x:v>
      </x:c>
      <x:c r="H2310" s="4" t="n">
        <x:v>72.651</x:v>
      </x:c>
      <x:c r="I2310" s="4" t="n">
        <x:v>173</x:v>
      </x:c>
      <x:c r="J2310" s="4" t="n">
        <x:v>0.42</x:v>
      </x:c>
      <x:c r="K2310" s="4">
        <x:f>I2310*J2310</x:f>
      </x:c>
      <x:c r="L2310" s="4" t="n">
        <x:v>0</x:v>
      </x:c>
      <x:c r="M2310" s="5">
        <x:f>J2310/2.348*100</x:f>
      </x:c>
      <x:c r="N2310" s="6">
        <x:f>M2310*L2310/100</x:f>
      </x:c>
      <x:c r="O2310" s="6">
        <x:f>H2310-N2310</x:f>
      </x:c>
    </x:row>
    <x:row r="2311" spans="1:25">
      <x:c r="A2311" s="0" t="s">
        <x:v>87</x:v>
      </x:c>
      <x:c r="B2311" s="0" t="n">
        <x:v>2206</x:v>
      </x:c>
      <x:c r="C2311" s="0" t="s">
        <x:v>21</x:v>
      </x:c>
      <x:c r="D2311" s="0" t="s">
        <x:v>22</x:v>
      </x:c>
      <x:c r="E2311" s="0" t="s">
        <x:v>35</x:v>
      </x:c>
      <x:c r="F2311" s="0" t="s">
        <x:v>20</x:v>
      </x:c>
      <x:c r="G2311" s="0" t="n">
        <x:v>173</x:v>
      </x:c>
      <x:c r="H2311" s="4" t="n">
        <x:v>50.4</x:v>
      </x:c>
      <x:c r="I2311" s="4" t="n">
        <x:v>173</x:v>
      </x:c>
      <x:c r="J2311" s="4" t="n">
        <x:v>0.291</x:v>
      </x:c>
      <x:c r="K2311" s="4">
        <x:f>I2311*J2311</x:f>
      </x:c>
      <x:c r="L2311" s="4" t="n">
        <x:v>0</x:v>
      </x:c>
      <x:c r="M2311" s="5">
        <x:f>J2311/1.766*100</x:f>
      </x:c>
      <x:c r="N2311" s="6">
        <x:f>M2311*L2311/100</x:f>
      </x:c>
      <x:c r="O2311" s="6">
        <x:f>H2311-N2311</x:f>
      </x:c>
    </x:row>
    <x:row r="2312" spans="1:25">
      <x:c r="A2312" s="0" t="s">
        <x:v>87</x:v>
      </x:c>
      <x:c r="B2312" s="0" t="n">
        <x:v>2206</x:v>
      </x:c>
      <x:c r="C2312" s="0" t="s">
        <x:v>21</x:v>
      </x:c>
      <x:c r="D2312" s="0" t="s">
        <x:v>22</x:v>
      </x:c>
      <x:c r="E2312" s="0" t="s">
        <x:v>35</x:v>
      </x:c>
      <x:c r="F2312" s="0" t="s">
        <x:v>20</x:v>
      </x:c>
      <x:c r="G2312" s="0" t="n">
        <x:v>173</x:v>
      </x:c>
      <x:c r="H2312" s="4" t="n">
        <x:v>50.4</x:v>
      </x:c>
      <x:c r="I2312" s="4" t="n">
        <x:v>173</x:v>
      </x:c>
      <x:c r="J2312" s="4" t="n">
        <x:v>0.291</x:v>
      </x:c>
      <x:c r="K2312" s="4">
        <x:f>I2312*J2312</x:f>
      </x:c>
      <x:c r="L2312" s="4" t="n">
        <x:v>0</x:v>
      </x:c>
      <x:c r="M2312" s="5">
        <x:f>J2312/1.766*100</x:f>
      </x:c>
      <x:c r="N2312" s="6">
        <x:f>M2312*L2312/100</x:f>
      </x:c>
      <x:c r="O2312" s="6">
        <x:f>H2312-N2312</x:f>
      </x:c>
    </x:row>
    <x:row r="2313" spans="1:25">
      <x:c r="A2313" s="0" t="s">
        <x:v>87</x:v>
      </x:c>
      <x:c r="B2313" s="0" t="n">
        <x:v>2206</x:v>
      </x:c>
      <x:c r="C2313" s="0" t="s">
        <x:v>21</x:v>
      </x:c>
      <x:c r="D2313" s="0" t="s">
        <x:v>33</x:v>
      </x:c>
      <x:c r="E2313" s="0" t="s">
        <x:v>34</x:v>
      </x:c>
      <x:c r="F2313" s="0" t="s">
        <x:v>20</x:v>
      </x:c>
      <x:c r="G2313" s="0" t="n">
        <x:v>173</x:v>
      </x:c>
      <x:c r="H2313" s="4" t="n">
        <x:v>46.018</x:v>
      </x:c>
      <x:c r="I2313" s="4" t="n">
        <x:v>173</x:v>
      </x:c>
      <x:c r="J2313" s="4" t="n">
        <x:v>0.266</x:v>
      </x:c>
      <x:c r="K2313" s="4">
        <x:f>I2313*J2313</x:f>
      </x:c>
      <x:c r="L2313" s="4" t="n">
        <x:v>0</x:v>
      </x:c>
      <x:c r="M2313" s="5">
        <x:f>J2313/1.766*100</x:f>
      </x:c>
      <x:c r="N2313" s="6">
        <x:f>M2313*L2313/100</x:f>
      </x:c>
      <x:c r="O2313" s="6">
        <x:f>H2313-N2313</x:f>
      </x:c>
    </x:row>
    <x:row r="2314" spans="1:25">
      <x:c r="A2314" s="0" t="s">
        <x:v>87</x:v>
      </x:c>
      <x:c r="B2314" s="0" t="n">
        <x:v>2206</x:v>
      </x:c>
      <x:c r="C2314" s="0" t="s">
        <x:v>21</x:v>
      </x:c>
      <x:c r="D2314" s="0" t="s">
        <x:v>33</x:v>
      </x:c>
      <x:c r="E2314" s="0" t="s">
        <x:v>34</x:v>
      </x:c>
      <x:c r="F2314" s="0" t="s">
        <x:v>26</x:v>
      </x:c>
      <x:c r="G2314" s="0" t="n">
        <x:v>173</x:v>
      </x:c>
      <x:c r="H2314" s="4" t="n">
        <x:v>13.497</x:v>
      </x:c>
      <x:c r="I2314" s="4" t="n">
        <x:v>173</x:v>
      </x:c>
      <x:c r="J2314" s="4" t="n">
        <x:v>0.078</x:v>
      </x:c>
      <x:c r="K2314" s="4">
        <x:f>I2314*J2314</x:f>
      </x:c>
      <x:c r="L2314" s="4" t="n">
        <x:v>0</x:v>
      </x:c>
      <x:c r="M2314" s="5">
        <x:f>J2314/1.766*100</x:f>
      </x:c>
      <x:c r="N2314" s="6">
        <x:f>M2314*L2314/100</x:f>
      </x:c>
      <x:c r="O2314" s="6">
        <x:f>H2314-N2314</x:f>
      </x:c>
    </x:row>
    <x:row r="2315" spans="1:25">
      <x:c r="A2315" s="0" t="s">
        <x:v>87</x:v>
      </x:c>
      <x:c r="B2315" s="0" t="n">
        <x:v>2206</x:v>
      </x:c>
      <x:c r="C2315" s="0" t="s">
        <x:v>21</x:v>
      </x:c>
      <x:c r="D2315" s="0" t="s">
        <x:v>36</x:v>
      </x:c>
      <x:c r="E2315" s="0" t="s">
        <x:v>37</x:v>
      </x:c>
      <x:c r="F2315" s="0" t="s">
        <x:v>26</x:v>
      </x:c>
      <x:c r="G2315" s="0" t="n">
        <x:v>173</x:v>
      </x:c>
      <x:c r="H2315" s="4" t="n">
        <x:v>72.661</x:v>
      </x:c>
      <x:c r="I2315" s="4" t="n">
        <x:v>173</x:v>
      </x:c>
      <x:c r="J2315" s="4" t="n">
        <x:v>0.42</x:v>
      </x:c>
      <x:c r="K2315" s="4">
        <x:f>I2315*J2315</x:f>
      </x:c>
      <x:c r="L2315" s="4" t="n">
        <x:v>0</x:v>
      </x:c>
      <x:c r="M2315" s="5">
        <x:f>J2315/1.766*100</x:f>
      </x:c>
      <x:c r="N2315" s="6">
        <x:f>M2315*L2315/100</x:f>
      </x:c>
      <x:c r="O2315" s="6">
        <x:f>H2315-N2315</x:f>
      </x:c>
    </x:row>
    <x:row r="2316" spans="1:25">
      <x:c r="A2316" s="0" t="s">
        <x:v>87</x:v>
      </x:c>
      <x:c r="B2316" s="0" t="n">
        <x:v>2206</x:v>
      </x:c>
      <x:c r="C2316" s="0" t="s">
        <x:v>21</x:v>
      </x:c>
      <x:c r="D2316" s="0" t="s">
        <x:v>36</x:v>
      </x:c>
      <x:c r="E2316" s="0" t="s">
        <x:v>38</x:v>
      </x:c>
      <x:c r="F2316" s="0" t="s">
        <x:v>26</x:v>
      </x:c>
      <x:c r="G2316" s="0" t="n">
        <x:v>173</x:v>
      </x:c>
      <x:c r="H2316" s="4" t="n">
        <x:v>72.66</x:v>
      </x:c>
      <x:c r="I2316" s="4" t="n">
        <x:v>173</x:v>
      </x:c>
      <x:c r="J2316" s="4" t="n">
        <x:v>0.42</x:v>
      </x:c>
      <x:c r="K2316" s="4">
        <x:f>I2316*J2316</x:f>
      </x:c>
      <x:c r="L2316" s="4" t="n">
        <x:v>0</x:v>
      </x:c>
      <x:c r="M2316" s="5">
        <x:f>J2316/1.766*100</x:f>
      </x:c>
      <x:c r="N2316" s="6">
        <x:f>M2316*L2316/100</x:f>
      </x:c>
      <x:c r="O2316" s="6">
        <x:f>H2316-N2316</x:f>
      </x:c>
    </x:row>
    <x:row r="2317" spans="1:25">
      <x:c r="A2317" s="0" t="s">
        <x:v>32</x:v>
      </x:c>
      <x:c r="B2317" s="0" t="n">
        <x:v>2207</x:v>
      </x:c>
      <x:c r="C2317" s="0" t="s">
        <x:v>21</x:v>
      </x:c>
      <x:c r="D2317" s="0" t="s">
        <x:v>33</x:v>
      </x:c>
      <x:c r="E2317" s="0" t="s">
        <x:v>34</x:v>
      </x:c>
      <x:c r="F2317" s="0" t="s">
        <x:v>20</x:v>
      </x:c>
      <x:c r="G2317" s="0" t="n">
        <x:v>171</x:v>
      </x:c>
      <x:c r="H2317" s="4" t="n">
        <x:v>46.018</x:v>
      </x:c>
      <x:c r="I2317" s="4" t="n">
        <x:v>171</x:v>
      </x:c>
      <x:c r="J2317" s="4" t="n">
        <x:v>0.269</x:v>
      </x:c>
      <x:c r="K2317" s="4">
        <x:f>I2317*J2317</x:f>
      </x:c>
      <x:c r="L2317" s="4" t="n">
        <x:v>0</x:v>
      </x:c>
      <x:c r="M2317" s="5">
        <x:f>J2317/1.777*100</x:f>
      </x:c>
      <x:c r="N2317" s="6">
        <x:f>M2317*L2317/100</x:f>
      </x:c>
      <x:c r="O2317" s="6">
        <x:f>H2317-N2317</x:f>
      </x:c>
    </x:row>
    <x:row r="2318" spans="1:25">
      <x:c r="A2318" s="0" t="s">
        <x:v>32</x:v>
      </x:c>
      <x:c r="B2318" s="0" t="n">
        <x:v>2207</x:v>
      </x:c>
      <x:c r="C2318" s="0" t="s">
        <x:v>21</x:v>
      </x:c>
      <x:c r="D2318" s="0" t="s">
        <x:v>22</x:v>
      </x:c>
      <x:c r="E2318" s="0" t="s">
        <x:v>35</x:v>
      </x:c>
      <x:c r="F2318" s="0" t="s">
        <x:v>20</x:v>
      </x:c>
      <x:c r="G2318" s="0" t="n">
        <x:v>171</x:v>
      </x:c>
      <x:c r="H2318" s="4" t="n">
        <x:v>50.4</x:v>
      </x:c>
      <x:c r="I2318" s="4" t="n">
        <x:v>171</x:v>
      </x:c>
      <x:c r="J2318" s="4" t="n">
        <x:v>0.295</x:v>
      </x:c>
      <x:c r="K2318" s="4">
        <x:f>I2318*J2318</x:f>
      </x:c>
      <x:c r="L2318" s="4" t="n">
        <x:v>0</x:v>
      </x:c>
      <x:c r="M2318" s="5">
        <x:f>J2318/1.777*100</x:f>
      </x:c>
      <x:c r="N2318" s="6">
        <x:f>M2318*L2318/100</x:f>
      </x:c>
      <x:c r="O2318" s="6">
        <x:f>H2318-N2318</x:f>
      </x:c>
    </x:row>
    <x:row r="2319" spans="1:25">
      <x:c r="A2319" s="0" t="s">
        <x:v>32</x:v>
      </x:c>
      <x:c r="B2319" s="0" t="n">
        <x:v>2207</x:v>
      </x:c>
      <x:c r="C2319" s="0" t="s">
        <x:v>21</x:v>
      </x:c>
      <x:c r="D2319" s="0" t="s">
        <x:v>22</x:v>
      </x:c>
      <x:c r="E2319" s="0" t="s">
        <x:v>35</x:v>
      </x:c>
      <x:c r="F2319" s="0" t="s">
        <x:v>20</x:v>
      </x:c>
      <x:c r="G2319" s="0" t="n">
        <x:v>171</x:v>
      </x:c>
      <x:c r="H2319" s="4" t="n">
        <x:v>50.4</x:v>
      </x:c>
      <x:c r="I2319" s="4" t="n">
        <x:v>171</x:v>
      </x:c>
      <x:c r="J2319" s="4" t="n">
        <x:v>0.295</x:v>
      </x:c>
      <x:c r="K2319" s="4">
        <x:f>I2319*J2319</x:f>
      </x:c>
      <x:c r="L2319" s="4" t="n">
        <x:v>0</x:v>
      </x:c>
      <x:c r="M2319" s="5">
        <x:f>J2319/1.777*100</x:f>
      </x:c>
      <x:c r="N2319" s="6">
        <x:f>M2319*L2319/100</x:f>
      </x:c>
      <x:c r="O2319" s="6">
        <x:f>H2319-N2319</x:f>
      </x:c>
    </x:row>
    <x:row r="2320" spans="1:25">
      <x:c r="A2320" s="0" t="s">
        <x:v>32</x:v>
      </x:c>
      <x:c r="B2320" s="0" t="n">
        <x:v>2207</x:v>
      </x:c>
      <x:c r="C2320" s="0" t="s">
        <x:v>21</x:v>
      </x:c>
      <x:c r="D2320" s="0" t="s">
        <x:v>33</x:v>
      </x:c>
      <x:c r="E2320" s="0" t="s">
        <x:v>34</x:v>
      </x:c>
      <x:c r="F2320" s="0" t="s">
        <x:v>26</x:v>
      </x:c>
      <x:c r="G2320" s="0" t="n">
        <x:v>171</x:v>
      </x:c>
      <x:c r="H2320" s="4" t="n">
        <x:v>13.338</x:v>
      </x:c>
      <x:c r="I2320" s="4" t="n">
        <x:v>171</x:v>
      </x:c>
      <x:c r="J2320" s="4" t="n">
        <x:v>0.078</x:v>
      </x:c>
      <x:c r="K2320" s="4">
        <x:f>I2320*J2320</x:f>
      </x:c>
      <x:c r="L2320" s="4" t="n">
        <x:v>0</x:v>
      </x:c>
      <x:c r="M2320" s="5">
        <x:f>J2320/1.777*100</x:f>
      </x:c>
      <x:c r="N2320" s="6">
        <x:f>M2320*L2320/100</x:f>
      </x:c>
      <x:c r="O2320" s="6">
        <x:f>H2320-N2320</x:f>
      </x:c>
    </x:row>
    <x:row r="2321" spans="1:25">
      <x:c r="A2321" s="0" t="s">
        <x:v>32</x:v>
      </x:c>
      <x:c r="B2321" s="0" t="n">
        <x:v>2207</x:v>
      </x:c>
      <x:c r="C2321" s="0" t="s">
        <x:v>21</x:v>
      </x:c>
      <x:c r="D2321" s="0" t="s">
        <x:v>36</x:v>
      </x:c>
      <x:c r="E2321" s="0" t="s">
        <x:v>37</x:v>
      </x:c>
      <x:c r="F2321" s="0" t="s">
        <x:v>26</x:v>
      </x:c>
      <x:c r="G2321" s="0" t="n">
        <x:v>171</x:v>
      </x:c>
      <x:c r="H2321" s="4" t="n">
        <x:v>72.66</x:v>
      </x:c>
      <x:c r="I2321" s="4" t="n">
        <x:v>171</x:v>
      </x:c>
      <x:c r="J2321" s="4" t="n">
        <x:v>0.42</x:v>
      </x:c>
      <x:c r="K2321" s="4">
        <x:f>I2321*J2321</x:f>
      </x:c>
      <x:c r="L2321" s="4" t="n">
        <x:v>0</x:v>
      </x:c>
      <x:c r="M2321" s="5">
        <x:f>J2321/1.777*100</x:f>
      </x:c>
      <x:c r="N2321" s="6">
        <x:f>M2321*L2321/100</x:f>
      </x:c>
      <x:c r="O2321" s="6">
        <x:f>H2321-N2321</x:f>
      </x:c>
    </x:row>
    <x:row r="2322" spans="1:25">
      <x:c r="A2322" s="0" t="s">
        <x:v>32</x:v>
      </x:c>
      <x:c r="B2322" s="0" t="n">
        <x:v>2207</x:v>
      </x:c>
      <x:c r="C2322" s="0" t="s">
        <x:v>21</x:v>
      </x:c>
      <x:c r="D2322" s="0" t="s">
        <x:v>36</x:v>
      </x:c>
      <x:c r="E2322" s="0" t="s">
        <x:v>38</x:v>
      </x:c>
      <x:c r="F2322" s="0" t="s">
        <x:v>26</x:v>
      </x:c>
      <x:c r="G2322" s="0" t="n">
        <x:v>171</x:v>
      </x:c>
      <x:c r="H2322" s="4" t="n">
        <x:v>72.662</x:v>
      </x:c>
      <x:c r="I2322" s="4" t="n">
        <x:v>171</x:v>
      </x:c>
      <x:c r="J2322" s="4" t="n">
        <x:v>0.42</x:v>
      </x:c>
      <x:c r="K2322" s="4">
        <x:f>I2322*J2322</x:f>
      </x:c>
      <x:c r="L2322" s="4" t="n">
        <x:v>0</x:v>
      </x:c>
      <x:c r="M2322" s="5">
        <x:f>J2322/1.777*100</x:f>
      </x:c>
      <x:c r="N2322" s="6">
        <x:f>M2322*L2322/100</x:f>
      </x:c>
      <x:c r="O2322" s="6">
        <x:f>H2322-N2322</x:f>
      </x:c>
    </x:row>
    <x:row r="2323" spans="1:25">
      <x:c r="A2323" s="0" t="s">
        <x:v>112</x:v>
      </x:c>
      <x:c r="B2323" s="0" t="n">
        <x:v>2208</x:v>
      </x:c>
      <x:c r="C2323" s="0" t="s">
        <x:v>21</x:v>
      </x:c>
      <x:c r="D2323" s="0" t="s">
        <x:v>22</x:v>
      </x:c>
      <x:c r="E2323" s="0" t="s">
        <x:v>23</x:v>
      </x:c>
      <x:c r="F2323" s="0" t="s">
        <x:v>20</x:v>
      </x:c>
      <x:c r="G2323" s="0" t="n">
        <x:v>117</x:v>
      </x:c>
      <x:c r="H2323" s="4" t="n">
        <x:v>43.384</x:v>
      </x:c>
      <x:c r="I2323" s="4" t="n">
        <x:v>117</x:v>
      </x:c>
      <x:c r="J2323" s="4" t="n">
        <x:v>0.371</x:v>
      </x:c>
      <x:c r="K2323" s="4">
        <x:f>I2323*J2323</x:f>
      </x:c>
      <x:c r="L2323" s="4" t="n">
        <x:v>212.48</x:v>
      </x:c>
      <x:c r="M2323" s="5">
        <x:f>J2323/2.863*100</x:f>
      </x:c>
      <x:c r="N2323" s="6">
        <x:f>M2323*L2323/100</x:f>
      </x:c>
      <x:c r="O2323" s="6">
        <x:f>H2323-N2323</x:f>
      </x:c>
    </x:row>
    <x:row r="2324" spans="1:25">
      <x:c r="A2324" s="0" t="s">
        <x:v>112</x:v>
      </x:c>
      <x:c r="B2324" s="0" t="n">
        <x:v>2208</x:v>
      </x:c>
      <x:c r="C2324" s="0" t="s">
        <x:v>21</x:v>
      </x:c>
      <x:c r="D2324" s="0" t="s">
        <x:v>22</x:v>
      </x:c>
      <x:c r="E2324" s="0" t="s">
        <x:v>23</x:v>
      </x:c>
      <x:c r="F2324" s="0" t="s">
        <x:v>20</x:v>
      </x:c>
      <x:c r="G2324" s="0" t="n">
        <x:v>117</x:v>
      </x:c>
      <x:c r="H2324" s="4" t="n">
        <x:v>43.384</x:v>
      </x:c>
      <x:c r="I2324" s="4" t="n">
        <x:v>117</x:v>
      </x:c>
      <x:c r="J2324" s="4" t="n">
        <x:v>0.371</x:v>
      </x:c>
      <x:c r="K2324" s="4">
        <x:f>I2324*J2324</x:f>
      </x:c>
      <x:c r="L2324" s="4" t="n">
        <x:v>212.48</x:v>
      </x:c>
      <x:c r="M2324" s="5">
        <x:f>J2324/2.863*100</x:f>
      </x:c>
      <x:c r="N2324" s="6">
        <x:f>M2324*L2324/100</x:f>
      </x:c>
      <x:c r="O2324" s="6">
        <x:f>H2324-N2324</x:f>
      </x:c>
    </x:row>
    <x:row r="2325" spans="1:25">
      <x:c r="A2325" s="0" t="s">
        <x:v>112</x:v>
      </x:c>
      <x:c r="B2325" s="0" t="n">
        <x:v>2208</x:v>
      </x:c>
      <x:c r="C2325" s="0" t="s">
        <x:v>21</x:v>
      </x:c>
      <x:c r="D2325" s="0" t="s">
        <x:v>22</x:v>
      </x:c>
      <x:c r="E2325" s="0" t="s">
        <x:v>23</x:v>
      </x:c>
      <x:c r="F2325" s="0" t="s">
        <x:v>20</x:v>
      </x:c>
      <x:c r="G2325" s="0" t="n">
        <x:v>117</x:v>
      </x:c>
      <x:c r="H2325" s="4" t="n">
        <x:v>39.897</x:v>
      </x:c>
      <x:c r="I2325" s="4" t="n">
        <x:v>117</x:v>
      </x:c>
      <x:c r="J2325" s="4" t="n">
        <x:v>0.341</x:v>
      </x:c>
      <x:c r="K2325" s="4">
        <x:f>I2325*J2325</x:f>
      </x:c>
      <x:c r="L2325" s="4" t="n">
        <x:v>212.48</x:v>
      </x:c>
      <x:c r="M2325" s="5">
        <x:f>J2325/2.863*100</x:f>
      </x:c>
      <x:c r="N2325" s="6">
        <x:f>M2325*L2325/100</x:f>
      </x:c>
      <x:c r="O2325" s="6">
        <x:f>H2325-N2325</x:f>
      </x:c>
    </x:row>
    <x:row r="2326" spans="1:25">
      <x:c r="A2326" s="0" t="s">
        <x:v>112</x:v>
      </x:c>
      <x:c r="B2326" s="0" t="n">
        <x:v>2208</x:v>
      </x:c>
      <x:c r="C2326" s="0" t="s">
        <x:v>21</x:v>
      </x:c>
      <x:c r="D2326" s="0" t="s">
        <x:v>28</x:v>
      </x:c>
      <x:c r="E2326" s="0" t="s">
        <x:v>19</x:v>
      </x:c>
      <x:c r="F2326" s="0" t="s">
        <x:v>26</x:v>
      </x:c>
      <x:c r="G2326" s="0" t="n">
        <x:v>117</x:v>
      </x:c>
      <x:c r="H2326" s="4" t="n">
        <x:v>30.422</x:v>
      </x:c>
      <x:c r="I2326" s="4" t="n">
        <x:v>117</x:v>
      </x:c>
      <x:c r="J2326" s="4" t="n">
        <x:v>0.26</x:v>
      </x:c>
      <x:c r="K2326" s="4">
        <x:f>I2326*J2326</x:f>
      </x:c>
      <x:c r="L2326" s="4" t="n">
        <x:v>212.48</x:v>
      </x:c>
      <x:c r="M2326" s="5">
        <x:f>J2326/2.863*100</x:f>
      </x:c>
      <x:c r="N2326" s="6">
        <x:f>M2326*L2326/100</x:f>
      </x:c>
      <x:c r="O2326" s="6">
        <x:f>H2326-N2326</x:f>
      </x:c>
    </x:row>
    <x:row r="2327" spans="1:25">
      <x:c r="A2327" s="0" t="s">
        <x:v>112</x:v>
      </x:c>
      <x:c r="B2327" s="0" t="n">
        <x:v>2208</x:v>
      </x:c>
      <x:c r="C2327" s="0" t="s">
        <x:v>21</x:v>
      </x:c>
      <x:c r="D2327" s="0" t="s">
        <x:v>28</x:v>
      </x:c>
      <x:c r="E2327" s="0" t="s">
        <x:v>23</x:v>
      </x:c>
      <x:c r="F2327" s="0" t="s">
        <x:v>26</x:v>
      </x:c>
      <x:c r="G2327" s="0" t="n">
        <x:v>117</x:v>
      </x:c>
      <x:c r="H2327" s="4" t="n">
        <x:v>171.187</x:v>
      </x:c>
      <x:c r="I2327" s="4" t="n">
        <x:v>117</x:v>
      </x:c>
      <x:c r="J2327" s="4" t="n">
        <x:v>1.52</x:v>
      </x:c>
      <x:c r="K2327" s="4">
        <x:f>I2327*J2327</x:f>
      </x:c>
      <x:c r="L2327" s="4" t="n">
        <x:v>212.48</x:v>
      </x:c>
      <x:c r="M2327" s="5">
        <x:f>J2327/2.863*100</x:f>
      </x:c>
      <x:c r="N2327" s="6">
        <x:f>M2327*L2327/100</x:f>
      </x:c>
      <x:c r="O2327" s="6">
        <x:f>H2327-N2327</x:f>
      </x:c>
    </x:row>
    <x:row r="2328" spans="1:25">
      <x:c r="A2328" s="0" t="s">
        <x:v>125</x:v>
      </x:c>
      <x:c r="B2328" s="0" t="n">
        <x:v>2209</x:v>
      </x:c>
      <x:c r="C2328" s="0" t="s">
        <x:v>21</x:v>
      </x:c>
      <x:c r="D2328" s="0" t="s">
        <x:v>22</x:v>
      </x:c>
      <x:c r="E2328" s="0" t="s">
        <x:v>23</x:v>
      </x:c>
      <x:c r="F2328" s="0" t="s">
        <x:v>20</x:v>
      </x:c>
      <x:c r="G2328" s="0" t="n">
        <x:v>117</x:v>
      </x:c>
      <x:c r="H2328" s="4" t="n">
        <x:v>43.384</x:v>
      </x:c>
      <x:c r="I2328" s="4" t="n">
        <x:v>117</x:v>
      </x:c>
      <x:c r="J2328" s="4" t="n">
        <x:v>0.371</x:v>
      </x:c>
      <x:c r="K2328" s="4">
        <x:f>I2328*J2328</x:f>
      </x:c>
      <x:c r="L2328" s="4" t="n">
        <x:v>0</x:v>
      </x:c>
      <x:c r="M2328" s="5">
        <x:f>J2328/3.234*100</x:f>
      </x:c>
      <x:c r="N2328" s="6">
        <x:f>M2328*L2328/100</x:f>
      </x:c>
      <x:c r="O2328" s="6">
        <x:f>H2328-N2328</x:f>
      </x:c>
    </x:row>
    <x:row r="2329" spans="1:25">
      <x:c r="A2329" s="0" t="s">
        <x:v>125</x:v>
      </x:c>
      <x:c r="B2329" s="0" t="n">
        <x:v>2209</x:v>
      </x:c>
      <x:c r="C2329" s="0" t="s">
        <x:v>21</x:v>
      </x:c>
      <x:c r="D2329" s="0" t="s">
        <x:v>22</x:v>
      </x:c>
      <x:c r="E2329" s="0" t="s">
        <x:v>23</x:v>
      </x:c>
      <x:c r="F2329" s="0" t="s">
        <x:v>20</x:v>
      </x:c>
      <x:c r="G2329" s="0" t="n">
        <x:v>117</x:v>
      </x:c>
      <x:c r="H2329" s="4" t="n">
        <x:v>39.897</x:v>
      </x:c>
      <x:c r="I2329" s="4" t="n">
        <x:v>117</x:v>
      </x:c>
      <x:c r="J2329" s="4" t="n">
        <x:v>0.341</x:v>
      </x:c>
      <x:c r="K2329" s="4">
        <x:f>I2329*J2329</x:f>
      </x:c>
      <x:c r="L2329" s="4" t="n">
        <x:v>0</x:v>
      </x:c>
      <x:c r="M2329" s="5">
        <x:f>J2329/3.234*100</x:f>
      </x:c>
      <x:c r="N2329" s="6">
        <x:f>M2329*L2329/100</x:f>
      </x:c>
      <x:c r="O2329" s="6">
        <x:f>H2329-N2329</x:f>
      </x:c>
    </x:row>
    <x:row r="2330" spans="1:25">
      <x:c r="A2330" s="0" t="s">
        <x:v>125</x:v>
      </x:c>
      <x:c r="B2330" s="0" t="n">
        <x:v>2209</x:v>
      </x:c>
      <x:c r="C2330" s="0" t="s">
        <x:v>21</x:v>
      </x:c>
      <x:c r="D2330" s="0" t="s">
        <x:v>22</x:v>
      </x:c>
      <x:c r="E2330" s="0" t="s">
        <x:v>23</x:v>
      </x:c>
      <x:c r="F2330" s="0" t="s">
        <x:v>20</x:v>
      </x:c>
      <x:c r="G2330" s="0" t="n">
        <x:v>117</x:v>
      </x:c>
      <x:c r="H2330" s="4" t="n">
        <x:v>43.384</x:v>
      </x:c>
      <x:c r="I2330" s="4" t="n">
        <x:v>117</x:v>
      </x:c>
      <x:c r="J2330" s="4" t="n">
        <x:v>0.371</x:v>
      </x:c>
      <x:c r="K2330" s="4">
        <x:f>I2330*J2330</x:f>
      </x:c>
      <x:c r="L2330" s="4" t="n">
        <x:v>0</x:v>
      </x:c>
      <x:c r="M2330" s="5">
        <x:f>J2330/3.234*100</x:f>
      </x:c>
      <x:c r="N2330" s="6">
        <x:f>M2330*L2330/100</x:f>
      </x:c>
      <x:c r="O2330" s="6">
        <x:f>H2330-N2330</x:f>
      </x:c>
    </x:row>
    <x:row r="2331" spans="1:25">
      <x:c r="A2331" s="0" t="s">
        <x:v>125</x:v>
      </x:c>
      <x:c r="B2331" s="0" t="n">
        <x:v>2209</x:v>
      </x:c>
      <x:c r="C2331" s="0" t="s">
        <x:v>21</x:v>
      </x:c>
      <x:c r="D2331" s="0" t="s">
        <x:v>22</x:v>
      </x:c>
      <x:c r="E2331" s="0" t="s">
        <x:v>23</x:v>
      </x:c>
      <x:c r="F2331" s="0" t="s">
        <x:v>20</x:v>
      </x:c>
      <x:c r="G2331" s="0" t="n">
        <x:v>117</x:v>
      </x:c>
      <x:c r="H2331" s="4" t="n">
        <x:v>43.384</x:v>
      </x:c>
      <x:c r="I2331" s="4" t="n">
        <x:v>117</x:v>
      </x:c>
      <x:c r="J2331" s="4" t="n">
        <x:v>0.371</x:v>
      </x:c>
      <x:c r="K2331" s="4">
        <x:f>I2331*J2331</x:f>
      </x:c>
      <x:c r="L2331" s="4" t="n">
        <x:v>0</x:v>
      </x:c>
      <x:c r="M2331" s="5">
        <x:f>J2331/3.234*100</x:f>
      </x:c>
      <x:c r="N2331" s="6">
        <x:f>M2331*L2331/100</x:f>
      </x:c>
      <x:c r="O2331" s="6">
        <x:f>H2331-N2331</x:f>
      </x:c>
    </x:row>
    <x:row r="2332" spans="1:25">
      <x:c r="A2332" s="0" t="s">
        <x:v>125</x:v>
      </x:c>
      <x:c r="B2332" s="0" t="n">
        <x:v>2209</x:v>
      </x:c>
      <x:c r="C2332" s="0" t="s">
        <x:v>21</x:v>
      </x:c>
      <x:c r="D2332" s="0" t="s">
        <x:v>28</x:v>
      </x:c>
      <x:c r="E2332" s="0" t="s">
        <x:v>19</x:v>
      </x:c>
      <x:c r="F2332" s="0" t="s">
        <x:v>26</x:v>
      </x:c>
      <x:c r="G2332" s="0" t="n">
        <x:v>117</x:v>
      </x:c>
      <x:c r="H2332" s="4" t="n">
        <x:v>30.424</x:v>
      </x:c>
      <x:c r="I2332" s="4" t="n">
        <x:v>117</x:v>
      </x:c>
      <x:c r="J2332" s="4" t="n">
        <x:v>0.26</x:v>
      </x:c>
      <x:c r="K2332" s="4">
        <x:f>I2332*J2332</x:f>
      </x:c>
      <x:c r="L2332" s="4" t="n">
        <x:v>0</x:v>
      </x:c>
      <x:c r="M2332" s="5">
        <x:f>J2332/3.234*100</x:f>
      </x:c>
      <x:c r="N2332" s="6">
        <x:f>M2332*L2332/100</x:f>
      </x:c>
      <x:c r="O2332" s="6">
        <x:f>H2332-N2332</x:f>
      </x:c>
    </x:row>
    <x:row r="2333" spans="1:25">
      <x:c r="A2333" s="0" t="s">
        <x:v>125</x:v>
      </x:c>
      <x:c r="B2333" s="0" t="n">
        <x:v>2209</x:v>
      </x:c>
      <x:c r="C2333" s="0" t="s">
        <x:v>21</x:v>
      </x:c>
      <x:c r="D2333" s="0" t="s">
        <x:v>28</x:v>
      </x:c>
      <x:c r="E2333" s="0" t="s">
        <x:v>23</x:v>
      </x:c>
      <x:c r="F2333" s="0" t="s">
        <x:v>26</x:v>
      </x:c>
      <x:c r="G2333" s="0" t="n">
        <x:v>117</x:v>
      </x:c>
      <x:c r="H2333" s="4" t="n">
        <x:v>177.84</x:v>
      </x:c>
      <x:c r="I2333" s="4" t="n">
        <x:v>117</x:v>
      </x:c>
      <x:c r="J2333" s="4" t="n">
        <x:v>1.52</x:v>
      </x:c>
      <x:c r="K2333" s="4">
        <x:f>I2333*J2333</x:f>
      </x:c>
      <x:c r="L2333" s="4" t="n">
        <x:v>0</x:v>
      </x:c>
      <x:c r="M2333" s="5">
        <x:f>J2333/3.234*100</x:f>
      </x:c>
      <x:c r="N2333" s="6">
        <x:f>M2333*L2333/100</x:f>
      </x:c>
      <x:c r="O2333" s="6">
        <x:f>H2333-N2333</x:f>
      </x:c>
    </x:row>
    <x:row r="2334" spans="1:25">
      <x:c r="A2334" s="0" t="s">
        <x:v>113</x:v>
      </x:c>
      <x:c r="B2334" s="0" t="n">
        <x:v>2212</x:v>
      </x:c>
      <x:c r="C2334" s="0" t="s">
        <x:v>21</x:v>
      </x:c>
      <x:c r="D2334" s="0" t="s">
        <x:v>42</x:v>
      </x:c>
      <x:c r="E2334" s="0" t="s">
        <x:v>44</x:v>
      </x:c>
      <x:c r="F2334" s="0" t="s">
        <x:v>20</x:v>
      </x:c>
      <x:c r="G2334" s="0" t="n">
        <x:v>80</x:v>
      </x:c>
      <x:c r="H2334" s="4" t="n">
        <x:v>24</x:v>
      </x:c>
      <x:c r="I2334" s="4" t="n">
        <x:v>80</x:v>
      </x:c>
      <x:c r="J2334" s="4" t="n">
        <x:v>0.3</x:v>
      </x:c>
      <x:c r="K2334" s="4">
        <x:f>I2334*J2334</x:f>
      </x:c>
      <x:c r="L2334" s="4" t="n">
        <x:v>0</x:v>
      </x:c>
      <x:c r="M2334" s="5">
        <x:f>J2334/3.83*100</x:f>
      </x:c>
      <x:c r="N2334" s="6">
        <x:f>M2334*L2334/100</x:f>
      </x:c>
      <x:c r="O2334" s="6">
        <x:f>H2334-N2334</x:f>
      </x:c>
    </x:row>
    <x:row r="2335" spans="1:25">
      <x:c r="A2335" s="0" t="s">
        <x:v>113</x:v>
      </x:c>
      <x:c r="B2335" s="0" t="n">
        <x:v>2212</x:v>
      </x:c>
      <x:c r="C2335" s="0" t="s">
        <x:v>21</x:v>
      </x:c>
      <x:c r="D2335" s="0" t="s">
        <x:v>42</x:v>
      </x:c>
      <x:c r="E2335" s="0" t="s">
        <x:v>43</x:v>
      </x:c>
      <x:c r="F2335" s="0" t="s">
        <x:v>20</x:v>
      </x:c>
      <x:c r="G2335" s="0" t="n">
        <x:v>80</x:v>
      </x:c>
      <x:c r="H2335" s="4" t="n">
        <x:v>24</x:v>
      </x:c>
      <x:c r="I2335" s="4" t="n">
        <x:v>80</x:v>
      </x:c>
      <x:c r="J2335" s="4" t="n">
        <x:v>0.3</x:v>
      </x:c>
      <x:c r="K2335" s="4">
        <x:f>I2335*J2335</x:f>
      </x:c>
      <x:c r="L2335" s="4" t="n">
        <x:v>0</x:v>
      </x:c>
      <x:c r="M2335" s="5">
        <x:f>J2335/3.83*100</x:f>
      </x:c>
      <x:c r="N2335" s="6">
        <x:f>M2335*L2335/100</x:f>
      </x:c>
      <x:c r="O2335" s="6">
        <x:f>H2335-N2335</x:f>
      </x:c>
    </x:row>
    <x:row r="2336" spans="1:25">
      <x:c r="A2336" s="0" t="s">
        <x:v>113</x:v>
      </x:c>
      <x:c r="B2336" s="0" t="n">
        <x:v>2212</x:v>
      </x:c>
      <x:c r="C2336" s="0" t="s">
        <x:v>21</x:v>
      </x:c>
      <x:c r="D2336" s="0" t="s">
        <x:v>33</x:v>
      </x:c>
      <x:c r="E2336" s="0" t="s">
        <x:v>45</x:v>
      </x:c>
      <x:c r="F2336" s="0" t="s">
        <x:v>26</x:v>
      </x:c>
      <x:c r="G2336" s="0" t="n">
        <x:v>80</x:v>
      </x:c>
      <x:c r="H2336" s="4" t="n">
        <x:v>118.4</x:v>
      </x:c>
      <x:c r="I2336" s="4" t="n">
        <x:v>80</x:v>
      </x:c>
      <x:c r="J2336" s="4" t="n">
        <x:v>1.48</x:v>
      </x:c>
      <x:c r="K2336" s="4">
        <x:f>I2336*J2336</x:f>
      </x:c>
      <x:c r="L2336" s="4" t="n">
        <x:v>0</x:v>
      </x:c>
      <x:c r="M2336" s="5">
        <x:f>J2336/3.83*100</x:f>
      </x:c>
      <x:c r="N2336" s="6">
        <x:f>M2336*L2336/100</x:f>
      </x:c>
      <x:c r="O2336" s="6">
        <x:f>H2336-N2336</x:f>
      </x:c>
    </x:row>
    <x:row r="2337" spans="1:25">
      <x:c r="A2337" s="0" t="s">
        <x:v>113</x:v>
      </x:c>
      <x:c r="B2337" s="0" t="n">
        <x:v>2212</x:v>
      </x:c>
      <x:c r="C2337" s="0" t="s">
        <x:v>21</x:v>
      </x:c>
      <x:c r="D2337" s="0" t="s">
        <x:v>36</x:v>
      </x:c>
      <x:c r="E2337" s="0" t="s">
        <x:v>46</x:v>
      </x:c>
      <x:c r="F2337" s="0" t="s">
        <x:v>26</x:v>
      </x:c>
      <x:c r="G2337" s="0" t="n">
        <x:v>80</x:v>
      </x:c>
      <x:c r="H2337" s="4" t="n">
        <x:v>10.3</x:v>
      </x:c>
      <x:c r="I2337" s="4" t="n">
        <x:v>80</x:v>
      </x:c>
      <x:c r="J2337" s="4" t="s"/>
      <x:c r="K2337" s="4">
        <x:f>I2337*J2337</x:f>
      </x:c>
      <x:c r="L2337" s="4" t="n">
        <x:v>0</x:v>
      </x:c>
      <x:c r="M2337" s="5">
        <x:f>J2337/3.83*100</x:f>
      </x:c>
      <x:c r="N2337" s="6">
        <x:f>M2337*L2337/100</x:f>
      </x:c>
      <x:c r="O2337" s="6">
        <x:f>H2337-N2337</x:f>
      </x:c>
    </x:row>
    <x:row r="2338" spans="1:25">
      <x:c r="A2338" s="0" t="s">
        <x:v>113</x:v>
      </x:c>
      <x:c r="B2338" s="0" t="n">
        <x:v>2212</x:v>
      </x:c>
      <x:c r="C2338" s="0" t="s">
        <x:v>21</x:v>
      </x:c>
      <x:c r="D2338" s="0" t="s">
        <x:v>150</x:v>
      </x:c>
      <x:c r="E2338" s="0" t="s">
        <x:v>46</x:v>
      </x:c>
      <x:c r="F2338" s="0" t="s">
        <x:v>26</x:v>
      </x:c>
      <x:c r="G2338" s="0" t="n">
        <x:v>80</x:v>
      </x:c>
      <x:c r="H2338" s="4" t="n">
        <x:v>122.3</x:v>
      </x:c>
      <x:c r="I2338" s="4" t="n">
        <x:v>80</x:v>
      </x:c>
      <x:c r="J2338" s="4" t="n">
        <x:v>1.75</x:v>
      </x:c>
      <x:c r="K2338" s="4">
        <x:f>I2338*J2338</x:f>
      </x:c>
      <x:c r="L2338" s="4" t="n">
        <x:v>0</x:v>
      </x:c>
      <x:c r="M2338" s="5">
        <x:f>J2338/3.83*100</x:f>
      </x:c>
      <x:c r="N2338" s="6">
        <x:f>M2338*L2338/100</x:f>
      </x:c>
      <x:c r="O2338" s="6">
        <x:f>H2338-N2338</x:f>
      </x:c>
    </x:row>
    <x:row r="2339" spans="1:25">
      <x:c r="A2339" s="0" t="s">
        <x:v>133</x:v>
      </x:c>
      <x:c r="B2339" s="0" t="n">
        <x:v>2213</x:v>
      </x:c>
      <x:c r="C2339" s="0" t="s">
        <x:v>128</x:v>
      </x:c>
      <x:c r="D2339" s="0" t="s">
        <x:v>18</x:v>
      </x:c>
      <x:c r="E2339" s="0" t="s">
        <x:v>19</x:v>
      </x:c>
      <x:c r="F2339" s="0" t="s">
        <x:v>20</x:v>
      </x:c>
      <x:c r="G2339" s="0" t="n">
        <x:v>988</x:v>
      </x:c>
      <x:c r="H2339" s="4" t="n">
        <x:v>148.32</x:v>
      </x:c>
      <x:c r="I2339" s="4" t="n">
        <x:v>988</x:v>
      </x:c>
      <x:c r="J2339" s="4" t="n">
        <x:v>0.15</x:v>
      </x:c>
      <x:c r="K2339" s="4">
        <x:f>I2339*J2339</x:f>
      </x:c>
      <x:c r="L2339" s="4" t="n">
        <x:v>247.916</x:v>
      </x:c>
      <x:c r="M2339" s="5">
        <x:f>J2339/0.32*100</x:f>
      </x:c>
      <x:c r="N2339" s="6">
        <x:f>M2339*L2339/100</x:f>
      </x:c>
      <x:c r="O2339" s="6">
        <x:f>H2339-N2339</x:f>
      </x:c>
    </x:row>
    <x:row r="2340" spans="1:25">
      <x:c r="A2340" s="0" t="s">
        <x:v>133</x:v>
      </x:c>
      <x:c r="B2340" s="0" t="n">
        <x:v>2213</x:v>
      </x:c>
      <x:c r="C2340" s="0" t="s">
        <x:v>128</x:v>
      </x:c>
      <x:c r="D2340" s="0" t="s">
        <x:v>129</x:v>
      </x:c>
      <x:c r="E2340" s="0" t="s">
        <x:v>130</x:v>
      </x:c>
      <x:c r="F2340" s="0" t="s">
        <x:v>20</x:v>
      </x:c>
      <x:c r="G2340" s="0" t="n">
        <x:v>988</x:v>
      </x:c>
      <x:c r="H2340" s="4" t="n">
        <x:v>98.8</x:v>
      </x:c>
      <x:c r="I2340" s="4" t="n">
        <x:v>988</x:v>
      </x:c>
      <x:c r="J2340" s="4" t="n">
        <x:v>0.1</x:v>
      </x:c>
      <x:c r="K2340" s="4">
        <x:f>I2340*J2340</x:f>
      </x:c>
      <x:c r="L2340" s="4" t="n">
        <x:v>247.916</x:v>
      </x:c>
      <x:c r="M2340" s="5">
        <x:f>J2340/0.32*100</x:f>
      </x:c>
      <x:c r="N2340" s="6">
        <x:f>M2340*L2340/100</x:f>
      </x:c>
      <x:c r="O2340" s="6">
        <x:f>H2340-N2340</x:f>
      </x:c>
    </x:row>
    <x:row r="2341" spans="1:25">
      <x:c r="A2341" s="0" t="s">
        <x:v>133</x:v>
      </x:c>
      <x:c r="B2341" s="0" t="n">
        <x:v>2213</x:v>
      </x:c>
      <x:c r="C2341" s="0" t="s">
        <x:v>128</x:v>
      </x:c>
      <x:c r="D2341" s="0" t="s">
        <x:v>18</x:v>
      </x:c>
      <x:c r="E2341" s="0" t="s">
        <x:v>19</x:v>
      </x:c>
      <x:c r="F2341" s="0" t="s">
        <x:v>26</x:v>
      </x:c>
      <x:c r="G2341" s="0" t="n">
        <x:v>988</x:v>
      </x:c>
      <x:c r="H2341" s="4" t="n">
        <x:v>69.162</x:v>
      </x:c>
      <x:c r="I2341" s="4" t="n">
        <x:v>988</x:v>
      </x:c>
      <x:c r="J2341" s="4" t="n">
        <x:v>0.07</x:v>
      </x:c>
      <x:c r="K2341" s="4">
        <x:f>I2341*J2341</x:f>
      </x:c>
      <x:c r="L2341" s="4" t="n">
        <x:v>247.916</x:v>
      </x:c>
      <x:c r="M2341" s="5">
        <x:f>J2341/0.32*100</x:f>
      </x:c>
      <x:c r="N2341" s="6">
        <x:f>M2341*L2341/100</x:f>
      </x:c>
      <x:c r="O2341" s="6">
        <x:f>H2341-N2341</x:f>
      </x:c>
    </x:row>
    <x:row r="2342" spans="1:25">
      <x:c r="A2342" s="0" t="s">
        <x:v>148</x:v>
      </x:c>
      <x:c r="B2342" s="0" t="n">
        <x:v>2217</x:v>
      </x:c>
      <x:c r="C2342" s="0" t="s">
        <x:v>128</x:v>
      </x:c>
      <x:c r="D2342" s="0" t="s">
        <x:v>129</x:v>
      </x:c>
      <x:c r="E2342" s="0" t="s">
        <x:v>130</x:v>
      </x:c>
      <x:c r="F2342" s="0" t="s">
        <x:v>20</x:v>
      </x:c>
      <x:c r="G2342" s="0" t="n">
        <x:v>537</x:v>
      </x:c>
      <x:c r="H2342" s="4" t="n">
        <x:v>61.8</x:v>
      </x:c>
      <x:c r="I2342" s="4" t="n">
        <x:v>537</x:v>
      </x:c>
      <x:c r="J2342" s="4" t="n">
        <x:v>0.115</x:v>
      </x:c>
      <x:c r="K2342" s="4">
        <x:f>I2342*J2342</x:f>
      </x:c>
      <x:c r="L2342" s="4" t="n">
        <x:v>0</x:v>
      </x:c>
      <x:c r="M2342" s="5">
        <x:f>J2342/0.576*100</x:f>
      </x:c>
      <x:c r="N2342" s="6">
        <x:f>M2342*L2342/100</x:f>
      </x:c>
      <x:c r="O2342" s="6">
        <x:f>H2342-N2342</x:f>
      </x:c>
    </x:row>
    <x:row r="2343" spans="1:25">
      <x:c r="A2343" s="0" t="s">
        <x:v>148</x:v>
      </x:c>
      <x:c r="B2343" s="0" t="n">
        <x:v>2217</x:v>
      </x:c>
      <x:c r="C2343" s="0" t="s">
        <x:v>128</x:v>
      </x:c>
      <x:c r="D2343" s="0" t="s">
        <x:v>129</x:v>
      </x:c>
      <x:c r="E2343" s="0" t="s">
        <x:v>130</x:v>
      </x:c>
      <x:c r="F2343" s="0" t="s">
        <x:v>20</x:v>
      </x:c>
      <x:c r="G2343" s="0" t="n">
        <x:v>537</x:v>
      </x:c>
      <x:c r="H2343" s="4" t="n">
        <x:v>61.8</x:v>
      </x:c>
      <x:c r="I2343" s="4" t="n">
        <x:v>537</x:v>
      </x:c>
      <x:c r="J2343" s="4" t="n">
        <x:v>0.115</x:v>
      </x:c>
      <x:c r="K2343" s="4">
        <x:f>I2343*J2343</x:f>
      </x:c>
      <x:c r="L2343" s="4" t="n">
        <x:v>0</x:v>
      </x:c>
      <x:c r="M2343" s="5">
        <x:f>J2343/0.576*100</x:f>
      </x:c>
      <x:c r="N2343" s="6">
        <x:f>M2343*L2343/100</x:f>
      </x:c>
      <x:c r="O2343" s="6">
        <x:f>H2343-N2343</x:f>
      </x:c>
    </x:row>
    <x:row r="2344" spans="1:25">
      <x:c r="A2344" s="0" t="s">
        <x:v>148</x:v>
      </x:c>
      <x:c r="B2344" s="0" t="n">
        <x:v>2217</x:v>
      </x:c>
      <x:c r="C2344" s="0" t="s">
        <x:v>128</x:v>
      </x:c>
      <x:c r="D2344" s="0" t="s">
        <x:v>18</x:v>
      </x:c>
      <x:c r="E2344" s="0" t="s">
        <x:v>19</x:v>
      </x:c>
      <x:c r="F2344" s="0" t="s">
        <x:v>20</x:v>
      </x:c>
      <x:c r="G2344" s="0" t="n">
        <x:v>537</x:v>
      </x:c>
      <x:c r="H2344" s="4" t="n">
        <x:v>74.16</x:v>
      </x:c>
      <x:c r="I2344" s="4" t="n">
        <x:v>537</x:v>
      </x:c>
      <x:c r="J2344" s="4" t="n">
        <x:v>0.138</x:v>
      </x:c>
      <x:c r="K2344" s="4">
        <x:f>I2344*J2344</x:f>
      </x:c>
      <x:c r="L2344" s="4" t="n">
        <x:v>0</x:v>
      </x:c>
      <x:c r="M2344" s="5">
        <x:f>J2344/0.576*100</x:f>
      </x:c>
      <x:c r="N2344" s="6">
        <x:f>M2344*L2344/100</x:f>
      </x:c>
      <x:c r="O2344" s="6">
        <x:f>H2344-N2344</x:f>
      </x:c>
    </x:row>
    <x:row r="2345" spans="1:25">
      <x:c r="A2345" s="0" t="s">
        <x:v>148</x:v>
      </x:c>
      <x:c r="B2345" s="0" t="n">
        <x:v>2217</x:v>
      </x:c>
      <x:c r="C2345" s="0" t="s">
        <x:v>128</x:v>
      </x:c>
      <x:c r="D2345" s="0" t="s">
        <x:v>18</x:v>
      </x:c>
      <x:c r="E2345" s="0" t="s">
        <x:v>19</x:v>
      </x:c>
      <x:c r="F2345" s="0" t="s">
        <x:v>20</x:v>
      </x:c>
      <x:c r="G2345" s="0" t="n">
        <x:v>537</x:v>
      </x:c>
      <x:c r="H2345" s="4" t="n">
        <x:v>74.16</x:v>
      </x:c>
      <x:c r="I2345" s="4" t="n">
        <x:v>537</x:v>
      </x:c>
      <x:c r="J2345" s="4" t="n">
        <x:v>0.138</x:v>
      </x:c>
      <x:c r="K2345" s="4">
        <x:f>I2345*J2345</x:f>
      </x:c>
      <x:c r="L2345" s="4" t="n">
        <x:v>0</x:v>
      </x:c>
      <x:c r="M2345" s="5">
        <x:f>J2345/0.576*100</x:f>
      </x:c>
      <x:c r="N2345" s="6">
        <x:f>M2345*L2345/100</x:f>
      </x:c>
      <x:c r="O2345" s="6">
        <x:f>H2345-N2345</x:f>
      </x:c>
    </x:row>
    <x:row r="2346" spans="1:25">
      <x:c r="A2346" s="0" t="s">
        <x:v>148</x:v>
      </x:c>
      <x:c r="B2346" s="0" t="n">
        <x:v>2217</x:v>
      </x:c>
      <x:c r="C2346" s="0" t="s">
        <x:v>128</x:v>
      </x:c>
      <x:c r="D2346" s="0" t="s">
        <x:v>18</x:v>
      </x:c>
      <x:c r="E2346" s="0" t="s">
        <x:v>19</x:v>
      </x:c>
      <x:c r="F2346" s="0" t="s">
        <x:v>26</x:v>
      </x:c>
      <x:c r="G2346" s="0" t="n">
        <x:v>537</x:v>
      </x:c>
      <x:c r="H2346" s="4" t="n">
        <x:v>43.261</x:v>
      </x:c>
      <x:c r="I2346" s="4" t="n">
        <x:v>537</x:v>
      </x:c>
      <x:c r="J2346" s="4" t="n">
        <x:v>0.07</x:v>
      </x:c>
      <x:c r="K2346" s="4">
        <x:f>I2346*J2346</x:f>
      </x:c>
      <x:c r="L2346" s="4" t="n">
        <x:v>0</x:v>
      </x:c>
      <x:c r="M2346" s="5">
        <x:f>J2346/0.576*100</x:f>
      </x:c>
      <x:c r="N2346" s="6">
        <x:f>M2346*L2346/100</x:f>
      </x:c>
      <x:c r="O2346" s="6">
        <x:f>H2346-N2346</x:f>
      </x:c>
    </x:row>
    <x:row r="2347" spans="1:25">
      <x:c r="A2347" s="0" t="s">
        <x:v>71</x:v>
      </x:c>
      <x:c r="B2347" s="0" t="n">
        <x:v>2219</x:v>
      </x:c>
      <x:c r="C2347" s="0" t="s">
        <x:v>21</x:v>
      </x:c>
      <x:c r="D2347" s="0" t="s">
        <x:v>22</x:v>
      </x:c>
      <x:c r="E2347" s="0" t="s">
        <x:v>74</x:v>
      </x:c>
      <x:c r="F2347" s="0" t="s">
        <x:v>20</x:v>
      </x:c>
      <x:c r="G2347" s="0" t="n">
        <x:v>173</x:v>
      </x:c>
      <x:c r="H2347" s="4" t="n">
        <x:v>50.4</x:v>
      </x:c>
      <x:c r="I2347" s="4" t="n">
        <x:v>173</x:v>
      </x:c>
      <x:c r="J2347" s="4" t="n">
        <x:v>0.291</x:v>
      </x:c>
      <x:c r="K2347" s="4">
        <x:f>I2347*J2347</x:f>
      </x:c>
      <x:c r="L2347" s="4" t="n">
        <x:v>0</x:v>
      </x:c>
      <x:c r="M2347" s="5">
        <x:f>J2347/1.766*100</x:f>
      </x:c>
      <x:c r="N2347" s="6">
        <x:f>M2347*L2347/100</x:f>
      </x:c>
      <x:c r="O2347" s="6">
        <x:f>H2347-N2347</x:f>
      </x:c>
    </x:row>
    <x:row r="2348" spans="1:25">
      <x:c r="A2348" s="0" t="s">
        <x:v>71</x:v>
      </x:c>
      <x:c r="B2348" s="0" t="n">
        <x:v>2219</x:v>
      </x:c>
      <x:c r="C2348" s="0" t="s">
        <x:v>21</x:v>
      </x:c>
      <x:c r="D2348" s="0" t="s">
        <x:v>22</x:v>
      </x:c>
      <x:c r="E2348" s="0" t="s">
        <x:v>74</x:v>
      </x:c>
      <x:c r="F2348" s="0" t="s">
        <x:v>20</x:v>
      </x:c>
      <x:c r="G2348" s="0" t="n">
        <x:v>173</x:v>
      </x:c>
      <x:c r="H2348" s="4" t="n">
        <x:v>50.4</x:v>
      </x:c>
      <x:c r="I2348" s="4" t="n">
        <x:v>173</x:v>
      </x:c>
      <x:c r="J2348" s="4" t="n">
        <x:v>0.291</x:v>
      </x:c>
      <x:c r="K2348" s="4">
        <x:f>I2348*J2348</x:f>
      </x:c>
      <x:c r="L2348" s="4" t="n">
        <x:v>0</x:v>
      </x:c>
      <x:c r="M2348" s="5">
        <x:f>J2348/1.766*100</x:f>
      </x:c>
      <x:c r="N2348" s="6">
        <x:f>M2348*L2348/100</x:f>
      </x:c>
      <x:c r="O2348" s="6">
        <x:f>H2348-N2348</x:f>
      </x:c>
    </x:row>
    <x:row r="2349" spans="1:25">
      <x:c r="A2349" s="0" t="s">
        <x:v>71</x:v>
      </x:c>
      <x:c r="B2349" s="0" t="n">
        <x:v>2219</x:v>
      </x:c>
      <x:c r="C2349" s="0" t="s">
        <x:v>21</x:v>
      </x:c>
      <x:c r="D2349" s="0" t="s">
        <x:v>33</x:v>
      </x:c>
      <x:c r="E2349" s="0" t="s">
        <x:v>73</x:v>
      </x:c>
      <x:c r="F2349" s="0" t="s">
        <x:v>20</x:v>
      </x:c>
      <x:c r="G2349" s="0" t="n">
        <x:v>173</x:v>
      </x:c>
      <x:c r="H2349" s="4" t="n">
        <x:v>46.018</x:v>
      </x:c>
      <x:c r="I2349" s="4" t="n">
        <x:v>173</x:v>
      </x:c>
      <x:c r="J2349" s="4" t="n">
        <x:v>0.266</x:v>
      </x:c>
      <x:c r="K2349" s="4">
        <x:f>I2349*J2349</x:f>
      </x:c>
      <x:c r="L2349" s="4" t="n">
        <x:v>0</x:v>
      </x:c>
      <x:c r="M2349" s="5">
        <x:f>J2349/1.766*100</x:f>
      </x:c>
      <x:c r="N2349" s="6">
        <x:f>M2349*L2349/100</x:f>
      </x:c>
      <x:c r="O2349" s="6">
        <x:f>H2349-N2349</x:f>
      </x:c>
    </x:row>
    <x:row r="2350" spans="1:25">
      <x:c r="A2350" s="0" t="s">
        <x:v>71</x:v>
      </x:c>
      <x:c r="B2350" s="0" t="n">
        <x:v>2219</x:v>
      </x:c>
      <x:c r="C2350" s="0" t="s">
        <x:v>21</x:v>
      </x:c>
      <x:c r="D2350" s="0" t="s">
        <x:v>33</x:v>
      </x:c>
      <x:c r="E2350" s="0" t="s">
        <x:v>73</x:v>
      </x:c>
      <x:c r="F2350" s="0" t="s">
        <x:v>26</x:v>
      </x:c>
      <x:c r="G2350" s="0" t="n">
        <x:v>173</x:v>
      </x:c>
      <x:c r="H2350" s="4" t="n">
        <x:v>13.496</x:v>
      </x:c>
      <x:c r="I2350" s="4" t="n">
        <x:v>173</x:v>
      </x:c>
      <x:c r="J2350" s="4" t="n">
        <x:v>0.078</x:v>
      </x:c>
      <x:c r="K2350" s="4">
        <x:f>I2350*J2350</x:f>
      </x:c>
      <x:c r="L2350" s="4" t="n">
        <x:v>0</x:v>
      </x:c>
      <x:c r="M2350" s="5">
        <x:f>J2350/1.766*100</x:f>
      </x:c>
      <x:c r="N2350" s="6">
        <x:f>M2350*L2350/100</x:f>
      </x:c>
      <x:c r="O2350" s="6">
        <x:f>H2350-N2350</x:f>
      </x:c>
    </x:row>
    <x:row r="2351" spans="1:25">
      <x:c r="A2351" s="0" t="s">
        <x:v>71</x:v>
      </x:c>
      <x:c r="B2351" s="0" t="n">
        <x:v>2219</x:v>
      </x:c>
      <x:c r="C2351" s="0" t="s">
        <x:v>21</x:v>
      </x:c>
      <x:c r="D2351" s="0" t="s">
        <x:v>36</x:v>
      </x:c>
      <x:c r="E2351" s="0" t="s">
        <x:v>75</x:v>
      </x:c>
      <x:c r="F2351" s="0" t="s">
        <x:v>26</x:v>
      </x:c>
      <x:c r="G2351" s="0" t="n">
        <x:v>173</x:v>
      </x:c>
      <x:c r="H2351" s="4" t="n">
        <x:v>72.661</x:v>
      </x:c>
      <x:c r="I2351" s="4" t="n">
        <x:v>173</x:v>
      </x:c>
      <x:c r="J2351" s="4" t="n">
        <x:v>0.42</x:v>
      </x:c>
      <x:c r="K2351" s="4">
        <x:f>I2351*J2351</x:f>
      </x:c>
      <x:c r="L2351" s="4" t="n">
        <x:v>0</x:v>
      </x:c>
      <x:c r="M2351" s="5">
        <x:f>J2351/1.766*100</x:f>
      </x:c>
      <x:c r="N2351" s="6">
        <x:f>M2351*L2351/100</x:f>
      </x:c>
      <x:c r="O2351" s="6">
        <x:f>H2351-N2351</x:f>
      </x:c>
    </x:row>
    <x:row r="2352" spans="1:25">
      <x:c r="A2352" s="0" t="s">
        <x:v>71</x:v>
      </x:c>
      <x:c r="B2352" s="0" t="n">
        <x:v>2219</x:v>
      </x:c>
      <x:c r="C2352" s="0" t="s">
        <x:v>21</x:v>
      </x:c>
      <x:c r="D2352" s="0" t="s">
        <x:v>36</x:v>
      </x:c>
      <x:c r="E2352" s="0" t="s">
        <x:v>76</x:v>
      </x:c>
      <x:c r="F2352" s="0" t="s">
        <x:v>26</x:v>
      </x:c>
      <x:c r="G2352" s="0" t="n">
        <x:v>173</x:v>
      </x:c>
      <x:c r="H2352" s="4" t="n">
        <x:v>72.66</x:v>
      </x:c>
      <x:c r="I2352" s="4" t="n">
        <x:v>173</x:v>
      </x:c>
      <x:c r="J2352" s="4" t="n">
        <x:v>0.42</x:v>
      </x:c>
      <x:c r="K2352" s="4">
        <x:f>I2352*J2352</x:f>
      </x:c>
      <x:c r="L2352" s="4" t="n">
        <x:v>0</x:v>
      </x:c>
      <x:c r="M2352" s="5">
        <x:f>J2352/1.766*100</x:f>
      </x:c>
      <x:c r="N2352" s="6">
        <x:f>M2352*L2352/100</x:f>
      </x:c>
      <x:c r="O2352" s="6">
        <x:f>H2352-N2352</x:f>
      </x:c>
    </x:row>
    <x:row r="2353" spans="1:25">
      <x:c r="A2353" s="0" t="s">
        <x:v>79</x:v>
      </x:c>
      <x:c r="B2353" s="0" t="n">
        <x:v>2220</x:v>
      </x:c>
      <x:c r="C2353" s="0" t="s">
        <x:v>21</x:v>
      </x:c>
      <x:c r="D2353" s="0" t="s">
        <x:v>22</x:v>
      </x:c>
      <x:c r="E2353" s="0" t="s">
        <x:v>74</x:v>
      </x:c>
      <x:c r="F2353" s="0" t="s">
        <x:v>20</x:v>
      </x:c>
      <x:c r="G2353" s="0" t="n">
        <x:v>173</x:v>
      </x:c>
      <x:c r="H2353" s="4" t="n">
        <x:v>50.4</x:v>
      </x:c>
      <x:c r="I2353" s="4" t="n">
        <x:v>173</x:v>
      </x:c>
      <x:c r="J2353" s="4" t="n">
        <x:v>0.291</x:v>
      </x:c>
      <x:c r="K2353" s="4">
        <x:f>I2353*J2353</x:f>
      </x:c>
      <x:c r="L2353" s="4" t="n">
        <x:v>0</x:v>
      </x:c>
      <x:c r="M2353" s="5">
        <x:f>J2353/2.057*100</x:f>
      </x:c>
      <x:c r="N2353" s="6">
        <x:f>M2353*L2353/100</x:f>
      </x:c>
      <x:c r="O2353" s="6">
        <x:f>H2353-N2353</x:f>
      </x:c>
    </x:row>
    <x:row r="2354" spans="1:25">
      <x:c r="A2354" s="0" t="s">
        <x:v>79</x:v>
      </x:c>
      <x:c r="B2354" s="0" t="n">
        <x:v>2220</x:v>
      </x:c>
      <x:c r="C2354" s="0" t="s">
        <x:v>21</x:v>
      </x:c>
      <x:c r="D2354" s="0" t="s">
        <x:v>22</x:v>
      </x:c>
      <x:c r="E2354" s="0" t="s">
        <x:v>74</x:v>
      </x:c>
      <x:c r="F2354" s="0" t="s">
        <x:v>20</x:v>
      </x:c>
      <x:c r="G2354" s="0" t="n">
        <x:v>173</x:v>
      </x:c>
      <x:c r="H2354" s="4" t="n">
        <x:v>50.4</x:v>
      </x:c>
      <x:c r="I2354" s="4" t="n">
        <x:v>173</x:v>
      </x:c>
      <x:c r="J2354" s="4" t="n">
        <x:v>0.291</x:v>
      </x:c>
      <x:c r="K2354" s="4">
        <x:f>I2354*J2354</x:f>
      </x:c>
      <x:c r="L2354" s="4" t="n">
        <x:v>0</x:v>
      </x:c>
      <x:c r="M2354" s="5">
        <x:f>J2354/2.057*100</x:f>
      </x:c>
      <x:c r="N2354" s="6">
        <x:f>M2354*L2354/100</x:f>
      </x:c>
      <x:c r="O2354" s="6">
        <x:f>H2354-N2354</x:f>
      </x:c>
    </x:row>
    <x:row r="2355" spans="1:25">
      <x:c r="A2355" s="0" t="s">
        <x:v>79</x:v>
      </x:c>
      <x:c r="B2355" s="0" t="n">
        <x:v>2220</x:v>
      </x:c>
      <x:c r="C2355" s="0" t="s">
        <x:v>21</x:v>
      </x:c>
      <x:c r="D2355" s="0" t="s">
        <x:v>33</x:v>
      </x:c>
      <x:c r="E2355" s="0" t="s">
        <x:v>73</x:v>
      </x:c>
      <x:c r="F2355" s="0" t="s">
        <x:v>20</x:v>
      </x:c>
      <x:c r="G2355" s="0" t="n">
        <x:v>173</x:v>
      </x:c>
      <x:c r="H2355" s="4" t="n">
        <x:v>46.018</x:v>
      </x:c>
      <x:c r="I2355" s="4" t="n">
        <x:v>173</x:v>
      </x:c>
      <x:c r="J2355" s="4" t="n">
        <x:v>0.266</x:v>
      </x:c>
      <x:c r="K2355" s="4">
        <x:f>I2355*J2355</x:f>
      </x:c>
      <x:c r="L2355" s="4" t="n">
        <x:v>0</x:v>
      </x:c>
      <x:c r="M2355" s="5">
        <x:f>J2355/2.057*100</x:f>
      </x:c>
      <x:c r="N2355" s="6">
        <x:f>M2355*L2355/100</x:f>
      </x:c>
      <x:c r="O2355" s="6">
        <x:f>H2355-N2355</x:f>
      </x:c>
    </x:row>
    <x:row r="2356" spans="1:25">
      <x:c r="A2356" s="0" t="s">
        <x:v>79</x:v>
      </x:c>
      <x:c r="B2356" s="0" t="n">
        <x:v>2220</x:v>
      </x:c>
      <x:c r="C2356" s="0" t="s">
        <x:v>21</x:v>
      </x:c>
      <x:c r="D2356" s="0" t="s">
        <x:v>22</x:v>
      </x:c>
      <x:c r="E2356" s="0" t="s">
        <x:v>74</x:v>
      </x:c>
      <x:c r="F2356" s="0" t="s">
        <x:v>20</x:v>
      </x:c>
      <x:c r="G2356" s="0" t="n">
        <x:v>173</x:v>
      </x:c>
      <x:c r="H2356" s="4" t="n">
        <x:v>50.4</x:v>
      </x:c>
      <x:c r="I2356" s="4" t="n">
        <x:v>173</x:v>
      </x:c>
      <x:c r="J2356" s="4" t="n">
        <x:v>0.291</x:v>
      </x:c>
      <x:c r="K2356" s="4">
        <x:f>I2356*J2356</x:f>
      </x:c>
      <x:c r="L2356" s="4" t="n">
        <x:v>0</x:v>
      </x:c>
      <x:c r="M2356" s="5">
        <x:f>J2356/2.057*100</x:f>
      </x:c>
      <x:c r="N2356" s="6">
        <x:f>M2356*L2356/100</x:f>
      </x:c>
      <x:c r="O2356" s="6">
        <x:f>H2356-N2356</x:f>
      </x:c>
    </x:row>
    <x:row r="2357" spans="1:25">
      <x:c r="A2357" s="0" t="s">
        <x:v>79</x:v>
      </x:c>
      <x:c r="B2357" s="0" t="n">
        <x:v>2220</x:v>
      </x:c>
      <x:c r="C2357" s="0" t="s">
        <x:v>21</x:v>
      </x:c>
      <x:c r="D2357" s="0" t="s">
        <x:v>33</x:v>
      </x:c>
      <x:c r="E2357" s="0" t="s">
        <x:v>73</x:v>
      </x:c>
      <x:c r="F2357" s="0" t="s">
        <x:v>26</x:v>
      </x:c>
      <x:c r="G2357" s="0" t="n">
        <x:v>173</x:v>
      </x:c>
      <x:c r="H2357" s="4" t="n">
        <x:v>13.496</x:v>
      </x:c>
      <x:c r="I2357" s="4" t="n">
        <x:v>173</x:v>
      </x:c>
      <x:c r="J2357" s="4" t="n">
        <x:v>0.078</x:v>
      </x:c>
      <x:c r="K2357" s="4">
        <x:f>I2357*J2357</x:f>
      </x:c>
      <x:c r="L2357" s="4" t="n">
        <x:v>0</x:v>
      </x:c>
      <x:c r="M2357" s="5">
        <x:f>J2357/2.057*100</x:f>
      </x:c>
      <x:c r="N2357" s="6">
        <x:f>M2357*L2357/100</x:f>
      </x:c>
      <x:c r="O2357" s="6">
        <x:f>H2357-N2357</x:f>
      </x:c>
    </x:row>
    <x:row r="2358" spans="1:25">
      <x:c r="A2358" s="0" t="s">
        <x:v>79</x:v>
      </x:c>
      <x:c r="B2358" s="0" t="n">
        <x:v>2220</x:v>
      </x:c>
      <x:c r="C2358" s="0" t="s">
        <x:v>21</x:v>
      </x:c>
      <x:c r="D2358" s="0" t="s">
        <x:v>36</x:v>
      </x:c>
      <x:c r="E2358" s="0" t="s">
        <x:v>75</x:v>
      </x:c>
      <x:c r="F2358" s="0" t="s">
        <x:v>26</x:v>
      </x:c>
      <x:c r="G2358" s="0" t="n">
        <x:v>173</x:v>
      </x:c>
      <x:c r="H2358" s="4" t="n">
        <x:v>72.66</x:v>
      </x:c>
      <x:c r="I2358" s="4" t="n">
        <x:v>173</x:v>
      </x:c>
      <x:c r="J2358" s="4" t="n">
        <x:v>0.42</x:v>
      </x:c>
      <x:c r="K2358" s="4">
        <x:f>I2358*J2358</x:f>
      </x:c>
      <x:c r="L2358" s="4" t="n">
        <x:v>0</x:v>
      </x:c>
      <x:c r="M2358" s="5">
        <x:f>J2358/2.057*100</x:f>
      </x:c>
      <x:c r="N2358" s="6">
        <x:f>M2358*L2358/100</x:f>
      </x:c>
      <x:c r="O2358" s="6">
        <x:f>H2358-N2358</x:f>
      </x:c>
    </x:row>
    <x:row r="2359" spans="1:25">
      <x:c r="A2359" s="0" t="s">
        <x:v>79</x:v>
      </x:c>
      <x:c r="B2359" s="0" t="n">
        <x:v>2220</x:v>
      </x:c>
      <x:c r="C2359" s="0" t="s">
        <x:v>21</x:v>
      </x:c>
      <x:c r="D2359" s="0" t="s">
        <x:v>36</x:v>
      </x:c>
      <x:c r="E2359" s="0" t="s">
        <x:v>76</x:v>
      </x:c>
      <x:c r="F2359" s="0" t="s">
        <x:v>26</x:v>
      </x:c>
      <x:c r="G2359" s="0" t="n">
        <x:v>173</x:v>
      </x:c>
      <x:c r="H2359" s="4" t="n">
        <x:v>72.66</x:v>
      </x:c>
      <x:c r="I2359" s="4" t="n">
        <x:v>173</x:v>
      </x:c>
      <x:c r="J2359" s="4" t="n">
        <x:v>0.42</x:v>
      </x:c>
      <x:c r="K2359" s="4">
        <x:f>I2359*J2359</x:f>
      </x:c>
      <x:c r="L2359" s="4" t="n">
        <x:v>0</x:v>
      </x:c>
      <x:c r="M2359" s="5">
        <x:f>J2359/2.057*100</x:f>
      </x:c>
      <x:c r="N2359" s="6">
        <x:f>M2359*L2359/100</x:f>
      </x:c>
      <x:c r="O2359" s="6">
        <x:f>H2359-N2359</x:f>
      </x:c>
    </x:row>
    <x:row r="2360" spans="1:25">
      <x:c r="A2360" s="0" t="s">
        <x:v>105</x:v>
      </x:c>
      <x:c r="B2360" s="0" t="n">
        <x:v>2221</x:v>
      </x:c>
      <x:c r="C2360" s="0" t="s">
        <x:v>21</x:v>
      </x:c>
      <x:c r="D2360" s="0" t="s">
        <x:v>33</x:v>
      </x:c>
      <x:c r="E2360" s="0" t="s">
        <x:v>73</x:v>
      </x:c>
      <x:c r="F2360" s="0" t="s">
        <x:v>20</x:v>
      </x:c>
      <x:c r="G2360" s="0" t="n">
        <x:v>173</x:v>
      </x:c>
      <x:c r="H2360" s="4" t="n">
        <x:v>46.018</x:v>
      </x:c>
      <x:c r="I2360" s="4" t="n">
        <x:v>173</x:v>
      </x:c>
      <x:c r="J2360" s="4" t="n">
        <x:v>0.266</x:v>
      </x:c>
      <x:c r="K2360" s="4">
        <x:f>I2360*J2360</x:f>
      </x:c>
      <x:c r="L2360" s="4" t="n">
        <x:v>0</x:v>
      </x:c>
      <x:c r="M2360" s="5">
        <x:f>J2360/2.057*100</x:f>
      </x:c>
      <x:c r="N2360" s="6">
        <x:f>M2360*L2360/100</x:f>
      </x:c>
      <x:c r="O2360" s="6">
        <x:f>H2360-N2360</x:f>
      </x:c>
    </x:row>
    <x:row r="2361" spans="1:25">
      <x:c r="A2361" s="0" t="s">
        <x:v>105</x:v>
      </x:c>
      <x:c r="B2361" s="0" t="n">
        <x:v>2221</x:v>
      </x:c>
      <x:c r="C2361" s="0" t="s">
        <x:v>21</x:v>
      </x:c>
      <x:c r="D2361" s="0" t="s">
        <x:v>22</x:v>
      </x:c>
      <x:c r="E2361" s="0" t="s">
        <x:v>74</x:v>
      </x:c>
      <x:c r="F2361" s="0" t="s">
        <x:v>20</x:v>
      </x:c>
      <x:c r="G2361" s="0" t="n">
        <x:v>173</x:v>
      </x:c>
      <x:c r="H2361" s="4" t="n">
        <x:v>50.4</x:v>
      </x:c>
      <x:c r="I2361" s="4" t="n">
        <x:v>173</x:v>
      </x:c>
      <x:c r="J2361" s="4" t="n">
        <x:v>0.291</x:v>
      </x:c>
      <x:c r="K2361" s="4">
        <x:f>I2361*J2361</x:f>
      </x:c>
      <x:c r="L2361" s="4" t="n">
        <x:v>0</x:v>
      </x:c>
      <x:c r="M2361" s="5">
        <x:f>J2361/2.057*100</x:f>
      </x:c>
      <x:c r="N2361" s="6">
        <x:f>M2361*L2361/100</x:f>
      </x:c>
      <x:c r="O2361" s="6">
        <x:f>H2361-N2361</x:f>
      </x:c>
    </x:row>
    <x:row r="2362" spans="1:25">
      <x:c r="A2362" s="0" t="s">
        <x:v>105</x:v>
      </x:c>
      <x:c r="B2362" s="0" t="n">
        <x:v>2221</x:v>
      </x:c>
      <x:c r="C2362" s="0" t="s">
        <x:v>21</x:v>
      </x:c>
      <x:c r="D2362" s="0" t="s">
        <x:v>22</x:v>
      </x:c>
      <x:c r="E2362" s="0" t="s">
        <x:v>74</x:v>
      </x:c>
      <x:c r="F2362" s="0" t="s">
        <x:v>20</x:v>
      </x:c>
      <x:c r="G2362" s="0" t="n">
        <x:v>173</x:v>
      </x:c>
      <x:c r="H2362" s="4" t="n">
        <x:v>50.4</x:v>
      </x:c>
      <x:c r="I2362" s="4" t="n">
        <x:v>173</x:v>
      </x:c>
      <x:c r="J2362" s="4" t="n">
        <x:v>0.291</x:v>
      </x:c>
      <x:c r="K2362" s="4">
        <x:f>I2362*J2362</x:f>
      </x:c>
      <x:c r="L2362" s="4" t="n">
        <x:v>0</x:v>
      </x:c>
      <x:c r="M2362" s="5">
        <x:f>J2362/2.057*100</x:f>
      </x:c>
      <x:c r="N2362" s="6">
        <x:f>M2362*L2362/100</x:f>
      </x:c>
      <x:c r="O2362" s="6">
        <x:f>H2362-N2362</x:f>
      </x:c>
    </x:row>
    <x:row r="2363" spans="1:25">
      <x:c r="A2363" s="0" t="s">
        <x:v>105</x:v>
      </x:c>
      <x:c r="B2363" s="0" t="n">
        <x:v>2221</x:v>
      </x:c>
      <x:c r="C2363" s="0" t="s">
        <x:v>21</x:v>
      </x:c>
      <x:c r="D2363" s="0" t="s">
        <x:v>22</x:v>
      </x:c>
      <x:c r="E2363" s="0" t="s">
        <x:v>74</x:v>
      </x:c>
      <x:c r="F2363" s="0" t="s">
        <x:v>20</x:v>
      </x:c>
      <x:c r="G2363" s="0" t="n">
        <x:v>173</x:v>
      </x:c>
      <x:c r="H2363" s="4" t="n">
        <x:v>50.4</x:v>
      </x:c>
      <x:c r="I2363" s="4" t="n">
        <x:v>173</x:v>
      </x:c>
      <x:c r="J2363" s="4" t="n">
        <x:v>0.291</x:v>
      </x:c>
      <x:c r="K2363" s="4">
        <x:f>I2363*J2363</x:f>
      </x:c>
      <x:c r="L2363" s="4" t="n">
        <x:v>0</x:v>
      </x:c>
      <x:c r="M2363" s="5">
        <x:f>J2363/2.057*100</x:f>
      </x:c>
      <x:c r="N2363" s="6">
        <x:f>M2363*L2363/100</x:f>
      </x:c>
      <x:c r="O2363" s="6">
        <x:f>H2363-N2363</x:f>
      </x:c>
    </x:row>
    <x:row r="2364" spans="1:25">
      <x:c r="A2364" s="0" t="s">
        <x:v>105</x:v>
      </x:c>
      <x:c r="B2364" s="0" t="n">
        <x:v>2221</x:v>
      </x:c>
      <x:c r="C2364" s="0" t="s">
        <x:v>21</x:v>
      </x:c>
      <x:c r="D2364" s="0" t="s">
        <x:v>33</x:v>
      </x:c>
      <x:c r="E2364" s="0" t="s">
        <x:v>73</x:v>
      </x:c>
      <x:c r="F2364" s="0" t="s">
        <x:v>26</x:v>
      </x:c>
      <x:c r="G2364" s="0" t="n">
        <x:v>173</x:v>
      </x:c>
      <x:c r="H2364" s="4" t="n">
        <x:v>13.495</x:v>
      </x:c>
      <x:c r="I2364" s="4" t="n">
        <x:v>173</x:v>
      </x:c>
      <x:c r="J2364" s="4" t="n">
        <x:v>0.078</x:v>
      </x:c>
      <x:c r="K2364" s="4">
        <x:f>I2364*J2364</x:f>
      </x:c>
      <x:c r="L2364" s="4" t="n">
        <x:v>0</x:v>
      </x:c>
      <x:c r="M2364" s="5">
        <x:f>J2364/2.057*100</x:f>
      </x:c>
      <x:c r="N2364" s="6">
        <x:f>M2364*L2364/100</x:f>
      </x:c>
      <x:c r="O2364" s="6">
        <x:f>H2364-N2364</x:f>
      </x:c>
    </x:row>
    <x:row r="2365" spans="1:25">
      <x:c r="A2365" s="0" t="s">
        <x:v>105</x:v>
      </x:c>
      <x:c r="B2365" s="0" t="n">
        <x:v>2221</x:v>
      </x:c>
      <x:c r="C2365" s="0" t="s">
        <x:v>21</x:v>
      </x:c>
      <x:c r="D2365" s="0" t="s">
        <x:v>36</x:v>
      </x:c>
      <x:c r="E2365" s="0" t="s">
        <x:v>75</x:v>
      </x:c>
      <x:c r="F2365" s="0" t="s">
        <x:v>26</x:v>
      </x:c>
      <x:c r="G2365" s="0" t="n">
        <x:v>173</x:v>
      </x:c>
      <x:c r="H2365" s="4" t="n">
        <x:v>72.66</x:v>
      </x:c>
      <x:c r="I2365" s="4" t="n">
        <x:v>173</x:v>
      </x:c>
      <x:c r="J2365" s="4" t="n">
        <x:v>0.42</x:v>
      </x:c>
      <x:c r="K2365" s="4">
        <x:f>I2365*J2365</x:f>
      </x:c>
      <x:c r="L2365" s="4" t="n">
        <x:v>0</x:v>
      </x:c>
      <x:c r="M2365" s="5">
        <x:f>J2365/2.057*100</x:f>
      </x:c>
      <x:c r="N2365" s="6">
        <x:f>M2365*L2365/100</x:f>
      </x:c>
      <x:c r="O2365" s="6">
        <x:f>H2365-N2365</x:f>
      </x:c>
    </x:row>
    <x:row r="2366" spans="1:25">
      <x:c r="A2366" s="0" t="s">
        <x:v>105</x:v>
      </x:c>
      <x:c r="B2366" s="0" t="n">
        <x:v>2221</x:v>
      </x:c>
      <x:c r="C2366" s="0" t="s">
        <x:v>21</x:v>
      </x:c>
      <x:c r="D2366" s="0" t="s">
        <x:v>36</x:v>
      </x:c>
      <x:c r="E2366" s="0" t="s">
        <x:v>76</x:v>
      </x:c>
      <x:c r="F2366" s="0" t="s">
        <x:v>26</x:v>
      </x:c>
      <x:c r="G2366" s="0" t="n">
        <x:v>173</x:v>
      </x:c>
      <x:c r="H2366" s="4" t="n">
        <x:v>72.66</x:v>
      </x:c>
      <x:c r="I2366" s="4" t="n">
        <x:v>173</x:v>
      </x:c>
      <x:c r="J2366" s="4" t="n">
        <x:v>0.42</x:v>
      </x:c>
      <x:c r="K2366" s="4">
        <x:f>I2366*J2366</x:f>
      </x:c>
      <x:c r="L2366" s="4" t="n">
        <x:v>0</x:v>
      </x:c>
      <x:c r="M2366" s="5">
        <x:f>J2366/2.057*100</x:f>
      </x:c>
      <x:c r="N2366" s="6">
        <x:f>M2366*L2366/100</x:f>
      </x:c>
      <x:c r="O2366" s="6">
        <x:f>H2366-N2366</x:f>
      </x:c>
    </x:row>
    <x:row r="2367" spans="1:25">
      <x:c r="A2367" s="0" t="s">
        <x:v>70</x:v>
      </x:c>
      <x:c r="B2367" s="0" t="n">
        <x:v>2222</x:v>
      </x:c>
      <x:c r="C2367" s="0" t="s">
        <x:v>21</x:v>
      </x:c>
      <x:c r="D2367" s="0" t="s">
        <x:v>22</x:v>
      </x:c>
      <x:c r="E2367" s="0" t="s">
        <x:v>35</x:v>
      </x:c>
      <x:c r="F2367" s="0" t="s">
        <x:v>20</x:v>
      </x:c>
      <x:c r="G2367" s="0" t="n">
        <x:v>173</x:v>
      </x:c>
      <x:c r="H2367" s="4" t="n">
        <x:v>50.4</x:v>
      </x:c>
      <x:c r="I2367" s="4" t="n">
        <x:v>173</x:v>
      </x:c>
      <x:c r="J2367" s="4" t="n">
        <x:v>0.291</x:v>
      </x:c>
      <x:c r="K2367" s="4">
        <x:f>I2367*J2367</x:f>
      </x:c>
      <x:c r="L2367" s="4" t="n">
        <x:v>0</x:v>
      </x:c>
      <x:c r="M2367" s="5">
        <x:f>J2367/2.348*100</x:f>
      </x:c>
      <x:c r="N2367" s="6">
        <x:f>M2367*L2367/100</x:f>
      </x:c>
      <x:c r="O2367" s="6">
        <x:f>H2367-N2367</x:f>
      </x:c>
    </x:row>
    <x:row r="2368" spans="1:25">
      <x:c r="A2368" s="0" t="s">
        <x:v>70</x:v>
      </x:c>
      <x:c r="B2368" s="0" t="n">
        <x:v>2222</x:v>
      </x:c>
      <x:c r="C2368" s="0" t="s">
        <x:v>21</x:v>
      </x:c>
      <x:c r="D2368" s="0" t="s">
        <x:v>22</x:v>
      </x:c>
      <x:c r="E2368" s="0" t="s">
        <x:v>35</x:v>
      </x:c>
      <x:c r="F2368" s="0" t="s">
        <x:v>20</x:v>
      </x:c>
      <x:c r="G2368" s="0" t="n">
        <x:v>173</x:v>
      </x:c>
      <x:c r="H2368" s="4" t="n">
        <x:v>50.4</x:v>
      </x:c>
      <x:c r="I2368" s="4" t="n">
        <x:v>173</x:v>
      </x:c>
      <x:c r="J2368" s="4" t="n">
        <x:v>0.291</x:v>
      </x:c>
      <x:c r="K2368" s="4">
        <x:f>I2368*J2368</x:f>
      </x:c>
      <x:c r="L2368" s="4" t="n">
        <x:v>0</x:v>
      </x:c>
      <x:c r="M2368" s="5">
        <x:f>J2368/2.348*100</x:f>
      </x:c>
      <x:c r="N2368" s="6">
        <x:f>M2368*L2368/100</x:f>
      </x:c>
      <x:c r="O2368" s="6">
        <x:f>H2368-N2368</x:f>
      </x:c>
    </x:row>
    <x:row r="2369" spans="1:25">
      <x:c r="A2369" s="0" t="s">
        <x:v>70</x:v>
      </x:c>
      <x:c r="B2369" s="0" t="n">
        <x:v>2222</x:v>
      </x:c>
      <x:c r="C2369" s="0" t="s">
        <x:v>21</x:v>
      </x:c>
      <x:c r="D2369" s="0" t="s">
        <x:v>22</x:v>
      </x:c>
      <x:c r="E2369" s="0" t="s">
        <x:v>35</x:v>
      </x:c>
      <x:c r="F2369" s="0" t="s">
        <x:v>20</x:v>
      </x:c>
      <x:c r="G2369" s="0" t="n">
        <x:v>173</x:v>
      </x:c>
      <x:c r="H2369" s="4" t="n">
        <x:v>50.4</x:v>
      </x:c>
      <x:c r="I2369" s="4" t="n">
        <x:v>173</x:v>
      </x:c>
      <x:c r="J2369" s="4" t="n">
        <x:v>0.291</x:v>
      </x:c>
      <x:c r="K2369" s="4">
        <x:f>I2369*J2369</x:f>
      </x:c>
      <x:c r="L2369" s="4" t="n">
        <x:v>0</x:v>
      </x:c>
      <x:c r="M2369" s="5">
        <x:f>J2369/2.348*100</x:f>
      </x:c>
      <x:c r="N2369" s="6">
        <x:f>M2369*L2369/100</x:f>
      </x:c>
      <x:c r="O2369" s="6">
        <x:f>H2369-N2369</x:f>
      </x:c>
    </x:row>
    <x:row r="2370" spans="1:25">
      <x:c r="A2370" s="0" t="s">
        <x:v>70</x:v>
      </x:c>
      <x:c r="B2370" s="0" t="n">
        <x:v>2222</x:v>
      </x:c>
      <x:c r="C2370" s="0" t="s">
        <x:v>21</x:v>
      </x:c>
      <x:c r="D2370" s="0" t="s">
        <x:v>33</x:v>
      </x:c>
      <x:c r="E2370" s="0" t="s">
        <x:v>34</x:v>
      </x:c>
      <x:c r="F2370" s="0" t="s">
        <x:v>20</x:v>
      </x:c>
      <x:c r="G2370" s="0" t="n">
        <x:v>173</x:v>
      </x:c>
      <x:c r="H2370" s="4" t="n">
        <x:v>46.018</x:v>
      </x:c>
      <x:c r="I2370" s="4" t="n">
        <x:v>173</x:v>
      </x:c>
      <x:c r="J2370" s="4" t="n">
        <x:v>0.266</x:v>
      </x:c>
      <x:c r="K2370" s="4">
        <x:f>I2370*J2370</x:f>
      </x:c>
      <x:c r="L2370" s="4" t="n">
        <x:v>0</x:v>
      </x:c>
      <x:c r="M2370" s="5">
        <x:f>J2370/2.348*100</x:f>
      </x:c>
      <x:c r="N2370" s="6">
        <x:f>M2370*L2370/100</x:f>
      </x:c>
      <x:c r="O2370" s="6">
        <x:f>H2370-N2370</x:f>
      </x:c>
    </x:row>
    <x:row r="2371" spans="1:25">
      <x:c r="A2371" s="0" t="s">
        <x:v>70</x:v>
      </x:c>
      <x:c r="B2371" s="0" t="n">
        <x:v>2222</x:v>
      </x:c>
      <x:c r="C2371" s="0" t="s">
        <x:v>21</x:v>
      </x:c>
      <x:c r="D2371" s="0" t="s">
        <x:v>22</x:v>
      </x:c>
      <x:c r="E2371" s="0" t="s">
        <x:v>35</x:v>
      </x:c>
      <x:c r="F2371" s="0" t="s">
        <x:v>20</x:v>
      </x:c>
      <x:c r="G2371" s="0" t="n">
        <x:v>173</x:v>
      </x:c>
      <x:c r="H2371" s="4" t="n">
        <x:v>50.4</x:v>
      </x:c>
      <x:c r="I2371" s="4" t="n">
        <x:v>173</x:v>
      </x:c>
      <x:c r="J2371" s="4" t="n">
        <x:v>0.291</x:v>
      </x:c>
      <x:c r="K2371" s="4">
        <x:f>I2371*J2371</x:f>
      </x:c>
      <x:c r="L2371" s="4" t="n">
        <x:v>0</x:v>
      </x:c>
      <x:c r="M2371" s="5">
        <x:f>J2371/2.348*100</x:f>
      </x:c>
      <x:c r="N2371" s="6">
        <x:f>M2371*L2371/100</x:f>
      </x:c>
      <x:c r="O2371" s="6">
        <x:f>H2371-N2371</x:f>
      </x:c>
    </x:row>
    <x:row r="2372" spans="1:25">
      <x:c r="A2372" s="0" t="s">
        <x:v>70</x:v>
      </x:c>
      <x:c r="B2372" s="0" t="n">
        <x:v>2222</x:v>
      </x:c>
      <x:c r="C2372" s="0" t="s">
        <x:v>21</x:v>
      </x:c>
      <x:c r="D2372" s="0" t="s">
        <x:v>33</x:v>
      </x:c>
      <x:c r="E2372" s="0" t="s">
        <x:v>34</x:v>
      </x:c>
      <x:c r="F2372" s="0" t="s">
        <x:v>26</x:v>
      </x:c>
      <x:c r="G2372" s="0" t="n">
        <x:v>173</x:v>
      </x:c>
      <x:c r="H2372" s="4" t="n">
        <x:v>13.495</x:v>
      </x:c>
      <x:c r="I2372" s="4" t="n">
        <x:v>173</x:v>
      </x:c>
      <x:c r="J2372" s="4" t="n">
        <x:v>0.078</x:v>
      </x:c>
      <x:c r="K2372" s="4">
        <x:f>I2372*J2372</x:f>
      </x:c>
      <x:c r="L2372" s="4" t="n">
        <x:v>0</x:v>
      </x:c>
      <x:c r="M2372" s="5">
        <x:f>J2372/2.348*100</x:f>
      </x:c>
      <x:c r="N2372" s="6">
        <x:f>M2372*L2372/100</x:f>
      </x:c>
      <x:c r="O2372" s="6">
        <x:f>H2372-N2372</x:f>
      </x:c>
    </x:row>
    <x:row r="2373" spans="1:25">
      <x:c r="A2373" s="0" t="s">
        <x:v>70</x:v>
      </x:c>
      <x:c r="B2373" s="0" t="n">
        <x:v>2222</x:v>
      </x:c>
      <x:c r="C2373" s="0" t="s">
        <x:v>21</x:v>
      </x:c>
      <x:c r="D2373" s="0" t="s">
        <x:v>36</x:v>
      </x:c>
      <x:c r="E2373" s="0" t="s">
        <x:v>37</x:v>
      </x:c>
      <x:c r="F2373" s="0" t="s">
        <x:v>26</x:v>
      </x:c>
      <x:c r="G2373" s="0" t="n">
        <x:v>173</x:v>
      </x:c>
      <x:c r="H2373" s="4" t="n">
        <x:v>72.66</x:v>
      </x:c>
      <x:c r="I2373" s="4" t="n">
        <x:v>173</x:v>
      </x:c>
      <x:c r="J2373" s="4" t="n">
        <x:v>0.42</x:v>
      </x:c>
      <x:c r="K2373" s="4">
        <x:f>I2373*J2373</x:f>
      </x:c>
      <x:c r="L2373" s="4" t="n">
        <x:v>0</x:v>
      </x:c>
      <x:c r="M2373" s="5">
        <x:f>J2373/2.348*100</x:f>
      </x:c>
      <x:c r="N2373" s="6">
        <x:f>M2373*L2373/100</x:f>
      </x:c>
      <x:c r="O2373" s="6">
        <x:f>H2373-N2373</x:f>
      </x:c>
    </x:row>
    <x:row r="2374" spans="1:25">
      <x:c r="A2374" s="0" t="s">
        <x:v>70</x:v>
      </x:c>
      <x:c r="B2374" s="0" t="n">
        <x:v>2222</x:v>
      </x:c>
      <x:c r="C2374" s="0" t="s">
        <x:v>21</x:v>
      </x:c>
      <x:c r="D2374" s="0" t="s">
        <x:v>36</x:v>
      </x:c>
      <x:c r="E2374" s="0" t="s">
        <x:v>38</x:v>
      </x:c>
      <x:c r="F2374" s="0" t="s">
        <x:v>26</x:v>
      </x:c>
      <x:c r="G2374" s="0" t="n">
        <x:v>173</x:v>
      </x:c>
      <x:c r="H2374" s="4" t="n">
        <x:v>72.661</x:v>
      </x:c>
      <x:c r="I2374" s="4" t="n">
        <x:v>173</x:v>
      </x:c>
      <x:c r="J2374" s="4" t="n">
        <x:v>0.42</x:v>
      </x:c>
      <x:c r="K2374" s="4">
        <x:f>I2374*J2374</x:f>
      </x:c>
      <x:c r="L2374" s="4" t="n">
        <x:v>0</x:v>
      </x:c>
      <x:c r="M2374" s="5">
        <x:f>J2374/2.348*100</x:f>
      </x:c>
      <x:c r="N2374" s="6">
        <x:f>M2374*L2374/100</x:f>
      </x:c>
      <x:c r="O2374" s="6">
        <x:f>H2374-N2374</x:f>
      </x:c>
    </x:row>
    <x:row r="2375" spans="1:25">
      <x:c r="A2375" s="0" t="s">
        <x:v>117</x:v>
      </x:c>
      <x:c r="B2375" s="0" t="n">
        <x:v>2223</x:v>
      </x:c>
      <x:c r="C2375" s="0" t="s">
        <x:v>21</x:v>
      </x:c>
      <x:c r="D2375" s="0" t="s">
        <x:v>22</x:v>
      </x:c>
      <x:c r="E2375" s="0" t="s">
        <x:v>35</x:v>
      </x:c>
      <x:c r="F2375" s="0" t="s">
        <x:v>20</x:v>
      </x:c>
      <x:c r="G2375" s="0" t="n">
        <x:v>173</x:v>
      </x:c>
      <x:c r="H2375" s="4" t="n">
        <x:v>50.4</x:v>
      </x:c>
      <x:c r="I2375" s="4" t="n">
        <x:v>173</x:v>
      </x:c>
      <x:c r="J2375" s="4" t="n">
        <x:v>0.291</x:v>
      </x:c>
      <x:c r="K2375" s="4">
        <x:f>I2375*J2375</x:f>
      </x:c>
      <x:c r="L2375" s="4" t="n">
        <x:v>0</x:v>
      </x:c>
      <x:c r="M2375" s="5">
        <x:f>J2375/2.614*100</x:f>
      </x:c>
      <x:c r="N2375" s="6">
        <x:f>M2375*L2375/100</x:f>
      </x:c>
      <x:c r="O2375" s="6">
        <x:f>H2375-N2375</x:f>
      </x:c>
    </x:row>
    <x:row r="2376" spans="1:25">
      <x:c r="A2376" s="0" t="s">
        <x:v>117</x:v>
      </x:c>
      <x:c r="B2376" s="0" t="n">
        <x:v>2223</x:v>
      </x:c>
      <x:c r="C2376" s="0" t="s">
        <x:v>21</x:v>
      </x:c>
      <x:c r="D2376" s="0" t="s">
        <x:v>33</x:v>
      </x:c>
      <x:c r="E2376" s="0" t="s">
        <x:v>34</x:v>
      </x:c>
      <x:c r="F2376" s="0" t="s">
        <x:v>20</x:v>
      </x:c>
      <x:c r="G2376" s="0" t="n">
        <x:v>173</x:v>
      </x:c>
      <x:c r="H2376" s="4" t="n">
        <x:v>46.018</x:v>
      </x:c>
      <x:c r="I2376" s="4" t="n">
        <x:v>173</x:v>
      </x:c>
      <x:c r="J2376" s="4" t="n">
        <x:v>0.266</x:v>
      </x:c>
      <x:c r="K2376" s="4">
        <x:f>I2376*J2376</x:f>
      </x:c>
      <x:c r="L2376" s="4" t="n">
        <x:v>0</x:v>
      </x:c>
      <x:c r="M2376" s="5">
        <x:f>J2376/2.614*100</x:f>
      </x:c>
      <x:c r="N2376" s="6">
        <x:f>M2376*L2376/100</x:f>
      </x:c>
      <x:c r="O2376" s="6">
        <x:f>H2376-N2376</x:f>
      </x:c>
    </x:row>
    <x:row r="2377" spans="1:25">
      <x:c r="A2377" s="0" t="s">
        <x:v>117</x:v>
      </x:c>
      <x:c r="B2377" s="0" t="n">
        <x:v>2223</x:v>
      </x:c>
      <x:c r="C2377" s="0" t="s">
        <x:v>21</x:v>
      </x:c>
      <x:c r="D2377" s="0" t="s">
        <x:v>33</x:v>
      </x:c>
      <x:c r="E2377" s="0" t="s">
        <x:v>34</x:v>
      </x:c>
      <x:c r="F2377" s="0" t="s">
        <x:v>20</x:v>
      </x:c>
      <x:c r="G2377" s="0" t="n">
        <x:v>173</x:v>
      </x:c>
      <x:c r="H2377" s="4" t="n">
        <x:v>46.018</x:v>
      </x:c>
      <x:c r="I2377" s="4" t="n">
        <x:v>173</x:v>
      </x:c>
      <x:c r="J2377" s="4" t="n">
        <x:v>0.266</x:v>
      </x:c>
      <x:c r="K2377" s="4">
        <x:f>I2377*J2377</x:f>
      </x:c>
      <x:c r="L2377" s="4" t="n">
        <x:v>0</x:v>
      </x:c>
      <x:c r="M2377" s="5">
        <x:f>J2377/2.614*100</x:f>
      </x:c>
      <x:c r="N2377" s="6">
        <x:f>M2377*L2377/100</x:f>
      </x:c>
      <x:c r="O2377" s="6">
        <x:f>H2377-N2377</x:f>
      </x:c>
    </x:row>
    <x:row r="2378" spans="1:25">
      <x:c r="A2378" s="0" t="s">
        <x:v>117</x:v>
      </x:c>
      <x:c r="B2378" s="0" t="n">
        <x:v>2223</x:v>
      </x:c>
      <x:c r="C2378" s="0" t="s">
        <x:v>21</x:v>
      </x:c>
      <x:c r="D2378" s="0" t="s">
        <x:v>22</x:v>
      </x:c>
      <x:c r="E2378" s="0" t="s">
        <x:v>35</x:v>
      </x:c>
      <x:c r="F2378" s="0" t="s">
        <x:v>20</x:v>
      </x:c>
      <x:c r="G2378" s="0" t="n">
        <x:v>173</x:v>
      </x:c>
      <x:c r="H2378" s="4" t="n">
        <x:v>50.4</x:v>
      </x:c>
      <x:c r="I2378" s="4" t="n">
        <x:v>173</x:v>
      </x:c>
      <x:c r="J2378" s="4" t="n">
        <x:v>0.291</x:v>
      </x:c>
      <x:c r="K2378" s="4">
        <x:f>I2378*J2378</x:f>
      </x:c>
      <x:c r="L2378" s="4" t="n">
        <x:v>0</x:v>
      </x:c>
      <x:c r="M2378" s="5">
        <x:f>J2378/2.614*100</x:f>
      </x:c>
      <x:c r="N2378" s="6">
        <x:f>M2378*L2378/100</x:f>
      </x:c>
      <x:c r="O2378" s="6">
        <x:f>H2378-N2378</x:f>
      </x:c>
    </x:row>
    <x:row r="2379" spans="1:25">
      <x:c r="A2379" s="0" t="s">
        <x:v>117</x:v>
      </x:c>
      <x:c r="B2379" s="0" t="n">
        <x:v>2223</x:v>
      </x:c>
      <x:c r="C2379" s="0" t="s">
        <x:v>21</x:v>
      </x:c>
      <x:c r="D2379" s="0" t="s">
        <x:v>22</x:v>
      </x:c>
      <x:c r="E2379" s="0" t="s">
        <x:v>35</x:v>
      </x:c>
      <x:c r="F2379" s="0" t="s">
        <x:v>20</x:v>
      </x:c>
      <x:c r="G2379" s="0" t="n">
        <x:v>173</x:v>
      </x:c>
      <x:c r="H2379" s="4" t="n">
        <x:v>50.4</x:v>
      </x:c>
      <x:c r="I2379" s="4" t="n">
        <x:v>173</x:v>
      </x:c>
      <x:c r="J2379" s="4" t="n">
        <x:v>0.291</x:v>
      </x:c>
      <x:c r="K2379" s="4">
        <x:f>I2379*J2379</x:f>
      </x:c>
      <x:c r="L2379" s="4" t="n">
        <x:v>0</x:v>
      </x:c>
      <x:c r="M2379" s="5">
        <x:f>J2379/2.614*100</x:f>
      </x:c>
      <x:c r="N2379" s="6">
        <x:f>M2379*L2379/100</x:f>
      </x:c>
      <x:c r="O2379" s="6">
        <x:f>H2379-N2379</x:f>
      </x:c>
    </x:row>
    <x:row r="2380" spans="1:25">
      <x:c r="A2380" s="0" t="s">
        <x:v>117</x:v>
      </x:c>
      <x:c r="B2380" s="0" t="n">
        <x:v>2223</x:v>
      </x:c>
      <x:c r="C2380" s="0" t="s">
        <x:v>21</x:v>
      </x:c>
      <x:c r="D2380" s="0" t="s">
        <x:v>22</x:v>
      </x:c>
      <x:c r="E2380" s="0" t="s">
        <x:v>35</x:v>
      </x:c>
      <x:c r="F2380" s="0" t="s">
        <x:v>20</x:v>
      </x:c>
      <x:c r="G2380" s="0" t="n">
        <x:v>173</x:v>
      </x:c>
      <x:c r="H2380" s="4" t="n">
        <x:v>50.4</x:v>
      </x:c>
      <x:c r="I2380" s="4" t="n">
        <x:v>173</x:v>
      </x:c>
      <x:c r="J2380" s="4" t="n">
        <x:v>0.291</x:v>
      </x:c>
      <x:c r="K2380" s="4">
        <x:f>I2380*J2380</x:f>
      </x:c>
      <x:c r="L2380" s="4" t="n">
        <x:v>0</x:v>
      </x:c>
      <x:c r="M2380" s="5">
        <x:f>J2380/2.614*100</x:f>
      </x:c>
      <x:c r="N2380" s="6">
        <x:f>M2380*L2380/100</x:f>
      </x:c>
      <x:c r="O2380" s="6">
        <x:f>H2380-N2380</x:f>
      </x:c>
    </x:row>
    <x:row r="2381" spans="1:25">
      <x:c r="A2381" s="0" t="s">
        <x:v>117</x:v>
      </x:c>
      <x:c r="B2381" s="0" t="n">
        <x:v>2223</x:v>
      </x:c>
      <x:c r="C2381" s="0" t="s">
        <x:v>21</x:v>
      </x:c>
      <x:c r="D2381" s="0" t="s">
        <x:v>33</x:v>
      </x:c>
      <x:c r="E2381" s="0" t="s">
        <x:v>34</x:v>
      </x:c>
      <x:c r="F2381" s="0" t="s">
        <x:v>26</x:v>
      </x:c>
      <x:c r="G2381" s="0" t="n">
        <x:v>173</x:v>
      </x:c>
      <x:c r="H2381" s="4" t="n">
        <x:v>13.498</x:v>
      </x:c>
      <x:c r="I2381" s="4" t="n">
        <x:v>173</x:v>
      </x:c>
      <x:c r="J2381" s="4" t="n">
        <x:v>0.078</x:v>
      </x:c>
      <x:c r="K2381" s="4">
        <x:f>I2381*J2381</x:f>
      </x:c>
      <x:c r="L2381" s="4" t="n">
        <x:v>0</x:v>
      </x:c>
      <x:c r="M2381" s="5">
        <x:f>J2381/2.614*100</x:f>
      </x:c>
      <x:c r="N2381" s="6">
        <x:f>M2381*L2381/100</x:f>
      </x:c>
      <x:c r="O2381" s="6">
        <x:f>H2381-N2381</x:f>
      </x:c>
    </x:row>
    <x:row r="2382" spans="1:25">
      <x:c r="A2382" s="0" t="s">
        <x:v>117</x:v>
      </x:c>
      <x:c r="B2382" s="0" t="n">
        <x:v>2223</x:v>
      </x:c>
      <x:c r="C2382" s="0" t="s">
        <x:v>21</x:v>
      </x:c>
      <x:c r="D2382" s="0" t="s">
        <x:v>36</x:v>
      </x:c>
      <x:c r="E2382" s="0" t="s">
        <x:v>37</x:v>
      </x:c>
      <x:c r="F2382" s="0" t="s">
        <x:v>26</x:v>
      </x:c>
      <x:c r="G2382" s="0" t="n">
        <x:v>173</x:v>
      </x:c>
      <x:c r="H2382" s="4" t="n">
        <x:v>72.66</x:v>
      </x:c>
      <x:c r="I2382" s="4" t="n">
        <x:v>173</x:v>
      </x:c>
      <x:c r="J2382" s="4" t="n">
        <x:v>0.42</x:v>
      </x:c>
      <x:c r="K2382" s="4">
        <x:f>I2382*J2382</x:f>
      </x:c>
      <x:c r="L2382" s="4" t="n">
        <x:v>0</x:v>
      </x:c>
      <x:c r="M2382" s="5">
        <x:f>J2382/2.614*100</x:f>
      </x:c>
      <x:c r="N2382" s="6">
        <x:f>M2382*L2382/100</x:f>
      </x:c>
      <x:c r="O2382" s="6">
        <x:f>H2382-N2382</x:f>
      </x:c>
    </x:row>
    <x:row r="2383" spans="1:25">
      <x:c r="A2383" s="0" t="s">
        <x:v>117</x:v>
      </x:c>
      <x:c r="B2383" s="0" t="n">
        <x:v>2223</x:v>
      </x:c>
      <x:c r="C2383" s="0" t="s">
        <x:v>21</x:v>
      </x:c>
      <x:c r="D2383" s="0" t="s">
        <x:v>36</x:v>
      </x:c>
      <x:c r="E2383" s="0" t="s">
        <x:v>38</x:v>
      </x:c>
      <x:c r="F2383" s="0" t="s">
        <x:v>26</x:v>
      </x:c>
      <x:c r="G2383" s="0" t="n">
        <x:v>173</x:v>
      </x:c>
      <x:c r="H2383" s="4" t="n">
        <x:v>72.661</x:v>
      </x:c>
      <x:c r="I2383" s="4" t="n">
        <x:v>173</x:v>
      </x:c>
      <x:c r="J2383" s="4" t="n">
        <x:v>0.42</x:v>
      </x:c>
      <x:c r="K2383" s="4">
        <x:f>I2383*J2383</x:f>
      </x:c>
      <x:c r="L2383" s="4" t="n">
        <x:v>0</x:v>
      </x:c>
      <x:c r="M2383" s="5">
        <x:f>J2383/2.614*100</x:f>
      </x:c>
      <x:c r="N2383" s="6">
        <x:f>M2383*L2383/100</x:f>
      </x:c>
      <x:c r="O2383" s="6">
        <x:f>H2383-N2383</x:f>
      </x:c>
    </x:row>
    <x:row r="2384" spans="1:25">
      <x:c r="A2384" s="0" t="s">
        <x:v>131</x:v>
      </x:c>
      <x:c r="B2384" s="0" t="n">
        <x:v>2224</x:v>
      </x:c>
      <x:c r="C2384" s="0" t="s">
        <x:v>128</x:v>
      </x:c>
      <x:c r="D2384" s="0" t="s">
        <x:v>129</x:v>
      </x:c>
      <x:c r="E2384" s="0" t="s">
        <x:v>130</x:v>
      </x:c>
      <x:c r="F2384" s="0" t="s">
        <x:v>20</x:v>
      </x:c>
      <x:c r="G2384" s="0" t="n">
        <x:v>618</x:v>
      </x:c>
      <x:c r="H2384" s="4" t="n">
        <x:v>61.8</x:v>
      </x:c>
      <x:c r="I2384" s="4" t="n">
        <x:v>618</x:v>
      </x:c>
      <x:c r="J2384" s="4" t="n">
        <x:v>0.1</x:v>
      </x:c>
      <x:c r="K2384" s="4">
        <x:f>I2384*J2384</x:f>
      </x:c>
      <x:c r="L2384" s="4" t="n">
        <x:v>40.488</x:v>
      </x:c>
      <x:c r="M2384" s="5">
        <x:f>J2384/0.29*100</x:f>
      </x:c>
      <x:c r="N2384" s="6">
        <x:f>M2384*L2384/100</x:f>
      </x:c>
      <x:c r="O2384" s="6">
        <x:f>H2384-N2384</x:f>
      </x:c>
    </x:row>
    <x:row r="2385" spans="1:25">
      <x:c r="A2385" s="0" t="s">
        <x:v>131</x:v>
      </x:c>
      <x:c r="B2385" s="0" t="n">
        <x:v>2224</x:v>
      </x:c>
      <x:c r="C2385" s="0" t="s">
        <x:v>128</x:v>
      </x:c>
      <x:c r="D2385" s="0" t="s">
        <x:v>18</x:v>
      </x:c>
      <x:c r="E2385" s="0" t="s">
        <x:v>19</x:v>
      </x:c>
      <x:c r="F2385" s="0" t="s">
        <x:v>20</x:v>
      </x:c>
      <x:c r="G2385" s="0" t="n">
        <x:v>618</x:v>
      </x:c>
      <x:c r="H2385" s="4" t="n">
        <x:v>74.16</x:v>
      </x:c>
      <x:c r="I2385" s="4" t="n">
        <x:v>618</x:v>
      </x:c>
      <x:c r="J2385" s="4" t="n">
        <x:v>0.12</x:v>
      </x:c>
      <x:c r="K2385" s="4">
        <x:f>I2385*J2385</x:f>
      </x:c>
      <x:c r="L2385" s="4" t="n">
        <x:v>40.488</x:v>
      </x:c>
      <x:c r="M2385" s="5">
        <x:f>J2385/0.29*100</x:f>
      </x:c>
      <x:c r="N2385" s="6">
        <x:f>M2385*L2385/100</x:f>
      </x:c>
      <x:c r="O2385" s="6">
        <x:f>H2385-N2385</x:f>
      </x:c>
    </x:row>
    <x:row r="2386" spans="1:25">
      <x:c r="A2386" s="0" t="s">
        <x:v>131</x:v>
      </x:c>
      <x:c r="B2386" s="0" t="n">
        <x:v>2224</x:v>
      </x:c>
      <x:c r="C2386" s="0" t="s">
        <x:v>128</x:v>
      </x:c>
      <x:c r="D2386" s="0" t="s">
        <x:v>18</x:v>
      </x:c>
      <x:c r="E2386" s="0" t="s">
        <x:v>19</x:v>
      </x:c>
      <x:c r="F2386" s="0" t="s">
        <x:v>26</x:v>
      </x:c>
      <x:c r="G2386" s="0" t="n">
        <x:v>618</x:v>
      </x:c>
      <x:c r="H2386" s="4" t="n">
        <x:v>43.261</x:v>
      </x:c>
      <x:c r="I2386" s="4" t="n">
        <x:v>618</x:v>
      </x:c>
      <x:c r="J2386" s="4" t="n">
        <x:v>0.07</x:v>
      </x:c>
      <x:c r="K2386" s="4">
        <x:f>I2386*J2386</x:f>
      </x:c>
      <x:c r="L2386" s="4" t="n">
        <x:v>40.488</x:v>
      </x:c>
      <x:c r="M2386" s="5">
        <x:f>J2386/0.29*100</x:f>
      </x:c>
      <x:c r="N2386" s="6">
        <x:f>M2386*L2386/100</x:f>
      </x:c>
      <x:c r="O2386" s="6">
        <x:f>H2386-N2386</x:f>
      </x:c>
    </x:row>
    <x:row r="2387" spans="1:25">
      <x:c r="A2387" s="0" t="s">
        <x:v>80</x:v>
      </x:c>
      <x:c r="B2387" s="0" t="n">
        <x:v>2226</x:v>
      </x:c>
      <x:c r="C2387" s="0" t="s">
        <x:v>21</x:v>
      </x:c>
      <x:c r="D2387" s="0" t="s">
        <x:v>42</x:v>
      </x:c>
      <x:c r="E2387" s="0" t="s">
        <x:v>44</x:v>
      </x:c>
      <x:c r="F2387" s="0" t="s">
        <x:v>20</x:v>
      </x:c>
      <x:c r="G2387" s="0" t="n">
        <x:v>80</x:v>
      </x:c>
      <x:c r="H2387" s="4" t="n">
        <x:v>24</x:v>
      </x:c>
      <x:c r="I2387" s="4" t="n">
        <x:v>80</x:v>
      </x:c>
      <x:c r="J2387" s="4" t="n">
        <x:v>0.3</x:v>
      </x:c>
      <x:c r="K2387" s="4">
        <x:f>I2387*J2387</x:f>
      </x:c>
      <x:c r="L2387" s="4" t="n">
        <x:v>0</x:v>
      </x:c>
      <x:c r="M2387" s="5">
        <x:f>J2387/3.83*100</x:f>
      </x:c>
      <x:c r="N2387" s="6">
        <x:f>M2387*L2387/100</x:f>
      </x:c>
      <x:c r="O2387" s="6">
        <x:f>H2387-N2387</x:f>
      </x:c>
    </x:row>
    <x:row r="2388" spans="1:25">
      <x:c r="A2388" s="0" t="s">
        <x:v>80</x:v>
      </x:c>
      <x:c r="B2388" s="0" t="n">
        <x:v>2226</x:v>
      </x:c>
      <x:c r="C2388" s="0" t="s">
        <x:v>21</x:v>
      </x:c>
      <x:c r="D2388" s="0" t="s">
        <x:v>42</x:v>
      </x:c>
      <x:c r="E2388" s="0" t="s">
        <x:v>43</x:v>
      </x:c>
      <x:c r="F2388" s="0" t="s">
        <x:v>20</x:v>
      </x:c>
      <x:c r="G2388" s="0" t="n">
        <x:v>80</x:v>
      </x:c>
      <x:c r="H2388" s="4" t="n">
        <x:v>24</x:v>
      </x:c>
      <x:c r="I2388" s="4" t="n">
        <x:v>80</x:v>
      </x:c>
      <x:c r="J2388" s="4" t="n">
        <x:v>0.3</x:v>
      </x:c>
      <x:c r="K2388" s="4">
        <x:f>I2388*J2388</x:f>
      </x:c>
      <x:c r="L2388" s="4" t="n">
        <x:v>0</x:v>
      </x:c>
      <x:c r="M2388" s="5">
        <x:f>J2388/3.83*100</x:f>
      </x:c>
      <x:c r="N2388" s="6">
        <x:f>M2388*L2388/100</x:f>
      </x:c>
      <x:c r="O2388" s="6">
        <x:f>H2388-N2388</x:f>
      </x:c>
    </x:row>
    <x:row r="2389" spans="1:25">
      <x:c r="A2389" s="0" t="s">
        <x:v>80</x:v>
      </x:c>
      <x:c r="B2389" s="0" t="n">
        <x:v>2226</x:v>
      </x:c>
      <x:c r="C2389" s="0" t="s">
        <x:v>21</x:v>
      </x:c>
      <x:c r="D2389" s="0" t="s">
        <x:v>33</x:v>
      </x:c>
      <x:c r="E2389" s="0" t="s">
        <x:v>45</x:v>
      </x:c>
      <x:c r="F2389" s="0" t="s">
        <x:v>26</x:v>
      </x:c>
      <x:c r="G2389" s="0" t="n">
        <x:v>80</x:v>
      </x:c>
      <x:c r="H2389" s="4" t="n">
        <x:v>118.401</x:v>
      </x:c>
      <x:c r="I2389" s="4" t="n">
        <x:v>80</x:v>
      </x:c>
      <x:c r="J2389" s="4" t="n">
        <x:v>1.48</x:v>
      </x:c>
      <x:c r="K2389" s="4">
        <x:f>I2389*J2389</x:f>
      </x:c>
      <x:c r="L2389" s="4" t="n">
        <x:v>0</x:v>
      </x:c>
      <x:c r="M2389" s="5">
        <x:f>J2389/3.83*100</x:f>
      </x:c>
      <x:c r="N2389" s="6">
        <x:f>M2389*L2389/100</x:f>
      </x:c>
      <x:c r="O2389" s="6">
        <x:f>H2389-N2389</x:f>
      </x:c>
    </x:row>
    <x:row r="2390" spans="1:25">
      <x:c r="A2390" s="0" t="s">
        <x:v>80</x:v>
      </x:c>
      <x:c r="B2390" s="0" t="n">
        <x:v>2226</x:v>
      </x:c>
      <x:c r="C2390" s="0" t="s">
        <x:v>21</x:v>
      </x:c>
      <x:c r="D2390" s="0" t="s">
        <x:v>36</x:v>
      </x:c>
      <x:c r="E2390" s="0" t="s">
        <x:v>46</x:v>
      </x:c>
      <x:c r="F2390" s="0" t="s">
        <x:v>26</x:v>
      </x:c>
      <x:c r="G2390" s="0" t="n">
        <x:v>80</x:v>
      </x:c>
      <x:c r="H2390" s="4" t="n">
        <x:v>0.001</x:v>
      </x:c>
      <x:c r="I2390" s="4" t="n">
        <x:v>80</x:v>
      </x:c>
      <x:c r="J2390" s="4" t="s"/>
      <x:c r="K2390" s="4">
        <x:f>I2390*J2390</x:f>
      </x:c>
      <x:c r="L2390" s="4" t="n">
        <x:v>0</x:v>
      </x:c>
      <x:c r="M2390" s="5">
        <x:f>J2390/3.83*100</x:f>
      </x:c>
      <x:c r="N2390" s="6">
        <x:f>M2390*L2390/100</x:f>
      </x:c>
      <x:c r="O2390" s="6">
        <x:f>H2390-N2390</x:f>
      </x:c>
    </x:row>
    <x:row r="2391" spans="1:25">
      <x:c r="A2391" s="0" t="s">
        <x:v>80</x:v>
      </x:c>
      <x:c r="B2391" s="0" t="n">
        <x:v>2226</x:v>
      </x:c>
      <x:c r="C2391" s="0" t="s">
        <x:v>21</x:v>
      </x:c>
      <x:c r="D2391" s="0" t="s">
        <x:v>150</x:v>
      </x:c>
      <x:c r="E2391" s="0" t="s">
        <x:v>46</x:v>
      </x:c>
      <x:c r="F2391" s="0" t="s">
        <x:v>26</x:v>
      </x:c>
      <x:c r="G2391" s="0" t="n">
        <x:v>80</x:v>
      </x:c>
      <x:c r="H2391" s="4" t="n">
        <x:v>140</x:v>
      </x:c>
      <x:c r="I2391" s="4" t="n">
        <x:v>80</x:v>
      </x:c>
      <x:c r="J2391" s="4" t="n">
        <x:v>1.75</x:v>
      </x:c>
      <x:c r="K2391" s="4">
        <x:f>I2391*J2391</x:f>
      </x:c>
      <x:c r="L2391" s="4" t="n">
        <x:v>0</x:v>
      </x:c>
      <x:c r="M2391" s="5">
        <x:f>J2391/3.83*100</x:f>
      </x:c>
      <x:c r="N2391" s="6">
        <x:f>M2391*L2391/100</x:f>
      </x:c>
      <x:c r="O2391" s="6">
        <x:f>H2391-N2391</x:f>
      </x:c>
    </x:row>
    <x:row r="2392" spans="1:25">
      <x:c r="A2392" s="0" t="s">
        <x:v>66</x:v>
      </x:c>
      <x:c r="B2392" s="0" t="n">
        <x:v>2227</x:v>
      </x:c>
      <x:c r="C2392" s="0" t="s">
        <x:v>21</x:v>
      </x:c>
      <x:c r="D2392" s="0" t="s">
        <x:v>22</x:v>
      </x:c>
      <x:c r="E2392" s="0" t="s">
        <x:v>23</x:v>
      </x:c>
      <x:c r="F2392" s="0" t="s">
        <x:v>20</x:v>
      </x:c>
      <x:c r="G2392" s="0" t="n">
        <x:v>117</x:v>
      </x:c>
      <x:c r="H2392" s="4" t="n">
        <x:v>39.897</x:v>
      </x:c>
      <x:c r="I2392" s="4" t="n">
        <x:v>117</x:v>
      </x:c>
      <x:c r="J2392" s="4" t="n">
        <x:v>0.341</x:v>
      </x:c>
      <x:c r="K2392" s="4">
        <x:f>I2392*J2392</x:f>
      </x:c>
      <x:c r="L2392" s="4" t="n">
        <x:v>256.61</x:v>
      </x:c>
      <x:c r="M2392" s="5">
        <x:f>J2392/3.605*100</x:f>
      </x:c>
      <x:c r="N2392" s="6">
        <x:f>M2392*L2392/100</x:f>
      </x:c>
      <x:c r="O2392" s="6">
        <x:f>H2392-N2392</x:f>
      </x:c>
    </x:row>
    <x:row r="2393" spans="1:25">
      <x:c r="A2393" s="0" t="s">
        <x:v>66</x:v>
      </x:c>
      <x:c r="B2393" s="0" t="n">
        <x:v>2227</x:v>
      </x:c>
      <x:c r="C2393" s="0" t="s">
        <x:v>21</x:v>
      </x:c>
      <x:c r="D2393" s="0" t="s">
        <x:v>22</x:v>
      </x:c>
      <x:c r="E2393" s="0" t="s">
        <x:v>23</x:v>
      </x:c>
      <x:c r="F2393" s="0" t="s">
        <x:v>20</x:v>
      </x:c>
      <x:c r="G2393" s="0" t="n">
        <x:v>117</x:v>
      </x:c>
      <x:c r="H2393" s="4" t="n">
        <x:v>43.384</x:v>
      </x:c>
      <x:c r="I2393" s="4" t="n">
        <x:v>117</x:v>
      </x:c>
      <x:c r="J2393" s="4" t="n">
        <x:v>0.371</x:v>
      </x:c>
      <x:c r="K2393" s="4">
        <x:f>I2393*J2393</x:f>
      </x:c>
      <x:c r="L2393" s="4" t="n">
        <x:v>256.61</x:v>
      </x:c>
      <x:c r="M2393" s="5">
        <x:f>J2393/3.605*100</x:f>
      </x:c>
      <x:c r="N2393" s="6">
        <x:f>M2393*L2393/100</x:f>
      </x:c>
      <x:c r="O2393" s="6">
        <x:f>H2393-N2393</x:f>
      </x:c>
    </x:row>
    <x:row r="2394" spans="1:25">
      <x:c r="A2394" s="0" t="s">
        <x:v>66</x:v>
      </x:c>
      <x:c r="B2394" s="0" t="n">
        <x:v>2227</x:v>
      </x:c>
      <x:c r="C2394" s="0" t="s">
        <x:v>21</x:v>
      </x:c>
      <x:c r="D2394" s="0" t="s">
        <x:v>22</x:v>
      </x:c>
      <x:c r="E2394" s="0" t="s">
        <x:v>23</x:v>
      </x:c>
      <x:c r="F2394" s="0" t="s">
        <x:v>20</x:v>
      </x:c>
      <x:c r="G2394" s="0" t="n">
        <x:v>117</x:v>
      </x:c>
      <x:c r="H2394" s="4" t="n">
        <x:v>43.384</x:v>
      </x:c>
      <x:c r="I2394" s="4" t="n">
        <x:v>117</x:v>
      </x:c>
      <x:c r="J2394" s="4" t="n">
        <x:v>0.371</x:v>
      </x:c>
      <x:c r="K2394" s="4">
        <x:f>I2394*J2394</x:f>
      </x:c>
      <x:c r="L2394" s="4" t="n">
        <x:v>256.61</x:v>
      </x:c>
      <x:c r="M2394" s="5">
        <x:f>J2394/3.605*100</x:f>
      </x:c>
      <x:c r="N2394" s="6">
        <x:f>M2394*L2394/100</x:f>
      </x:c>
      <x:c r="O2394" s="6">
        <x:f>H2394-N2394</x:f>
      </x:c>
    </x:row>
    <x:row r="2395" spans="1:25">
      <x:c r="A2395" s="0" t="s">
        <x:v>66</x:v>
      </x:c>
      <x:c r="B2395" s="0" t="n">
        <x:v>2227</x:v>
      </x:c>
      <x:c r="C2395" s="0" t="s">
        <x:v>21</x:v>
      </x:c>
      <x:c r="D2395" s="0" t="s">
        <x:v>22</x:v>
      </x:c>
      <x:c r="E2395" s="0" t="s">
        <x:v>23</x:v>
      </x:c>
      <x:c r="F2395" s="0" t="s">
        <x:v>20</x:v>
      </x:c>
      <x:c r="G2395" s="0" t="n">
        <x:v>117</x:v>
      </x:c>
      <x:c r="H2395" s="4" t="n">
        <x:v>43.384</x:v>
      </x:c>
      <x:c r="I2395" s="4" t="n">
        <x:v>117</x:v>
      </x:c>
      <x:c r="J2395" s="4" t="n">
        <x:v>0.371</x:v>
      </x:c>
      <x:c r="K2395" s="4">
        <x:f>I2395*J2395</x:f>
      </x:c>
      <x:c r="L2395" s="4" t="n">
        <x:v>256.61</x:v>
      </x:c>
      <x:c r="M2395" s="5">
        <x:f>J2395/3.605*100</x:f>
      </x:c>
      <x:c r="N2395" s="6">
        <x:f>M2395*L2395/100</x:f>
      </x:c>
      <x:c r="O2395" s="6">
        <x:f>H2395-N2395</x:f>
      </x:c>
    </x:row>
    <x:row r="2396" spans="1:25">
      <x:c r="A2396" s="0" t="s">
        <x:v>66</x:v>
      </x:c>
      <x:c r="B2396" s="0" t="n">
        <x:v>2227</x:v>
      </x:c>
      <x:c r="C2396" s="0" t="s">
        <x:v>21</x:v>
      </x:c>
      <x:c r="D2396" s="0" t="s">
        <x:v>22</x:v>
      </x:c>
      <x:c r="E2396" s="0" t="s">
        <x:v>23</x:v>
      </x:c>
      <x:c r="F2396" s="0" t="s">
        <x:v>20</x:v>
      </x:c>
      <x:c r="G2396" s="0" t="n">
        <x:v>117</x:v>
      </x:c>
      <x:c r="H2396" s="4" t="n">
        <x:v>43.384</x:v>
      </x:c>
      <x:c r="I2396" s="4" t="n">
        <x:v>117</x:v>
      </x:c>
      <x:c r="J2396" s="4" t="n">
        <x:v>0.371</x:v>
      </x:c>
      <x:c r="K2396" s="4">
        <x:f>I2396*J2396</x:f>
      </x:c>
      <x:c r="L2396" s="4" t="n">
        <x:v>256.61</x:v>
      </x:c>
      <x:c r="M2396" s="5">
        <x:f>J2396/3.605*100</x:f>
      </x:c>
      <x:c r="N2396" s="6">
        <x:f>M2396*L2396/100</x:f>
      </x:c>
      <x:c r="O2396" s="6">
        <x:f>H2396-N2396</x:f>
      </x:c>
    </x:row>
    <x:row r="2397" spans="1:25">
      <x:c r="A2397" s="0" t="s">
        <x:v>66</x:v>
      </x:c>
      <x:c r="B2397" s="0" t="n">
        <x:v>2227</x:v>
      </x:c>
      <x:c r="C2397" s="0" t="s">
        <x:v>21</x:v>
      </x:c>
      <x:c r="D2397" s="0" t="s">
        <x:v>28</x:v>
      </x:c>
      <x:c r="E2397" s="0" t="s">
        <x:v>19</x:v>
      </x:c>
      <x:c r="F2397" s="0" t="s">
        <x:v>26</x:v>
      </x:c>
      <x:c r="G2397" s="0" t="n">
        <x:v>117</x:v>
      </x:c>
      <x:c r="H2397" s="4" t="n">
        <x:v>30.421</x:v>
      </x:c>
      <x:c r="I2397" s="4" t="n">
        <x:v>117</x:v>
      </x:c>
      <x:c r="J2397" s="4" t="n">
        <x:v>0.26</x:v>
      </x:c>
      <x:c r="K2397" s="4">
        <x:f>I2397*J2397</x:f>
      </x:c>
      <x:c r="L2397" s="4" t="n">
        <x:v>256.61</x:v>
      </x:c>
      <x:c r="M2397" s="5">
        <x:f>J2397/3.605*100</x:f>
      </x:c>
      <x:c r="N2397" s="6">
        <x:f>M2397*L2397/100</x:f>
      </x:c>
      <x:c r="O2397" s="6">
        <x:f>H2397-N2397</x:f>
      </x:c>
    </x:row>
    <x:row r="2398" spans="1:25">
      <x:c r="A2398" s="0" t="s">
        <x:v>66</x:v>
      </x:c>
      <x:c r="B2398" s="0" t="n">
        <x:v>2227</x:v>
      </x:c>
      <x:c r="C2398" s="0" t="s">
        <x:v>21</x:v>
      </x:c>
      <x:c r="D2398" s="0" t="s">
        <x:v>28</x:v>
      </x:c>
      <x:c r="E2398" s="0" t="s">
        <x:v>23</x:v>
      </x:c>
      <x:c r="F2398" s="0" t="s">
        <x:v>26</x:v>
      </x:c>
      <x:c r="G2398" s="0" t="n">
        <x:v>117</x:v>
      </x:c>
      <x:c r="H2398" s="4" t="n">
        <x:v>177.84</x:v>
      </x:c>
      <x:c r="I2398" s="4" t="n">
        <x:v>117</x:v>
      </x:c>
      <x:c r="J2398" s="4" t="n">
        <x:v>1.52</x:v>
      </x:c>
      <x:c r="K2398" s="4">
        <x:f>I2398*J2398</x:f>
      </x:c>
      <x:c r="L2398" s="4" t="n">
        <x:v>256.61</x:v>
      </x:c>
      <x:c r="M2398" s="5">
        <x:f>J2398/3.605*100</x:f>
      </x:c>
      <x:c r="N2398" s="6">
        <x:f>M2398*L2398/100</x:f>
      </x:c>
      <x:c r="O2398" s="6">
        <x:f>H2398-N2398</x:f>
      </x:c>
    </x:row>
    <x:row r="2399" spans="1:25">
      <x:c r="A2399" s="0" t="s">
        <x:v>123</x:v>
      </x:c>
      <x:c r="B2399" s="0" t="n">
        <x:v>2230</x:v>
      </x:c>
      <x:c r="C2399" s="0" t="s">
        <x:v>21</x:v>
      </x:c>
      <x:c r="D2399" s="0" t="s">
        <x:v>42</x:v>
      </x:c>
      <x:c r="E2399" s="0" t="s">
        <x:v>44</x:v>
      </x:c>
      <x:c r="F2399" s="0" t="s">
        <x:v>20</x:v>
      </x:c>
      <x:c r="G2399" s="0" t="n">
        <x:v>6</x:v>
      </x:c>
      <x:c r="H2399" s="4" t="n">
        <x:v>1.8</x:v>
      </x:c>
      <x:c r="I2399" s="4" t="n">
        <x:v>6</x:v>
      </x:c>
      <x:c r="J2399" s="4" t="n">
        <x:v>0.3</x:v>
      </x:c>
      <x:c r="K2399" s="4">
        <x:f>I2399*J2399</x:f>
      </x:c>
      <x:c r="L2399" s="4" t="n">
        <x:v>0</x:v>
      </x:c>
      <x:c r="M2399" s="5">
        <x:f>J2399/3.83*100</x:f>
      </x:c>
      <x:c r="N2399" s="6">
        <x:f>M2399*L2399/100</x:f>
      </x:c>
      <x:c r="O2399" s="6">
        <x:f>H2399-N2399</x:f>
      </x:c>
    </x:row>
    <x:row r="2400" spans="1:25">
      <x:c r="A2400" s="0" t="s">
        <x:v>123</x:v>
      </x:c>
      <x:c r="B2400" s="0" t="n">
        <x:v>2230</x:v>
      </x:c>
      <x:c r="C2400" s="0" t="s">
        <x:v>21</x:v>
      </x:c>
      <x:c r="D2400" s="0" t="s">
        <x:v>42</x:v>
      </x:c>
      <x:c r="E2400" s="0" t="s">
        <x:v>43</x:v>
      </x:c>
      <x:c r="F2400" s="0" t="s">
        <x:v>20</x:v>
      </x:c>
      <x:c r="G2400" s="0" t="n">
        <x:v>6</x:v>
      </x:c>
      <x:c r="H2400" s="4" t="n">
        <x:v>1.8</x:v>
      </x:c>
      <x:c r="I2400" s="4" t="n">
        <x:v>6</x:v>
      </x:c>
      <x:c r="J2400" s="4" t="n">
        <x:v>0.3</x:v>
      </x:c>
      <x:c r="K2400" s="4">
        <x:f>I2400*J2400</x:f>
      </x:c>
      <x:c r="L2400" s="4" t="n">
        <x:v>0</x:v>
      </x:c>
      <x:c r="M2400" s="5">
        <x:f>J2400/3.83*100</x:f>
      </x:c>
      <x:c r="N2400" s="6">
        <x:f>M2400*L2400/100</x:f>
      </x:c>
      <x:c r="O2400" s="6">
        <x:f>H2400-N2400</x:f>
      </x:c>
    </x:row>
    <x:row r="2401" spans="1:25">
      <x:c r="A2401" s="0" t="s">
        <x:v>123</x:v>
      </x:c>
      <x:c r="B2401" s="0" t="n">
        <x:v>2230</x:v>
      </x:c>
      <x:c r="C2401" s="0" t="s">
        <x:v>21</x:v>
      </x:c>
      <x:c r="D2401" s="0" t="s">
        <x:v>33</x:v>
      </x:c>
      <x:c r="E2401" s="0" t="s">
        <x:v>45</x:v>
      </x:c>
      <x:c r="F2401" s="0" t="s">
        <x:v>26</x:v>
      </x:c>
      <x:c r="G2401" s="0" t="n">
        <x:v>6</x:v>
      </x:c>
      <x:c r="H2401" s="4" t="n">
        <x:v>8.88</x:v>
      </x:c>
      <x:c r="I2401" s="4" t="n">
        <x:v>6</x:v>
      </x:c>
      <x:c r="J2401" s="4" t="n">
        <x:v>1.48</x:v>
      </x:c>
      <x:c r="K2401" s="4">
        <x:f>I2401*J2401</x:f>
      </x:c>
      <x:c r="L2401" s="4" t="n">
        <x:v>0</x:v>
      </x:c>
      <x:c r="M2401" s="5">
        <x:f>J2401/3.83*100</x:f>
      </x:c>
      <x:c r="N2401" s="6">
        <x:f>M2401*L2401/100</x:f>
      </x:c>
      <x:c r="O2401" s="6">
        <x:f>H2401-N2401</x:f>
      </x:c>
    </x:row>
    <x:row r="2402" spans="1:25">
      <x:c r="A2402" s="0" t="s">
        <x:v>123</x:v>
      </x:c>
      <x:c r="B2402" s="0" t="n">
        <x:v>2230</x:v>
      </x:c>
      <x:c r="C2402" s="0" t="s">
        <x:v>21</x:v>
      </x:c>
      <x:c r="D2402" s="0" t="s">
        <x:v>36</x:v>
      </x:c>
      <x:c r="E2402" s="0" t="s">
        <x:v>46</x:v>
      </x:c>
      <x:c r="F2402" s="0" t="s">
        <x:v>26</x:v>
      </x:c>
      <x:c r="G2402" s="0" t="n">
        <x:v>6</x:v>
      </x:c>
      <x:c r="H2402" s="4" t="n">
        <x:v>10</x:v>
      </x:c>
      <x:c r="I2402" s="4" t="n">
        <x:v>6</x:v>
      </x:c>
      <x:c r="J2402" s="4" t="n">
        <x:v>1.75</x:v>
      </x:c>
      <x:c r="K2402" s="4">
        <x:f>I2402*J2402</x:f>
      </x:c>
      <x:c r="L2402" s="4" t="n">
        <x:v>0</x:v>
      </x:c>
      <x:c r="M2402" s="5">
        <x:f>J2402/3.83*100</x:f>
      </x:c>
      <x:c r="N2402" s="6">
        <x:f>M2402*L2402/100</x:f>
      </x:c>
      <x:c r="O2402" s="6">
        <x:f>H2402-N2402</x:f>
      </x:c>
    </x:row>
    <x:row r="2403" spans="1:25">
      <x:c r="A2403" s="0" t="s">
        <x:v>81</x:v>
      </x:c>
      <x:c r="B2403" s="0" t="n">
        <x:v>2231</x:v>
      </x:c>
      <x:c r="C2403" s="0" t="s">
        <x:v>21</x:v>
      </x:c>
      <x:c r="D2403" s="0" t="s">
        <x:v>42</x:v>
      </x:c>
      <x:c r="E2403" s="0" t="s">
        <x:v>44</x:v>
      </x:c>
      <x:c r="F2403" s="0" t="s">
        <x:v>20</x:v>
      </x:c>
      <x:c r="G2403" s="0" t="n">
        <x:v>93</x:v>
      </x:c>
      <x:c r="H2403" s="4" t="n">
        <x:v>24</x:v>
      </x:c>
      <x:c r="I2403" s="4" t="n">
        <x:v>93</x:v>
      </x:c>
      <x:c r="J2403" s="4" t="n">
        <x:v>0.258</x:v>
      </x:c>
      <x:c r="K2403" s="4">
        <x:f>I2403*J2403</x:f>
      </x:c>
      <x:c r="L2403" s="4" t="n">
        <x:v>38.5</x:v>
      </x:c>
      <x:c r="M2403" s="5">
        <x:f>J2403/3.83*100</x:f>
      </x:c>
      <x:c r="N2403" s="6">
        <x:f>M2403*L2403/100</x:f>
      </x:c>
      <x:c r="O2403" s="6">
        <x:f>H2403-N2403</x:f>
      </x:c>
    </x:row>
    <x:row r="2404" spans="1:25">
      <x:c r="A2404" s="0" t="s">
        <x:v>81</x:v>
      </x:c>
      <x:c r="B2404" s="0" t="n">
        <x:v>2231</x:v>
      </x:c>
      <x:c r="C2404" s="0" t="s">
        <x:v>21</x:v>
      </x:c>
      <x:c r="D2404" s="0" t="s">
        <x:v>42</x:v>
      </x:c>
      <x:c r="E2404" s="0" t="s">
        <x:v>43</x:v>
      </x:c>
      <x:c r="F2404" s="0" t="s">
        <x:v>20</x:v>
      </x:c>
      <x:c r="G2404" s="0" t="n">
        <x:v>93</x:v>
      </x:c>
      <x:c r="H2404" s="4" t="n">
        <x:v>24</x:v>
      </x:c>
      <x:c r="I2404" s="4" t="n">
        <x:v>93</x:v>
      </x:c>
      <x:c r="J2404" s="4" t="n">
        <x:v>0.258</x:v>
      </x:c>
      <x:c r="K2404" s="4">
        <x:f>I2404*J2404</x:f>
      </x:c>
      <x:c r="L2404" s="4" t="n">
        <x:v>38.5</x:v>
      </x:c>
      <x:c r="M2404" s="5">
        <x:f>J2404/3.83*100</x:f>
      </x:c>
      <x:c r="N2404" s="6">
        <x:f>M2404*L2404/100</x:f>
      </x:c>
      <x:c r="O2404" s="6">
        <x:f>H2404-N2404</x:f>
      </x:c>
    </x:row>
    <x:row r="2405" spans="1:25">
      <x:c r="A2405" s="0" t="s">
        <x:v>81</x:v>
      </x:c>
      <x:c r="B2405" s="0" t="n">
        <x:v>2231</x:v>
      </x:c>
      <x:c r="C2405" s="0" t="s">
        <x:v>21</x:v>
      </x:c>
      <x:c r="D2405" s="0" t="s">
        <x:v>42</x:v>
      </x:c>
      <x:c r="E2405" s="0" t="s">
        <x:v>44</x:v>
      </x:c>
      <x:c r="F2405" s="0" t="s">
        <x:v>20</x:v>
      </x:c>
      <x:c r="G2405" s="0" t="n">
        <x:v>93</x:v>
      </x:c>
      <x:c r="H2405" s="4" t="n">
        <x:v>3.9</x:v>
      </x:c>
      <x:c r="I2405" s="4" t="n">
        <x:v>93</x:v>
      </x:c>
      <x:c r="J2405" s="4" t="n">
        <x:v>0.042</x:v>
      </x:c>
      <x:c r="K2405" s="4">
        <x:f>I2405*J2405</x:f>
      </x:c>
      <x:c r="L2405" s="4" t="n">
        <x:v>38.5</x:v>
      </x:c>
      <x:c r="M2405" s="5">
        <x:f>J2405/3.83*100</x:f>
      </x:c>
      <x:c r="N2405" s="6">
        <x:f>M2405*L2405/100</x:f>
      </x:c>
      <x:c r="O2405" s="6">
        <x:f>H2405-N2405</x:f>
      </x:c>
    </x:row>
    <x:row r="2406" spans="1:25">
      <x:c r="A2406" s="0" t="s">
        <x:v>81</x:v>
      </x:c>
      <x:c r="B2406" s="0" t="n">
        <x:v>2231</x:v>
      </x:c>
      <x:c r="C2406" s="0" t="s">
        <x:v>21</x:v>
      </x:c>
      <x:c r="D2406" s="0" t="s">
        <x:v>42</x:v>
      </x:c>
      <x:c r="E2406" s="0" t="s">
        <x:v>43</x:v>
      </x:c>
      <x:c r="F2406" s="0" t="s">
        <x:v>20</x:v>
      </x:c>
      <x:c r="G2406" s="0" t="n">
        <x:v>93</x:v>
      </x:c>
      <x:c r="H2406" s="4" t="n">
        <x:v>3.9</x:v>
      </x:c>
      <x:c r="I2406" s="4" t="n">
        <x:v>93</x:v>
      </x:c>
      <x:c r="J2406" s="4" t="n">
        <x:v>0.042</x:v>
      </x:c>
      <x:c r="K2406" s="4">
        <x:f>I2406*J2406</x:f>
      </x:c>
      <x:c r="L2406" s="4" t="n">
        <x:v>38.5</x:v>
      </x:c>
      <x:c r="M2406" s="5">
        <x:f>J2406/3.83*100</x:f>
      </x:c>
      <x:c r="N2406" s="6">
        <x:f>M2406*L2406/100</x:f>
      </x:c>
      <x:c r="O2406" s="6">
        <x:f>H2406-N2406</x:f>
      </x:c>
    </x:row>
    <x:row r="2407" spans="1:25">
      <x:c r="A2407" s="0" t="s">
        <x:v>81</x:v>
      </x:c>
      <x:c r="B2407" s="0" t="n">
        <x:v>2231</x:v>
      </x:c>
      <x:c r="C2407" s="0" t="s">
        <x:v>21</x:v>
      </x:c>
      <x:c r="D2407" s="0" t="s">
        <x:v>33</x:v>
      </x:c>
      <x:c r="E2407" s="0" t="s">
        <x:v>45</x:v>
      </x:c>
      <x:c r="F2407" s="0" t="s">
        <x:v>26</x:v>
      </x:c>
      <x:c r="G2407" s="0" t="n">
        <x:v>93</x:v>
      </x:c>
      <x:c r="H2407" s="4" t="n">
        <x:v>137.64</x:v>
      </x:c>
      <x:c r="I2407" s="4" t="n">
        <x:v>93</x:v>
      </x:c>
      <x:c r="J2407" s="4" t="n">
        <x:v>1.48</x:v>
      </x:c>
      <x:c r="K2407" s="4">
        <x:f>I2407*J2407</x:f>
      </x:c>
      <x:c r="L2407" s="4" t="n">
        <x:v>38.5</x:v>
      </x:c>
      <x:c r="M2407" s="5">
        <x:f>J2407/3.83*100</x:f>
      </x:c>
      <x:c r="N2407" s="6">
        <x:f>M2407*L2407/100</x:f>
      </x:c>
      <x:c r="O2407" s="6">
        <x:f>H2407-N2407</x:f>
      </x:c>
    </x:row>
    <x:row r="2408" spans="1:25">
      <x:c r="A2408" s="0" t="s">
        <x:v>81</x:v>
      </x:c>
      <x:c r="B2408" s="0" t="n">
        <x:v>2231</x:v>
      </x:c>
      <x:c r="C2408" s="0" t="s">
        <x:v>21</x:v>
      </x:c>
      <x:c r="D2408" s="0" t="s">
        <x:v>36</x:v>
      </x:c>
      <x:c r="E2408" s="0" t="s">
        <x:v>46</x:v>
      </x:c>
      <x:c r="F2408" s="0" t="s">
        <x:v>26</x:v>
      </x:c>
      <x:c r="G2408" s="0" t="n">
        <x:v>93</x:v>
      </x:c>
      <x:c r="H2408" s="4" t="n">
        <x:v>3.938</x:v>
      </x:c>
      <x:c r="I2408" s="4" t="n">
        <x:v>93</x:v>
      </x:c>
      <x:c r="J2408" s="4" t="s"/>
      <x:c r="K2408" s="4">
        <x:f>I2408*J2408</x:f>
      </x:c>
      <x:c r="L2408" s="4" t="n">
        <x:v>38.5</x:v>
      </x:c>
      <x:c r="M2408" s="5">
        <x:f>J2408/3.83*100</x:f>
      </x:c>
      <x:c r="N2408" s="6">
        <x:f>M2408*L2408/100</x:f>
      </x:c>
      <x:c r="O2408" s="6">
        <x:f>H2408-N2408</x:f>
      </x:c>
    </x:row>
    <x:row r="2409" spans="1:25">
      <x:c r="A2409" s="0" t="s">
        <x:v>81</x:v>
      </x:c>
      <x:c r="B2409" s="0" t="n">
        <x:v>2231</x:v>
      </x:c>
      <x:c r="C2409" s="0" t="s">
        <x:v>21</x:v>
      </x:c>
      <x:c r="D2409" s="0" t="s">
        <x:v>150</x:v>
      </x:c>
      <x:c r="E2409" s="0" t="s">
        <x:v>46</x:v>
      </x:c>
      <x:c r="F2409" s="0" t="s">
        <x:v>26</x:v>
      </x:c>
      <x:c r="G2409" s="0" t="n">
        <x:v>93</x:v>
      </x:c>
      <x:c r="H2409" s="4" t="n">
        <x:v>137.75</x:v>
      </x:c>
      <x:c r="I2409" s="4" t="n">
        <x:v>93</x:v>
      </x:c>
      <x:c r="J2409" s="4" t="n">
        <x:v>1.75</x:v>
      </x:c>
      <x:c r="K2409" s="4">
        <x:f>I2409*J2409</x:f>
      </x:c>
      <x:c r="L2409" s="4" t="n">
        <x:v>38.5</x:v>
      </x:c>
      <x:c r="M2409" s="5">
        <x:f>J2409/3.83*100</x:f>
      </x:c>
      <x:c r="N2409" s="6">
        <x:f>M2409*L2409/100</x:f>
      </x:c>
      <x:c r="O2409" s="6">
        <x:f>H2409-N2409</x:f>
      </x:c>
    </x:row>
    <x:row r="2410" spans="1:25">
      <x:c r="A2410" s="0" t="s">
        <x:v>94</x:v>
      </x:c>
      <x:c r="B2410" s="0" t="n">
        <x:v>2232</x:v>
      </x:c>
      <x:c r="C2410" s="0" t="s">
        <x:v>21</x:v>
      </x:c>
      <x:c r="D2410" s="0" t="s">
        <x:v>42</x:v>
      </x:c>
      <x:c r="E2410" s="0" t="s">
        <x:v>44</x:v>
      </x:c>
      <x:c r="F2410" s="0" t="s">
        <x:v>20</x:v>
      </x:c>
      <x:c r="G2410" s="0" t="n">
        <x:v>20</x:v>
      </x:c>
      <x:c r="H2410" s="4" t="n">
        <x:v>6</x:v>
      </x:c>
      <x:c r="I2410" s="4" t="n">
        <x:v>20</x:v>
      </x:c>
      <x:c r="J2410" s="4" t="n">
        <x:v>0.3</x:v>
      </x:c>
      <x:c r="K2410" s="4">
        <x:f>I2410*J2410</x:f>
      </x:c>
      <x:c r="L2410" s="4" t="n">
        <x:v>0</x:v>
      </x:c>
      <x:c r="M2410" s="5">
        <x:f>J2410/3.83*100</x:f>
      </x:c>
      <x:c r="N2410" s="6">
        <x:f>M2410*L2410/100</x:f>
      </x:c>
      <x:c r="O2410" s="6">
        <x:f>H2410-N2410</x:f>
      </x:c>
    </x:row>
    <x:row r="2411" spans="1:25">
      <x:c r="A2411" s="0" t="s">
        <x:v>94</x:v>
      </x:c>
      <x:c r="B2411" s="0" t="n">
        <x:v>2232</x:v>
      </x:c>
      <x:c r="C2411" s="0" t="s">
        <x:v>21</x:v>
      </x:c>
      <x:c r="D2411" s="0" t="s">
        <x:v>42</x:v>
      </x:c>
      <x:c r="E2411" s="0" t="s">
        <x:v>43</x:v>
      </x:c>
      <x:c r="F2411" s="0" t="s">
        <x:v>20</x:v>
      </x:c>
      <x:c r="G2411" s="0" t="n">
        <x:v>20</x:v>
      </x:c>
      <x:c r="H2411" s="4" t="n">
        <x:v>6</x:v>
      </x:c>
      <x:c r="I2411" s="4" t="n">
        <x:v>20</x:v>
      </x:c>
      <x:c r="J2411" s="4" t="n">
        <x:v>0.3</x:v>
      </x:c>
      <x:c r="K2411" s="4">
        <x:f>I2411*J2411</x:f>
      </x:c>
      <x:c r="L2411" s="4" t="n">
        <x:v>0</x:v>
      </x:c>
      <x:c r="M2411" s="5">
        <x:f>J2411/3.83*100</x:f>
      </x:c>
      <x:c r="N2411" s="6">
        <x:f>M2411*L2411/100</x:f>
      </x:c>
      <x:c r="O2411" s="6">
        <x:f>H2411-N2411</x:f>
      </x:c>
    </x:row>
    <x:row r="2412" spans="1:25">
      <x:c r="A2412" s="0" t="s">
        <x:v>94</x:v>
      </x:c>
      <x:c r="B2412" s="0" t="n">
        <x:v>2232</x:v>
      </x:c>
      <x:c r="C2412" s="0" t="s">
        <x:v>21</x:v>
      </x:c>
      <x:c r="D2412" s="0" t="s">
        <x:v>33</x:v>
      </x:c>
      <x:c r="E2412" s="0" t="s">
        <x:v>45</x:v>
      </x:c>
      <x:c r="F2412" s="0" t="s">
        <x:v>26</x:v>
      </x:c>
      <x:c r="G2412" s="0" t="n">
        <x:v>20</x:v>
      </x:c>
      <x:c r="H2412" s="4" t="n">
        <x:v>29.601</x:v>
      </x:c>
      <x:c r="I2412" s="4" t="n">
        <x:v>20</x:v>
      </x:c>
      <x:c r="J2412" s="4" t="n">
        <x:v>1.48</x:v>
      </x:c>
      <x:c r="K2412" s="4">
        <x:f>I2412*J2412</x:f>
      </x:c>
      <x:c r="L2412" s="4" t="n">
        <x:v>0</x:v>
      </x:c>
      <x:c r="M2412" s="5">
        <x:f>J2412/3.83*100</x:f>
      </x:c>
      <x:c r="N2412" s="6">
        <x:f>M2412*L2412/100</x:f>
      </x:c>
      <x:c r="O2412" s="6">
        <x:f>H2412-N2412</x:f>
      </x:c>
    </x:row>
    <x:row r="2413" spans="1:25">
      <x:c r="A2413" s="0" t="s">
        <x:v>94</x:v>
      </x:c>
      <x:c r="B2413" s="0" t="n">
        <x:v>2232</x:v>
      </x:c>
      <x:c r="C2413" s="0" t="s">
        <x:v>21</x:v>
      </x:c>
      <x:c r="D2413" s="0" t="s">
        <x:v>150</x:v>
      </x:c>
      <x:c r="E2413" s="0" t="s">
        <x:v>46</x:v>
      </x:c>
      <x:c r="F2413" s="0" t="s">
        <x:v>26</x:v>
      </x:c>
      <x:c r="G2413" s="0" t="n">
        <x:v>20</x:v>
      </x:c>
      <x:c r="H2413" s="4" t="n">
        <x:v>35</x:v>
      </x:c>
      <x:c r="I2413" s="4" t="n">
        <x:v>20</x:v>
      </x:c>
      <x:c r="J2413" s="4" t="n">
        <x:v>1.75</x:v>
      </x:c>
      <x:c r="K2413" s="4">
        <x:f>I2413*J2413</x:f>
      </x:c>
      <x:c r="L2413" s="4" t="n">
        <x:v>0</x:v>
      </x:c>
      <x:c r="M2413" s="5">
        <x:f>J2413/3.83*100</x:f>
      </x:c>
      <x:c r="N2413" s="6">
        <x:f>M2413*L2413/100</x:f>
      </x:c>
      <x:c r="O2413" s="6">
        <x:f>H2413-N2413</x:f>
      </x:c>
    </x:row>
    <x:row r="2414" spans="1:25">
      <x:c r="A2414" s="0" t="s">
        <x:v>151</x:v>
      </x:c>
      <x:c r="B2414" s="0" t="n">
        <x:v>2233</x:v>
      </x:c>
      <x:c r="C2414" s="0" t="s">
        <x:v>128</x:v>
      </x:c>
      <x:c r="D2414" s="0" t="s">
        <x:v>129</x:v>
      </x:c>
      <x:c r="E2414" s="0" t="s">
        <x:v>130</x:v>
      </x:c>
      <x:c r="F2414" s="0" t="s">
        <x:v>20</x:v>
      </x:c>
      <x:c r="G2414" s="0" t="n">
        <x:v>988</x:v>
      </x:c>
      <x:c r="H2414" s="4" t="n">
        <x:v>98.8</x:v>
      </x:c>
      <x:c r="I2414" s="4" t="n">
        <x:v>988</x:v>
      </x:c>
      <x:c r="J2414" s="4" t="n">
        <x:v>0.1</x:v>
      </x:c>
      <x:c r="K2414" s="4">
        <x:f>I2414*J2414</x:f>
      </x:c>
      <x:c r="L2414" s="4" t="n">
        <x:v>222.86</x:v>
      </x:c>
      <x:c r="M2414" s="5">
        <x:f>J2414/0.29*100</x:f>
      </x:c>
      <x:c r="N2414" s="6">
        <x:f>M2414*L2414/100</x:f>
      </x:c>
      <x:c r="O2414" s="6">
        <x:f>H2414-N2414</x:f>
      </x:c>
    </x:row>
    <x:row r="2415" spans="1:25">
      <x:c r="A2415" s="0" t="s">
        <x:v>151</x:v>
      </x:c>
      <x:c r="B2415" s="0" t="n">
        <x:v>2233</x:v>
      </x:c>
      <x:c r="C2415" s="0" t="s">
        <x:v>128</x:v>
      </x:c>
      <x:c r="D2415" s="0" t="s">
        <x:v>18</x:v>
      </x:c>
      <x:c r="E2415" s="0" t="s">
        <x:v>19</x:v>
      </x:c>
      <x:c r="F2415" s="0" t="s">
        <x:v>20</x:v>
      </x:c>
      <x:c r="G2415" s="0" t="n">
        <x:v>988</x:v>
      </x:c>
      <x:c r="H2415" s="4" t="n">
        <x:v>118.56</x:v>
      </x:c>
      <x:c r="I2415" s="4" t="n">
        <x:v>988</x:v>
      </x:c>
      <x:c r="J2415" s="4" t="n">
        <x:v>0.12</x:v>
      </x:c>
      <x:c r="K2415" s="4">
        <x:f>I2415*J2415</x:f>
      </x:c>
      <x:c r="L2415" s="4" t="n">
        <x:v>222.86</x:v>
      </x:c>
      <x:c r="M2415" s="5">
        <x:f>J2415/0.29*100</x:f>
      </x:c>
      <x:c r="N2415" s="6">
        <x:f>M2415*L2415/100</x:f>
      </x:c>
      <x:c r="O2415" s="6">
        <x:f>H2415-N2415</x:f>
      </x:c>
    </x:row>
    <x:row r="2416" spans="1:25">
      <x:c r="A2416" s="0" t="s">
        <x:v>151</x:v>
      </x:c>
      <x:c r="B2416" s="0" t="n">
        <x:v>2233</x:v>
      </x:c>
      <x:c r="C2416" s="0" t="s">
        <x:v>128</x:v>
      </x:c>
      <x:c r="D2416" s="0" t="s">
        <x:v>18</x:v>
      </x:c>
      <x:c r="E2416" s="0" t="s">
        <x:v>19</x:v>
      </x:c>
      <x:c r="F2416" s="0" t="s">
        <x:v>26</x:v>
      </x:c>
      <x:c r="G2416" s="0" t="n">
        <x:v>988</x:v>
      </x:c>
      <x:c r="H2416" s="4" t="n">
        <x:v>66.62</x:v>
      </x:c>
      <x:c r="I2416" s="4" t="n">
        <x:v>988</x:v>
      </x:c>
      <x:c r="J2416" s="4" t="n">
        <x:v>0.07</x:v>
      </x:c>
      <x:c r="K2416" s="4">
        <x:f>I2416*J2416</x:f>
      </x:c>
      <x:c r="L2416" s="4" t="n">
        <x:v>222.86</x:v>
      </x:c>
      <x:c r="M2416" s="5">
        <x:f>J2416/0.29*100</x:f>
      </x:c>
      <x:c r="N2416" s="6">
        <x:f>M2416*L2416/100</x:f>
      </x:c>
      <x:c r="O2416" s="6">
        <x:f>H2416-N2416</x:f>
      </x:c>
    </x:row>
    <x:row r="2417" spans="1:25">
      <x:c r="A2417" s="0" t="s">
        <x:v>146</x:v>
      </x:c>
      <x:c r="B2417" s="0" t="n">
        <x:v>2234</x:v>
      </x:c>
      <x:c r="C2417" s="0" t="s">
        <x:v>21</x:v>
      </x:c>
      <x:c r="D2417" s="0" t="s">
        <x:v>22</x:v>
      </x:c>
      <x:c r="E2417" s="0" t="s">
        <x:v>23</x:v>
      </x:c>
      <x:c r="F2417" s="0" t="s">
        <x:v>20</x:v>
      </x:c>
      <x:c r="G2417" s="0" t="n">
        <x:v>150</x:v>
      </x:c>
      <x:c r="H2417" s="4" t="n">
        <x:v>43.384</x:v>
      </x:c>
      <x:c r="I2417" s="4" t="n">
        <x:v>150</x:v>
      </x:c>
      <x:c r="J2417" s="4" t="n">
        <x:v>0.289</x:v>
      </x:c>
      <x:c r="K2417" s="4">
        <x:f>I2417*J2417</x:f>
      </x:c>
      <x:c r="L2417" s="4" t="n">
        <x:v>0</x:v>
      </x:c>
      <x:c r="M2417" s="5">
        <x:f>J2417/3.513*100</x:f>
      </x:c>
      <x:c r="N2417" s="6">
        <x:f>M2417*L2417/100</x:f>
      </x:c>
      <x:c r="O2417" s="6">
        <x:f>H2417-N2417</x:f>
      </x:c>
    </x:row>
    <x:row r="2418" spans="1:25">
      <x:c r="A2418" s="0" t="s">
        <x:v>146</x:v>
      </x:c>
      <x:c r="B2418" s="0" t="n">
        <x:v>2234</x:v>
      </x:c>
      <x:c r="C2418" s="0" t="s">
        <x:v>21</x:v>
      </x:c>
      <x:c r="D2418" s="0" t="s">
        <x:v>22</x:v>
      </x:c>
      <x:c r="E2418" s="0" t="s">
        <x:v>23</x:v>
      </x:c>
      <x:c r="F2418" s="0" t="s">
        <x:v>20</x:v>
      </x:c>
      <x:c r="G2418" s="0" t="n">
        <x:v>150</x:v>
      </x:c>
      <x:c r="H2418" s="4" t="n">
        <x:v>39.897</x:v>
      </x:c>
      <x:c r="I2418" s="4" t="n">
        <x:v>150</x:v>
      </x:c>
      <x:c r="J2418" s="4" t="n">
        <x:v>0.266</x:v>
      </x:c>
      <x:c r="K2418" s="4">
        <x:f>I2418*J2418</x:f>
      </x:c>
      <x:c r="L2418" s="4" t="n">
        <x:v>0</x:v>
      </x:c>
      <x:c r="M2418" s="5">
        <x:f>J2418/3.513*100</x:f>
      </x:c>
      <x:c r="N2418" s="6">
        <x:f>M2418*L2418/100</x:f>
      </x:c>
      <x:c r="O2418" s="6">
        <x:f>H2418-N2418</x:f>
      </x:c>
    </x:row>
    <x:row r="2419" spans="1:25">
      <x:c r="A2419" s="0" t="s">
        <x:v>146</x:v>
      </x:c>
      <x:c r="B2419" s="0" t="n">
        <x:v>2234</x:v>
      </x:c>
      <x:c r="C2419" s="0" t="s">
        <x:v>21</x:v>
      </x:c>
      <x:c r="D2419" s="0" t="s">
        <x:v>22</x:v>
      </x:c>
      <x:c r="E2419" s="0" t="s">
        <x:v>23</x:v>
      </x:c>
      <x:c r="F2419" s="0" t="s">
        <x:v>20</x:v>
      </x:c>
      <x:c r="G2419" s="0" t="n">
        <x:v>150</x:v>
      </x:c>
      <x:c r="H2419" s="4" t="n">
        <x:v>10.23</x:v>
      </x:c>
      <x:c r="I2419" s="4" t="n">
        <x:v>150</x:v>
      </x:c>
      <x:c r="J2419" s="4" t="n">
        <x:v>0.068</x:v>
      </x:c>
      <x:c r="K2419" s="4">
        <x:f>I2419*J2419</x:f>
      </x:c>
      <x:c r="L2419" s="4" t="n">
        <x:v>0</x:v>
      </x:c>
      <x:c r="M2419" s="5">
        <x:f>J2419/3.513*100</x:f>
      </x:c>
      <x:c r="N2419" s="6">
        <x:f>M2419*L2419/100</x:f>
      </x:c>
      <x:c r="O2419" s="6">
        <x:f>H2419-N2419</x:f>
      </x:c>
    </x:row>
    <x:row r="2420" spans="1:25">
      <x:c r="A2420" s="0" t="s">
        <x:v>146</x:v>
      </x:c>
      <x:c r="B2420" s="0" t="n">
        <x:v>2234</x:v>
      </x:c>
      <x:c r="C2420" s="0" t="s">
        <x:v>21</x:v>
      </x:c>
      <x:c r="D2420" s="0" t="s">
        <x:v>22</x:v>
      </x:c>
      <x:c r="E2420" s="0" t="s">
        <x:v>23</x:v>
      </x:c>
      <x:c r="F2420" s="0" t="s">
        <x:v>20</x:v>
      </x:c>
      <x:c r="G2420" s="0" t="n">
        <x:v>150</x:v>
      </x:c>
      <x:c r="H2420" s="4" t="n">
        <x:v>39.897</x:v>
      </x:c>
      <x:c r="I2420" s="4" t="n">
        <x:v>150</x:v>
      </x:c>
      <x:c r="J2420" s="4" t="n">
        <x:v>0.266</x:v>
      </x:c>
      <x:c r="K2420" s="4">
        <x:f>I2420*J2420</x:f>
      </x:c>
      <x:c r="L2420" s="4" t="n">
        <x:v>0</x:v>
      </x:c>
      <x:c r="M2420" s="5">
        <x:f>J2420/3.513*100</x:f>
      </x:c>
      <x:c r="N2420" s="6">
        <x:f>M2420*L2420/100</x:f>
      </x:c>
      <x:c r="O2420" s="6">
        <x:f>H2420-N2420</x:f>
      </x:c>
    </x:row>
    <x:row r="2421" spans="1:25">
      <x:c r="A2421" s="0" t="s">
        <x:v>146</x:v>
      </x:c>
      <x:c r="B2421" s="0" t="n">
        <x:v>2234</x:v>
      </x:c>
      <x:c r="C2421" s="0" t="s">
        <x:v>21</x:v>
      </x:c>
      <x:c r="D2421" s="0" t="s">
        <x:v>22</x:v>
      </x:c>
      <x:c r="E2421" s="0" t="s">
        <x:v>23</x:v>
      </x:c>
      <x:c r="F2421" s="0" t="s">
        <x:v>20</x:v>
      </x:c>
      <x:c r="G2421" s="0" t="n">
        <x:v>150</x:v>
      </x:c>
      <x:c r="H2421" s="4" t="n">
        <x:v>39.897</x:v>
      </x:c>
      <x:c r="I2421" s="4" t="n">
        <x:v>150</x:v>
      </x:c>
      <x:c r="J2421" s="4" t="n">
        <x:v>0.266</x:v>
      </x:c>
      <x:c r="K2421" s="4">
        <x:f>I2421*J2421</x:f>
      </x:c>
      <x:c r="L2421" s="4" t="n">
        <x:v>0</x:v>
      </x:c>
      <x:c r="M2421" s="5">
        <x:f>J2421/3.513*100</x:f>
      </x:c>
      <x:c r="N2421" s="6">
        <x:f>M2421*L2421/100</x:f>
      </x:c>
      <x:c r="O2421" s="6">
        <x:f>H2421-N2421</x:f>
      </x:c>
    </x:row>
    <x:row r="2422" spans="1:25">
      <x:c r="A2422" s="0" t="s">
        <x:v>146</x:v>
      </x:c>
      <x:c r="B2422" s="0" t="n">
        <x:v>2234</x:v>
      </x:c>
      <x:c r="C2422" s="0" t="s">
        <x:v>21</x:v>
      </x:c>
      <x:c r="D2422" s="0" t="s">
        <x:v>22</x:v>
      </x:c>
      <x:c r="E2422" s="0" t="s">
        <x:v>23</x:v>
      </x:c>
      <x:c r="F2422" s="0" t="s">
        <x:v>20</x:v>
      </x:c>
      <x:c r="G2422" s="0" t="n">
        <x:v>150</x:v>
      </x:c>
      <x:c r="H2422" s="4" t="n">
        <x:v>43.384</x:v>
      </x:c>
      <x:c r="I2422" s="4" t="n">
        <x:v>150</x:v>
      </x:c>
      <x:c r="J2422" s="4" t="n">
        <x:v>0.289</x:v>
      </x:c>
      <x:c r="K2422" s="4">
        <x:f>I2422*J2422</x:f>
      </x:c>
      <x:c r="L2422" s="4" t="n">
        <x:v>0</x:v>
      </x:c>
      <x:c r="M2422" s="5">
        <x:f>J2422/3.513*100</x:f>
      </x:c>
      <x:c r="N2422" s="6">
        <x:f>M2422*L2422/100</x:f>
      </x:c>
      <x:c r="O2422" s="6">
        <x:f>H2422-N2422</x:f>
      </x:c>
    </x:row>
    <x:row r="2423" spans="1:25">
      <x:c r="A2423" s="0" t="s">
        <x:v>146</x:v>
      </x:c>
      <x:c r="B2423" s="0" t="n">
        <x:v>2234</x:v>
      </x:c>
      <x:c r="C2423" s="0" t="s">
        <x:v>21</x:v>
      </x:c>
      <x:c r="D2423" s="0" t="s">
        <x:v>22</x:v>
      </x:c>
      <x:c r="E2423" s="0" t="s">
        <x:v>23</x:v>
      </x:c>
      <x:c r="F2423" s="0" t="s">
        <x:v>20</x:v>
      </x:c>
      <x:c r="G2423" s="0" t="n">
        <x:v>150</x:v>
      </x:c>
      <x:c r="H2423" s="4" t="n">
        <x:v>43.384</x:v>
      </x:c>
      <x:c r="I2423" s="4" t="n">
        <x:v>150</x:v>
      </x:c>
      <x:c r="J2423" s="4" t="n">
        <x:v>0.289</x:v>
      </x:c>
      <x:c r="K2423" s="4">
        <x:f>I2423*J2423</x:f>
      </x:c>
      <x:c r="L2423" s="4" t="n">
        <x:v>0</x:v>
      </x:c>
      <x:c r="M2423" s="5">
        <x:f>J2423/3.513*100</x:f>
      </x:c>
      <x:c r="N2423" s="6">
        <x:f>M2423*L2423/100</x:f>
      </x:c>
      <x:c r="O2423" s="6">
        <x:f>H2423-N2423</x:f>
      </x:c>
    </x:row>
    <x:row r="2424" spans="1:25">
      <x:c r="A2424" s="0" t="s">
        <x:v>146</x:v>
      </x:c>
      <x:c r="B2424" s="0" t="n">
        <x:v>2234</x:v>
      </x:c>
      <x:c r="C2424" s="0" t="s">
        <x:v>21</x:v>
      </x:c>
      <x:c r="D2424" s="0" t="s">
        <x:v>28</x:v>
      </x:c>
      <x:c r="E2424" s="0" t="s">
        <x:v>19</x:v>
      </x:c>
      <x:c r="F2424" s="0" t="s">
        <x:v>26</x:v>
      </x:c>
      <x:c r="G2424" s="0" t="n">
        <x:v>150</x:v>
      </x:c>
      <x:c r="H2424" s="4" t="n">
        <x:v>39</x:v>
      </x:c>
      <x:c r="I2424" s="4" t="n">
        <x:v>150</x:v>
      </x:c>
      <x:c r="J2424" s="4" t="n">
        <x:v>0.26</x:v>
      </x:c>
      <x:c r="K2424" s="4">
        <x:f>I2424*J2424</x:f>
      </x:c>
      <x:c r="L2424" s="4" t="n">
        <x:v>0</x:v>
      </x:c>
      <x:c r="M2424" s="5">
        <x:f>J2424/3.513*100</x:f>
      </x:c>
      <x:c r="N2424" s="6">
        <x:f>M2424*L2424/100</x:f>
      </x:c>
      <x:c r="O2424" s="6">
        <x:f>H2424-N2424</x:f>
      </x:c>
    </x:row>
    <x:row r="2425" spans="1:25">
      <x:c r="A2425" s="0" t="s">
        <x:v>146</x:v>
      </x:c>
      <x:c r="B2425" s="0" t="n">
        <x:v>2234</x:v>
      </x:c>
      <x:c r="C2425" s="0" t="s">
        <x:v>21</x:v>
      </x:c>
      <x:c r="D2425" s="0" t="s">
        <x:v>28</x:v>
      </x:c>
      <x:c r="E2425" s="0" t="s">
        <x:v>23</x:v>
      </x:c>
      <x:c r="F2425" s="0" t="s">
        <x:v>26</x:v>
      </x:c>
      <x:c r="G2425" s="0" t="n">
        <x:v>150</x:v>
      </x:c>
      <x:c r="H2425" s="4" t="n">
        <x:v>227.999</x:v>
      </x:c>
      <x:c r="I2425" s="4" t="n">
        <x:v>150</x:v>
      </x:c>
      <x:c r="J2425" s="4" t="n">
        <x:v>1.52</x:v>
      </x:c>
      <x:c r="K2425" s="4">
        <x:f>I2425*J2425</x:f>
      </x:c>
      <x:c r="L2425" s="4" t="n">
        <x:v>0</x:v>
      </x:c>
      <x:c r="M2425" s="5">
        <x:f>J2425/3.513*100</x:f>
      </x:c>
      <x:c r="N2425" s="6">
        <x:f>M2425*L2425/100</x:f>
      </x:c>
      <x:c r="O2425" s="6">
        <x:f>H2425-N2425</x:f>
      </x:c>
    </x:row>
    <x:row r="2426" spans="1:25">
      <x:c r="A2426" s="0" t="s">
        <x:v>132</x:v>
      </x:c>
      <x:c r="B2426" s="0" t="n">
        <x:v>2235</x:v>
      </x:c>
      <x:c r="C2426" s="0" t="s">
        <x:v>128</x:v>
      </x:c>
      <x:c r="D2426" s="0" t="s">
        <x:v>129</x:v>
      </x:c>
      <x:c r="E2426" s="0" t="s">
        <x:v>130</x:v>
      </x:c>
      <x:c r="F2426" s="0" t="s">
        <x:v>20</x:v>
      </x:c>
      <x:c r="G2426" s="0" t="n">
        <x:v>111</x:v>
      </x:c>
      <x:c r="H2426" s="4" t="n">
        <x:v>61.8</x:v>
      </x:c>
      <x:c r="I2426" s="4" t="n">
        <x:v>111</x:v>
      </x:c>
      <x:c r="J2426" s="4" t="n">
        <x:v>0.557</x:v>
      </x:c>
      <x:c r="K2426" s="4">
        <x:f>I2426*J2426</x:f>
      </x:c>
      <x:c r="L2426" s="4" t="n">
        <x:v>0</x:v>
      </x:c>
      <x:c r="M2426" s="5">
        <x:f>J2426/2.52*100</x:f>
      </x:c>
      <x:c r="N2426" s="6">
        <x:f>M2426*L2426/100</x:f>
      </x:c>
      <x:c r="O2426" s="6">
        <x:f>H2426-N2426</x:f>
      </x:c>
    </x:row>
    <x:row r="2427" spans="1:25">
      <x:c r="A2427" s="0" t="s">
        <x:v>132</x:v>
      </x:c>
      <x:c r="B2427" s="0" t="n">
        <x:v>2235</x:v>
      </x:c>
      <x:c r="C2427" s="0" t="s">
        <x:v>128</x:v>
      </x:c>
      <x:c r="D2427" s="0" t="s">
        <x:v>129</x:v>
      </x:c>
      <x:c r="E2427" s="0" t="s">
        <x:v>130</x:v>
      </x:c>
      <x:c r="F2427" s="0" t="s">
        <x:v>20</x:v>
      </x:c>
      <x:c r="G2427" s="0" t="n">
        <x:v>111</x:v>
      </x:c>
      <x:c r="H2427" s="4" t="n">
        <x:v>61.8</x:v>
      </x:c>
      <x:c r="I2427" s="4" t="n">
        <x:v>111</x:v>
      </x:c>
      <x:c r="J2427" s="4" t="n">
        <x:v>0.557</x:v>
      </x:c>
      <x:c r="K2427" s="4">
        <x:f>I2427*J2427</x:f>
      </x:c>
      <x:c r="L2427" s="4" t="n">
        <x:v>0</x:v>
      </x:c>
      <x:c r="M2427" s="5">
        <x:f>J2427/2.52*100</x:f>
      </x:c>
      <x:c r="N2427" s="6">
        <x:f>M2427*L2427/100</x:f>
      </x:c>
      <x:c r="O2427" s="6">
        <x:f>H2427-N2427</x:f>
      </x:c>
    </x:row>
    <x:row r="2428" spans="1:25">
      <x:c r="A2428" s="0" t="s">
        <x:v>132</x:v>
      </x:c>
      <x:c r="B2428" s="0" t="n">
        <x:v>2235</x:v>
      </x:c>
      <x:c r="C2428" s="0" t="s">
        <x:v>128</x:v>
      </x:c>
      <x:c r="D2428" s="0" t="s">
        <x:v>18</x:v>
      </x:c>
      <x:c r="E2428" s="0" t="s">
        <x:v>19</x:v>
      </x:c>
      <x:c r="F2428" s="0" t="s">
        <x:v>20</x:v>
      </x:c>
      <x:c r="G2428" s="0" t="n">
        <x:v>111</x:v>
      </x:c>
      <x:c r="H2428" s="4" t="n">
        <x:v>74.16</x:v>
      </x:c>
      <x:c r="I2428" s="4" t="n">
        <x:v>111</x:v>
      </x:c>
      <x:c r="J2428" s="4" t="n">
        <x:v>0.668</x:v>
      </x:c>
      <x:c r="K2428" s="4">
        <x:f>I2428*J2428</x:f>
      </x:c>
      <x:c r="L2428" s="4" t="n">
        <x:v>0</x:v>
      </x:c>
      <x:c r="M2428" s="5">
        <x:f>J2428/2.52*100</x:f>
      </x:c>
      <x:c r="N2428" s="6">
        <x:f>M2428*L2428/100</x:f>
      </x:c>
      <x:c r="O2428" s="6">
        <x:f>H2428-N2428</x:f>
      </x:c>
    </x:row>
    <x:row r="2429" spans="1:25">
      <x:c r="A2429" s="0" t="s">
        <x:v>132</x:v>
      </x:c>
      <x:c r="B2429" s="0" t="n">
        <x:v>2235</x:v>
      </x:c>
      <x:c r="C2429" s="0" t="s">
        <x:v>128</x:v>
      </x:c>
      <x:c r="D2429" s="0" t="s">
        <x:v>18</x:v>
      </x:c>
      <x:c r="E2429" s="0" t="s">
        <x:v>19</x:v>
      </x:c>
      <x:c r="F2429" s="0" t="s">
        <x:v>20</x:v>
      </x:c>
      <x:c r="G2429" s="0" t="n">
        <x:v>111</x:v>
      </x:c>
      <x:c r="H2429" s="4" t="n">
        <x:v>74.16</x:v>
      </x:c>
      <x:c r="I2429" s="4" t="n">
        <x:v>111</x:v>
      </x:c>
      <x:c r="J2429" s="4" t="n">
        <x:v>0.668</x:v>
      </x:c>
      <x:c r="K2429" s="4">
        <x:f>I2429*J2429</x:f>
      </x:c>
      <x:c r="L2429" s="4" t="n">
        <x:v>0</x:v>
      </x:c>
      <x:c r="M2429" s="5">
        <x:f>J2429/2.52*100</x:f>
      </x:c>
      <x:c r="N2429" s="6">
        <x:f>M2429*L2429/100</x:f>
      </x:c>
      <x:c r="O2429" s="6">
        <x:f>H2429-N2429</x:f>
      </x:c>
    </x:row>
    <x:row r="2430" spans="1:25">
      <x:c r="A2430" s="0" t="s">
        <x:v>132</x:v>
      </x:c>
      <x:c r="B2430" s="0" t="n">
        <x:v>2235</x:v>
      </x:c>
      <x:c r="C2430" s="0" t="s">
        <x:v>128</x:v>
      </x:c>
      <x:c r="D2430" s="0" t="s">
        <x:v>18</x:v>
      </x:c>
      <x:c r="E2430" s="0" t="s">
        <x:v>19</x:v>
      </x:c>
      <x:c r="F2430" s="0" t="s">
        <x:v>26</x:v>
      </x:c>
      <x:c r="G2430" s="0" t="n">
        <x:v>111</x:v>
      </x:c>
      <x:c r="H2430" s="4" t="n">
        <x:v>43.261</x:v>
      </x:c>
      <x:c r="I2430" s="4" t="n">
        <x:v>111</x:v>
      </x:c>
      <x:c r="J2430" s="4" t="n">
        <x:v>0.07</x:v>
      </x:c>
      <x:c r="K2430" s="4">
        <x:f>I2430*J2430</x:f>
      </x:c>
      <x:c r="L2430" s="4" t="n">
        <x:v>0</x:v>
      </x:c>
      <x:c r="M2430" s="5">
        <x:f>J2430/2.52*100</x:f>
      </x:c>
      <x:c r="N2430" s="6">
        <x:f>M2430*L2430/100</x:f>
      </x:c>
      <x:c r="O2430" s="6">
        <x:f>H2430-N2430</x:f>
      </x:c>
    </x:row>
    <x:row r="2431" spans="1:25">
      <x:c r="A2431" s="0" t="s">
        <x:v>139</x:v>
      </x:c>
      <x:c r="B2431" s="0" t="n">
        <x:v>2236</x:v>
      </x:c>
      <x:c r="C2431" s="0" t="s">
        <x:v>128</x:v>
      </x:c>
      <x:c r="D2431" s="0" t="s">
        <x:v>129</x:v>
      </x:c>
      <x:c r="E2431" s="0" t="s">
        <x:v>130</x:v>
      </x:c>
      <x:c r="F2431" s="0" t="s">
        <x:v>20</x:v>
      </x:c>
      <x:c r="G2431" s="0" t="n">
        <x:v>618</x:v>
      </x:c>
      <x:c r="H2431" s="4" t="n">
        <x:v>61.8</x:v>
      </x:c>
      <x:c r="I2431" s="4" t="n">
        <x:v>618</x:v>
      </x:c>
      <x:c r="J2431" s="4" t="n">
        <x:v>0.1</x:v>
      </x:c>
      <x:c r="K2431" s="4">
        <x:f>I2431*J2431</x:f>
      </x:c>
      <x:c r="L2431" s="4" t="n">
        <x:v>0</x:v>
      </x:c>
      <x:c r="M2431" s="5">
        <x:f>J2431/0.29*100</x:f>
      </x:c>
      <x:c r="N2431" s="6">
        <x:f>M2431*L2431/100</x:f>
      </x:c>
      <x:c r="O2431" s="6">
        <x:f>H2431-N2431</x:f>
      </x:c>
    </x:row>
    <x:row r="2432" spans="1:25">
      <x:c r="A2432" s="0" t="s">
        <x:v>139</x:v>
      </x:c>
      <x:c r="B2432" s="0" t="n">
        <x:v>2236</x:v>
      </x:c>
      <x:c r="C2432" s="0" t="s">
        <x:v>128</x:v>
      </x:c>
      <x:c r="D2432" s="0" t="s">
        <x:v>18</x:v>
      </x:c>
      <x:c r="E2432" s="0" t="s">
        <x:v>19</x:v>
      </x:c>
      <x:c r="F2432" s="0" t="s">
        <x:v>20</x:v>
      </x:c>
      <x:c r="G2432" s="0" t="n">
        <x:v>618</x:v>
      </x:c>
      <x:c r="H2432" s="4" t="n">
        <x:v>74.16</x:v>
      </x:c>
      <x:c r="I2432" s="4" t="n">
        <x:v>618</x:v>
      </x:c>
      <x:c r="J2432" s="4" t="n">
        <x:v>0.12</x:v>
      </x:c>
      <x:c r="K2432" s="4">
        <x:f>I2432*J2432</x:f>
      </x:c>
      <x:c r="L2432" s="4" t="n">
        <x:v>0</x:v>
      </x:c>
      <x:c r="M2432" s="5">
        <x:f>J2432/0.29*100</x:f>
      </x:c>
      <x:c r="N2432" s="6">
        <x:f>M2432*L2432/100</x:f>
      </x:c>
      <x:c r="O2432" s="6">
        <x:f>H2432-N2432</x:f>
      </x:c>
    </x:row>
    <x:row r="2433" spans="1:25">
      <x:c r="A2433" s="0" t="s">
        <x:v>139</x:v>
      </x:c>
      <x:c r="B2433" s="0" t="n">
        <x:v>2236</x:v>
      </x:c>
      <x:c r="C2433" s="0" t="s">
        <x:v>128</x:v>
      </x:c>
      <x:c r="D2433" s="0" t="s">
        <x:v>18</x:v>
      </x:c>
      <x:c r="E2433" s="0" t="s">
        <x:v>19</x:v>
      </x:c>
      <x:c r="F2433" s="0" t="s">
        <x:v>26</x:v>
      </x:c>
      <x:c r="G2433" s="0" t="n">
        <x:v>618</x:v>
      </x:c>
      <x:c r="H2433" s="4" t="n">
        <x:v>43.261</x:v>
      </x:c>
      <x:c r="I2433" s="4" t="n">
        <x:v>618</x:v>
      </x:c>
      <x:c r="J2433" s="4" t="n">
        <x:v>0.07</x:v>
      </x:c>
      <x:c r="K2433" s="4">
        <x:f>I2433*J2433</x:f>
      </x:c>
      <x:c r="L2433" s="4" t="n">
        <x:v>0</x:v>
      </x:c>
      <x:c r="M2433" s="5">
        <x:f>J2433/0.29*100</x:f>
      </x:c>
      <x:c r="N2433" s="6">
        <x:f>M2433*L2433/100</x:f>
      </x:c>
      <x:c r="O2433" s="6">
        <x:f>H2433-N2433</x:f>
      </x:c>
    </x:row>
    <x:row r="2434" spans="1:25">
      <x:c r="A2434" s="0" t="s">
        <x:v>138</x:v>
      </x:c>
      <x:c r="B2434" s="0" t="n">
        <x:v>2237</x:v>
      </x:c>
      <x:c r="C2434" s="0" t="s">
        <x:v>128</x:v>
      </x:c>
      <x:c r="D2434" s="0" t="s">
        <x:v>129</x:v>
      </x:c>
      <x:c r="E2434" s="0" t="s">
        <x:v>130</x:v>
      </x:c>
      <x:c r="F2434" s="0" t="s">
        <x:v>20</x:v>
      </x:c>
      <x:c r="G2434" s="0" t="n">
        <x:v>618</x:v>
      </x:c>
      <x:c r="H2434" s="4" t="n">
        <x:v>61.8</x:v>
      </x:c>
      <x:c r="I2434" s="4" t="n">
        <x:v>618</x:v>
      </x:c>
      <x:c r="J2434" s="4" t="n">
        <x:v>0.1</x:v>
      </x:c>
      <x:c r="K2434" s="4">
        <x:f>I2434*J2434</x:f>
      </x:c>
      <x:c r="L2434" s="4" t="n">
        <x:v>0</x:v>
      </x:c>
      <x:c r="M2434" s="5">
        <x:f>J2434/0.29*100</x:f>
      </x:c>
      <x:c r="N2434" s="6">
        <x:f>M2434*L2434/100</x:f>
      </x:c>
      <x:c r="O2434" s="6">
        <x:f>H2434-N2434</x:f>
      </x:c>
    </x:row>
    <x:row r="2435" spans="1:25">
      <x:c r="A2435" s="0" t="s">
        <x:v>138</x:v>
      </x:c>
      <x:c r="B2435" s="0" t="n">
        <x:v>2237</x:v>
      </x:c>
      <x:c r="C2435" s="0" t="s">
        <x:v>128</x:v>
      </x:c>
      <x:c r="D2435" s="0" t="s">
        <x:v>18</x:v>
      </x:c>
      <x:c r="E2435" s="0" t="s">
        <x:v>19</x:v>
      </x:c>
      <x:c r="F2435" s="0" t="s">
        <x:v>20</x:v>
      </x:c>
      <x:c r="G2435" s="0" t="n">
        <x:v>618</x:v>
      </x:c>
      <x:c r="H2435" s="4" t="n">
        <x:v>74.16</x:v>
      </x:c>
      <x:c r="I2435" s="4" t="n">
        <x:v>618</x:v>
      </x:c>
      <x:c r="J2435" s="4" t="n">
        <x:v>0.12</x:v>
      </x:c>
      <x:c r="K2435" s="4">
        <x:f>I2435*J2435</x:f>
      </x:c>
      <x:c r="L2435" s="4" t="n">
        <x:v>0</x:v>
      </x:c>
      <x:c r="M2435" s="5">
        <x:f>J2435/0.29*100</x:f>
      </x:c>
      <x:c r="N2435" s="6">
        <x:f>M2435*L2435/100</x:f>
      </x:c>
      <x:c r="O2435" s="6">
        <x:f>H2435-N2435</x:f>
      </x:c>
    </x:row>
    <x:row r="2436" spans="1:25">
      <x:c r="A2436" s="0" t="s">
        <x:v>138</x:v>
      </x:c>
      <x:c r="B2436" s="0" t="n">
        <x:v>2237</x:v>
      </x:c>
      <x:c r="C2436" s="0" t="s">
        <x:v>128</x:v>
      </x:c>
      <x:c r="D2436" s="0" t="s">
        <x:v>18</x:v>
      </x:c>
      <x:c r="E2436" s="0" t="s">
        <x:v>19</x:v>
      </x:c>
      <x:c r="F2436" s="0" t="s">
        <x:v>26</x:v>
      </x:c>
      <x:c r="G2436" s="0" t="n">
        <x:v>618</x:v>
      </x:c>
      <x:c r="H2436" s="4" t="n">
        <x:v>43.261</x:v>
      </x:c>
      <x:c r="I2436" s="4" t="n">
        <x:v>618</x:v>
      </x:c>
      <x:c r="J2436" s="4" t="n">
        <x:v>0.07</x:v>
      </x:c>
      <x:c r="K2436" s="4">
        <x:f>I2436*J2436</x:f>
      </x:c>
      <x:c r="L2436" s="4" t="n">
        <x:v>0</x:v>
      </x:c>
      <x:c r="M2436" s="5">
        <x:f>J2436/0.29*100</x:f>
      </x:c>
      <x:c r="N2436" s="6">
        <x:f>M2436*L2436/100</x:f>
      </x:c>
      <x:c r="O2436" s="6">
        <x:f>H2436-N2436</x:f>
      </x:c>
    </x:row>
    <x:row r="2437" spans="1:25">
      <x:c r="A2437" s="0" t="s">
        <x:v>142</x:v>
      </x:c>
      <x:c r="B2437" s="0" t="n">
        <x:v>2238</x:v>
      </x:c>
      <x:c r="C2437" s="0" t="s">
        <x:v>128</x:v>
      </x:c>
      <x:c r="D2437" s="0" t="s">
        <x:v>18</x:v>
      </x:c>
      <x:c r="E2437" s="0" t="s">
        <x:v>19</x:v>
      </x:c>
      <x:c r="F2437" s="0" t="s">
        <x:v>20</x:v>
      </x:c>
      <x:c r="G2437" s="0" t="n">
        <x:v>618</x:v>
      </x:c>
      <x:c r="H2437" s="4" t="n">
        <x:v>74.16</x:v>
      </x:c>
      <x:c r="I2437" s="4" t="n">
        <x:v>618</x:v>
      </x:c>
      <x:c r="J2437" s="4" t="n">
        <x:v>0.12</x:v>
      </x:c>
      <x:c r="K2437" s="4">
        <x:f>I2437*J2437</x:f>
      </x:c>
      <x:c r="L2437" s="4" t="n">
        <x:v>0</x:v>
      </x:c>
      <x:c r="M2437" s="5">
        <x:f>J2437/0.29*100</x:f>
      </x:c>
      <x:c r="N2437" s="6">
        <x:f>M2437*L2437/100</x:f>
      </x:c>
      <x:c r="O2437" s="6">
        <x:f>H2437-N2437</x:f>
      </x:c>
    </x:row>
    <x:row r="2438" spans="1:25">
      <x:c r="A2438" s="0" t="s">
        <x:v>142</x:v>
      </x:c>
      <x:c r="B2438" s="0" t="n">
        <x:v>2238</x:v>
      </x:c>
      <x:c r="C2438" s="0" t="s">
        <x:v>128</x:v>
      </x:c>
      <x:c r="D2438" s="0" t="s">
        <x:v>129</x:v>
      </x:c>
      <x:c r="E2438" s="0" t="s">
        <x:v>130</x:v>
      </x:c>
      <x:c r="F2438" s="0" t="s">
        <x:v>20</x:v>
      </x:c>
      <x:c r="G2438" s="0" t="n">
        <x:v>618</x:v>
      </x:c>
      <x:c r="H2438" s="4" t="n">
        <x:v>61.8</x:v>
      </x:c>
      <x:c r="I2438" s="4" t="n">
        <x:v>618</x:v>
      </x:c>
      <x:c r="J2438" s="4" t="n">
        <x:v>0.1</x:v>
      </x:c>
      <x:c r="K2438" s="4">
        <x:f>I2438*J2438</x:f>
      </x:c>
      <x:c r="L2438" s="4" t="n">
        <x:v>0</x:v>
      </x:c>
      <x:c r="M2438" s="5">
        <x:f>J2438/0.29*100</x:f>
      </x:c>
      <x:c r="N2438" s="6">
        <x:f>M2438*L2438/100</x:f>
      </x:c>
      <x:c r="O2438" s="6">
        <x:f>H2438-N2438</x:f>
      </x:c>
    </x:row>
    <x:row r="2439" spans="1:25">
      <x:c r="A2439" s="0" t="s">
        <x:v>142</x:v>
      </x:c>
      <x:c r="B2439" s="0" t="n">
        <x:v>2238</x:v>
      </x:c>
      <x:c r="C2439" s="0" t="s">
        <x:v>128</x:v>
      </x:c>
      <x:c r="D2439" s="0" t="s">
        <x:v>18</x:v>
      </x:c>
      <x:c r="E2439" s="0" t="s">
        <x:v>19</x:v>
      </x:c>
      <x:c r="F2439" s="0" t="s">
        <x:v>26</x:v>
      </x:c>
      <x:c r="G2439" s="0" t="n">
        <x:v>618</x:v>
      </x:c>
      <x:c r="H2439" s="4" t="n">
        <x:v>43.261</x:v>
      </x:c>
      <x:c r="I2439" s="4" t="n">
        <x:v>618</x:v>
      </x:c>
      <x:c r="J2439" s="4" t="n">
        <x:v>0.07</x:v>
      </x:c>
      <x:c r="K2439" s="4">
        <x:f>I2439*J2439</x:f>
      </x:c>
      <x:c r="L2439" s="4" t="n">
        <x:v>0</x:v>
      </x:c>
      <x:c r="M2439" s="5">
        <x:f>J2439/0.29*100</x:f>
      </x:c>
      <x:c r="N2439" s="6">
        <x:f>M2439*L2439/100</x:f>
      </x:c>
      <x:c r="O2439" s="6">
        <x:f>H2439-N2439</x:f>
      </x:c>
    </x:row>
    <x:row r="2440" spans="1:25">
      <x:c r="A2440" s="0" t="s">
        <x:v>135</x:v>
      </x:c>
      <x:c r="B2440" s="0" t="n">
        <x:v>2239</x:v>
      </x:c>
      <x:c r="C2440" s="0" t="s">
        <x:v>128</x:v>
      </x:c>
      <x:c r="D2440" s="0" t="s">
        <x:v>129</x:v>
      </x:c>
      <x:c r="E2440" s="0" t="s">
        <x:v>130</x:v>
      </x:c>
      <x:c r="F2440" s="0" t="s">
        <x:v>20</x:v>
      </x:c>
      <x:c r="G2440" s="0" t="n">
        <x:v>458</x:v>
      </x:c>
      <x:c r="H2440" s="4" t="n">
        <x:v>61.8</x:v>
      </x:c>
      <x:c r="I2440" s="4" t="n">
        <x:v>458</x:v>
      </x:c>
      <x:c r="J2440" s="4" t="n">
        <x:v>0.135</x:v>
      </x:c>
      <x:c r="K2440" s="4">
        <x:f>I2440*J2440</x:f>
      </x:c>
      <x:c r="L2440" s="4" t="n">
        <x:v>0</x:v>
      </x:c>
      <x:c r="M2440" s="5">
        <x:f>J2440/0.741*100</x:f>
      </x:c>
      <x:c r="N2440" s="6">
        <x:f>M2440*L2440/100</x:f>
      </x:c>
      <x:c r="O2440" s="6">
        <x:f>H2440-N2440</x:f>
      </x:c>
    </x:row>
    <x:row r="2441" spans="1:25">
      <x:c r="A2441" s="0" t="s">
        <x:v>135</x:v>
      </x:c>
      <x:c r="B2441" s="0" t="n">
        <x:v>2239</x:v>
      </x:c>
      <x:c r="C2441" s="0" t="s">
        <x:v>128</x:v>
      </x:c>
      <x:c r="D2441" s="0" t="s">
        <x:v>129</x:v>
      </x:c>
      <x:c r="E2441" s="0" t="s">
        <x:v>130</x:v>
      </x:c>
      <x:c r="F2441" s="0" t="s">
        <x:v>20</x:v>
      </x:c>
      <x:c r="G2441" s="0" t="n">
        <x:v>458</x:v>
      </x:c>
      <x:c r="H2441" s="4" t="n">
        <x:v>61.8</x:v>
      </x:c>
      <x:c r="I2441" s="4" t="n">
        <x:v>458</x:v>
      </x:c>
      <x:c r="J2441" s="4" t="n">
        <x:v>0.135</x:v>
      </x:c>
      <x:c r="K2441" s="4">
        <x:f>I2441*J2441</x:f>
      </x:c>
      <x:c r="L2441" s="4" t="n">
        <x:v>0</x:v>
      </x:c>
      <x:c r="M2441" s="5">
        <x:f>J2441/0.741*100</x:f>
      </x:c>
      <x:c r="N2441" s="6">
        <x:f>M2441*L2441/100</x:f>
      </x:c>
      <x:c r="O2441" s="6">
        <x:f>H2441-N2441</x:f>
      </x:c>
    </x:row>
    <x:row r="2442" spans="1:25">
      <x:c r="A2442" s="0" t="s">
        <x:v>135</x:v>
      </x:c>
      <x:c r="B2442" s="0" t="n">
        <x:v>2239</x:v>
      </x:c>
      <x:c r="C2442" s="0" t="s">
        <x:v>128</x:v>
      </x:c>
      <x:c r="D2442" s="0" t="s">
        <x:v>18</x:v>
      </x:c>
      <x:c r="E2442" s="0" t="s">
        <x:v>19</x:v>
      </x:c>
      <x:c r="F2442" s="0" t="s">
        <x:v>20</x:v>
      </x:c>
      <x:c r="G2442" s="0" t="n">
        <x:v>458</x:v>
      </x:c>
      <x:c r="H2442" s="4" t="n">
        <x:v>74.16</x:v>
      </x:c>
      <x:c r="I2442" s="4" t="n">
        <x:v>458</x:v>
      </x:c>
      <x:c r="J2442" s="4" t="n">
        <x:v>0.162</x:v>
      </x:c>
      <x:c r="K2442" s="4">
        <x:f>I2442*J2442</x:f>
      </x:c>
      <x:c r="L2442" s="4" t="n">
        <x:v>0</x:v>
      </x:c>
      <x:c r="M2442" s="5">
        <x:f>J2442/0.741*100</x:f>
      </x:c>
      <x:c r="N2442" s="6">
        <x:f>M2442*L2442/100</x:f>
      </x:c>
      <x:c r="O2442" s="6">
        <x:f>H2442-N2442</x:f>
      </x:c>
    </x:row>
    <x:row r="2443" spans="1:25">
      <x:c r="A2443" s="0" t="s">
        <x:v>135</x:v>
      </x:c>
      <x:c r="B2443" s="0" t="n">
        <x:v>2239</x:v>
      </x:c>
      <x:c r="C2443" s="0" t="s">
        <x:v>128</x:v>
      </x:c>
      <x:c r="D2443" s="0" t="s">
        <x:v>18</x:v>
      </x:c>
      <x:c r="E2443" s="0" t="s">
        <x:v>19</x:v>
      </x:c>
      <x:c r="F2443" s="0" t="s">
        <x:v>20</x:v>
      </x:c>
      <x:c r="G2443" s="0" t="n">
        <x:v>458</x:v>
      </x:c>
      <x:c r="H2443" s="4" t="n">
        <x:v>74.16</x:v>
      </x:c>
      <x:c r="I2443" s="4" t="n">
        <x:v>458</x:v>
      </x:c>
      <x:c r="J2443" s="4" t="n">
        <x:v>0.162</x:v>
      </x:c>
      <x:c r="K2443" s="4">
        <x:f>I2443*J2443</x:f>
      </x:c>
      <x:c r="L2443" s="4" t="n">
        <x:v>0</x:v>
      </x:c>
      <x:c r="M2443" s="5">
        <x:f>J2443/0.741*100</x:f>
      </x:c>
      <x:c r="N2443" s="6">
        <x:f>M2443*L2443/100</x:f>
      </x:c>
      <x:c r="O2443" s="6">
        <x:f>H2443-N2443</x:f>
      </x:c>
    </x:row>
    <x:row r="2444" spans="1:25">
      <x:c r="A2444" s="0" t="s">
        <x:v>135</x:v>
      </x:c>
      <x:c r="B2444" s="0" t="n">
        <x:v>2239</x:v>
      </x:c>
      <x:c r="C2444" s="0" t="s">
        <x:v>128</x:v>
      </x:c>
      <x:c r="D2444" s="0" t="s">
        <x:v>129</x:v>
      </x:c>
      <x:c r="E2444" s="0" t="s">
        <x:v>130</x:v>
      </x:c>
      <x:c r="F2444" s="0" t="s">
        <x:v>20</x:v>
      </x:c>
      <x:c r="G2444" s="0" t="n">
        <x:v>458</x:v>
      </x:c>
      <x:c r="H2444" s="4" t="n">
        <x:v>16</x:v>
      </x:c>
      <x:c r="I2444" s="4" t="n">
        <x:v>458</x:v>
      </x:c>
      <x:c r="J2444" s="4" t="n">
        <x:v>0.035</x:v>
      </x:c>
      <x:c r="K2444" s="4">
        <x:f>I2444*J2444</x:f>
      </x:c>
      <x:c r="L2444" s="4" t="n">
        <x:v>0</x:v>
      </x:c>
      <x:c r="M2444" s="5">
        <x:f>J2444/0.741*100</x:f>
      </x:c>
      <x:c r="N2444" s="6">
        <x:f>M2444*L2444/100</x:f>
      </x:c>
      <x:c r="O2444" s="6">
        <x:f>H2444-N2444</x:f>
      </x:c>
    </x:row>
    <x:row r="2445" spans="1:25">
      <x:c r="A2445" s="0" t="s">
        <x:v>135</x:v>
      </x:c>
      <x:c r="B2445" s="0" t="n">
        <x:v>2239</x:v>
      </x:c>
      <x:c r="C2445" s="0" t="s">
        <x:v>128</x:v>
      </x:c>
      <x:c r="D2445" s="0" t="s">
        <x:v>18</x:v>
      </x:c>
      <x:c r="E2445" s="0" t="s">
        <x:v>19</x:v>
      </x:c>
      <x:c r="F2445" s="0" t="s">
        <x:v>20</x:v>
      </x:c>
      <x:c r="G2445" s="0" t="n">
        <x:v>458</x:v>
      </x:c>
      <x:c r="H2445" s="4" t="n">
        <x:v>19.2</x:v>
      </x:c>
      <x:c r="I2445" s="4" t="n">
        <x:v>458</x:v>
      </x:c>
      <x:c r="J2445" s="4" t="n">
        <x:v>0.042</x:v>
      </x:c>
      <x:c r="K2445" s="4">
        <x:f>I2445*J2445</x:f>
      </x:c>
      <x:c r="L2445" s="4" t="n">
        <x:v>0</x:v>
      </x:c>
      <x:c r="M2445" s="5">
        <x:f>J2445/0.741*100</x:f>
      </x:c>
      <x:c r="N2445" s="6">
        <x:f>M2445*L2445/100</x:f>
      </x:c>
      <x:c r="O2445" s="6">
        <x:f>H2445-N2445</x:f>
      </x:c>
    </x:row>
    <x:row r="2446" spans="1:25">
      <x:c r="A2446" s="0" t="s">
        <x:v>135</x:v>
      </x:c>
      <x:c r="B2446" s="0" t="n">
        <x:v>2239</x:v>
      </x:c>
      <x:c r="C2446" s="0" t="s">
        <x:v>128</x:v>
      </x:c>
      <x:c r="D2446" s="0" t="s">
        <x:v>18</x:v>
      </x:c>
      <x:c r="E2446" s="0" t="s">
        <x:v>19</x:v>
      </x:c>
      <x:c r="F2446" s="0" t="s">
        <x:v>26</x:v>
      </x:c>
      <x:c r="G2446" s="0" t="n">
        <x:v>458</x:v>
      </x:c>
      <x:c r="H2446" s="4" t="n">
        <x:v>43.261</x:v>
      </x:c>
      <x:c r="I2446" s="4" t="n">
        <x:v>458</x:v>
      </x:c>
      <x:c r="J2446" s="4" t="n">
        <x:v>0.07</x:v>
      </x:c>
      <x:c r="K2446" s="4">
        <x:f>I2446*J2446</x:f>
      </x:c>
      <x:c r="L2446" s="4" t="n">
        <x:v>0</x:v>
      </x:c>
      <x:c r="M2446" s="5">
        <x:f>J2446/0.741*100</x:f>
      </x:c>
      <x:c r="N2446" s="6">
        <x:f>M2446*L2446/100</x:f>
      </x:c>
      <x:c r="O2446" s="6">
        <x:f>H2446-N2446</x:f>
      </x:c>
    </x:row>
    <x:row r="2447" spans="1:25">
      <x:c r="A2447" s="0" t="s">
        <x:v>123</x:v>
      </x:c>
      <x:c r="B2447" s="0" t="n">
        <x:v>2241</x:v>
      </x:c>
      <x:c r="C2447" s="0" t="s">
        <x:v>21</x:v>
      </x:c>
      <x:c r="D2447" s="0" t="s">
        <x:v>42</x:v>
      </x:c>
      <x:c r="E2447" s="0" t="s">
        <x:v>44</x:v>
      </x:c>
      <x:c r="F2447" s="0" t="s">
        <x:v>20</x:v>
      </x:c>
      <x:c r="G2447" s="0" t="n">
        <x:v>107</x:v>
      </x:c>
      <x:c r="H2447" s="4" t="n">
        <x:v>3.6</x:v>
      </x:c>
      <x:c r="I2447" s="4" t="n">
        <x:v>107</x:v>
      </x:c>
      <x:c r="J2447" s="4" t="n">
        <x:v>0.034</x:v>
      </x:c>
      <x:c r="K2447" s="4">
        <x:f>I2447*J2447</x:f>
      </x:c>
      <x:c r="L2447" s="4" t="n">
        <x:v>0</x:v>
      </x:c>
      <x:c r="M2447" s="5">
        <x:f>J2447/3.83*100</x:f>
      </x:c>
      <x:c r="N2447" s="6">
        <x:f>M2447*L2447/100</x:f>
      </x:c>
      <x:c r="O2447" s="6">
        <x:f>H2447-N2447</x:f>
      </x:c>
    </x:row>
    <x:row r="2448" spans="1:25">
      <x:c r="A2448" s="0" t="s">
        <x:v>123</x:v>
      </x:c>
      <x:c r="B2448" s="0" t="n">
        <x:v>2241</x:v>
      </x:c>
      <x:c r="C2448" s="0" t="s">
        <x:v>21</x:v>
      </x:c>
      <x:c r="D2448" s="0" t="s">
        <x:v>42</x:v>
      </x:c>
      <x:c r="E2448" s="0" t="s">
        <x:v>43</x:v>
      </x:c>
      <x:c r="F2448" s="0" t="s">
        <x:v>20</x:v>
      </x:c>
      <x:c r="G2448" s="0" t="n">
        <x:v>107</x:v>
      </x:c>
      <x:c r="H2448" s="4" t="n">
        <x:v>3.6</x:v>
      </x:c>
      <x:c r="I2448" s="4" t="n">
        <x:v>107</x:v>
      </x:c>
      <x:c r="J2448" s="4" t="n">
        <x:v>0.034</x:v>
      </x:c>
      <x:c r="K2448" s="4">
        <x:f>I2448*J2448</x:f>
      </x:c>
      <x:c r="L2448" s="4" t="n">
        <x:v>0</x:v>
      </x:c>
      <x:c r="M2448" s="5">
        <x:f>J2448/3.83*100</x:f>
      </x:c>
      <x:c r="N2448" s="6">
        <x:f>M2448*L2448/100</x:f>
      </x:c>
      <x:c r="O2448" s="6">
        <x:f>H2448-N2448</x:f>
      </x:c>
    </x:row>
    <x:row r="2449" spans="1:25">
      <x:c r="A2449" s="0" t="s">
        <x:v>123</x:v>
      </x:c>
      <x:c r="B2449" s="0" t="n">
        <x:v>2241</x:v>
      </x:c>
      <x:c r="C2449" s="0" t="s">
        <x:v>21</x:v>
      </x:c>
      <x:c r="D2449" s="0" t="s">
        <x:v>42</x:v>
      </x:c>
      <x:c r="E2449" s="0" t="s">
        <x:v>44</x:v>
      </x:c>
      <x:c r="F2449" s="0" t="s">
        <x:v>20</x:v>
      </x:c>
      <x:c r="G2449" s="0" t="n">
        <x:v>107</x:v>
      </x:c>
      <x:c r="H2449" s="4" t="n">
        <x:v>1.5</x:v>
      </x:c>
      <x:c r="I2449" s="4" t="n">
        <x:v>107</x:v>
      </x:c>
      <x:c r="J2449" s="4" t="n">
        <x:v>0.014</x:v>
      </x:c>
      <x:c r="K2449" s="4">
        <x:f>I2449*J2449</x:f>
      </x:c>
      <x:c r="L2449" s="4" t="n">
        <x:v>0</x:v>
      </x:c>
      <x:c r="M2449" s="5">
        <x:f>J2449/3.83*100</x:f>
      </x:c>
      <x:c r="N2449" s="6">
        <x:f>M2449*L2449/100</x:f>
      </x:c>
      <x:c r="O2449" s="6">
        <x:f>H2449-N2449</x:f>
      </x:c>
    </x:row>
    <x:row r="2450" spans="1:25">
      <x:c r="A2450" s="0" t="s">
        <x:v>123</x:v>
      </x:c>
      <x:c r="B2450" s="0" t="n">
        <x:v>2241</x:v>
      </x:c>
      <x:c r="C2450" s="0" t="s">
        <x:v>21</x:v>
      </x:c>
      <x:c r="D2450" s="0" t="s">
        <x:v>42</x:v>
      </x:c>
      <x:c r="E2450" s="0" t="s">
        <x:v>43</x:v>
      </x:c>
      <x:c r="F2450" s="0" t="s">
        <x:v>20</x:v>
      </x:c>
      <x:c r="G2450" s="0" t="n">
        <x:v>107</x:v>
      </x:c>
      <x:c r="H2450" s="4" t="n">
        <x:v>1.5</x:v>
      </x:c>
      <x:c r="I2450" s="4" t="n">
        <x:v>107</x:v>
      </x:c>
      <x:c r="J2450" s="4" t="n">
        <x:v>0.014</x:v>
      </x:c>
      <x:c r="K2450" s="4">
        <x:f>I2450*J2450</x:f>
      </x:c>
      <x:c r="L2450" s="4" t="n">
        <x:v>0</x:v>
      </x:c>
      <x:c r="M2450" s="5">
        <x:f>J2450/3.83*100</x:f>
      </x:c>
      <x:c r="N2450" s="6">
        <x:f>M2450*L2450/100</x:f>
      </x:c>
      <x:c r="O2450" s="6">
        <x:f>H2450-N2450</x:f>
      </x:c>
    </x:row>
    <x:row r="2451" spans="1:25">
      <x:c r="A2451" s="0" t="s">
        <x:v>123</x:v>
      </x:c>
      <x:c r="B2451" s="0" t="n">
        <x:v>2241</x:v>
      </x:c>
      <x:c r="C2451" s="0" t="s">
        <x:v>21</x:v>
      </x:c>
      <x:c r="D2451" s="0" t="s">
        <x:v>42</x:v>
      </x:c>
      <x:c r="E2451" s="0" t="s">
        <x:v>43</x:v>
      </x:c>
      <x:c r="F2451" s="0" t="s">
        <x:v>20</x:v>
      </x:c>
      <x:c r="G2451" s="0" t="n">
        <x:v>107</x:v>
      </x:c>
      <x:c r="H2451" s="4" t="n">
        <x:v>27</x:v>
      </x:c>
      <x:c r="I2451" s="4" t="n">
        <x:v>107</x:v>
      </x:c>
      <x:c r="J2451" s="4" t="n">
        <x:v>0.252</x:v>
      </x:c>
      <x:c r="K2451" s="4">
        <x:f>I2451*J2451</x:f>
      </x:c>
      <x:c r="L2451" s="4" t="n">
        <x:v>0</x:v>
      </x:c>
      <x:c r="M2451" s="5">
        <x:f>J2451/3.83*100</x:f>
      </x:c>
      <x:c r="N2451" s="6">
        <x:f>M2451*L2451/100</x:f>
      </x:c>
      <x:c r="O2451" s="6">
        <x:f>H2451-N2451</x:f>
      </x:c>
    </x:row>
    <x:row r="2452" spans="1:25">
      <x:c r="A2452" s="0" t="s">
        <x:v>123</x:v>
      </x:c>
      <x:c r="B2452" s="0" t="n">
        <x:v>2241</x:v>
      </x:c>
      <x:c r="C2452" s="0" t="s">
        <x:v>21</x:v>
      </x:c>
      <x:c r="D2452" s="0" t="s">
        <x:v>42</x:v>
      </x:c>
      <x:c r="E2452" s="0" t="s">
        <x:v>44</x:v>
      </x:c>
      <x:c r="F2452" s="0" t="s">
        <x:v>20</x:v>
      </x:c>
      <x:c r="G2452" s="0" t="n">
        <x:v>107</x:v>
      </x:c>
      <x:c r="H2452" s="4" t="n">
        <x:v>27</x:v>
      </x:c>
      <x:c r="I2452" s="4" t="n">
        <x:v>107</x:v>
      </x:c>
      <x:c r="J2452" s="4" t="n">
        <x:v>0.252</x:v>
      </x:c>
      <x:c r="K2452" s="4">
        <x:f>I2452*J2452</x:f>
      </x:c>
      <x:c r="L2452" s="4" t="n">
        <x:v>0</x:v>
      </x:c>
      <x:c r="M2452" s="5">
        <x:f>J2452/3.83*100</x:f>
      </x:c>
      <x:c r="N2452" s="6">
        <x:f>M2452*L2452/100</x:f>
      </x:c>
      <x:c r="O2452" s="6">
        <x:f>H2452-N2452</x:f>
      </x:c>
    </x:row>
    <x:row r="2453" spans="1:25">
      <x:c r="A2453" s="0" t="s">
        <x:v>123</x:v>
      </x:c>
      <x:c r="B2453" s="0" t="n">
        <x:v>2241</x:v>
      </x:c>
      <x:c r="C2453" s="0" t="s">
        <x:v>21</x:v>
      </x:c>
      <x:c r="D2453" s="0" t="s">
        <x:v>33</x:v>
      </x:c>
      <x:c r="E2453" s="0" t="s">
        <x:v>45</x:v>
      </x:c>
      <x:c r="F2453" s="0" t="s">
        <x:v>26</x:v>
      </x:c>
      <x:c r="G2453" s="0" t="n">
        <x:v>107</x:v>
      </x:c>
      <x:c r="H2453" s="4" t="n">
        <x:v>158.36</x:v>
      </x:c>
      <x:c r="I2453" s="4" t="n">
        <x:v>107</x:v>
      </x:c>
      <x:c r="J2453" s="4" t="n">
        <x:v>1.48</x:v>
      </x:c>
      <x:c r="K2453" s="4">
        <x:f>I2453*J2453</x:f>
      </x:c>
      <x:c r="L2453" s="4" t="n">
        <x:v>0</x:v>
      </x:c>
      <x:c r="M2453" s="5">
        <x:f>J2453/3.83*100</x:f>
      </x:c>
      <x:c r="N2453" s="6">
        <x:f>M2453*L2453/100</x:f>
      </x:c>
      <x:c r="O2453" s="6">
        <x:f>H2453-N2453</x:f>
      </x:c>
    </x:row>
    <x:row r="2454" spans="1:25">
      <x:c r="A2454" s="0" t="s">
        <x:v>123</x:v>
      </x:c>
      <x:c r="B2454" s="0" t="n">
        <x:v>2241</x:v>
      </x:c>
      <x:c r="C2454" s="0" t="s">
        <x:v>21</x:v>
      </x:c>
      <x:c r="D2454" s="0" t="s">
        <x:v>36</x:v>
      </x:c>
      <x:c r="E2454" s="0" t="s">
        <x:v>46</x:v>
      </x:c>
      <x:c r="F2454" s="0" t="s">
        <x:v>26</x:v>
      </x:c>
      <x:c r="G2454" s="0" t="n">
        <x:v>107</x:v>
      </x:c>
      <x:c r="H2454" s="4" t="n">
        <x:v>33.347</x:v>
      </x:c>
      <x:c r="I2454" s="4" t="n">
        <x:v>107</x:v>
      </x:c>
      <x:c r="J2454" s="4" t="s"/>
      <x:c r="K2454" s="4">
        <x:f>I2454*J2454</x:f>
      </x:c>
      <x:c r="L2454" s="4" t="n">
        <x:v>0</x:v>
      </x:c>
      <x:c r="M2454" s="5">
        <x:f>J2454/3.83*100</x:f>
      </x:c>
      <x:c r="N2454" s="6">
        <x:f>M2454*L2454/100</x:f>
      </x:c>
      <x:c r="O2454" s="6">
        <x:f>H2454-N2454</x:f>
      </x:c>
    </x:row>
    <x:row r="2455" spans="1:25">
      <x:c r="A2455" s="0" t="s">
        <x:v>123</x:v>
      </x:c>
      <x:c r="B2455" s="0" t="n">
        <x:v>2241</x:v>
      </x:c>
      <x:c r="C2455" s="0" t="s">
        <x:v>21</x:v>
      </x:c>
      <x:c r="D2455" s="0" t="s">
        <x:v>150</x:v>
      </x:c>
      <x:c r="E2455" s="0" t="s">
        <x:v>46</x:v>
      </x:c>
      <x:c r="F2455" s="0" t="s">
        <x:v>26</x:v>
      </x:c>
      <x:c r="G2455" s="0" t="n">
        <x:v>107</x:v>
      </x:c>
      <x:c r="H2455" s="4" t="n">
        <x:v>187.25</x:v>
      </x:c>
      <x:c r="I2455" s="4" t="n">
        <x:v>107</x:v>
      </x:c>
      <x:c r="J2455" s="4" t="n">
        <x:v>1.75</x:v>
      </x:c>
      <x:c r="K2455" s="4">
        <x:f>I2455*J2455</x:f>
      </x:c>
      <x:c r="L2455" s="4" t="n">
        <x:v>0</x:v>
      </x:c>
      <x:c r="M2455" s="5">
        <x:f>J2455/3.83*100</x:f>
      </x:c>
      <x:c r="N2455" s="6">
        <x:f>M2455*L2455/100</x:f>
      </x:c>
      <x:c r="O2455" s="6">
        <x:f>H2455-N2455</x:f>
      </x:c>
    </x:row>
    <x:row r="2456" spans="1:25">
      <x:c r="A2456" s="0" t="s">
        <x:v>56</x:v>
      </x:c>
      <x:c r="B2456" s="0" t="n">
        <x:v>2242</x:v>
      </x:c>
      <x:c r="C2456" s="0" t="s">
        <x:v>128</x:v>
      </x:c>
      <x:c r="D2456" s="0" t="s">
        <x:v>129</x:v>
      </x:c>
      <x:c r="E2456" s="0" t="s">
        <x:v>130</x:v>
      </x:c>
      <x:c r="F2456" s="0" t="s">
        <x:v>20</x:v>
      </x:c>
      <x:c r="G2456" s="0" t="n">
        <x:v>988</x:v>
      </x:c>
      <x:c r="H2456" s="4" t="n">
        <x:v>98.8</x:v>
      </x:c>
      <x:c r="I2456" s="4" t="n">
        <x:v>988</x:v>
      </x:c>
      <x:c r="J2456" s="4" t="n">
        <x:v>0.1</x:v>
      </x:c>
      <x:c r="K2456" s="4">
        <x:f>I2456*J2456</x:f>
      </x:c>
      <x:c r="L2456" s="4" t="n">
        <x:v>0</x:v>
      </x:c>
      <x:c r="M2456" s="5">
        <x:f>J2456/0.47*100</x:f>
      </x:c>
      <x:c r="N2456" s="6">
        <x:f>M2456*L2456/100</x:f>
      </x:c>
      <x:c r="O2456" s="6">
        <x:f>H2456-N2456</x:f>
      </x:c>
    </x:row>
    <x:row r="2457" spans="1:25">
      <x:c r="A2457" s="0" t="s">
        <x:v>56</x:v>
      </x:c>
      <x:c r="B2457" s="0" t="n">
        <x:v>2242</x:v>
      </x:c>
      <x:c r="C2457" s="0" t="s">
        <x:v>128</x:v>
      </x:c>
      <x:c r="D2457" s="0" t="s">
        <x:v>18</x:v>
      </x:c>
      <x:c r="E2457" s="0" t="s">
        <x:v>19</x:v>
      </x:c>
      <x:c r="F2457" s="0" t="s">
        <x:v>20</x:v>
      </x:c>
      <x:c r="G2457" s="0" t="n">
        <x:v>988</x:v>
      </x:c>
      <x:c r="H2457" s="4" t="n">
        <x:v>148.32</x:v>
      </x:c>
      <x:c r="I2457" s="4" t="n">
        <x:v>988</x:v>
      </x:c>
      <x:c r="J2457" s="4" t="n">
        <x:v>0.15</x:v>
      </x:c>
      <x:c r="K2457" s="4">
        <x:f>I2457*J2457</x:f>
      </x:c>
      <x:c r="L2457" s="4" t="n">
        <x:v>0</x:v>
      </x:c>
      <x:c r="M2457" s="5">
        <x:f>J2457/0.47*100</x:f>
      </x:c>
      <x:c r="N2457" s="6">
        <x:f>M2457*L2457/100</x:f>
      </x:c>
      <x:c r="O2457" s="6">
        <x:f>H2457-N2457</x:f>
      </x:c>
    </x:row>
    <x:row r="2458" spans="1:25">
      <x:c r="A2458" s="0" t="s">
        <x:v>56</x:v>
      </x:c>
      <x:c r="B2458" s="0" t="n">
        <x:v>2242</x:v>
      </x:c>
      <x:c r="C2458" s="0" t="s">
        <x:v>128</x:v>
      </x:c>
      <x:c r="D2458" s="0" t="s">
        <x:v>18</x:v>
      </x:c>
      <x:c r="E2458" s="0" t="s">
        <x:v>19</x:v>
      </x:c>
      <x:c r="F2458" s="0" t="s">
        <x:v>20</x:v>
      </x:c>
      <x:c r="G2458" s="0" t="n">
        <x:v>988</x:v>
      </x:c>
      <x:c r="H2458" s="4" t="n">
        <x:v>148.32</x:v>
      </x:c>
      <x:c r="I2458" s="4" t="n">
        <x:v>988</x:v>
      </x:c>
      <x:c r="J2458" s="4" t="n">
        <x:v>0.15</x:v>
      </x:c>
      <x:c r="K2458" s="4">
        <x:f>I2458*J2458</x:f>
      </x:c>
      <x:c r="L2458" s="4" t="n">
        <x:v>0</x:v>
      </x:c>
      <x:c r="M2458" s="5">
        <x:f>J2458/0.47*100</x:f>
      </x:c>
      <x:c r="N2458" s="6">
        <x:f>M2458*L2458/100</x:f>
      </x:c>
      <x:c r="O2458" s="6">
        <x:f>H2458-N2458</x:f>
      </x:c>
    </x:row>
    <x:row r="2459" spans="1:25">
      <x:c r="A2459" s="0" t="s">
        <x:v>56</x:v>
      </x:c>
      <x:c r="B2459" s="0" t="n">
        <x:v>2242</x:v>
      </x:c>
      <x:c r="C2459" s="0" t="s">
        <x:v>128</x:v>
      </x:c>
      <x:c r="D2459" s="0" t="s">
        <x:v>18</x:v>
      </x:c>
      <x:c r="E2459" s="0" t="s">
        <x:v>19</x:v>
      </x:c>
      <x:c r="F2459" s="0" t="s">
        <x:v>26</x:v>
      </x:c>
      <x:c r="G2459" s="0" t="n">
        <x:v>988</x:v>
      </x:c>
      <x:c r="H2459" s="4" t="n">
        <x:v>69.162</x:v>
      </x:c>
      <x:c r="I2459" s="4" t="n">
        <x:v>988</x:v>
      </x:c>
      <x:c r="J2459" s="4" t="n">
        <x:v>0.07</x:v>
      </x:c>
      <x:c r="K2459" s="4">
        <x:f>I2459*J2459</x:f>
      </x:c>
      <x:c r="L2459" s="4" t="n">
        <x:v>0</x:v>
      </x:c>
      <x:c r="M2459" s="5">
        <x:f>J2459/0.47*100</x:f>
      </x:c>
      <x:c r="N2459" s="6">
        <x:f>M2459*L2459/100</x:f>
      </x:c>
      <x:c r="O2459" s="6">
        <x:f>H2459-N2459</x:f>
      </x:c>
    </x:row>
    <x:row r="2460" spans="1:25">
      <x:c r="A2460" s="0" t="s">
        <x:v>98</x:v>
      </x:c>
      <x:c r="B2460" s="0" t="n">
        <x:v>2243</x:v>
      </x:c>
      <x:c r="C2460" s="0" t="s">
        <x:v>21</x:v>
      </x:c>
      <x:c r="D2460" s="0" t="s">
        <x:v>33</x:v>
      </x:c>
      <x:c r="E2460" s="0" t="s">
        <x:v>34</x:v>
      </x:c>
      <x:c r="F2460" s="0" t="s">
        <x:v>20</x:v>
      </x:c>
      <x:c r="G2460" s="0" t="n">
        <x:v>173</x:v>
      </x:c>
      <x:c r="H2460" s="4" t="n">
        <x:v>46.018</x:v>
      </x:c>
      <x:c r="I2460" s="4" t="n">
        <x:v>173</x:v>
      </x:c>
      <x:c r="J2460" s="4" t="n">
        <x:v>0.266</x:v>
      </x:c>
      <x:c r="K2460" s="4">
        <x:f>I2460*J2460</x:f>
      </x:c>
      <x:c r="L2460" s="4" t="n">
        <x:v>0</x:v>
      </x:c>
      <x:c r="M2460" s="5">
        <x:f>J2460/1.475*100</x:f>
      </x:c>
      <x:c r="N2460" s="6">
        <x:f>M2460*L2460/100</x:f>
      </x:c>
      <x:c r="O2460" s="6">
        <x:f>H2460-N2460</x:f>
      </x:c>
    </x:row>
    <x:row r="2461" spans="1:25">
      <x:c r="A2461" s="0" t="s">
        <x:v>98</x:v>
      </x:c>
      <x:c r="B2461" s="0" t="n">
        <x:v>2243</x:v>
      </x:c>
      <x:c r="C2461" s="0" t="s">
        <x:v>21</x:v>
      </x:c>
      <x:c r="D2461" s="0" t="s">
        <x:v>22</x:v>
      </x:c>
      <x:c r="E2461" s="0" t="s">
        <x:v>35</x:v>
      </x:c>
      <x:c r="F2461" s="0" t="s">
        <x:v>20</x:v>
      </x:c>
      <x:c r="G2461" s="0" t="n">
        <x:v>173</x:v>
      </x:c>
      <x:c r="H2461" s="4" t="n">
        <x:v>50.4</x:v>
      </x:c>
      <x:c r="I2461" s="4" t="n">
        <x:v>173</x:v>
      </x:c>
      <x:c r="J2461" s="4" t="n">
        <x:v>0.291</x:v>
      </x:c>
      <x:c r="K2461" s="4">
        <x:f>I2461*J2461</x:f>
      </x:c>
      <x:c r="L2461" s="4" t="n">
        <x:v>0</x:v>
      </x:c>
      <x:c r="M2461" s="5">
        <x:f>J2461/1.475*100</x:f>
      </x:c>
      <x:c r="N2461" s="6">
        <x:f>M2461*L2461/100</x:f>
      </x:c>
      <x:c r="O2461" s="6">
        <x:f>H2461-N2461</x:f>
      </x:c>
    </x:row>
    <x:row r="2462" spans="1:25">
      <x:c r="A2462" s="0" t="s">
        <x:v>98</x:v>
      </x:c>
      <x:c r="B2462" s="0" t="n">
        <x:v>2243</x:v>
      </x:c>
      <x:c r="C2462" s="0" t="s">
        <x:v>21</x:v>
      </x:c>
      <x:c r="D2462" s="0" t="s">
        <x:v>33</x:v>
      </x:c>
      <x:c r="E2462" s="0" t="s">
        <x:v>34</x:v>
      </x:c>
      <x:c r="F2462" s="0" t="s">
        <x:v>26</x:v>
      </x:c>
      <x:c r="G2462" s="0" t="n">
        <x:v>173</x:v>
      </x:c>
      <x:c r="H2462" s="4" t="n">
        <x:v>13.499</x:v>
      </x:c>
      <x:c r="I2462" s="4" t="n">
        <x:v>173</x:v>
      </x:c>
      <x:c r="J2462" s="4" t="n">
        <x:v>0.078</x:v>
      </x:c>
      <x:c r="K2462" s="4">
        <x:f>I2462*J2462</x:f>
      </x:c>
      <x:c r="L2462" s="4" t="n">
        <x:v>0</x:v>
      </x:c>
      <x:c r="M2462" s="5">
        <x:f>J2462/1.475*100</x:f>
      </x:c>
      <x:c r="N2462" s="6">
        <x:f>M2462*L2462/100</x:f>
      </x:c>
      <x:c r="O2462" s="6">
        <x:f>H2462-N2462</x:f>
      </x:c>
    </x:row>
    <x:row r="2463" spans="1:25">
      <x:c r="A2463" s="0" t="s">
        <x:v>98</x:v>
      </x:c>
      <x:c r="B2463" s="0" t="n">
        <x:v>2243</x:v>
      </x:c>
      <x:c r="C2463" s="0" t="s">
        <x:v>21</x:v>
      </x:c>
      <x:c r="D2463" s="0" t="s">
        <x:v>36</x:v>
      </x:c>
      <x:c r="E2463" s="0" t="s">
        <x:v>37</x:v>
      </x:c>
      <x:c r="F2463" s="0" t="s">
        <x:v>26</x:v>
      </x:c>
      <x:c r="G2463" s="0" t="n">
        <x:v>173</x:v>
      </x:c>
      <x:c r="H2463" s="4" t="n">
        <x:v>72.66</x:v>
      </x:c>
      <x:c r="I2463" s="4" t="n">
        <x:v>173</x:v>
      </x:c>
      <x:c r="J2463" s="4" t="n">
        <x:v>0.42</x:v>
      </x:c>
      <x:c r="K2463" s="4">
        <x:f>I2463*J2463</x:f>
      </x:c>
      <x:c r="L2463" s="4" t="n">
        <x:v>0</x:v>
      </x:c>
      <x:c r="M2463" s="5">
        <x:f>J2463/1.475*100</x:f>
      </x:c>
      <x:c r="N2463" s="6">
        <x:f>M2463*L2463/100</x:f>
      </x:c>
      <x:c r="O2463" s="6">
        <x:f>H2463-N2463</x:f>
      </x:c>
    </x:row>
    <x:row r="2464" spans="1:25">
      <x:c r="A2464" s="0" t="s">
        <x:v>98</x:v>
      </x:c>
      <x:c r="B2464" s="0" t="n">
        <x:v>2243</x:v>
      </x:c>
      <x:c r="C2464" s="0" t="s">
        <x:v>21</x:v>
      </x:c>
      <x:c r="D2464" s="0" t="s">
        <x:v>36</x:v>
      </x:c>
      <x:c r="E2464" s="0" t="s">
        <x:v>38</x:v>
      </x:c>
      <x:c r="F2464" s="0" t="s">
        <x:v>26</x:v>
      </x:c>
      <x:c r="G2464" s="0" t="n">
        <x:v>173</x:v>
      </x:c>
      <x:c r="H2464" s="4" t="n">
        <x:v>72.66</x:v>
      </x:c>
      <x:c r="I2464" s="4" t="n">
        <x:v>173</x:v>
      </x:c>
      <x:c r="J2464" s="4" t="n">
        <x:v>0.42</x:v>
      </x:c>
      <x:c r="K2464" s="4">
        <x:f>I2464*J2464</x:f>
      </x:c>
      <x:c r="L2464" s="4" t="n">
        <x:v>0</x:v>
      </x:c>
      <x:c r="M2464" s="5">
        <x:f>J2464/1.475*100</x:f>
      </x:c>
      <x:c r="N2464" s="6">
        <x:f>M2464*L2464/100</x:f>
      </x:c>
      <x:c r="O2464" s="6">
        <x:f>H2464-N2464</x:f>
      </x:c>
    </x:row>
    <x:row r="2465" spans="1:25">
      <x:c r="A2465" s="0" t="s">
        <x:v>53</x:v>
      </x:c>
      <x:c r="B2465" s="0" t="n">
        <x:v>2244</x:v>
      </x:c>
      <x:c r="C2465" s="0" t="s">
        <x:v>17</x:v>
      </x:c>
      <x:c r="D2465" s="0" t="s">
        <x:v>18</x:v>
      </x:c>
      <x:c r="E2465" s="0" t="s">
        <x:v>19</x:v>
      </x:c>
      <x:c r="F2465" s="0" t="s">
        <x:v>20</x:v>
      </x:c>
      <x:c r="G2465" s="0" t="n">
        <x:v>1</x:v>
      </x:c>
      <x:c r="H2465" s="4" t="n">
        <x:v>24.7</x:v>
      </x:c>
      <x:c r="I2465" s="4" t="n">
        <x:v>0</x:v>
      </x:c>
      <x:c r="J2465" s="4" t="n">
        <x:v>24.7</x:v>
      </x:c>
      <x:c r="K2465" s="4">
        <x:f>I2465*J2465</x:f>
      </x:c>
      <x:c r="L2465" s="4" t="n">
        <x:v>0</x:v>
      </x:c>
      <x:c r="M2465" s="5">
        <x:f>J2465/138.9*100</x:f>
      </x:c>
      <x:c r="N2465" s="6">
        <x:f>M2465*L2465/100</x:f>
      </x:c>
      <x:c r="O2465" s="6">
        <x:f>H2465-N2465</x:f>
      </x:c>
    </x:row>
    <x:row r="2466" spans="1:25">
      <x:c r="A2466" s="0" t="s">
        <x:v>53</x:v>
      </x:c>
      <x:c r="B2466" s="0" t="n">
        <x:v>2244</x:v>
      </x:c>
      <x:c r="C2466" s="0" t="s">
        <x:v>21</x:v>
      </x:c>
      <x:c r="D2466" s="0" t="s">
        <x:v>22</x:v>
      </x:c>
      <x:c r="E2466" s="0" t="s">
        <x:v>23</x:v>
      </x:c>
      <x:c r="F2466" s="0" t="s">
        <x:v>20</x:v>
      </x:c>
      <x:c r="G2466" s="0" t="n">
        <x:v>1</x:v>
      </x:c>
      <x:c r="H2466" s="4" t="n">
        <x:v>28.05</x:v>
      </x:c>
      <x:c r="I2466" s="4" t="n">
        <x:v>0</x:v>
      </x:c>
      <x:c r="J2466" s="4" t="n">
        <x:v>28.05</x:v>
      </x:c>
      <x:c r="K2466" s="4">
        <x:f>I2466*J2466</x:f>
      </x:c>
      <x:c r="L2466" s="4" t="n">
        <x:v>0</x:v>
      </x:c>
      <x:c r="M2466" s="5">
        <x:f>J2466/138.9*100</x:f>
      </x:c>
      <x:c r="N2466" s="6">
        <x:f>M2466*L2466/100</x:f>
      </x:c>
      <x:c r="O2466" s="6">
        <x:f>H2466-N2466</x:f>
      </x:c>
    </x:row>
    <x:row r="2467" spans="1:25">
      <x:c r="A2467" s="0" t="s">
        <x:v>53</x:v>
      </x:c>
      <x:c r="B2467" s="0" t="n">
        <x:v>2244</x:v>
      </x:c>
      <x:c r="C2467" s="0" t="s">
        <x:v>21</x:v>
      </x:c>
      <x:c r="D2467" s="0" t="s">
        <x:v>22</x:v>
      </x:c>
      <x:c r="E2467" s="0" t="s">
        <x:v>23</x:v>
      </x:c>
      <x:c r="F2467" s="0" t="s">
        <x:v>20</x:v>
      </x:c>
      <x:c r="G2467" s="0" t="n">
        <x:v>1</x:v>
      </x:c>
      <x:c r="H2467" s="4" t="n">
        <x:v>28.05</x:v>
      </x:c>
      <x:c r="I2467" s="4" t="n">
        <x:v>0</x:v>
      </x:c>
      <x:c r="J2467" s="4" t="n">
        <x:v>28.05</x:v>
      </x:c>
      <x:c r="K2467" s="4">
        <x:f>I2467*J2467</x:f>
      </x:c>
      <x:c r="L2467" s="4" t="n">
        <x:v>0</x:v>
      </x:c>
      <x:c r="M2467" s="5">
        <x:f>J2467/138.9*100</x:f>
      </x:c>
      <x:c r="N2467" s="6">
        <x:f>M2467*L2467/100</x:f>
      </x:c>
      <x:c r="O2467" s="6">
        <x:f>H2467-N2467</x:f>
      </x:c>
    </x:row>
    <x:row r="2468" spans="1:25">
      <x:c r="A2468" s="0" t="s">
        <x:v>53</x:v>
      </x:c>
      <x:c r="B2468" s="0" t="n">
        <x:v>2244</x:v>
      </x:c>
      <x:c r="C2468" s="0" t="s">
        <x:v>21</x:v>
      </x:c>
      <x:c r="D2468" s="0" t="s">
        <x:v>22</x:v>
      </x:c>
      <x:c r="E2468" s="0" t="s">
        <x:v>23</x:v>
      </x:c>
      <x:c r="F2468" s="0" t="s">
        <x:v>20</x:v>
      </x:c>
      <x:c r="G2468" s="0" t="n">
        <x:v>1</x:v>
      </x:c>
      <x:c r="H2468" s="4" t="n">
        <x:v>28.05</x:v>
      </x:c>
      <x:c r="I2468" s="4" t="n">
        <x:v>0</x:v>
      </x:c>
      <x:c r="J2468" s="4" t="n">
        <x:v>28.05</x:v>
      </x:c>
      <x:c r="K2468" s="4">
        <x:f>I2468*J2468</x:f>
      </x:c>
      <x:c r="L2468" s="4" t="n">
        <x:v>0</x:v>
      </x:c>
      <x:c r="M2468" s="5">
        <x:f>J2468/138.9*100</x:f>
      </x:c>
      <x:c r="N2468" s="6">
        <x:f>M2468*L2468/100</x:f>
      </x:c>
      <x:c r="O2468" s="6">
        <x:f>H2468-N2468</x:f>
      </x:c>
    </x:row>
    <x:row r="2469" spans="1:25">
      <x:c r="A2469" s="0" t="s">
        <x:v>53</x:v>
      </x:c>
      <x:c r="B2469" s="0" t="n">
        <x:v>2244</x:v>
      </x:c>
      <x:c r="C2469" s="0" t="s">
        <x:v>21</x:v>
      </x:c>
      <x:c r="D2469" s="0" t="s">
        <x:v>22</x:v>
      </x:c>
      <x:c r="E2469" s="0" t="s">
        <x:v>23</x:v>
      </x:c>
      <x:c r="F2469" s="0" t="s">
        <x:v>20</x:v>
      </x:c>
      <x:c r="G2469" s="0" t="n">
        <x:v>1</x:v>
      </x:c>
      <x:c r="H2469" s="4" t="n">
        <x:v>28.05</x:v>
      </x:c>
      <x:c r="I2469" s="4" t="n">
        <x:v>0</x:v>
      </x:c>
      <x:c r="J2469" s="4" t="n">
        <x:v>28.05</x:v>
      </x:c>
      <x:c r="K2469" s="4">
        <x:f>I2469*J2469</x:f>
      </x:c>
      <x:c r="L2469" s="4" t="n">
        <x:v>0</x:v>
      </x:c>
      <x:c r="M2469" s="5">
        <x:f>J2469/138.9*100</x:f>
      </x:c>
      <x:c r="N2469" s="6">
        <x:f>M2469*L2469/100</x:f>
      </x:c>
      <x:c r="O2469" s="6">
        <x:f>H2469-N2469</x:f>
      </x:c>
    </x:row>
    <x:row r="2470" spans="1:25">
      <x:c r="A2470" s="0" t="s">
        <x:v>53</x:v>
      </x:c>
      <x:c r="B2470" s="0" t="n">
        <x:v>2244</x:v>
      </x:c>
      <x:c r="C2470" s="0" t="s">
        <x:v>17</x:v>
      </x:c>
      <x:c r="D2470" s="0" t="s">
        <x:v>24</x:v>
      </x:c>
      <x:c r="E2470" s="0" t="s">
        <x:v>25</x:v>
      </x:c>
      <x:c r="F2470" s="0" t="s">
        <x:v>26</x:v>
      </x:c>
      <x:c r="G2470" s="0" t="n">
        <x:v>1</x:v>
      </x:c>
      <x:c r="H2470" s="4" t="n">
        <x:v>2</x:v>
      </x:c>
      <x:c r="I2470" s="4" t="n">
        <x:v>0</x:v>
      </x:c>
      <x:c r="J2470" s="4" t="n">
        <x:v>2</x:v>
      </x:c>
      <x:c r="K2470" s="4">
        <x:f>I2470*J2470</x:f>
      </x:c>
      <x:c r="L2470" s="4" t="n">
        <x:v>0</x:v>
      </x:c>
      <x:c r="M2470" s="5">
        <x:f>J2470/138.9*100</x:f>
      </x:c>
      <x:c r="N2470" s="6">
        <x:f>M2470*L2470/100</x:f>
      </x:c>
      <x:c r="O2470" s="6">
        <x:f>H2470-N2470</x:f>
      </x:c>
    </x:row>
    <x:row r="2471" spans="1:25">
      <x:c r="A2471" s="0" t="s">
        <x:v>116</x:v>
      </x:c>
      <x:c r="B2471" s="0" t="n">
        <x:v>2245</x:v>
      </x:c>
      <x:c r="C2471" s="0" t="s">
        <x:v>21</x:v>
      </x:c>
      <x:c r="D2471" s="0" t="s">
        <x:v>22</x:v>
      </x:c>
      <x:c r="E2471" s="0" t="s">
        <x:v>74</x:v>
      </x:c>
      <x:c r="F2471" s="0" t="s">
        <x:v>20</x:v>
      </x:c>
      <x:c r="G2471" s="0" t="n">
        <x:v>183</x:v>
      </x:c>
      <x:c r="H2471" s="4" t="n">
        <x:v>50.4</x:v>
      </x:c>
      <x:c r="I2471" s="4" t="n">
        <x:v>183</x:v>
      </x:c>
      <x:c r="J2471" s="4" t="n">
        <x:v>0.275</x:v>
      </x:c>
      <x:c r="K2471" s="4">
        <x:f>I2471*J2471</x:f>
      </x:c>
      <x:c r="L2471" s="4" t="n">
        <x:v>0</x:v>
      </x:c>
      <x:c r="M2471" s="5">
        <x:f>J2471/2.245*100</x:f>
      </x:c>
      <x:c r="N2471" s="6">
        <x:f>M2471*L2471/100</x:f>
      </x:c>
      <x:c r="O2471" s="6">
        <x:f>H2471-N2471</x:f>
      </x:c>
    </x:row>
    <x:row r="2472" spans="1:25">
      <x:c r="A2472" s="0" t="s">
        <x:v>116</x:v>
      </x:c>
      <x:c r="B2472" s="0" t="n">
        <x:v>2245</x:v>
      </x:c>
      <x:c r="C2472" s="0" t="s">
        <x:v>21</x:v>
      </x:c>
      <x:c r="D2472" s="0" t="s">
        <x:v>22</x:v>
      </x:c>
      <x:c r="E2472" s="0" t="s">
        <x:v>74</x:v>
      </x:c>
      <x:c r="F2472" s="0" t="s">
        <x:v>20</x:v>
      </x:c>
      <x:c r="G2472" s="0" t="n">
        <x:v>183</x:v>
      </x:c>
      <x:c r="H2472" s="4" t="n">
        <x:v>50.4</x:v>
      </x:c>
      <x:c r="I2472" s="4" t="n">
        <x:v>183</x:v>
      </x:c>
      <x:c r="J2472" s="4" t="n">
        <x:v>0.275</x:v>
      </x:c>
      <x:c r="K2472" s="4">
        <x:f>I2472*J2472</x:f>
      </x:c>
      <x:c r="L2472" s="4" t="n">
        <x:v>0</x:v>
      </x:c>
      <x:c r="M2472" s="5">
        <x:f>J2472/2.245*100</x:f>
      </x:c>
      <x:c r="N2472" s="6">
        <x:f>M2472*L2472/100</x:f>
      </x:c>
      <x:c r="O2472" s="6">
        <x:f>H2472-N2472</x:f>
      </x:c>
    </x:row>
    <x:row r="2473" spans="1:25">
      <x:c r="A2473" s="0" t="s">
        <x:v>116</x:v>
      </x:c>
      <x:c r="B2473" s="0" t="n">
        <x:v>2245</x:v>
      </x:c>
      <x:c r="C2473" s="0" t="s">
        <x:v>21</x:v>
      </x:c>
      <x:c r="D2473" s="0" t="s">
        <x:v>33</x:v>
      </x:c>
      <x:c r="E2473" s="0" t="s">
        <x:v>73</x:v>
      </x:c>
      <x:c r="F2473" s="0" t="s">
        <x:v>20</x:v>
      </x:c>
      <x:c r="G2473" s="0" t="n">
        <x:v>183</x:v>
      </x:c>
      <x:c r="H2473" s="4" t="n">
        <x:v>46.018</x:v>
      </x:c>
      <x:c r="I2473" s="4" t="n">
        <x:v>183</x:v>
      </x:c>
      <x:c r="J2473" s="4" t="n">
        <x:v>0.251</x:v>
      </x:c>
      <x:c r="K2473" s="4">
        <x:f>I2473*J2473</x:f>
      </x:c>
      <x:c r="L2473" s="4" t="n">
        <x:v>0</x:v>
      </x:c>
      <x:c r="M2473" s="5">
        <x:f>J2473/2.245*100</x:f>
      </x:c>
      <x:c r="N2473" s="6">
        <x:f>M2473*L2473/100</x:f>
      </x:c>
      <x:c r="O2473" s="6">
        <x:f>H2473-N2473</x:f>
      </x:c>
    </x:row>
    <x:row r="2474" spans="1:25">
      <x:c r="A2474" s="0" t="s">
        <x:v>116</x:v>
      </x:c>
      <x:c r="B2474" s="0" t="n">
        <x:v>2245</x:v>
      </x:c>
      <x:c r="C2474" s="0" t="s">
        <x:v>21</x:v>
      </x:c>
      <x:c r="D2474" s="0" t="s">
        <x:v>22</x:v>
      </x:c>
      <x:c r="E2474" s="0" t="s">
        <x:v>74</x:v>
      </x:c>
      <x:c r="F2474" s="0" t="s">
        <x:v>20</x:v>
      </x:c>
      <x:c r="G2474" s="0" t="n">
        <x:v>183</x:v>
      </x:c>
      <x:c r="H2474" s="4" t="n">
        <x:v>50.4</x:v>
      </x:c>
      <x:c r="I2474" s="4" t="n">
        <x:v>183</x:v>
      </x:c>
      <x:c r="J2474" s="4" t="n">
        <x:v>0.275</x:v>
      </x:c>
      <x:c r="K2474" s="4">
        <x:f>I2474*J2474</x:f>
      </x:c>
      <x:c r="L2474" s="4" t="n">
        <x:v>0</x:v>
      </x:c>
      <x:c r="M2474" s="5">
        <x:f>J2474/2.245*100</x:f>
      </x:c>
      <x:c r="N2474" s="6">
        <x:f>M2474*L2474/100</x:f>
      </x:c>
      <x:c r="O2474" s="6">
        <x:f>H2474-N2474</x:f>
      </x:c>
    </x:row>
    <x:row r="2475" spans="1:25">
      <x:c r="A2475" s="0" t="s">
        <x:v>116</x:v>
      </x:c>
      <x:c r="B2475" s="0" t="n">
        <x:v>2245</x:v>
      </x:c>
      <x:c r="C2475" s="0" t="s">
        <x:v>21</x:v>
      </x:c>
      <x:c r="D2475" s="0" t="s">
        <x:v>33</x:v>
      </x:c>
      <x:c r="E2475" s="0" t="s">
        <x:v>73</x:v>
      </x:c>
      <x:c r="F2475" s="0" t="s">
        <x:v>20</x:v>
      </x:c>
      <x:c r="G2475" s="0" t="n">
        <x:v>183</x:v>
      </x:c>
      <x:c r="H2475" s="4" t="n">
        <x:v>46.018</x:v>
      </x:c>
      <x:c r="I2475" s="4" t="n">
        <x:v>183</x:v>
      </x:c>
      <x:c r="J2475" s="4" t="n">
        <x:v>0.251</x:v>
      </x:c>
      <x:c r="K2475" s="4">
        <x:f>I2475*J2475</x:f>
      </x:c>
      <x:c r="L2475" s="4" t="n">
        <x:v>0</x:v>
      </x:c>
      <x:c r="M2475" s="5">
        <x:f>J2475/2.245*100</x:f>
      </x:c>
      <x:c r="N2475" s="6">
        <x:f>M2475*L2475/100</x:f>
      </x:c>
      <x:c r="O2475" s="6">
        <x:f>H2475-N2475</x:f>
      </x:c>
    </x:row>
    <x:row r="2476" spans="1:25">
      <x:c r="A2476" s="0" t="s">
        <x:v>116</x:v>
      </x:c>
      <x:c r="B2476" s="0" t="n">
        <x:v>2245</x:v>
      </x:c>
      <x:c r="C2476" s="0" t="s">
        <x:v>21</x:v>
      </x:c>
      <x:c r="D2476" s="0" t="s">
        <x:v>33</x:v>
      </x:c>
      <x:c r="E2476" s="0" t="s">
        <x:v>73</x:v>
      </x:c>
      <x:c r="F2476" s="0" t="s">
        <x:v>26</x:v>
      </x:c>
      <x:c r="G2476" s="0" t="n">
        <x:v>183</x:v>
      </x:c>
      <x:c r="H2476" s="4" t="n">
        <x:v>14.275</x:v>
      </x:c>
      <x:c r="I2476" s="4" t="n">
        <x:v>183</x:v>
      </x:c>
      <x:c r="J2476" s="4" t="n">
        <x:v>0.078</x:v>
      </x:c>
      <x:c r="K2476" s="4">
        <x:f>I2476*J2476</x:f>
      </x:c>
      <x:c r="L2476" s="4" t="n">
        <x:v>0</x:v>
      </x:c>
      <x:c r="M2476" s="5">
        <x:f>J2476/2.245*100</x:f>
      </x:c>
      <x:c r="N2476" s="6">
        <x:f>M2476*L2476/100</x:f>
      </x:c>
      <x:c r="O2476" s="6">
        <x:f>H2476-N2476</x:f>
      </x:c>
    </x:row>
    <x:row r="2477" spans="1:25">
      <x:c r="A2477" s="0" t="s">
        <x:v>116</x:v>
      </x:c>
      <x:c r="B2477" s="0" t="n">
        <x:v>2245</x:v>
      </x:c>
      <x:c r="C2477" s="0" t="s">
        <x:v>21</x:v>
      </x:c>
      <x:c r="D2477" s="0" t="s">
        <x:v>36</x:v>
      </x:c>
      <x:c r="E2477" s="0" t="s">
        <x:v>75</x:v>
      </x:c>
      <x:c r="F2477" s="0" t="s">
        <x:v>26</x:v>
      </x:c>
      <x:c r="G2477" s="0" t="n">
        <x:v>183</x:v>
      </x:c>
      <x:c r="H2477" s="4" t="n">
        <x:v>76.86</x:v>
      </x:c>
      <x:c r="I2477" s="4" t="n">
        <x:v>183</x:v>
      </x:c>
      <x:c r="J2477" s="4" t="n">
        <x:v>0.42</x:v>
      </x:c>
      <x:c r="K2477" s="4">
        <x:f>I2477*J2477</x:f>
      </x:c>
      <x:c r="L2477" s="4" t="n">
        <x:v>0</x:v>
      </x:c>
      <x:c r="M2477" s="5">
        <x:f>J2477/2.245*100</x:f>
      </x:c>
      <x:c r="N2477" s="6">
        <x:f>M2477*L2477/100</x:f>
      </x:c>
      <x:c r="O2477" s="6">
        <x:f>H2477-N2477</x:f>
      </x:c>
    </x:row>
    <x:row r="2478" spans="1:25">
      <x:c r="A2478" s="0" t="s">
        <x:v>116</x:v>
      </x:c>
      <x:c r="B2478" s="0" t="n">
        <x:v>2245</x:v>
      </x:c>
      <x:c r="C2478" s="0" t="s">
        <x:v>21</x:v>
      </x:c>
      <x:c r="D2478" s="0" t="s">
        <x:v>36</x:v>
      </x:c>
      <x:c r="E2478" s="0" t="s">
        <x:v>76</x:v>
      </x:c>
      <x:c r="F2478" s="0" t="s">
        <x:v>26</x:v>
      </x:c>
      <x:c r="G2478" s="0" t="n">
        <x:v>183</x:v>
      </x:c>
      <x:c r="H2478" s="4" t="n">
        <x:v>76.86</x:v>
      </x:c>
      <x:c r="I2478" s="4" t="n">
        <x:v>183</x:v>
      </x:c>
      <x:c r="J2478" s="4" t="n">
        <x:v>0.42</x:v>
      </x:c>
      <x:c r="K2478" s="4">
        <x:f>I2478*J2478</x:f>
      </x:c>
      <x:c r="L2478" s="4" t="n">
        <x:v>0</x:v>
      </x:c>
      <x:c r="M2478" s="5">
        <x:f>J2478/2.245*100</x:f>
      </x:c>
      <x:c r="N2478" s="6">
        <x:f>M2478*L2478/100</x:f>
      </x:c>
      <x:c r="O2478" s="6">
        <x:f>H2478-N2478</x:f>
      </x:c>
    </x:row>
    <x:row r="2479" spans="1:25">
      <x:c r="A2479" s="0" t="s">
        <x:v>86</x:v>
      </x:c>
      <x:c r="B2479" s="0" t="n">
        <x:v>2246</x:v>
      </x:c>
      <x:c r="C2479" s="0" t="s">
        <x:v>21</x:v>
      </x:c>
      <x:c r="D2479" s="0" t="s">
        <x:v>33</x:v>
      </x:c>
      <x:c r="E2479" s="0" t="s">
        <x:v>73</x:v>
      </x:c>
      <x:c r="F2479" s="0" t="s">
        <x:v>20</x:v>
      </x:c>
      <x:c r="G2479" s="0" t="n">
        <x:v>173</x:v>
      </x:c>
      <x:c r="H2479" s="4" t="n">
        <x:v>46.018</x:v>
      </x:c>
      <x:c r="I2479" s="4" t="n">
        <x:v>173</x:v>
      </x:c>
      <x:c r="J2479" s="4" t="n">
        <x:v>0.266</x:v>
      </x:c>
      <x:c r="K2479" s="4">
        <x:f>I2479*J2479</x:f>
      </x:c>
      <x:c r="L2479" s="4" t="n">
        <x:v>0</x:v>
      </x:c>
      <x:c r="M2479" s="5">
        <x:f>J2479/2.057*100</x:f>
      </x:c>
      <x:c r="N2479" s="6">
        <x:f>M2479*L2479/100</x:f>
      </x:c>
      <x:c r="O2479" s="6">
        <x:f>H2479-N2479</x:f>
      </x:c>
    </x:row>
    <x:row r="2480" spans="1:25">
      <x:c r="A2480" s="0" t="s">
        <x:v>86</x:v>
      </x:c>
      <x:c r="B2480" s="0" t="n">
        <x:v>2246</x:v>
      </x:c>
      <x:c r="C2480" s="0" t="s">
        <x:v>21</x:v>
      </x:c>
      <x:c r="D2480" s="0" t="s">
        <x:v>22</x:v>
      </x:c>
      <x:c r="E2480" s="0" t="s">
        <x:v>74</x:v>
      </x:c>
      <x:c r="F2480" s="0" t="s">
        <x:v>20</x:v>
      </x:c>
      <x:c r="G2480" s="0" t="n">
        <x:v>173</x:v>
      </x:c>
      <x:c r="H2480" s="4" t="n">
        <x:v>50.4</x:v>
      </x:c>
      <x:c r="I2480" s="4" t="n">
        <x:v>173</x:v>
      </x:c>
      <x:c r="J2480" s="4" t="n">
        <x:v>0.291</x:v>
      </x:c>
      <x:c r="K2480" s="4">
        <x:f>I2480*J2480</x:f>
      </x:c>
      <x:c r="L2480" s="4" t="n">
        <x:v>0</x:v>
      </x:c>
      <x:c r="M2480" s="5">
        <x:f>J2480/2.057*100</x:f>
      </x:c>
      <x:c r="N2480" s="6">
        <x:f>M2480*L2480/100</x:f>
      </x:c>
      <x:c r="O2480" s="6">
        <x:f>H2480-N2480</x:f>
      </x:c>
    </x:row>
    <x:row r="2481" spans="1:25">
      <x:c r="A2481" s="0" t="s">
        <x:v>86</x:v>
      </x:c>
      <x:c r="B2481" s="0" t="n">
        <x:v>2246</x:v>
      </x:c>
      <x:c r="C2481" s="0" t="s">
        <x:v>21</x:v>
      </x:c>
      <x:c r="D2481" s="0" t="s">
        <x:v>22</x:v>
      </x:c>
      <x:c r="E2481" s="0" t="s">
        <x:v>74</x:v>
      </x:c>
      <x:c r="F2481" s="0" t="s">
        <x:v>20</x:v>
      </x:c>
      <x:c r="G2481" s="0" t="n">
        <x:v>173</x:v>
      </x:c>
      <x:c r="H2481" s="4" t="n">
        <x:v>50.4</x:v>
      </x:c>
      <x:c r="I2481" s="4" t="n">
        <x:v>173</x:v>
      </x:c>
      <x:c r="J2481" s="4" t="n">
        <x:v>0.291</x:v>
      </x:c>
      <x:c r="K2481" s="4">
        <x:f>I2481*J2481</x:f>
      </x:c>
      <x:c r="L2481" s="4" t="n">
        <x:v>0</x:v>
      </x:c>
      <x:c r="M2481" s="5">
        <x:f>J2481/2.057*100</x:f>
      </x:c>
      <x:c r="N2481" s="6">
        <x:f>M2481*L2481/100</x:f>
      </x:c>
      <x:c r="O2481" s="6">
        <x:f>H2481-N2481</x:f>
      </x:c>
    </x:row>
    <x:row r="2482" spans="1:25">
      <x:c r="A2482" s="0" t="s">
        <x:v>86</x:v>
      </x:c>
      <x:c r="B2482" s="0" t="n">
        <x:v>2246</x:v>
      </x:c>
      <x:c r="C2482" s="0" t="s">
        <x:v>21</x:v>
      </x:c>
      <x:c r="D2482" s="0" t="s">
        <x:v>22</x:v>
      </x:c>
      <x:c r="E2482" s="0" t="s">
        <x:v>74</x:v>
      </x:c>
      <x:c r="F2482" s="0" t="s">
        <x:v>20</x:v>
      </x:c>
      <x:c r="G2482" s="0" t="n">
        <x:v>173</x:v>
      </x:c>
      <x:c r="H2482" s="4" t="n">
        <x:v>50.4</x:v>
      </x:c>
      <x:c r="I2482" s="4" t="n">
        <x:v>173</x:v>
      </x:c>
      <x:c r="J2482" s="4" t="n">
        <x:v>0.291</x:v>
      </x:c>
      <x:c r="K2482" s="4">
        <x:f>I2482*J2482</x:f>
      </x:c>
      <x:c r="L2482" s="4" t="n">
        <x:v>0</x:v>
      </x:c>
      <x:c r="M2482" s="5">
        <x:f>J2482/2.057*100</x:f>
      </x:c>
      <x:c r="N2482" s="6">
        <x:f>M2482*L2482/100</x:f>
      </x:c>
      <x:c r="O2482" s="6">
        <x:f>H2482-N2482</x:f>
      </x:c>
    </x:row>
    <x:row r="2483" spans="1:25">
      <x:c r="A2483" s="0" t="s">
        <x:v>86</x:v>
      </x:c>
      <x:c r="B2483" s="0" t="n">
        <x:v>2246</x:v>
      </x:c>
      <x:c r="C2483" s="0" t="s">
        <x:v>21</x:v>
      </x:c>
      <x:c r="D2483" s="0" t="s">
        <x:v>33</x:v>
      </x:c>
      <x:c r="E2483" s="0" t="s">
        <x:v>73</x:v>
      </x:c>
      <x:c r="F2483" s="0" t="s">
        <x:v>26</x:v>
      </x:c>
      <x:c r="G2483" s="0" t="n">
        <x:v>173</x:v>
      </x:c>
      <x:c r="H2483" s="4" t="n">
        <x:v>13.495</x:v>
      </x:c>
      <x:c r="I2483" s="4" t="n">
        <x:v>173</x:v>
      </x:c>
      <x:c r="J2483" s="4" t="n">
        <x:v>0.078</x:v>
      </x:c>
      <x:c r="K2483" s="4">
        <x:f>I2483*J2483</x:f>
      </x:c>
      <x:c r="L2483" s="4" t="n">
        <x:v>0</x:v>
      </x:c>
      <x:c r="M2483" s="5">
        <x:f>J2483/2.057*100</x:f>
      </x:c>
      <x:c r="N2483" s="6">
        <x:f>M2483*L2483/100</x:f>
      </x:c>
      <x:c r="O2483" s="6">
        <x:f>H2483-N2483</x:f>
      </x:c>
    </x:row>
    <x:row r="2484" spans="1:25">
      <x:c r="A2484" s="0" t="s">
        <x:v>86</x:v>
      </x:c>
      <x:c r="B2484" s="0" t="n">
        <x:v>2246</x:v>
      </x:c>
      <x:c r="C2484" s="0" t="s">
        <x:v>21</x:v>
      </x:c>
      <x:c r="D2484" s="0" t="s">
        <x:v>36</x:v>
      </x:c>
      <x:c r="E2484" s="0" t="s">
        <x:v>75</x:v>
      </x:c>
      <x:c r="F2484" s="0" t="s">
        <x:v>26</x:v>
      </x:c>
      <x:c r="G2484" s="0" t="n">
        <x:v>173</x:v>
      </x:c>
      <x:c r="H2484" s="4" t="n">
        <x:v>72.66</x:v>
      </x:c>
      <x:c r="I2484" s="4" t="n">
        <x:v>173</x:v>
      </x:c>
      <x:c r="J2484" s="4" t="n">
        <x:v>0.42</x:v>
      </x:c>
      <x:c r="K2484" s="4">
        <x:f>I2484*J2484</x:f>
      </x:c>
      <x:c r="L2484" s="4" t="n">
        <x:v>0</x:v>
      </x:c>
      <x:c r="M2484" s="5">
        <x:f>J2484/2.057*100</x:f>
      </x:c>
      <x:c r="N2484" s="6">
        <x:f>M2484*L2484/100</x:f>
      </x:c>
      <x:c r="O2484" s="6">
        <x:f>H2484-N2484</x:f>
      </x:c>
    </x:row>
    <x:row r="2485" spans="1:25">
      <x:c r="A2485" s="0" t="s">
        <x:v>86</x:v>
      </x:c>
      <x:c r="B2485" s="0" t="n">
        <x:v>2246</x:v>
      </x:c>
      <x:c r="C2485" s="0" t="s">
        <x:v>21</x:v>
      </x:c>
      <x:c r="D2485" s="0" t="s">
        <x:v>36</x:v>
      </x:c>
      <x:c r="E2485" s="0" t="s">
        <x:v>76</x:v>
      </x:c>
      <x:c r="F2485" s="0" t="s">
        <x:v>26</x:v>
      </x:c>
      <x:c r="G2485" s="0" t="n">
        <x:v>173</x:v>
      </x:c>
      <x:c r="H2485" s="4" t="n">
        <x:v>72.66</x:v>
      </x:c>
      <x:c r="I2485" s="4" t="n">
        <x:v>173</x:v>
      </x:c>
      <x:c r="J2485" s="4" t="n">
        <x:v>0.42</x:v>
      </x:c>
      <x:c r="K2485" s="4">
        <x:f>I2485*J2485</x:f>
      </x:c>
      <x:c r="L2485" s="4" t="n">
        <x:v>0</x:v>
      </x:c>
      <x:c r="M2485" s="5">
        <x:f>J2485/2.057*100</x:f>
      </x:c>
      <x:c r="N2485" s="6">
        <x:f>M2485*L2485/100</x:f>
      </x:c>
      <x:c r="O2485" s="6">
        <x:f>H2485-N2485</x:f>
      </x:c>
    </x:row>
    <x:row r="2486" spans="1:25">
      <x:c r="A2486" s="0" t="s">
        <x:v>124</x:v>
      </x:c>
      <x:c r="B2486" s="0" t="n">
        <x:v>2248</x:v>
      </x:c>
      <x:c r="C2486" s="0" t="s">
        <x:v>21</x:v>
      </x:c>
      <x:c r="D2486" s="0" t="s">
        <x:v>42</x:v>
      </x:c>
      <x:c r="E2486" s="0" t="s">
        <x:v>23</x:v>
      </x:c>
      <x:c r="F2486" s="0" t="s">
        <x:v>20</x:v>
      </x:c>
      <x:c r="G2486" s="0" t="n">
        <x:v>11</x:v>
      </x:c>
      <x:c r="H2486" s="4" t="n">
        <x:v>25.5</x:v>
      </x:c>
      <x:c r="I2486" s="4" t="n">
        <x:v>11</x:v>
      </x:c>
      <x:c r="J2486" s="4" t="n">
        <x:v>2.318</x:v>
      </x:c>
      <x:c r="K2486" s="4">
        <x:f>I2486*J2486</x:f>
      </x:c>
      <x:c r="L2486" s="4" t="n">
        <x:v>19.998</x:v>
      </x:c>
      <x:c r="M2486" s="5">
        <x:f>J2486/3.898*100</x:f>
      </x:c>
      <x:c r="N2486" s="6">
        <x:f>M2486*L2486/100</x:f>
      </x:c>
      <x:c r="O2486" s="6">
        <x:f>H2486-N2486</x:f>
      </x:c>
    </x:row>
    <x:row r="2487" spans="1:25">
      <x:c r="A2487" s="0" t="s">
        <x:v>124</x:v>
      </x:c>
      <x:c r="B2487" s="0" t="n">
        <x:v>2248</x:v>
      </x:c>
      <x:c r="C2487" s="0" t="s">
        <x:v>17</x:v>
      </x:c>
      <x:c r="D2487" s="0" t="s">
        <x:v>18</x:v>
      </x:c>
      <x:c r="E2487" s="0" t="s">
        <x:v>19</x:v>
      </x:c>
      <x:c r="F2487" s="0" t="s">
        <x:v>26</x:v>
      </x:c>
      <x:c r="G2487" s="0" t="n">
        <x:v>11</x:v>
      </x:c>
      <x:c r="H2487" s="4" t="n">
        <x:v>8.69</x:v>
      </x:c>
      <x:c r="I2487" s="4" t="n">
        <x:v>11</x:v>
      </x:c>
      <x:c r="J2487" s="4" t="n">
        <x:v>0.79</x:v>
      </x:c>
      <x:c r="K2487" s="4">
        <x:f>I2487*J2487</x:f>
      </x:c>
      <x:c r="L2487" s="4" t="n">
        <x:v>19.998</x:v>
      </x:c>
      <x:c r="M2487" s="5">
        <x:f>J2487/3.898*100</x:f>
      </x:c>
      <x:c r="N2487" s="6">
        <x:f>M2487*L2487/100</x:f>
      </x:c>
      <x:c r="O2487" s="6">
        <x:f>H2487-N2487</x:f>
      </x:c>
    </x:row>
    <x:row r="2488" spans="1:25">
      <x:c r="A2488" s="0" t="s">
        <x:v>124</x:v>
      </x:c>
      <x:c r="B2488" s="0" t="n">
        <x:v>2248</x:v>
      </x:c>
      <x:c r="C2488" s="0" t="s">
        <x:v>17</x:v>
      </x:c>
      <x:c r="D2488" s="0" t="s">
        <x:v>18</x:v>
      </x:c>
      <x:c r="E2488" s="0" t="s">
        <x:v>23</x:v>
      </x:c>
      <x:c r="F2488" s="0" t="s">
        <x:v>26</x:v>
      </x:c>
      <x:c r="G2488" s="0" t="n">
        <x:v>11</x:v>
      </x:c>
      <x:c r="H2488" s="4" t="n">
        <x:v>8.69</x:v>
      </x:c>
      <x:c r="I2488" s="4" t="n">
        <x:v>11</x:v>
      </x:c>
      <x:c r="J2488" s="4" t="n">
        <x:v>0.79</x:v>
      </x:c>
      <x:c r="K2488" s="4">
        <x:f>I2488*J2488</x:f>
      </x:c>
      <x:c r="L2488" s="4" t="n">
        <x:v>19.998</x:v>
      </x:c>
      <x:c r="M2488" s="5">
        <x:f>J2488/3.898*100</x:f>
      </x:c>
      <x:c r="N2488" s="6">
        <x:f>M2488*L2488/100</x:f>
      </x:c>
      <x:c r="O2488" s="6">
        <x:f>H2488-N2488</x:f>
      </x:c>
    </x:row>
    <x:row r="2489" spans="1:25">
      <x:c r="A2489" s="0" t="s">
        <x:v>88</x:v>
      </x:c>
      <x:c r="B2489" s="0" t="n">
        <x:v>2249</x:v>
      </x:c>
      <x:c r="C2489" s="0" t="s">
        <x:v>21</x:v>
      </x:c>
      <x:c r="D2489" s="0" t="s">
        <x:v>22</x:v>
      </x:c>
      <x:c r="E2489" s="0" t="s">
        <x:v>23</x:v>
      </x:c>
      <x:c r="F2489" s="0" t="s">
        <x:v>20</x:v>
      </x:c>
      <x:c r="G2489" s="0" t="n">
        <x:v>222</x:v>
      </x:c>
      <x:c r="H2489" s="4" t="n">
        <x:v>39.897</x:v>
      </x:c>
      <x:c r="I2489" s="4" t="n">
        <x:v>222</x:v>
      </x:c>
      <x:c r="J2489" s="4" t="n">
        <x:v>0.18</x:v>
      </x:c>
      <x:c r="K2489" s="4">
        <x:f>I2489*J2489</x:f>
      </x:c>
      <x:c r="L2489" s="4" t="n">
        <x:v>0</x:v>
      </x:c>
      <x:c r="M2489" s="5">
        <x:f>J2489/3.57*100</x:f>
      </x:c>
      <x:c r="N2489" s="6">
        <x:f>M2489*L2489/100</x:f>
      </x:c>
      <x:c r="O2489" s="6">
        <x:f>H2489-N2489</x:f>
      </x:c>
    </x:row>
    <x:row r="2490" spans="1:25">
      <x:c r="A2490" s="0" t="s">
        <x:v>88</x:v>
      </x:c>
      <x:c r="B2490" s="0" t="n">
        <x:v>2249</x:v>
      </x:c>
      <x:c r="C2490" s="0" t="s">
        <x:v>21</x:v>
      </x:c>
      <x:c r="D2490" s="0" t="s">
        <x:v>22</x:v>
      </x:c>
      <x:c r="E2490" s="0" t="s">
        <x:v>23</x:v>
      </x:c>
      <x:c r="F2490" s="0" t="s">
        <x:v>20</x:v>
      </x:c>
      <x:c r="G2490" s="0" t="n">
        <x:v>222</x:v>
      </x:c>
      <x:c r="H2490" s="4" t="n">
        <x:v>39.897</x:v>
      </x:c>
      <x:c r="I2490" s="4" t="n">
        <x:v>222</x:v>
      </x:c>
      <x:c r="J2490" s="4" t="n">
        <x:v>0.18</x:v>
      </x:c>
      <x:c r="K2490" s="4">
        <x:f>I2490*J2490</x:f>
      </x:c>
      <x:c r="L2490" s="4" t="n">
        <x:v>0</x:v>
      </x:c>
      <x:c r="M2490" s="5">
        <x:f>J2490/3.57*100</x:f>
      </x:c>
      <x:c r="N2490" s="6">
        <x:f>M2490*L2490/100</x:f>
      </x:c>
      <x:c r="O2490" s="6">
        <x:f>H2490-N2490</x:f>
      </x:c>
    </x:row>
    <x:row r="2491" spans="1:25">
      <x:c r="A2491" s="0" t="s">
        <x:v>88</x:v>
      </x:c>
      <x:c r="B2491" s="0" t="n">
        <x:v>2249</x:v>
      </x:c>
      <x:c r="C2491" s="0" t="s">
        <x:v>21</x:v>
      </x:c>
      <x:c r="D2491" s="0" t="s">
        <x:v>22</x:v>
      </x:c>
      <x:c r="E2491" s="0" t="s">
        <x:v>23</x:v>
      </x:c>
      <x:c r="F2491" s="0" t="s">
        <x:v>20</x:v>
      </x:c>
      <x:c r="G2491" s="0" t="n">
        <x:v>222</x:v>
      </x:c>
      <x:c r="H2491" s="4" t="n">
        <x:v>39.897</x:v>
      </x:c>
      <x:c r="I2491" s="4" t="n">
        <x:v>222</x:v>
      </x:c>
      <x:c r="J2491" s="4" t="n">
        <x:v>0.18</x:v>
      </x:c>
      <x:c r="K2491" s="4">
        <x:f>I2491*J2491</x:f>
      </x:c>
      <x:c r="L2491" s="4" t="n">
        <x:v>0</x:v>
      </x:c>
      <x:c r="M2491" s="5">
        <x:f>J2491/3.57*100</x:f>
      </x:c>
      <x:c r="N2491" s="6">
        <x:f>M2491*L2491/100</x:f>
      </x:c>
      <x:c r="O2491" s="6">
        <x:f>H2491-N2491</x:f>
      </x:c>
    </x:row>
    <x:row r="2492" spans="1:25">
      <x:c r="A2492" s="0" t="s">
        <x:v>88</x:v>
      </x:c>
      <x:c r="B2492" s="0" t="n">
        <x:v>2249</x:v>
      </x:c>
      <x:c r="C2492" s="0" t="s">
        <x:v>21</x:v>
      </x:c>
      <x:c r="D2492" s="0" t="s">
        <x:v>22</x:v>
      </x:c>
      <x:c r="E2492" s="0" t="s">
        <x:v>23</x:v>
      </x:c>
      <x:c r="F2492" s="0" t="s">
        <x:v>20</x:v>
      </x:c>
      <x:c r="G2492" s="0" t="n">
        <x:v>222</x:v>
      </x:c>
      <x:c r="H2492" s="4" t="n">
        <x:v>43.384</x:v>
      </x:c>
      <x:c r="I2492" s="4" t="n">
        <x:v>222</x:v>
      </x:c>
      <x:c r="J2492" s="4" t="n">
        <x:v>0.195</x:v>
      </x:c>
      <x:c r="K2492" s="4">
        <x:f>I2492*J2492</x:f>
      </x:c>
      <x:c r="L2492" s="4" t="n">
        <x:v>0</x:v>
      </x:c>
      <x:c r="M2492" s="5">
        <x:f>J2492/3.57*100</x:f>
      </x:c>
      <x:c r="N2492" s="6">
        <x:f>M2492*L2492/100</x:f>
      </x:c>
      <x:c r="O2492" s="6">
        <x:f>H2492-N2492</x:f>
      </x:c>
    </x:row>
    <x:row r="2493" spans="1:25">
      <x:c r="A2493" s="0" t="s">
        <x:v>88</x:v>
      </x:c>
      <x:c r="B2493" s="0" t="n">
        <x:v>2249</x:v>
      </x:c>
      <x:c r="C2493" s="0" t="s">
        <x:v>21</x:v>
      </x:c>
      <x:c r="D2493" s="0" t="s">
        <x:v>22</x:v>
      </x:c>
      <x:c r="E2493" s="0" t="s">
        <x:v>23</x:v>
      </x:c>
      <x:c r="F2493" s="0" t="s">
        <x:v>20</x:v>
      </x:c>
      <x:c r="G2493" s="0" t="n">
        <x:v>222</x:v>
      </x:c>
      <x:c r="H2493" s="4" t="n">
        <x:v>43.384</x:v>
      </x:c>
      <x:c r="I2493" s="4" t="n">
        <x:v>222</x:v>
      </x:c>
      <x:c r="J2493" s="4" t="n">
        <x:v>0.195</x:v>
      </x:c>
      <x:c r="K2493" s="4">
        <x:f>I2493*J2493</x:f>
      </x:c>
      <x:c r="L2493" s="4" t="n">
        <x:v>0</x:v>
      </x:c>
      <x:c r="M2493" s="5">
        <x:f>J2493/3.57*100</x:f>
      </x:c>
      <x:c r="N2493" s="6">
        <x:f>M2493*L2493/100</x:f>
      </x:c>
      <x:c r="O2493" s="6">
        <x:f>H2493-N2493</x:f>
      </x:c>
    </x:row>
    <x:row r="2494" spans="1:25">
      <x:c r="A2494" s="0" t="s">
        <x:v>88</x:v>
      </x:c>
      <x:c r="B2494" s="0" t="n">
        <x:v>2249</x:v>
      </x:c>
      <x:c r="C2494" s="0" t="s">
        <x:v>21</x:v>
      </x:c>
      <x:c r="D2494" s="0" t="s">
        <x:v>22</x:v>
      </x:c>
      <x:c r="E2494" s="0" t="s">
        <x:v>23</x:v>
      </x:c>
      <x:c r="F2494" s="0" t="s">
        <x:v>20</x:v>
      </x:c>
      <x:c r="G2494" s="0" t="n">
        <x:v>222</x:v>
      </x:c>
      <x:c r="H2494" s="4" t="n">
        <x:v>43.384</x:v>
      </x:c>
      <x:c r="I2494" s="4" t="n">
        <x:v>222</x:v>
      </x:c>
      <x:c r="J2494" s="4" t="n">
        <x:v>0.195</x:v>
      </x:c>
      <x:c r="K2494" s="4">
        <x:f>I2494*J2494</x:f>
      </x:c>
      <x:c r="L2494" s="4" t="n">
        <x:v>0</x:v>
      </x:c>
      <x:c r="M2494" s="5">
        <x:f>J2494/3.57*100</x:f>
      </x:c>
      <x:c r="N2494" s="6">
        <x:f>M2494*L2494/100</x:f>
      </x:c>
      <x:c r="O2494" s="6">
        <x:f>H2494-N2494</x:f>
      </x:c>
    </x:row>
    <x:row r="2495" spans="1:25">
      <x:c r="A2495" s="0" t="s">
        <x:v>88</x:v>
      </x:c>
      <x:c r="B2495" s="0" t="n">
        <x:v>2249</x:v>
      </x:c>
      <x:c r="C2495" s="0" t="s">
        <x:v>21</x:v>
      </x:c>
      <x:c r="D2495" s="0" t="s">
        <x:v>22</x:v>
      </x:c>
      <x:c r="E2495" s="0" t="s">
        <x:v>23</x:v>
      </x:c>
      <x:c r="F2495" s="0" t="s">
        <x:v>20</x:v>
      </x:c>
      <x:c r="G2495" s="0" t="n">
        <x:v>222</x:v>
      </x:c>
      <x:c r="H2495" s="4" t="n">
        <x:v>43.384</x:v>
      </x:c>
      <x:c r="I2495" s="4" t="n">
        <x:v>222</x:v>
      </x:c>
      <x:c r="J2495" s="4" t="n">
        <x:v>0.195</x:v>
      </x:c>
      <x:c r="K2495" s="4">
        <x:f>I2495*J2495</x:f>
      </x:c>
      <x:c r="L2495" s="4" t="n">
        <x:v>0</x:v>
      </x:c>
      <x:c r="M2495" s="5">
        <x:f>J2495/3.57*100</x:f>
      </x:c>
      <x:c r="N2495" s="6">
        <x:f>M2495*L2495/100</x:f>
      </x:c>
      <x:c r="O2495" s="6">
        <x:f>H2495-N2495</x:f>
      </x:c>
    </x:row>
    <x:row r="2496" spans="1:25">
      <x:c r="A2496" s="0" t="s">
        <x:v>88</x:v>
      </x:c>
      <x:c r="B2496" s="0" t="n">
        <x:v>2249</x:v>
      </x:c>
      <x:c r="C2496" s="0" t="s">
        <x:v>21</x:v>
      </x:c>
      <x:c r="D2496" s="0" t="s">
        <x:v>22</x:v>
      </x:c>
      <x:c r="E2496" s="0" t="s">
        <x:v>23</x:v>
      </x:c>
      <x:c r="F2496" s="0" t="s">
        <x:v>20</x:v>
      </x:c>
      <x:c r="G2496" s="0" t="n">
        <x:v>222</x:v>
      </x:c>
      <x:c r="H2496" s="4" t="n">
        <x:v>43.384</x:v>
      </x:c>
      <x:c r="I2496" s="4" t="n">
        <x:v>222</x:v>
      </x:c>
      <x:c r="J2496" s="4" t="n">
        <x:v>0.195</x:v>
      </x:c>
      <x:c r="K2496" s="4">
        <x:f>I2496*J2496</x:f>
      </x:c>
      <x:c r="L2496" s="4" t="n">
        <x:v>0</x:v>
      </x:c>
      <x:c r="M2496" s="5">
        <x:f>J2496/3.57*100</x:f>
      </x:c>
      <x:c r="N2496" s="6">
        <x:f>M2496*L2496/100</x:f>
      </x:c>
      <x:c r="O2496" s="6">
        <x:f>H2496-N2496</x:f>
      </x:c>
    </x:row>
    <x:row r="2497" spans="1:25">
      <x:c r="A2497" s="0" t="s">
        <x:v>88</x:v>
      </x:c>
      <x:c r="B2497" s="0" t="n">
        <x:v>2249</x:v>
      </x:c>
      <x:c r="C2497" s="0" t="s">
        <x:v>21</x:v>
      </x:c>
      <x:c r="D2497" s="0" t="s">
        <x:v>22</x:v>
      </x:c>
      <x:c r="E2497" s="0" t="s">
        <x:v>23</x:v>
      </x:c>
      <x:c r="F2497" s="0" t="s">
        <x:v>20</x:v>
      </x:c>
      <x:c r="G2497" s="0" t="n">
        <x:v>222</x:v>
      </x:c>
      <x:c r="H2497" s="4" t="n">
        <x:v>43.384</x:v>
      </x:c>
      <x:c r="I2497" s="4" t="n">
        <x:v>222</x:v>
      </x:c>
      <x:c r="J2497" s="4" t="n">
        <x:v>0.195</x:v>
      </x:c>
      <x:c r="K2497" s="4">
        <x:f>I2497*J2497</x:f>
      </x:c>
      <x:c r="L2497" s="4" t="n">
        <x:v>0</x:v>
      </x:c>
      <x:c r="M2497" s="5">
        <x:f>J2497/3.57*100</x:f>
      </x:c>
      <x:c r="N2497" s="6">
        <x:f>M2497*L2497/100</x:f>
      </x:c>
      <x:c r="O2497" s="6">
        <x:f>H2497-N2497</x:f>
      </x:c>
    </x:row>
    <x:row r="2498" spans="1:25">
      <x:c r="A2498" s="0" t="s">
        <x:v>88</x:v>
      </x:c>
      <x:c r="B2498" s="0" t="n">
        <x:v>2249</x:v>
      </x:c>
      <x:c r="C2498" s="0" t="s">
        <x:v>21</x:v>
      </x:c>
      <x:c r="D2498" s="0" t="s">
        <x:v>22</x:v>
      </x:c>
      <x:c r="E2498" s="0" t="s">
        <x:v>23</x:v>
      </x:c>
      <x:c r="F2498" s="0" t="s">
        <x:v>20</x:v>
      </x:c>
      <x:c r="G2498" s="0" t="n">
        <x:v>222</x:v>
      </x:c>
      <x:c r="H2498" s="4" t="n">
        <x:v>10.571</x:v>
      </x:c>
      <x:c r="I2498" s="4" t="n">
        <x:v>222</x:v>
      </x:c>
      <x:c r="J2498" s="4" t="n">
        <x:v>0.048</x:v>
      </x:c>
      <x:c r="K2498" s="4">
        <x:f>I2498*J2498</x:f>
      </x:c>
      <x:c r="L2498" s="4" t="n">
        <x:v>0</x:v>
      </x:c>
      <x:c r="M2498" s="5">
        <x:f>J2498/3.57*100</x:f>
      </x:c>
      <x:c r="N2498" s="6">
        <x:f>M2498*L2498/100</x:f>
      </x:c>
      <x:c r="O2498" s="6">
        <x:f>H2498-N2498</x:f>
      </x:c>
    </x:row>
    <x:row r="2499" spans="1:25">
      <x:c r="A2499" s="0" t="s">
        <x:v>88</x:v>
      </x:c>
      <x:c r="B2499" s="0" t="n">
        <x:v>2249</x:v>
      </x:c>
      <x:c r="C2499" s="0" t="s">
        <x:v>21</x:v>
      </x:c>
      <x:c r="D2499" s="0" t="s">
        <x:v>22</x:v>
      </x:c>
      <x:c r="E2499" s="0" t="s">
        <x:v>23</x:v>
      </x:c>
      <x:c r="F2499" s="0" t="s">
        <x:v>20</x:v>
      </x:c>
      <x:c r="G2499" s="0" t="n">
        <x:v>222</x:v>
      </x:c>
      <x:c r="H2499" s="4" t="n">
        <x:v>7.192</x:v>
      </x:c>
      <x:c r="I2499" s="4" t="n">
        <x:v>222</x:v>
      </x:c>
      <x:c r="J2499" s="4" t="n">
        <x:v>0.032</x:v>
      </x:c>
      <x:c r="K2499" s="4">
        <x:f>I2499*J2499</x:f>
      </x:c>
      <x:c r="L2499" s="4" t="n">
        <x:v>0</x:v>
      </x:c>
      <x:c r="M2499" s="5">
        <x:f>J2499/3.57*100</x:f>
      </x:c>
      <x:c r="N2499" s="6">
        <x:f>M2499*L2499/100</x:f>
      </x:c>
      <x:c r="O2499" s="6">
        <x:f>H2499-N2499</x:f>
      </x:c>
    </x:row>
    <x:row r="2500" spans="1:25">
      <x:c r="A2500" s="0" t="s">
        <x:v>88</x:v>
      </x:c>
      <x:c r="B2500" s="0" t="n">
        <x:v>2249</x:v>
      </x:c>
      <x:c r="C2500" s="0" t="s">
        <x:v>21</x:v>
      </x:c>
      <x:c r="D2500" s="0" t="s">
        <x:v>28</x:v>
      </x:c>
      <x:c r="E2500" s="0" t="s">
        <x:v>19</x:v>
      </x:c>
      <x:c r="F2500" s="0" t="s">
        <x:v>26</x:v>
      </x:c>
      <x:c r="G2500" s="0" t="n">
        <x:v>222</x:v>
      </x:c>
      <x:c r="H2500" s="4" t="n">
        <x:v>57.723</x:v>
      </x:c>
      <x:c r="I2500" s="4" t="n">
        <x:v>222</x:v>
      </x:c>
      <x:c r="J2500" s="4" t="n">
        <x:v>0.26</x:v>
      </x:c>
      <x:c r="K2500" s="4">
        <x:f>I2500*J2500</x:f>
      </x:c>
      <x:c r="L2500" s="4" t="n">
        <x:v>0</x:v>
      </x:c>
      <x:c r="M2500" s="5">
        <x:f>J2500/3.57*100</x:f>
      </x:c>
      <x:c r="N2500" s="6">
        <x:f>M2500*L2500/100</x:f>
      </x:c>
      <x:c r="O2500" s="6">
        <x:f>H2500-N2500</x:f>
      </x:c>
    </x:row>
    <x:row r="2501" spans="1:25">
      <x:c r="A2501" s="0" t="s">
        <x:v>88</x:v>
      </x:c>
      <x:c r="B2501" s="0" t="n">
        <x:v>2249</x:v>
      </x:c>
      <x:c r="C2501" s="0" t="s">
        <x:v>21</x:v>
      </x:c>
      <x:c r="D2501" s="0" t="s">
        <x:v>28</x:v>
      </x:c>
      <x:c r="E2501" s="0" t="s">
        <x:v>23</x:v>
      </x:c>
      <x:c r="F2501" s="0" t="s">
        <x:v>26</x:v>
      </x:c>
      <x:c r="G2501" s="0" t="n">
        <x:v>222</x:v>
      </x:c>
      <x:c r="H2501" s="4" t="n">
        <x:v>325.86</x:v>
      </x:c>
      <x:c r="I2501" s="4" t="n">
        <x:v>222</x:v>
      </x:c>
      <x:c r="J2501" s="4" t="n">
        <x:v>1.52</x:v>
      </x:c>
      <x:c r="K2501" s="4">
        <x:f>I2501*J2501</x:f>
      </x:c>
      <x:c r="L2501" s="4" t="n">
        <x:v>0</x:v>
      </x:c>
      <x:c r="M2501" s="5">
        <x:f>J2501/3.57*100</x:f>
      </x:c>
      <x:c r="N2501" s="6">
        <x:f>M2501*L2501/100</x:f>
      </x:c>
      <x:c r="O2501" s="6">
        <x:f>H2501-N2501</x:f>
      </x:c>
    </x:row>
    <x:row r="2502" spans="1:25">
      <x:c r="A2502" s="0" t="s">
        <x:v>66</x:v>
      </x:c>
      <x:c r="B2502" s="0" t="n">
        <x:v>2250</x:v>
      </x:c>
      <x:c r="C2502" s="0" t="s">
        <x:v>21</x:v>
      </x:c>
      <x:c r="D2502" s="0" t="s">
        <x:v>22</x:v>
      </x:c>
      <x:c r="E2502" s="0" t="s">
        <x:v>23</x:v>
      </x:c>
      <x:c r="F2502" s="0" t="s">
        <x:v>20</x:v>
      </x:c>
      <x:c r="G2502" s="0" t="n">
        <x:v>117</x:v>
      </x:c>
      <x:c r="H2502" s="4" t="n">
        <x:v>39.897</x:v>
      </x:c>
      <x:c r="I2502" s="4" t="n">
        <x:v>117</x:v>
      </x:c>
      <x:c r="J2502" s="4" t="n">
        <x:v>0.341</x:v>
      </x:c>
      <x:c r="K2502" s="4">
        <x:f>I2502*J2502</x:f>
      </x:c>
      <x:c r="L2502" s="4" t="n">
        <x:v>254.584</x:v>
      </x:c>
      <x:c r="M2502" s="5">
        <x:f>J2502/2.956*100</x:f>
      </x:c>
      <x:c r="N2502" s="6">
        <x:f>M2502*L2502/100</x:f>
      </x:c>
      <x:c r="O2502" s="6">
        <x:f>H2502-N2502</x:f>
      </x:c>
    </x:row>
    <x:row r="2503" spans="1:25">
      <x:c r="A2503" s="0" t="s">
        <x:v>66</x:v>
      </x:c>
      <x:c r="B2503" s="0" t="n">
        <x:v>2250</x:v>
      </x:c>
      <x:c r="C2503" s="0" t="s">
        <x:v>21</x:v>
      </x:c>
      <x:c r="D2503" s="0" t="s">
        <x:v>22</x:v>
      </x:c>
      <x:c r="E2503" s="0" t="s">
        <x:v>23</x:v>
      </x:c>
      <x:c r="F2503" s="0" t="s">
        <x:v>20</x:v>
      </x:c>
      <x:c r="G2503" s="0" t="n">
        <x:v>117</x:v>
      </x:c>
      <x:c r="H2503" s="4" t="n">
        <x:v>27.144</x:v>
      </x:c>
      <x:c r="I2503" s="4" t="n">
        <x:v>117</x:v>
      </x:c>
      <x:c r="J2503" s="4" t="n">
        <x:v>0.232</x:v>
      </x:c>
      <x:c r="K2503" s="4">
        <x:f>I2503*J2503</x:f>
      </x:c>
      <x:c r="L2503" s="4" t="n">
        <x:v>254.584</x:v>
      </x:c>
      <x:c r="M2503" s="5">
        <x:f>J2503/2.956*100</x:f>
      </x:c>
      <x:c r="N2503" s="6">
        <x:f>M2503*L2503/100</x:f>
      </x:c>
      <x:c r="O2503" s="6">
        <x:f>H2503-N2503</x:f>
      </x:c>
    </x:row>
    <x:row r="2504" spans="1:25">
      <x:c r="A2504" s="0" t="s">
        <x:v>66</x:v>
      </x:c>
      <x:c r="B2504" s="0" t="n">
        <x:v>2250</x:v>
      </x:c>
      <x:c r="C2504" s="0" t="s">
        <x:v>21</x:v>
      </x:c>
      <x:c r="D2504" s="0" t="s">
        <x:v>22</x:v>
      </x:c>
      <x:c r="E2504" s="0" t="s">
        <x:v>23</x:v>
      </x:c>
      <x:c r="F2504" s="0" t="s">
        <x:v>20</x:v>
      </x:c>
      <x:c r="G2504" s="0" t="n">
        <x:v>117</x:v>
      </x:c>
      <x:c r="H2504" s="4" t="n">
        <x:v>27.144</x:v>
      </x:c>
      <x:c r="I2504" s="4" t="n">
        <x:v>117</x:v>
      </x:c>
      <x:c r="J2504" s="4" t="n">
        <x:v>0.232</x:v>
      </x:c>
      <x:c r="K2504" s="4">
        <x:f>I2504*J2504</x:f>
      </x:c>
      <x:c r="L2504" s="4" t="n">
        <x:v>254.584</x:v>
      </x:c>
      <x:c r="M2504" s="5">
        <x:f>J2504/2.956*100</x:f>
      </x:c>
      <x:c r="N2504" s="6">
        <x:f>M2504*L2504/100</x:f>
      </x:c>
      <x:c r="O2504" s="6">
        <x:f>H2504-N2504</x:f>
      </x:c>
    </x:row>
    <x:row r="2505" spans="1:25">
      <x:c r="A2505" s="0" t="s">
        <x:v>66</x:v>
      </x:c>
      <x:c r="B2505" s="0" t="n">
        <x:v>2250</x:v>
      </x:c>
      <x:c r="C2505" s="0" t="s">
        <x:v>21</x:v>
      </x:c>
      <x:c r="D2505" s="0" t="s">
        <x:v>22</x:v>
      </x:c>
      <x:c r="E2505" s="0" t="s">
        <x:v>23</x:v>
      </x:c>
      <x:c r="F2505" s="0" t="s">
        <x:v>20</x:v>
      </x:c>
      <x:c r="G2505" s="0" t="n">
        <x:v>117</x:v>
      </x:c>
      <x:c r="H2505" s="4" t="n">
        <x:v>43.384</x:v>
      </x:c>
      <x:c r="I2505" s="4" t="n">
        <x:v>117</x:v>
      </x:c>
      <x:c r="J2505" s="4" t="n">
        <x:v>0.371</x:v>
      </x:c>
      <x:c r="K2505" s="4">
        <x:f>I2505*J2505</x:f>
      </x:c>
      <x:c r="L2505" s="4" t="n">
        <x:v>254.584</x:v>
      </x:c>
      <x:c r="M2505" s="5">
        <x:f>J2505/2.956*100</x:f>
      </x:c>
      <x:c r="N2505" s="6">
        <x:f>M2505*L2505/100</x:f>
      </x:c>
      <x:c r="O2505" s="6">
        <x:f>H2505-N2505</x:f>
      </x:c>
    </x:row>
    <x:row r="2506" spans="1:25">
      <x:c r="A2506" s="0" t="s">
        <x:v>66</x:v>
      </x:c>
      <x:c r="B2506" s="0" t="n">
        <x:v>2250</x:v>
      </x:c>
      <x:c r="C2506" s="0" t="s">
        <x:v>21</x:v>
      </x:c>
      <x:c r="D2506" s="0" t="s">
        <x:v>28</x:v>
      </x:c>
      <x:c r="E2506" s="0" t="s">
        <x:v>19</x:v>
      </x:c>
      <x:c r="F2506" s="0" t="s">
        <x:v>26</x:v>
      </x:c>
      <x:c r="G2506" s="0" t="n">
        <x:v>117</x:v>
      </x:c>
      <x:c r="H2506" s="4" t="n">
        <x:v>30.432</x:v>
      </x:c>
      <x:c r="I2506" s="4" t="n">
        <x:v>117</x:v>
      </x:c>
      <x:c r="J2506" s="4" t="n">
        <x:v>0.26</x:v>
      </x:c>
      <x:c r="K2506" s="4">
        <x:f>I2506*J2506</x:f>
      </x:c>
      <x:c r="L2506" s="4" t="n">
        <x:v>254.584</x:v>
      </x:c>
      <x:c r="M2506" s="5">
        <x:f>J2506/2.956*100</x:f>
      </x:c>
      <x:c r="N2506" s="6">
        <x:f>M2506*L2506/100</x:f>
      </x:c>
      <x:c r="O2506" s="6">
        <x:f>H2506-N2506</x:f>
      </x:c>
    </x:row>
    <x:row r="2507" spans="1:25">
      <x:c r="A2507" s="0" t="s">
        <x:v>66</x:v>
      </x:c>
      <x:c r="B2507" s="0" t="n">
        <x:v>2250</x:v>
      </x:c>
      <x:c r="C2507" s="0" t="s">
        <x:v>21</x:v>
      </x:c>
      <x:c r="D2507" s="0" t="s">
        <x:v>28</x:v>
      </x:c>
      <x:c r="E2507" s="0" t="s">
        <x:v>23</x:v>
      </x:c>
      <x:c r="F2507" s="0" t="s">
        <x:v>26</x:v>
      </x:c>
      <x:c r="G2507" s="0" t="n">
        <x:v>117</x:v>
      </x:c>
      <x:c r="H2507" s="4" t="n">
        <x:v>177.84</x:v>
      </x:c>
      <x:c r="I2507" s="4" t="n">
        <x:v>117</x:v>
      </x:c>
      <x:c r="J2507" s="4" t="n">
        <x:v>1.52</x:v>
      </x:c>
      <x:c r="K2507" s="4">
        <x:f>I2507*J2507</x:f>
      </x:c>
      <x:c r="L2507" s="4" t="n">
        <x:v>254.584</x:v>
      </x:c>
      <x:c r="M2507" s="5">
        <x:f>J2507/2.956*100</x:f>
      </x:c>
      <x:c r="N2507" s="6">
        <x:f>M2507*L2507/100</x:f>
      </x:c>
      <x:c r="O2507" s="6">
        <x:f>H2507-N2507</x:f>
      </x:c>
    </x:row>
    <x:row r="2508" spans="1:25">
      <x:c r="A2508" s="0" t="s">
        <x:v>83</x:v>
      </x:c>
      <x:c r="B2508" s="0" t="n">
        <x:v>2251</x:v>
      </x:c>
      <x:c r="C2508" s="0" t="s">
        <x:v>21</x:v>
      </x:c>
      <x:c r="D2508" s="0" t="s">
        <x:v>22</x:v>
      </x:c>
      <x:c r="E2508" s="0" t="s">
        <x:v>23</x:v>
      </x:c>
      <x:c r="F2508" s="0" t="s">
        <x:v>20</x:v>
      </x:c>
      <x:c r="G2508" s="0" t="n">
        <x:v>117</x:v>
      </x:c>
      <x:c r="H2508" s="4" t="n">
        <x:v>43.384</x:v>
      </x:c>
      <x:c r="I2508" s="4" t="n">
        <x:v>117</x:v>
      </x:c>
      <x:c r="J2508" s="4" t="n">
        <x:v>0.371</x:v>
      </x:c>
      <x:c r="K2508" s="4">
        <x:f>I2508*J2508</x:f>
      </x:c>
      <x:c r="L2508" s="4" t="n">
        <x:v>0</x:v>
      </x:c>
      <x:c r="M2508" s="5">
        <x:f>J2508/2.863*100</x:f>
      </x:c>
      <x:c r="N2508" s="6">
        <x:f>M2508*L2508/100</x:f>
      </x:c>
      <x:c r="O2508" s="6">
        <x:f>H2508-N2508</x:f>
      </x:c>
    </x:row>
    <x:row r="2509" spans="1:25">
      <x:c r="A2509" s="0" t="s">
        <x:v>83</x:v>
      </x:c>
      <x:c r="B2509" s="0" t="n">
        <x:v>2251</x:v>
      </x:c>
      <x:c r="C2509" s="0" t="s">
        <x:v>21</x:v>
      </x:c>
      <x:c r="D2509" s="0" t="s">
        <x:v>22</x:v>
      </x:c>
      <x:c r="E2509" s="0" t="s">
        <x:v>23</x:v>
      </x:c>
      <x:c r="F2509" s="0" t="s">
        <x:v>20</x:v>
      </x:c>
      <x:c r="G2509" s="0" t="n">
        <x:v>117</x:v>
      </x:c>
      <x:c r="H2509" s="4" t="n">
        <x:v>43.384</x:v>
      </x:c>
      <x:c r="I2509" s="4" t="n">
        <x:v>117</x:v>
      </x:c>
      <x:c r="J2509" s="4" t="n">
        <x:v>0.371</x:v>
      </x:c>
      <x:c r="K2509" s="4">
        <x:f>I2509*J2509</x:f>
      </x:c>
      <x:c r="L2509" s="4" t="n">
        <x:v>0</x:v>
      </x:c>
      <x:c r="M2509" s="5">
        <x:f>J2509/2.863*100</x:f>
      </x:c>
      <x:c r="N2509" s="6">
        <x:f>M2509*L2509/100</x:f>
      </x:c>
      <x:c r="O2509" s="6">
        <x:f>H2509-N2509</x:f>
      </x:c>
    </x:row>
    <x:row r="2510" spans="1:25">
      <x:c r="A2510" s="0" t="s">
        <x:v>83</x:v>
      </x:c>
      <x:c r="B2510" s="0" t="n">
        <x:v>2251</x:v>
      </x:c>
      <x:c r="C2510" s="0" t="s">
        <x:v>21</x:v>
      </x:c>
      <x:c r="D2510" s="0" t="s">
        <x:v>22</x:v>
      </x:c>
      <x:c r="E2510" s="0" t="s">
        <x:v>23</x:v>
      </x:c>
      <x:c r="F2510" s="0" t="s">
        <x:v>20</x:v>
      </x:c>
      <x:c r="G2510" s="0" t="n">
        <x:v>117</x:v>
      </x:c>
      <x:c r="H2510" s="4" t="n">
        <x:v>39.897</x:v>
      </x:c>
      <x:c r="I2510" s="4" t="n">
        <x:v>117</x:v>
      </x:c>
      <x:c r="J2510" s="4" t="n">
        <x:v>0.341</x:v>
      </x:c>
      <x:c r="K2510" s="4">
        <x:f>I2510*J2510</x:f>
      </x:c>
      <x:c r="L2510" s="4" t="n">
        <x:v>0</x:v>
      </x:c>
      <x:c r="M2510" s="5">
        <x:f>J2510/2.863*100</x:f>
      </x:c>
      <x:c r="N2510" s="6">
        <x:f>M2510*L2510/100</x:f>
      </x:c>
      <x:c r="O2510" s="6">
        <x:f>H2510-N2510</x:f>
      </x:c>
    </x:row>
    <x:row r="2511" spans="1:25">
      <x:c r="A2511" s="0" t="s">
        <x:v>83</x:v>
      </x:c>
      <x:c r="B2511" s="0" t="n">
        <x:v>2251</x:v>
      </x:c>
      <x:c r="C2511" s="0" t="s">
        <x:v>21</x:v>
      </x:c>
      <x:c r="D2511" s="0" t="s">
        <x:v>28</x:v>
      </x:c>
      <x:c r="E2511" s="0" t="s">
        <x:v>19</x:v>
      </x:c>
      <x:c r="F2511" s="0" t="s">
        <x:v>26</x:v>
      </x:c>
      <x:c r="G2511" s="0" t="n">
        <x:v>117</x:v>
      </x:c>
      <x:c r="H2511" s="4" t="n">
        <x:v>30.423</x:v>
      </x:c>
      <x:c r="I2511" s="4" t="n">
        <x:v>117</x:v>
      </x:c>
      <x:c r="J2511" s="4" t="n">
        <x:v>0.26</x:v>
      </x:c>
      <x:c r="K2511" s="4">
        <x:f>I2511*J2511</x:f>
      </x:c>
      <x:c r="L2511" s="4" t="n">
        <x:v>0</x:v>
      </x:c>
      <x:c r="M2511" s="5">
        <x:f>J2511/2.863*100</x:f>
      </x:c>
      <x:c r="N2511" s="6">
        <x:f>M2511*L2511/100</x:f>
      </x:c>
      <x:c r="O2511" s="6">
        <x:f>H2511-N2511</x:f>
      </x:c>
    </x:row>
    <x:row r="2512" spans="1:25">
      <x:c r="A2512" s="0" t="s">
        <x:v>83</x:v>
      </x:c>
      <x:c r="B2512" s="0" t="n">
        <x:v>2251</x:v>
      </x:c>
      <x:c r="C2512" s="0" t="s">
        <x:v>21</x:v>
      </x:c>
      <x:c r="D2512" s="0" t="s">
        <x:v>28</x:v>
      </x:c>
      <x:c r="E2512" s="0" t="s">
        <x:v>23</x:v>
      </x:c>
      <x:c r="F2512" s="0" t="s">
        <x:v>26</x:v>
      </x:c>
      <x:c r="G2512" s="0" t="n">
        <x:v>117</x:v>
      </x:c>
      <x:c r="H2512" s="4" t="n">
        <x:v>177.84</x:v>
      </x:c>
      <x:c r="I2512" s="4" t="n">
        <x:v>117</x:v>
      </x:c>
      <x:c r="J2512" s="4" t="n">
        <x:v>1.52</x:v>
      </x:c>
      <x:c r="K2512" s="4">
        <x:f>I2512*J2512</x:f>
      </x:c>
      <x:c r="L2512" s="4" t="n">
        <x:v>0</x:v>
      </x:c>
      <x:c r="M2512" s="5">
        <x:f>J2512/2.863*100</x:f>
      </x:c>
      <x:c r="N2512" s="6">
        <x:f>M2512*L2512/100</x:f>
      </x:c>
      <x:c r="O2512" s="6">
        <x:f>H2512-N2512</x:f>
      </x:c>
    </x:row>
    <x:row r="2513" spans="1:25">
      <x:c r="A2513" s="0" t="s">
        <x:v>94</x:v>
      </x:c>
      <x:c r="B2513" s="0" t="n">
        <x:v>2260</x:v>
      </x:c>
      <x:c r="C2513" s="0" t="s">
        <x:v>21</x:v>
      </x:c>
      <x:c r="D2513" s="0" t="s">
        <x:v>42</x:v>
      </x:c>
      <x:c r="E2513" s="0" t="s">
        <x:v>44</x:v>
      </x:c>
      <x:c r="F2513" s="0" t="s">
        <x:v>20</x:v>
      </x:c>
      <x:c r="G2513" s="0" t="n">
        <x:v>90</x:v>
      </x:c>
      <x:c r="H2513" s="4" t="n">
        <x:v>27</x:v>
      </x:c>
      <x:c r="I2513" s="4" t="n">
        <x:v>90</x:v>
      </x:c>
      <x:c r="J2513" s="4" t="n">
        <x:v>0.3</x:v>
      </x:c>
      <x:c r="K2513" s="4">
        <x:f>I2513*J2513</x:f>
      </x:c>
      <x:c r="L2513" s="4" t="n">
        <x:v>0</x:v>
      </x:c>
      <x:c r="M2513" s="5">
        <x:f>J2513/3.83*100</x:f>
      </x:c>
      <x:c r="N2513" s="6">
        <x:f>M2513*L2513/100</x:f>
      </x:c>
      <x:c r="O2513" s="6">
        <x:f>H2513-N2513</x:f>
      </x:c>
    </x:row>
    <x:row r="2514" spans="1:25">
      <x:c r="A2514" s="0" t="s">
        <x:v>94</x:v>
      </x:c>
      <x:c r="B2514" s="0" t="n">
        <x:v>2260</x:v>
      </x:c>
      <x:c r="C2514" s="0" t="s">
        <x:v>21</x:v>
      </x:c>
      <x:c r="D2514" s="0" t="s">
        <x:v>42</x:v>
      </x:c>
      <x:c r="E2514" s="0" t="s">
        <x:v>43</x:v>
      </x:c>
      <x:c r="F2514" s="0" t="s">
        <x:v>20</x:v>
      </x:c>
      <x:c r="G2514" s="0" t="n">
        <x:v>90</x:v>
      </x:c>
      <x:c r="H2514" s="4" t="n">
        <x:v>27</x:v>
      </x:c>
      <x:c r="I2514" s="4" t="n">
        <x:v>90</x:v>
      </x:c>
      <x:c r="J2514" s="4" t="n">
        <x:v>0.3</x:v>
      </x:c>
      <x:c r="K2514" s="4">
        <x:f>I2514*J2514</x:f>
      </x:c>
      <x:c r="L2514" s="4" t="n">
        <x:v>0</x:v>
      </x:c>
      <x:c r="M2514" s="5">
        <x:f>J2514/3.83*100</x:f>
      </x:c>
      <x:c r="N2514" s="6">
        <x:f>M2514*L2514/100</x:f>
      </x:c>
      <x:c r="O2514" s="6">
        <x:f>H2514-N2514</x:f>
      </x:c>
    </x:row>
    <x:row r="2515" spans="1:25">
      <x:c r="A2515" s="0" t="s">
        <x:v>94</x:v>
      </x:c>
      <x:c r="B2515" s="0" t="n">
        <x:v>2260</x:v>
      </x:c>
      <x:c r="C2515" s="0" t="s">
        <x:v>21</x:v>
      </x:c>
      <x:c r="D2515" s="0" t="s">
        <x:v>33</x:v>
      </x:c>
      <x:c r="E2515" s="0" t="s">
        <x:v>45</x:v>
      </x:c>
      <x:c r="F2515" s="0" t="s">
        <x:v>26</x:v>
      </x:c>
      <x:c r="G2515" s="0" t="n">
        <x:v>90</x:v>
      </x:c>
      <x:c r="H2515" s="4" t="n">
        <x:v>133.203</x:v>
      </x:c>
      <x:c r="I2515" s="4" t="n">
        <x:v>90</x:v>
      </x:c>
      <x:c r="J2515" s="4" t="n">
        <x:v>1.48</x:v>
      </x:c>
      <x:c r="K2515" s="4">
        <x:f>I2515*J2515</x:f>
      </x:c>
      <x:c r="L2515" s="4" t="n">
        <x:v>0</x:v>
      </x:c>
      <x:c r="M2515" s="5">
        <x:f>J2515/3.83*100</x:f>
      </x:c>
      <x:c r="N2515" s="6">
        <x:f>M2515*L2515/100</x:f>
      </x:c>
      <x:c r="O2515" s="6">
        <x:f>H2515-N2515</x:f>
      </x:c>
    </x:row>
    <x:row r="2516" spans="1:25">
      <x:c r="A2516" s="0" t="s">
        <x:v>94</x:v>
      </x:c>
      <x:c r="B2516" s="0" t="n">
        <x:v>2260</x:v>
      </x:c>
      <x:c r="C2516" s="0" t="s">
        <x:v>21</x:v>
      </x:c>
      <x:c r="D2516" s="0" t="s">
        <x:v>36</x:v>
      </x:c>
      <x:c r="E2516" s="0" t="s">
        <x:v>46</x:v>
      </x:c>
      <x:c r="F2516" s="0" t="s">
        <x:v>26</x:v>
      </x:c>
      <x:c r="G2516" s="0" t="n">
        <x:v>90</x:v>
      </x:c>
      <x:c r="H2516" s="4" t="n">
        <x:v>0.091</x:v>
      </x:c>
      <x:c r="I2516" s="4" t="n">
        <x:v>90</x:v>
      </x:c>
      <x:c r="J2516" s="4" t="s"/>
      <x:c r="K2516" s="4">
        <x:f>I2516*J2516</x:f>
      </x:c>
      <x:c r="L2516" s="4" t="n">
        <x:v>0</x:v>
      </x:c>
      <x:c r="M2516" s="5">
        <x:f>J2516/3.83*100</x:f>
      </x:c>
      <x:c r="N2516" s="6">
        <x:f>M2516*L2516/100</x:f>
      </x:c>
      <x:c r="O2516" s="6">
        <x:f>H2516-N2516</x:f>
      </x:c>
    </x:row>
    <x:row r="2517" spans="1:25">
      <x:c r="A2517" s="0" t="s">
        <x:v>94</x:v>
      </x:c>
      <x:c r="B2517" s="0" t="n">
        <x:v>2260</x:v>
      </x:c>
      <x:c r="C2517" s="0" t="s">
        <x:v>21</x:v>
      </x:c>
      <x:c r="D2517" s="0" t="s">
        <x:v>150</x:v>
      </x:c>
      <x:c r="E2517" s="0" t="s">
        <x:v>46</x:v>
      </x:c>
      <x:c r="F2517" s="0" t="s">
        <x:v>26</x:v>
      </x:c>
      <x:c r="G2517" s="0" t="n">
        <x:v>90</x:v>
      </x:c>
      <x:c r="H2517" s="4" t="n">
        <x:v>152.5</x:v>
      </x:c>
      <x:c r="I2517" s="4" t="n">
        <x:v>90</x:v>
      </x:c>
      <x:c r="J2517" s="4" t="n">
        <x:v>1.75</x:v>
      </x:c>
      <x:c r="K2517" s="4">
        <x:f>I2517*J2517</x:f>
      </x:c>
      <x:c r="L2517" s="4" t="n">
        <x:v>0</x:v>
      </x:c>
      <x:c r="M2517" s="5">
        <x:f>J2517/3.83*100</x:f>
      </x:c>
      <x:c r="N2517" s="6">
        <x:f>M2517*L2517/100</x:f>
      </x:c>
      <x:c r="O2517" s="6">
        <x:f>H2517-N2517</x:f>
      </x:c>
    </x:row>
    <x:row r="2518" spans="1:25">
      <x:c r="A2518" s="0" t="s">
        <x:v>27</x:v>
      </x:c>
      <x:c r="B2518" s="0" t="n">
        <x:v>2265</x:v>
      </x:c>
      <x:c r="C2518" s="0" t="s">
        <x:v>21</x:v>
      </x:c>
      <x:c r="D2518" s="0" t="s">
        <x:v>22</x:v>
      </x:c>
      <x:c r="E2518" s="0" t="s">
        <x:v>23</x:v>
      </x:c>
      <x:c r="F2518" s="0" t="s">
        <x:v>20</x:v>
      </x:c>
      <x:c r="G2518" s="0" t="n">
        <x:v>117</x:v>
      </x:c>
      <x:c r="H2518" s="4" t="n">
        <x:v>39.897</x:v>
      </x:c>
      <x:c r="I2518" s="4" t="n">
        <x:v>117</x:v>
      </x:c>
      <x:c r="J2518" s="4" t="n">
        <x:v>0.341</x:v>
      </x:c>
      <x:c r="K2518" s="4">
        <x:f>I2518*J2518</x:f>
      </x:c>
      <x:c r="L2518" s="4" t="n">
        <x:v>0</x:v>
      </x:c>
      <x:c r="M2518" s="5">
        <x:f>J2518/2.567*100</x:f>
      </x:c>
      <x:c r="N2518" s="6">
        <x:f>M2518*L2518/100</x:f>
      </x:c>
      <x:c r="O2518" s="6">
        <x:f>H2518-N2518</x:f>
      </x:c>
    </x:row>
    <x:row r="2519" spans="1:25">
      <x:c r="A2519" s="0" t="s">
        <x:v>27</x:v>
      </x:c>
      <x:c r="B2519" s="0" t="n">
        <x:v>2265</x:v>
      </x:c>
      <x:c r="C2519" s="0" t="s">
        <x:v>21</x:v>
      </x:c>
      <x:c r="D2519" s="0" t="s">
        <x:v>22</x:v>
      </x:c>
      <x:c r="E2519" s="0" t="s">
        <x:v>23</x:v>
      </x:c>
      <x:c r="F2519" s="0" t="s">
        <x:v>20</x:v>
      </x:c>
      <x:c r="G2519" s="0" t="n">
        <x:v>117</x:v>
      </x:c>
      <x:c r="H2519" s="4" t="n">
        <x:v>8.816</x:v>
      </x:c>
      <x:c r="I2519" s="4" t="n">
        <x:v>117</x:v>
      </x:c>
      <x:c r="J2519" s="4" t="n">
        <x:v>0.075</x:v>
      </x:c>
      <x:c r="K2519" s="4">
        <x:f>I2519*J2519</x:f>
      </x:c>
      <x:c r="L2519" s="4" t="n">
        <x:v>0</x:v>
      </x:c>
      <x:c r="M2519" s="5">
        <x:f>J2519/2.567*100</x:f>
      </x:c>
      <x:c r="N2519" s="6">
        <x:f>M2519*L2519/100</x:f>
      </x:c>
      <x:c r="O2519" s="6">
        <x:f>H2519-N2519</x:f>
      </x:c>
    </x:row>
    <x:row r="2520" spans="1:25">
      <x:c r="A2520" s="0" t="s">
        <x:v>27</x:v>
      </x:c>
      <x:c r="B2520" s="0" t="n">
        <x:v>2265</x:v>
      </x:c>
      <x:c r="C2520" s="0" t="s">
        <x:v>21</x:v>
      </x:c>
      <x:c r="D2520" s="0" t="s">
        <x:v>22</x:v>
      </x:c>
      <x:c r="E2520" s="0" t="s">
        <x:v>23</x:v>
      </x:c>
      <x:c r="F2520" s="0" t="s">
        <x:v>20</x:v>
      </x:c>
      <x:c r="G2520" s="0" t="n">
        <x:v>117</x:v>
      </x:c>
      <x:c r="H2520" s="4" t="n">
        <x:v>43.384</x:v>
      </x:c>
      <x:c r="I2520" s="4" t="n">
        <x:v>117</x:v>
      </x:c>
      <x:c r="J2520" s="4" t="n">
        <x:v>0.371</x:v>
      </x:c>
      <x:c r="K2520" s="4">
        <x:f>I2520*J2520</x:f>
      </x:c>
      <x:c r="L2520" s="4" t="n">
        <x:v>0</x:v>
      </x:c>
      <x:c r="M2520" s="5">
        <x:f>J2520/2.567*100</x:f>
      </x:c>
      <x:c r="N2520" s="6">
        <x:f>M2520*L2520/100</x:f>
      </x:c>
      <x:c r="O2520" s="6">
        <x:f>H2520-N2520</x:f>
      </x:c>
    </x:row>
    <x:row r="2521" spans="1:25">
      <x:c r="A2521" s="0" t="s">
        <x:v>27</x:v>
      </x:c>
      <x:c r="B2521" s="0" t="n">
        <x:v>2265</x:v>
      </x:c>
      <x:c r="C2521" s="0" t="s">
        <x:v>21</x:v>
      </x:c>
      <x:c r="D2521" s="0" t="s">
        <x:v>28</x:v>
      </x:c>
      <x:c r="E2521" s="0" t="s">
        <x:v>19</x:v>
      </x:c>
      <x:c r="F2521" s="0" t="s">
        <x:v>26</x:v>
      </x:c>
      <x:c r="G2521" s="0" t="n">
        <x:v>117</x:v>
      </x:c>
      <x:c r="H2521" s="4" t="n">
        <x:v>30.421</x:v>
      </x:c>
      <x:c r="I2521" s="4" t="n">
        <x:v>117</x:v>
      </x:c>
      <x:c r="J2521" s="4" t="n">
        <x:v>0.26</x:v>
      </x:c>
      <x:c r="K2521" s="4">
        <x:f>I2521*J2521</x:f>
      </x:c>
      <x:c r="L2521" s="4" t="n">
        <x:v>0</x:v>
      </x:c>
      <x:c r="M2521" s="5">
        <x:f>J2521/2.567*100</x:f>
      </x:c>
      <x:c r="N2521" s="6">
        <x:f>M2521*L2521/100</x:f>
      </x:c>
      <x:c r="O2521" s="6">
        <x:f>H2521-N2521</x:f>
      </x:c>
    </x:row>
    <x:row r="2522" spans="1:25">
      <x:c r="A2522" s="0" t="s">
        <x:v>27</x:v>
      </x:c>
      <x:c r="B2522" s="0" t="n">
        <x:v>2265</x:v>
      </x:c>
      <x:c r="C2522" s="0" t="s">
        <x:v>21</x:v>
      </x:c>
      <x:c r="D2522" s="0" t="s">
        <x:v>28</x:v>
      </x:c>
      <x:c r="E2522" s="0" t="s">
        <x:v>23</x:v>
      </x:c>
      <x:c r="F2522" s="0" t="s">
        <x:v>26</x:v>
      </x:c>
      <x:c r="G2522" s="0" t="n">
        <x:v>117</x:v>
      </x:c>
      <x:c r="H2522" s="4" t="n">
        <x:v>177.84</x:v>
      </x:c>
      <x:c r="I2522" s="4" t="n">
        <x:v>117</x:v>
      </x:c>
      <x:c r="J2522" s="4" t="n">
        <x:v>1.52</x:v>
      </x:c>
      <x:c r="K2522" s="4">
        <x:f>I2522*J2522</x:f>
      </x:c>
      <x:c r="L2522" s="4" t="n">
        <x:v>0</x:v>
      </x:c>
      <x:c r="M2522" s="5">
        <x:f>J2522/2.567*100</x:f>
      </x:c>
      <x:c r="N2522" s="6">
        <x:f>M2522*L2522/100</x:f>
      </x:c>
      <x:c r="O2522" s="6">
        <x:f>H2522-N2522</x:f>
      </x:c>
    </x:row>
    <x:row r="2523" spans="1:25">
      <x:c r="A2523" s="0" t="s">
        <x:v>49</x:v>
      </x:c>
      <x:c r="B2523" s="0" t="n">
        <x:v>2268</x:v>
      </x:c>
      <x:c r="C2523" s="0" t="s">
        <x:v>21</x:v>
      </x:c>
      <x:c r="D2523" s="0" t="s">
        <x:v>22</x:v>
      </x:c>
      <x:c r="E2523" s="0" t="s">
        <x:v>23</x:v>
      </x:c>
      <x:c r="F2523" s="0" t="s">
        <x:v>20</x:v>
      </x:c>
      <x:c r="G2523" s="0" t="n">
        <x:v>117</x:v>
      </x:c>
      <x:c r="H2523" s="4" t="n">
        <x:v>22.506</x:v>
      </x:c>
      <x:c r="I2523" s="4" t="n">
        <x:v>117</x:v>
      </x:c>
      <x:c r="J2523" s="4" t="n">
        <x:v>0.192</x:v>
      </x:c>
      <x:c r="K2523" s="4">
        <x:f>I2523*J2523</x:f>
      </x:c>
      <x:c r="L2523" s="4" t="n">
        <x:v>0</x:v>
      </x:c>
      <x:c r="M2523" s="5">
        <x:f>J2523/2.684*100</x:f>
      </x:c>
      <x:c r="N2523" s="6">
        <x:f>M2523*L2523/100</x:f>
      </x:c>
      <x:c r="O2523" s="6">
        <x:f>H2523-N2523</x:f>
      </x:c>
    </x:row>
    <x:row r="2524" spans="1:25">
      <x:c r="A2524" s="0" t="s">
        <x:v>49</x:v>
      </x:c>
      <x:c r="B2524" s="0" t="n">
        <x:v>2268</x:v>
      </x:c>
      <x:c r="C2524" s="0" t="s">
        <x:v>21</x:v>
      </x:c>
      <x:c r="D2524" s="0" t="s">
        <x:v>22</x:v>
      </x:c>
      <x:c r="E2524" s="0" t="s">
        <x:v>23</x:v>
      </x:c>
      <x:c r="F2524" s="0" t="s">
        <x:v>20</x:v>
      </x:c>
      <x:c r="G2524" s="0" t="n">
        <x:v>117</x:v>
      </x:c>
      <x:c r="H2524" s="4" t="n">
        <x:v>43.384</x:v>
      </x:c>
      <x:c r="I2524" s="4" t="n">
        <x:v>117</x:v>
      </x:c>
      <x:c r="J2524" s="4" t="n">
        <x:v>0.371</x:v>
      </x:c>
      <x:c r="K2524" s="4">
        <x:f>I2524*J2524</x:f>
      </x:c>
      <x:c r="L2524" s="4" t="n">
        <x:v>0</x:v>
      </x:c>
      <x:c r="M2524" s="5">
        <x:f>J2524/2.684*100</x:f>
      </x:c>
      <x:c r="N2524" s="6">
        <x:f>M2524*L2524/100</x:f>
      </x:c>
      <x:c r="O2524" s="6">
        <x:f>H2524-N2524</x:f>
      </x:c>
    </x:row>
    <x:row r="2525" spans="1:25">
      <x:c r="A2525" s="0" t="s">
        <x:v>49</x:v>
      </x:c>
      <x:c r="B2525" s="0" t="n">
        <x:v>2268</x:v>
      </x:c>
      <x:c r="C2525" s="0" t="s">
        <x:v>21</x:v>
      </x:c>
      <x:c r="D2525" s="0" t="s">
        <x:v>22</x:v>
      </x:c>
      <x:c r="E2525" s="0" t="s">
        <x:v>23</x:v>
      </x:c>
      <x:c r="F2525" s="0" t="s">
        <x:v>20</x:v>
      </x:c>
      <x:c r="G2525" s="0" t="n">
        <x:v>117</x:v>
      </x:c>
      <x:c r="H2525" s="4" t="n">
        <x:v>39.897</x:v>
      </x:c>
      <x:c r="I2525" s="4" t="n">
        <x:v>117</x:v>
      </x:c>
      <x:c r="J2525" s="4" t="n">
        <x:v>0.341</x:v>
      </x:c>
      <x:c r="K2525" s="4">
        <x:f>I2525*J2525</x:f>
      </x:c>
      <x:c r="L2525" s="4" t="n">
        <x:v>0</x:v>
      </x:c>
      <x:c r="M2525" s="5">
        <x:f>J2525/2.684*100</x:f>
      </x:c>
      <x:c r="N2525" s="6">
        <x:f>M2525*L2525/100</x:f>
      </x:c>
      <x:c r="O2525" s="6">
        <x:f>H2525-N2525</x:f>
      </x:c>
    </x:row>
    <x:row r="2526" spans="1:25">
      <x:c r="A2526" s="0" t="s">
        <x:v>49</x:v>
      </x:c>
      <x:c r="B2526" s="0" t="n">
        <x:v>2268</x:v>
      </x:c>
      <x:c r="C2526" s="0" t="s">
        <x:v>21</x:v>
      </x:c>
      <x:c r="D2526" s="0" t="s">
        <x:v>28</x:v>
      </x:c>
      <x:c r="E2526" s="0" t="s">
        <x:v>19</x:v>
      </x:c>
      <x:c r="F2526" s="0" t="s">
        <x:v>26</x:v>
      </x:c>
      <x:c r="G2526" s="0" t="n">
        <x:v>117</x:v>
      </x:c>
      <x:c r="H2526" s="4" t="n">
        <x:v>30.427</x:v>
      </x:c>
      <x:c r="I2526" s="4" t="n">
        <x:v>117</x:v>
      </x:c>
      <x:c r="J2526" s="4" t="n">
        <x:v>0.26</x:v>
      </x:c>
      <x:c r="K2526" s="4">
        <x:f>I2526*J2526</x:f>
      </x:c>
      <x:c r="L2526" s="4" t="n">
        <x:v>0</x:v>
      </x:c>
      <x:c r="M2526" s="5">
        <x:f>J2526/2.684*100</x:f>
      </x:c>
      <x:c r="N2526" s="6">
        <x:f>M2526*L2526/100</x:f>
      </x:c>
      <x:c r="O2526" s="6">
        <x:f>H2526-N2526</x:f>
      </x:c>
    </x:row>
    <x:row r="2527" spans="1:25">
      <x:c r="A2527" s="0" t="s">
        <x:v>49</x:v>
      </x:c>
      <x:c r="B2527" s="0" t="n">
        <x:v>2268</x:v>
      </x:c>
      <x:c r="C2527" s="0" t="s">
        <x:v>21</x:v>
      </x:c>
      <x:c r="D2527" s="0" t="s">
        <x:v>28</x:v>
      </x:c>
      <x:c r="E2527" s="0" t="s">
        <x:v>23</x:v>
      </x:c>
      <x:c r="F2527" s="0" t="s">
        <x:v>26</x:v>
      </x:c>
      <x:c r="G2527" s="0" t="n">
        <x:v>117</x:v>
      </x:c>
      <x:c r="H2527" s="4" t="n">
        <x:v>177.84</x:v>
      </x:c>
      <x:c r="I2527" s="4" t="n">
        <x:v>117</x:v>
      </x:c>
      <x:c r="J2527" s="4" t="n">
        <x:v>1.52</x:v>
      </x:c>
      <x:c r="K2527" s="4">
        <x:f>I2527*J2527</x:f>
      </x:c>
      <x:c r="L2527" s="4" t="n">
        <x:v>0</x:v>
      </x:c>
      <x:c r="M2527" s="5">
        <x:f>J2527/2.684*100</x:f>
      </x:c>
      <x:c r="N2527" s="6">
        <x:f>M2527*L2527/100</x:f>
      </x:c>
      <x:c r="O2527" s="6">
        <x:f>H2527-N2527</x:f>
      </x:c>
    </x:row>
    <x:row r="2528" spans="1:25">
      <x:c r="A2528" s="0" t="s">
        <x:v>108</x:v>
      </x:c>
      <x:c r="B2528" s="0" t="n">
        <x:v>2273</x:v>
      </x:c>
      <x:c r="C2528" s="0" t="s">
        <x:v>21</x:v>
      </x:c>
      <x:c r="D2528" s="0" t="s">
        <x:v>22</x:v>
      </x:c>
      <x:c r="E2528" s="0" t="s">
        <x:v>35</x:v>
      </x:c>
      <x:c r="F2528" s="0" t="s">
        <x:v>20</x:v>
      </x:c>
      <x:c r="G2528" s="0" t="n">
        <x:v>173</x:v>
      </x:c>
      <x:c r="H2528" s="4" t="n">
        <x:v>50.4</x:v>
      </x:c>
      <x:c r="I2528" s="4" t="n">
        <x:v>173</x:v>
      </x:c>
      <x:c r="J2528" s="4" t="n">
        <x:v>0.291</x:v>
      </x:c>
      <x:c r="K2528" s="4">
        <x:f>I2528*J2528</x:f>
      </x:c>
      <x:c r="L2528" s="4" t="n">
        <x:v>0</x:v>
      </x:c>
      <x:c r="M2528" s="5">
        <x:f>J2528/1.709*100</x:f>
      </x:c>
      <x:c r="N2528" s="6">
        <x:f>M2528*L2528/100</x:f>
      </x:c>
      <x:c r="O2528" s="6">
        <x:f>H2528-N2528</x:f>
      </x:c>
    </x:row>
    <x:row r="2529" spans="1:25">
      <x:c r="A2529" s="0" t="s">
        <x:v>108</x:v>
      </x:c>
      <x:c r="B2529" s="0" t="n">
        <x:v>2273</x:v>
      </x:c>
      <x:c r="C2529" s="0" t="s">
        <x:v>21</x:v>
      </x:c>
      <x:c r="D2529" s="0" t="s">
        <x:v>33</x:v>
      </x:c>
      <x:c r="E2529" s="0" t="s">
        <x:v>34</x:v>
      </x:c>
      <x:c r="F2529" s="0" t="s">
        <x:v>20</x:v>
      </x:c>
      <x:c r="G2529" s="0" t="n">
        <x:v>173</x:v>
      </x:c>
      <x:c r="H2529" s="4" t="n">
        <x:v>13.3</x:v>
      </x:c>
      <x:c r="I2529" s="4" t="n">
        <x:v>173</x:v>
      </x:c>
      <x:c r="J2529" s="4" t="n">
        <x:v>0.077</x:v>
      </x:c>
      <x:c r="K2529" s="4">
        <x:f>I2529*J2529</x:f>
      </x:c>
      <x:c r="L2529" s="4" t="n">
        <x:v>0</x:v>
      </x:c>
      <x:c r="M2529" s="5">
        <x:f>J2529/1.709*100</x:f>
      </x:c>
      <x:c r="N2529" s="6">
        <x:f>M2529*L2529/100</x:f>
      </x:c>
      <x:c r="O2529" s="6">
        <x:f>H2529-N2529</x:f>
      </x:c>
    </x:row>
    <x:row r="2530" spans="1:25">
      <x:c r="A2530" s="0" t="s">
        <x:v>108</x:v>
      </x:c>
      <x:c r="B2530" s="0" t="n">
        <x:v>2273</x:v>
      </x:c>
      <x:c r="C2530" s="0" t="s">
        <x:v>21</x:v>
      </x:c>
      <x:c r="D2530" s="0" t="s">
        <x:v>33</x:v>
      </x:c>
      <x:c r="E2530" s="0" t="s">
        <x:v>34</x:v>
      </x:c>
      <x:c r="F2530" s="0" t="s">
        <x:v>20</x:v>
      </x:c>
      <x:c r="G2530" s="0" t="n">
        <x:v>173</x:v>
      </x:c>
      <x:c r="H2530" s="4" t="n">
        <x:v>13.3</x:v>
      </x:c>
      <x:c r="I2530" s="4" t="n">
        <x:v>173</x:v>
      </x:c>
      <x:c r="J2530" s="4" t="n">
        <x:v>0.077</x:v>
      </x:c>
      <x:c r="K2530" s="4">
        <x:f>I2530*J2530</x:f>
      </x:c>
      <x:c r="L2530" s="4" t="n">
        <x:v>0</x:v>
      </x:c>
      <x:c r="M2530" s="5">
        <x:f>J2530/1.709*100</x:f>
      </x:c>
      <x:c r="N2530" s="6">
        <x:f>M2530*L2530/100</x:f>
      </x:c>
      <x:c r="O2530" s="6">
        <x:f>H2530-N2530</x:f>
      </x:c>
    </x:row>
    <x:row r="2531" spans="1:25">
      <x:c r="A2531" s="0" t="s">
        <x:v>108</x:v>
      </x:c>
      <x:c r="B2531" s="0" t="n">
        <x:v>2273</x:v>
      </x:c>
      <x:c r="C2531" s="0" t="s">
        <x:v>21</x:v>
      </x:c>
      <x:c r="D2531" s="0" t="s">
        <x:v>33</x:v>
      </x:c>
      <x:c r="E2531" s="0" t="s">
        <x:v>34</x:v>
      </x:c>
      <x:c r="F2531" s="0" t="s">
        <x:v>20</x:v>
      </x:c>
      <x:c r="G2531" s="0" t="n">
        <x:v>173</x:v>
      </x:c>
      <x:c r="H2531" s="4" t="n">
        <x:v>59.85</x:v>
      </x:c>
      <x:c r="I2531" s="4" t="n">
        <x:v>173</x:v>
      </x:c>
      <x:c r="J2531" s="4" t="n">
        <x:v>0.346</x:v>
      </x:c>
      <x:c r="K2531" s="4">
        <x:f>I2531*J2531</x:f>
      </x:c>
      <x:c r="L2531" s="4" t="n">
        <x:v>0</x:v>
      </x:c>
      <x:c r="M2531" s="5">
        <x:f>J2531/1.709*100</x:f>
      </x:c>
      <x:c r="N2531" s="6">
        <x:f>M2531*L2531/100</x:f>
      </x:c>
      <x:c r="O2531" s="6">
        <x:f>H2531-N2531</x:f>
      </x:c>
    </x:row>
    <x:row r="2532" spans="1:25">
      <x:c r="A2532" s="0" t="s">
        <x:v>108</x:v>
      </x:c>
      <x:c r="B2532" s="0" t="n">
        <x:v>2273</x:v>
      </x:c>
      <x:c r="C2532" s="0" t="s">
        <x:v>21</x:v>
      </x:c>
      <x:c r="D2532" s="0" t="s">
        <x:v>33</x:v>
      </x:c>
      <x:c r="E2532" s="0" t="s">
        <x:v>34</x:v>
      </x:c>
      <x:c r="F2532" s="0" t="s">
        <x:v>26</x:v>
      </x:c>
      <x:c r="G2532" s="0" t="n">
        <x:v>173</x:v>
      </x:c>
      <x:c r="H2532" s="4" t="n">
        <x:v>13.495</x:v>
      </x:c>
      <x:c r="I2532" s="4" t="n">
        <x:v>173</x:v>
      </x:c>
      <x:c r="J2532" s="4" t="n">
        <x:v>0.078</x:v>
      </x:c>
      <x:c r="K2532" s="4">
        <x:f>I2532*J2532</x:f>
      </x:c>
      <x:c r="L2532" s="4" t="n">
        <x:v>0</x:v>
      </x:c>
      <x:c r="M2532" s="5">
        <x:f>J2532/1.709*100</x:f>
      </x:c>
      <x:c r="N2532" s="6">
        <x:f>M2532*L2532/100</x:f>
      </x:c>
      <x:c r="O2532" s="6">
        <x:f>H2532-N2532</x:f>
      </x:c>
    </x:row>
    <x:row r="2533" spans="1:25">
      <x:c r="A2533" s="0" t="s">
        <x:v>108</x:v>
      </x:c>
      <x:c r="B2533" s="0" t="n">
        <x:v>2273</x:v>
      </x:c>
      <x:c r="C2533" s="0" t="s">
        <x:v>21</x:v>
      </x:c>
      <x:c r="D2533" s="0" t="s">
        <x:v>36</x:v>
      </x:c>
      <x:c r="E2533" s="0" t="s">
        <x:v>37</x:v>
      </x:c>
      <x:c r="F2533" s="0" t="s">
        <x:v>26</x:v>
      </x:c>
      <x:c r="G2533" s="0" t="n">
        <x:v>173</x:v>
      </x:c>
      <x:c r="H2533" s="4" t="n">
        <x:v>72.661</x:v>
      </x:c>
      <x:c r="I2533" s="4" t="n">
        <x:v>173</x:v>
      </x:c>
      <x:c r="J2533" s="4" t="n">
        <x:v>0.42</x:v>
      </x:c>
      <x:c r="K2533" s="4">
        <x:f>I2533*J2533</x:f>
      </x:c>
      <x:c r="L2533" s="4" t="n">
        <x:v>0</x:v>
      </x:c>
      <x:c r="M2533" s="5">
        <x:f>J2533/1.709*100</x:f>
      </x:c>
      <x:c r="N2533" s="6">
        <x:f>M2533*L2533/100</x:f>
      </x:c>
      <x:c r="O2533" s="6">
        <x:f>H2533-N2533</x:f>
      </x:c>
    </x:row>
    <x:row r="2534" spans="1:25">
      <x:c r="A2534" s="0" t="s">
        <x:v>108</x:v>
      </x:c>
      <x:c r="B2534" s="0" t="n">
        <x:v>2273</x:v>
      </x:c>
      <x:c r="C2534" s="0" t="s">
        <x:v>21</x:v>
      </x:c>
      <x:c r="D2534" s="0" t="s">
        <x:v>36</x:v>
      </x:c>
      <x:c r="E2534" s="0" t="s">
        <x:v>38</x:v>
      </x:c>
      <x:c r="F2534" s="0" t="s">
        <x:v>26</x:v>
      </x:c>
      <x:c r="G2534" s="0" t="n">
        <x:v>173</x:v>
      </x:c>
      <x:c r="H2534" s="4" t="n">
        <x:v>72.66</x:v>
      </x:c>
      <x:c r="I2534" s="4" t="n">
        <x:v>173</x:v>
      </x:c>
      <x:c r="J2534" s="4" t="n">
        <x:v>0.42</x:v>
      </x:c>
      <x:c r="K2534" s="4">
        <x:f>I2534*J2534</x:f>
      </x:c>
      <x:c r="L2534" s="4" t="n">
        <x:v>0</x:v>
      </x:c>
      <x:c r="M2534" s="5">
        <x:f>J2534/1.709*100</x:f>
      </x:c>
      <x:c r="N2534" s="6">
        <x:f>M2534*L2534/100</x:f>
      </x:c>
      <x:c r="O2534" s="6">
        <x:f>H2534-N2534</x:f>
      </x:c>
    </x:row>
    <x:row r="2535" spans="1:25">
      <x:c r="A2535" s="0" t="s">
        <x:v>124</x:v>
      </x:c>
      <x:c r="B2535" s="0" t="n">
        <x:v>2274</x:v>
      </x:c>
      <x:c r="C2535" s="0" t="s">
        <x:v>21</x:v>
      </x:c>
      <x:c r="D2535" s="0" t="s">
        <x:v>42</x:v>
      </x:c>
      <x:c r="E2535" s="0" t="s">
        <x:v>23</x:v>
      </x:c>
      <x:c r="F2535" s="0" t="s">
        <x:v>20</x:v>
      </x:c>
      <x:c r="G2535" s="0" t="n">
        <x:v>100</x:v>
      </x:c>
      <x:c r="H2535" s="4" t="n">
        <x:v>1.19</x:v>
      </x:c>
      <x:c r="I2535" s="4" t="n">
        <x:v>100</x:v>
      </x:c>
      <x:c r="J2535" s="4" t="n">
        <x:v>0.012</x:v>
      </x:c>
      <x:c r="K2535" s="4">
        <x:f>I2535*J2535</x:f>
      </x:c>
      <x:c r="L2535" s="4" t="n">
        <x:v>119.539</x:v>
      </x:c>
      <x:c r="M2535" s="5">
        <x:f>J2535/2.843*100</x:f>
      </x:c>
      <x:c r="N2535" s="6">
        <x:f>M2535*L2535/100</x:f>
      </x:c>
      <x:c r="O2535" s="6">
        <x:f>H2535-N2535</x:f>
      </x:c>
    </x:row>
    <x:row r="2536" spans="1:25">
      <x:c r="A2536" s="0" t="s">
        <x:v>124</x:v>
      </x:c>
      <x:c r="B2536" s="0" t="n">
        <x:v>2274</x:v>
      </x:c>
      <x:c r="C2536" s="0" t="s">
        <x:v>21</x:v>
      </x:c>
      <x:c r="D2536" s="0" t="s">
        <x:v>42</x:v>
      </x:c>
      <x:c r="E2536" s="0" t="s">
        <x:v>23</x:v>
      </x:c>
      <x:c r="F2536" s="0" t="s">
        <x:v>20</x:v>
      </x:c>
      <x:c r="G2536" s="0" t="n">
        <x:v>100</x:v>
      </x:c>
      <x:c r="H2536" s="4" t="n">
        <x:v>17.85</x:v>
      </x:c>
      <x:c r="I2536" s="4" t="n">
        <x:v>100</x:v>
      </x:c>
      <x:c r="J2536" s="4" t="n">
        <x:v>0.179</x:v>
      </x:c>
      <x:c r="K2536" s="4">
        <x:f>I2536*J2536</x:f>
      </x:c>
      <x:c r="L2536" s="4" t="n">
        <x:v>119.539</x:v>
      </x:c>
      <x:c r="M2536" s="5">
        <x:f>J2536/2.843*100</x:f>
      </x:c>
      <x:c r="N2536" s="6">
        <x:f>M2536*L2536/100</x:f>
      </x:c>
      <x:c r="O2536" s="6">
        <x:f>H2536-N2536</x:f>
      </x:c>
    </x:row>
    <x:row r="2537" spans="1:25">
      <x:c r="A2537" s="0" t="s">
        <x:v>124</x:v>
      </x:c>
      <x:c r="B2537" s="0" t="n">
        <x:v>2274</x:v>
      </x:c>
      <x:c r="C2537" s="0" t="s">
        <x:v>21</x:v>
      </x:c>
      <x:c r="D2537" s="0" t="s">
        <x:v>42</x:v>
      </x:c>
      <x:c r="E2537" s="0" t="s">
        <x:v>23</x:v>
      </x:c>
      <x:c r="F2537" s="0" t="s">
        <x:v>20</x:v>
      </x:c>
      <x:c r="G2537" s="0" t="n">
        <x:v>100</x:v>
      </x:c>
      <x:c r="H2537" s="4" t="n">
        <x:v>17.85</x:v>
      </x:c>
      <x:c r="I2537" s="4" t="n">
        <x:v>100</x:v>
      </x:c>
      <x:c r="J2537" s="4" t="n">
        <x:v>0.179</x:v>
      </x:c>
      <x:c r="K2537" s="4">
        <x:f>I2537*J2537</x:f>
      </x:c>
      <x:c r="L2537" s="4" t="n">
        <x:v>119.539</x:v>
      </x:c>
      <x:c r="M2537" s="5">
        <x:f>J2537/2.843*100</x:f>
      </x:c>
      <x:c r="N2537" s="6">
        <x:f>M2537*L2537/100</x:f>
      </x:c>
      <x:c r="O2537" s="6">
        <x:f>H2537-N2537</x:f>
      </x:c>
    </x:row>
    <x:row r="2538" spans="1:25">
      <x:c r="A2538" s="0" t="s">
        <x:v>124</x:v>
      </x:c>
      <x:c r="B2538" s="0" t="n">
        <x:v>2274</x:v>
      </x:c>
      <x:c r="C2538" s="0" t="s">
        <x:v>21</x:v>
      </x:c>
      <x:c r="D2538" s="0" t="s">
        <x:v>42</x:v>
      </x:c>
      <x:c r="E2538" s="0" t="s">
        <x:v>23</x:v>
      </x:c>
      <x:c r="F2538" s="0" t="s">
        <x:v>20</x:v>
      </x:c>
      <x:c r="G2538" s="0" t="n">
        <x:v>100</x:v>
      </x:c>
      <x:c r="H2538" s="4" t="n">
        <x:v>17.85</x:v>
      </x:c>
      <x:c r="I2538" s="4" t="n">
        <x:v>100</x:v>
      </x:c>
      <x:c r="J2538" s="4" t="n">
        <x:v>0.179</x:v>
      </x:c>
      <x:c r="K2538" s="4">
        <x:f>I2538*J2538</x:f>
      </x:c>
      <x:c r="L2538" s="4" t="n">
        <x:v>119.539</x:v>
      </x:c>
      <x:c r="M2538" s="5">
        <x:f>J2538/2.843*100</x:f>
      </x:c>
      <x:c r="N2538" s="6">
        <x:f>M2538*L2538/100</x:f>
      </x:c>
      <x:c r="O2538" s="6">
        <x:f>H2538-N2538</x:f>
      </x:c>
    </x:row>
    <x:row r="2539" spans="1:25">
      <x:c r="A2539" s="0" t="s">
        <x:v>124</x:v>
      </x:c>
      <x:c r="B2539" s="0" t="n">
        <x:v>2274</x:v>
      </x:c>
      <x:c r="C2539" s="0" t="s">
        <x:v>21</x:v>
      </x:c>
      <x:c r="D2539" s="0" t="s">
        <x:v>42</x:v>
      </x:c>
      <x:c r="E2539" s="0" t="s">
        <x:v>23</x:v>
      </x:c>
      <x:c r="F2539" s="0" t="s">
        <x:v>20</x:v>
      </x:c>
      <x:c r="G2539" s="0" t="n">
        <x:v>100</x:v>
      </x:c>
      <x:c r="H2539" s="4" t="n">
        <x:v>20.4</x:v>
      </x:c>
      <x:c r="I2539" s="4" t="n">
        <x:v>100</x:v>
      </x:c>
      <x:c r="J2539" s="4" t="n">
        <x:v>0.204</x:v>
      </x:c>
      <x:c r="K2539" s="4">
        <x:f>I2539*J2539</x:f>
      </x:c>
      <x:c r="L2539" s="4" t="n">
        <x:v>119.539</x:v>
      </x:c>
      <x:c r="M2539" s="5">
        <x:f>J2539/2.843*100</x:f>
      </x:c>
      <x:c r="N2539" s="6">
        <x:f>M2539*L2539/100</x:f>
      </x:c>
      <x:c r="O2539" s="6">
        <x:f>H2539-N2539</x:f>
      </x:c>
    </x:row>
    <x:row r="2540" spans="1:25">
      <x:c r="A2540" s="0" t="s">
        <x:v>124</x:v>
      </x:c>
      <x:c r="B2540" s="0" t="n">
        <x:v>2274</x:v>
      </x:c>
      <x:c r="C2540" s="0" t="s">
        <x:v>21</x:v>
      </x:c>
      <x:c r="D2540" s="0" t="s">
        <x:v>42</x:v>
      </x:c>
      <x:c r="E2540" s="0" t="s">
        <x:v>23</x:v>
      </x:c>
      <x:c r="F2540" s="0" t="s">
        <x:v>20</x:v>
      </x:c>
      <x:c r="G2540" s="0" t="n">
        <x:v>100</x:v>
      </x:c>
      <x:c r="H2540" s="4" t="n">
        <x:v>25.5</x:v>
      </x:c>
      <x:c r="I2540" s="4" t="n">
        <x:v>100</x:v>
      </x:c>
      <x:c r="J2540" s="4" t="n">
        <x:v>0.255</x:v>
      </x:c>
      <x:c r="K2540" s="4">
        <x:f>I2540*J2540</x:f>
      </x:c>
      <x:c r="L2540" s="4" t="n">
        <x:v>119.539</x:v>
      </x:c>
      <x:c r="M2540" s="5">
        <x:f>J2540/2.843*100</x:f>
      </x:c>
      <x:c r="N2540" s="6">
        <x:f>M2540*L2540/100</x:f>
      </x:c>
      <x:c r="O2540" s="6">
        <x:f>H2540-N2540</x:f>
      </x:c>
    </x:row>
    <x:row r="2541" spans="1:25">
      <x:c r="A2541" s="0" t="s">
        <x:v>124</x:v>
      </x:c>
      <x:c r="B2541" s="0" t="n">
        <x:v>2274</x:v>
      </x:c>
      <x:c r="C2541" s="0" t="s">
        <x:v>21</x:v>
      </x:c>
      <x:c r="D2541" s="0" t="s">
        <x:v>42</x:v>
      </x:c>
      <x:c r="E2541" s="0" t="s">
        <x:v>23</x:v>
      </x:c>
      <x:c r="F2541" s="0" t="s">
        <x:v>20</x:v>
      </x:c>
      <x:c r="G2541" s="0" t="n">
        <x:v>100</x:v>
      </x:c>
      <x:c r="H2541" s="4" t="n">
        <x:v>25.5</x:v>
      </x:c>
      <x:c r="I2541" s="4" t="n">
        <x:v>100</x:v>
      </x:c>
      <x:c r="J2541" s="4" t="n">
        <x:v>0.255</x:v>
      </x:c>
      <x:c r="K2541" s="4">
        <x:f>I2541*J2541</x:f>
      </x:c>
      <x:c r="L2541" s="4" t="n">
        <x:v>119.539</x:v>
      </x:c>
      <x:c r="M2541" s="5">
        <x:f>J2541/2.843*100</x:f>
      </x:c>
      <x:c r="N2541" s="6">
        <x:f>M2541*L2541/100</x:f>
      </x:c>
      <x:c r="O2541" s="6">
        <x:f>H2541-N2541</x:f>
      </x:c>
    </x:row>
    <x:row r="2542" spans="1:25">
      <x:c r="A2542" s="0" t="s">
        <x:v>124</x:v>
      </x:c>
      <x:c r="B2542" s="0" t="n">
        <x:v>2274</x:v>
      </x:c>
      <x:c r="C2542" s="0" t="s">
        <x:v>17</x:v>
      </x:c>
      <x:c r="D2542" s="0" t="s">
        <x:v>18</x:v>
      </x:c>
      <x:c r="E2542" s="0" t="s">
        <x:v>19</x:v>
      </x:c>
      <x:c r="F2542" s="0" t="s">
        <x:v>26</x:v>
      </x:c>
      <x:c r="G2542" s="0" t="n">
        <x:v>100</x:v>
      </x:c>
      <x:c r="H2542" s="4" t="n">
        <x:v>79.001</x:v>
      </x:c>
      <x:c r="I2542" s="4" t="n">
        <x:v>100</x:v>
      </x:c>
      <x:c r="J2542" s="4" t="n">
        <x:v>0.79</x:v>
      </x:c>
      <x:c r="K2542" s="4">
        <x:f>I2542*J2542</x:f>
      </x:c>
      <x:c r="L2542" s="4" t="n">
        <x:v>119.539</x:v>
      </x:c>
      <x:c r="M2542" s="5">
        <x:f>J2542/2.843*100</x:f>
      </x:c>
      <x:c r="N2542" s="6">
        <x:f>M2542*L2542/100</x:f>
      </x:c>
      <x:c r="O2542" s="6">
        <x:f>H2542-N2542</x:f>
      </x:c>
    </x:row>
    <x:row r="2543" spans="1:25">
      <x:c r="A2543" s="0" t="s">
        <x:v>124</x:v>
      </x:c>
      <x:c r="B2543" s="0" t="n">
        <x:v>2274</x:v>
      </x:c>
      <x:c r="C2543" s="0" t="s">
        <x:v>17</x:v>
      </x:c>
      <x:c r="D2543" s="0" t="s">
        <x:v>18</x:v>
      </x:c>
      <x:c r="E2543" s="0" t="s">
        <x:v>23</x:v>
      </x:c>
      <x:c r="F2543" s="0" t="s">
        <x:v>26</x:v>
      </x:c>
      <x:c r="G2543" s="0" t="n">
        <x:v>100</x:v>
      </x:c>
      <x:c r="H2543" s="4" t="n">
        <x:v>79.001</x:v>
      </x:c>
      <x:c r="I2543" s="4" t="n">
        <x:v>100</x:v>
      </x:c>
      <x:c r="J2543" s="4" t="n">
        <x:v>0.79</x:v>
      </x:c>
      <x:c r="K2543" s="4">
        <x:f>I2543*J2543</x:f>
      </x:c>
      <x:c r="L2543" s="4" t="n">
        <x:v>119.539</x:v>
      </x:c>
      <x:c r="M2543" s="5">
        <x:f>J2543/2.843*100</x:f>
      </x:c>
      <x:c r="N2543" s="6">
        <x:f>M2543*L2543/100</x:f>
      </x:c>
      <x:c r="O2543" s="6">
        <x:f>H2543-N2543</x:f>
      </x:c>
    </x:row>
    <x:row r="2544" spans="1:25">
      <x:c r="A2544" s="0" t="s">
        <x:v>95</x:v>
      </x:c>
      <x:c r="B2544" s="0" t="n">
        <x:v>2275</x:v>
      </x:c>
      <x:c r="C2544" s="0" t="s">
        <x:v>21</x:v>
      </x:c>
      <x:c r="D2544" s="0" t="s">
        <x:v>22</x:v>
      </x:c>
      <x:c r="E2544" s="0" t="s">
        <x:v>74</x:v>
      </x:c>
      <x:c r="F2544" s="0" t="s">
        <x:v>20</x:v>
      </x:c>
      <x:c r="G2544" s="0" t="n">
        <x:v>173</x:v>
      </x:c>
      <x:c r="H2544" s="4" t="n">
        <x:v>29.12</x:v>
      </x:c>
      <x:c r="I2544" s="4" t="n">
        <x:v>173</x:v>
      </x:c>
      <x:c r="J2544" s="4" t="n">
        <x:v>0.168</x:v>
      </x:c>
      <x:c r="K2544" s="4">
        <x:f>I2544*J2544</x:f>
      </x:c>
      <x:c r="L2544" s="4" t="n">
        <x:v>0</x:v>
      </x:c>
      <x:c r="M2544" s="5">
        <x:f>J2544/1.643*100</x:f>
      </x:c>
      <x:c r="N2544" s="6">
        <x:f>M2544*L2544/100</x:f>
      </x:c>
      <x:c r="O2544" s="6">
        <x:f>H2544-N2544</x:f>
      </x:c>
    </x:row>
    <x:row r="2545" spans="1:25">
      <x:c r="A2545" s="0" t="s">
        <x:v>95</x:v>
      </x:c>
      <x:c r="B2545" s="0" t="n">
        <x:v>2275</x:v>
      </x:c>
      <x:c r="C2545" s="0" t="s">
        <x:v>21</x:v>
      </x:c>
      <x:c r="D2545" s="0" t="s">
        <x:v>33</x:v>
      </x:c>
      <x:c r="E2545" s="0" t="s">
        <x:v>73</x:v>
      </x:c>
      <x:c r="F2545" s="0" t="s">
        <x:v>20</x:v>
      </x:c>
      <x:c r="G2545" s="0" t="n">
        <x:v>173</x:v>
      </x:c>
      <x:c r="H2545" s="4" t="n">
        <x:v>46.018</x:v>
      </x:c>
      <x:c r="I2545" s="4" t="n">
        <x:v>173</x:v>
      </x:c>
      <x:c r="J2545" s="4" t="n">
        <x:v>0.266</x:v>
      </x:c>
      <x:c r="K2545" s="4">
        <x:f>I2545*J2545</x:f>
      </x:c>
      <x:c r="L2545" s="4" t="n">
        <x:v>0</x:v>
      </x:c>
      <x:c r="M2545" s="5">
        <x:f>J2545/1.643*100</x:f>
      </x:c>
      <x:c r="N2545" s="6">
        <x:f>M2545*L2545/100</x:f>
      </x:c>
      <x:c r="O2545" s="6">
        <x:f>H2545-N2545</x:f>
      </x:c>
    </x:row>
    <x:row r="2546" spans="1:25">
      <x:c r="A2546" s="0" t="s">
        <x:v>95</x:v>
      </x:c>
      <x:c r="B2546" s="0" t="n">
        <x:v>2275</x:v>
      </x:c>
      <x:c r="C2546" s="0" t="s">
        <x:v>21</x:v>
      </x:c>
      <x:c r="D2546" s="0" t="s">
        <x:v>22</x:v>
      </x:c>
      <x:c r="E2546" s="0" t="s">
        <x:v>74</x:v>
      </x:c>
      <x:c r="F2546" s="0" t="s">
        <x:v>20</x:v>
      </x:c>
      <x:c r="G2546" s="0" t="n">
        <x:v>173</x:v>
      </x:c>
      <x:c r="H2546" s="4" t="n">
        <x:v>50.4</x:v>
      </x:c>
      <x:c r="I2546" s="4" t="n">
        <x:v>173</x:v>
      </x:c>
      <x:c r="J2546" s="4" t="n">
        <x:v>0.291</x:v>
      </x:c>
      <x:c r="K2546" s="4">
        <x:f>I2546*J2546</x:f>
      </x:c>
      <x:c r="L2546" s="4" t="n">
        <x:v>0</x:v>
      </x:c>
      <x:c r="M2546" s="5">
        <x:f>J2546/1.643*100</x:f>
      </x:c>
      <x:c r="N2546" s="6">
        <x:f>M2546*L2546/100</x:f>
      </x:c>
      <x:c r="O2546" s="6">
        <x:f>H2546-N2546</x:f>
      </x:c>
    </x:row>
    <x:row r="2547" spans="1:25">
      <x:c r="A2547" s="0" t="s">
        <x:v>95</x:v>
      </x:c>
      <x:c r="B2547" s="0" t="n">
        <x:v>2275</x:v>
      </x:c>
      <x:c r="C2547" s="0" t="s">
        <x:v>21</x:v>
      </x:c>
      <x:c r="D2547" s="0" t="s">
        <x:v>33</x:v>
      </x:c>
      <x:c r="E2547" s="0" t="s">
        <x:v>73</x:v>
      </x:c>
      <x:c r="F2547" s="0" t="s">
        <x:v>26</x:v>
      </x:c>
      <x:c r="G2547" s="0" t="n">
        <x:v>173</x:v>
      </x:c>
      <x:c r="H2547" s="4" t="n">
        <x:v>13.495</x:v>
      </x:c>
      <x:c r="I2547" s="4" t="n">
        <x:v>173</x:v>
      </x:c>
      <x:c r="J2547" s="4" t="n">
        <x:v>0.078</x:v>
      </x:c>
      <x:c r="K2547" s="4">
        <x:f>I2547*J2547</x:f>
      </x:c>
      <x:c r="L2547" s="4" t="n">
        <x:v>0</x:v>
      </x:c>
      <x:c r="M2547" s="5">
        <x:f>J2547/1.643*100</x:f>
      </x:c>
      <x:c r="N2547" s="6">
        <x:f>M2547*L2547/100</x:f>
      </x:c>
      <x:c r="O2547" s="6">
        <x:f>H2547-N2547</x:f>
      </x:c>
    </x:row>
    <x:row r="2548" spans="1:25">
      <x:c r="A2548" s="0" t="s">
        <x:v>95</x:v>
      </x:c>
      <x:c r="B2548" s="0" t="n">
        <x:v>2275</x:v>
      </x:c>
      <x:c r="C2548" s="0" t="s">
        <x:v>21</x:v>
      </x:c>
      <x:c r="D2548" s="0" t="s">
        <x:v>36</x:v>
      </x:c>
      <x:c r="E2548" s="0" t="s">
        <x:v>75</x:v>
      </x:c>
      <x:c r="F2548" s="0" t="s">
        <x:v>26</x:v>
      </x:c>
      <x:c r="G2548" s="0" t="n">
        <x:v>173</x:v>
      </x:c>
      <x:c r="H2548" s="4" t="n">
        <x:v>72.66</x:v>
      </x:c>
      <x:c r="I2548" s="4" t="n">
        <x:v>173</x:v>
      </x:c>
      <x:c r="J2548" s="4" t="n">
        <x:v>0.42</x:v>
      </x:c>
      <x:c r="K2548" s="4">
        <x:f>I2548*J2548</x:f>
      </x:c>
      <x:c r="L2548" s="4" t="n">
        <x:v>0</x:v>
      </x:c>
      <x:c r="M2548" s="5">
        <x:f>J2548/1.643*100</x:f>
      </x:c>
      <x:c r="N2548" s="6">
        <x:f>M2548*L2548/100</x:f>
      </x:c>
      <x:c r="O2548" s="6">
        <x:f>H2548-N2548</x:f>
      </x:c>
    </x:row>
    <x:row r="2549" spans="1:25">
      <x:c r="A2549" s="0" t="s">
        <x:v>95</x:v>
      </x:c>
      <x:c r="B2549" s="0" t="n">
        <x:v>2275</x:v>
      </x:c>
      <x:c r="C2549" s="0" t="s">
        <x:v>21</x:v>
      </x:c>
      <x:c r="D2549" s="0" t="s">
        <x:v>36</x:v>
      </x:c>
      <x:c r="E2549" s="0" t="s">
        <x:v>76</x:v>
      </x:c>
      <x:c r="F2549" s="0" t="s">
        <x:v>26</x:v>
      </x:c>
      <x:c r="G2549" s="0" t="n">
        <x:v>173</x:v>
      </x:c>
      <x:c r="H2549" s="4" t="n">
        <x:v>72.66</x:v>
      </x:c>
      <x:c r="I2549" s="4" t="n">
        <x:v>173</x:v>
      </x:c>
      <x:c r="J2549" s="4" t="n">
        <x:v>0.42</x:v>
      </x:c>
      <x:c r="K2549" s="4">
        <x:f>I2549*J2549</x:f>
      </x:c>
      <x:c r="L2549" s="4" t="n">
        <x:v>0</x:v>
      </x:c>
      <x:c r="M2549" s="5">
        <x:f>J2549/1.643*100</x:f>
      </x:c>
      <x:c r="N2549" s="6">
        <x:f>M2549*L2549/100</x:f>
      </x:c>
      <x:c r="O2549" s="6">
        <x:f>H2549-N2549</x:f>
      </x:c>
    </x:row>
    <x:row r="2550" spans="1:25">
      <x:c r="A2550" s="0" t="s">
        <x:v>144</x:v>
      </x:c>
      <x:c r="B2550" s="0" t="n">
        <x:v>2276</x:v>
      </x:c>
      <x:c r="C2550" s="0" t="s">
        <x:v>128</x:v>
      </x:c>
      <x:c r="D2550" s="0" t="s">
        <x:v>18</x:v>
      </x:c>
      <x:c r="E2550" s="0" t="s">
        <x:v>19</x:v>
      </x:c>
      <x:c r="F2550" s="0" t="s">
        <x:v>20</x:v>
      </x:c>
      <x:c r="G2550" s="0" t="n">
        <x:v>1240</x:v>
      </x:c>
      <x:c r="H2550" s="4" t="n">
        <x:v>148.32</x:v>
      </x:c>
      <x:c r="I2550" s="4" t="n">
        <x:v>1240</x:v>
      </x:c>
      <x:c r="J2550" s="4" t="n">
        <x:v>0.12</x:v>
      </x:c>
      <x:c r="K2550" s="4">
        <x:f>I2550*J2550</x:f>
      </x:c>
      <x:c r="L2550" s="4" t="n">
        <x:v>167.712</x:v>
      </x:c>
      <x:c r="M2550" s="5">
        <x:f>J2550/0.614*100</x:f>
      </x:c>
      <x:c r="N2550" s="6">
        <x:f>M2550*L2550/100</x:f>
      </x:c>
      <x:c r="O2550" s="6">
        <x:f>H2550-N2550</x:f>
      </x:c>
    </x:row>
    <x:row r="2551" spans="1:25">
      <x:c r="A2551" s="0" t="s">
        <x:v>144</x:v>
      </x:c>
      <x:c r="B2551" s="0" t="n">
        <x:v>2276</x:v>
      </x:c>
      <x:c r="C2551" s="0" t="s">
        <x:v>128</x:v>
      </x:c>
      <x:c r="D2551" s="0" t="s">
        <x:v>18</x:v>
      </x:c>
      <x:c r="E2551" s="0" t="s">
        <x:v>19</x:v>
      </x:c>
      <x:c r="F2551" s="0" t="s">
        <x:v>20</x:v>
      </x:c>
      <x:c r="G2551" s="0" t="n">
        <x:v>1240</x:v>
      </x:c>
      <x:c r="H2551" s="4" t="n">
        <x:v>148.32</x:v>
      </x:c>
      <x:c r="I2551" s="4" t="n">
        <x:v>1240</x:v>
      </x:c>
      <x:c r="J2551" s="4" t="n">
        <x:v>0.12</x:v>
      </x:c>
      <x:c r="K2551" s="4">
        <x:f>I2551*J2551</x:f>
      </x:c>
      <x:c r="L2551" s="4" t="n">
        <x:v>167.712</x:v>
      </x:c>
      <x:c r="M2551" s="5">
        <x:f>J2551/0.614*100</x:f>
      </x:c>
      <x:c r="N2551" s="6">
        <x:f>M2551*L2551/100</x:f>
      </x:c>
      <x:c r="O2551" s="6">
        <x:f>H2551-N2551</x:f>
      </x:c>
    </x:row>
    <x:row r="2552" spans="1:25">
      <x:c r="A2552" s="0" t="s">
        <x:v>144</x:v>
      </x:c>
      <x:c r="B2552" s="0" t="n">
        <x:v>2276</x:v>
      </x:c>
      <x:c r="C2552" s="0" t="s">
        <x:v>128</x:v>
      </x:c>
      <x:c r="D2552" s="0" t="s">
        <x:v>129</x:v>
      </x:c>
      <x:c r="E2552" s="0" t="s">
        <x:v>130</x:v>
      </x:c>
      <x:c r="F2552" s="0" t="s">
        <x:v>20</x:v>
      </x:c>
      <x:c r="G2552" s="0" t="n">
        <x:v>1240</x:v>
      </x:c>
      <x:c r="H2552" s="4" t="n">
        <x:v>98.8</x:v>
      </x:c>
      <x:c r="I2552" s="4" t="n">
        <x:v>1240</x:v>
      </x:c>
      <x:c r="J2552" s="4" t="n">
        <x:v>0.08</x:v>
      </x:c>
      <x:c r="K2552" s="4">
        <x:f>I2552*J2552</x:f>
      </x:c>
      <x:c r="L2552" s="4" t="n">
        <x:v>167.712</x:v>
      </x:c>
      <x:c r="M2552" s="5">
        <x:f>J2552/0.614*100</x:f>
      </x:c>
      <x:c r="N2552" s="6">
        <x:f>M2552*L2552/100</x:f>
      </x:c>
      <x:c r="O2552" s="6">
        <x:f>H2552-N2552</x:f>
      </x:c>
    </x:row>
    <x:row r="2553" spans="1:25">
      <x:c r="A2553" s="0" t="s">
        <x:v>144</x:v>
      </x:c>
      <x:c r="B2553" s="0" t="n">
        <x:v>2276</x:v>
      </x:c>
      <x:c r="C2553" s="0" t="s">
        <x:v>128</x:v>
      </x:c>
      <x:c r="D2553" s="0" t="s">
        <x:v>129</x:v>
      </x:c>
      <x:c r="E2553" s="0" t="s">
        <x:v>130</x:v>
      </x:c>
      <x:c r="F2553" s="0" t="s">
        <x:v>20</x:v>
      </x:c>
      <x:c r="G2553" s="0" t="n">
        <x:v>1240</x:v>
      </x:c>
      <x:c r="H2553" s="4" t="n">
        <x:v>98.8</x:v>
      </x:c>
      <x:c r="I2553" s="4" t="n">
        <x:v>1240</x:v>
      </x:c>
      <x:c r="J2553" s="4" t="n">
        <x:v>0.08</x:v>
      </x:c>
      <x:c r="K2553" s="4">
        <x:f>I2553*J2553</x:f>
      </x:c>
      <x:c r="L2553" s="4" t="n">
        <x:v>167.712</x:v>
      </x:c>
      <x:c r="M2553" s="5">
        <x:f>J2553/0.614*100</x:f>
      </x:c>
      <x:c r="N2553" s="6">
        <x:f>M2553*L2553/100</x:f>
      </x:c>
      <x:c r="O2553" s="6">
        <x:f>H2553-N2553</x:f>
      </x:c>
    </x:row>
    <x:row r="2554" spans="1:25">
      <x:c r="A2554" s="0" t="s">
        <x:v>144</x:v>
      </x:c>
      <x:c r="B2554" s="0" t="n">
        <x:v>2276</x:v>
      </x:c>
      <x:c r="C2554" s="0" t="s">
        <x:v>128</x:v>
      </x:c>
      <x:c r="D2554" s="0" t="s">
        <x:v>18</x:v>
      </x:c>
      <x:c r="E2554" s="0" t="s">
        <x:v>19</x:v>
      </x:c>
      <x:c r="F2554" s="0" t="s">
        <x:v>20</x:v>
      </x:c>
      <x:c r="G2554" s="0" t="n">
        <x:v>1240</x:v>
      </x:c>
      <x:c r="H2554" s="4" t="n">
        <x:v>118.56</x:v>
      </x:c>
      <x:c r="I2554" s="4" t="n">
        <x:v>1240</x:v>
      </x:c>
      <x:c r="J2554" s="4" t="n">
        <x:v>0.096</x:v>
      </x:c>
      <x:c r="K2554" s="4">
        <x:f>I2554*J2554</x:f>
      </x:c>
      <x:c r="L2554" s="4" t="n">
        <x:v>167.712</x:v>
      </x:c>
      <x:c r="M2554" s="5">
        <x:f>J2554/0.614*100</x:f>
      </x:c>
      <x:c r="N2554" s="6">
        <x:f>M2554*L2554/100</x:f>
      </x:c>
      <x:c r="O2554" s="6">
        <x:f>H2554-N2554</x:f>
      </x:c>
    </x:row>
    <x:row r="2555" spans="1:25">
      <x:c r="A2555" s="0" t="s">
        <x:v>144</x:v>
      </x:c>
      <x:c r="B2555" s="0" t="n">
        <x:v>2276</x:v>
      </x:c>
      <x:c r="C2555" s="0" t="s">
        <x:v>128</x:v>
      </x:c>
      <x:c r="D2555" s="0" t="s">
        <x:v>18</x:v>
      </x:c>
      <x:c r="E2555" s="0" t="s">
        <x:v>19</x:v>
      </x:c>
      <x:c r="F2555" s="0" t="s">
        <x:v>20</x:v>
      </x:c>
      <x:c r="G2555" s="0" t="n">
        <x:v>1240</x:v>
      </x:c>
      <x:c r="H2555" s="4" t="n">
        <x:v>0.36</x:v>
      </x:c>
      <x:c r="I2555" s="4" t="n">
        <x:v>1240</x:v>
      </x:c>
      <x:c r="J2555" s="4" t="n">
        <x:v>0</x:v>
      </x:c>
      <x:c r="K2555" s="4">
        <x:f>I2555*J2555</x:f>
      </x:c>
      <x:c r="L2555" s="4" t="n">
        <x:v>167.712</x:v>
      </x:c>
      <x:c r="M2555" s="5">
        <x:f>J2555/0.614*100</x:f>
      </x:c>
      <x:c r="N2555" s="6">
        <x:f>M2555*L2555/100</x:f>
      </x:c>
      <x:c r="O2555" s="6">
        <x:f>H2555-N2555</x:f>
      </x:c>
    </x:row>
    <x:row r="2556" spans="1:25">
      <x:c r="A2556" s="0" t="s">
        <x:v>144</x:v>
      </x:c>
      <x:c r="B2556" s="0" t="n">
        <x:v>2276</x:v>
      </x:c>
      <x:c r="C2556" s="0" t="s">
        <x:v>128</x:v>
      </x:c>
      <x:c r="D2556" s="0" t="s">
        <x:v>18</x:v>
      </x:c>
      <x:c r="E2556" s="0" t="s">
        <x:v>19</x:v>
      </x:c>
      <x:c r="F2556" s="0" t="s">
        <x:v>20</x:v>
      </x:c>
      <x:c r="G2556" s="0" t="n">
        <x:v>1240</x:v>
      </x:c>
      <x:c r="H2556" s="4" t="n">
        <x:v>0.12</x:v>
      </x:c>
      <x:c r="I2556" s="4" t="n">
        <x:v>1240</x:v>
      </x:c>
      <x:c r="J2556" s="4" t="n">
        <x:v>0</x:v>
      </x:c>
      <x:c r="K2556" s="4">
        <x:f>I2556*J2556</x:f>
      </x:c>
      <x:c r="L2556" s="4" t="n">
        <x:v>167.712</x:v>
      </x:c>
      <x:c r="M2556" s="5">
        <x:f>J2556/0.614*100</x:f>
      </x:c>
      <x:c r="N2556" s="6">
        <x:f>M2556*L2556/100</x:f>
      </x:c>
      <x:c r="O2556" s="6">
        <x:f>H2556-N2556</x:f>
      </x:c>
    </x:row>
    <x:row r="2557" spans="1:25">
      <x:c r="A2557" s="0" t="s">
        <x:v>144</x:v>
      </x:c>
      <x:c r="B2557" s="0" t="n">
        <x:v>2276</x:v>
      </x:c>
      <x:c r="C2557" s="0" t="s">
        <x:v>128</x:v>
      </x:c>
      <x:c r="D2557" s="0" t="s">
        <x:v>129</x:v>
      </x:c>
      <x:c r="E2557" s="0" t="s">
        <x:v>130</x:v>
      </x:c>
      <x:c r="F2557" s="0" t="s">
        <x:v>20</x:v>
      </x:c>
      <x:c r="G2557" s="0" t="n">
        <x:v>1240</x:v>
      </x:c>
      <x:c r="H2557" s="4" t="n">
        <x:v>20</x:v>
      </x:c>
      <x:c r="I2557" s="4" t="n">
        <x:v>1240</x:v>
      </x:c>
      <x:c r="J2557" s="4" t="n">
        <x:v>0.016</x:v>
      </x:c>
      <x:c r="K2557" s="4">
        <x:f>I2557*J2557</x:f>
      </x:c>
      <x:c r="L2557" s="4" t="n">
        <x:v>167.712</x:v>
      </x:c>
      <x:c r="M2557" s="5">
        <x:f>J2557/0.614*100</x:f>
      </x:c>
      <x:c r="N2557" s="6">
        <x:f>M2557*L2557/100</x:f>
      </x:c>
      <x:c r="O2557" s="6">
        <x:f>H2557-N2557</x:f>
      </x:c>
    </x:row>
    <x:row r="2558" spans="1:25">
      <x:c r="A2558" s="0" t="s">
        <x:v>144</x:v>
      </x:c>
      <x:c r="B2558" s="0" t="n">
        <x:v>2276</x:v>
      </x:c>
      <x:c r="C2558" s="0" t="s">
        <x:v>128</x:v>
      </x:c>
      <x:c r="D2558" s="0" t="s">
        <x:v>129</x:v>
      </x:c>
      <x:c r="E2558" s="0" t="s">
        <x:v>130</x:v>
      </x:c>
      <x:c r="F2558" s="0" t="s">
        <x:v>20</x:v>
      </x:c>
      <x:c r="G2558" s="0" t="n">
        <x:v>1240</x:v>
      </x:c>
      <x:c r="H2558" s="4" t="n">
        <x:v>20</x:v>
      </x:c>
      <x:c r="I2558" s="4" t="n">
        <x:v>1240</x:v>
      </x:c>
      <x:c r="J2558" s="4" t="n">
        <x:v>0.016</x:v>
      </x:c>
      <x:c r="K2558" s="4">
        <x:f>I2558*J2558</x:f>
      </x:c>
      <x:c r="L2558" s="4" t="n">
        <x:v>167.712</x:v>
      </x:c>
      <x:c r="M2558" s="5">
        <x:f>J2558/0.614*100</x:f>
      </x:c>
      <x:c r="N2558" s="6">
        <x:f>M2558*L2558/100</x:f>
      </x:c>
      <x:c r="O2558" s="6">
        <x:f>H2558-N2558</x:f>
      </x:c>
    </x:row>
    <x:row r="2559" spans="1:25">
      <x:c r="A2559" s="0" t="s">
        <x:v>144</x:v>
      </x:c>
      <x:c r="B2559" s="0" t="n">
        <x:v>2276</x:v>
      </x:c>
      <x:c r="C2559" s="0" t="s">
        <x:v>128</x:v>
      </x:c>
      <x:c r="D2559" s="0" t="s">
        <x:v>129</x:v>
      </x:c>
      <x:c r="E2559" s="0" t="s">
        <x:v>130</x:v>
      </x:c>
      <x:c r="F2559" s="0" t="s">
        <x:v>20</x:v>
      </x:c>
      <x:c r="G2559" s="0" t="n">
        <x:v>1240</x:v>
      </x:c>
      <x:c r="H2559" s="4" t="n">
        <x:v>20</x:v>
      </x:c>
      <x:c r="I2559" s="4" t="n">
        <x:v>1240</x:v>
      </x:c>
      <x:c r="J2559" s="4" t="n">
        <x:v>0.016</x:v>
      </x:c>
      <x:c r="K2559" s="4">
        <x:f>I2559*J2559</x:f>
      </x:c>
      <x:c r="L2559" s="4" t="n">
        <x:v>167.712</x:v>
      </x:c>
      <x:c r="M2559" s="5">
        <x:f>J2559/0.614*100</x:f>
      </x:c>
      <x:c r="N2559" s="6">
        <x:f>M2559*L2559/100</x:f>
      </x:c>
      <x:c r="O2559" s="6">
        <x:f>H2559-N2559</x:f>
      </x:c>
    </x:row>
    <x:row r="2560" spans="1:25">
      <x:c r="A2560" s="0" t="s">
        <x:v>144</x:v>
      </x:c>
      <x:c r="B2560" s="0" t="n">
        <x:v>2276</x:v>
      </x:c>
      <x:c r="C2560" s="0" t="s">
        <x:v>128</x:v>
      </x:c>
      <x:c r="D2560" s="0" t="s">
        <x:v>18</x:v>
      </x:c>
      <x:c r="E2560" s="0" t="s">
        <x:v>19</x:v>
      </x:c>
      <x:c r="F2560" s="0" t="s">
        <x:v>26</x:v>
      </x:c>
      <x:c r="G2560" s="0" t="n">
        <x:v>1240</x:v>
      </x:c>
      <x:c r="H2560" s="4" t="n">
        <x:v>86.802</x:v>
      </x:c>
      <x:c r="I2560" s="4" t="n">
        <x:v>1240</x:v>
      </x:c>
      <x:c r="J2560" s="4" t="n">
        <x:v>0.07</x:v>
      </x:c>
      <x:c r="K2560" s="4">
        <x:f>I2560*J2560</x:f>
      </x:c>
      <x:c r="L2560" s="4" t="n">
        <x:v>167.712</x:v>
      </x:c>
      <x:c r="M2560" s="5">
        <x:f>J2560/0.614*100</x:f>
      </x:c>
      <x:c r="N2560" s="6">
        <x:f>M2560*L2560/100</x:f>
      </x:c>
      <x:c r="O2560" s="6">
        <x:f>H2560-N2560</x:f>
      </x:c>
    </x:row>
    <x:row r="2561" spans="1:25">
      <x:c r="A2561" s="0" t="s">
        <x:v>127</x:v>
      </x:c>
      <x:c r="B2561" s="0" t="n">
        <x:v>2277</x:v>
      </x:c>
      <x:c r="C2561" s="0" t="s">
        <x:v>128</x:v>
      </x:c>
      <x:c r="D2561" s="0" t="s">
        <x:v>18</x:v>
      </x:c>
      <x:c r="E2561" s="0" t="s">
        <x:v>19</x:v>
      </x:c>
      <x:c r="F2561" s="0" t="s">
        <x:v>20</x:v>
      </x:c>
      <x:c r="G2561" s="0" t="n">
        <x:v>988</x:v>
      </x:c>
      <x:c r="H2561" s="4" t="n">
        <x:v>148.32</x:v>
      </x:c>
      <x:c r="I2561" s="4" t="n">
        <x:v>988</x:v>
      </x:c>
      <x:c r="J2561" s="4" t="n">
        <x:v>0.15</x:v>
      </x:c>
      <x:c r="K2561" s="4">
        <x:f>I2561*J2561</x:f>
      </x:c>
      <x:c r="L2561" s="4" t="n">
        <x:v>0</x:v>
      </x:c>
      <x:c r="M2561" s="5">
        <x:f>J2561/0.59*100</x:f>
      </x:c>
      <x:c r="N2561" s="6">
        <x:f>M2561*L2561/100</x:f>
      </x:c>
      <x:c r="O2561" s="6">
        <x:f>H2561-N2561</x:f>
      </x:c>
    </x:row>
    <x:row r="2562" spans="1:25">
      <x:c r="A2562" s="0" t="s">
        <x:v>127</x:v>
      </x:c>
      <x:c r="B2562" s="0" t="n">
        <x:v>2277</x:v>
      </x:c>
      <x:c r="C2562" s="0" t="s">
        <x:v>128</x:v>
      </x:c>
      <x:c r="D2562" s="0" t="s">
        <x:v>18</x:v>
      </x:c>
      <x:c r="E2562" s="0" t="s">
        <x:v>19</x:v>
      </x:c>
      <x:c r="F2562" s="0" t="s">
        <x:v>20</x:v>
      </x:c>
      <x:c r="G2562" s="0" t="n">
        <x:v>988</x:v>
      </x:c>
      <x:c r="H2562" s="4" t="n">
        <x:v>148.32</x:v>
      </x:c>
      <x:c r="I2562" s="4" t="n">
        <x:v>988</x:v>
      </x:c>
      <x:c r="J2562" s="4" t="n">
        <x:v>0.15</x:v>
      </x:c>
      <x:c r="K2562" s="4">
        <x:f>I2562*J2562</x:f>
      </x:c>
      <x:c r="L2562" s="4" t="n">
        <x:v>0</x:v>
      </x:c>
      <x:c r="M2562" s="5">
        <x:f>J2562/0.59*100</x:f>
      </x:c>
      <x:c r="N2562" s="6">
        <x:f>M2562*L2562/100</x:f>
      </x:c>
      <x:c r="O2562" s="6">
        <x:f>H2562-N2562</x:f>
      </x:c>
    </x:row>
    <x:row r="2563" spans="1:25">
      <x:c r="A2563" s="0" t="s">
        <x:v>127</x:v>
      </x:c>
      <x:c r="B2563" s="0" t="n">
        <x:v>2277</x:v>
      </x:c>
      <x:c r="C2563" s="0" t="s">
        <x:v>128</x:v>
      </x:c>
      <x:c r="D2563" s="0" t="s">
        <x:v>129</x:v>
      </x:c>
      <x:c r="E2563" s="0" t="s">
        <x:v>130</x:v>
      </x:c>
      <x:c r="F2563" s="0" t="s">
        <x:v>20</x:v>
      </x:c>
      <x:c r="G2563" s="0" t="n">
        <x:v>988</x:v>
      </x:c>
      <x:c r="H2563" s="4" t="n">
        <x:v>98.8</x:v>
      </x:c>
      <x:c r="I2563" s="4" t="n">
        <x:v>988</x:v>
      </x:c>
      <x:c r="J2563" s="4" t="n">
        <x:v>0.1</x:v>
      </x:c>
      <x:c r="K2563" s="4">
        <x:f>I2563*J2563</x:f>
      </x:c>
      <x:c r="L2563" s="4" t="n">
        <x:v>0</x:v>
      </x:c>
      <x:c r="M2563" s="5">
        <x:f>J2563/0.59*100</x:f>
      </x:c>
      <x:c r="N2563" s="6">
        <x:f>M2563*L2563/100</x:f>
      </x:c>
      <x:c r="O2563" s="6">
        <x:f>H2563-N2563</x:f>
      </x:c>
    </x:row>
    <x:row r="2564" spans="1:25">
      <x:c r="A2564" s="0" t="s">
        <x:v>127</x:v>
      </x:c>
      <x:c r="B2564" s="0" t="n">
        <x:v>2277</x:v>
      </x:c>
      <x:c r="C2564" s="0" t="s">
        <x:v>128</x:v>
      </x:c>
      <x:c r="D2564" s="0" t="s">
        <x:v>18</x:v>
      </x:c>
      <x:c r="E2564" s="0" t="s">
        <x:v>19</x:v>
      </x:c>
      <x:c r="F2564" s="0" t="s">
        <x:v>20</x:v>
      </x:c>
      <x:c r="G2564" s="0" t="n">
        <x:v>988</x:v>
      </x:c>
      <x:c r="H2564" s="4" t="n">
        <x:v>118.56</x:v>
      </x:c>
      <x:c r="I2564" s="4" t="n">
        <x:v>988</x:v>
      </x:c>
      <x:c r="J2564" s="4" t="n">
        <x:v>0.12</x:v>
      </x:c>
      <x:c r="K2564" s="4">
        <x:f>I2564*J2564</x:f>
      </x:c>
      <x:c r="L2564" s="4" t="n">
        <x:v>0</x:v>
      </x:c>
      <x:c r="M2564" s="5">
        <x:f>J2564/0.59*100</x:f>
      </x:c>
      <x:c r="N2564" s="6">
        <x:f>M2564*L2564/100</x:f>
      </x:c>
      <x:c r="O2564" s="6">
        <x:f>H2564-N2564</x:f>
      </x:c>
    </x:row>
    <x:row r="2565" spans="1:25">
      <x:c r="A2565" s="0" t="s">
        <x:v>127</x:v>
      </x:c>
      <x:c r="B2565" s="0" t="n">
        <x:v>2277</x:v>
      </x:c>
      <x:c r="C2565" s="0" t="s">
        <x:v>128</x:v>
      </x:c>
      <x:c r="D2565" s="0" t="s">
        <x:v>18</x:v>
      </x:c>
      <x:c r="E2565" s="0" t="s">
        <x:v>19</x:v>
      </x:c>
      <x:c r="F2565" s="0" t="s">
        <x:v>26</x:v>
      </x:c>
      <x:c r="G2565" s="0" t="n">
        <x:v>988</x:v>
      </x:c>
      <x:c r="H2565" s="4" t="n">
        <x:v>69.162</x:v>
      </x:c>
      <x:c r="I2565" s="4" t="n">
        <x:v>988</x:v>
      </x:c>
      <x:c r="J2565" s="4" t="n">
        <x:v>0.07</x:v>
      </x:c>
      <x:c r="K2565" s="4">
        <x:f>I2565*J2565</x:f>
      </x:c>
      <x:c r="L2565" s="4" t="n">
        <x:v>0</x:v>
      </x:c>
      <x:c r="M2565" s="5">
        <x:f>J2565/0.59*100</x:f>
      </x:c>
      <x:c r="N2565" s="6">
        <x:f>M2565*L2565/100</x:f>
      </x:c>
      <x:c r="O2565" s="6">
        <x:f>H2565-N2565</x:f>
      </x:c>
    </x:row>
    <x:row r="2566" spans="1:25">
      <x:c r="A2566" s="0" t="s">
        <x:v>48</x:v>
      </x:c>
      <x:c r="B2566" s="0" t="n">
        <x:v>2278</x:v>
      </x:c>
      <x:c r="C2566" s="0" t="s">
        <x:v>21</x:v>
      </x:c>
      <x:c r="D2566" s="0" t="s">
        <x:v>33</x:v>
      </x:c>
      <x:c r="E2566" s="0" t="s">
        <x:v>73</x:v>
      </x:c>
      <x:c r="F2566" s="0" t="s">
        <x:v>20</x:v>
      </x:c>
      <x:c r="G2566" s="0" t="n">
        <x:v>172</x:v>
      </x:c>
      <x:c r="H2566" s="4" t="n">
        <x:v>46.018</x:v>
      </x:c>
      <x:c r="I2566" s="4" t="n">
        <x:v>172</x:v>
      </x:c>
      <x:c r="J2566" s="4" t="n">
        <x:v>0.268</x:v>
      </x:c>
      <x:c r="K2566" s="4">
        <x:f>I2566*J2566</x:f>
      </x:c>
      <x:c r="L2566" s="4" t="n">
        <x:v>0</x:v>
      </x:c>
      <x:c r="M2566" s="5">
        <x:f>J2566/2.057*100</x:f>
      </x:c>
      <x:c r="N2566" s="6">
        <x:f>M2566*L2566/100</x:f>
      </x:c>
      <x:c r="O2566" s="6">
        <x:f>H2566-N2566</x:f>
      </x:c>
    </x:row>
    <x:row r="2567" spans="1:25">
      <x:c r="A2567" s="0" t="s">
        <x:v>48</x:v>
      </x:c>
      <x:c r="B2567" s="0" t="n">
        <x:v>2278</x:v>
      </x:c>
      <x:c r="C2567" s="0" t="s">
        <x:v>21</x:v>
      </x:c>
      <x:c r="D2567" s="0" t="s">
        <x:v>22</x:v>
      </x:c>
      <x:c r="E2567" s="0" t="s">
        <x:v>74</x:v>
      </x:c>
      <x:c r="F2567" s="0" t="s">
        <x:v>20</x:v>
      </x:c>
      <x:c r="G2567" s="0" t="n">
        <x:v>172</x:v>
      </x:c>
      <x:c r="H2567" s="4" t="n">
        <x:v>50.4</x:v>
      </x:c>
      <x:c r="I2567" s="4" t="n">
        <x:v>172</x:v>
      </x:c>
      <x:c r="J2567" s="4" t="n">
        <x:v>0.293</x:v>
      </x:c>
      <x:c r="K2567" s="4">
        <x:f>I2567*J2567</x:f>
      </x:c>
      <x:c r="L2567" s="4" t="n">
        <x:v>0</x:v>
      </x:c>
      <x:c r="M2567" s="5">
        <x:f>J2567/2.057*100</x:f>
      </x:c>
      <x:c r="N2567" s="6">
        <x:f>M2567*L2567/100</x:f>
      </x:c>
      <x:c r="O2567" s="6">
        <x:f>H2567-N2567</x:f>
      </x:c>
    </x:row>
    <x:row r="2568" spans="1:25">
      <x:c r="A2568" s="0" t="s">
        <x:v>48</x:v>
      </x:c>
      <x:c r="B2568" s="0" t="n">
        <x:v>2278</x:v>
      </x:c>
      <x:c r="C2568" s="0" t="s">
        <x:v>21</x:v>
      </x:c>
      <x:c r="D2568" s="0" t="s">
        <x:v>22</x:v>
      </x:c>
      <x:c r="E2568" s="0" t="s">
        <x:v>74</x:v>
      </x:c>
      <x:c r="F2568" s="0" t="s">
        <x:v>20</x:v>
      </x:c>
      <x:c r="G2568" s="0" t="n">
        <x:v>172</x:v>
      </x:c>
      <x:c r="H2568" s="4" t="n">
        <x:v>49.728</x:v>
      </x:c>
      <x:c r="I2568" s="4" t="n">
        <x:v>172</x:v>
      </x:c>
      <x:c r="J2568" s="4" t="n">
        <x:v>0.289</x:v>
      </x:c>
      <x:c r="K2568" s="4">
        <x:f>I2568*J2568</x:f>
      </x:c>
      <x:c r="L2568" s="4" t="n">
        <x:v>0</x:v>
      </x:c>
      <x:c r="M2568" s="5">
        <x:f>J2568/2.057*100</x:f>
      </x:c>
      <x:c r="N2568" s="6">
        <x:f>M2568*L2568/100</x:f>
      </x:c>
      <x:c r="O2568" s="6">
        <x:f>H2568-N2568</x:f>
      </x:c>
    </x:row>
    <x:row r="2569" spans="1:25">
      <x:c r="A2569" s="0" t="s">
        <x:v>48</x:v>
      </x:c>
      <x:c r="B2569" s="0" t="n">
        <x:v>2278</x:v>
      </x:c>
      <x:c r="C2569" s="0" t="s">
        <x:v>21</x:v>
      </x:c>
      <x:c r="D2569" s="0" t="s">
        <x:v>22</x:v>
      </x:c>
      <x:c r="E2569" s="0" t="s">
        <x:v>74</x:v>
      </x:c>
      <x:c r="F2569" s="0" t="s">
        <x:v>20</x:v>
      </x:c>
      <x:c r="G2569" s="0" t="n">
        <x:v>172</x:v>
      </x:c>
      <x:c r="H2569" s="4" t="n">
        <x:v>49.728</x:v>
      </x:c>
      <x:c r="I2569" s="4" t="n">
        <x:v>172</x:v>
      </x:c>
      <x:c r="J2569" s="4" t="n">
        <x:v>0.289</x:v>
      </x:c>
      <x:c r="K2569" s="4">
        <x:f>I2569*J2569</x:f>
      </x:c>
      <x:c r="L2569" s="4" t="n">
        <x:v>0</x:v>
      </x:c>
      <x:c r="M2569" s="5">
        <x:f>J2569/2.057*100</x:f>
      </x:c>
      <x:c r="N2569" s="6">
        <x:f>M2569*L2569/100</x:f>
      </x:c>
      <x:c r="O2569" s="6">
        <x:f>H2569-N2569</x:f>
      </x:c>
    </x:row>
    <x:row r="2570" spans="1:25">
      <x:c r="A2570" s="0" t="s">
        <x:v>48</x:v>
      </x:c>
      <x:c r="B2570" s="0" t="n">
        <x:v>2278</x:v>
      </x:c>
      <x:c r="C2570" s="0" t="s">
        <x:v>21</x:v>
      </x:c>
      <x:c r="D2570" s="0" t="s">
        <x:v>33</x:v>
      </x:c>
      <x:c r="E2570" s="0" t="s">
        <x:v>73</x:v>
      </x:c>
      <x:c r="F2570" s="0" t="s">
        <x:v>26</x:v>
      </x:c>
      <x:c r="G2570" s="0" t="n">
        <x:v>172</x:v>
      </x:c>
      <x:c r="H2570" s="4" t="n">
        <x:v>13.495</x:v>
      </x:c>
      <x:c r="I2570" s="4" t="n">
        <x:v>172</x:v>
      </x:c>
      <x:c r="J2570" s="4" t="n">
        <x:v>0.078</x:v>
      </x:c>
      <x:c r="K2570" s="4">
        <x:f>I2570*J2570</x:f>
      </x:c>
      <x:c r="L2570" s="4" t="n">
        <x:v>0</x:v>
      </x:c>
      <x:c r="M2570" s="5">
        <x:f>J2570/2.057*100</x:f>
      </x:c>
      <x:c r="N2570" s="6">
        <x:f>M2570*L2570/100</x:f>
      </x:c>
      <x:c r="O2570" s="6">
        <x:f>H2570-N2570</x:f>
      </x:c>
    </x:row>
    <x:row r="2571" spans="1:25">
      <x:c r="A2571" s="0" t="s">
        <x:v>48</x:v>
      </x:c>
      <x:c r="B2571" s="0" t="n">
        <x:v>2278</x:v>
      </x:c>
      <x:c r="C2571" s="0" t="s">
        <x:v>21</x:v>
      </x:c>
      <x:c r="D2571" s="0" t="s">
        <x:v>36</x:v>
      </x:c>
      <x:c r="E2571" s="0" t="s">
        <x:v>75</x:v>
      </x:c>
      <x:c r="F2571" s="0" t="s">
        <x:v>26</x:v>
      </x:c>
      <x:c r="G2571" s="0" t="n">
        <x:v>172</x:v>
      </x:c>
      <x:c r="H2571" s="4" t="n">
        <x:v>72.66</x:v>
      </x:c>
      <x:c r="I2571" s="4" t="n">
        <x:v>172</x:v>
      </x:c>
      <x:c r="J2571" s="4" t="n">
        <x:v>0.42</x:v>
      </x:c>
      <x:c r="K2571" s="4">
        <x:f>I2571*J2571</x:f>
      </x:c>
      <x:c r="L2571" s="4" t="n">
        <x:v>0</x:v>
      </x:c>
      <x:c r="M2571" s="5">
        <x:f>J2571/2.057*100</x:f>
      </x:c>
      <x:c r="N2571" s="6">
        <x:f>M2571*L2571/100</x:f>
      </x:c>
      <x:c r="O2571" s="6">
        <x:f>H2571-N2571</x:f>
      </x:c>
    </x:row>
    <x:row r="2572" spans="1:25">
      <x:c r="A2572" s="0" t="s">
        <x:v>48</x:v>
      </x:c>
      <x:c r="B2572" s="0" t="n">
        <x:v>2278</x:v>
      </x:c>
      <x:c r="C2572" s="0" t="s">
        <x:v>21</x:v>
      </x:c>
      <x:c r="D2572" s="0" t="s">
        <x:v>36</x:v>
      </x:c>
      <x:c r="E2572" s="0" t="s">
        <x:v>76</x:v>
      </x:c>
      <x:c r="F2572" s="0" t="s">
        <x:v>26</x:v>
      </x:c>
      <x:c r="G2572" s="0" t="n">
        <x:v>172</x:v>
      </x:c>
      <x:c r="H2572" s="4" t="n">
        <x:v>72.66</x:v>
      </x:c>
      <x:c r="I2572" s="4" t="n">
        <x:v>172</x:v>
      </x:c>
      <x:c r="J2572" s="4" t="n">
        <x:v>0.42</x:v>
      </x:c>
      <x:c r="K2572" s="4">
        <x:f>I2572*J2572</x:f>
      </x:c>
      <x:c r="L2572" s="4" t="n">
        <x:v>0</x:v>
      </x:c>
      <x:c r="M2572" s="5">
        <x:f>J2572/2.057*100</x:f>
      </x:c>
      <x:c r="N2572" s="6">
        <x:f>M2572*L2572/100</x:f>
      </x:c>
      <x:c r="O2572" s="6">
        <x:f>H2572-N2572</x:f>
      </x:c>
    </x:row>
    <x:row r="2573" spans="1:25">
      <x:c r="A2573" s="0" t="s">
        <x:v>77</x:v>
      </x:c>
      <x:c r="B2573" s="0" t="n">
        <x:v>2280</x:v>
      </x:c>
      <x:c r="C2573" s="0" t="s">
        <x:v>21</x:v>
      </x:c>
      <x:c r="D2573" s="0" t="s">
        <x:v>33</x:v>
      </x:c>
      <x:c r="E2573" s="0" t="s">
        <x:v>73</x:v>
      </x:c>
      <x:c r="F2573" s="0" t="s">
        <x:v>20</x:v>
      </x:c>
      <x:c r="G2573" s="0" t="n">
        <x:v>173</x:v>
      </x:c>
      <x:c r="H2573" s="4" t="n">
        <x:v>46.018</x:v>
      </x:c>
      <x:c r="I2573" s="4" t="n">
        <x:v>173</x:v>
      </x:c>
      <x:c r="J2573" s="4" t="n">
        <x:v>0.266</x:v>
      </x:c>
      <x:c r="K2573" s="4">
        <x:f>I2573*J2573</x:f>
      </x:c>
      <x:c r="L2573" s="4" t="n">
        <x:v>0</x:v>
      </x:c>
      <x:c r="M2573" s="5">
        <x:f>J2573/2.057*100</x:f>
      </x:c>
      <x:c r="N2573" s="6">
        <x:f>M2573*L2573/100</x:f>
      </x:c>
      <x:c r="O2573" s="6">
        <x:f>H2573-N2573</x:f>
      </x:c>
    </x:row>
    <x:row r="2574" spans="1:25">
      <x:c r="A2574" s="0" t="s">
        <x:v>77</x:v>
      </x:c>
      <x:c r="B2574" s="0" t="n">
        <x:v>2280</x:v>
      </x:c>
      <x:c r="C2574" s="0" t="s">
        <x:v>21</x:v>
      </x:c>
      <x:c r="D2574" s="0" t="s">
        <x:v>22</x:v>
      </x:c>
      <x:c r="E2574" s="0" t="s">
        <x:v>74</x:v>
      </x:c>
      <x:c r="F2574" s="0" t="s">
        <x:v>20</x:v>
      </x:c>
      <x:c r="G2574" s="0" t="n">
        <x:v>173</x:v>
      </x:c>
      <x:c r="H2574" s="4" t="n">
        <x:v>50.4</x:v>
      </x:c>
      <x:c r="I2574" s="4" t="n">
        <x:v>173</x:v>
      </x:c>
      <x:c r="J2574" s="4" t="n">
        <x:v>0.291</x:v>
      </x:c>
      <x:c r="K2574" s="4">
        <x:f>I2574*J2574</x:f>
      </x:c>
      <x:c r="L2574" s="4" t="n">
        <x:v>0</x:v>
      </x:c>
      <x:c r="M2574" s="5">
        <x:f>J2574/2.057*100</x:f>
      </x:c>
      <x:c r="N2574" s="6">
        <x:f>M2574*L2574/100</x:f>
      </x:c>
      <x:c r="O2574" s="6">
        <x:f>H2574-N2574</x:f>
      </x:c>
    </x:row>
    <x:row r="2575" spans="1:25">
      <x:c r="A2575" s="0" t="s">
        <x:v>77</x:v>
      </x:c>
      <x:c r="B2575" s="0" t="n">
        <x:v>2280</x:v>
      </x:c>
      <x:c r="C2575" s="0" t="s">
        <x:v>21</x:v>
      </x:c>
      <x:c r="D2575" s="0" t="s">
        <x:v>22</x:v>
      </x:c>
      <x:c r="E2575" s="0" t="s">
        <x:v>74</x:v>
      </x:c>
      <x:c r="F2575" s="0" t="s">
        <x:v>20</x:v>
      </x:c>
      <x:c r="G2575" s="0" t="n">
        <x:v>173</x:v>
      </x:c>
      <x:c r="H2575" s="4" t="n">
        <x:v>50.4</x:v>
      </x:c>
      <x:c r="I2575" s="4" t="n">
        <x:v>173</x:v>
      </x:c>
      <x:c r="J2575" s="4" t="n">
        <x:v>0.291</x:v>
      </x:c>
      <x:c r="K2575" s="4">
        <x:f>I2575*J2575</x:f>
      </x:c>
      <x:c r="L2575" s="4" t="n">
        <x:v>0</x:v>
      </x:c>
      <x:c r="M2575" s="5">
        <x:f>J2575/2.057*100</x:f>
      </x:c>
      <x:c r="N2575" s="6">
        <x:f>M2575*L2575/100</x:f>
      </x:c>
      <x:c r="O2575" s="6">
        <x:f>H2575-N2575</x:f>
      </x:c>
    </x:row>
    <x:row r="2576" spans="1:25">
      <x:c r="A2576" s="0" t="s">
        <x:v>77</x:v>
      </x:c>
      <x:c r="B2576" s="0" t="n">
        <x:v>2280</x:v>
      </x:c>
      <x:c r="C2576" s="0" t="s">
        <x:v>21</x:v>
      </x:c>
      <x:c r="D2576" s="0" t="s">
        <x:v>22</x:v>
      </x:c>
      <x:c r="E2576" s="0" t="s">
        <x:v>74</x:v>
      </x:c>
      <x:c r="F2576" s="0" t="s">
        <x:v>20</x:v>
      </x:c>
      <x:c r="G2576" s="0" t="n">
        <x:v>173</x:v>
      </x:c>
      <x:c r="H2576" s="4" t="n">
        <x:v>50.4</x:v>
      </x:c>
      <x:c r="I2576" s="4" t="n">
        <x:v>173</x:v>
      </x:c>
      <x:c r="J2576" s="4" t="n">
        <x:v>0.291</x:v>
      </x:c>
      <x:c r="K2576" s="4">
        <x:f>I2576*J2576</x:f>
      </x:c>
      <x:c r="L2576" s="4" t="n">
        <x:v>0</x:v>
      </x:c>
      <x:c r="M2576" s="5">
        <x:f>J2576/2.057*100</x:f>
      </x:c>
      <x:c r="N2576" s="6">
        <x:f>M2576*L2576/100</x:f>
      </x:c>
      <x:c r="O2576" s="6">
        <x:f>H2576-N2576</x:f>
      </x:c>
    </x:row>
    <x:row r="2577" spans="1:25">
      <x:c r="A2577" s="0" t="s">
        <x:v>77</x:v>
      </x:c>
      <x:c r="B2577" s="0" t="n">
        <x:v>2280</x:v>
      </x:c>
      <x:c r="C2577" s="0" t="s">
        <x:v>21</x:v>
      </x:c>
      <x:c r="D2577" s="0" t="s">
        <x:v>33</x:v>
      </x:c>
      <x:c r="E2577" s="0" t="s">
        <x:v>73</x:v>
      </x:c>
      <x:c r="F2577" s="0" t="s">
        <x:v>26</x:v>
      </x:c>
      <x:c r="G2577" s="0" t="n">
        <x:v>173</x:v>
      </x:c>
      <x:c r="H2577" s="4" t="n">
        <x:v>13.498</x:v>
      </x:c>
      <x:c r="I2577" s="4" t="n">
        <x:v>173</x:v>
      </x:c>
      <x:c r="J2577" s="4" t="n">
        <x:v>0.078</x:v>
      </x:c>
      <x:c r="K2577" s="4">
        <x:f>I2577*J2577</x:f>
      </x:c>
      <x:c r="L2577" s="4" t="n">
        <x:v>0</x:v>
      </x:c>
      <x:c r="M2577" s="5">
        <x:f>J2577/2.057*100</x:f>
      </x:c>
      <x:c r="N2577" s="6">
        <x:f>M2577*L2577/100</x:f>
      </x:c>
      <x:c r="O2577" s="6">
        <x:f>H2577-N2577</x:f>
      </x:c>
    </x:row>
    <x:row r="2578" spans="1:25">
      <x:c r="A2578" s="0" t="s">
        <x:v>77</x:v>
      </x:c>
      <x:c r="B2578" s="0" t="n">
        <x:v>2280</x:v>
      </x:c>
      <x:c r="C2578" s="0" t="s">
        <x:v>21</x:v>
      </x:c>
      <x:c r="D2578" s="0" t="s">
        <x:v>36</x:v>
      </x:c>
      <x:c r="E2578" s="0" t="s">
        <x:v>75</x:v>
      </x:c>
      <x:c r="F2578" s="0" t="s">
        <x:v>26</x:v>
      </x:c>
      <x:c r="G2578" s="0" t="n">
        <x:v>173</x:v>
      </x:c>
      <x:c r="H2578" s="4" t="n">
        <x:v>72.66</x:v>
      </x:c>
      <x:c r="I2578" s="4" t="n">
        <x:v>173</x:v>
      </x:c>
      <x:c r="J2578" s="4" t="n">
        <x:v>0.42</x:v>
      </x:c>
      <x:c r="K2578" s="4">
        <x:f>I2578*J2578</x:f>
      </x:c>
      <x:c r="L2578" s="4" t="n">
        <x:v>0</x:v>
      </x:c>
      <x:c r="M2578" s="5">
        <x:f>J2578/2.057*100</x:f>
      </x:c>
      <x:c r="N2578" s="6">
        <x:f>M2578*L2578/100</x:f>
      </x:c>
      <x:c r="O2578" s="6">
        <x:f>H2578-N2578</x:f>
      </x:c>
    </x:row>
    <x:row r="2579" spans="1:25">
      <x:c r="A2579" s="0" t="s">
        <x:v>77</x:v>
      </x:c>
      <x:c r="B2579" s="0" t="n">
        <x:v>2280</x:v>
      </x:c>
      <x:c r="C2579" s="0" t="s">
        <x:v>21</x:v>
      </x:c>
      <x:c r="D2579" s="0" t="s">
        <x:v>36</x:v>
      </x:c>
      <x:c r="E2579" s="0" t="s">
        <x:v>76</x:v>
      </x:c>
      <x:c r="F2579" s="0" t="s">
        <x:v>26</x:v>
      </x:c>
      <x:c r="G2579" s="0" t="n">
        <x:v>173</x:v>
      </x:c>
      <x:c r="H2579" s="4" t="n">
        <x:v>72.662</x:v>
      </x:c>
      <x:c r="I2579" s="4" t="n">
        <x:v>173</x:v>
      </x:c>
      <x:c r="J2579" s="4" t="n">
        <x:v>0.42</x:v>
      </x:c>
      <x:c r="K2579" s="4">
        <x:f>I2579*J2579</x:f>
      </x:c>
      <x:c r="L2579" s="4" t="n">
        <x:v>0</x:v>
      </x:c>
      <x:c r="M2579" s="5">
        <x:f>J2579/2.057*100</x:f>
      </x:c>
      <x:c r="N2579" s="6">
        <x:f>M2579*L2579/100</x:f>
      </x:c>
      <x:c r="O2579" s="6">
        <x:f>H2579-N2579</x:f>
      </x:c>
    </x:row>
    <x:row r="2580" spans="1:25">
      <x:c r="A2580" s="0" t="s">
        <x:v>143</x:v>
      </x:c>
      <x:c r="B2580" s="0" t="n">
        <x:v>2282</x:v>
      </x:c>
      <x:c r="C2580" s="0" t="s">
        <x:v>128</x:v>
      </x:c>
      <x:c r="D2580" s="0" t="s">
        <x:v>129</x:v>
      </x:c>
      <x:c r="E2580" s="0" t="s">
        <x:v>130</x:v>
      </x:c>
      <x:c r="F2580" s="0" t="s">
        <x:v>20</x:v>
      </x:c>
      <x:c r="G2580" s="0" t="n">
        <x:v>882</x:v>
      </x:c>
      <x:c r="H2580" s="4" t="n">
        <x:v>61.8</x:v>
      </x:c>
      <x:c r="I2580" s="4" t="n">
        <x:v>882</x:v>
      </x:c>
      <x:c r="J2580" s="4" t="n">
        <x:v>0.07</x:v>
      </x:c>
      <x:c r="K2580" s="4">
        <x:f>I2580*J2580</x:f>
      </x:c>
      <x:c r="L2580" s="4" t="n">
        <x:v>100.026</x:v>
      </x:c>
      <x:c r="M2580" s="5">
        <x:f>J2580/1.638*100</x:f>
      </x:c>
      <x:c r="N2580" s="6">
        <x:f>M2580*L2580/100</x:f>
      </x:c>
      <x:c r="O2580" s="6">
        <x:f>H2580-N2580</x:f>
      </x:c>
    </x:row>
    <x:row r="2581" spans="1:25">
      <x:c r="A2581" s="0" t="s">
        <x:v>143</x:v>
      </x:c>
      <x:c r="B2581" s="0" t="n">
        <x:v>2282</x:v>
      </x:c>
      <x:c r="C2581" s="0" t="s">
        <x:v>128</x:v>
      </x:c>
      <x:c r="D2581" s="0" t="s">
        <x:v>18</x:v>
      </x:c>
      <x:c r="E2581" s="0" t="s">
        <x:v>19</x:v>
      </x:c>
      <x:c r="F2581" s="0" t="s">
        <x:v>20</x:v>
      </x:c>
      <x:c r="G2581" s="0" t="n">
        <x:v>882</x:v>
      </x:c>
      <x:c r="H2581" s="4" t="n">
        <x:v>74.16</x:v>
      </x:c>
      <x:c r="I2581" s="4" t="n">
        <x:v>882</x:v>
      </x:c>
      <x:c r="J2581" s="4" t="n">
        <x:v>0.084</x:v>
      </x:c>
      <x:c r="K2581" s="4">
        <x:f>I2581*J2581</x:f>
      </x:c>
      <x:c r="L2581" s="4" t="n">
        <x:v>100.026</x:v>
      </x:c>
      <x:c r="M2581" s="5">
        <x:f>J2581/1.638*100</x:f>
      </x:c>
      <x:c r="N2581" s="6">
        <x:f>M2581*L2581/100</x:f>
      </x:c>
      <x:c r="O2581" s="6">
        <x:f>H2581-N2581</x:f>
      </x:c>
    </x:row>
    <x:row r="2582" spans="1:25">
      <x:c r="A2582" s="0" t="s">
        <x:v>143</x:v>
      </x:c>
      <x:c r="B2582" s="0" t="n">
        <x:v>2282</x:v>
      </x:c>
      <x:c r="C2582" s="0" t="s">
        <x:v>128</x:v>
      </x:c>
      <x:c r="D2582" s="0" t="s">
        <x:v>18</x:v>
      </x:c>
      <x:c r="E2582" s="0" t="s">
        <x:v>19</x:v>
      </x:c>
      <x:c r="F2582" s="0" t="s">
        <x:v>20</x:v>
      </x:c>
      <x:c r="G2582" s="0" t="n">
        <x:v>882</x:v>
      </x:c>
      <x:c r="H2582" s="4" t="n">
        <x:v>74.16</x:v>
      </x:c>
      <x:c r="I2582" s="4" t="n">
        <x:v>882</x:v>
      </x:c>
      <x:c r="J2582" s="4" t="n">
        <x:v>0.084</x:v>
      </x:c>
      <x:c r="K2582" s="4">
        <x:f>I2582*J2582</x:f>
      </x:c>
      <x:c r="L2582" s="4" t="n">
        <x:v>100.026</x:v>
      </x:c>
      <x:c r="M2582" s="5">
        <x:f>J2582/1.638*100</x:f>
      </x:c>
      <x:c r="N2582" s="6">
        <x:f>M2582*L2582/100</x:f>
      </x:c>
      <x:c r="O2582" s="6">
        <x:f>H2582-N2582</x:f>
      </x:c>
    </x:row>
    <x:row r="2583" spans="1:25">
      <x:c r="A2583" s="0" t="s">
        <x:v>143</x:v>
      </x:c>
      <x:c r="B2583" s="0" t="n">
        <x:v>2282</x:v>
      </x:c>
      <x:c r="C2583" s="0" t="s">
        <x:v>128</x:v>
      </x:c>
      <x:c r="D2583" s="0" t="s">
        <x:v>18</x:v>
      </x:c>
      <x:c r="E2583" s="0" t="s">
        <x:v>19</x:v>
      </x:c>
      <x:c r="F2583" s="0" t="s">
        <x:v>20</x:v>
      </x:c>
      <x:c r="G2583" s="0" t="n">
        <x:v>882</x:v>
      </x:c>
      <x:c r="H2583" s="4" t="n">
        <x:v>74.16</x:v>
      </x:c>
      <x:c r="I2583" s="4" t="n">
        <x:v>882</x:v>
      </x:c>
      <x:c r="J2583" s="4" t="n">
        <x:v>0.084</x:v>
      </x:c>
      <x:c r="K2583" s="4">
        <x:f>I2583*J2583</x:f>
      </x:c>
      <x:c r="L2583" s="4" t="n">
        <x:v>100.026</x:v>
      </x:c>
      <x:c r="M2583" s="5">
        <x:f>J2583/1.638*100</x:f>
      </x:c>
      <x:c r="N2583" s="6">
        <x:f>M2583*L2583/100</x:f>
      </x:c>
      <x:c r="O2583" s="6">
        <x:f>H2583-N2583</x:f>
      </x:c>
    </x:row>
    <x:row r="2584" spans="1:25">
      <x:c r="A2584" s="0" t="s">
        <x:v>143</x:v>
      </x:c>
      <x:c r="B2584" s="0" t="n">
        <x:v>2282</x:v>
      </x:c>
      <x:c r="C2584" s="0" t="s">
        <x:v>128</x:v>
      </x:c>
      <x:c r="D2584" s="0" t="s">
        <x:v>129</x:v>
      </x:c>
      <x:c r="E2584" s="0" t="s">
        <x:v>130</x:v>
      </x:c>
      <x:c r="F2584" s="0" t="s">
        <x:v>20</x:v>
      </x:c>
      <x:c r="G2584" s="0" t="n">
        <x:v>882</x:v>
      </x:c>
      <x:c r="H2584" s="4" t="n">
        <x:v>250</x:v>
      </x:c>
      <x:c r="I2584" s="4" t="n">
        <x:v>882</x:v>
      </x:c>
      <x:c r="J2584" s="4" t="n">
        <x:v>0.283</x:v>
      </x:c>
      <x:c r="K2584" s="4">
        <x:f>I2584*J2584</x:f>
      </x:c>
      <x:c r="L2584" s="4" t="n">
        <x:v>100.026</x:v>
      </x:c>
      <x:c r="M2584" s="5">
        <x:f>J2584/1.638*100</x:f>
      </x:c>
      <x:c r="N2584" s="6">
        <x:f>M2584*L2584/100</x:f>
      </x:c>
      <x:c r="O2584" s="6">
        <x:f>H2584-N2584</x:f>
      </x:c>
    </x:row>
    <x:row r="2585" spans="1:25">
      <x:c r="A2585" s="0" t="s">
        <x:v>143</x:v>
      </x:c>
      <x:c r="B2585" s="0" t="n">
        <x:v>2282</x:v>
      </x:c>
      <x:c r="C2585" s="0" t="s">
        <x:v>128</x:v>
      </x:c>
      <x:c r="D2585" s="0" t="s">
        <x:v>129</x:v>
      </x:c>
      <x:c r="E2585" s="0" t="s">
        <x:v>130</x:v>
      </x:c>
      <x:c r="F2585" s="0" t="s">
        <x:v>20</x:v>
      </x:c>
      <x:c r="G2585" s="0" t="n">
        <x:v>882</x:v>
      </x:c>
      <x:c r="H2585" s="4" t="n">
        <x:v>250</x:v>
      </x:c>
      <x:c r="I2585" s="4" t="n">
        <x:v>882</x:v>
      </x:c>
      <x:c r="J2585" s="4" t="n">
        <x:v>0.283</x:v>
      </x:c>
      <x:c r="K2585" s="4">
        <x:f>I2585*J2585</x:f>
      </x:c>
      <x:c r="L2585" s="4" t="n">
        <x:v>100.026</x:v>
      </x:c>
      <x:c r="M2585" s="5">
        <x:f>J2585/1.638*100</x:f>
      </x:c>
      <x:c r="N2585" s="6">
        <x:f>M2585*L2585/100</x:f>
      </x:c>
      <x:c r="O2585" s="6">
        <x:f>H2585-N2585</x:f>
      </x:c>
    </x:row>
    <x:row r="2586" spans="1:25">
      <x:c r="A2586" s="0" t="s">
        <x:v>143</x:v>
      </x:c>
      <x:c r="B2586" s="0" t="n">
        <x:v>2282</x:v>
      </x:c>
      <x:c r="C2586" s="0" t="s">
        <x:v>128</x:v>
      </x:c>
      <x:c r="D2586" s="0" t="s">
        <x:v>18</x:v>
      </x:c>
      <x:c r="E2586" s="0" t="s">
        <x:v>19</x:v>
      </x:c>
      <x:c r="F2586" s="0" t="s">
        <x:v>20</x:v>
      </x:c>
      <x:c r="G2586" s="0" t="n">
        <x:v>882</x:v>
      </x:c>
      <x:c r="H2586" s="4" t="n">
        <x:v>300</x:v>
      </x:c>
      <x:c r="I2586" s="4" t="n">
        <x:v>882</x:v>
      </x:c>
      <x:c r="J2586" s="4" t="n">
        <x:v>0.34</x:v>
      </x:c>
      <x:c r="K2586" s="4">
        <x:f>I2586*J2586</x:f>
      </x:c>
      <x:c r="L2586" s="4" t="n">
        <x:v>100.026</x:v>
      </x:c>
      <x:c r="M2586" s="5">
        <x:f>J2586/1.638*100</x:f>
      </x:c>
      <x:c r="N2586" s="6">
        <x:f>M2586*L2586/100</x:f>
      </x:c>
      <x:c r="O2586" s="6">
        <x:f>H2586-N2586</x:f>
      </x:c>
    </x:row>
    <x:row r="2587" spans="1:25">
      <x:c r="A2587" s="0" t="s">
        <x:v>143</x:v>
      </x:c>
      <x:c r="B2587" s="0" t="n">
        <x:v>2282</x:v>
      </x:c>
      <x:c r="C2587" s="0" t="s">
        <x:v>128</x:v>
      </x:c>
      <x:c r="D2587" s="0" t="s">
        <x:v>18</x:v>
      </x:c>
      <x:c r="E2587" s="0" t="s">
        <x:v>19</x:v>
      </x:c>
      <x:c r="F2587" s="0" t="s">
        <x:v>20</x:v>
      </x:c>
      <x:c r="G2587" s="0" t="n">
        <x:v>882</x:v>
      </x:c>
      <x:c r="H2587" s="4" t="n">
        <x:v>300</x:v>
      </x:c>
      <x:c r="I2587" s="4" t="n">
        <x:v>882</x:v>
      </x:c>
      <x:c r="J2587" s="4" t="n">
        <x:v>0.34</x:v>
      </x:c>
      <x:c r="K2587" s="4">
        <x:f>I2587*J2587</x:f>
      </x:c>
      <x:c r="L2587" s="4" t="n">
        <x:v>100.026</x:v>
      </x:c>
      <x:c r="M2587" s="5">
        <x:f>J2587/1.638*100</x:f>
      </x:c>
      <x:c r="N2587" s="6">
        <x:f>M2587*L2587/100</x:f>
      </x:c>
      <x:c r="O2587" s="6">
        <x:f>H2587-N2587</x:f>
      </x:c>
    </x:row>
    <x:row r="2588" spans="1:25">
      <x:c r="A2588" s="0" t="s">
        <x:v>143</x:v>
      </x:c>
      <x:c r="B2588" s="0" t="n">
        <x:v>2282</x:v>
      </x:c>
      <x:c r="C2588" s="0" t="s">
        <x:v>128</x:v>
      </x:c>
      <x:c r="D2588" s="0" t="s">
        <x:v>18</x:v>
      </x:c>
      <x:c r="E2588" s="0" t="s">
        <x:v>19</x:v>
      </x:c>
      <x:c r="F2588" s="0" t="s">
        <x:v>26</x:v>
      </x:c>
      <x:c r="G2588" s="0" t="n">
        <x:v>882</x:v>
      </x:c>
      <x:c r="H2588" s="4" t="n">
        <x:v>62.302</x:v>
      </x:c>
      <x:c r="I2588" s="4" t="n">
        <x:v>882</x:v>
      </x:c>
      <x:c r="J2588" s="4" t="n">
        <x:v>0.07</x:v>
      </x:c>
      <x:c r="K2588" s="4">
        <x:f>I2588*J2588</x:f>
      </x:c>
      <x:c r="L2588" s="4" t="n">
        <x:v>100.026</x:v>
      </x:c>
      <x:c r="M2588" s="5">
        <x:f>J2588/1.638*100</x:f>
      </x:c>
      <x:c r="N2588" s="6">
        <x:f>M2588*L2588/100</x:f>
      </x:c>
      <x:c r="O2588" s="6">
        <x:f>H2588-N2588</x:f>
      </x:c>
    </x:row>
    <x:row r="2589" spans="1:25">
      <x:c r="A2589" s="0" t="s">
        <x:v>138</x:v>
      </x:c>
      <x:c r="B2589" s="0" t="n">
        <x:v>2286</x:v>
      </x:c>
      <x:c r="C2589" s="0" t="s">
        <x:v>128</x:v>
      </x:c>
      <x:c r="D2589" s="0" t="s">
        <x:v>18</x:v>
      </x:c>
      <x:c r="E2589" s="0" t="s">
        <x:v>19</x:v>
      </x:c>
      <x:c r="F2589" s="0" t="s">
        <x:v>20</x:v>
      </x:c>
      <x:c r="G2589" s="0" t="n">
        <x:v>129</x:v>
      </x:c>
      <x:c r="H2589" s="4" t="n">
        <x:v>74.16</x:v>
      </x:c>
      <x:c r="I2589" s="4" t="n">
        <x:v>129</x:v>
      </x:c>
      <x:c r="J2589" s="4" t="n">
        <x:v>0.575</x:v>
      </x:c>
      <x:c r="K2589" s="4">
        <x:f>I2589*J2589</x:f>
      </x:c>
      <x:c r="L2589" s="4" t="n">
        <x:v>0</x:v>
      </x:c>
      <x:c r="M2589" s="5">
        <x:f>J2589/2.178*100</x:f>
      </x:c>
      <x:c r="N2589" s="6">
        <x:f>M2589*L2589/100</x:f>
      </x:c>
      <x:c r="O2589" s="6">
        <x:f>H2589-N2589</x:f>
      </x:c>
    </x:row>
    <x:row r="2590" spans="1:25">
      <x:c r="A2590" s="0" t="s">
        <x:v>138</x:v>
      </x:c>
      <x:c r="B2590" s="0" t="n">
        <x:v>2286</x:v>
      </x:c>
      <x:c r="C2590" s="0" t="s">
        <x:v>128</x:v>
      </x:c>
      <x:c r="D2590" s="0" t="s">
        <x:v>18</x:v>
      </x:c>
      <x:c r="E2590" s="0" t="s">
        <x:v>19</x:v>
      </x:c>
      <x:c r="F2590" s="0" t="s">
        <x:v>20</x:v>
      </x:c>
      <x:c r="G2590" s="0" t="n">
        <x:v>129</x:v>
      </x:c>
      <x:c r="H2590" s="4" t="n">
        <x:v>74.16</x:v>
      </x:c>
      <x:c r="I2590" s="4" t="n">
        <x:v>129</x:v>
      </x:c>
      <x:c r="J2590" s="4" t="n">
        <x:v>0.575</x:v>
      </x:c>
      <x:c r="K2590" s="4">
        <x:f>I2590*J2590</x:f>
      </x:c>
      <x:c r="L2590" s="4" t="n">
        <x:v>0</x:v>
      </x:c>
      <x:c r="M2590" s="5">
        <x:f>J2590/2.178*100</x:f>
      </x:c>
      <x:c r="N2590" s="6">
        <x:f>M2590*L2590/100</x:f>
      </x:c>
      <x:c r="O2590" s="6">
        <x:f>H2590-N2590</x:f>
      </x:c>
    </x:row>
    <x:row r="2591" spans="1:25">
      <x:c r="A2591" s="0" t="s">
        <x:v>138</x:v>
      </x:c>
      <x:c r="B2591" s="0" t="n">
        <x:v>2286</x:v>
      </x:c>
      <x:c r="C2591" s="0" t="s">
        <x:v>128</x:v>
      </x:c>
      <x:c r="D2591" s="0" t="s">
        <x:v>129</x:v>
      </x:c>
      <x:c r="E2591" s="0" t="s">
        <x:v>130</x:v>
      </x:c>
      <x:c r="F2591" s="0" t="s">
        <x:v>20</x:v>
      </x:c>
      <x:c r="G2591" s="0" t="n">
        <x:v>129</x:v>
      </x:c>
      <x:c r="H2591" s="4" t="n">
        <x:v>61.8</x:v>
      </x:c>
      <x:c r="I2591" s="4" t="n">
        <x:v>129</x:v>
      </x:c>
      <x:c r="J2591" s="4" t="n">
        <x:v>0.479</x:v>
      </x:c>
      <x:c r="K2591" s="4">
        <x:f>I2591*J2591</x:f>
      </x:c>
      <x:c r="L2591" s="4" t="n">
        <x:v>0</x:v>
      </x:c>
      <x:c r="M2591" s="5">
        <x:f>J2591/2.178*100</x:f>
      </x:c>
      <x:c r="N2591" s="6">
        <x:f>M2591*L2591/100</x:f>
      </x:c>
      <x:c r="O2591" s="6">
        <x:f>H2591-N2591</x:f>
      </x:c>
    </x:row>
    <x:row r="2592" spans="1:25">
      <x:c r="A2592" s="0" t="s">
        <x:v>138</x:v>
      </x:c>
      <x:c r="B2592" s="0" t="n">
        <x:v>2286</x:v>
      </x:c>
      <x:c r="C2592" s="0" t="s">
        <x:v>128</x:v>
      </x:c>
      <x:c r="D2592" s="0" t="s">
        <x:v>129</x:v>
      </x:c>
      <x:c r="E2592" s="0" t="s">
        <x:v>130</x:v>
      </x:c>
      <x:c r="F2592" s="0" t="s">
        <x:v>20</x:v>
      </x:c>
      <x:c r="G2592" s="0" t="n">
        <x:v>129</x:v>
      </x:c>
      <x:c r="H2592" s="4" t="n">
        <x:v>61.8</x:v>
      </x:c>
      <x:c r="I2592" s="4" t="n">
        <x:v>129</x:v>
      </x:c>
      <x:c r="J2592" s="4" t="n">
        <x:v>0.479</x:v>
      </x:c>
      <x:c r="K2592" s="4">
        <x:f>I2592*J2592</x:f>
      </x:c>
      <x:c r="L2592" s="4" t="n">
        <x:v>0</x:v>
      </x:c>
      <x:c r="M2592" s="5">
        <x:f>J2592/2.178*100</x:f>
      </x:c>
      <x:c r="N2592" s="6">
        <x:f>M2592*L2592/100</x:f>
      </x:c>
      <x:c r="O2592" s="6">
        <x:f>H2592-N2592</x:f>
      </x:c>
    </x:row>
    <x:row r="2593" spans="1:25">
      <x:c r="A2593" s="0" t="s">
        <x:v>138</x:v>
      </x:c>
      <x:c r="B2593" s="0" t="n">
        <x:v>2286</x:v>
      </x:c>
      <x:c r="C2593" s="0" t="s">
        <x:v>128</x:v>
      </x:c>
      <x:c r="D2593" s="0" t="s">
        <x:v>18</x:v>
      </x:c>
      <x:c r="E2593" s="0" t="s">
        <x:v>19</x:v>
      </x:c>
      <x:c r="F2593" s="0" t="s">
        <x:v>26</x:v>
      </x:c>
      <x:c r="G2593" s="0" t="n">
        <x:v>129</x:v>
      </x:c>
      <x:c r="H2593" s="4" t="n">
        <x:v>19.5</x:v>
      </x:c>
      <x:c r="I2593" s="4" t="n">
        <x:v>129</x:v>
      </x:c>
      <x:c r="J2593" s="4" t="n">
        <x:v>0.07</x:v>
      </x:c>
      <x:c r="K2593" s="4">
        <x:f>I2593*J2593</x:f>
      </x:c>
      <x:c r="L2593" s="4" t="n">
        <x:v>0</x:v>
      </x:c>
      <x:c r="M2593" s="5">
        <x:f>J2593/2.178*100</x:f>
      </x:c>
      <x:c r="N2593" s="6">
        <x:f>M2593*L2593/100</x:f>
      </x:c>
      <x:c r="O2593" s="6">
        <x:f>H2593-N2593</x:f>
      </x:c>
    </x:row>
    <x:row r="2594" spans="1:25">
      <x:c r="A2594" s="0" t="s">
        <x:v>79</x:v>
      </x:c>
      <x:c r="B2594" s="0" t="n">
        <x:v>2287</x:v>
      </x:c>
      <x:c r="C2594" s="0" t="s">
        <x:v>21</x:v>
      </x:c>
      <x:c r="D2594" s="0" t="s">
        <x:v>22</x:v>
      </x:c>
      <x:c r="E2594" s="0" t="s">
        <x:v>74</x:v>
      </x:c>
      <x:c r="F2594" s="0" t="s">
        <x:v>20</x:v>
      </x:c>
      <x:c r="G2594" s="0" t="n">
        <x:v>170</x:v>
      </x:c>
      <x:c r="H2594" s="4" t="n">
        <x:v>50.4</x:v>
      </x:c>
      <x:c r="I2594" s="4" t="n">
        <x:v>170</x:v>
      </x:c>
      <x:c r="J2594" s="4" t="n">
        <x:v>0.296</x:v>
      </x:c>
      <x:c r="K2594" s="4">
        <x:f>I2594*J2594</x:f>
      </x:c>
      <x:c r="L2594" s="4" t="n">
        <x:v>0</x:v>
      </x:c>
      <x:c r="M2594" s="5">
        <x:f>J2594/2.077*100</x:f>
      </x:c>
      <x:c r="N2594" s="6">
        <x:f>M2594*L2594/100</x:f>
      </x:c>
      <x:c r="O2594" s="6">
        <x:f>H2594-N2594</x:f>
      </x:c>
    </x:row>
    <x:row r="2595" spans="1:25">
      <x:c r="A2595" s="0" t="s">
        <x:v>79</x:v>
      </x:c>
      <x:c r="B2595" s="0" t="n">
        <x:v>2287</x:v>
      </x:c>
      <x:c r="C2595" s="0" t="s">
        <x:v>21</x:v>
      </x:c>
      <x:c r="D2595" s="0" t="s">
        <x:v>33</x:v>
      </x:c>
      <x:c r="E2595" s="0" t="s">
        <x:v>73</x:v>
      </x:c>
      <x:c r="F2595" s="0" t="s">
        <x:v>20</x:v>
      </x:c>
      <x:c r="G2595" s="0" t="n">
        <x:v>170</x:v>
      </x:c>
      <x:c r="H2595" s="4" t="n">
        <x:v>46.018</x:v>
      </x:c>
      <x:c r="I2595" s="4" t="n">
        <x:v>170</x:v>
      </x:c>
      <x:c r="J2595" s="4" t="n">
        <x:v>0.271</x:v>
      </x:c>
      <x:c r="K2595" s="4">
        <x:f>I2595*J2595</x:f>
      </x:c>
      <x:c r="L2595" s="4" t="n">
        <x:v>0</x:v>
      </x:c>
      <x:c r="M2595" s="5">
        <x:f>J2595/2.077*100</x:f>
      </x:c>
      <x:c r="N2595" s="6">
        <x:f>M2595*L2595/100</x:f>
      </x:c>
      <x:c r="O2595" s="6">
        <x:f>H2595-N2595</x:f>
      </x:c>
    </x:row>
    <x:row r="2596" spans="1:25">
      <x:c r="A2596" s="0" t="s">
        <x:v>79</x:v>
      </x:c>
      <x:c r="B2596" s="0" t="n">
        <x:v>2287</x:v>
      </x:c>
      <x:c r="C2596" s="0" t="s">
        <x:v>21</x:v>
      </x:c>
      <x:c r="D2596" s="0" t="s">
        <x:v>22</x:v>
      </x:c>
      <x:c r="E2596" s="0" t="s">
        <x:v>74</x:v>
      </x:c>
      <x:c r="F2596" s="0" t="s">
        <x:v>20</x:v>
      </x:c>
      <x:c r="G2596" s="0" t="n">
        <x:v>170</x:v>
      </x:c>
      <x:c r="H2596" s="4" t="n">
        <x:v>50.4</x:v>
      </x:c>
      <x:c r="I2596" s="4" t="n">
        <x:v>170</x:v>
      </x:c>
      <x:c r="J2596" s="4" t="n">
        <x:v>0.296</x:v>
      </x:c>
      <x:c r="K2596" s="4">
        <x:f>I2596*J2596</x:f>
      </x:c>
      <x:c r="L2596" s="4" t="n">
        <x:v>0</x:v>
      </x:c>
      <x:c r="M2596" s="5">
        <x:f>J2596/2.077*100</x:f>
      </x:c>
      <x:c r="N2596" s="6">
        <x:f>M2596*L2596/100</x:f>
      </x:c>
      <x:c r="O2596" s="6">
        <x:f>H2596-N2596</x:f>
      </x:c>
    </x:row>
    <x:row r="2597" spans="1:25">
      <x:c r="A2597" s="0" t="s">
        <x:v>79</x:v>
      </x:c>
      <x:c r="B2597" s="0" t="n">
        <x:v>2287</x:v>
      </x:c>
      <x:c r="C2597" s="0" t="s">
        <x:v>21</x:v>
      </x:c>
      <x:c r="D2597" s="0" t="s">
        <x:v>22</x:v>
      </x:c>
      <x:c r="E2597" s="0" t="s">
        <x:v>74</x:v>
      </x:c>
      <x:c r="F2597" s="0" t="s">
        <x:v>20</x:v>
      </x:c>
      <x:c r="G2597" s="0" t="n">
        <x:v>170</x:v>
      </x:c>
      <x:c r="H2597" s="4" t="n">
        <x:v>50.4</x:v>
      </x:c>
      <x:c r="I2597" s="4" t="n">
        <x:v>170</x:v>
      </x:c>
      <x:c r="J2597" s="4" t="n">
        <x:v>0.296</x:v>
      </x:c>
      <x:c r="K2597" s="4">
        <x:f>I2597*J2597</x:f>
      </x:c>
      <x:c r="L2597" s="4" t="n">
        <x:v>0</x:v>
      </x:c>
      <x:c r="M2597" s="5">
        <x:f>J2597/2.077*100</x:f>
      </x:c>
      <x:c r="N2597" s="6">
        <x:f>M2597*L2597/100</x:f>
      </x:c>
      <x:c r="O2597" s="6">
        <x:f>H2597-N2597</x:f>
      </x:c>
    </x:row>
    <x:row r="2598" spans="1:25">
      <x:c r="A2598" s="0" t="s">
        <x:v>79</x:v>
      </x:c>
      <x:c r="B2598" s="0" t="n">
        <x:v>2287</x:v>
      </x:c>
      <x:c r="C2598" s="0" t="s">
        <x:v>21</x:v>
      </x:c>
      <x:c r="D2598" s="0" t="s">
        <x:v>33</x:v>
      </x:c>
      <x:c r="E2598" s="0" t="s">
        <x:v>73</x:v>
      </x:c>
      <x:c r="F2598" s="0" t="s">
        <x:v>26</x:v>
      </x:c>
      <x:c r="G2598" s="0" t="n">
        <x:v>170</x:v>
      </x:c>
      <x:c r="H2598" s="4" t="n">
        <x:v>13.495</x:v>
      </x:c>
      <x:c r="I2598" s="4" t="n">
        <x:v>170</x:v>
      </x:c>
      <x:c r="J2598" s="4" t="n">
        <x:v>0.078</x:v>
      </x:c>
      <x:c r="K2598" s="4">
        <x:f>I2598*J2598</x:f>
      </x:c>
      <x:c r="L2598" s="4" t="n">
        <x:v>0</x:v>
      </x:c>
      <x:c r="M2598" s="5">
        <x:f>J2598/2.077*100</x:f>
      </x:c>
      <x:c r="N2598" s="6">
        <x:f>M2598*L2598/100</x:f>
      </x:c>
      <x:c r="O2598" s="6">
        <x:f>H2598-N2598</x:f>
      </x:c>
    </x:row>
    <x:row r="2599" spans="1:25">
      <x:c r="A2599" s="0" t="s">
        <x:v>79</x:v>
      </x:c>
      <x:c r="B2599" s="0" t="n">
        <x:v>2287</x:v>
      </x:c>
      <x:c r="C2599" s="0" t="s">
        <x:v>21</x:v>
      </x:c>
      <x:c r="D2599" s="0" t="s">
        <x:v>36</x:v>
      </x:c>
      <x:c r="E2599" s="0" t="s">
        <x:v>75</x:v>
      </x:c>
      <x:c r="F2599" s="0" t="s">
        <x:v>26</x:v>
      </x:c>
      <x:c r="G2599" s="0" t="n">
        <x:v>170</x:v>
      </x:c>
      <x:c r="H2599" s="4" t="n">
        <x:v>72.661</x:v>
      </x:c>
      <x:c r="I2599" s="4" t="n">
        <x:v>170</x:v>
      </x:c>
      <x:c r="J2599" s="4" t="n">
        <x:v>0.42</x:v>
      </x:c>
      <x:c r="K2599" s="4">
        <x:f>I2599*J2599</x:f>
      </x:c>
      <x:c r="L2599" s="4" t="n">
        <x:v>0</x:v>
      </x:c>
      <x:c r="M2599" s="5">
        <x:f>J2599/2.077*100</x:f>
      </x:c>
      <x:c r="N2599" s="6">
        <x:f>M2599*L2599/100</x:f>
      </x:c>
      <x:c r="O2599" s="6">
        <x:f>H2599-N2599</x:f>
      </x:c>
    </x:row>
    <x:row r="2600" spans="1:25">
      <x:c r="A2600" s="0" t="s">
        <x:v>79</x:v>
      </x:c>
      <x:c r="B2600" s="0" t="n">
        <x:v>2287</x:v>
      </x:c>
      <x:c r="C2600" s="0" t="s">
        <x:v>21</x:v>
      </x:c>
      <x:c r="D2600" s="0" t="s">
        <x:v>36</x:v>
      </x:c>
      <x:c r="E2600" s="0" t="s">
        <x:v>76</x:v>
      </x:c>
      <x:c r="F2600" s="0" t="s">
        <x:v>26</x:v>
      </x:c>
      <x:c r="G2600" s="0" t="n">
        <x:v>170</x:v>
      </x:c>
      <x:c r="H2600" s="4" t="n">
        <x:v>72.661</x:v>
      </x:c>
      <x:c r="I2600" s="4" t="n">
        <x:v>170</x:v>
      </x:c>
      <x:c r="J2600" s="4" t="n">
        <x:v>0.42</x:v>
      </x:c>
      <x:c r="K2600" s="4">
        <x:f>I2600*J2600</x:f>
      </x:c>
      <x:c r="L2600" s="4" t="n">
        <x:v>0</x:v>
      </x:c>
      <x:c r="M2600" s="5">
        <x:f>J2600/2.077*100</x:f>
      </x:c>
      <x:c r="N2600" s="6">
        <x:f>M2600*L2600/100</x:f>
      </x:c>
      <x:c r="O2600" s="6">
        <x:f>H2600-N2600</x:f>
      </x:c>
    </x:row>
    <x:row r="2601" spans="1:25">
      <x:c r="A2601" s="0" t="s">
        <x:v>107</x:v>
      </x:c>
      <x:c r="B2601" s="0" t="n">
        <x:v>2288</x:v>
      </x:c>
      <x:c r="C2601" s="0" t="s">
        <x:v>21</x:v>
      </x:c>
      <x:c r="D2601" s="0" t="s">
        <x:v>22</x:v>
      </x:c>
      <x:c r="E2601" s="0" t="s">
        <x:v>74</x:v>
      </x:c>
      <x:c r="F2601" s="0" t="s">
        <x:v>20</x:v>
      </x:c>
      <x:c r="G2601" s="0" t="n">
        <x:v>173</x:v>
      </x:c>
      <x:c r="H2601" s="4" t="n">
        <x:v>50.4</x:v>
      </x:c>
      <x:c r="I2601" s="4" t="n">
        <x:v>173</x:v>
      </x:c>
      <x:c r="J2601" s="4" t="n">
        <x:v>0.291</x:v>
      </x:c>
      <x:c r="K2601" s="4">
        <x:f>I2601*J2601</x:f>
      </x:c>
      <x:c r="L2601" s="4" t="n">
        <x:v>0</x:v>
      </x:c>
      <x:c r="M2601" s="5">
        <x:f>J2601/1.475*100</x:f>
      </x:c>
      <x:c r="N2601" s="6">
        <x:f>M2601*L2601/100</x:f>
      </x:c>
      <x:c r="O2601" s="6">
        <x:f>H2601-N2601</x:f>
      </x:c>
    </x:row>
    <x:row r="2602" spans="1:25">
      <x:c r="A2602" s="0" t="s">
        <x:v>107</x:v>
      </x:c>
      <x:c r="B2602" s="0" t="n">
        <x:v>2288</x:v>
      </x:c>
      <x:c r="C2602" s="0" t="s">
        <x:v>21</x:v>
      </x:c>
      <x:c r="D2602" s="0" t="s">
        <x:v>33</x:v>
      </x:c>
      <x:c r="E2602" s="0" t="s">
        <x:v>73</x:v>
      </x:c>
      <x:c r="F2602" s="0" t="s">
        <x:v>20</x:v>
      </x:c>
      <x:c r="G2602" s="0" t="n">
        <x:v>173</x:v>
      </x:c>
      <x:c r="H2602" s="4" t="n">
        <x:v>46.018</x:v>
      </x:c>
      <x:c r="I2602" s="4" t="n">
        <x:v>173</x:v>
      </x:c>
      <x:c r="J2602" s="4" t="n">
        <x:v>0.266</x:v>
      </x:c>
      <x:c r="K2602" s="4">
        <x:f>I2602*J2602</x:f>
      </x:c>
      <x:c r="L2602" s="4" t="n">
        <x:v>0</x:v>
      </x:c>
      <x:c r="M2602" s="5">
        <x:f>J2602/1.475*100</x:f>
      </x:c>
      <x:c r="N2602" s="6">
        <x:f>M2602*L2602/100</x:f>
      </x:c>
      <x:c r="O2602" s="6">
        <x:f>H2602-N2602</x:f>
      </x:c>
    </x:row>
    <x:row r="2603" spans="1:25">
      <x:c r="A2603" s="0" t="s">
        <x:v>107</x:v>
      </x:c>
      <x:c r="B2603" s="0" t="n">
        <x:v>2288</x:v>
      </x:c>
      <x:c r="C2603" s="0" t="s">
        <x:v>21</x:v>
      </x:c>
      <x:c r="D2603" s="0" t="s">
        <x:v>33</x:v>
      </x:c>
      <x:c r="E2603" s="0" t="s">
        <x:v>73</x:v>
      </x:c>
      <x:c r="F2603" s="0" t="s">
        <x:v>26</x:v>
      </x:c>
      <x:c r="G2603" s="0" t="n">
        <x:v>173</x:v>
      </x:c>
      <x:c r="H2603" s="4" t="n">
        <x:v>13.496</x:v>
      </x:c>
      <x:c r="I2603" s="4" t="n">
        <x:v>173</x:v>
      </x:c>
      <x:c r="J2603" s="4" t="n">
        <x:v>0.078</x:v>
      </x:c>
      <x:c r="K2603" s="4">
        <x:f>I2603*J2603</x:f>
      </x:c>
      <x:c r="L2603" s="4" t="n">
        <x:v>0</x:v>
      </x:c>
      <x:c r="M2603" s="5">
        <x:f>J2603/1.475*100</x:f>
      </x:c>
      <x:c r="N2603" s="6">
        <x:f>M2603*L2603/100</x:f>
      </x:c>
      <x:c r="O2603" s="6">
        <x:f>H2603-N2603</x:f>
      </x:c>
    </x:row>
    <x:row r="2604" spans="1:25">
      <x:c r="A2604" s="0" t="s">
        <x:v>107</x:v>
      </x:c>
      <x:c r="B2604" s="0" t="n">
        <x:v>2288</x:v>
      </x:c>
      <x:c r="C2604" s="0" t="s">
        <x:v>21</x:v>
      </x:c>
      <x:c r="D2604" s="0" t="s">
        <x:v>36</x:v>
      </x:c>
      <x:c r="E2604" s="0" t="s">
        <x:v>75</x:v>
      </x:c>
      <x:c r="F2604" s="0" t="s">
        <x:v>26</x:v>
      </x:c>
      <x:c r="G2604" s="0" t="n">
        <x:v>173</x:v>
      </x:c>
      <x:c r="H2604" s="4" t="n">
        <x:v>72.66</x:v>
      </x:c>
      <x:c r="I2604" s="4" t="n">
        <x:v>173</x:v>
      </x:c>
      <x:c r="J2604" s="4" t="n">
        <x:v>0.42</x:v>
      </x:c>
      <x:c r="K2604" s="4">
        <x:f>I2604*J2604</x:f>
      </x:c>
      <x:c r="L2604" s="4" t="n">
        <x:v>0</x:v>
      </x:c>
      <x:c r="M2604" s="5">
        <x:f>J2604/1.475*100</x:f>
      </x:c>
      <x:c r="N2604" s="6">
        <x:f>M2604*L2604/100</x:f>
      </x:c>
      <x:c r="O2604" s="6">
        <x:f>H2604-N2604</x:f>
      </x:c>
    </x:row>
    <x:row r="2605" spans="1:25">
      <x:c r="A2605" s="0" t="s">
        <x:v>107</x:v>
      </x:c>
      <x:c r="B2605" s="0" t="n">
        <x:v>2288</x:v>
      </x:c>
      <x:c r="C2605" s="0" t="s">
        <x:v>21</x:v>
      </x:c>
      <x:c r="D2605" s="0" t="s">
        <x:v>36</x:v>
      </x:c>
      <x:c r="E2605" s="0" t="s">
        <x:v>76</x:v>
      </x:c>
      <x:c r="F2605" s="0" t="s">
        <x:v>26</x:v>
      </x:c>
      <x:c r="G2605" s="0" t="n">
        <x:v>173</x:v>
      </x:c>
      <x:c r="H2605" s="4" t="n">
        <x:v>72.66</x:v>
      </x:c>
      <x:c r="I2605" s="4" t="n">
        <x:v>173</x:v>
      </x:c>
      <x:c r="J2605" s="4" t="n">
        <x:v>0.42</x:v>
      </x:c>
      <x:c r="K2605" s="4">
        <x:f>I2605*J2605</x:f>
      </x:c>
      <x:c r="L2605" s="4" t="n">
        <x:v>0</x:v>
      </x:c>
      <x:c r="M2605" s="5">
        <x:f>J2605/1.475*100</x:f>
      </x:c>
      <x:c r="N2605" s="6">
        <x:f>M2605*L2605/100</x:f>
      </x:c>
      <x:c r="O2605" s="6">
        <x:f>H2605-N2605</x:f>
      </x:c>
    </x:row>
    <x:row r="2606" spans="1:25">
      <x:c r="A2606" s="0" t="s">
        <x:v>131</x:v>
      </x:c>
      <x:c r="B2606" s="0" t="n">
        <x:v>2289</x:v>
      </x:c>
      <x:c r="C2606" s="0" t="s">
        <x:v>128</x:v>
      </x:c>
      <x:c r="D2606" s="0" t="s">
        <x:v>129</x:v>
      </x:c>
      <x:c r="E2606" s="0" t="s">
        <x:v>130</x:v>
      </x:c>
      <x:c r="F2606" s="0" t="s">
        <x:v>20</x:v>
      </x:c>
      <x:c r="G2606" s="0" t="n">
        <x:v>618</x:v>
      </x:c>
      <x:c r="H2606" s="4" t="n">
        <x:v>61.8</x:v>
      </x:c>
      <x:c r="I2606" s="4" t="n">
        <x:v>618</x:v>
      </x:c>
      <x:c r="J2606" s="4" t="n">
        <x:v>0.1</x:v>
      </x:c>
      <x:c r="K2606" s="4">
        <x:f>I2606*J2606</x:f>
      </x:c>
      <x:c r="L2606" s="4" t="n">
        <x:v>50.544</x:v>
      </x:c>
      <x:c r="M2606" s="5">
        <x:f>J2606/0.29*100</x:f>
      </x:c>
      <x:c r="N2606" s="6">
        <x:f>M2606*L2606/100</x:f>
      </x:c>
      <x:c r="O2606" s="6">
        <x:f>H2606-N2606</x:f>
      </x:c>
    </x:row>
    <x:row r="2607" spans="1:25">
      <x:c r="A2607" s="0" t="s">
        <x:v>131</x:v>
      </x:c>
      <x:c r="B2607" s="0" t="n">
        <x:v>2289</x:v>
      </x:c>
      <x:c r="C2607" s="0" t="s">
        <x:v>128</x:v>
      </x:c>
      <x:c r="D2607" s="0" t="s">
        <x:v>18</x:v>
      </x:c>
      <x:c r="E2607" s="0" t="s">
        <x:v>19</x:v>
      </x:c>
      <x:c r="F2607" s="0" t="s">
        <x:v>20</x:v>
      </x:c>
      <x:c r="G2607" s="0" t="n">
        <x:v>618</x:v>
      </x:c>
      <x:c r="H2607" s="4" t="n">
        <x:v>74.16</x:v>
      </x:c>
      <x:c r="I2607" s="4" t="n">
        <x:v>618</x:v>
      </x:c>
      <x:c r="J2607" s="4" t="n">
        <x:v>0.12</x:v>
      </x:c>
      <x:c r="K2607" s="4">
        <x:f>I2607*J2607</x:f>
      </x:c>
      <x:c r="L2607" s="4" t="n">
        <x:v>50.544</x:v>
      </x:c>
      <x:c r="M2607" s="5">
        <x:f>J2607/0.29*100</x:f>
      </x:c>
      <x:c r="N2607" s="6">
        <x:f>M2607*L2607/100</x:f>
      </x:c>
      <x:c r="O2607" s="6">
        <x:f>H2607-N2607</x:f>
      </x:c>
    </x:row>
    <x:row r="2608" spans="1:25">
      <x:c r="A2608" s="0" t="s">
        <x:v>131</x:v>
      </x:c>
      <x:c r="B2608" s="0" t="n">
        <x:v>2289</x:v>
      </x:c>
      <x:c r="C2608" s="0" t="s">
        <x:v>128</x:v>
      </x:c>
      <x:c r="D2608" s="0" t="s">
        <x:v>18</x:v>
      </x:c>
      <x:c r="E2608" s="0" t="s">
        <x:v>19</x:v>
      </x:c>
      <x:c r="F2608" s="0" t="s">
        <x:v>26</x:v>
      </x:c>
      <x:c r="G2608" s="0" t="n">
        <x:v>618</x:v>
      </x:c>
      <x:c r="H2608" s="4" t="n">
        <x:v>43.261</x:v>
      </x:c>
      <x:c r="I2608" s="4" t="n">
        <x:v>618</x:v>
      </x:c>
      <x:c r="J2608" s="4" t="n">
        <x:v>0.07</x:v>
      </x:c>
      <x:c r="K2608" s="4">
        <x:f>I2608*J2608</x:f>
      </x:c>
      <x:c r="L2608" s="4" t="n">
        <x:v>50.544</x:v>
      </x:c>
      <x:c r="M2608" s="5">
        <x:f>J2608/0.29*100</x:f>
      </x:c>
      <x:c r="N2608" s="6">
        <x:f>M2608*L2608/100</x:f>
      </x:c>
      <x:c r="O2608" s="6">
        <x:f>H2608-N2608</x:f>
      </x:c>
    </x:row>
    <x:row r="2609" spans="1:25">
      <x:c r="A2609" s="0" t="s">
        <x:v>41</x:v>
      </x:c>
      <x:c r="B2609" s="0" t="n">
        <x:v>2290</x:v>
      </x:c>
      <x:c r="C2609" s="0" t="s">
        <x:v>21</x:v>
      </x:c>
      <x:c r="D2609" s="0" t="s">
        <x:v>42</x:v>
      </x:c>
      <x:c r="E2609" s="0" t="s">
        <x:v>44</x:v>
      </x:c>
      <x:c r="F2609" s="0" t="s">
        <x:v>20</x:v>
      </x:c>
      <x:c r="G2609" s="0" t="n">
        <x:v>100</x:v>
      </x:c>
      <x:c r="H2609" s="4" t="n">
        <x:v>30</x:v>
      </x:c>
      <x:c r="I2609" s="4" t="n">
        <x:v>100</x:v>
      </x:c>
      <x:c r="J2609" s="4" t="n">
        <x:v>0.3</x:v>
      </x:c>
      <x:c r="K2609" s="4">
        <x:f>I2609*J2609</x:f>
      </x:c>
      <x:c r="L2609" s="4" t="n">
        <x:v>0</x:v>
      </x:c>
      <x:c r="M2609" s="5">
        <x:f>J2609/3.83*100</x:f>
      </x:c>
      <x:c r="N2609" s="6">
        <x:f>M2609*L2609/100</x:f>
      </x:c>
      <x:c r="O2609" s="6">
        <x:f>H2609-N2609</x:f>
      </x:c>
    </x:row>
    <x:row r="2610" spans="1:25">
      <x:c r="A2610" s="0" t="s">
        <x:v>41</x:v>
      </x:c>
      <x:c r="B2610" s="0" t="n">
        <x:v>2290</x:v>
      </x:c>
      <x:c r="C2610" s="0" t="s">
        <x:v>21</x:v>
      </x:c>
      <x:c r="D2610" s="0" t="s">
        <x:v>42</x:v>
      </x:c>
      <x:c r="E2610" s="0" t="s">
        <x:v>43</x:v>
      </x:c>
      <x:c r="F2610" s="0" t="s">
        <x:v>20</x:v>
      </x:c>
      <x:c r="G2610" s="0" t="n">
        <x:v>100</x:v>
      </x:c>
      <x:c r="H2610" s="4" t="n">
        <x:v>30</x:v>
      </x:c>
      <x:c r="I2610" s="4" t="n">
        <x:v>100</x:v>
      </x:c>
      <x:c r="J2610" s="4" t="n">
        <x:v>0.3</x:v>
      </x:c>
      <x:c r="K2610" s="4">
        <x:f>I2610*J2610</x:f>
      </x:c>
      <x:c r="L2610" s="4" t="n">
        <x:v>0</x:v>
      </x:c>
      <x:c r="M2610" s="5">
        <x:f>J2610/3.83*100</x:f>
      </x:c>
      <x:c r="N2610" s="6">
        <x:f>M2610*L2610/100</x:f>
      </x:c>
      <x:c r="O2610" s="6">
        <x:f>H2610-N2610</x:f>
      </x:c>
    </x:row>
    <x:row r="2611" spans="1:25">
      <x:c r="A2611" s="0" t="s">
        <x:v>41</x:v>
      </x:c>
      <x:c r="B2611" s="0" t="n">
        <x:v>2290</x:v>
      </x:c>
      <x:c r="C2611" s="0" t="s">
        <x:v>21</x:v>
      </x:c>
      <x:c r="D2611" s="0" t="s">
        <x:v>33</x:v>
      </x:c>
      <x:c r="E2611" s="0" t="s">
        <x:v>45</x:v>
      </x:c>
      <x:c r="F2611" s="0" t="s">
        <x:v>26</x:v>
      </x:c>
      <x:c r="G2611" s="0" t="n">
        <x:v>100</x:v>
      </x:c>
      <x:c r="H2611" s="4" t="n">
        <x:v>167.242</x:v>
      </x:c>
      <x:c r="I2611" s="4" t="n">
        <x:v>100</x:v>
      </x:c>
      <x:c r="J2611" s="4" t="n">
        <x:v>1.48</x:v>
      </x:c>
      <x:c r="K2611" s="4">
        <x:f>I2611*J2611</x:f>
      </x:c>
      <x:c r="L2611" s="4" t="n">
        <x:v>0</x:v>
      </x:c>
      <x:c r="M2611" s="5">
        <x:f>J2611/3.83*100</x:f>
      </x:c>
      <x:c r="N2611" s="6">
        <x:f>M2611*L2611/100</x:f>
      </x:c>
      <x:c r="O2611" s="6">
        <x:f>H2611-N2611</x:f>
      </x:c>
    </x:row>
    <x:row r="2612" spans="1:25">
      <x:c r="A2612" s="0" t="s">
        <x:v>41</x:v>
      </x:c>
      <x:c r="B2612" s="0" t="n">
        <x:v>2290</x:v>
      </x:c>
      <x:c r="C2612" s="0" t="s">
        <x:v>21</x:v>
      </x:c>
      <x:c r="D2612" s="0" t="s">
        <x:v>150</x:v>
      </x:c>
      <x:c r="E2612" s="0" t="s">
        <x:v>46</x:v>
      </x:c>
      <x:c r="F2612" s="0" t="s">
        <x:v>26</x:v>
      </x:c>
      <x:c r="G2612" s="0" t="n">
        <x:v>100</x:v>
      </x:c>
      <x:c r="H2612" s="4" t="n">
        <x:v>127</x:v>
      </x:c>
      <x:c r="I2612" s="4" t="n">
        <x:v>100</x:v>
      </x:c>
      <x:c r="J2612" s="4" t="n">
        <x:v>1.75</x:v>
      </x:c>
      <x:c r="K2612" s="4">
        <x:f>I2612*J2612</x:f>
      </x:c>
      <x:c r="L2612" s="4" t="n">
        <x:v>0</x:v>
      </x:c>
      <x:c r="M2612" s="5">
        <x:f>J2612/3.83*100</x:f>
      </x:c>
      <x:c r="N2612" s="6">
        <x:f>M2612*L2612/100</x:f>
      </x:c>
      <x:c r="O2612" s="6">
        <x:f>H2612-N2612</x:f>
      </x:c>
    </x:row>
    <x:row r="2613" spans="1:25">
      <x:c r="A2613" s="0" t="s">
        <x:v>135</x:v>
      </x:c>
      <x:c r="B2613" s="0" t="n">
        <x:v>2291</x:v>
      </x:c>
      <x:c r="C2613" s="0" t="s">
        <x:v>128</x:v>
      </x:c>
      <x:c r="D2613" s="0" t="s">
        <x:v>129</x:v>
      </x:c>
      <x:c r="E2613" s="0" t="s">
        <x:v>130</x:v>
      </x:c>
      <x:c r="F2613" s="0" t="s">
        <x:v>20</x:v>
      </x:c>
      <x:c r="G2613" s="0" t="n">
        <x:v>716</x:v>
      </x:c>
      <x:c r="H2613" s="4" t="n">
        <x:v>36.9</x:v>
      </x:c>
      <x:c r="I2613" s="4" t="n">
        <x:v>716</x:v>
      </x:c>
      <x:c r="J2613" s="4" t="n">
        <x:v>0.052</x:v>
      </x:c>
      <x:c r="K2613" s="4">
        <x:f>I2613*J2613</x:f>
      </x:c>
      <x:c r="L2613" s="4" t="n">
        <x:v>157.79</x:v>
      </x:c>
      <x:c r="M2613" s="5">
        <x:f>J2613/0.459*100</x:f>
      </x:c>
      <x:c r="N2613" s="6">
        <x:f>M2613*L2613/100</x:f>
      </x:c>
      <x:c r="O2613" s="6">
        <x:f>H2613-N2613</x:f>
      </x:c>
    </x:row>
    <x:row r="2614" spans="1:25">
      <x:c r="A2614" s="0" t="s">
        <x:v>135</x:v>
      </x:c>
      <x:c r="B2614" s="0" t="n">
        <x:v>2291</x:v>
      </x:c>
      <x:c r="C2614" s="0" t="s">
        <x:v>128</x:v>
      </x:c>
      <x:c r="D2614" s="0" t="s">
        <x:v>129</x:v>
      </x:c>
      <x:c r="E2614" s="0" t="s">
        <x:v>130</x:v>
      </x:c>
      <x:c r="F2614" s="0" t="s">
        <x:v>20</x:v>
      </x:c>
      <x:c r="G2614" s="0" t="n">
        <x:v>716</x:v>
      </x:c>
      <x:c r="H2614" s="4" t="n">
        <x:v>9.8</x:v>
      </x:c>
      <x:c r="I2614" s="4" t="n">
        <x:v>716</x:v>
      </x:c>
      <x:c r="J2614" s="4" t="n">
        <x:v>0.014</x:v>
      </x:c>
      <x:c r="K2614" s="4">
        <x:f>I2614*J2614</x:f>
      </x:c>
      <x:c r="L2614" s="4" t="n">
        <x:v>157.79</x:v>
      </x:c>
      <x:c r="M2614" s="5">
        <x:f>J2614/0.459*100</x:f>
      </x:c>
      <x:c r="N2614" s="6">
        <x:f>M2614*L2614/100</x:f>
      </x:c>
      <x:c r="O2614" s="6">
        <x:f>H2614-N2614</x:f>
      </x:c>
    </x:row>
    <x:row r="2615" spans="1:25">
      <x:c r="A2615" s="0" t="s">
        <x:v>135</x:v>
      </x:c>
      <x:c r="B2615" s="0" t="n">
        <x:v>2291</x:v>
      </x:c>
      <x:c r="C2615" s="0" t="s">
        <x:v>128</x:v>
      </x:c>
      <x:c r="D2615" s="0" t="s">
        <x:v>18</x:v>
      </x:c>
      <x:c r="E2615" s="0" t="s">
        <x:v>19</x:v>
      </x:c>
      <x:c r="F2615" s="0" t="s">
        <x:v>20</x:v>
      </x:c>
      <x:c r="G2615" s="0" t="n">
        <x:v>716</x:v>
      </x:c>
      <x:c r="H2615" s="4" t="n">
        <x:v>11.76</x:v>
      </x:c>
      <x:c r="I2615" s="4" t="n">
        <x:v>716</x:v>
      </x:c>
      <x:c r="J2615" s="4" t="n">
        <x:v>0.016</x:v>
      </x:c>
      <x:c r="K2615" s="4">
        <x:f>I2615*J2615</x:f>
      </x:c>
      <x:c r="L2615" s="4" t="n">
        <x:v>157.79</x:v>
      </x:c>
      <x:c r="M2615" s="5">
        <x:f>J2615/0.459*100</x:f>
      </x:c>
      <x:c r="N2615" s="6">
        <x:f>M2615*L2615/100</x:f>
      </x:c>
      <x:c r="O2615" s="6">
        <x:f>H2615-N2615</x:f>
      </x:c>
    </x:row>
    <x:row r="2616" spans="1:25">
      <x:c r="A2616" s="0" t="s">
        <x:v>135</x:v>
      </x:c>
      <x:c r="B2616" s="0" t="n">
        <x:v>2291</x:v>
      </x:c>
      <x:c r="C2616" s="0" t="s">
        <x:v>128</x:v>
      </x:c>
      <x:c r="D2616" s="0" t="s">
        <x:v>129</x:v>
      </x:c>
      <x:c r="E2616" s="0" t="s">
        <x:v>130</x:v>
      </x:c>
      <x:c r="F2616" s="0" t="s">
        <x:v>20</x:v>
      </x:c>
      <x:c r="G2616" s="0" t="n">
        <x:v>716</x:v>
      </x:c>
      <x:c r="H2616" s="4" t="n">
        <x:v>24.9</x:v>
      </x:c>
      <x:c r="I2616" s="4" t="n">
        <x:v>716</x:v>
      </x:c>
      <x:c r="J2616" s="4" t="n">
        <x:v>0.035</x:v>
      </x:c>
      <x:c r="K2616" s="4">
        <x:f>I2616*J2616</x:f>
      </x:c>
      <x:c r="L2616" s="4" t="n">
        <x:v>157.79</x:v>
      </x:c>
      <x:c r="M2616" s="5">
        <x:f>J2616/0.459*100</x:f>
      </x:c>
      <x:c r="N2616" s="6">
        <x:f>M2616*L2616/100</x:f>
      </x:c>
      <x:c r="O2616" s="6">
        <x:f>H2616-N2616</x:f>
      </x:c>
    </x:row>
    <x:row r="2617" spans="1:25">
      <x:c r="A2617" s="0" t="s">
        <x:v>135</x:v>
      </x:c>
      <x:c r="B2617" s="0" t="n">
        <x:v>2291</x:v>
      </x:c>
      <x:c r="C2617" s="0" t="s">
        <x:v>128</x:v>
      </x:c>
      <x:c r="D2617" s="0" t="s">
        <x:v>129</x:v>
      </x:c>
      <x:c r="E2617" s="0" t="s">
        <x:v>130</x:v>
      </x:c>
      <x:c r="F2617" s="0" t="s">
        <x:v>20</x:v>
      </x:c>
      <x:c r="G2617" s="0" t="n">
        <x:v>716</x:v>
      </x:c>
      <x:c r="H2617" s="4" t="n">
        <x:v>30</x:v>
      </x:c>
      <x:c r="I2617" s="4" t="n">
        <x:v>716</x:v>
      </x:c>
      <x:c r="J2617" s="4" t="n">
        <x:v>0.042</x:v>
      </x:c>
      <x:c r="K2617" s="4">
        <x:f>I2617*J2617</x:f>
      </x:c>
      <x:c r="L2617" s="4" t="n">
        <x:v>157.79</x:v>
      </x:c>
      <x:c r="M2617" s="5">
        <x:f>J2617/0.459*100</x:f>
      </x:c>
      <x:c r="N2617" s="6">
        <x:f>M2617*L2617/100</x:f>
      </x:c>
      <x:c r="O2617" s="6">
        <x:f>H2617-N2617</x:f>
      </x:c>
    </x:row>
    <x:row r="2618" spans="1:25">
      <x:c r="A2618" s="0" t="s">
        <x:v>135</x:v>
      </x:c>
      <x:c r="B2618" s="0" t="n">
        <x:v>2291</x:v>
      </x:c>
      <x:c r="C2618" s="0" t="s">
        <x:v>128</x:v>
      </x:c>
      <x:c r="D2618" s="0" t="s">
        <x:v>129</x:v>
      </x:c>
      <x:c r="E2618" s="0" t="s">
        <x:v>130</x:v>
      </x:c>
      <x:c r="F2618" s="0" t="s">
        <x:v>20</x:v>
      </x:c>
      <x:c r="G2618" s="0" t="n">
        <x:v>716</x:v>
      </x:c>
      <x:c r="H2618" s="4" t="n">
        <x:v>30</x:v>
      </x:c>
      <x:c r="I2618" s="4" t="n">
        <x:v>716</x:v>
      </x:c>
      <x:c r="J2618" s="4" t="n">
        <x:v>0.042</x:v>
      </x:c>
      <x:c r="K2618" s="4">
        <x:f>I2618*J2618</x:f>
      </x:c>
      <x:c r="L2618" s="4" t="n">
        <x:v>157.79</x:v>
      </x:c>
      <x:c r="M2618" s="5">
        <x:f>J2618/0.459*100</x:f>
      </x:c>
      <x:c r="N2618" s="6">
        <x:f>M2618*L2618/100</x:f>
      </x:c>
      <x:c r="O2618" s="6">
        <x:f>H2618-N2618</x:f>
      </x:c>
    </x:row>
    <x:row r="2619" spans="1:25">
      <x:c r="A2619" s="0" t="s">
        <x:v>135</x:v>
      </x:c>
      <x:c r="B2619" s="0" t="n">
        <x:v>2291</x:v>
      </x:c>
      <x:c r="C2619" s="0" t="s">
        <x:v>128</x:v>
      </x:c>
      <x:c r="D2619" s="0" t="s">
        <x:v>129</x:v>
      </x:c>
      <x:c r="E2619" s="0" t="s">
        <x:v>130</x:v>
      </x:c>
      <x:c r="F2619" s="0" t="s">
        <x:v>20</x:v>
      </x:c>
      <x:c r="G2619" s="0" t="n">
        <x:v>716</x:v>
      </x:c>
      <x:c r="H2619" s="4" t="n">
        <x:v>30</x:v>
      </x:c>
      <x:c r="I2619" s="4" t="n">
        <x:v>716</x:v>
      </x:c>
      <x:c r="J2619" s="4" t="n">
        <x:v>0.042</x:v>
      </x:c>
      <x:c r="K2619" s="4">
        <x:f>I2619*J2619</x:f>
      </x:c>
      <x:c r="L2619" s="4" t="n">
        <x:v>157.79</x:v>
      </x:c>
      <x:c r="M2619" s="5">
        <x:f>J2619/0.459*100</x:f>
      </x:c>
      <x:c r="N2619" s="6">
        <x:f>M2619*L2619/100</x:f>
      </x:c>
      <x:c r="O2619" s="6">
        <x:f>H2619-N2619</x:f>
      </x:c>
    </x:row>
    <x:row r="2620" spans="1:25">
      <x:c r="A2620" s="0" t="s">
        <x:v>135</x:v>
      </x:c>
      <x:c r="B2620" s="0" t="n">
        <x:v>2291</x:v>
      </x:c>
      <x:c r="C2620" s="0" t="s">
        <x:v>128</x:v>
      </x:c>
      <x:c r="D2620" s="0" t="s">
        <x:v>129</x:v>
      </x:c>
      <x:c r="E2620" s="0" t="s">
        <x:v>130</x:v>
      </x:c>
      <x:c r="F2620" s="0" t="s">
        <x:v>20</x:v>
      </x:c>
      <x:c r="G2620" s="0" t="n">
        <x:v>716</x:v>
      </x:c>
      <x:c r="H2620" s="4" t="n">
        <x:v>30</x:v>
      </x:c>
      <x:c r="I2620" s="4" t="n">
        <x:v>716</x:v>
      </x:c>
      <x:c r="J2620" s="4" t="n">
        <x:v>0.042</x:v>
      </x:c>
      <x:c r="K2620" s="4">
        <x:f>I2620*J2620</x:f>
      </x:c>
      <x:c r="L2620" s="4" t="n">
        <x:v>157.79</x:v>
      </x:c>
      <x:c r="M2620" s="5">
        <x:f>J2620/0.459*100</x:f>
      </x:c>
      <x:c r="N2620" s="6">
        <x:f>M2620*L2620/100</x:f>
      </x:c>
      <x:c r="O2620" s="6">
        <x:f>H2620-N2620</x:f>
      </x:c>
    </x:row>
    <x:row r="2621" spans="1:25">
      <x:c r="A2621" s="0" t="s">
        <x:v>135</x:v>
      </x:c>
      <x:c r="B2621" s="0" t="n">
        <x:v>2291</x:v>
      </x:c>
      <x:c r="C2621" s="0" t="s">
        <x:v>128</x:v>
      </x:c>
      <x:c r="D2621" s="0" t="s">
        <x:v>18</x:v>
      </x:c>
      <x:c r="E2621" s="0" t="s">
        <x:v>19</x:v>
      </x:c>
      <x:c r="F2621" s="0" t="s">
        <x:v>20</x:v>
      </x:c>
      <x:c r="G2621" s="0" t="n">
        <x:v>716</x:v>
      </x:c>
      <x:c r="H2621" s="4" t="n">
        <x:v>74.16</x:v>
      </x:c>
      <x:c r="I2621" s="4" t="n">
        <x:v>716</x:v>
      </x:c>
      <x:c r="J2621" s="4" t="n">
        <x:v>0.104</x:v>
      </x:c>
      <x:c r="K2621" s="4">
        <x:f>I2621*J2621</x:f>
      </x:c>
      <x:c r="L2621" s="4" t="n">
        <x:v>157.79</x:v>
      </x:c>
      <x:c r="M2621" s="5">
        <x:f>J2621/0.459*100</x:f>
      </x:c>
      <x:c r="N2621" s="6">
        <x:f>M2621*L2621/100</x:f>
      </x:c>
      <x:c r="O2621" s="6">
        <x:f>H2621-N2621</x:f>
      </x:c>
    </x:row>
    <x:row r="2622" spans="1:25">
      <x:c r="A2622" s="0" t="s">
        <x:v>135</x:v>
      </x:c>
      <x:c r="B2622" s="0" t="n">
        <x:v>2291</x:v>
      </x:c>
      <x:c r="C2622" s="0" t="s">
        <x:v>128</x:v>
      </x:c>
      <x:c r="D2622" s="0" t="s">
        <x:v>18</x:v>
      </x:c>
      <x:c r="E2622" s="0" t="s">
        <x:v>19</x:v>
      </x:c>
      <x:c r="F2622" s="0" t="s">
        <x:v>26</x:v>
      </x:c>
      <x:c r="G2622" s="0" t="n">
        <x:v>716</x:v>
      </x:c>
      <x:c r="H2622" s="4" t="n">
        <x:v>50.121</x:v>
      </x:c>
      <x:c r="I2622" s="4" t="n">
        <x:v>716</x:v>
      </x:c>
      <x:c r="J2622" s="4" t="n">
        <x:v>0.07</x:v>
      </x:c>
      <x:c r="K2622" s="4">
        <x:f>I2622*J2622</x:f>
      </x:c>
      <x:c r="L2622" s="4" t="n">
        <x:v>157.79</x:v>
      </x:c>
      <x:c r="M2622" s="5">
        <x:f>J2622/0.459*100</x:f>
      </x:c>
      <x:c r="N2622" s="6">
        <x:f>M2622*L2622/100</x:f>
      </x:c>
      <x:c r="O2622" s="6">
        <x:f>H2622-N2622</x:f>
      </x:c>
    </x:row>
    <x:row r="2623" spans="1:25">
      <x:c r="A2623" s="0" t="s">
        <x:v>139</x:v>
      </x:c>
      <x:c r="B2623" s="0" t="n">
        <x:v>2292</x:v>
      </x:c>
      <x:c r="C2623" s="0" t="s">
        <x:v>128</x:v>
      </x:c>
      <x:c r="D2623" s="0" t="s">
        <x:v>18</x:v>
      </x:c>
      <x:c r="E2623" s="0" t="s">
        <x:v>19</x:v>
      </x:c>
      <x:c r="F2623" s="0" t="s">
        <x:v>20</x:v>
      </x:c>
      <x:c r="G2623" s="0" t="n">
        <x:v>606</x:v>
      </x:c>
      <x:c r="H2623" s="4" t="n">
        <x:v>36</x:v>
      </x:c>
      <x:c r="I2623" s="4" t="n">
        <x:v>606</x:v>
      </x:c>
      <x:c r="J2623" s="4" t="n">
        <x:v>0.059</x:v>
      </x:c>
      <x:c r="K2623" s="4">
        <x:f>I2623*J2623</x:f>
      </x:c>
      <x:c r="L2623" s="4" t="n">
        <x:v>136.044</x:v>
      </x:c>
      <x:c r="M2623" s="5">
        <x:f>J2623/0.621*100</x:f>
      </x:c>
      <x:c r="N2623" s="6">
        <x:f>M2623*L2623/100</x:f>
      </x:c>
      <x:c r="O2623" s="6">
        <x:f>H2623-N2623</x:f>
      </x:c>
    </x:row>
    <x:row r="2624" spans="1:25">
      <x:c r="A2624" s="0" t="s">
        <x:v>139</x:v>
      </x:c>
      <x:c r="B2624" s="0" t="n">
        <x:v>2292</x:v>
      </x:c>
      <x:c r="C2624" s="0" t="s">
        <x:v>128</x:v>
      </x:c>
      <x:c r="D2624" s="0" t="s">
        <x:v>18</x:v>
      </x:c>
      <x:c r="E2624" s="0" t="s">
        <x:v>19</x:v>
      </x:c>
      <x:c r="F2624" s="0" t="s">
        <x:v>20</x:v>
      </x:c>
      <x:c r="G2624" s="0" t="n">
        <x:v>606</x:v>
      </x:c>
      <x:c r="H2624" s="4" t="n">
        <x:v>36</x:v>
      </x:c>
      <x:c r="I2624" s="4" t="n">
        <x:v>606</x:v>
      </x:c>
      <x:c r="J2624" s="4" t="n">
        <x:v>0.059</x:v>
      </x:c>
      <x:c r="K2624" s="4">
        <x:f>I2624*J2624</x:f>
      </x:c>
      <x:c r="L2624" s="4" t="n">
        <x:v>136.044</x:v>
      </x:c>
      <x:c r="M2624" s="5">
        <x:f>J2624/0.621*100</x:f>
      </x:c>
      <x:c r="N2624" s="6">
        <x:f>M2624*L2624/100</x:f>
      </x:c>
      <x:c r="O2624" s="6">
        <x:f>H2624-N2624</x:f>
      </x:c>
    </x:row>
    <x:row r="2625" spans="1:25">
      <x:c r="A2625" s="0" t="s">
        <x:v>139</x:v>
      </x:c>
      <x:c r="B2625" s="0" t="n">
        <x:v>2292</x:v>
      </x:c>
      <x:c r="C2625" s="0" t="s">
        <x:v>128</x:v>
      </x:c>
      <x:c r="D2625" s="0" t="s">
        <x:v>18</x:v>
      </x:c>
      <x:c r="E2625" s="0" t="s">
        <x:v>19</x:v>
      </x:c>
      <x:c r="F2625" s="0" t="s">
        <x:v>20</x:v>
      </x:c>
      <x:c r="G2625" s="0" t="n">
        <x:v>606</x:v>
      </x:c>
      <x:c r="H2625" s="4" t="n">
        <x:v>36</x:v>
      </x:c>
      <x:c r="I2625" s="4" t="n">
        <x:v>606</x:v>
      </x:c>
      <x:c r="J2625" s="4" t="n">
        <x:v>0.059</x:v>
      </x:c>
      <x:c r="K2625" s="4">
        <x:f>I2625*J2625</x:f>
      </x:c>
      <x:c r="L2625" s="4" t="n">
        <x:v>136.044</x:v>
      </x:c>
      <x:c r="M2625" s="5">
        <x:f>J2625/0.621*100</x:f>
      </x:c>
      <x:c r="N2625" s="6">
        <x:f>M2625*L2625/100</x:f>
      </x:c>
      <x:c r="O2625" s="6">
        <x:f>H2625-N2625</x:f>
      </x:c>
    </x:row>
    <x:row r="2626" spans="1:25">
      <x:c r="A2626" s="0" t="s">
        <x:v>139</x:v>
      </x:c>
      <x:c r="B2626" s="0" t="n">
        <x:v>2292</x:v>
      </x:c>
      <x:c r="C2626" s="0" t="s">
        <x:v>128</x:v>
      </x:c>
      <x:c r="D2626" s="0" t="s">
        <x:v>18</x:v>
      </x:c>
      <x:c r="E2626" s="0" t="s">
        <x:v>19</x:v>
      </x:c>
      <x:c r="F2626" s="0" t="s">
        <x:v>20</x:v>
      </x:c>
      <x:c r="G2626" s="0" t="n">
        <x:v>606</x:v>
      </x:c>
      <x:c r="H2626" s="4" t="n">
        <x:v>74.16</x:v>
      </x:c>
      <x:c r="I2626" s="4" t="n">
        <x:v>606</x:v>
      </x:c>
      <x:c r="J2626" s="4" t="n">
        <x:v>0.122</x:v>
      </x:c>
      <x:c r="K2626" s="4">
        <x:f>I2626*J2626</x:f>
      </x:c>
      <x:c r="L2626" s="4" t="n">
        <x:v>136.044</x:v>
      </x:c>
      <x:c r="M2626" s="5">
        <x:f>J2626/0.621*100</x:f>
      </x:c>
      <x:c r="N2626" s="6">
        <x:f>M2626*L2626/100</x:f>
      </x:c>
      <x:c r="O2626" s="6">
        <x:f>H2626-N2626</x:f>
      </x:c>
    </x:row>
    <x:row r="2627" spans="1:25">
      <x:c r="A2627" s="0" t="s">
        <x:v>139</x:v>
      </x:c>
      <x:c r="B2627" s="0" t="n">
        <x:v>2292</x:v>
      </x:c>
      <x:c r="C2627" s="0" t="s">
        <x:v>128</x:v>
      </x:c>
      <x:c r="D2627" s="0" t="s">
        <x:v>129</x:v>
      </x:c>
      <x:c r="E2627" s="0" t="s">
        <x:v>130</x:v>
      </x:c>
      <x:c r="F2627" s="0" t="s">
        <x:v>20</x:v>
      </x:c>
      <x:c r="G2627" s="0" t="n">
        <x:v>606</x:v>
      </x:c>
      <x:c r="H2627" s="4" t="n">
        <x:v>30</x:v>
      </x:c>
      <x:c r="I2627" s="4" t="n">
        <x:v>606</x:v>
      </x:c>
      <x:c r="J2627" s="4" t="n">
        <x:v>0.05</x:v>
      </x:c>
      <x:c r="K2627" s="4">
        <x:f>I2627*J2627</x:f>
      </x:c>
      <x:c r="L2627" s="4" t="n">
        <x:v>136.044</x:v>
      </x:c>
      <x:c r="M2627" s="5">
        <x:f>J2627/0.621*100</x:f>
      </x:c>
      <x:c r="N2627" s="6">
        <x:f>M2627*L2627/100</x:f>
      </x:c>
      <x:c r="O2627" s="6">
        <x:f>H2627-N2627</x:f>
      </x:c>
    </x:row>
    <x:row r="2628" spans="1:25">
      <x:c r="A2628" s="0" t="s">
        <x:v>139</x:v>
      </x:c>
      <x:c r="B2628" s="0" t="n">
        <x:v>2292</x:v>
      </x:c>
      <x:c r="C2628" s="0" t="s">
        <x:v>128</x:v>
      </x:c>
      <x:c r="D2628" s="0" t="s">
        <x:v>129</x:v>
      </x:c>
      <x:c r="E2628" s="0" t="s">
        <x:v>130</x:v>
      </x:c>
      <x:c r="F2628" s="0" t="s">
        <x:v>20</x:v>
      </x:c>
      <x:c r="G2628" s="0" t="n">
        <x:v>606</x:v>
      </x:c>
      <x:c r="H2628" s="4" t="n">
        <x:v>30</x:v>
      </x:c>
      <x:c r="I2628" s="4" t="n">
        <x:v>606</x:v>
      </x:c>
      <x:c r="J2628" s="4" t="n">
        <x:v>0.05</x:v>
      </x:c>
      <x:c r="K2628" s="4">
        <x:f>I2628*J2628</x:f>
      </x:c>
      <x:c r="L2628" s="4" t="n">
        <x:v>136.044</x:v>
      </x:c>
      <x:c r="M2628" s="5">
        <x:f>J2628/0.621*100</x:f>
      </x:c>
      <x:c r="N2628" s="6">
        <x:f>M2628*L2628/100</x:f>
      </x:c>
      <x:c r="O2628" s="6">
        <x:f>H2628-N2628</x:f>
      </x:c>
    </x:row>
    <x:row r="2629" spans="1:25">
      <x:c r="A2629" s="0" t="s">
        <x:v>139</x:v>
      </x:c>
      <x:c r="B2629" s="0" t="n">
        <x:v>2292</x:v>
      </x:c>
      <x:c r="C2629" s="0" t="s">
        <x:v>128</x:v>
      </x:c>
      <x:c r="D2629" s="0" t="s">
        <x:v>129</x:v>
      </x:c>
      <x:c r="E2629" s="0" t="s">
        <x:v>130</x:v>
      </x:c>
      <x:c r="F2629" s="0" t="s">
        <x:v>20</x:v>
      </x:c>
      <x:c r="G2629" s="0" t="n">
        <x:v>606</x:v>
      </x:c>
      <x:c r="H2629" s="4" t="n">
        <x:v>30</x:v>
      </x:c>
      <x:c r="I2629" s="4" t="n">
        <x:v>606</x:v>
      </x:c>
      <x:c r="J2629" s="4" t="n">
        <x:v>0.05</x:v>
      </x:c>
      <x:c r="K2629" s="4">
        <x:f>I2629*J2629</x:f>
      </x:c>
      <x:c r="L2629" s="4" t="n">
        <x:v>136.044</x:v>
      </x:c>
      <x:c r="M2629" s="5">
        <x:f>J2629/0.621*100</x:f>
      </x:c>
      <x:c r="N2629" s="6">
        <x:f>M2629*L2629/100</x:f>
      </x:c>
      <x:c r="O2629" s="6">
        <x:f>H2629-N2629</x:f>
      </x:c>
    </x:row>
    <x:row r="2630" spans="1:25">
      <x:c r="A2630" s="0" t="s">
        <x:v>139</x:v>
      </x:c>
      <x:c r="B2630" s="0" t="n">
        <x:v>2292</x:v>
      </x:c>
      <x:c r="C2630" s="0" t="s">
        <x:v>128</x:v>
      </x:c>
      <x:c r="D2630" s="0" t="s">
        <x:v>129</x:v>
      </x:c>
      <x:c r="E2630" s="0" t="s">
        <x:v>130</x:v>
      </x:c>
      <x:c r="F2630" s="0" t="s">
        <x:v>20</x:v>
      </x:c>
      <x:c r="G2630" s="0" t="n">
        <x:v>606</x:v>
      </x:c>
      <x:c r="H2630" s="4" t="n">
        <x:v>61.8</x:v>
      </x:c>
      <x:c r="I2630" s="4" t="n">
        <x:v>606</x:v>
      </x:c>
      <x:c r="J2630" s="4" t="n">
        <x:v>0.102</x:v>
      </x:c>
      <x:c r="K2630" s="4">
        <x:f>I2630*J2630</x:f>
      </x:c>
      <x:c r="L2630" s="4" t="n">
        <x:v>136.044</x:v>
      </x:c>
      <x:c r="M2630" s="5">
        <x:f>J2630/0.621*100</x:f>
      </x:c>
      <x:c r="N2630" s="6">
        <x:f>M2630*L2630/100</x:f>
      </x:c>
      <x:c r="O2630" s="6">
        <x:f>H2630-N2630</x:f>
      </x:c>
    </x:row>
    <x:row r="2631" spans="1:25">
      <x:c r="A2631" s="0" t="s">
        <x:v>139</x:v>
      </x:c>
      <x:c r="B2631" s="0" t="n">
        <x:v>2292</x:v>
      </x:c>
      <x:c r="C2631" s="0" t="s">
        <x:v>128</x:v>
      </x:c>
      <x:c r="D2631" s="0" t="s">
        <x:v>18</x:v>
      </x:c>
      <x:c r="E2631" s="0" t="s">
        <x:v>19</x:v>
      </x:c>
      <x:c r="F2631" s="0" t="s">
        <x:v>26</x:v>
      </x:c>
      <x:c r="G2631" s="0" t="n">
        <x:v>606</x:v>
      </x:c>
      <x:c r="H2631" s="4" t="n">
        <x:v>43.2</x:v>
      </x:c>
      <x:c r="I2631" s="4" t="n">
        <x:v>606</x:v>
      </x:c>
      <x:c r="J2631" s="4" t="n">
        <x:v>0.07</x:v>
      </x:c>
      <x:c r="K2631" s="4">
        <x:f>I2631*J2631</x:f>
      </x:c>
      <x:c r="L2631" s="4" t="n">
        <x:v>136.044</x:v>
      </x:c>
      <x:c r="M2631" s="5">
        <x:f>J2631/0.621*100</x:f>
      </x:c>
      <x:c r="N2631" s="6">
        <x:f>M2631*L2631/100</x:f>
      </x:c>
      <x:c r="O2631" s="6">
        <x:f>H2631-N2631</x:f>
      </x:c>
    </x:row>
    <x:row r="2632" spans="1:25">
      <x:c r="A2632" s="0" t="s">
        <x:v>110</x:v>
      </x:c>
      <x:c r="B2632" s="0" t="n">
        <x:v>2293</x:v>
      </x:c>
      <x:c r="C2632" s="0" t="s">
        <x:v>21</x:v>
      </x:c>
      <x:c r="D2632" s="0" t="s">
        <x:v>22</x:v>
      </x:c>
      <x:c r="E2632" s="0" t="s">
        <x:v>23</x:v>
      </x:c>
      <x:c r="F2632" s="0" t="s">
        <x:v>20</x:v>
      </x:c>
      <x:c r="G2632" s="0" t="n">
        <x:v>117</x:v>
      </x:c>
      <x:c r="H2632" s="4" t="n">
        <x:v>39.897</x:v>
      </x:c>
      <x:c r="I2632" s="4" t="n">
        <x:v>117</x:v>
      </x:c>
      <x:c r="J2632" s="4" t="n">
        <x:v>0.341</x:v>
      </x:c>
      <x:c r="K2632" s="4">
        <x:f>I2632*J2632</x:f>
      </x:c>
      <x:c r="L2632" s="4" t="n">
        <x:v>19.8</x:v>
      </x:c>
      <x:c r="M2632" s="5">
        <x:f>J2632/3.234*100</x:f>
      </x:c>
      <x:c r="N2632" s="6">
        <x:f>M2632*L2632/100</x:f>
      </x:c>
      <x:c r="O2632" s="6">
        <x:f>H2632-N2632</x:f>
      </x:c>
    </x:row>
    <x:row r="2633" spans="1:25">
      <x:c r="A2633" s="0" t="s">
        <x:v>110</x:v>
      </x:c>
      <x:c r="B2633" s="0" t="n">
        <x:v>2293</x:v>
      </x:c>
      <x:c r="C2633" s="0" t="s">
        <x:v>21</x:v>
      </x:c>
      <x:c r="D2633" s="0" t="s">
        <x:v>22</x:v>
      </x:c>
      <x:c r="E2633" s="0" t="s">
        <x:v>23</x:v>
      </x:c>
      <x:c r="F2633" s="0" t="s">
        <x:v>20</x:v>
      </x:c>
      <x:c r="G2633" s="0" t="n">
        <x:v>117</x:v>
      </x:c>
      <x:c r="H2633" s="4" t="n">
        <x:v>43.384</x:v>
      </x:c>
      <x:c r="I2633" s="4" t="n">
        <x:v>117</x:v>
      </x:c>
      <x:c r="J2633" s="4" t="n">
        <x:v>0.371</x:v>
      </x:c>
      <x:c r="K2633" s="4">
        <x:f>I2633*J2633</x:f>
      </x:c>
      <x:c r="L2633" s="4" t="n">
        <x:v>19.8</x:v>
      </x:c>
      <x:c r="M2633" s="5">
        <x:f>J2633/3.234*100</x:f>
      </x:c>
      <x:c r="N2633" s="6">
        <x:f>M2633*L2633/100</x:f>
      </x:c>
      <x:c r="O2633" s="6">
        <x:f>H2633-N2633</x:f>
      </x:c>
    </x:row>
    <x:row r="2634" spans="1:25">
      <x:c r="A2634" s="0" t="s">
        <x:v>110</x:v>
      </x:c>
      <x:c r="B2634" s="0" t="n">
        <x:v>2293</x:v>
      </x:c>
      <x:c r="C2634" s="0" t="s">
        <x:v>21</x:v>
      </x:c>
      <x:c r="D2634" s="0" t="s">
        <x:v>22</x:v>
      </x:c>
      <x:c r="E2634" s="0" t="s">
        <x:v>23</x:v>
      </x:c>
      <x:c r="F2634" s="0" t="s">
        <x:v>20</x:v>
      </x:c>
      <x:c r="G2634" s="0" t="n">
        <x:v>117</x:v>
      </x:c>
      <x:c r="H2634" s="4" t="n">
        <x:v>43.384</x:v>
      </x:c>
      <x:c r="I2634" s="4" t="n">
        <x:v>117</x:v>
      </x:c>
      <x:c r="J2634" s="4" t="n">
        <x:v>0.371</x:v>
      </x:c>
      <x:c r="K2634" s="4">
        <x:f>I2634*J2634</x:f>
      </x:c>
      <x:c r="L2634" s="4" t="n">
        <x:v>19.8</x:v>
      </x:c>
      <x:c r="M2634" s="5">
        <x:f>J2634/3.234*100</x:f>
      </x:c>
      <x:c r="N2634" s="6">
        <x:f>M2634*L2634/100</x:f>
      </x:c>
      <x:c r="O2634" s="6">
        <x:f>H2634-N2634</x:f>
      </x:c>
    </x:row>
    <x:row r="2635" spans="1:25">
      <x:c r="A2635" s="0" t="s">
        <x:v>110</x:v>
      </x:c>
      <x:c r="B2635" s="0" t="n">
        <x:v>2293</x:v>
      </x:c>
      <x:c r="C2635" s="0" t="s">
        <x:v>21</x:v>
      </x:c>
      <x:c r="D2635" s="0" t="s">
        <x:v>22</x:v>
      </x:c>
      <x:c r="E2635" s="0" t="s">
        <x:v>23</x:v>
      </x:c>
      <x:c r="F2635" s="0" t="s">
        <x:v>20</x:v>
      </x:c>
      <x:c r="G2635" s="0" t="n">
        <x:v>117</x:v>
      </x:c>
      <x:c r="H2635" s="4" t="n">
        <x:v>43.384</x:v>
      </x:c>
      <x:c r="I2635" s="4" t="n">
        <x:v>117</x:v>
      </x:c>
      <x:c r="J2635" s="4" t="n">
        <x:v>0.371</x:v>
      </x:c>
      <x:c r="K2635" s="4">
        <x:f>I2635*J2635</x:f>
      </x:c>
      <x:c r="L2635" s="4" t="n">
        <x:v>19.8</x:v>
      </x:c>
      <x:c r="M2635" s="5">
        <x:f>J2635/3.234*100</x:f>
      </x:c>
      <x:c r="N2635" s="6">
        <x:f>M2635*L2635/100</x:f>
      </x:c>
      <x:c r="O2635" s="6">
        <x:f>H2635-N2635</x:f>
      </x:c>
    </x:row>
    <x:row r="2636" spans="1:25">
      <x:c r="A2636" s="0" t="s">
        <x:v>110</x:v>
      </x:c>
      <x:c r="B2636" s="0" t="n">
        <x:v>2293</x:v>
      </x:c>
      <x:c r="C2636" s="0" t="s">
        <x:v>21</x:v>
      </x:c>
      <x:c r="D2636" s="0" t="s">
        <x:v>28</x:v>
      </x:c>
      <x:c r="E2636" s="0" t="s">
        <x:v>19</x:v>
      </x:c>
      <x:c r="F2636" s="0" t="s">
        <x:v>26</x:v>
      </x:c>
      <x:c r="G2636" s="0" t="n">
        <x:v>117</x:v>
      </x:c>
      <x:c r="H2636" s="4" t="n">
        <x:v>30.427</x:v>
      </x:c>
      <x:c r="I2636" s="4" t="n">
        <x:v>117</x:v>
      </x:c>
      <x:c r="J2636" s="4" t="n">
        <x:v>0.26</x:v>
      </x:c>
      <x:c r="K2636" s="4">
        <x:f>I2636*J2636</x:f>
      </x:c>
      <x:c r="L2636" s="4" t="n">
        <x:v>19.8</x:v>
      </x:c>
      <x:c r="M2636" s="5">
        <x:f>J2636/3.234*100</x:f>
      </x:c>
      <x:c r="N2636" s="6">
        <x:f>M2636*L2636/100</x:f>
      </x:c>
      <x:c r="O2636" s="6">
        <x:f>H2636-N2636</x:f>
      </x:c>
    </x:row>
    <x:row r="2637" spans="1:25">
      <x:c r="A2637" s="0" t="s">
        <x:v>110</x:v>
      </x:c>
      <x:c r="B2637" s="0" t="n">
        <x:v>2293</x:v>
      </x:c>
      <x:c r="C2637" s="0" t="s">
        <x:v>21</x:v>
      </x:c>
      <x:c r="D2637" s="0" t="s">
        <x:v>28</x:v>
      </x:c>
      <x:c r="E2637" s="0" t="s">
        <x:v>23</x:v>
      </x:c>
      <x:c r="F2637" s="0" t="s">
        <x:v>26</x:v>
      </x:c>
      <x:c r="G2637" s="0" t="n">
        <x:v>117</x:v>
      </x:c>
      <x:c r="H2637" s="4" t="n">
        <x:v>177.84</x:v>
      </x:c>
      <x:c r="I2637" s="4" t="n">
        <x:v>117</x:v>
      </x:c>
      <x:c r="J2637" s="4" t="n">
        <x:v>1.52</x:v>
      </x:c>
      <x:c r="K2637" s="4">
        <x:f>I2637*J2637</x:f>
      </x:c>
      <x:c r="L2637" s="4" t="n">
        <x:v>19.8</x:v>
      </x:c>
      <x:c r="M2637" s="5">
        <x:f>J2637/3.234*100</x:f>
      </x:c>
      <x:c r="N2637" s="6">
        <x:f>M2637*L2637/100</x:f>
      </x:c>
      <x:c r="O2637" s="6">
        <x:f>H2637-N2637</x:f>
      </x:c>
    </x:row>
    <x:row r="2638" spans="1:25">
      <x:c r="A2638" s="0" t="s">
        <x:v>104</x:v>
      </x:c>
      <x:c r="B2638" s="0" t="n">
        <x:v>2294</x:v>
      </x:c>
      <x:c r="C2638" s="0" t="s">
        <x:v>21</x:v>
      </x:c>
      <x:c r="D2638" s="0" t="s">
        <x:v>22</x:v>
      </x:c>
      <x:c r="E2638" s="0" t="s">
        <x:v>23</x:v>
      </x:c>
      <x:c r="F2638" s="0" t="s">
        <x:v>20</x:v>
      </x:c>
      <x:c r="G2638" s="0" t="n">
        <x:v>108</x:v>
      </x:c>
      <x:c r="H2638" s="4" t="n">
        <x:v>39.897</x:v>
      </x:c>
      <x:c r="I2638" s="4" t="n">
        <x:v>108</x:v>
      </x:c>
      <x:c r="J2638" s="4" t="n">
        <x:v>0.369</x:v>
      </x:c>
      <x:c r="K2638" s="4">
        <x:f>I2638*J2638</x:f>
      </x:c>
      <x:c r="L2638" s="4" t="n">
        <x:v>0</x:v>
      </x:c>
      <x:c r="M2638" s="5">
        <x:f>J2638/3.204*100</x:f>
      </x:c>
      <x:c r="N2638" s="6">
        <x:f>M2638*L2638/100</x:f>
      </x:c>
      <x:c r="O2638" s="6">
        <x:f>H2638-N2638</x:f>
      </x:c>
    </x:row>
    <x:row r="2639" spans="1:25">
      <x:c r="A2639" s="0" t="s">
        <x:v>104</x:v>
      </x:c>
      <x:c r="B2639" s="0" t="n">
        <x:v>2294</x:v>
      </x:c>
      <x:c r="C2639" s="0" t="s">
        <x:v>21</x:v>
      </x:c>
      <x:c r="D2639" s="0" t="s">
        <x:v>22</x:v>
      </x:c>
      <x:c r="E2639" s="0" t="s">
        <x:v>23</x:v>
      </x:c>
      <x:c r="F2639" s="0" t="s">
        <x:v>20</x:v>
      </x:c>
      <x:c r="G2639" s="0" t="n">
        <x:v>108</x:v>
      </x:c>
      <x:c r="H2639" s="4" t="n">
        <x:v>43.384</x:v>
      </x:c>
      <x:c r="I2639" s="4" t="n">
        <x:v>108</x:v>
      </x:c>
      <x:c r="J2639" s="4" t="n">
        <x:v>0.402</x:v>
      </x:c>
      <x:c r="K2639" s="4">
        <x:f>I2639*J2639</x:f>
      </x:c>
      <x:c r="L2639" s="4" t="n">
        <x:v>0</x:v>
      </x:c>
      <x:c r="M2639" s="5">
        <x:f>J2639/3.204*100</x:f>
      </x:c>
      <x:c r="N2639" s="6">
        <x:f>M2639*L2639/100</x:f>
      </x:c>
      <x:c r="O2639" s="6">
        <x:f>H2639-N2639</x:f>
      </x:c>
    </x:row>
    <x:row r="2640" spans="1:25">
      <x:c r="A2640" s="0" t="s">
        <x:v>104</x:v>
      </x:c>
      <x:c r="B2640" s="0" t="n">
        <x:v>2294</x:v>
      </x:c>
      <x:c r="C2640" s="0" t="s">
        <x:v>21</x:v>
      </x:c>
      <x:c r="D2640" s="0" t="s">
        <x:v>22</x:v>
      </x:c>
      <x:c r="E2640" s="0" t="s">
        <x:v>23</x:v>
      </x:c>
      <x:c r="F2640" s="0" t="s">
        <x:v>20</x:v>
      </x:c>
      <x:c r="G2640" s="0" t="n">
        <x:v>108</x:v>
      </x:c>
      <x:c r="H2640" s="4" t="n">
        <x:v>43.384</x:v>
      </x:c>
      <x:c r="I2640" s="4" t="n">
        <x:v>108</x:v>
      </x:c>
      <x:c r="J2640" s="4" t="n">
        <x:v>0.402</x:v>
      </x:c>
      <x:c r="K2640" s="4">
        <x:f>I2640*J2640</x:f>
      </x:c>
      <x:c r="L2640" s="4" t="n">
        <x:v>0</x:v>
      </x:c>
      <x:c r="M2640" s="5">
        <x:f>J2640/3.204*100</x:f>
      </x:c>
      <x:c r="N2640" s="6">
        <x:f>M2640*L2640/100</x:f>
      </x:c>
      <x:c r="O2640" s="6">
        <x:f>H2640-N2640</x:f>
      </x:c>
    </x:row>
    <x:row r="2641" spans="1:25">
      <x:c r="A2641" s="0" t="s">
        <x:v>104</x:v>
      </x:c>
      <x:c r="B2641" s="0" t="n">
        <x:v>2294</x:v>
      </x:c>
      <x:c r="C2641" s="0" t="s">
        <x:v>21</x:v>
      </x:c>
      <x:c r="D2641" s="0" t="s">
        <x:v>22</x:v>
      </x:c>
      <x:c r="E2641" s="0" t="s">
        <x:v>23</x:v>
      </x:c>
      <x:c r="F2641" s="0" t="s">
        <x:v>20</x:v>
      </x:c>
      <x:c r="G2641" s="0" t="n">
        <x:v>108</x:v>
      </x:c>
      <x:c r="H2641" s="4" t="n">
        <x:v>27.144</x:v>
      </x:c>
      <x:c r="I2641" s="4" t="n">
        <x:v>108</x:v>
      </x:c>
      <x:c r="J2641" s="4" t="n">
        <x:v>0.251</x:v>
      </x:c>
      <x:c r="K2641" s="4">
        <x:f>I2641*J2641</x:f>
      </x:c>
      <x:c r="L2641" s="4" t="n">
        <x:v>0</x:v>
      </x:c>
      <x:c r="M2641" s="5">
        <x:f>J2641/3.204*100</x:f>
      </x:c>
      <x:c r="N2641" s="6">
        <x:f>M2641*L2641/100</x:f>
      </x:c>
      <x:c r="O2641" s="6">
        <x:f>H2641-N2641</x:f>
      </x:c>
    </x:row>
    <x:row r="2642" spans="1:25">
      <x:c r="A2642" s="0" t="s">
        <x:v>104</x:v>
      </x:c>
      <x:c r="B2642" s="0" t="n">
        <x:v>2294</x:v>
      </x:c>
      <x:c r="C2642" s="0" t="s">
        <x:v>21</x:v>
      </x:c>
      <x:c r="D2642" s="0" t="s">
        <x:v>28</x:v>
      </x:c>
      <x:c r="E2642" s="0" t="s">
        <x:v>19</x:v>
      </x:c>
      <x:c r="F2642" s="0" t="s">
        <x:v>26</x:v>
      </x:c>
      <x:c r="G2642" s="0" t="n">
        <x:v>108</x:v>
      </x:c>
      <x:c r="H2642" s="4" t="n">
        <x:v>30.429</x:v>
      </x:c>
      <x:c r="I2642" s="4" t="n">
        <x:v>108</x:v>
      </x:c>
      <x:c r="J2642" s="4" t="n">
        <x:v>0.26</x:v>
      </x:c>
      <x:c r="K2642" s="4">
        <x:f>I2642*J2642</x:f>
      </x:c>
      <x:c r="L2642" s="4" t="n">
        <x:v>0</x:v>
      </x:c>
      <x:c r="M2642" s="5">
        <x:f>J2642/3.204*100</x:f>
      </x:c>
      <x:c r="N2642" s="6">
        <x:f>M2642*L2642/100</x:f>
      </x:c>
      <x:c r="O2642" s="6">
        <x:f>H2642-N2642</x:f>
      </x:c>
    </x:row>
    <x:row r="2643" spans="1:25">
      <x:c r="A2643" s="0" t="s">
        <x:v>104</x:v>
      </x:c>
      <x:c r="B2643" s="0" t="n">
        <x:v>2294</x:v>
      </x:c>
      <x:c r="C2643" s="0" t="s">
        <x:v>21</x:v>
      </x:c>
      <x:c r="D2643" s="0" t="s">
        <x:v>28</x:v>
      </x:c>
      <x:c r="E2643" s="0" t="s">
        <x:v>23</x:v>
      </x:c>
      <x:c r="F2643" s="0" t="s">
        <x:v>26</x:v>
      </x:c>
      <x:c r="G2643" s="0" t="n">
        <x:v>108</x:v>
      </x:c>
      <x:c r="H2643" s="4" t="n">
        <x:v>177.84</x:v>
      </x:c>
      <x:c r="I2643" s="4" t="n">
        <x:v>108</x:v>
      </x:c>
      <x:c r="J2643" s="4" t="n">
        <x:v>1.52</x:v>
      </x:c>
      <x:c r="K2643" s="4">
        <x:f>I2643*J2643</x:f>
      </x:c>
      <x:c r="L2643" s="4" t="n">
        <x:v>0</x:v>
      </x:c>
      <x:c r="M2643" s="5">
        <x:f>J2643/3.204*100</x:f>
      </x:c>
      <x:c r="N2643" s="6">
        <x:f>M2643*L2643/100</x:f>
      </x:c>
      <x:c r="O2643" s="6">
        <x:f>H2643-N2643</x:f>
      </x:c>
    </x:row>
    <x:row r="2644" spans="1:25">
      <x:c r="A2644" s="0" t="s">
        <x:v>126</x:v>
      </x:c>
      <x:c r="B2644" s="0" t="n">
        <x:v>2295</x:v>
      </x:c>
      <x:c r="C2644" s="0" t="s">
        <x:v>21</x:v>
      </x:c>
      <x:c r="D2644" s="0" t="s">
        <x:v>22</x:v>
      </x:c>
      <x:c r="E2644" s="0" t="s">
        <x:v>23</x:v>
      </x:c>
      <x:c r="F2644" s="0" t="s">
        <x:v>20</x:v>
      </x:c>
      <x:c r="G2644" s="0" t="n">
        <x:v>159</x:v>
      </x:c>
      <x:c r="H2644" s="4" t="n">
        <x:v>43.384</x:v>
      </x:c>
      <x:c r="I2644" s="4" t="n">
        <x:v>159</x:v>
      </x:c>
      <x:c r="J2644" s="4" t="n">
        <x:v>0.273</x:v>
      </x:c>
      <x:c r="K2644" s="4">
        <x:f>I2644*J2644</x:f>
      </x:c>
      <x:c r="L2644" s="4" t="n">
        <x:v>0</x:v>
      </x:c>
      <x:c r="M2644" s="5">
        <x:f>J2644/2.667*100</x:f>
      </x:c>
      <x:c r="N2644" s="6">
        <x:f>M2644*L2644/100</x:f>
      </x:c>
      <x:c r="O2644" s="6">
        <x:f>H2644-N2644</x:f>
      </x:c>
    </x:row>
    <x:row r="2645" spans="1:25">
      <x:c r="A2645" s="0" t="s">
        <x:v>126</x:v>
      </x:c>
      <x:c r="B2645" s="0" t="n">
        <x:v>2295</x:v>
      </x:c>
      <x:c r="C2645" s="0" t="s">
        <x:v>21</x:v>
      </x:c>
      <x:c r="D2645" s="0" t="s">
        <x:v>22</x:v>
      </x:c>
      <x:c r="E2645" s="0" t="s">
        <x:v>23</x:v>
      </x:c>
      <x:c r="F2645" s="0" t="s">
        <x:v>20</x:v>
      </x:c>
      <x:c r="G2645" s="0" t="n">
        <x:v>159</x:v>
      </x:c>
      <x:c r="H2645" s="4" t="n">
        <x:v>43.384</x:v>
      </x:c>
      <x:c r="I2645" s="4" t="n">
        <x:v>159</x:v>
      </x:c>
      <x:c r="J2645" s="4" t="n">
        <x:v>0.273</x:v>
      </x:c>
      <x:c r="K2645" s="4">
        <x:f>I2645*J2645</x:f>
      </x:c>
      <x:c r="L2645" s="4" t="n">
        <x:v>0</x:v>
      </x:c>
      <x:c r="M2645" s="5">
        <x:f>J2645/2.667*100</x:f>
      </x:c>
      <x:c r="N2645" s="6">
        <x:f>M2645*L2645/100</x:f>
      </x:c>
      <x:c r="O2645" s="6">
        <x:f>H2645-N2645</x:f>
      </x:c>
    </x:row>
    <x:row r="2646" spans="1:25">
      <x:c r="A2646" s="0" t="s">
        <x:v>126</x:v>
      </x:c>
      <x:c r="B2646" s="0" t="n">
        <x:v>2295</x:v>
      </x:c>
      <x:c r="C2646" s="0" t="s">
        <x:v>21</x:v>
      </x:c>
      <x:c r="D2646" s="0" t="s">
        <x:v>22</x:v>
      </x:c>
      <x:c r="E2646" s="0" t="s">
        <x:v>23</x:v>
      </x:c>
      <x:c r="F2646" s="0" t="s">
        <x:v>20</x:v>
      </x:c>
      <x:c r="G2646" s="0" t="n">
        <x:v>159</x:v>
      </x:c>
      <x:c r="H2646" s="4" t="n">
        <x:v>14.322</x:v>
      </x:c>
      <x:c r="I2646" s="4" t="n">
        <x:v>159</x:v>
      </x:c>
      <x:c r="J2646" s="4" t="n">
        <x:v>0.09</x:v>
      </x:c>
      <x:c r="K2646" s="4">
        <x:f>I2646*J2646</x:f>
      </x:c>
      <x:c r="L2646" s="4" t="n">
        <x:v>0</x:v>
      </x:c>
      <x:c r="M2646" s="5">
        <x:f>J2646/2.667*100</x:f>
      </x:c>
      <x:c r="N2646" s="6">
        <x:f>M2646*L2646/100</x:f>
      </x:c>
      <x:c r="O2646" s="6">
        <x:f>H2646-N2646</x:f>
      </x:c>
    </x:row>
    <x:row r="2647" spans="1:25">
      <x:c r="A2647" s="0" t="s">
        <x:v>126</x:v>
      </x:c>
      <x:c r="B2647" s="0" t="n">
        <x:v>2295</x:v>
      </x:c>
      <x:c r="C2647" s="0" t="s">
        <x:v>21</x:v>
      </x:c>
      <x:c r="D2647" s="0" t="s">
        <x:v>22</x:v>
      </x:c>
      <x:c r="E2647" s="0" t="s">
        <x:v>23</x:v>
      </x:c>
      <x:c r="F2647" s="0" t="s">
        <x:v>20</x:v>
      </x:c>
      <x:c r="G2647" s="0" t="n">
        <x:v>159</x:v>
      </x:c>
      <x:c r="H2647" s="4" t="n">
        <x:v>39.897</x:v>
      </x:c>
      <x:c r="I2647" s="4" t="n">
        <x:v>159</x:v>
      </x:c>
      <x:c r="J2647" s="4" t="n">
        <x:v>0.251</x:v>
      </x:c>
      <x:c r="K2647" s="4">
        <x:f>I2647*J2647</x:f>
      </x:c>
      <x:c r="L2647" s="4" t="n">
        <x:v>0</x:v>
      </x:c>
      <x:c r="M2647" s="5">
        <x:f>J2647/2.667*100</x:f>
      </x:c>
      <x:c r="N2647" s="6">
        <x:f>M2647*L2647/100</x:f>
      </x:c>
      <x:c r="O2647" s="6">
        <x:f>H2647-N2647</x:f>
      </x:c>
    </x:row>
    <x:row r="2648" spans="1:25">
      <x:c r="A2648" s="0" t="s">
        <x:v>126</x:v>
      </x:c>
      <x:c r="B2648" s="0" t="n">
        <x:v>2295</x:v>
      </x:c>
      <x:c r="C2648" s="0" t="s">
        <x:v>21</x:v>
      </x:c>
      <x:c r="D2648" s="0" t="s">
        <x:v>28</x:v>
      </x:c>
      <x:c r="E2648" s="0" t="s">
        <x:v>19</x:v>
      </x:c>
      <x:c r="F2648" s="0" t="s">
        <x:v>26</x:v>
      </x:c>
      <x:c r="G2648" s="0" t="n">
        <x:v>159</x:v>
      </x:c>
      <x:c r="H2648" s="4" t="n">
        <x:v>41.6</x:v>
      </x:c>
      <x:c r="I2648" s="4" t="n">
        <x:v>159</x:v>
      </x:c>
      <x:c r="J2648" s="4" t="n">
        <x:v>0.26</x:v>
      </x:c>
      <x:c r="K2648" s="4">
        <x:f>I2648*J2648</x:f>
      </x:c>
      <x:c r="L2648" s="4" t="n">
        <x:v>0</x:v>
      </x:c>
      <x:c r="M2648" s="5">
        <x:f>J2648/2.667*100</x:f>
      </x:c>
      <x:c r="N2648" s="6">
        <x:f>M2648*L2648/100</x:f>
      </x:c>
      <x:c r="O2648" s="6">
        <x:f>H2648-N2648</x:f>
      </x:c>
    </x:row>
    <x:row r="2649" spans="1:25">
      <x:c r="A2649" s="0" t="s">
        <x:v>126</x:v>
      </x:c>
      <x:c r="B2649" s="0" t="n">
        <x:v>2295</x:v>
      </x:c>
      <x:c r="C2649" s="0" t="s">
        <x:v>21</x:v>
      </x:c>
      <x:c r="D2649" s="0" t="s">
        <x:v>28</x:v>
      </x:c>
      <x:c r="E2649" s="0" t="s">
        <x:v>23</x:v>
      </x:c>
      <x:c r="F2649" s="0" t="s">
        <x:v>26</x:v>
      </x:c>
      <x:c r="G2649" s="0" t="n">
        <x:v>159</x:v>
      </x:c>
      <x:c r="H2649" s="4" t="n">
        <x:v>243.199</x:v>
      </x:c>
      <x:c r="I2649" s="4" t="n">
        <x:v>159</x:v>
      </x:c>
      <x:c r="J2649" s="4" t="n">
        <x:v>1.52</x:v>
      </x:c>
      <x:c r="K2649" s="4">
        <x:f>I2649*J2649</x:f>
      </x:c>
      <x:c r="L2649" s="4" t="n">
        <x:v>0</x:v>
      </x:c>
      <x:c r="M2649" s="5">
        <x:f>J2649/2.667*100</x:f>
      </x:c>
      <x:c r="N2649" s="6">
        <x:f>M2649*L2649/100</x:f>
      </x:c>
      <x:c r="O2649" s="6">
        <x:f>H2649-N2649</x:f>
      </x:c>
    </x:row>
    <x:row r="2650" spans="1:25">
      <x:c r="A2650" s="0" t="s">
        <x:v>70</x:v>
      </x:c>
      <x:c r="B2650" s="0" t="n">
        <x:v>2296</x:v>
      </x:c>
      <x:c r="C2650" s="0" t="s">
        <x:v>21</x:v>
      </x:c>
      <x:c r="D2650" s="0" t="s">
        <x:v>22</x:v>
      </x:c>
      <x:c r="E2650" s="0" t="s">
        <x:v>35</x:v>
      </x:c>
      <x:c r="F2650" s="0" t="s">
        <x:v>20</x:v>
      </x:c>
      <x:c r="G2650" s="0" t="n">
        <x:v>173</x:v>
      </x:c>
      <x:c r="H2650" s="4" t="n">
        <x:v>50.4</x:v>
      </x:c>
      <x:c r="I2650" s="4" t="n">
        <x:v>173</x:v>
      </x:c>
      <x:c r="J2650" s="4" t="n">
        <x:v>0.291</x:v>
      </x:c>
      <x:c r="K2650" s="4">
        <x:f>I2650*J2650</x:f>
      </x:c>
      <x:c r="L2650" s="4" t="n">
        <x:v>0</x:v>
      </x:c>
      <x:c r="M2650" s="5">
        <x:f>J2650/2.88*100</x:f>
      </x:c>
      <x:c r="N2650" s="6">
        <x:f>M2650*L2650/100</x:f>
      </x:c>
      <x:c r="O2650" s="6">
        <x:f>H2650-N2650</x:f>
      </x:c>
    </x:row>
    <x:row r="2651" spans="1:25">
      <x:c r="A2651" s="0" t="s">
        <x:v>70</x:v>
      </x:c>
      <x:c r="B2651" s="0" t="n">
        <x:v>2296</x:v>
      </x:c>
      <x:c r="C2651" s="0" t="s">
        <x:v>21</x:v>
      </x:c>
      <x:c r="D2651" s="0" t="s">
        <x:v>22</x:v>
      </x:c>
      <x:c r="E2651" s="0" t="s">
        <x:v>35</x:v>
      </x:c>
      <x:c r="F2651" s="0" t="s">
        <x:v>20</x:v>
      </x:c>
      <x:c r="G2651" s="0" t="n">
        <x:v>173</x:v>
      </x:c>
      <x:c r="H2651" s="4" t="n">
        <x:v>50.4</x:v>
      </x:c>
      <x:c r="I2651" s="4" t="n">
        <x:v>173</x:v>
      </x:c>
      <x:c r="J2651" s="4" t="n">
        <x:v>0.291</x:v>
      </x:c>
      <x:c r="K2651" s="4">
        <x:f>I2651*J2651</x:f>
      </x:c>
      <x:c r="L2651" s="4" t="n">
        <x:v>0</x:v>
      </x:c>
      <x:c r="M2651" s="5">
        <x:f>J2651/2.88*100</x:f>
      </x:c>
      <x:c r="N2651" s="6">
        <x:f>M2651*L2651/100</x:f>
      </x:c>
      <x:c r="O2651" s="6">
        <x:f>H2651-N2651</x:f>
      </x:c>
    </x:row>
    <x:row r="2652" spans="1:25">
      <x:c r="A2652" s="0" t="s">
        <x:v>70</x:v>
      </x:c>
      <x:c r="B2652" s="0" t="n">
        <x:v>2296</x:v>
      </x:c>
      <x:c r="C2652" s="0" t="s">
        <x:v>21</x:v>
      </x:c>
      <x:c r="D2652" s="0" t="s">
        <x:v>33</x:v>
      </x:c>
      <x:c r="E2652" s="0" t="s">
        <x:v>34</x:v>
      </x:c>
      <x:c r="F2652" s="0" t="s">
        <x:v>20</x:v>
      </x:c>
      <x:c r="G2652" s="0" t="n">
        <x:v>173</x:v>
      </x:c>
      <x:c r="H2652" s="4" t="n">
        <x:v>46.018</x:v>
      </x:c>
      <x:c r="I2652" s="4" t="n">
        <x:v>173</x:v>
      </x:c>
      <x:c r="J2652" s="4" t="n">
        <x:v>0.266</x:v>
      </x:c>
      <x:c r="K2652" s="4">
        <x:f>I2652*J2652</x:f>
      </x:c>
      <x:c r="L2652" s="4" t="n">
        <x:v>0</x:v>
      </x:c>
      <x:c r="M2652" s="5">
        <x:f>J2652/2.88*100</x:f>
      </x:c>
      <x:c r="N2652" s="6">
        <x:f>M2652*L2652/100</x:f>
      </x:c>
      <x:c r="O2652" s="6">
        <x:f>H2652-N2652</x:f>
      </x:c>
    </x:row>
    <x:row r="2653" spans="1:25">
      <x:c r="A2653" s="0" t="s">
        <x:v>70</x:v>
      </x:c>
      <x:c r="B2653" s="0" t="n">
        <x:v>2296</x:v>
      </x:c>
      <x:c r="C2653" s="0" t="s">
        <x:v>21</x:v>
      </x:c>
      <x:c r="D2653" s="0" t="s">
        <x:v>22</x:v>
      </x:c>
      <x:c r="E2653" s="0" t="s">
        <x:v>35</x:v>
      </x:c>
      <x:c r="F2653" s="0" t="s">
        <x:v>20</x:v>
      </x:c>
      <x:c r="G2653" s="0" t="n">
        <x:v>173</x:v>
      </x:c>
      <x:c r="H2653" s="4" t="n">
        <x:v>50.4</x:v>
      </x:c>
      <x:c r="I2653" s="4" t="n">
        <x:v>173</x:v>
      </x:c>
      <x:c r="J2653" s="4" t="n">
        <x:v>0.291</x:v>
      </x:c>
      <x:c r="K2653" s="4">
        <x:f>I2653*J2653</x:f>
      </x:c>
      <x:c r="L2653" s="4" t="n">
        <x:v>0</x:v>
      </x:c>
      <x:c r="M2653" s="5">
        <x:f>J2653/2.88*100</x:f>
      </x:c>
      <x:c r="N2653" s="6">
        <x:f>M2653*L2653/100</x:f>
      </x:c>
      <x:c r="O2653" s="6">
        <x:f>H2653-N2653</x:f>
      </x:c>
    </x:row>
    <x:row r="2654" spans="1:25">
      <x:c r="A2654" s="0" t="s">
        <x:v>70</x:v>
      </x:c>
      <x:c r="B2654" s="0" t="n">
        <x:v>2296</x:v>
      </x:c>
      <x:c r="C2654" s="0" t="s">
        <x:v>21</x:v>
      </x:c>
      <x:c r="D2654" s="0" t="s">
        <x:v>33</x:v>
      </x:c>
      <x:c r="E2654" s="0" t="s">
        <x:v>34</x:v>
      </x:c>
      <x:c r="F2654" s="0" t="s">
        <x:v>20</x:v>
      </x:c>
      <x:c r="G2654" s="0" t="n">
        <x:v>173</x:v>
      </x:c>
      <x:c r="H2654" s="4" t="n">
        <x:v>46.018</x:v>
      </x:c>
      <x:c r="I2654" s="4" t="n">
        <x:v>173</x:v>
      </x:c>
      <x:c r="J2654" s="4" t="n">
        <x:v>0.266</x:v>
      </x:c>
      <x:c r="K2654" s="4">
        <x:f>I2654*J2654</x:f>
      </x:c>
      <x:c r="L2654" s="4" t="n">
        <x:v>0</x:v>
      </x:c>
      <x:c r="M2654" s="5">
        <x:f>J2654/2.88*100</x:f>
      </x:c>
      <x:c r="N2654" s="6">
        <x:f>M2654*L2654/100</x:f>
      </x:c>
      <x:c r="O2654" s="6">
        <x:f>H2654-N2654</x:f>
      </x:c>
    </x:row>
    <x:row r="2655" spans="1:25">
      <x:c r="A2655" s="0" t="s">
        <x:v>70</x:v>
      </x:c>
      <x:c r="B2655" s="0" t="n">
        <x:v>2296</x:v>
      </x:c>
      <x:c r="C2655" s="0" t="s">
        <x:v>21</x:v>
      </x:c>
      <x:c r="D2655" s="0" t="s">
        <x:v>33</x:v>
      </x:c>
      <x:c r="E2655" s="0" t="s">
        <x:v>34</x:v>
      </x:c>
      <x:c r="F2655" s="0" t="s">
        <x:v>20</x:v>
      </x:c>
      <x:c r="G2655" s="0" t="n">
        <x:v>173</x:v>
      </x:c>
      <x:c r="H2655" s="4" t="n">
        <x:v>46.018</x:v>
      </x:c>
      <x:c r="I2655" s="4" t="n">
        <x:v>173</x:v>
      </x:c>
      <x:c r="J2655" s="4" t="n">
        <x:v>0.266</x:v>
      </x:c>
      <x:c r="K2655" s="4">
        <x:f>I2655*J2655</x:f>
      </x:c>
      <x:c r="L2655" s="4" t="n">
        <x:v>0</x:v>
      </x:c>
      <x:c r="M2655" s="5">
        <x:f>J2655/2.88*100</x:f>
      </x:c>
      <x:c r="N2655" s="6">
        <x:f>M2655*L2655/100</x:f>
      </x:c>
      <x:c r="O2655" s="6">
        <x:f>H2655-N2655</x:f>
      </x:c>
    </x:row>
    <x:row r="2656" spans="1:25">
      <x:c r="A2656" s="0" t="s">
        <x:v>70</x:v>
      </x:c>
      <x:c r="B2656" s="0" t="n">
        <x:v>2296</x:v>
      </x:c>
      <x:c r="C2656" s="0" t="s">
        <x:v>21</x:v>
      </x:c>
      <x:c r="D2656" s="0" t="s">
        <x:v>22</x:v>
      </x:c>
      <x:c r="E2656" s="0" t="s">
        <x:v>35</x:v>
      </x:c>
      <x:c r="F2656" s="0" t="s">
        <x:v>20</x:v>
      </x:c>
      <x:c r="G2656" s="0" t="n">
        <x:v>173</x:v>
      </x:c>
      <x:c r="H2656" s="4" t="n">
        <x:v>50.4</x:v>
      </x:c>
      <x:c r="I2656" s="4" t="n">
        <x:v>173</x:v>
      </x:c>
      <x:c r="J2656" s="4" t="n">
        <x:v>0.291</x:v>
      </x:c>
      <x:c r="K2656" s="4">
        <x:f>I2656*J2656</x:f>
      </x:c>
      <x:c r="L2656" s="4" t="n">
        <x:v>0</x:v>
      </x:c>
      <x:c r="M2656" s="5">
        <x:f>J2656/2.88*100</x:f>
      </x:c>
      <x:c r="N2656" s="6">
        <x:f>M2656*L2656/100</x:f>
      </x:c>
      <x:c r="O2656" s="6">
        <x:f>H2656-N2656</x:f>
      </x:c>
    </x:row>
    <x:row r="2657" spans="1:25">
      <x:c r="A2657" s="0" t="s">
        <x:v>70</x:v>
      </x:c>
      <x:c r="B2657" s="0" t="n">
        <x:v>2296</x:v>
      </x:c>
      <x:c r="C2657" s="0" t="s">
        <x:v>21</x:v>
      </x:c>
      <x:c r="D2657" s="0" t="s">
        <x:v>33</x:v>
      </x:c>
      <x:c r="E2657" s="0" t="s">
        <x:v>34</x:v>
      </x:c>
      <x:c r="F2657" s="0" t="s">
        <x:v>26</x:v>
      </x:c>
      <x:c r="G2657" s="0" t="n">
        <x:v>173</x:v>
      </x:c>
      <x:c r="H2657" s="4" t="n">
        <x:v>13.495</x:v>
      </x:c>
      <x:c r="I2657" s="4" t="n">
        <x:v>173</x:v>
      </x:c>
      <x:c r="J2657" s="4" t="n">
        <x:v>0.078</x:v>
      </x:c>
      <x:c r="K2657" s="4">
        <x:f>I2657*J2657</x:f>
      </x:c>
      <x:c r="L2657" s="4" t="n">
        <x:v>0</x:v>
      </x:c>
      <x:c r="M2657" s="5">
        <x:f>J2657/2.88*100</x:f>
      </x:c>
      <x:c r="N2657" s="6">
        <x:f>M2657*L2657/100</x:f>
      </x:c>
      <x:c r="O2657" s="6">
        <x:f>H2657-N2657</x:f>
      </x:c>
    </x:row>
    <x:row r="2658" spans="1:25">
      <x:c r="A2658" s="0" t="s">
        <x:v>70</x:v>
      </x:c>
      <x:c r="B2658" s="0" t="n">
        <x:v>2296</x:v>
      </x:c>
      <x:c r="C2658" s="0" t="s">
        <x:v>21</x:v>
      </x:c>
      <x:c r="D2658" s="0" t="s">
        <x:v>36</x:v>
      </x:c>
      <x:c r="E2658" s="0" t="s">
        <x:v>37</x:v>
      </x:c>
      <x:c r="F2658" s="0" t="s">
        <x:v>26</x:v>
      </x:c>
      <x:c r="G2658" s="0" t="n">
        <x:v>173</x:v>
      </x:c>
      <x:c r="H2658" s="4" t="n">
        <x:v>72.661</x:v>
      </x:c>
      <x:c r="I2658" s="4" t="n">
        <x:v>173</x:v>
      </x:c>
      <x:c r="J2658" s="4" t="n">
        <x:v>0.42</x:v>
      </x:c>
      <x:c r="K2658" s="4">
        <x:f>I2658*J2658</x:f>
      </x:c>
      <x:c r="L2658" s="4" t="n">
        <x:v>0</x:v>
      </x:c>
      <x:c r="M2658" s="5">
        <x:f>J2658/2.88*100</x:f>
      </x:c>
      <x:c r="N2658" s="6">
        <x:f>M2658*L2658/100</x:f>
      </x:c>
      <x:c r="O2658" s="6">
        <x:f>H2658-N2658</x:f>
      </x:c>
    </x:row>
    <x:row r="2659" spans="1:25">
      <x:c r="A2659" s="0" t="s">
        <x:v>70</x:v>
      </x:c>
      <x:c r="B2659" s="0" t="n">
        <x:v>2296</x:v>
      </x:c>
      <x:c r="C2659" s="0" t="s">
        <x:v>21</x:v>
      </x:c>
      <x:c r="D2659" s="0" t="s">
        <x:v>36</x:v>
      </x:c>
      <x:c r="E2659" s="0" t="s">
        <x:v>38</x:v>
      </x:c>
      <x:c r="F2659" s="0" t="s">
        <x:v>26</x:v>
      </x:c>
      <x:c r="G2659" s="0" t="n">
        <x:v>173</x:v>
      </x:c>
      <x:c r="H2659" s="4" t="n">
        <x:v>72.66</x:v>
      </x:c>
      <x:c r="I2659" s="4" t="n">
        <x:v>173</x:v>
      </x:c>
      <x:c r="J2659" s="4" t="n">
        <x:v>0.42</x:v>
      </x:c>
      <x:c r="K2659" s="4">
        <x:f>I2659*J2659</x:f>
      </x:c>
      <x:c r="L2659" s="4" t="n">
        <x:v>0</x:v>
      </x:c>
      <x:c r="M2659" s="5">
        <x:f>J2659/2.88*100</x:f>
      </x:c>
      <x:c r="N2659" s="6">
        <x:f>M2659*L2659/100</x:f>
      </x:c>
      <x:c r="O2659" s="6">
        <x:f>H2659-N2659</x:f>
      </x:c>
    </x:row>
    <x:row r="2660" spans="1:25">
      <x:c r="A2660" s="0" t="s">
        <x:v>118</x:v>
      </x:c>
      <x:c r="B2660" s="0" t="n">
        <x:v>2298</x:v>
      </x:c>
      <x:c r="C2660" s="0" t="s">
        <x:v>21</x:v>
      </x:c>
      <x:c r="D2660" s="0" t="s">
        <x:v>33</x:v>
      </x:c>
      <x:c r="E2660" s="0" t="s">
        <x:v>73</x:v>
      </x:c>
      <x:c r="F2660" s="0" t="s">
        <x:v>20</x:v>
      </x:c>
      <x:c r="G2660" s="0" t="n">
        <x:v>173</x:v>
      </x:c>
      <x:c r="H2660" s="4" t="n">
        <x:v>46.018</x:v>
      </x:c>
      <x:c r="I2660" s="4" t="n">
        <x:v>173</x:v>
      </x:c>
      <x:c r="J2660" s="4" t="n">
        <x:v>0.266</x:v>
      </x:c>
      <x:c r="K2660" s="4">
        <x:f>I2660*J2660</x:f>
      </x:c>
      <x:c r="L2660" s="4" t="n">
        <x:v>0</x:v>
      </x:c>
      <x:c r="M2660" s="5">
        <x:f>J2660/2.053*100</x:f>
      </x:c>
      <x:c r="N2660" s="6">
        <x:f>M2660*L2660/100</x:f>
      </x:c>
      <x:c r="O2660" s="6">
        <x:f>H2660-N2660</x:f>
      </x:c>
    </x:row>
    <x:row r="2661" spans="1:25">
      <x:c r="A2661" s="0" t="s">
        <x:v>118</x:v>
      </x:c>
      <x:c r="B2661" s="0" t="n">
        <x:v>2298</x:v>
      </x:c>
      <x:c r="C2661" s="0" t="s">
        <x:v>21</x:v>
      </x:c>
      <x:c r="D2661" s="0" t="s">
        <x:v>22</x:v>
      </x:c>
      <x:c r="E2661" s="0" t="s">
        <x:v>74</x:v>
      </x:c>
      <x:c r="F2661" s="0" t="s">
        <x:v>20</x:v>
      </x:c>
      <x:c r="G2661" s="0" t="n">
        <x:v>173</x:v>
      </x:c>
      <x:c r="H2661" s="4" t="n">
        <x:v>50.4</x:v>
      </x:c>
      <x:c r="I2661" s="4" t="n">
        <x:v>173</x:v>
      </x:c>
      <x:c r="J2661" s="4" t="n">
        <x:v>0.291</x:v>
      </x:c>
      <x:c r="K2661" s="4">
        <x:f>I2661*J2661</x:f>
      </x:c>
      <x:c r="L2661" s="4" t="n">
        <x:v>0</x:v>
      </x:c>
      <x:c r="M2661" s="5">
        <x:f>J2661/2.053*100</x:f>
      </x:c>
      <x:c r="N2661" s="6">
        <x:f>M2661*L2661/100</x:f>
      </x:c>
      <x:c r="O2661" s="6">
        <x:f>H2661-N2661</x:f>
      </x:c>
    </x:row>
    <x:row r="2662" spans="1:25">
      <x:c r="A2662" s="0" t="s">
        <x:v>118</x:v>
      </x:c>
      <x:c r="B2662" s="0" t="n">
        <x:v>2298</x:v>
      </x:c>
      <x:c r="C2662" s="0" t="s">
        <x:v>21</x:v>
      </x:c>
      <x:c r="D2662" s="0" t="s">
        <x:v>22</x:v>
      </x:c>
      <x:c r="E2662" s="0" t="s">
        <x:v>74</x:v>
      </x:c>
      <x:c r="F2662" s="0" t="s">
        <x:v>20</x:v>
      </x:c>
      <x:c r="G2662" s="0" t="n">
        <x:v>173</x:v>
      </x:c>
      <x:c r="H2662" s="4" t="n">
        <x:v>49.952</x:v>
      </x:c>
      <x:c r="I2662" s="4" t="n">
        <x:v>173</x:v>
      </x:c>
      <x:c r="J2662" s="4" t="n">
        <x:v>0.289</x:v>
      </x:c>
      <x:c r="K2662" s="4">
        <x:f>I2662*J2662</x:f>
      </x:c>
      <x:c r="L2662" s="4" t="n">
        <x:v>0</x:v>
      </x:c>
      <x:c r="M2662" s="5">
        <x:f>J2662/2.053*100</x:f>
      </x:c>
      <x:c r="N2662" s="6">
        <x:f>M2662*L2662/100</x:f>
      </x:c>
      <x:c r="O2662" s="6">
        <x:f>H2662-N2662</x:f>
      </x:c>
    </x:row>
    <x:row r="2663" spans="1:25">
      <x:c r="A2663" s="0" t="s">
        <x:v>118</x:v>
      </x:c>
      <x:c r="B2663" s="0" t="n">
        <x:v>2298</x:v>
      </x:c>
      <x:c r="C2663" s="0" t="s">
        <x:v>21</x:v>
      </x:c>
      <x:c r="D2663" s="0" t="s">
        <x:v>22</x:v>
      </x:c>
      <x:c r="E2663" s="0" t="s">
        <x:v>74</x:v>
      </x:c>
      <x:c r="F2663" s="0" t="s">
        <x:v>20</x:v>
      </x:c>
      <x:c r="G2663" s="0" t="n">
        <x:v>173</x:v>
      </x:c>
      <x:c r="H2663" s="4" t="n">
        <x:v>49.952</x:v>
      </x:c>
      <x:c r="I2663" s="4" t="n">
        <x:v>173</x:v>
      </x:c>
      <x:c r="J2663" s="4" t="n">
        <x:v>0.289</x:v>
      </x:c>
      <x:c r="K2663" s="4">
        <x:f>I2663*J2663</x:f>
      </x:c>
      <x:c r="L2663" s="4" t="n">
        <x:v>0</x:v>
      </x:c>
      <x:c r="M2663" s="5">
        <x:f>J2663/2.053*100</x:f>
      </x:c>
      <x:c r="N2663" s="6">
        <x:f>M2663*L2663/100</x:f>
      </x:c>
      <x:c r="O2663" s="6">
        <x:f>H2663-N2663</x:f>
      </x:c>
    </x:row>
    <x:row r="2664" spans="1:25">
      <x:c r="A2664" s="0" t="s">
        <x:v>118</x:v>
      </x:c>
      <x:c r="B2664" s="0" t="n">
        <x:v>2298</x:v>
      </x:c>
      <x:c r="C2664" s="0" t="s">
        <x:v>21</x:v>
      </x:c>
      <x:c r="D2664" s="0" t="s">
        <x:v>33</x:v>
      </x:c>
      <x:c r="E2664" s="0" t="s">
        <x:v>73</x:v>
      </x:c>
      <x:c r="F2664" s="0" t="s">
        <x:v>26</x:v>
      </x:c>
      <x:c r="G2664" s="0" t="n">
        <x:v>173</x:v>
      </x:c>
      <x:c r="H2664" s="4" t="n">
        <x:v>13.499</x:v>
      </x:c>
      <x:c r="I2664" s="4" t="n">
        <x:v>173</x:v>
      </x:c>
      <x:c r="J2664" s="4" t="n">
        <x:v>0.078</x:v>
      </x:c>
      <x:c r="K2664" s="4">
        <x:f>I2664*J2664</x:f>
      </x:c>
      <x:c r="L2664" s="4" t="n">
        <x:v>0</x:v>
      </x:c>
      <x:c r="M2664" s="5">
        <x:f>J2664/2.053*100</x:f>
      </x:c>
      <x:c r="N2664" s="6">
        <x:f>M2664*L2664/100</x:f>
      </x:c>
      <x:c r="O2664" s="6">
        <x:f>H2664-N2664</x:f>
      </x:c>
    </x:row>
    <x:row r="2665" spans="1:25">
      <x:c r="A2665" s="0" t="s">
        <x:v>118</x:v>
      </x:c>
      <x:c r="B2665" s="0" t="n">
        <x:v>2298</x:v>
      </x:c>
      <x:c r="C2665" s="0" t="s">
        <x:v>21</x:v>
      </x:c>
      <x:c r="D2665" s="0" t="s">
        <x:v>36</x:v>
      </x:c>
      <x:c r="E2665" s="0" t="s">
        <x:v>75</x:v>
      </x:c>
      <x:c r="F2665" s="0" t="s">
        <x:v>26</x:v>
      </x:c>
      <x:c r="G2665" s="0" t="n">
        <x:v>173</x:v>
      </x:c>
      <x:c r="H2665" s="4" t="n">
        <x:v>72.66</x:v>
      </x:c>
      <x:c r="I2665" s="4" t="n">
        <x:v>173</x:v>
      </x:c>
      <x:c r="J2665" s="4" t="n">
        <x:v>0.42</x:v>
      </x:c>
      <x:c r="K2665" s="4">
        <x:f>I2665*J2665</x:f>
      </x:c>
      <x:c r="L2665" s="4" t="n">
        <x:v>0</x:v>
      </x:c>
      <x:c r="M2665" s="5">
        <x:f>J2665/2.053*100</x:f>
      </x:c>
      <x:c r="N2665" s="6">
        <x:f>M2665*L2665/100</x:f>
      </x:c>
      <x:c r="O2665" s="6">
        <x:f>H2665-N2665</x:f>
      </x:c>
    </x:row>
    <x:row r="2666" spans="1:25">
      <x:c r="A2666" s="0" t="s">
        <x:v>118</x:v>
      </x:c>
      <x:c r="B2666" s="0" t="n">
        <x:v>2298</x:v>
      </x:c>
      <x:c r="C2666" s="0" t="s">
        <x:v>21</x:v>
      </x:c>
      <x:c r="D2666" s="0" t="s">
        <x:v>36</x:v>
      </x:c>
      <x:c r="E2666" s="0" t="s">
        <x:v>76</x:v>
      </x:c>
      <x:c r="F2666" s="0" t="s">
        <x:v>26</x:v>
      </x:c>
      <x:c r="G2666" s="0" t="n">
        <x:v>173</x:v>
      </x:c>
      <x:c r="H2666" s="4" t="n">
        <x:v>72.66</x:v>
      </x:c>
      <x:c r="I2666" s="4" t="n">
        <x:v>173</x:v>
      </x:c>
      <x:c r="J2666" s="4" t="n">
        <x:v>0.42</x:v>
      </x:c>
      <x:c r="K2666" s="4">
        <x:f>I2666*J2666</x:f>
      </x:c>
      <x:c r="L2666" s="4" t="n">
        <x:v>0</x:v>
      </x:c>
      <x:c r="M2666" s="5">
        <x:f>J2666/2.053*100</x:f>
      </x:c>
      <x:c r="N2666" s="6">
        <x:f>M2666*L2666/100</x:f>
      </x:c>
      <x:c r="O2666" s="6">
        <x:f>H2666-N2666</x:f>
      </x:c>
    </x:row>
    <x:row r="2667" spans="1:25">
      <x:c r="A2667" s="0" t="s">
        <x:v>92</x:v>
      </x:c>
      <x:c r="B2667" s="0" t="n">
        <x:v>2299</x:v>
      </x:c>
      <x:c r="C2667" s="0" t="s">
        <x:v>21</x:v>
      </x:c>
      <x:c r="D2667" s="0" t="s">
        <x:v>33</x:v>
      </x:c>
      <x:c r="E2667" s="0" t="s">
        <x:v>73</x:v>
      </x:c>
      <x:c r="F2667" s="0" t="s">
        <x:v>20</x:v>
      </x:c>
      <x:c r="G2667" s="0" t="n">
        <x:v>173</x:v>
      </x:c>
      <x:c r="H2667" s="4" t="n">
        <x:v>46.018</x:v>
      </x:c>
      <x:c r="I2667" s="4" t="n">
        <x:v>173</x:v>
      </x:c>
      <x:c r="J2667" s="4" t="n">
        <x:v>0.266</x:v>
      </x:c>
      <x:c r="K2667" s="4">
        <x:f>I2667*J2667</x:f>
      </x:c>
      <x:c r="L2667" s="4" t="n">
        <x:v>0</x:v>
      </x:c>
      <x:c r="M2667" s="5">
        <x:f>J2667/2.057*100</x:f>
      </x:c>
      <x:c r="N2667" s="6">
        <x:f>M2667*L2667/100</x:f>
      </x:c>
      <x:c r="O2667" s="6">
        <x:f>H2667-N2667</x:f>
      </x:c>
    </x:row>
    <x:row r="2668" spans="1:25">
      <x:c r="A2668" s="0" t="s">
        <x:v>92</x:v>
      </x:c>
      <x:c r="B2668" s="0" t="n">
        <x:v>2299</x:v>
      </x:c>
      <x:c r="C2668" s="0" t="s">
        <x:v>21</x:v>
      </x:c>
      <x:c r="D2668" s="0" t="s">
        <x:v>22</x:v>
      </x:c>
      <x:c r="E2668" s="0" t="s">
        <x:v>74</x:v>
      </x:c>
      <x:c r="F2668" s="0" t="s">
        <x:v>20</x:v>
      </x:c>
      <x:c r="G2668" s="0" t="n">
        <x:v>173</x:v>
      </x:c>
      <x:c r="H2668" s="4" t="n">
        <x:v>50.4</x:v>
      </x:c>
      <x:c r="I2668" s="4" t="n">
        <x:v>173</x:v>
      </x:c>
      <x:c r="J2668" s="4" t="n">
        <x:v>0.291</x:v>
      </x:c>
      <x:c r="K2668" s="4">
        <x:f>I2668*J2668</x:f>
      </x:c>
      <x:c r="L2668" s="4" t="n">
        <x:v>0</x:v>
      </x:c>
      <x:c r="M2668" s="5">
        <x:f>J2668/2.057*100</x:f>
      </x:c>
      <x:c r="N2668" s="6">
        <x:f>M2668*L2668/100</x:f>
      </x:c>
      <x:c r="O2668" s="6">
        <x:f>H2668-N2668</x:f>
      </x:c>
    </x:row>
    <x:row r="2669" spans="1:25">
      <x:c r="A2669" s="0" t="s">
        <x:v>92</x:v>
      </x:c>
      <x:c r="B2669" s="0" t="n">
        <x:v>2299</x:v>
      </x:c>
      <x:c r="C2669" s="0" t="s">
        <x:v>21</x:v>
      </x:c>
      <x:c r="D2669" s="0" t="s">
        <x:v>22</x:v>
      </x:c>
      <x:c r="E2669" s="0" t="s">
        <x:v>74</x:v>
      </x:c>
      <x:c r="F2669" s="0" t="s">
        <x:v>20</x:v>
      </x:c>
      <x:c r="G2669" s="0" t="n">
        <x:v>173</x:v>
      </x:c>
      <x:c r="H2669" s="4" t="n">
        <x:v>50.4</x:v>
      </x:c>
      <x:c r="I2669" s="4" t="n">
        <x:v>173</x:v>
      </x:c>
      <x:c r="J2669" s="4" t="n">
        <x:v>0.291</x:v>
      </x:c>
      <x:c r="K2669" s="4">
        <x:f>I2669*J2669</x:f>
      </x:c>
      <x:c r="L2669" s="4" t="n">
        <x:v>0</x:v>
      </x:c>
      <x:c r="M2669" s="5">
        <x:f>J2669/2.057*100</x:f>
      </x:c>
      <x:c r="N2669" s="6">
        <x:f>M2669*L2669/100</x:f>
      </x:c>
      <x:c r="O2669" s="6">
        <x:f>H2669-N2669</x:f>
      </x:c>
    </x:row>
    <x:row r="2670" spans="1:25">
      <x:c r="A2670" s="0" t="s">
        <x:v>92</x:v>
      </x:c>
      <x:c r="B2670" s="0" t="n">
        <x:v>2299</x:v>
      </x:c>
      <x:c r="C2670" s="0" t="s">
        <x:v>21</x:v>
      </x:c>
      <x:c r="D2670" s="0" t="s">
        <x:v>22</x:v>
      </x:c>
      <x:c r="E2670" s="0" t="s">
        <x:v>74</x:v>
      </x:c>
      <x:c r="F2670" s="0" t="s">
        <x:v>20</x:v>
      </x:c>
      <x:c r="G2670" s="0" t="n">
        <x:v>173</x:v>
      </x:c>
      <x:c r="H2670" s="4" t="n">
        <x:v>50.4</x:v>
      </x:c>
      <x:c r="I2670" s="4" t="n">
        <x:v>173</x:v>
      </x:c>
      <x:c r="J2670" s="4" t="n">
        <x:v>0.291</x:v>
      </x:c>
      <x:c r="K2670" s="4">
        <x:f>I2670*J2670</x:f>
      </x:c>
      <x:c r="L2670" s="4" t="n">
        <x:v>0</x:v>
      </x:c>
      <x:c r="M2670" s="5">
        <x:f>J2670/2.057*100</x:f>
      </x:c>
      <x:c r="N2670" s="6">
        <x:f>M2670*L2670/100</x:f>
      </x:c>
      <x:c r="O2670" s="6">
        <x:f>H2670-N2670</x:f>
      </x:c>
    </x:row>
    <x:row r="2671" spans="1:25">
      <x:c r="A2671" s="0" t="s">
        <x:v>92</x:v>
      </x:c>
      <x:c r="B2671" s="0" t="n">
        <x:v>2299</x:v>
      </x:c>
      <x:c r="C2671" s="0" t="s">
        <x:v>21</x:v>
      </x:c>
      <x:c r="D2671" s="0" t="s">
        <x:v>33</x:v>
      </x:c>
      <x:c r="E2671" s="0" t="s">
        <x:v>73</x:v>
      </x:c>
      <x:c r="F2671" s="0" t="s">
        <x:v>26</x:v>
      </x:c>
      <x:c r="G2671" s="0" t="n">
        <x:v>173</x:v>
      </x:c>
      <x:c r="H2671" s="4" t="n">
        <x:v>13.495</x:v>
      </x:c>
      <x:c r="I2671" s="4" t="n">
        <x:v>173</x:v>
      </x:c>
      <x:c r="J2671" s="4" t="n">
        <x:v>0.078</x:v>
      </x:c>
      <x:c r="K2671" s="4">
        <x:f>I2671*J2671</x:f>
      </x:c>
      <x:c r="L2671" s="4" t="n">
        <x:v>0</x:v>
      </x:c>
      <x:c r="M2671" s="5">
        <x:f>J2671/2.057*100</x:f>
      </x:c>
      <x:c r="N2671" s="6">
        <x:f>M2671*L2671/100</x:f>
      </x:c>
      <x:c r="O2671" s="6">
        <x:f>H2671-N2671</x:f>
      </x:c>
    </x:row>
    <x:row r="2672" spans="1:25">
      <x:c r="A2672" s="0" t="s">
        <x:v>92</x:v>
      </x:c>
      <x:c r="B2672" s="0" t="n">
        <x:v>2299</x:v>
      </x:c>
      <x:c r="C2672" s="0" t="s">
        <x:v>21</x:v>
      </x:c>
      <x:c r="D2672" s="0" t="s">
        <x:v>36</x:v>
      </x:c>
      <x:c r="E2672" s="0" t="s">
        <x:v>75</x:v>
      </x:c>
      <x:c r="F2672" s="0" t="s">
        <x:v>26</x:v>
      </x:c>
      <x:c r="G2672" s="0" t="n">
        <x:v>173</x:v>
      </x:c>
      <x:c r="H2672" s="4" t="n">
        <x:v>72.66</x:v>
      </x:c>
      <x:c r="I2672" s="4" t="n">
        <x:v>173</x:v>
      </x:c>
      <x:c r="J2672" s="4" t="n">
        <x:v>0.42</x:v>
      </x:c>
      <x:c r="K2672" s="4">
        <x:f>I2672*J2672</x:f>
      </x:c>
      <x:c r="L2672" s="4" t="n">
        <x:v>0</x:v>
      </x:c>
      <x:c r="M2672" s="5">
        <x:f>J2672/2.057*100</x:f>
      </x:c>
      <x:c r="N2672" s="6">
        <x:f>M2672*L2672/100</x:f>
      </x:c>
      <x:c r="O2672" s="6">
        <x:f>H2672-N2672</x:f>
      </x:c>
    </x:row>
    <x:row r="2673" spans="1:25">
      <x:c r="A2673" s="0" t="s">
        <x:v>92</x:v>
      </x:c>
      <x:c r="B2673" s="0" t="n">
        <x:v>2299</x:v>
      </x:c>
      <x:c r="C2673" s="0" t="s">
        <x:v>21</x:v>
      </x:c>
      <x:c r="D2673" s="0" t="s">
        <x:v>36</x:v>
      </x:c>
      <x:c r="E2673" s="0" t="s">
        <x:v>76</x:v>
      </x:c>
      <x:c r="F2673" s="0" t="s">
        <x:v>26</x:v>
      </x:c>
      <x:c r="G2673" s="0" t="n">
        <x:v>173</x:v>
      </x:c>
      <x:c r="H2673" s="4" t="n">
        <x:v>72.66</x:v>
      </x:c>
      <x:c r="I2673" s="4" t="n">
        <x:v>173</x:v>
      </x:c>
      <x:c r="J2673" s="4" t="n">
        <x:v>0.42</x:v>
      </x:c>
      <x:c r="K2673" s="4">
        <x:f>I2673*J2673</x:f>
      </x:c>
      <x:c r="L2673" s="4" t="n">
        <x:v>0</x:v>
      </x:c>
      <x:c r="M2673" s="5">
        <x:f>J2673/2.057*100</x:f>
      </x:c>
      <x:c r="N2673" s="6">
        <x:f>M2673*L2673/100</x:f>
      </x:c>
      <x:c r="O2673" s="6">
        <x:f>H2673-N2673</x:f>
      </x:c>
    </x:row>
    <x:row r="2674" spans="1:25">
      <x:c r="A2674" s="0" t="s">
        <x:v>56</x:v>
      </x:c>
      <x:c r="B2674" s="0" t="n">
        <x:v>2304</x:v>
      </x:c>
      <x:c r="C2674" s="0" t="s">
        <x:v>128</x:v>
      </x:c>
      <x:c r="D2674" s="0" t="s">
        <x:v>18</x:v>
      </x:c>
      <x:c r="E2674" s="0" t="s">
        <x:v>19</x:v>
      </x:c>
      <x:c r="F2674" s="0" t="s">
        <x:v>20</x:v>
      </x:c>
      <x:c r="G2674" s="0" t="n">
        <x:v>1403</x:v>
      </x:c>
      <x:c r="H2674" s="4" t="n">
        <x:v>118.56</x:v>
      </x:c>
      <x:c r="I2674" s="4" t="n">
        <x:v>1402</x:v>
      </x:c>
      <x:c r="J2674" s="4" t="n">
        <x:v>0.085</x:v>
      </x:c>
      <x:c r="K2674" s="4">
        <x:f>I2674*J2674</x:f>
      </x:c>
      <x:c r="L2674" s="4" t="n">
        <x:v>302.256</x:v>
      </x:c>
      <x:c r="M2674" s="5">
        <x:f>J2674/1.014*100</x:f>
      </x:c>
      <x:c r="N2674" s="6">
        <x:f>M2674*L2674/100</x:f>
      </x:c>
      <x:c r="O2674" s="6">
        <x:f>H2674-N2674</x:f>
      </x:c>
    </x:row>
    <x:row r="2675" spans="1:25">
      <x:c r="A2675" s="0" t="s">
        <x:v>56</x:v>
      </x:c>
      <x:c r="B2675" s="0" t="n">
        <x:v>2304</x:v>
      </x:c>
      <x:c r="C2675" s="0" t="s">
        <x:v>128</x:v>
      </x:c>
      <x:c r="D2675" s="0" t="s">
        <x:v>18</x:v>
      </x:c>
      <x:c r="E2675" s="0" t="s">
        <x:v>19</x:v>
      </x:c>
      <x:c r="F2675" s="0" t="s">
        <x:v>20</x:v>
      </x:c>
      <x:c r="G2675" s="0" t="n">
        <x:v>1403</x:v>
      </x:c>
      <x:c r="H2675" s="4" t="n">
        <x:v>118.56</x:v>
      </x:c>
      <x:c r="I2675" s="4" t="n">
        <x:v>1402</x:v>
      </x:c>
      <x:c r="J2675" s="4" t="n">
        <x:v>0.085</x:v>
      </x:c>
      <x:c r="K2675" s="4">
        <x:f>I2675*J2675</x:f>
      </x:c>
      <x:c r="L2675" s="4" t="n">
        <x:v>302.256</x:v>
      </x:c>
      <x:c r="M2675" s="5">
        <x:f>J2675/1.014*100</x:f>
      </x:c>
      <x:c r="N2675" s="6">
        <x:f>M2675*L2675/100</x:f>
      </x:c>
      <x:c r="O2675" s="6">
        <x:f>H2675-N2675</x:f>
      </x:c>
    </x:row>
    <x:row r="2676" spans="1:25">
      <x:c r="A2676" s="0" t="s">
        <x:v>56</x:v>
      </x:c>
      <x:c r="B2676" s="0" t="n">
        <x:v>2304</x:v>
      </x:c>
      <x:c r="C2676" s="0" t="s">
        <x:v>128</x:v>
      </x:c>
      <x:c r="D2676" s="0" t="s">
        <x:v>129</x:v>
      </x:c>
      <x:c r="E2676" s="0" t="s">
        <x:v>130</x:v>
      </x:c>
      <x:c r="F2676" s="0" t="s">
        <x:v>20</x:v>
      </x:c>
      <x:c r="G2676" s="0" t="n">
        <x:v>1403</x:v>
      </x:c>
      <x:c r="H2676" s="4" t="n">
        <x:v>37</x:v>
      </x:c>
      <x:c r="I2676" s="4" t="n">
        <x:v>1402</x:v>
      </x:c>
      <x:c r="J2676" s="4" t="n">
        <x:v>0.026</x:v>
      </x:c>
      <x:c r="K2676" s="4">
        <x:f>I2676*J2676</x:f>
      </x:c>
      <x:c r="L2676" s="4" t="n">
        <x:v>302.256</x:v>
      </x:c>
      <x:c r="M2676" s="5">
        <x:f>J2676/1.014*100</x:f>
      </x:c>
      <x:c r="N2676" s="6">
        <x:f>M2676*L2676/100</x:f>
      </x:c>
      <x:c r="O2676" s="6">
        <x:f>H2676-N2676</x:f>
      </x:c>
    </x:row>
    <x:row r="2677" spans="1:25">
      <x:c r="A2677" s="0" t="s">
        <x:v>56</x:v>
      </x:c>
      <x:c r="B2677" s="0" t="n">
        <x:v>2304</x:v>
      </x:c>
      <x:c r="C2677" s="0" t="s">
        <x:v>128</x:v>
      </x:c>
      <x:c r="D2677" s="0" t="s">
        <x:v>129</x:v>
      </x:c>
      <x:c r="E2677" s="0" t="s">
        <x:v>130</x:v>
      </x:c>
      <x:c r="F2677" s="0" t="s">
        <x:v>20</x:v>
      </x:c>
      <x:c r="G2677" s="0" t="n">
        <x:v>1403</x:v>
      </x:c>
      <x:c r="H2677" s="4" t="n">
        <x:v>61.8</x:v>
      </x:c>
      <x:c r="I2677" s="4" t="n">
        <x:v>1402</x:v>
      </x:c>
      <x:c r="J2677" s="4" t="n">
        <x:v>0.044</x:v>
      </x:c>
      <x:c r="K2677" s="4">
        <x:f>I2677*J2677</x:f>
      </x:c>
      <x:c r="L2677" s="4" t="n">
        <x:v>302.256</x:v>
      </x:c>
      <x:c r="M2677" s="5">
        <x:f>J2677/1.014*100</x:f>
      </x:c>
      <x:c r="N2677" s="6">
        <x:f>M2677*L2677/100</x:f>
      </x:c>
      <x:c r="O2677" s="6">
        <x:f>H2677-N2677</x:f>
      </x:c>
    </x:row>
    <x:row r="2678" spans="1:25">
      <x:c r="A2678" s="0" t="s">
        <x:v>56</x:v>
      </x:c>
      <x:c r="B2678" s="0" t="n">
        <x:v>2304</x:v>
      </x:c>
      <x:c r="C2678" s="0" t="s">
        <x:v>128</x:v>
      </x:c>
      <x:c r="D2678" s="0" t="s">
        <x:v>129</x:v>
      </x:c>
      <x:c r="E2678" s="0" t="s">
        <x:v>130</x:v>
      </x:c>
      <x:c r="F2678" s="0" t="s">
        <x:v>20</x:v>
      </x:c>
      <x:c r="G2678" s="0" t="n">
        <x:v>1403</x:v>
      </x:c>
      <x:c r="H2678" s="4" t="n">
        <x:v>61.8</x:v>
      </x:c>
      <x:c r="I2678" s="4" t="n">
        <x:v>1402</x:v>
      </x:c>
      <x:c r="J2678" s="4" t="n">
        <x:v>0.044</x:v>
      </x:c>
      <x:c r="K2678" s="4">
        <x:f>I2678*J2678</x:f>
      </x:c>
      <x:c r="L2678" s="4" t="n">
        <x:v>302.256</x:v>
      </x:c>
      <x:c r="M2678" s="5">
        <x:f>J2678/1.014*100</x:f>
      </x:c>
      <x:c r="N2678" s="6">
        <x:f>M2678*L2678/100</x:f>
      </x:c>
      <x:c r="O2678" s="6">
        <x:f>H2678-N2678</x:f>
      </x:c>
    </x:row>
    <x:row r="2679" spans="1:25">
      <x:c r="A2679" s="0" t="s">
        <x:v>56</x:v>
      </x:c>
      <x:c r="B2679" s="0" t="n">
        <x:v>2304</x:v>
      </x:c>
      <x:c r="C2679" s="0" t="s">
        <x:v>128</x:v>
      </x:c>
      <x:c r="D2679" s="0" t="s">
        <x:v>18</x:v>
      </x:c>
      <x:c r="E2679" s="0" t="s">
        <x:v>19</x:v>
      </x:c>
      <x:c r="F2679" s="0" t="s">
        <x:v>20</x:v>
      </x:c>
      <x:c r="G2679" s="0" t="n">
        <x:v>1403</x:v>
      </x:c>
      <x:c r="H2679" s="4" t="n">
        <x:v>252</x:v>
      </x:c>
      <x:c r="I2679" s="4" t="n">
        <x:v>1402</x:v>
      </x:c>
      <x:c r="J2679" s="4" t="n">
        <x:v>0.18</x:v>
      </x:c>
      <x:c r="K2679" s="4">
        <x:f>I2679*J2679</x:f>
      </x:c>
      <x:c r="L2679" s="4" t="n">
        <x:v>302.256</x:v>
      </x:c>
      <x:c r="M2679" s="5">
        <x:f>J2679/1.014*100</x:f>
      </x:c>
      <x:c r="N2679" s="6">
        <x:f>M2679*L2679/100</x:f>
      </x:c>
      <x:c r="O2679" s="6">
        <x:f>H2679-N2679</x:f>
      </x:c>
    </x:row>
    <x:row r="2680" spans="1:25">
      <x:c r="A2680" s="0" t="s">
        <x:v>56</x:v>
      </x:c>
      <x:c r="B2680" s="0" t="n">
        <x:v>2304</x:v>
      </x:c>
      <x:c r="C2680" s="0" t="s">
        <x:v>128</x:v>
      </x:c>
      <x:c r="D2680" s="0" t="s">
        <x:v>129</x:v>
      </x:c>
      <x:c r="E2680" s="0" t="s">
        <x:v>130</x:v>
      </x:c>
      <x:c r="F2680" s="0" t="s">
        <x:v>20</x:v>
      </x:c>
      <x:c r="G2680" s="0" t="n">
        <x:v>1403</x:v>
      </x:c>
      <x:c r="H2680" s="4" t="n">
        <x:v>210</x:v>
      </x:c>
      <x:c r="I2680" s="4" t="n">
        <x:v>1402</x:v>
      </x:c>
      <x:c r="J2680" s="4" t="n">
        <x:v>0.15</x:v>
      </x:c>
      <x:c r="K2680" s="4">
        <x:f>I2680*J2680</x:f>
      </x:c>
      <x:c r="L2680" s="4" t="n">
        <x:v>302.256</x:v>
      </x:c>
      <x:c r="M2680" s="5">
        <x:f>J2680/1.014*100</x:f>
      </x:c>
      <x:c r="N2680" s="6">
        <x:f>M2680*L2680/100</x:f>
      </x:c>
      <x:c r="O2680" s="6">
        <x:f>H2680-N2680</x:f>
      </x:c>
    </x:row>
    <x:row r="2681" spans="1:25">
      <x:c r="A2681" s="0" t="s">
        <x:v>56</x:v>
      </x:c>
      <x:c r="B2681" s="0" t="n">
        <x:v>2304</x:v>
      </x:c>
      <x:c r="C2681" s="0" t="s">
        <x:v>128</x:v>
      </x:c>
      <x:c r="D2681" s="0" t="s">
        <x:v>129</x:v>
      </x:c>
      <x:c r="E2681" s="0" t="s">
        <x:v>130</x:v>
      </x:c>
      <x:c r="F2681" s="0" t="s">
        <x:v>20</x:v>
      </x:c>
      <x:c r="G2681" s="0" t="n">
        <x:v>1403</x:v>
      </x:c>
      <x:c r="H2681" s="4" t="n">
        <x:v>210</x:v>
      </x:c>
      <x:c r="I2681" s="4" t="n">
        <x:v>1402</x:v>
      </x:c>
      <x:c r="J2681" s="4" t="n">
        <x:v>0.15</x:v>
      </x:c>
      <x:c r="K2681" s="4">
        <x:f>I2681*J2681</x:f>
      </x:c>
      <x:c r="L2681" s="4" t="n">
        <x:v>302.256</x:v>
      </x:c>
      <x:c r="M2681" s="5">
        <x:f>J2681/1.014*100</x:f>
      </x:c>
      <x:c r="N2681" s="6">
        <x:f>M2681*L2681/100</x:f>
      </x:c>
      <x:c r="O2681" s="6">
        <x:f>H2681-N2681</x:f>
      </x:c>
    </x:row>
    <x:row r="2682" spans="1:25">
      <x:c r="A2682" s="0" t="s">
        <x:v>56</x:v>
      </x:c>
      <x:c r="B2682" s="0" t="n">
        <x:v>2304</x:v>
      </x:c>
      <x:c r="C2682" s="0" t="s">
        <x:v>128</x:v>
      </x:c>
      <x:c r="D2682" s="0" t="s">
        <x:v>18</x:v>
      </x:c>
      <x:c r="E2682" s="0" t="s">
        <x:v>19</x:v>
      </x:c>
      <x:c r="F2682" s="0" t="s">
        <x:v>20</x:v>
      </x:c>
      <x:c r="G2682" s="0" t="n">
        <x:v>1403</x:v>
      </x:c>
      <x:c r="H2682" s="4" t="n">
        <x:v>252</x:v>
      </x:c>
      <x:c r="I2682" s="4" t="n">
        <x:v>1402</x:v>
      </x:c>
      <x:c r="J2682" s="4" t="n">
        <x:v>0.18</x:v>
      </x:c>
      <x:c r="K2682" s="4">
        <x:f>I2682*J2682</x:f>
      </x:c>
      <x:c r="L2682" s="4" t="n">
        <x:v>302.256</x:v>
      </x:c>
      <x:c r="M2682" s="5">
        <x:f>J2682/1.014*100</x:f>
      </x:c>
      <x:c r="N2682" s="6">
        <x:f>M2682*L2682/100</x:f>
      </x:c>
      <x:c r="O2682" s="6">
        <x:f>H2682-N2682</x:f>
      </x:c>
    </x:row>
    <x:row r="2683" spans="1:25">
      <x:c r="A2683" s="0" t="s">
        <x:v>56</x:v>
      </x:c>
      <x:c r="B2683" s="0" t="n">
        <x:v>2304</x:v>
      </x:c>
      <x:c r="C2683" s="0" t="s">
        <x:v>128</x:v>
      </x:c>
      <x:c r="D2683" s="0" t="s">
        <x:v>18</x:v>
      </x:c>
      <x:c r="E2683" s="0" t="s">
        <x:v>19</x:v>
      </x:c>
      <x:c r="F2683" s="0" t="s">
        <x:v>26</x:v>
      </x:c>
      <x:c r="G2683" s="0" t="n">
        <x:v>1403</x:v>
      </x:c>
      <x:c r="H2683" s="4" t="n">
        <x:v>98.213</x:v>
      </x:c>
      <x:c r="I2683" s="4" t="n">
        <x:v>1402</x:v>
      </x:c>
      <x:c r="J2683" s="4" t="n">
        <x:v>0.07</x:v>
      </x:c>
      <x:c r="K2683" s="4">
        <x:f>I2683*J2683</x:f>
      </x:c>
      <x:c r="L2683" s="4" t="n">
        <x:v>302.256</x:v>
      </x:c>
      <x:c r="M2683" s="5">
        <x:f>J2683/1.014*100</x:f>
      </x:c>
      <x:c r="N2683" s="6">
        <x:f>M2683*L2683/100</x:f>
      </x:c>
      <x:c r="O2683" s="6">
        <x:f>H2683-N2683</x:f>
      </x:c>
    </x:row>
    <x:row r="2684" spans="1:25">
      <x:c r="A2684" s="0" t="s">
        <x:v>133</x:v>
      </x:c>
      <x:c r="B2684" s="0" t="n">
        <x:v>2305</x:v>
      </x:c>
      <x:c r="C2684" s="0" t="s">
        <x:v>128</x:v>
      </x:c>
      <x:c r="D2684" s="0" t="s">
        <x:v>129</x:v>
      </x:c>
      <x:c r="E2684" s="0" t="s">
        <x:v>130</x:v>
      </x:c>
      <x:c r="F2684" s="0" t="s">
        <x:v>20</x:v>
      </x:c>
      <x:c r="G2684" s="0" t="n">
        <x:v>1188</x:v>
      </x:c>
      <x:c r="H2684" s="4" t="n">
        <x:v>37</x:v>
      </x:c>
      <x:c r="I2684" s="4" t="n">
        <x:v>1188</x:v>
      </x:c>
      <x:c r="J2684" s="4" t="n">
        <x:v>0.031</x:v>
      </x:c>
      <x:c r="K2684" s="4">
        <x:f>I2684*J2684</x:f>
      </x:c>
      <x:c r="L2684" s="4" t="n">
        <x:v>197.712</x:v>
      </x:c>
      <x:c r="M2684" s="5">
        <x:f>J2684/0.29*100</x:f>
      </x:c>
      <x:c r="N2684" s="6">
        <x:f>M2684*L2684/100</x:f>
      </x:c>
      <x:c r="O2684" s="6">
        <x:f>H2684-N2684</x:f>
      </x:c>
    </x:row>
    <x:row r="2685" spans="1:25">
      <x:c r="A2685" s="0" t="s">
        <x:v>133</x:v>
      </x:c>
      <x:c r="B2685" s="0" t="n">
        <x:v>2305</x:v>
      </x:c>
      <x:c r="C2685" s="0" t="s">
        <x:v>128</x:v>
      </x:c>
      <x:c r="D2685" s="0" t="s">
        <x:v>129</x:v>
      </x:c>
      <x:c r="E2685" s="0" t="s">
        <x:v>130</x:v>
      </x:c>
      <x:c r="F2685" s="0" t="s">
        <x:v>20</x:v>
      </x:c>
      <x:c r="G2685" s="0" t="n">
        <x:v>1188</x:v>
      </x:c>
      <x:c r="H2685" s="4" t="n">
        <x:v>20</x:v>
      </x:c>
      <x:c r="I2685" s="4" t="n">
        <x:v>1188</x:v>
      </x:c>
      <x:c r="J2685" s="4" t="n">
        <x:v>0.017</x:v>
      </x:c>
      <x:c r="K2685" s="4">
        <x:f>I2685*J2685</x:f>
      </x:c>
      <x:c r="L2685" s="4" t="n">
        <x:v>197.712</x:v>
      </x:c>
      <x:c r="M2685" s="5">
        <x:f>J2685/0.29*100</x:f>
      </x:c>
      <x:c r="N2685" s="6">
        <x:f>M2685*L2685/100</x:f>
      </x:c>
      <x:c r="O2685" s="6">
        <x:f>H2685-N2685</x:f>
      </x:c>
    </x:row>
    <x:row r="2686" spans="1:25">
      <x:c r="A2686" s="0" t="s">
        <x:v>133</x:v>
      </x:c>
      <x:c r="B2686" s="0" t="n">
        <x:v>2305</x:v>
      </x:c>
      <x:c r="C2686" s="0" t="s">
        <x:v>128</x:v>
      </x:c>
      <x:c r="D2686" s="0" t="s">
        <x:v>18</x:v>
      </x:c>
      <x:c r="E2686" s="0" t="s">
        <x:v>19</x:v>
      </x:c>
      <x:c r="F2686" s="0" t="s">
        <x:v>20</x:v>
      </x:c>
      <x:c r="G2686" s="0" t="n">
        <x:v>1188</x:v>
      </x:c>
      <x:c r="H2686" s="4" t="n">
        <x:v>24</x:v>
      </x:c>
      <x:c r="I2686" s="4" t="n">
        <x:v>1188</x:v>
      </x:c>
      <x:c r="J2686" s="4" t="n">
        <x:v>0.02</x:v>
      </x:c>
      <x:c r="K2686" s="4">
        <x:f>I2686*J2686</x:f>
      </x:c>
      <x:c r="L2686" s="4" t="n">
        <x:v>197.712</x:v>
      </x:c>
      <x:c r="M2686" s="5">
        <x:f>J2686/0.29*100</x:f>
      </x:c>
      <x:c r="N2686" s="6">
        <x:f>M2686*L2686/100</x:f>
      </x:c>
      <x:c r="O2686" s="6">
        <x:f>H2686-N2686</x:f>
      </x:c>
    </x:row>
    <x:row r="2687" spans="1:25">
      <x:c r="A2687" s="0" t="s">
        <x:v>133</x:v>
      </x:c>
      <x:c r="B2687" s="0" t="n">
        <x:v>2305</x:v>
      </x:c>
      <x:c r="C2687" s="0" t="s">
        <x:v>128</x:v>
      </x:c>
      <x:c r="D2687" s="0" t="s">
        <x:v>18</x:v>
      </x:c>
      <x:c r="E2687" s="0" t="s">
        <x:v>19</x:v>
      </x:c>
      <x:c r="F2687" s="0" t="s">
        <x:v>20</x:v>
      </x:c>
      <x:c r="G2687" s="0" t="n">
        <x:v>1188</x:v>
      </x:c>
      <x:c r="H2687" s="4" t="n">
        <x:v>118.56</x:v>
      </x:c>
      <x:c r="I2687" s="4" t="n">
        <x:v>1188</x:v>
      </x:c>
      <x:c r="J2687" s="4" t="n">
        <x:v>0.1</x:v>
      </x:c>
      <x:c r="K2687" s="4">
        <x:f>I2687*J2687</x:f>
      </x:c>
      <x:c r="L2687" s="4" t="n">
        <x:v>197.712</x:v>
      </x:c>
      <x:c r="M2687" s="5">
        <x:f>J2687/0.29*100</x:f>
      </x:c>
      <x:c r="N2687" s="6">
        <x:f>M2687*L2687/100</x:f>
      </x:c>
      <x:c r="O2687" s="6">
        <x:f>H2687-N2687</x:f>
      </x:c>
    </x:row>
    <x:row r="2688" spans="1:25">
      <x:c r="A2688" s="0" t="s">
        <x:v>133</x:v>
      </x:c>
      <x:c r="B2688" s="0" t="n">
        <x:v>2305</x:v>
      </x:c>
      <x:c r="C2688" s="0" t="s">
        <x:v>128</x:v>
      </x:c>
      <x:c r="D2688" s="0" t="s">
        <x:v>129</x:v>
      </x:c>
      <x:c r="E2688" s="0" t="s">
        <x:v>130</x:v>
      </x:c>
      <x:c r="F2688" s="0" t="s">
        <x:v>20</x:v>
      </x:c>
      <x:c r="G2688" s="0" t="n">
        <x:v>1188</x:v>
      </x:c>
      <x:c r="H2688" s="4" t="n">
        <x:v>61.8</x:v>
      </x:c>
      <x:c r="I2688" s="4" t="n">
        <x:v>1188</x:v>
      </x:c>
      <x:c r="J2688" s="4" t="n">
        <x:v>0.052</x:v>
      </x:c>
      <x:c r="K2688" s="4">
        <x:f>I2688*J2688</x:f>
      </x:c>
      <x:c r="L2688" s="4" t="n">
        <x:v>197.712</x:v>
      </x:c>
      <x:c r="M2688" s="5">
        <x:f>J2688/0.29*100</x:f>
      </x:c>
      <x:c r="N2688" s="6">
        <x:f>M2688*L2688/100</x:f>
      </x:c>
      <x:c r="O2688" s="6">
        <x:f>H2688-N2688</x:f>
      </x:c>
    </x:row>
    <x:row r="2689" spans="1:25">
      <x:c r="A2689" s="0" t="s">
        <x:v>133</x:v>
      </x:c>
      <x:c r="B2689" s="0" t="n">
        <x:v>2305</x:v>
      </x:c>
      <x:c r="C2689" s="0" t="s">
        <x:v>128</x:v>
      </x:c>
      <x:c r="D2689" s="0" t="s">
        <x:v>18</x:v>
      </x:c>
      <x:c r="E2689" s="0" t="s">
        <x:v>19</x:v>
      </x:c>
      <x:c r="F2689" s="0" t="s">
        <x:v>26</x:v>
      </x:c>
      <x:c r="G2689" s="0" t="n">
        <x:v>1188</x:v>
      </x:c>
      <x:c r="H2689" s="4" t="n">
        <x:v>83.162</x:v>
      </x:c>
      <x:c r="I2689" s="4" t="n">
        <x:v>1188</x:v>
      </x:c>
      <x:c r="J2689" s="4" t="n">
        <x:v>0.07</x:v>
      </x:c>
      <x:c r="K2689" s="4">
        <x:f>I2689*J2689</x:f>
      </x:c>
      <x:c r="L2689" s="4" t="n">
        <x:v>197.712</x:v>
      </x:c>
      <x:c r="M2689" s="5">
        <x:f>J2689/0.29*100</x:f>
      </x:c>
      <x:c r="N2689" s="6">
        <x:f>M2689*L2689/100</x:f>
      </x:c>
      <x:c r="O2689" s="6">
        <x:f>H2689-N2689</x:f>
      </x:c>
    </x:row>
    <x:row r="2690" spans="1:25">
      <x:c r="A2690" s="0" t="s">
        <x:v>80</x:v>
      </x:c>
      <x:c r="B2690" s="0" t="n">
        <x:v>2306</x:v>
      </x:c>
      <x:c r="C2690" s="0" t="s">
        <x:v>21</x:v>
      </x:c>
      <x:c r="D2690" s="0" t="s">
        <x:v>42</x:v>
      </x:c>
      <x:c r="E2690" s="0" t="s">
        <x:v>44</x:v>
      </x:c>
      <x:c r="F2690" s="0" t="s">
        <x:v>20</x:v>
      </x:c>
      <x:c r="G2690" s="0" t="n">
        <x:v>25</x:v>
      </x:c>
      <x:c r="H2690" s="4" t="n">
        <x:v>7.5</x:v>
      </x:c>
      <x:c r="I2690" s="4" t="n">
        <x:v>25</x:v>
      </x:c>
      <x:c r="J2690" s="4" t="n">
        <x:v>0.3</x:v>
      </x:c>
      <x:c r="K2690" s="4">
        <x:f>I2690*J2690</x:f>
      </x:c>
      <x:c r="L2690" s="4" t="n">
        <x:v>0</x:v>
      </x:c>
      <x:c r="M2690" s="5">
        <x:f>J2690/3.83*100</x:f>
      </x:c>
      <x:c r="N2690" s="6">
        <x:f>M2690*L2690/100</x:f>
      </x:c>
      <x:c r="O2690" s="6">
        <x:f>H2690-N2690</x:f>
      </x:c>
    </x:row>
    <x:row r="2691" spans="1:25">
      <x:c r="A2691" s="0" t="s">
        <x:v>80</x:v>
      </x:c>
      <x:c r="B2691" s="0" t="n">
        <x:v>2306</x:v>
      </x:c>
      <x:c r="C2691" s="0" t="s">
        <x:v>21</x:v>
      </x:c>
      <x:c r="D2691" s="0" t="s">
        <x:v>42</x:v>
      </x:c>
      <x:c r="E2691" s="0" t="s">
        <x:v>43</x:v>
      </x:c>
      <x:c r="F2691" s="0" t="s">
        <x:v>20</x:v>
      </x:c>
      <x:c r="G2691" s="0" t="n">
        <x:v>25</x:v>
      </x:c>
      <x:c r="H2691" s="4" t="n">
        <x:v>7.5</x:v>
      </x:c>
      <x:c r="I2691" s="4" t="n">
        <x:v>25</x:v>
      </x:c>
      <x:c r="J2691" s="4" t="n">
        <x:v>0.3</x:v>
      </x:c>
      <x:c r="K2691" s="4">
        <x:f>I2691*J2691</x:f>
      </x:c>
      <x:c r="L2691" s="4" t="n">
        <x:v>0</x:v>
      </x:c>
      <x:c r="M2691" s="5">
        <x:f>J2691/3.83*100</x:f>
      </x:c>
      <x:c r="N2691" s="6">
        <x:f>M2691*L2691/100</x:f>
      </x:c>
      <x:c r="O2691" s="6">
        <x:f>H2691-N2691</x:f>
      </x:c>
    </x:row>
    <x:row r="2692" spans="1:25">
      <x:c r="A2692" s="0" t="s">
        <x:v>80</x:v>
      </x:c>
      <x:c r="B2692" s="0" t="n">
        <x:v>2306</x:v>
      </x:c>
      <x:c r="C2692" s="0" t="s">
        <x:v>21</x:v>
      </x:c>
      <x:c r="D2692" s="0" t="s">
        <x:v>33</x:v>
      </x:c>
      <x:c r="E2692" s="0" t="s">
        <x:v>45</x:v>
      </x:c>
      <x:c r="F2692" s="0" t="s">
        <x:v>26</x:v>
      </x:c>
      <x:c r="G2692" s="0" t="n">
        <x:v>25</x:v>
      </x:c>
      <x:c r="H2692" s="4" t="n">
        <x:v>37.001</x:v>
      </x:c>
      <x:c r="I2692" s="4" t="n">
        <x:v>25</x:v>
      </x:c>
      <x:c r="J2692" s="4" t="n">
        <x:v>1.48</x:v>
      </x:c>
      <x:c r="K2692" s="4">
        <x:f>I2692*J2692</x:f>
      </x:c>
      <x:c r="L2692" s="4" t="n">
        <x:v>0</x:v>
      </x:c>
      <x:c r="M2692" s="5">
        <x:f>J2692/3.83*100</x:f>
      </x:c>
      <x:c r="N2692" s="6">
        <x:f>M2692*L2692/100</x:f>
      </x:c>
      <x:c r="O2692" s="6">
        <x:f>H2692-N2692</x:f>
      </x:c>
    </x:row>
    <x:row r="2693" spans="1:25">
      <x:c r="A2693" s="0" t="s">
        <x:v>80</x:v>
      </x:c>
      <x:c r="B2693" s="0" t="n">
        <x:v>2306</x:v>
      </x:c>
      <x:c r="C2693" s="0" t="s">
        <x:v>21</x:v>
      </x:c>
      <x:c r="D2693" s="0" t="s">
        <x:v>150</x:v>
      </x:c>
      <x:c r="E2693" s="0" t="s">
        <x:v>46</x:v>
      </x:c>
      <x:c r="F2693" s="0" t="s">
        <x:v>26</x:v>
      </x:c>
      <x:c r="G2693" s="0" t="n">
        <x:v>25</x:v>
      </x:c>
      <x:c r="H2693" s="4" t="n">
        <x:v>43.75</x:v>
      </x:c>
      <x:c r="I2693" s="4" t="n">
        <x:v>25</x:v>
      </x:c>
      <x:c r="J2693" s="4" t="n">
        <x:v>1.75</x:v>
      </x:c>
      <x:c r="K2693" s="4">
        <x:f>I2693*J2693</x:f>
      </x:c>
      <x:c r="L2693" s="4" t="n">
        <x:v>0</x:v>
      </x:c>
      <x:c r="M2693" s="5">
        <x:f>J2693/3.83*100</x:f>
      </x:c>
      <x:c r="N2693" s="6">
        <x:f>M2693*L2693/100</x:f>
      </x:c>
      <x:c r="O2693" s="6">
        <x:f>H2693-N2693</x:f>
      </x:c>
    </x:row>
    <x:row r="2694" spans="1:25">
      <x:c r="A2694" s="0" t="s">
        <x:v>148</x:v>
      </x:c>
      <x:c r="B2694" s="0" t="n">
        <x:v>2308</x:v>
      </x:c>
      <x:c r="C2694" s="0" t="s">
        <x:v>128</x:v>
      </x:c>
      <x:c r="D2694" s="0" t="s">
        <x:v>129</x:v>
      </x:c>
      <x:c r="E2694" s="0" t="s">
        <x:v>130</x:v>
      </x:c>
      <x:c r="F2694" s="0" t="s">
        <x:v>20</x:v>
      </x:c>
      <x:c r="G2694" s="0" t="n">
        <x:v>618</x:v>
      </x:c>
      <x:c r="H2694" s="4" t="n">
        <x:v>61.8</x:v>
      </x:c>
      <x:c r="I2694" s="4" t="n">
        <x:v>618</x:v>
      </x:c>
      <x:c r="J2694" s="4" t="n">
        <x:v>0.1</x:v>
      </x:c>
      <x:c r="K2694" s="4">
        <x:f>I2694*J2694</x:f>
      </x:c>
      <x:c r="L2694" s="4" t="n">
        <x:v>80.676</x:v>
      </x:c>
      <x:c r="M2694" s="5">
        <x:f>J2694/0.77*100</x:f>
      </x:c>
      <x:c r="N2694" s="6">
        <x:f>M2694*L2694/100</x:f>
      </x:c>
      <x:c r="O2694" s="6">
        <x:f>H2694-N2694</x:f>
      </x:c>
    </x:row>
    <x:row r="2695" spans="1:25">
      <x:c r="A2695" s="0" t="s">
        <x:v>148</x:v>
      </x:c>
      <x:c r="B2695" s="0" t="n">
        <x:v>2308</x:v>
      </x:c>
      <x:c r="C2695" s="0" t="s">
        <x:v>128</x:v>
      </x:c>
      <x:c r="D2695" s="0" t="s">
        <x:v>18</x:v>
      </x:c>
      <x:c r="E2695" s="0" t="s">
        <x:v>19</x:v>
      </x:c>
      <x:c r="F2695" s="0" t="s">
        <x:v>20</x:v>
      </x:c>
      <x:c r="G2695" s="0" t="n">
        <x:v>618</x:v>
      </x:c>
      <x:c r="H2695" s="4" t="n">
        <x:v>74.16</x:v>
      </x:c>
      <x:c r="I2695" s="4" t="n">
        <x:v>618</x:v>
      </x:c>
      <x:c r="J2695" s="4" t="n">
        <x:v>0.12</x:v>
      </x:c>
      <x:c r="K2695" s="4">
        <x:f>I2695*J2695</x:f>
      </x:c>
      <x:c r="L2695" s="4" t="n">
        <x:v>80.676</x:v>
      </x:c>
      <x:c r="M2695" s="5">
        <x:f>J2695/0.77*100</x:f>
      </x:c>
      <x:c r="N2695" s="6">
        <x:f>M2695*L2695/100</x:f>
      </x:c>
      <x:c r="O2695" s="6">
        <x:f>H2695-N2695</x:f>
      </x:c>
    </x:row>
    <x:row r="2696" spans="1:25">
      <x:c r="A2696" s="0" t="s">
        <x:v>148</x:v>
      </x:c>
      <x:c r="B2696" s="0" t="n">
        <x:v>2308</x:v>
      </x:c>
      <x:c r="C2696" s="0" t="s">
        <x:v>128</x:v>
      </x:c>
      <x:c r="D2696" s="0" t="s">
        <x:v>18</x:v>
      </x:c>
      <x:c r="E2696" s="0" t="s">
        <x:v>19</x:v>
      </x:c>
      <x:c r="F2696" s="0" t="s">
        <x:v>20</x:v>
      </x:c>
      <x:c r="G2696" s="0" t="n">
        <x:v>618</x:v>
      </x:c>
      <x:c r="H2696" s="4" t="n">
        <x:v>74.16</x:v>
      </x:c>
      <x:c r="I2696" s="4" t="n">
        <x:v>618</x:v>
      </x:c>
      <x:c r="J2696" s="4" t="n">
        <x:v>0.12</x:v>
      </x:c>
      <x:c r="K2696" s="4">
        <x:f>I2696*J2696</x:f>
      </x:c>
      <x:c r="L2696" s="4" t="n">
        <x:v>80.676</x:v>
      </x:c>
      <x:c r="M2696" s="5">
        <x:f>J2696/0.77*100</x:f>
      </x:c>
      <x:c r="N2696" s="6">
        <x:f>M2696*L2696/100</x:f>
      </x:c>
      <x:c r="O2696" s="6">
        <x:f>H2696-N2696</x:f>
      </x:c>
    </x:row>
    <x:row r="2697" spans="1:25">
      <x:c r="A2697" s="0" t="s">
        <x:v>148</x:v>
      </x:c>
      <x:c r="B2697" s="0" t="n">
        <x:v>2308</x:v>
      </x:c>
      <x:c r="C2697" s="0" t="s">
        <x:v>128</x:v>
      </x:c>
      <x:c r="D2697" s="0" t="s">
        <x:v>18</x:v>
      </x:c>
      <x:c r="E2697" s="0" t="s">
        <x:v>19</x:v>
      </x:c>
      <x:c r="F2697" s="0" t="s">
        <x:v>20</x:v>
      </x:c>
      <x:c r="G2697" s="0" t="n">
        <x:v>618</x:v>
      </x:c>
      <x:c r="H2697" s="4" t="n">
        <x:v>74.16</x:v>
      </x:c>
      <x:c r="I2697" s="4" t="n">
        <x:v>618</x:v>
      </x:c>
      <x:c r="J2697" s="4" t="n">
        <x:v>0.12</x:v>
      </x:c>
      <x:c r="K2697" s="4">
        <x:f>I2697*J2697</x:f>
      </x:c>
      <x:c r="L2697" s="4" t="n">
        <x:v>80.676</x:v>
      </x:c>
      <x:c r="M2697" s="5">
        <x:f>J2697/0.77*100</x:f>
      </x:c>
      <x:c r="N2697" s="6">
        <x:f>M2697*L2697/100</x:f>
      </x:c>
      <x:c r="O2697" s="6">
        <x:f>H2697-N2697</x:f>
      </x:c>
    </x:row>
    <x:row r="2698" spans="1:25">
      <x:c r="A2698" s="0" t="s">
        <x:v>148</x:v>
      </x:c>
      <x:c r="B2698" s="0" t="n">
        <x:v>2308</x:v>
      </x:c>
      <x:c r="C2698" s="0" t="s">
        <x:v>128</x:v>
      </x:c>
      <x:c r="D2698" s="0" t="s">
        <x:v>18</x:v>
      </x:c>
      <x:c r="E2698" s="0" t="s">
        <x:v>19</x:v>
      </x:c>
      <x:c r="F2698" s="0" t="s">
        <x:v>20</x:v>
      </x:c>
      <x:c r="G2698" s="0" t="n">
        <x:v>618</x:v>
      </x:c>
      <x:c r="H2698" s="4" t="n">
        <x:v>74.16</x:v>
      </x:c>
      <x:c r="I2698" s="4" t="n">
        <x:v>618</x:v>
      </x:c>
      <x:c r="J2698" s="4" t="n">
        <x:v>0.12</x:v>
      </x:c>
      <x:c r="K2698" s="4">
        <x:f>I2698*J2698</x:f>
      </x:c>
      <x:c r="L2698" s="4" t="n">
        <x:v>80.676</x:v>
      </x:c>
      <x:c r="M2698" s="5">
        <x:f>J2698/0.77*100</x:f>
      </x:c>
      <x:c r="N2698" s="6">
        <x:f>M2698*L2698/100</x:f>
      </x:c>
      <x:c r="O2698" s="6">
        <x:f>H2698-N2698</x:f>
      </x:c>
    </x:row>
    <x:row r="2699" spans="1:25">
      <x:c r="A2699" s="0" t="s">
        <x:v>148</x:v>
      </x:c>
      <x:c r="B2699" s="0" t="n">
        <x:v>2308</x:v>
      </x:c>
      <x:c r="C2699" s="0" t="s">
        <x:v>128</x:v>
      </x:c>
      <x:c r="D2699" s="0" t="s">
        <x:v>18</x:v>
      </x:c>
      <x:c r="E2699" s="0" t="s">
        <x:v>19</x:v>
      </x:c>
      <x:c r="F2699" s="0" t="s">
        <x:v>20</x:v>
      </x:c>
      <x:c r="G2699" s="0" t="n">
        <x:v>618</x:v>
      </x:c>
      <x:c r="H2699" s="4" t="n">
        <x:v>74.16</x:v>
      </x:c>
      <x:c r="I2699" s="4" t="n">
        <x:v>618</x:v>
      </x:c>
      <x:c r="J2699" s="4" t="n">
        <x:v>0.12</x:v>
      </x:c>
      <x:c r="K2699" s="4">
        <x:f>I2699*J2699</x:f>
      </x:c>
      <x:c r="L2699" s="4" t="n">
        <x:v>80.676</x:v>
      </x:c>
      <x:c r="M2699" s="5">
        <x:f>J2699/0.77*100</x:f>
      </x:c>
      <x:c r="N2699" s="6">
        <x:f>M2699*L2699/100</x:f>
      </x:c>
      <x:c r="O2699" s="6">
        <x:f>H2699-N2699</x:f>
      </x:c>
    </x:row>
    <x:row r="2700" spans="1:25">
      <x:c r="A2700" s="0" t="s">
        <x:v>148</x:v>
      </x:c>
      <x:c r="B2700" s="0" t="n">
        <x:v>2308</x:v>
      </x:c>
      <x:c r="C2700" s="0" t="s">
        <x:v>128</x:v>
      </x:c>
      <x:c r="D2700" s="0" t="s">
        <x:v>18</x:v>
      </x:c>
      <x:c r="E2700" s="0" t="s">
        <x:v>19</x:v>
      </x:c>
      <x:c r="F2700" s="0" t="s">
        <x:v>26</x:v>
      </x:c>
      <x:c r="G2700" s="0" t="n">
        <x:v>618</x:v>
      </x:c>
      <x:c r="H2700" s="4" t="n">
        <x:v>43.261</x:v>
      </x:c>
      <x:c r="I2700" s="4" t="n">
        <x:v>618</x:v>
      </x:c>
      <x:c r="J2700" s="4" t="n">
        <x:v>0.07</x:v>
      </x:c>
      <x:c r="K2700" s="4">
        <x:f>I2700*J2700</x:f>
      </x:c>
      <x:c r="L2700" s="4" t="n">
        <x:v>80.676</x:v>
      </x:c>
      <x:c r="M2700" s="5">
        <x:f>J2700/0.77*100</x:f>
      </x:c>
      <x:c r="N2700" s="6">
        <x:f>M2700*L2700/100</x:f>
      </x:c>
      <x:c r="O2700" s="6">
        <x:f>H2700-N2700</x:f>
      </x:c>
    </x:row>
    <x:row r="2701" spans="1:25">
      <x:c r="A2701" s="0" t="s">
        <x:v>132</x:v>
      </x:c>
      <x:c r="B2701" s="0" t="n">
        <x:v>2309</x:v>
      </x:c>
      <x:c r="C2701" s="0" t="s">
        <x:v>128</x:v>
      </x:c>
      <x:c r="D2701" s="0" t="s">
        <x:v>18</x:v>
      </x:c>
      <x:c r="E2701" s="0" t="s">
        <x:v>19</x:v>
      </x:c>
      <x:c r="F2701" s="0" t="s">
        <x:v>20</x:v>
      </x:c>
      <x:c r="G2701" s="0" t="n">
        <x:v>1002</x:v>
      </x:c>
      <x:c r="H2701" s="4" t="n">
        <x:v>74.16</x:v>
      </x:c>
      <x:c r="I2701" s="4" t="n">
        <x:v>1002</x:v>
      </x:c>
      <x:c r="J2701" s="4" t="n">
        <x:v>0.074</x:v>
      </x:c>
      <x:c r="K2701" s="4">
        <x:f>I2701*J2701</x:f>
      </x:c>
      <x:c r="L2701" s="4" t="n">
        <x:v>194.244</x:v>
      </x:c>
      <x:c r="M2701" s="5">
        <x:f>J2701/0.364*100</x:f>
      </x:c>
      <x:c r="N2701" s="6">
        <x:f>M2701*L2701/100</x:f>
      </x:c>
      <x:c r="O2701" s="6">
        <x:f>H2701-N2701</x:f>
      </x:c>
    </x:row>
    <x:row r="2702" spans="1:25">
      <x:c r="A2702" s="0" t="s">
        <x:v>132</x:v>
      </x:c>
      <x:c r="B2702" s="0" t="n">
        <x:v>2309</x:v>
      </x:c>
      <x:c r="C2702" s="0" t="s">
        <x:v>128</x:v>
      </x:c>
      <x:c r="D2702" s="0" t="s">
        <x:v>129</x:v>
      </x:c>
      <x:c r="E2702" s="0" t="s">
        <x:v>130</x:v>
      </x:c>
      <x:c r="F2702" s="0" t="s">
        <x:v>20</x:v>
      </x:c>
      <x:c r="G2702" s="0" t="n">
        <x:v>1002</x:v>
      </x:c>
      <x:c r="H2702" s="4" t="n">
        <x:v>31.8</x:v>
      </x:c>
      <x:c r="I2702" s="4" t="n">
        <x:v>1002</x:v>
      </x:c>
      <x:c r="J2702" s="4" t="n">
        <x:v>0.032</x:v>
      </x:c>
      <x:c r="K2702" s="4">
        <x:f>I2702*J2702</x:f>
      </x:c>
      <x:c r="L2702" s="4" t="n">
        <x:v>194.244</x:v>
      </x:c>
      <x:c r="M2702" s="5">
        <x:f>J2702/0.364*100</x:f>
      </x:c>
      <x:c r="N2702" s="6">
        <x:f>M2702*L2702/100</x:f>
      </x:c>
      <x:c r="O2702" s="6">
        <x:f>H2702-N2702</x:f>
      </x:c>
    </x:row>
    <x:row r="2703" spans="1:25">
      <x:c r="A2703" s="0" t="s">
        <x:v>132</x:v>
      </x:c>
      <x:c r="B2703" s="0" t="n">
        <x:v>2309</x:v>
      </x:c>
      <x:c r="C2703" s="0" t="s">
        <x:v>128</x:v>
      </x:c>
      <x:c r="D2703" s="0" t="s">
        <x:v>129</x:v>
      </x:c>
      <x:c r="E2703" s="0" t="s">
        <x:v>130</x:v>
      </x:c>
      <x:c r="F2703" s="0" t="s">
        <x:v>20</x:v>
      </x:c>
      <x:c r="G2703" s="0" t="n">
        <x:v>1002</x:v>
      </x:c>
      <x:c r="H2703" s="4" t="n">
        <x:v>37</x:v>
      </x:c>
      <x:c r="I2703" s="4" t="n">
        <x:v>1002</x:v>
      </x:c>
      <x:c r="J2703" s="4" t="n">
        <x:v>0.037</x:v>
      </x:c>
      <x:c r="K2703" s="4">
        <x:f>I2703*J2703</x:f>
      </x:c>
      <x:c r="L2703" s="4" t="n">
        <x:v>194.244</x:v>
      </x:c>
      <x:c r="M2703" s="5">
        <x:f>J2703/0.364*100</x:f>
      </x:c>
      <x:c r="N2703" s="6">
        <x:f>M2703*L2703/100</x:f>
      </x:c>
      <x:c r="O2703" s="6">
        <x:f>H2703-N2703</x:f>
      </x:c>
    </x:row>
    <x:row r="2704" spans="1:25">
      <x:c r="A2704" s="0" t="s">
        <x:v>132</x:v>
      </x:c>
      <x:c r="B2704" s="0" t="n">
        <x:v>2309</x:v>
      </x:c>
      <x:c r="C2704" s="0" t="s">
        <x:v>128</x:v>
      </x:c>
      <x:c r="D2704" s="0" t="s">
        <x:v>18</x:v>
      </x:c>
      <x:c r="E2704" s="0" t="s">
        <x:v>19</x:v>
      </x:c>
      <x:c r="F2704" s="0" t="s">
        <x:v>20</x:v>
      </x:c>
      <x:c r="G2704" s="0" t="n">
        <x:v>1002</x:v>
      </x:c>
      <x:c r="H2704" s="4" t="n">
        <x:v>44.4</x:v>
      </x:c>
      <x:c r="I2704" s="4" t="n">
        <x:v>1002</x:v>
      </x:c>
      <x:c r="J2704" s="4" t="n">
        <x:v>0.044</x:v>
      </x:c>
      <x:c r="K2704" s="4">
        <x:f>I2704*J2704</x:f>
      </x:c>
      <x:c r="L2704" s="4" t="n">
        <x:v>194.244</x:v>
      </x:c>
      <x:c r="M2704" s="5">
        <x:f>J2704/0.364*100</x:f>
      </x:c>
      <x:c r="N2704" s="6">
        <x:f>M2704*L2704/100</x:f>
      </x:c>
      <x:c r="O2704" s="6">
        <x:f>H2704-N2704</x:f>
      </x:c>
    </x:row>
    <x:row r="2705" spans="1:25">
      <x:c r="A2705" s="0" t="s">
        <x:v>132</x:v>
      </x:c>
      <x:c r="B2705" s="0" t="n">
        <x:v>2309</x:v>
      </x:c>
      <x:c r="C2705" s="0" t="s">
        <x:v>128</x:v>
      </x:c>
      <x:c r="D2705" s="0" t="s">
        <x:v>129</x:v>
      </x:c>
      <x:c r="E2705" s="0" t="s">
        <x:v>130</x:v>
      </x:c>
      <x:c r="F2705" s="0" t="s">
        <x:v>20</x:v>
      </x:c>
      <x:c r="G2705" s="0" t="n">
        <x:v>1002</x:v>
      </x:c>
      <x:c r="H2705" s="4" t="n">
        <x:v>1.4</x:v>
      </x:c>
      <x:c r="I2705" s="4" t="n">
        <x:v>1002</x:v>
      </x:c>
      <x:c r="J2705" s="4" t="n">
        <x:v>0.001</x:v>
      </x:c>
      <x:c r="K2705" s="4">
        <x:f>I2705*J2705</x:f>
      </x:c>
      <x:c r="L2705" s="4" t="n">
        <x:v>194.244</x:v>
      </x:c>
      <x:c r="M2705" s="5">
        <x:f>J2705/0.364*100</x:f>
      </x:c>
      <x:c r="N2705" s="6">
        <x:f>M2705*L2705/100</x:f>
      </x:c>
      <x:c r="O2705" s="6">
        <x:f>H2705-N2705</x:f>
      </x:c>
    </x:row>
    <x:row r="2706" spans="1:25">
      <x:c r="A2706" s="0" t="s">
        <x:v>132</x:v>
      </x:c>
      <x:c r="B2706" s="0" t="n">
        <x:v>2309</x:v>
      </x:c>
      <x:c r="C2706" s="0" t="s">
        <x:v>128</x:v>
      </x:c>
      <x:c r="D2706" s="0" t="s">
        <x:v>18</x:v>
      </x:c>
      <x:c r="E2706" s="0" t="s">
        <x:v>19</x:v>
      </x:c>
      <x:c r="F2706" s="0" t="s">
        <x:v>20</x:v>
      </x:c>
      <x:c r="G2706" s="0" t="n">
        <x:v>1002</x:v>
      </x:c>
      <x:c r="H2706" s="4" t="n">
        <x:v>1.68</x:v>
      </x:c>
      <x:c r="I2706" s="4" t="n">
        <x:v>1002</x:v>
      </x:c>
      <x:c r="J2706" s="4" t="n">
        <x:v>0.002</x:v>
      </x:c>
      <x:c r="K2706" s="4">
        <x:f>I2706*J2706</x:f>
      </x:c>
      <x:c r="L2706" s="4" t="n">
        <x:v>194.244</x:v>
      </x:c>
      <x:c r="M2706" s="5">
        <x:f>J2706/0.364*100</x:f>
      </x:c>
      <x:c r="N2706" s="6">
        <x:f>M2706*L2706/100</x:f>
      </x:c>
      <x:c r="O2706" s="6">
        <x:f>H2706-N2706</x:f>
      </x:c>
    </x:row>
    <x:row r="2707" spans="1:25">
      <x:c r="A2707" s="0" t="s">
        <x:v>132</x:v>
      </x:c>
      <x:c r="B2707" s="0" t="n">
        <x:v>2309</x:v>
      </x:c>
      <x:c r="C2707" s="0" t="s">
        <x:v>128</x:v>
      </x:c>
      <x:c r="D2707" s="0" t="s">
        <x:v>18</x:v>
      </x:c>
      <x:c r="E2707" s="0" t="s">
        <x:v>19</x:v>
      </x:c>
      <x:c r="F2707" s="0" t="s">
        <x:v>20</x:v>
      </x:c>
      <x:c r="G2707" s="0" t="n">
        <x:v>1002</x:v>
      </x:c>
      <x:c r="H2707" s="4" t="n">
        <x:v>74.16</x:v>
      </x:c>
      <x:c r="I2707" s="4" t="n">
        <x:v>1002</x:v>
      </x:c>
      <x:c r="J2707" s="4" t="n">
        <x:v>0.074</x:v>
      </x:c>
      <x:c r="K2707" s="4">
        <x:f>I2707*J2707</x:f>
      </x:c>
      <x:c r="L2707" s="4" t="n">
        <x:v>194.244</x:v>
      </x:c>
      <x:c r="M2707" s="5">
        <x:f>J2707/0.364*100</x:f>
      </x:c>
      <x:c r="N2707" s="6">
        <x:f>M2707*L2707/100</x:f>
      </x:c>
      <x:c r="O2707" s="6">
        <x:f>H2707-N2707</x:f>
      </x:c>
    </x:row>
    <x:row r="2708" spans="1:25">
      <x:c r="A2708" s="0" t="s">
        <x:v>132</x:v>
      </x:c>
      <x:c r="B2708" s="0" t="n">
        <x:v>2309</x:v>
      </x:c>
      <x:c r="C2708" s="0" t="s">
        <x:v>128</x:v>
      </x:c>
      <x:c r="D2708" s="0" t="s">
        <x:v>129</x:v>
      </x:c>
      <x:c r="E2708" s="0" t="s">
        <x:v>130</x:v>
      </x:c>
      <x:c r="F2708" s="0" t="s">
        <x:v>20</x:v>
      </x:c>
      <x:c r="G2708" s="0" t="n">
        <x:v>1002</x:v>
      </x:c>
      <x:c r="H2708" s="4" t="n">
        <x:v>30</x:v>
      </x:c>
      <x:c r="I2708" s="4" t="n">
        <x:v>1002</x:v>
      </x:c>
      <x:c r="J2708" s="4" t="n">
        <x:v>0.03</x:v>
      </x:c>
      <x:c r="K2708" s="4">
        <x:f>I2708*J2708</x:f>
      </x:c>
      <x:c r="L2708" s="4" t="n">
        <x:v>194.244</x:v>
      </x:c>
      <x:c r="M2708" s="5">
        <x:f>J2708/0.364*100</x:f>
      </x:c>
      <x:c r="N2708" s="6">
        <x:f>M2708*L2708/100</x:f>
      </x:c>
      <x:c r="O2708" s="6">
        <x:f>H2708-N2708</x:f>
      </x:c>
    </x:row>
    <x:row r="2709" spans="1:25">
      <x:c r="A2709" s="0" t="s">
        <x:v>132</x:v>
      </x:c>
      <x:c r="B2709" s="0" t="n">
        <x:v>2309</x:v>
      </x:c>
      <x:c r="C2709" s="0" t="s">
        <x:v>128</x:v>
      </x:c>
      <x:c r="D2709" s="0" t="s">
        <x:v>18</x:v>
      </x:c>
      <x:c r="E2709" s="0" t="s">
        <x:v>19</x:v>
      </x:c>
      <x:c r="F2709" s="0" t="s">
        <x:v>26</x:v>
      </x:c>
      <x:c r="G2709" s="0" t="n">
        <x:v>1002</x:v>
      </x:c>
      <x:c r="H2709" s="4" t="n">
        <x:v>70.142</x:v>
      </x:c>
      <x:c r="I2709" s="4" t="n">
        <x:v>1002</x:v>
      </x:c>
      <x:c r="J2709" s="4" t="n">
        <x:v>0.07</x:v>
      </x:c>
      <x:c r="K2709" s="4">
        <x:f>I2709*J2709</x:f>
      </x:c>
      <x:c r="L2709" s="4" t="n">
        <x:v>194.244</x:v>
      </x:c>
      <x:c r="M2709" s="5">
        <x:f>J2709/0.364*100</x:f>
      </x:c>
      <x:c r="N2709" s="6">
        <x:f>M2709*L2709/100</x:f>
      </x:c>
      <x:c r="O2709" s="6">
        <x:f>H2709-N2709</x:f>
      </x:c>
    </x:row>
    <x:row r="2710" spans="1:25">
      <x:c r="A2710" s="0" t="s">
        <x:v>140</x:v>
      </x:c>
      <x:c r="B2710" s="0" t="n">
        <x:v>2311</x:v>
      </x:c>
      <x:c r="C2710" s="0" t="s">
        <x:v>21</x:v>
      </x:c>
      <x:c r="D2710" s="0" t="s">
        <x:v>22</x:v>
      </x:c>
      <x:c r="E2710" s="0" t="s">
        <x:v>23</x:v>
      </x:c>
      <x:c r="F2710" s="0" t="s">
        <x:v>20</x:v>
      </x:c>
      <x:c r="G2710" s="0" t="n">
        <x:v>177</x:v>
      </x:c>
      <x:c r="H2710" s="4" t="n">
        <x:v>43.384</x:v>
      </x:c>
      <x:c r="I2710" s="4" t="n">
        <x:v>177</x:v>
      </x:c>
      <x:c r="J2710" s="4" t="n">
        <x:v>0.245</x:v>
      </x:c>
      <x:c r="K2710" s="4">
        <x:f>I2710*J2710</x:f>
      </x:c>
      <x:c r="L2710" s="4" t="n">
        <x:v>0</x:v>
      </x:c>
      <x:c r="M2710" s="5">
        <x:f>J2710/2.366*100</x:f>
      </x:c>
      <x:c r="N2710" s="6">
        <x:f>M2710*L2710/100</x:f>
      </x:c>
      <x:c r="O2710" s="6">
        <x:f>H2710-N2710</x:f>
      </x:c>
    </x:row>
    <x:row r="2711" spans="1:25">
      <x:c r="A2711" s="0" t="s">
        <x:v>140</x:v>
      </x:c>
      <x:c r="B2711" s="0" t="n">
        <x:v>2311</x:v>
      </x:c>
      <x:c r="C2711" s="0" t="s">
        <x:v>21</x:v>
      </x:c>
      <x:c r="D2711" s="0" t="s">
        <x:v>22</x:v>
      </x:c>
      <x:c r="E2711" s="0" t="s">
        <x:v>23</x:v>
      </x:c>
      <x:c r="F2711" s="0" t="s">
        <x:v>20</x:v>
      </x:c>
      <x:c r="G2711" s="0" t="n">
        <x:v>177</x:v>
      </x:c>
      <x:c r="H2711" s="4" t="n">
        <x:v>39.897</x:v>
      </x:c>
      <x:c r="I2711" s="4" t="n">
        <x:v>177</x:v>
      </x:c>
      <x:c r="J2711" s="4" t="n">
        <x:v>0.225</x:v>
      </x:c>
      <x:c r="K2711" s="4">
        <x:f>I2711*J2711</x:f>
      </x:c>
      <x:c r="L2711" s="4" t="n">
        <x:v>0</x:v>
      </x:c>
      <x:c r="M2711" s="5">
        <x:f>J2711/2.366*100</x:f>
      </x:c>
      <x:c r="N2711" s="6">
        <x:f>M2711*L2711/100</x:f>
      </x:c>
      <x:c r="O2711" s="6">
        <x:f>H2711-N2711</x:f>
      </x:c>
    </x:row>
    <x:row r="2712" spans="1:25">
      <x:c r="A2712" s="0" t="s">
        <x:v>140</x:v>
      </x:c>
      <x:c r="B2712" s="0" t="n">
        <x:v>2311</x:v>
      </x:c>
      <x:c r="C2712" s="0" t="s">
        <x:v>21</x:v>
      </x:c>
      <x:c r="D2712" s="0" t="s">
        <x:v>22</x:v>
      </x:c>
      <x:c r="E2712" s="0" t="s">
        <x:v>23</x:v>
      </x:c>
      <x:c r="F2712" s="0" t="s">
        <x:v>20</x:v>
      </x:c>
      <x:c r="G2712" s="0" t="n">
        <x:v>177</x:v>
      </x:c>
      <x:c r="H2712" s="4" t="n">
        <x:v>20.46</x:v>
      </x:c>
      <x:c r="I2712" s="4" t="n">
        <x:v>177</x:v>
      </x:c>
      <x:c r="J2712" s="4" t="n">
        <x:v>0.116</x:v>
      </x:c>
      <x:c r="K2712" s="4">
        <x:f>I2712*J2712</x:f>
      </x:c>
      <x:c r="L2712" s="4" t="n">
        <x:v>0</x:v>
      </x:c>
      <x:c r="M2712" s="5">
        <x:f>J2712/2.366*100</x:f>
      </x:c>
      <x:c r="N2712" s="6">
        <x:f>M2712*L2712/100</x:f>
      </x:c>
      <x:c r="O2712" s="6">
        <x:f>H2712-N2712</x:f>
      </x:c>
    </x:row>
    <x:row r="2713" spans="1:25">
      <x:c r="A2713" s="0" t="s">
        <x:v>140</x:v>
      </x:c>
      <x:c r="B2713" s="0" t="n">
        <x:v>2311</x:v>
      </x:c>
      <x:c r="C2713" s="0" t="s">
        <x:v>21</x:v>
      </x:c>
      <x:c r="D2713" s="0" t="s">
        <x:v>28</x:v>
      </x:c>
      <x:c r="E2713" s="0" t="s">
        <x:v>19</x:v>
      </x:c>
      <x:c r="F2713" s="0" t="s">
        <x:v>26</x:v>
      </x:c>
      <x:c r="G2713" s="0" t="n">
        <x:v>177</x:v>
      </x:c>
      <x:c r="H2713" s="4" t="n">
        <x:v>46.023</x:v>
      </x:c>
      <x:c r="I2713" s="4" t="n">
        <x:v>177</x:v>
      </x:c>
      <x:c r="J2713" s="4" t="n">
        <x:v>0.26</x:v>
      </x:c>
      <x:c r="K2713" s="4">
        <x:f>I2713*J2713</x:f>
      </x:c>
      <x:c r="L2713" s="4" t="n">
        <x:v>0</x:v>
      </x:c>
      <x:c r="M2713" s="5">
        <x:f>J2713/2.366*100</x:f>
      </x:c>
      <x:c r="N2713" s="6">
        <x:f>M2713*L2713/100</x:f>
      </x:c>
      <x:c r="O2713" s="6">
        <x:f>H2713-N2713</x:f>
      </x:c>
    </x:row>
    <x:row r="2714" spans="1:25">
      <x:c r="A2714" s="0" t="s">
        <x:v>140</x:v>
      </x:c>
      <x:c r="B2714" s="0" t="n">
        <x:v>2311</x:v>
      </x:c>
      <x:c r="C2714" s="0" t="s">
        <x:v>21</x:v>
      </x:c>
      <x:c r="D2714" s="0" t="s">
        <x:v>28</x:v>
      </x:c>
      <x:c r="E2714" s="0" t="s">
        <x:v>23</x:v>
      </x:c>
      <x:c r="F2714" s="0" t="s">
        <x:v>26</x:v>
      </x:c>
      <x:c r="G2714" s="0" t="n">
        <x:v>177</x:v>
      </x:c>
      <x:c r="H2714" s="4" t="n">
        <x:v>269.039</x:v>
      </x:c>
      <x:c r="I2714" s="4" t="n">
        <x:v>177</x:v>
      </x:c>
      <x:c r="J2714" s="4" t="n">
        <x:v>1.52</x:v>
      </x:c>
      <x:c r="K2714" s="4">
        <x:f>I2714*J2714</x:f>
      </x:c>
      <x:c r="L2714" s="4" t="n">
        <x:v>0</x:v>
      </x:c>
      <x:c r="M2714" s="5">
        <x:f>J2714/2.366*100</x:f>
      </x:c>
      <x:c r="N2714" s="6">
        <x:f>M2714*L2714/100</x:f>
      </x:c>
      <x:c r="O2714" s="6">
        <x:f>H2714-N2714</x:f>
      </x:c>
    </x:row>
    <x:row r="2715" spans="1:25">
      <x:c r="A2715" s="0" t="s">
        <x:v>78</x:v>
      </x:c>
      <x:c r="B2715" s="0" t="n">
        <x:v>2312</x:v>
      </x:c>
      <x:c r="C2715" s="0" t="s">
        <x:v>21</x:v>
      </x:c>
      <x:c r="D2715" s="0" t="s">
        <x:v>22</x:v>
      </x:c>
      <x:c r="E2715" s="0" t="s">
        <x:v>23</x:v>
      </x:c>
      <x:c r="F2715" s="0" t="s">
        <x:v>20</x:v>
      </x:c>
      <x:c r="G2715" s="0" t="n">
        <x:v>117</x:v>
      </x:c>
      <x:c r="H2715" s="4" t="n">
        <x:v>43.384</x:v>
      </x:c>
      <x:c r="I2715" s="4" t="n">
        <x:v>117</x:v>
      </x:c>
      <x:c r="J2715" s="4" t="n">
        <x:v>0.371</x:v>
      </x:c>
      <x:c r="K2715" s="4">
        <x:f>I2715*J2715</x:f>
      </x:c>
      <x:c r="L2715" s="4" t="n">
        <x:v>216.993</x:v>
      </x:c>
      <x:c r="M2715" s="5">
        <x:f>J2715/2.863*100</x:f>
      </x:c>
      <x:c r="N2715" s="6">
        <x:f>M2715*L2715/100</x:f>
      </x:c>
      <x:c r="O2715" s="6">
        <x:f>H2715-N2715</x:f>
      </x:c>
    </x:row>
    <x:row r="2716" spans="1:25">
      <x:c r="A2716" s="0" t="s">
        <x:v>78</x:v>
      </x:c>
      <x:c r="B2716" s="0" t="n">
        <x:v>2312</x:v>
      </x:c>
      <x:c r="C2716" s="0" t="s">
        <x:v>21</x:v>
      </x:c>
      <x:c r="D2716" s="0" t="s">
        <x:v>22</x:v>
      </x:c>
      <x:c r="E2716" s="0" t="s">
        <x:v>23</x:v>
      </x:c>
      <x:c r="F2716" s="0" t="s">
        <x:v>20</x:v>
      </x:c>
      <x:c r="G2716" s="0" t="n">
        <x:v>117</x:v>
      </x:c>
      <x:c r="H2716" s="4" t="n">
        <x:v>43.384</x:v>
      </x:c>
      <x:c r="I2716" s="4" t="n">
        <x:v>117</x:v>
      </x:c>
      <x:c r="J2716" s="4" t="n">
        <x:v>0.371</x:v>
      </x:c>
      <x:c r="K2716" s="4">
        <x:f>I2716*J2716</x:f>
      </x:c>
      <x:c r="L2716" s="4" t="n">
        <x:v>216.993</x:v>
      </x:c>
      <x:c r="M2716" s="5">
        <x:f>J2716/2.863*100</x:f>
      </x:c>
      <x:c r="N2716" s="6">
        <x:f>M2716*L2716/100</x:f>
      </x:c>
      <x:c r="O2716" s="6">
        <x:f>H2716-N2716</x:f>
      </x:c>
    </x:row>
    <x:row r="2717" spans="1:25">
      <x:c r="A2717" s="0" t="s">
        <x:v>78</x:v>
      </x:c>
      <x:c r="B2717" s="0" t="n">
        <x:v>2312</x:v>
      </x:c>
      <x:c r="C2717" s="0" t="s">
        <x:v>21</x:v>
      </x:c>
      <x:c r="D2717" s="0" t="s">
        <x:v>22</x:v>
      </x:c>
      <x:c r="E2717" s="0" t="s">
        <x:v>23</x:v>
      </x:c>
      <x:c r="F2717" s="0" t="s">
        <x:v>20</x:v>
      </x:c>
      <x:c r="G2717" s="0" t="n">
        <x:v>117</x:v>
      </x:c>
      <x:c r="H2717" s="4" t="n">
        <x:v>39.897</x:v>
      </x:c>
      <x:c r="I2717" s="4" t="n">
        <x:v>117</x:v>
      </x:c>
      <x:c r="J2717" s="4" t="n">
        <x:v>0.341</x:v>
      </x:c>
      <x:c r="K2717" s="4">
        <x:f>I2717*J2717</x:f>
      </x:c>
      <x:c r="L2717" s="4" t="n">
        <x:v>216.993</x:v>
      </x:c>
      <x:c r="M2717" s="5">
        <x:f>J2717/2.863*100</x:f>
      </x:c>
      <x:c r="N2717" s="6">
        <x:f>M2717*L2717/100</x:f>
      </x:c>
      <x:c r="O2717" s="6">
        <x:f>H2717-N2717</x:f>
      </x:c>
    </x:row>
    <x:row r="2718" spans="1:25">
      <x:c r="A2718" s="0" t="s">
        <x:v>78</x:v>
      </x:c>
      <x:c r="B2718" s="0" t="n">
        <x:v>2312</x:v>
      </x:c>
      <x:c r="C2718" s="0" t="s">
        <x:v>21</x:v>
      </x:c>
      <x:c r="D2718" s="0" t="s">
        <x:v>28</x:v>
      </x:c>
      <x:c r="E2718" s="0" t="s">
        <x:v>19</x:v>
      </x:c>
      <x:c r="F2718" s="0" t="s">
        <x:v>26</x:v>
      </x:c>
      <x:c r="G2718" s="0" t="n">
        <x:v>117</x:v>
      </x:c>
      <x:c r="H2718" s="4" t="n">
        <x:v>30.427</x:v>
      </x:c>
      <x:c r="I2718" s="4" t="n">
        <x:v>117</x:v>
      </x:c>
      <x:c r="J2718" s="4" t="n">
        <x:v>0.26</x:v>
      </x:c>
      <x:c r="K2718" s="4">
        <x:f>I2718*J2718</x:f>
      </x:c>
      <x:c r="L2718" s="4" t="n">
        <x:v>216.993</x:v>
      </x:c>
      <x:c r="M2718" s="5">
        <x:f>J2718/2.863*100</x:f>
      </x:c>
      <x:c r="N2718" s="6">
        <x:f>M2718*L2718/100</x:f>
      </x:c>
      <x:c r="O2718" s="6">
        <x:f>H2718-N2718</x:f>
      </x:c>
    </x:row>
    <x:row r="2719" spans="1:25">
      <x:c r="A2719" s="0" t="s">
        <x:v>78</x:v>
      </x:c>
      <x:c r="B2719" s="0" t="n">
        <x:v>2312</x:v>
      </x:c>
      <x:c r="C2719" s="0" t="s">
        <x:v>21</x:v>
      </x:c>
      <x:c r="D2719" s="0" t="s">
        <x:v>28</x:v>
      </x:c>
      <x:c r="E2719" s="0" t="s">
        <x:v>23</x:v>
      </x:c>
      <x:c r="F2719" s="0" t="s">
        <x:v>26</x:v>
      </x:c>
      <x:c r="G2719" s="0" t="n">
        <x:v>117</x:v>
      </x:c>
      <x:c r="H2719" s="4" t="n">
        <x:v>177.84</x:v>
      </x:c>
      <x:c r="I2719" s="4" t="n">
        <x:v>117</x:v>
      </x:c>
      <x:c r="J2719" s="4" t="n">
        <x:v>1.52</x:v>
      </x:c>
      <x:c r="K2719" s="4">
        <x:f>I2719*J2719</x:f>
      </x:c>
      <x:c r="L2719" s="4" t="n">
        <x:v>216.993</x:v>
      </x:c>
      <x:c r="M2719" s="5">
        <x:f>J2719/2.863*100</x:f>
      </x:c>
      <x:c r="N2719" s="6">
        <x:f>M2719*L2719/100</x:f>
      </x:c>
      <x:c r="O2719" s="6">
        <x:f>H2719-N2719</x:f>
      </x:c>
    </x:row>
    <x:row r="2720" spans="1:25">
      <x:c r="A2720" s="0" t="s">
        <x:v>110</x:v>
      </x:c>
      <x:c r="B2720" s="0" t="n">
        <x:v>2314</x:v>
      </x:c>
      <x:c r="C2720" s="0" t="s">
        <x:v>21</x:v>
      </x:c>
      <x:c r="D2720" s="0" t="s">
        <x:v>22</x:v>
      </x:c>
      <x:c r="E2720" s="0" t="s">
        <x:v>23</x:v>
      </x:c>
      <x:c r="F2720" s="0" t="s">
        <x:v>20</x:v>
      </x:c>
      <x:c r="G2720" s="0" t="n">
        <x:v>137</x:v>
      </x:c>
      <x:c r="H2720" s="4" t="n">
        <x:v>43.384</x:v>
      </x:c>
      <x:c r="I2720" s="4" t="n">
        <x:v>137</x:v>
      </x:c>
      <x:c r="J2720" s="4" t="n">
        <x:v>0.317</x:v>
      </x:c>
      <x:c r="K2720" s="4">
        <x:f>I2720*J2720</x:f>
      </x:c>
      <x:c r="L2720" s="4" t="n">
        <x:v>0</x:v>
      </x:c>
      <x:c r="M2720" s="5">
        <x:f>J2720/3.072*100</x:f>
      </x:c>
      <x:c r="N2720" s="6">
        <x:f>M2720*L2720/100</x:f>
      </x:c>
      <x:c r="O2720" s="6">
        <x:f>H2720-N2720</x:f>
      </x:c>
    </x:row>
    <x:row r="2721" spans="1:25">
      <x:c r="A2721" s="0" t="s">
        <x:v>110</x:v>
      </x:c>
      <x:c r="B2721" s="0" t="n">
        <x:v>2314</x:v>
      </x:c>
      <x:c r="C2721" s="0" t="s">
        <x:v>21</x:v>
      </x:c>
      <x:c r="D2721" s="0" t="s">
        <x:v>22</x:v>
      </x:c>
      <x:c r="E2721" s="0" t="s">
        <x:v>23</x:v>
      </x:c>
      <x:c r="F2721" s="0" t="s">
        <x:v>20</x:v>
      </x:c>
      <x:c r="G2721" s="0" t="n">
        <x:v>137</x:v>
      </x:c>
      <x:c r="H2721" s="4" t="n">
        <x:v>43.384</x:v>
      </x:c>
      <x:c r="I2721" s="4" t="n">
        <x:v>137</x:v>
      </x:c>
      <x:c r="J2721" s="4" t="n">
        <x:v>0.317</x:v>
      </x:c>
      <x:c r="K2721" s="4">
        <x:f>I2721*J2721</x:f>
      </x:c>
      <x:c r="L2721" s="4" t="n">
        <x:v>0</x:v>
      </x:c>
      <x:c r="M2721" s="5">
        <x:f>J2721/3.072*100</x:f>
      </x:c>
      <x:c r="N2721" s="6">
        <x:f>M2721*L2721/100</x:f>
      </x:c>
      <x:c r="O2721" s="6">
        <x:f>H2721-N2721</x:f>
      </x:c>
    </x:row>
    <x:row r="2722" spans="1:25">
      <x:c r="A2722" s="0" t="s">
        <x:v>110</x:v>
      </x:c>
      <x:c r="B2722" s="0" t="n">
        <x:v>2314</x:v>
      </x:c>
      <x:c r="C2722" s="0" t="s">
        <x:v>21</x:v>
      </x:c>
      <x:c r="D2722" s="0" t="s">
        <x:v>22</x:v>
      </x:c>
      <x:c r="E2722" s="0" t="s">
        <x:v>23</x:v>
      </x:c>
      <x:c r="F2722" s="0" t="s">
        <x:v>20</x:v>
      </x:c>
      <x:c r="G2722" s="0" t="n">
        <x:v>137</x:v>
      </x:c>
      <x:c r="H2722" s="4" t="n">
        <x:v>43.384</x:v>
      </x:c>
      <x:c r="I2722" s="4" t="n">
        <x:v>137</x:v>
      </x:c>
      <x:c r="J2722" s="4" t="n">
        <x:v>0.317</x:v>
      </x:c>
      <x:c r="K2722" s="4">
        <x:f>I2722*J2722</x:f>
      </x:c>
      <x:c r="L2722" s="4" t="n">
        <x:v>0</x:v>
      </x:c>
      <x:c r="M2722" s="5">
        <x:f>J2722/3.072*100</x:f>
      </x:c>
      <x:c r="N2722" s="6">
        <x:f>M2722*L2722/100</x:f>
      </x:c>
      <x:c r="O2722" s="6">
        <x:f>H2722-N2722</x:f>
      </x:c>
    </x:row>
    <x:row r="2723" spans="1:25">
      <x:c r="A2723" s="0" t="s">
        <x:v>110</x:v>
      </x:c>
      <x:c r="B2723" s="0" t="n">
        <x:v>2314</x:v>
      </x:c>
      <x:c r="C2723" s="0" t="s">
        <x:v>21</x:v>
      </x:c>
      <x:c r="D2723" s="0" t="s">
        <x:v>22</x:v>
      </x:c>
      <x:c r="E2723" s="0" t="s">
        <x:v>23</x:v>
      </x:c>
      <x:c r="F2723" s="0" t="s">
        <x:v>20</x:v>
      </x:c>
      <x:c r="G2723" s="0" t="n">
        <x:v>137</x:v>
      </x:c>
      <x:c r="H2723" s="4" t="n">
        <x:v>6.82</x:v>
      </x:c>
      <x:c r="I2723" s="4" t="n">
        <x:v>137</x:v>
      </x:c>
      <x:c r="J2723" s="4" t="n">
        <x:v>0.05</x:v>
      </x:c>
      <x:c r="K2723" s="4">
        <x:f>I2723*J2723</x:f>
      </x:c>
      <x:c r="L2723" s="4" t="n">
        <x:v>0</x:v>
      </x:c>
      <x:c r="M2723" s="5">
        <x:f>J2723/3.072*100</x:f>
      </x:c>
      <x:c r="N2723" s="6">
        <x:f>M2723*L2723/100</x:f>
      </x:c>
      <x:c r="O2723" s="6">
        <x:f>H2723-N2723</x:f>
      </x:c>
    </x:row>
    <x:row r="2724" spans="1:25">
      <x:c r="A2724" s="0" t="s">
        <x:v>110</x:v>
      </x:c>
      <x:c r="B2724" s="0" t="n">
        <x:v>2314</x:v>
      </x:c>
      <x:c r="C2724" s="0" t="s">
        <x:v>21</x:v>
      </x:c>
      <x:c r="D2724" s="0" t="s">
        <x:v>22</x:v>
      </x:c>
      <x:c r="E2724" s="0" t="s">
        <x:v>23</x:v>
      </x:c>
      <x:c r="F2724" s="0" t="s">
        <x:v>20</x:v>
      </x:c>
      <x:c r="G2724" s="0" t="n">
        <x:v>137</x:v>
      </x:c>
      <x:c r="H2724" s="4" t="n">
        <x:v>39.897</x:v>
      </x:c>
      <x:c r="I2724" s="4" t="n">
        <x:v>137</x:v>
      </x:c>
      <x:c r="J2724" s="4" t="n">
        <x:v>0.291</x:v>
      </x:c>
      <x:c r="K2724" s="4">
        <x:f>I2724*J2724</x:f>
      </x:c>
      <x:c r="L2724" s="4" t="n">
        <x:v>0</x:v>
      </x:c>
      <x:c r="M2724" s="5">
        <x:f>J2724/3.072*100</x:f>
      </x:c>
      <x:c r="N2724" s="6">
        <x:f>M2724*L2724/100</x:f>
      </x:c>
      <x:c r="O2724" s="6">
        <x:f>H2724-N2724</x:f>
      </x:c>
    </x:row>
    <x:row r="2725" spans="1:25">
      <x:c r="A2725" s="0" t="s">
        <x:v>110</x:v>
      </x:c>
      <x:c r="B2725" s="0" t="n">
        <x:v>2314</x:v>
      </x:c>
      <x:c r="C2725" s="0" t="s">
        <x:v>21</x:v>
      </x:c>
      <x:c r="D2725" s="0" t="s">
        <x:v>28</x:v>
      </x:c>
      <x:c r="E2725" s="0" t="s">
        <x:v>19</x:v>
      </x:c>
      <x:c r="F2725" s="0" t="s">
        <x:v>26</x:v>
      </x:c>
      <x:c r="G2725" s="0" t="n">
        <x:v>137</x:v>
      </x:c>
      <x:c r="H2725" s="4" t="n">
        <x:v>35.622</x:v>
      </x:c>
      <x:c r="I2725" s="4" t="n">
        <x:v>137</x:v>
      </x:c>
      <x:c r="J2725" s="4" t="n">
        <x:v>0.26</x:v>
      </x:c>
      <x:c r="K2725" s="4">
        <x:f>I2725*J2725</x:f>
      </x:c>
      <x:c r="L2725" s="4" t="n">
        <x:v>0</x:v>
      </x:c>
      <x:c r="M2725" s="5">
        <x:f>J2725/3.072*100</x:f>
      </x:c>
      <x:c r="N2725" s="6">
        <x:f>M2725*L2725/100</x:f>
      </x:c>
      <x:c r="O2725" s="6">
        <x:f>H2725-N2725</x:f>
      </x:c>
    </x:row>
    <x:row r="2726" spans="1:25">
      <x:c r="A2726" s="0" t="s">
        <x:v>110</x:v>
      </x:c>
      <x:c r="B2726" s="0" t="n">
        <x:v>2314</x:v>
      </x:c>
      <x:c r="C2726" s="0" t="s">
        <x:v>21</x:v>
      </x:c>
      <x:c r="D2726" s="0" t="s">
        <x:v>28</x:v>
      </x:c>
      <x:c r="E2726" s="0" t="s">
        <x:v>23</x:v>
      </x:c>
      <x:c r="F2726" s="0" t="s">
        <x:v>26</x:v>
      </x:c>
      <x:c r="G2726" s="0" t="n">
        <x:v>137</x:v>
      </x:c>
      <x:c r="H2726" s="4" t="n">
        <x:v>208.24</x:v>
      </x:c>
      <x:c r="I2726" s="4" t="n">
        <x:v>137</x:v>
      </x:c>
      <x:c r="J2726" s="4" t="n">
        <x:v>1.52</x:v>
      </x:c>
      <x:c r="K2726" s="4">
        <x:f>I2726*J2726</x:f>
      </x:c>
      <x:c r="L2726" s="4" t="n">
        <x:v>0</x:v>
      </x:c>
      <x:c r="M2726" s="5">
        <x:f>J2726/3.072*100</x:f>
      </x:c>
      <x:c r="N2726" s="6">
        <x:f>M2726*L2726/100</x:f>
      </x:c>
      <x:c r="O2726" s="6">
        <x:f>H2726-N2726</x:f>
      </x:c>
    </x:row>
    <x:row r="2727" spans="1:25">
      <x:c r="A2727" s="0" t="s">
        <x:v>69</x:v>
      </x:c>
      <x:c r="B2727" s="0" t="n">
        <x:v>2315</x:v>
      </x:c>
      <x:c r="C2727" s="0" t="s">
        <x:v>21</x:v>
      </x:c>
      <x:c r="D2727" s="0" t="s">
        <x:v>22</x:v>
      </x:c>
      <x:c r="E2727" s="0" t="s">
        <x:v>23</x:v>
      </x:c>
      <x:c r="F2727" s="0" t="s">
        <x:v>20</x:v>
      </x:c>
      <x:c r="G2727" s="0" t="n">
        <x:v>117</x:v>
      </x:c>
      <x:c r="H2727" s="4" t="n">
        <x:v>39.897</x:v>
      </x:c>
      <x:c r="I2727" s="4" t="n">
        <x:v>117</x:v>
      </x:c>
      <x:c r="J2727" s="4" t="n">
        <x:v>0.341</x:v>
      </x:c>
      <x:c r="K2727" s="4">
        <x:f>I2727*J2727</x:f>
      </x:c>
      <x:c r="L2727" s="4" t="n">
        <x:v>0</x:v>
      </x:c>
      <x:c r="M2727" s="5">
        <x:f>J2727/2.629*100</x:f>
      </x:c>
      <x:c r="N2727" s="6">
        <x:f>M2727*L2727/100</x:f>
      </x:c>
      <x:c r="O2727" s="6">
        <x:f>H2727-N2727</x:f>
      </x:c>
    </x:row>
    <x:row r="2728" spans="1:25">
      <x:c r="A2728" s="0" t="s">
        <x:v>69</x:v>
      </x:c>
      <x:c r="B2728" s="0" t="n">
        <x:v>2315</x:v>
      </x:c>
      <x:c r="C2728" s="0" t="s">
        <x:v>21</x:v>
      </x:c>
      <x:c r="D2728" s="0" t="s">
        <x:v>22</x:v>
      </x:c>
      <x:c r="E2728" s="0" t="s">
        <x:v>23</x:v>
      </x:c>
      <x:c r="F2728" s="0" t="s">
        <x:v>20</x:v>
      </x:c>
      <x:c r="G2728" s="0" t="n">
        <x:v>117</x:v>
      </x:c>
      <x:c r="H2728" s="4" t="n">
        <x:v>29.696</x:v>
      </x:c>
      <x:c r="I2728" s="4" t="n">
        <x:v>117</x:v>
      </x:c>
      <x:c r="J2728" s="4" t="n">
        <x:v>0.254</x:v>
      </x:c>
      <x:c r="K2728" s="4">
        <x:f>I2728*J2728</x:f>
      </x:c>
      <x:c r="L2728" s="4" t="n">
        <x:v>0</x:v>
      </x:c>
      <x:c r="M2728" s="5">
        <x:f>J2728/2.629*100</x:f>
      </x:c>
      <x:c r="N2728" s="6">
        <x:f>M2728*L2728/100</x:f>
      </x:c>
      <x:c r="O2728" s="6">
        <x:f>H2728-N2728</x:f>
      </x:c>
    </x:row>
    <x:row r="2729" spans="1:25">
      <x:c r="A2729" s="0" t="s">
        <x:v>69</x:v>
      </x:c>
      <x:c r="B2729" s="0" t="n">
        <x:v>2315</x:v>
      </x:c>
      <x:c r="C2729" s="0" t="s">
        <x:v>21</x:v>
      </x:c>
      <x:c r="D2729" s="0" t="s">
        <x:v>22</x:v>
      </x:c>
      <x:c r="E2729" s="0" t="s">
        <x:v>23</x:v>
      </x:c>
      <x:c r="F2729" s="0" t="s">
        <x:v>20</x:v>
      </x:c>
      <x:c r="G2729" s="0" t="n">
        <x:v>117</x:v>
      </x:c>
      <x:c r="H2729" s="4" t="n">
        <x:v>29.696</x:v>
      </x:c>
      <x:c r="I2729" s="4" t="n">
        <x:v>117</x:v>
      </x:c>
      <x:c r="J2729" s="4" t="n">
        <x:v>0.254</x:v>
      </x:c>
      <x:c r="K2729" s="4">
        <x:f>I2729*J2729</x:f>
      </x:c>
      <x:c r="L2729" s="4" t="n">
        <x:v>0</x:v>
      </x:c>
      <x:c r="M2729" s="5">
        <x:f>J2729/2.629*100</x:f>
      </x:c>
      <x:c r="N2729" s="6">
        <x:f>M2729*L2729/100</x:f>
      </x:c>
      <x:c r="O2729" s="6">
        <x:f>H2729-N2729</x:f>
      </x:c>
    </x:row>
    <x:row r="2730" spans="1:25">
      <x:c r="A2730" s="0" t="s">
        <x:v>69</x:v>
      </x:c>
      <x:c r="B2730" s="0" t="n">
        <x:v>2315</x:v>
      </x:c>
      <x:c r="C2730" s="0" t="s">
        <x:v>21</x:v>
      </x:c>
      <x:c r="D2730" s="0" t="s">
        <x:v>28</x:v>
      </x:c>
      <x:c r="E2730" s="0" t="s">
        <x:v>19</x:v>
      </x:c>
      <x:c r="F2730" s="0" t="s">
        <x:v>26</x:v>
      </x:c>
      <x:c r="G2730" s="0" t="n">
        <x:v>117</x:v>
      </x:c>
      <x:c r="H2730" s="4" t="n">
        <x:v>30.425</x:v>
      </x:c>
      <x:c r="I2730" s="4" t="n">
        <x:v>117</x:v>
      </x:c>
      <x:c r="J2730" s="4" t="n">
        <x:v>0.26</x:v>
      </x:c>
      <x:c r="K2730" s="4">
        <x:f>I2730*J2730</x:f>
      </x:c>
      <x:c r="L2730" s="4" t="n">
        <x:v>0</x:v>
      </x:c>
      <x:c r="M2730" s="5">
        <x:f>J2730/2.629*100</x:f>
      </x:c>
      <x:c r="N2730" s="6">
        <x:f>M2730*L2730/100</x:f>
      </x:c>
      <x:c r="O2730" s="6">
        <x:f>H2730-N2730</x:f>
      </x:c>
    </x:row>
    <x:row r="2731" spans="1:25">
      <x:c r="A2731" s="0" t="s">
        <x:v>69</x:v>
      </x:c>
      <x:c r="B2731" s="0" t="n">
        <x:v>2315</x:v>
      </x:c>
      <x:c r="C2731" s="0" t="s">
        <x:v>21</x:v>
      </x:c>
      <x:c r="D2731" s="0" t="s">
        <x:v>28</x:v>
      </x:c>
      <x:c r="E2731" s="0" t="s">
        <x:v>23</x:v>
      </x:c>
      <x:c r="F2731" s="0" t="s">
        <x:v>26</x:v>
      </x:c>
      <x:c r="G2731" s="0" t="n">
        <x:v>117</x:v>
      </x:c>
      <x:c r="H2731" s="4" t="n">
        <x:v>177.84</x:v>
      </x:c>
      <x:c r="I2731" s="4" t="n">
        <x:v>117</x:v>
      </x:c>
      <x:c r="J2731" s="4" t="n">
        <x:v>1.52</x:v>
      </x:c>
      <x:c r="K2731" s="4">
        <x:f>I2731*J2731</x:f>
      </x:c>
      <x:c r="L2731" s="4" t="n">
        <x:v>0</x:v>
      </x:c>
      <x:c r="M2731" s="5">
        <x:f>J2731/2.629*100</x:f>
      </x:c>
      <x:c r="N2731" s="6">
        <x:f>M2731*L2731/100</x:f>
      </x:c>
      <x:c r="O2731" s="6">
        <x:f>H2731-N2731</x:f>
      </x:c>
    </x:row>
    <x:row r="2732" spans="1:25">
      <x:c r="A2732" s="0" t="s">
        <x:v>29</x:v>
      </x:c>
      <x:c r="B2732" s="0" t="n">
        <x:v>2316</x:v>
      </x:c>
      <x:c r="C2732" s="0" t="s">
        <x:v>21</x:v>
      </x:c>
      <x:c r="D2732" s="0" t="s">
        <x:v>22</x:v>
      </x:c>
      <x:c r="E2732" s="0" t="s">
        <x:v>23</x:v>
      </x:c>
      <x:c r="F2732" s="0" t="s">
        <x:v>20</x:v>
      </x:c>
      <x:c r="G2732" s="0" t="n">
        <x:v>111</x:v>
      </x:c>
      <x:c r="H2732" s="4" t="n">
        <x:v>39.897</x:v>
      </x:c>
      <x:c r="I2732" s="4" t="n">
        <x:v>111</x:v>
      </x:c>
      <x:c r="J2732" s="4" t="n">
        <x:v>0.359</x:v>
      </x:c>
      <x:c r="K2732" s="4">
        <x:f>I2732*J2732</x:f>
      </x:c>
      <x:c r="L2732" s="4" t="n">
        <x:v>0</x:v>
      </x:c>
      <x:c r="M2732" s="5">
        <x:f>J2732/3.495*100</x:f>
      </x:c>
      <x:c r="N2732" s="6">
        <x:f>M2732*L2732/100</x:f>
      </x:c>
      <x:c r="O2732" s="6">
        <x:f>H2732-N2732</x:f>
      </x:c>
    </x:row>
    <x:row r="2733" spans="1:25">
      <x:c r="A2733" s="0" t="s">
        <x:v>29</x:v>
      </x:c>
      <x:c r="B2733" s="0" t="n">
        <x:v>2316</x:v>
      </x:c>
      <x:c r="C2733" s="0" t="s">
        <x:v>21</x:v>
      </x:c>
      <x:c r="D2733" s="0" t="s">
        <x:v>22</x:v>
      </x:c>
      <x:c r="E2733" s="0" t="s">
        <x:v>23</x:v>
      </x:c>
      <x:c r="F2733" s="0" t="s">
        <x:v>20</x:v>
      </x:c>
      <x:c r="G2733" s="0" t="n">
        <x:v>111</x:v>
      </x:c>
      <x:c r="H2733" s="4" t="n">
        <x:v>23.896</x:v>
      </x:c>
      <x:c r="I2733" s="4" t="n">
        <x:v>111</x:v>
      </x:c>
      <x:c r="J2733" s="4" t="n">
        <x:v>0.215</x:v>
      </x:c>
      <x:c r="K2733" s="4">
        <x:f>I2733*J2733</x:f>
      </x:c>
      <x:c r="L2733" s="4" t="n">
        <x:v>0</x:v>
      </x:c>
      <x:c r="M2733" s="5">
        <x:f>J2733/3.495*100</x:f>
      </x:c>
      <x:c r="N2733" s="6">
        <x:f>M2733*L2733/100</x:f>
      </x:c>
      <x:c r="O2733" s="6">
        <x:f>H2733-N2733</x:f>
      </x:c>
    </x:row>
    <x:row r="2734" spans="1:25">
      <x:c r="A2734" s="0" t="s">
        <x:v>29</x:v>
      </x:c>
      <x:c r="B2734" s="0" t="n">
        <x:v>2316</x:v>
      </x:c>
      <x:c r="C2734" s="0" t="s">
        <x:v>21</x:v>
      </x:c>
      <x:c r="D2734" s="0" t="s">
        <x:v>22</x:v>
      </x:c>
      <x:c r="E2734" s="0" t="s">
        <x:v>23</x:v>
      </x:c>
      <x:c r="F2734" s="0" t="s">
        <x:v>20</x:v>
      </x:c>
      <x:c r="G2734" s="0" t="n">
        <x:v>111</x:v>
      </x:c>
      <x:c r="H2734" s="4" t="n">
        <x:v>39.897</x:v>
      </x:c>
      <x:c r="I2734" s="4" t="n">
        <x:v>111</x:v>
      </x:c>
      <x:c r="J2734" s="4" t="n">
        <x:v>0.359</x:v>
      </x:c>
      <x:c r="K2734" s="4">
        <x:f>I2734*J2734</x:f>
      </x:c>
      <x:c r="L2734" s="4" t="n">
        <x:v>0</x:v>
      </x:c>
      <x:c r="M2734" s="5">
        <x:f>J2734/3.495*100</x:f>
      </x:c>
      <x:c r="N2734" s="6">
        <x:f>M2734*L2734/100</x:f>
      </x:c>
      <x:c r="O2734" s="6">
        <x:f>H2734-N2734</x:f>
      </x:c>
    </x:row>
    <x:row r="2735" spans="1:25">
      <x:c r="A2735" s="0" t="s">
        <x:v>29</x:v>
      </x:c>
      <x:c r="B2735" s="0" t="n">
        <x:v>2316</x:v>
      </x:c>
      <x:c r="C2735" s="0" t="s">
        <x:v>21</x:v>
      </x:c>
      <x:c r="D2735" s="0" t="s">
        <x:v>22</x:v>
      </x:c>
      <x:c r="E2735" s="0" t="s">
        <x:v>23</x:v>
      </x:c>
      <x:c r="F2735" s="0" t="s">
        <x:v>20</x:v>
      </x:c>
      <x:c r="G2735" s="0" t="n">
        <x:v>111</x:v>
      </x:c>
      <x:c r="H2735" s="4" t="n">
        <x:v>43.384</x:v>
      </x:c>
      <x:c r="I2735" s="4" t="n">
        <x:v>111</x:v>
      </x:c>
      <x:c r="J2735" s="4" t="n">
        <x:v>0.391</x:v>
      </x:c>
      <x:c r="K2735" s="4">
        <x:f>I2735*J2735</x:f>
      </x:c>
      <x:c r="L2735" s="4" t="n">
        <x:v>0</x:v>
      </x:c>
      <x:c r="M2735" s="5">
        <x:f>J2735/3.495*100</x:f>
      </x:c>
      <x:c r="N2735" s="6">
        <x:f>M2735*L2735/100</x:f>
      </x:c>
      <x:c r="O2735" s="6">
        <x:f>H2735-N2735</x:f>
      </x:c>
    </x:row>
    <x:row r="2736" spans="1:25">
      <x:c r="A2736" s="0" t="s">
        <x:v>29</x:v>
      </x:c>
      <x:c r="B2736" s="0" t="n">
        <x:v>2316</x:v>
      </x:c>
      <x:c r="C2736" s="0" t="s">
        <x:v>21</x:v>
      </x:c>
      <x:c r="D2736" s="0" t="s">
        <x:v>22</x:v>
      </x:c>
      <x:c r="E2736" s="0" t="s">
        <x:v>23</x:v>
      </x:c>
      <x:c r="F2736" s="0" t="s">
        <x:v>20</x:v>
      </x:c>
      <x:c r="G2736" s="0" t="n">
        <x:v>111</x:v>
      </x:c>
      <x:c r="H2736" s="4" t="n">
        <x:v>43.384</x:v>
      </x:c>
      <x:c r="I2736" s="4" t="n">
        <x:v>111</x:v>
      </x:c>
      <x:c r="J2736" s="4" t="n">
        <x:v>0.391</x:v>
      </x:c>
      <x:c r="K2736" s="4">
        <x:f>I2736*J2736</x:f>
      </x:c>
      <x:c r="L2736" s="4" t="n">
        <x:v>0</x:v>
      </x:c>
      <x:c r="M2736" s="5">
        <x:f>J2736/3.495*100</x:f>
      </x:c>
      <x:c r="N2736" s="6">
        <x:f>M2736*L2736/100</x:f>
      </x:c>
      <x:c r="O2736" s="6">
        <x:f>H2736-N2736</x:f>
      </x:c>
    </x:row>
    <x:row r="2737" spans="1:25">
      <x:c r="A2737" s="0" t="s">
        <x:v>29</x:v>
      </x:c>
      <x:c r="B2737" s="0" t="n">
        <x:v>2316</x:v>
      </x:c>
      <x:c r="C2737" s="0" t="s">
        <x:v>21</x:v>
      </x:c>
      <x:c r="D2737" s="0" t="s">
        <x:v>28</x:v>
      </x:c>
      <x:c r="E2737" s="0" t="s">
        <x:v>19</x:v>
      </x:c>
      <x:c r="F2737" s="0" t="s">
        <x:v>26</x:v>
      </x:c>
      <x:c r="G2737" s="0" t="n">
        <x:v>111</x:v>
      </x:c>
      <x:c r="H2737" s="4" t="n">
        <x:v>30.424</x:v>
      </x:c>
      <x:c r="I2737" s="4" t="n">
        <x:v>111</x:v>
      </x:c>
      <x:c r="J2737" s="4" t="n">
        <x:v>0.26</x:v>
      </x:c>
      <x:c r="K2737" s="4">
        <x:f>I2737*J2737</x:f>
      </x:c>
      <x:c r="L2737" s="4" t="n">
        <x:v>0</x:v>
      </x:c>
      <x:c r="M2737" s="5">
        <x:f>J2737/3.495*100</x:f>
      </x:c>
      <x:c r="N2737" s="6">
        <x:f>M2737*L2737/100</x:f>
      </x:c>
      <x:c r="O2737" s="6">
        <x:f>H2737-N2737</x:f>
      </x:c>
    </x:row>
    <x:row r="2738" spans="1:25">
      <x:c r="A2738" s="0" t="s">
        <x:v>29</x:v>
      </x:c>
      <x:c r="B2738" s="0" t="n">
        <x:v>2316</x:v>
      </x:c>
      <x:c r="C2738" s="0" t="s">
        <x:v>21</x:v>
      </x:c>
      <x:c r="D2738" s="0" t="s">
        <x:v>28</x:v>
      </x:c>
      <x:c r="E2738" s="0" t="s">
        <x:v>23</x:v>
      </x:c>
      <x:c r="F2738" s="0" t="s">
        <x:v>26</x:v>
      </x:c>
      <x:c r="G2738" s="0" t="n">
        <x:v>111</x:v>
      </x:c>
      <x:c r="H2738" s="4" t="n">
        <x:v>168.84</x:v>
      </x:c>
      <x:c r="I2738" s="4" t="n">
        <x:v>111</x:v>
      </x:c>
      <x:c r="J2738" s="4" t="n">
        <x:v>1.52</x:v>
      </x:c>
      <x:c r="K2738" s="4">
        <x:f>I2738*J2738</x:f>
      </x:c>
      <x:c r="L2738" s="4" t="n">
        <x:v>0</x:v>
      </x:c>
      <x:c r="M2738" s="5">
        <x:f>J2738/3.495*100</x:f>
      </x:c>
      <x:c r="N2738" s="6">
        <x:f>M2738*L2738/100</x:f>
      </x:c>
      <x:c r="O2738" s="6">
        <x:f>H2738-N2738</x:f>
      </x:c>
    </x:row>
    <x:row r="2739" spans="1:25">
      <x:c r="A2739" s="0" t="s">
        <x:v>84</x:v>
      </x:c>
      <x:c r="B2739" s="0" t="n">
        <x:v>2317</x:v>
      </x:c>
      <x:c r="C2739" s="0" t="s">
        <x:v>21</x:v>
      </x:c>
      <x:c r="D2739" s="0" t="s">
        <x:v>22</x:v>
      </x:c>
      <x:c r="E2739" s="0" t="s">
        <x:v>23</x:v>
      </x:c>
      <x:c r="F2739" s="0" t="s">
        <x:v>20</x:v>
      </x:c>
      <x:c r="G2739" s="0" t="n">
        <x:v>117</x:v>
      </x:c>
      <x:c r="H2739" s="4" t="n">
        <x:v>39.897</x:v>
      </x:c>
      <x:c r="I2739" s="4" t="n">
        <x:v>117</x:v>
      </x:c>
      <x:c r="J2739" s="4" t="n">
        <x:v>0.341</x:v>
      </x:c>
      <x:c r="K2739" s="4">
        <x:f>I2739*J2739</x:f>
      </x:c>
      <x:c r="L2739" s="4" t="n">
        <x:v>0</x:v>
      </x:c>
      <x:c r="M2739" s="5">
        <x:f>J2739/2.952*100</x:f>
      </x:c>
      <x:c r="N2739" s="6">
        <x:f>M2739*L2739/100</x:f>
      </x:c>
      <x:c r="O2739" s="6">
        <x:f>H2739-N2739</x:f>
      </x:c>
    </x:row>
    <x:row r="2740" spans="1:25">
      <x:c r="A2740" s="0" t="s">
        <x:v>84</x:v>
      </x:c>
      <x:c r="B2740" s="0" t="n">
        <x:v>2317</x:v>
      </x:c>
      <x:c r="C2740" s="0" t="s">
        <x:v>21</x:v>
      </x:c>
      <x:c r="D2740" s="0" t="s">
        <x:v>22</x:v>
      </x:c>
      <x:c r="E2740" s="0" t="s">
        <x:v>23</x:v>
      </x:c>
      <x:c r="F2740" s="0" t="s">
        <x:v>20</x:v>
      </x:c>
      <x:c r="G2740" s="0" t="n">
        <x:v>117</x:v>
      </x:c>
      <x:c r="H2740" s="4" t="n">
        <x:v>10.44</x:v>
      </x:c>
      <x:c r="I2740" s="4" t="n">
        <x:v>117</x:v>
      </x:c>
      <x:c r="J2740" s="4" t="n">
        <x:v>0.089</x:v>
      </x:c>
      <x:c r="K2740" s="4">
        <x:f>I2740*J2740</x:f>
      </x:c>
      <x:c r="L2740" s="4" t="n">
        <x:v>0</x:v>
      </x:c>
      <x:c r="M2740" s="5">
        <x:f>J2740/2.952*100</x:f>
      </x:c>
      <x:c r="N2740" s="6">
        <x:f>M2740*L2740/100</x:f>
      </x:c>
      <x:c r="O2740" s="6">
        <x:f>H2740-N2740</x:f>
      </x:c>
    </x:row>
    <x:row r="2741" spans="1:25">
      <x:c r="A2741" s="0" t="s">
        <x:v>84</x:v>
      </x:c>
      <x:c r="B2741" s="0" t="n">
        <x:v>2317</x:v>
      </x:c>
      <x:c r="C2741" s="0" t="s">
        <x:v>21</x:v>
      </x:c>
      <x:c r="D2741" s="0" t="s">
        <x:v>22</x:v>
      </x:c>
      <x:c r="E2741" s="0" t="s">
        <x:v>23</x:v>
      </x:c>
      <x:c r="F2741" s="0" t="s">
        <x:v>20</x:v>
      </x:c>
      <x:c r="G2741" s="0" t="n">
        <x:v>117</x:v>
      </x:c>
      <x:c r="H2741" s="4" t="n">
        <x:v>43.384</x:v>
      </x:c>
      <x:c r="I2741" s="4" t="n">
        <x:v>117</x:v>
      </x:c>
      <x:c r="J2741" s="4" t="n">
        <x:v>0.371</x:v>
      </x:c>
      <x:c r="K2741" s="4">
        <x:f>I2741*J2741</x:f>
      </x:c>
      <x:c r="L2741" s="4" t="n">
        <x:v>0</x:v>
      </x:c>
      <x:c r="M2741" s="5">
        <x:f>J2741/2.952*100</x:f>
      </x:c>
      <x:c r="N2741" s="6">
        <x:f>M2741*L2741/100</x:f>
      </x:c>
      <x:c r="O2741" s="6">
        <x:f>H2741-N2741</x:f>
      </x:c>
    </x:row>
    <x:row r="2742" spans="1:25">
      <x:c r="A2742" s="0" t="s">
        <x:v>84</x:v>
      </x:c>
      <x:c r="B2742" s="0" t="n">
        <x:v>2317</x:v>
      </x:c>
      <x:c r="C2742" s="0" t="s">
        <x:v>21</x:v>
      </x:c>
      <x:c r="D2742" s="0" t="s">
        <x:v>22</x:v>
      </x:c>
      <x:c r="E2742" s="0" t="s">
        <x:v>23</x:v>
      </x:c>
      <x:c r="F2742" s="0" t="s">
        <x:v>20</x:v>
      </x:c>
      <x:c r="G2742" s="0" t="n">
        <x:v>117</x:v>
      </x:c>
      <x:c r="H2742" s="4" t="n">
        <x:v>43.384</x:v>
      </x:c>
      <x:c r="I2742" s="4" t="n">
        <x:v>117</x:v>
      </x:c>
      <x:c r="J2742" s="4" t="n">
        <x:v>0.371</x:v>
      </x:c>
      <x:c r="K2742" s="4">
        <x:f>I2742*J2742</x:f>
      </x:c>
      <x:c r="L2742" s="4" t="n">
        <x:v>0</x:v>
      </x:c>
      <x:c r="M2742" s="5">
        <x:f>J2742/2.952*100</x:f>
      </x:c>
      <x:c r="N2742" s="6">
        <x:f>M2742*L2742/100</x:f>
      </x:c>
      <x:c r="O2742" s="6">
        <x:f>H2742-N2742</x:f>
      </x:c>
    </x:row>
    <x:row r="2743" spans="1:25">
      <x:c r="A2743" s="0" t="s">
        <x:v>84</x:v>
      </x:c>
      <x:c r="B2743" s="0" t="n">
        <x:v>2317</x:v>
      </x:c>
      <x:c r="C2743" s="0" t="s">
        <x:v>21</x:v>
      </x:c>
      <x:c r="D2743" s="0" t="s">
        <x:v>28</x:v>
      </x:c>
      <x:c r="E2743" s="0" t="s">
        <x:v>19</x:v>
      </x:c>
      <x:c r="F2743" s="0" t="s">
        <x:v>26</x:v>
      </x:c>
      <x:c r="G2743" s="0" t="n">
        <x:v>117</x:v>
      </x:c>
      <x:c r="H2743" s="4" t="n">
        <x:v>30.422</x:v>
      </x:c>
      <x:c r="I2743" s="4" t="n">
        <x:v>117</x:v>
      </x:c>
      <x:c r="J2743" s="4" t="n">
        <x:v>0.26</x:v>
      </x:c>
      <x:c r="K2743" s="4">
        <x:f>I2743*J2743</x:f>
      </x:c>
      <x:c r="L2743" s="4" t="n">
        <x:v>0</x:v>
      </x:c>
      <x:c r="M2743" s="5">
        <x:f>J2743/2.952*100</x:f>
      </x:c>
      <x:c r="N2743" s="6">
        <x:f>M2743*L2743/100</x:f>
      </x:c>
      <x:c r="O2743" s="6">
        <x:f>H2743-N2743</x:f>
      </x:c>
    </x:row>
    <x:row r="2744" spans="1:25">
      <x:c r="A2744" s="0" t="s">
        <x:v>84</x:v>
      </x:c>
      <x:c r="B2744" s="0" t="n">
        <x:v>2317</x:v>
      </x:c>
      <x:c r="C2744" s="0" t="s">
        <x:v>21</x:v>
      </x:c>
      <x:c r="D2744" s="0" t="s">
        <x:v>28</x:v>
      </x:c>
      <x:c r="E2744" s="0" t="s">
        <x:v>23</x:v>
      </x:c>
      <x:c r="F2744" s="0" t="s">
        <x:v>26</x:v>
      </x:c>
      <x:c r="G2744" s="0" t="n">
        <x:v>117</x:v>
      </x:c>
      <x:c r="H2744" s="4" t="n">
        <x:v>177.84</x:v>
      </x:c>
      <x:c r="I2744" s="4" t="n">
        <x:v>117</x:v>
      </x:c>
      <x:c r="J2744" s="4" t="n">
        <x:v>1.52</x:v>
      </x:c>
      <x:c r="K2744" s="4">
        <x:f>I2744*J2744</x:f>
      </x:c>
      <x:c r="L2744" s="4" t="n">
        <x:v>0</x:v>
      </x:c>
      <x:c r="M2744" s="5">
        <x:f>J2744/2.952*100</x:f>
      </x:c>
      <x:c r="N2744" s="6">
        <x:f>M2744*L2744/100</x:f>
      </x:c>
      <x:c r="O2744" s="6">
        <x:f>H2744-N2744</x:f>
      </x:c>
    </x:row>
    <x:row r="2745" spans="1:25">
      <x:c r="A2745" s="0" t="s">
        <x:v>89</x:v>
      </x:c>
      <x:c r="B2745" s="0" t="n">
        <x:v>2318</x:v>
      </x:c>
      <x:c r="C2745" s="0" t="s">
        <x:v>21</x:v>
      </x:c>
      <x:c r="D2745" s="0" t="s">
        <x:v>22</x:v>
      </x:c>
      <x:c r="E2745" s="0" t="s">
        <x:v>23</x:v>
      </x:c>
      <x:c r="F2745" s="0" t="s">
        <x:v>20</x:v>
      </x:c>
      <x:c r="G2745" s="0" t="n">
        <x:v>117</x:v>
      </x:c>
      <x:c r="H2745" s="4" t="n">
        <x:v>43.384</x:v>
      </x:c>
      <x:c r="I2745" s="4" t="n">
        <x:v>117</x:v>
      </x:c>
      <x:c r="J2745" s="4" t="n">
        <x:v>0.371</x:v>
      </x:c>
      <x:c r="K2745" s="4">
        <x:f>I2745*J2745</x:f>
      </x:c>
      <x:c r="L2745" s="4" t="n">
        <x:v>0</x:v>
      </x:c>
      <x:c r="M2745" s="5">
        <x:f>J2745/3.976*100</x:f>
      </x:c>
      <x:c r="N2745" s="6">
        <x:f>M2745*L2745/100</x:f>
      </x:c>
      <x:c r="O2745" s="6">
        <x:f>H2745-N2745</x:f>
      </x:c>
    </x:row>
    <x:row r="2746" spans="1:25">
      <x:c r="A2746" s="0" t="s">
        <x:v>89</x:v>
      </x:c>
      <x:c r="B2746" s="0" t="n">
        <x:v>2318</x:v>
      </x:c>
      <x:c r="C2746" s="0" t="s">
        <x:v>21</x:v>
      </x:c>
      <x:c r="D2746" s="0" t="s">
        <x:v>22</x:v>
      </x:c>
      <x:c r="E2746" s="0" t="s">
        <x:v>23</x:v>
      </x:c>
      <x:c r="F2746" s="0" t="s">
        <x:v>20</x:v>
      </x:c>
      <x:c r="G2746" s="0" t="n">
        <x:v>117</x:v>
      </x:c>
      <x:c r="H2746" s="4" t="n">
        <x:v>39.897</x:v>
      </x:c>
      <x:c r="I2746" s="4" t="n">
        <x:v>117</x:v>
      </x:c>
      <x:c r="J2746" s="4" t="n">
        <x:v>0.341</x:v>
      </x:c>
      <x:c r="K2746" s="4">
        <x:f>I2746*J2746</x:f>
      </x:c>
      <x:c r="L2746" s="4" t="n">
        <x:v>0</x:v>
      </x:c>
      <x:c r="M2746" s="5">
        <x:f>J2746/3.976*100</x:f>
      </x:c>
      <x:c r="N2746" s="6">
        <x:f>M2746*L2746/100</x:f>
      </x:c>
      <x:c r="O2746" s="6">
        <x:f>H2746-N2746</x:f>
      </x:c>
    </x:row>
    <x:row r="2747" spans="1:25">
      <x:c r="A2747" s="0" t="s">
        <x:v>89</x:v>
      </x:c>
      <x:c r="B2747" s="0" t="n">
        <x:v>2318</x:v>
      </x:c>
      <x:c r="C2747" s="0" t="s">
        <x:v>21</x:v>
      </x:c>
      <x:c r="D2747" s="0" t="s">
        <x:v>22</x:v>
      </x:c>
      <x:c r="E2747" s="0" t="s">
        <x:v>23</x:v>
      </x:c>
      <x:c r="F2747" s="0" t="s">
        <x:v>20</x:v>
      </x:c>
      <x:c r="G2747" s="0" t="n">
        <x:v>117</x:v>
      </x:c>
      <x:c r="H2747" s="4" t="n">
        <x:v>43.384</x:v>
      </x:c>
      <x:c r="I2747" s="4" t="n">
        <x:v>117</x:v>
      </x:c>
      <x:c r="J2747" s="4" t="n">
        <x:v>0.371</x:v>
      </x:c>
      <x:c r="K2747" s="4">
        <x:f>I2747*J2747</x:f>
      </x:c>
      <x:c r="L2747" s="4" t="n">
        <x:v>0</x:v>
      </x:c>
      <x:c r="M2747" s="5">
        <x:f>J2747/3.976*100</x:f>
      </x:c>
      <x:c r="N2747" s="6">
        <x:f>M2747*L2747/100</x:f>
      </x:c>
      <x:c r="O2747" s="6">
        <x:f>H2747-N2747</x:f>
      </x:c>
    </x:row>
    <x:row r="2748" spans="1:25">
      <x:c r="A2748" s="0" t="s">
        <x:v>89</x:v>
      </x:c>
      <x:c r="B2748" s="0" t="n">
        <x:v>2318</x:v>
      </x:c>
      <x:c r="C2748" s="0" t="s">
        <x:v>21</x:v>
      </x:c>
      <x:c r="D2748" s="0" t="s">
        <x:v>22</x:v>
      </x:c>
      <x:c r="E2748" s="0" t="s">
        <x:v>23</x:v>
      </x:c>
      <x:c r="F2748" s="0" t="s">
        <x:v>20</x:v>
      </x:c>
      <x:c r="G2748" s="0" t="n">
        <x:v>117</x:v>
      </x:c>
      <x:c r="H2748" s="4" t="n">
        <x:v>43.384</x:v>
      </x:c>
      <x:c r="I2748" s="4" t="n">
        <x:v>117</x:v>
      </x:c>
      <x:c r="J2748" s="4" t="n">
        <x:v>0.371</x:v>
      </x:c>
      <x:c r="K2748" s="4">
        <x:f>I2748*J2748</x:f>
      </x:c>
      <x:c r="L2748" s="4" t="n">
        <x:v>0</x:v>
      </x:c>
      <x:c r="M2748" s="5">
        <x:f>J2748/3.976*100</x:f>
      </x:c>
      <x:c r="N2748" s="6">
        <x:f>M2748*L2748/100</x:f>
      </x:c>
      <x:c r="O2748" s="6">
        <x:f>H2748-N2748</x:f>
      </x:c>
    </x:row>
    <x:row r="2749" spans="1:25">
      <x:c r="A2749" s="0" t="s">
        <x:v>89</x:v>
      </x:c>
      <x:c r="B2749" s="0" t="n">
        <x:v>2318</x:v>
      </x:c>
      <x:c r="C2749" s="0" t="s">
        <x:v>21</x:v>
      </x:c>
      <x:c r="D2749" s="0" t="s">
        <x:v>22</x:v>
      </x:c>
      <x:c r="E2749" s="0" t="s">
        <x:v>23</x:v>
      </x:c>
      <x:c r="F2749" s="0" t="s">
        <x:v>20</x:v>
      </x:c>
      <x:c r="G2749" s="0" t="n">
        <x:v>117</x:v>
      </x:c>
      <x:c r="H2749" s="4" t="n">
        <x:v>43.384</x:v>
      </x:c>
      <x:c r="I2749" s="4" t="n">
        <x:v>117</x:v>
      </x:c>
      <x:c r="J2749" s="4" t="n">
        <x:v>0.371</x:v>
      </x:c>
      <x:c r="K2749" s="4">
        <x:f>I2749*J2749</x:f>
      </x:c>
      <x:c r="L2749" s="4" t="n">
        <x:v>0</x:v>
      </x:c>
      <x:c r="M2749" s="5">
        <x:f>J2749/3.976*100</x:f>
      </x:c>
      <x:c r="N2749" s="6">
        <x:f>M2749*L2749/100</x:f>
      </x:c>
      <x:c r="O2749" s="6">
        <x:f>H2749-N2749</x:f>
      </x:c>
    </x:row>
    <x:row r="2750" spans="1:25">
      <x:c r="A2750" s="0" t="s">
        <x:v>89</x:v>
      </x:c>
      <x:c r="B2750" s="0" t="n">
        <x:v>2318</x:v>
      </x:c>
      <x:c r="C2750" s="0" t="s">
        <x:v>21</x:v>
      </x:c>
      <x:c r="D2750" s="0" t="s">
        <x:v>22</x:v>
      </x:c>
      <x:c r="E2750" s="0" t="s">
        <x:v>23</x:v>
      </x:c>
      <x:c r="F2750" s="0" t="s">
        <x:v>20</x:v>
      </x:c>
      <x:c r="G2750" s="0" t="n">
        <x:v>117</x:v>
      </x:c>
      <x:c r="H2750" s="4" t="n">
        <x:v>43.384</x:v>
      </x:c>
      <x:c r="I2750" s="4" t="n">
        <x:v>117</x:v>
      </x:c>
      <x:c r="J2750" s="4" t="n">
        <x:v>0.371</x:v>
      </x:c>
      <x:c r="K2750" s="4">
        <x:f>I2750*J2750</x:f>
      </x:c>
      <x:c r="L2750" s="4" t="n">
        <x:v>0</x:v>
      </x:c>
      <x:c r="M2750" s="5">
        <x:f>J2750/3.976*100</x:f>
      </x:c>
      <x:c r="N2750" s="6">
        <x:f>M2750*L2750/100</x:f>
      </x:c>
      <x:c r="O2750" s="6">
        <x:f>H2750-N2750</x:f>
      </x:c>
    </x:row>
    <x:row r="2751" spans="1:25">
      <x:c r="A2751" s="0" t="s">
        <x:v>89</x:v>
      </x:c>
      <x:c r="B2751" s="0" t="n">
        <x:v>2318</x:v>
      </x:c>
      <x:c r="C2751" s="0" t="s">
        <x:v>21</x:v>
      </x:c>
      <x:c r="D2751" s="0" t="s">
        <x:v>28</x:v>
      </x:c>
      <x:c r="E2751" s="0" t="s">
        <x:v>19</x:v>
      </x:c>
      <x:c r="F2751" s="0" t="s">
        <x:v>26</x:v>
      </x:c>
      <x:c r="G2751" s="0" t="n">
        <x:v>117</x:v>
      </x:c>
      <x:c r="H2751" s="4" t="n">
        <x:v>30.426</x:v>
      </x:c>
      <x:c r="I2751" s="4" t="n">
        <x:v>117</x:v>
      </x:c>
      <x:c r="J2751" s="4" t="n">
        <x:v>0.26</x:v>
      </x:c>
      <x:c r="K2751" s="4">
        <x:f>I2751*J2751</x:f>
      </x:c>
      <x:c r="L2751" s="4" t="n">
        <x:v>0</x:v>
      </x:c>
      <x:c r="M2751" s="5">
        <x:f>J2751/3.976*100</x:f>
      </x:c>
      <x:c r="N2751" s="6">
        <x:f>M2751*L2751/100</x:f>
      </x:c>
      <x:c r="O2751" s="6">
        <x:f>H2751-N2751</x:f>
      </x:c>
    </x:row>
    <x:row r="2752" spans="1:25">
      <x:c r="A2752" s="0" t="s">
        <x:v>89</x:v>
      </x:c>
      <x:c r="B2752" s="0" t="n">
        <x:v>2318</x:v>
      </x:c>
      <x:c r="C2752" s="0" t="s">
        <x:v>21</x:v>
      </x:c>
      <x:c r="D2752" s="0" t="s">
        <x:v>28</x:v>
      </x:c>
      <x:c r="E2752" s="0" t="s">
        <x:v>23</x:v>
      </x:c>
      <x:c r="F2752" s="0" t="s">
        <x:v>26</x:v>
      </x:c>
      <x:c r="G2752" s="0" t="n">
        <x:v>117</x:v>
      </x:c>
      <x:c r="H2752" s="4" t="n">
        <x:v>177.84</x:v>
      </x:c>
      <x:c r="I2752" s="4" t="n">
        <x:v>117</x:v>
      </x:c>
      <x:c r="J2752" s="4" t="n">
        <x:v>1.52</x:v>
      </x:c>
      <x:c r="K2752" s="4">
        <x:f>I2752*J2752</x:f>
      </x:c>
      <x:c r="L2752" s="4" t="n">
        <x:v>0</x:v>
      </x:c>
      <x:c r="M2752" s="5">
        <x:f>J2752/3.976*100</x:f>
      </x:c>
      <x:c r="N2752" s="6">
        <x:f>M2752*L2752/100</x:f>
      </x:c>
      <x:c r="O2752" s="6">
        <x:f>H2752-N2752</x:f>
      </x:c>
    </x:row>
    <x:row r="2753" spans="1:25">
      <x:c r="A2753" s="0" t="s">
        <x:v>120</x:v>
      </x:c>
      <x:c r="B2753" s="0" t="n">
        <x:v>2320</x:v>
      </x:c>
      <x:c r="C2753" s="0" t="s">
        <x:v>21</x:v>
      </x:c>
      <x:c r="D2753" s="0" t="s">
        <x:v>22</x:v>
      </x:c>
      <x:c r="E2753" s="0" t="s">
        <x:v>74</x:v>
      </x:c>
      <x:c r="F2753" s="0" t="s">
        <x:v>20</x:v>
      </x:c>
      <x:c r="G2753" s="0" t="n">
        <x:v>225</x:v>
      </x:c>
      <x:c r="H2753" s="4" t="n">
        <x:v>50.4</x:v>
      </x:c>
      <x:c r="I2753" s="4" t="n">
        <x:v>225</x:v>
      </x:c>
      <x:c r="J2753" s="4" t="n">
        <x:v>0.224</x:v>
      </x:c>
      <x:c r="K2753" s="4">
        <x:f>I2753*J2753</x:f>
      </x:c>
      <x:c r="L2753" s="4" t="n">
        <x:v>0</x:v>
      </x:c>
      <x:c r="M2753" s="5">
        <x:f>J2753/2.08*100</x:f>
      </x:c>
      <x:c r="N2753" s="6">
        <x:f>M2753*L2753/100</x:f>
      </x:c>
      <x:c r="O2753" s="6">
        <x:f>H2753-N2753</x:f>
      </x:c>
    </x:row>
    <x:row r="2754" spans="1:25">
      <x:c r="A2754" s="0" t="s">
        <x:v>120</x:v>
      </x:c>
      <x:c r="B2754" s="0" t="n">
        <x:v>2320</x:v>
      </x:c>
      <x:c r="C2754" s="0" t="s">
        <x:v>21</x:v>
      </x:c>
      <x:c r="D2754" s="0" t="s">
        <x:v>22</x:v>
      </x:c>
      <x:c r="E2754" s="0" t="s">
        <x:v>74</x:v>
      </x:c>
      <x:c r="F2754" s="0" t="s">
        <x:v>20</x:v>
      </x:c>
      <x:c r="G2754" s="0" t="n">
        <x:v>225</x:v>
      </x:c>
      <x:c r="H2754" s="4" t="n">
        <x:v>50.4</x:v>
      </x:c>
      <x:c r="I2754" s="4" t="n">
        <x:v>225</x:v>
      </x:c>
      <x:c r="J2754" s="4" t="n">
        <x:v>0.224</x:v>
      </x:c>
      <x:c r="K2754" s="4">
        <x:f>I2754*J2754</x:f>
      </x:c>
      <x:c r="L2754" s="4" t="n">
        <x:v>0</x:v>
      </x:c>
      <x:c r="M2754" s="5">
        <x:f>J2754/2.08*100</x:f>
      </x:c>
      <x:c r="N2754" s="6">
        <x:f>M2754*L2754/100</x:f>
      </x:c>
      <x:c r="O2754" s="6">
        <x:f>H2754-N2754</x:f>
      </x:c>
    </x:row>
    <x:row r="2755" spans="1:25">
      <x:c r="A2755" s="0" t="s">
        <x:v>120</x:v>
      </x:c>
      <x:c r="B2755" s="0" t="n">
        <x:v>2320</x:v>
      </x:c>
      <x:c r="C2755" s="0" t="s">
        <x:v>21</x:v>
      </x:c>
      <x:c r="D2755" s="0" t="s">
        <x:v>33</x:v>
      </x:c>
      <x:c r="E2755" s="0" t="s">
        <x:v>73</x:v>
      </x:c>
      <x:c r="F2755" s="0" t="s">
        <x:v>20</x:v>
      </x:c>
      <x:c r="G2755" s="0" t="n">
        <x:v>225</x:v>
      </x:c>
      <x:c r="H2755" s="4" t="n">
        <x:v>59.85</x:v>
      </x:c>
      <x:c r="I2755" s="4" t="n">
        <x:v>225</x:v>
      </x:c>
      <x:c r="J2755" s="4" t="n">
        <x:v>0.266</x:v>
      </x:c>
      <x:c r="K2755" s="4">
        <x:f>I2755*J2755</x:f>
      </x:c>
      <x:c r="L2755" s="4" t="n">
        <x:v>0</x:v>
      </x:c>
      <x:c r="M2755" s="5">
        <x:f>J2755/2.08*100</x:f>
      </x:c>
      <x:c r="N2755" s="6">
        <x:f>M2755*L2755/100</x:f>
      </x:c>
      <x:c r="O2755" s="6">
        <x:f>H2755-N2755</x:f>
      </x:c>
    </x:row>
    <x:row r="2756" spans="1:25">
      <x:c r="A2756" s="0" t="s">
        <x:v>120</x:v>
      </x:c>
      <x:c r="B2756" s="0" t="n">
        <x:v>2320</x:v>
      </x:c>
      <x:c r="C2756" s="0" t="s">
        <x:v>21</x:v>
      </x:c>
      <x:c r="D2756" s="0" t="s">
        <x:v>22</x:v>
      </x:c>
      <x:c r="E2756" s="0" t="s">
        <x:v>74</x:v>
      </x:c>
      <x:c r="F2756" s="0" t="s">
        <x:v>20</x:v>
      </x:c>
      <x:c r="G2756" s="0" t="n">
        <x:v>225</x:v>
      </x:c>
      <x:c r="H2756" s="4" t="n">
        <x:v>50.4</x:v>
      </x:c>
      <x:c r="I2756" s="4" t="n">
        <x:v>225</x:v>
      </x:c>
      <x:c r="J2756" s="4" t="n">
        <x:v>0.224</x:v>
      </x:c>
      <x:c r="K2756" s="4">
        <x:f>I2756*J2756</x:f>
      </x:c>
      <x:c r="L2756" s="4" t="n">
        <x:v>0</x:v>
      </x:c>
      <x:c r="M2756" s="5">
        <x:f>J2756/2.08*100</x:f>
      </x:c>
      <x:c r="N2756" s="6">
        <x:f>M2756*L2756/100</x:f>
      </x:c>
      <x:c r="O2756" s="6">
        <x:f>H2756-N2756</x:f>
      </x:c>
    </x:row>
    <x:row r="2757" spans="1:25">
      <x:c r="A2757" s="0" t="s">
        <x:v>120</x:v>
      </x:c>
      <x:c r="B2757" s="0" t="n">
        <x:v>2320</x:v>
      </x:c>
      <x:c r="C2757" s="0" t="s">
        <x:v>21</x:v>
      </x:c>
      <x:c r="D2757" s="0" t="s">
        <x:v>22</x:v>
      </x:c>
      <x:c r="E2757" s="0" t="s">
        <x:v>74</x:v>
      </x:c>
      <x:c r="F2757" s="0" t="s">
        <x:v>20</x:v>
      </x:c>
      <x:c r="G2757" s="0" t="n">
        <x:v>225</x:v>
      </x:c>
      <x:c r="H2757" s="4" t="n">
        <x:v>50.4</x:v>
      </x:c>
      <x:c r="I2757" s="4" t="n">
        <x:v>225</x:v>
      </x:c>
      <x:c r="J2757" s="4" t="n">
        <x:v>0.224</x:v>
      </x:c>
      <x:c r="K2757" s="4">
        <x:f>I2757*J2757</x:f>
      </x:c>
      <x:c r="L2757" s="4" t="n">
        <x:v>0</x:v>
      </x:c>
      <x:c r="M2757" s="5">
        <x:f>J2757/2.08*100</x:f>
      </x:c>
      <x:c r="N2757" s="6">
        <x:f>M2757*L2757/100</x:f>
      </x:c>
      <x:c r="O2757" s="6">
        <x:f>H2757-N2757</x:f>
      </x:c>
    </x:row>
    <x:row r="2758" spans="1:25">
      <x:c r="A2758" s="0" t="s">
        <x:v>120</x:v>
      </x:c>
      <x:c r="B2758" s="0" t="n">
        <x:v>2320</x:v>
      </x:c>
      <x:c r="C2758" s="0" t="s">
        <x:v>21</x:v>
      </x:c>
      <x:c r="D2758" s="0" t="s">
        <x:v>33</x:v>
      </x:c>
      <x:c r="E2758" s="0" t="s">
        <x:v>73</x:v>
      </x:c>
      <x:c r="F2758" s="0" t="s">
        <x:v>26</x:v>
      </x:c>
      <x:c r="G2758" s="0" t="n">
        <x:v>225</x:v>
      </x:c>
      <x:c r="H2758" s="4" t="n">
        <x:v>17.551</x:v>
      </x:c>
      <x:c r="I2758" s="4" t="n">
        <x:v>225</x:v>
      </x:c>
      <x:c r="J2758" s="4" t="n">
        <x:v>0.078</x:v>
      </x:c>
      <x:c r="K2758" s="4">
        <x:f>I2758*J2758</x:f>
      </x:c>
      <x:c r="L2758" s="4" t="n">
        <x:v>0</x:v>
      </x:c>
      <x:c r="M2758" s="5">
        <x:f>J2758/2.08*100</x:f>
      </x:c>
      <x:c r="N2758" s="6">
        <x:f>M2758*L2758/100</x:f>
      </x:c>
      <x:c r="O2758" s="6">
        <x:f>H2758-N2758</x:f>
      </x:c>
    </x:row>
    <x:row r="2759" spans="1:25">
      <x:c r="A2759" s="0" t="s">
        <x:v>120</x:v>
      </x:c>
      <x:c r="B2759" s="0" t="n">
        <x:v>2320</x:v>
      </x:c>
      <x:c r="C2759" s="0" t="s">
        <x:v>21</x:v>
      </x:c>
      <x:c r="D2759" s="0" t="s">
        <x:v>36</x:v>
      </x:c>
      <x:c r="E2759" s="0" t="s">
        <x:v>75</x:v>
      </x:c>
      <x:c r="F2759" s="0" t="s">
        <x:v>26</x:v>
      </x:c>
      <x:c r="G2759" s="0" t="n">
        <x:v>225</x:v>
      </x:c>
      <x:c r="H2759" s="4" t="n">
        <x:v>94.501</x:v>
      </x:c>
      <x:c r="I2759" s="4" t="n">
        <x:v>225</x:v>
      </x:c>
      <x:c r="J2759" s="4" t="n">
        <x:v>0.42</x:v>
      </x:c>
      <x:c r="K2759" s="4">
        <x:f>I2759*J2759</x:f>
      </x:c>
      <x:c r="L2759" s="4" t="n">
        <x:v>0</x:v>
      </x:c>
      <x:c r="M2759" s="5">
        <x:f>J2759/2.08*100</x:f>
      </x:c>
      <x:c r="N2759" s="6">
        <x:f>M2759*L2759/100</x:f>
      </x:c>
      <x:c r="O2759" s="6">
        <x:f>H2759-N2759</x:f>
      </x:c>
    </x:row>
    <x:row r="2760" spans="1:25">
      <x:c r="A2760" s="0" t="s">
        <x:v>120</x:v>
      </x:c>
      <x:c r="B2760" s="0" t="n">
        <x:v>2320</x:v>
      </x:c>
      <x:c r="C2760" s="0" t="s">
        <x:v>21</x:v>
      </x:c>
      <x:c r="D2760" s="0" t="s">
        <x:v>36</x:v>
      </x:c>
      <x:c r="E2760" s="0" t="s">
        <x:v>76</x:v>
      </x:c>
      <x:c r="F2760" s="0" t="s">
        <x:v>26</x:v>
      </x:c>
      <x:c r="G2760" s="0" t="n">
        <x:v>225</x:v>
      </x:c>
      <x:c r="H2760" s="4" t="n">
        <x:v>94.501</x:v>
      </x:c>
      <x:c r="I2760" s="4" t="n">
        <x:v>225</x:v>
      </x:c>
      <x:c r="J2760" s="4" t="n">
        <x:v>0.42</x:v>
      </x:c>
      <x:c r="K2760" s="4">
        <x:f>I2760*J2760</x:f>
      </x:c>
      <x:c r="L2760" s="4" t="n">
        <x:v>0</x:v>
      </x:c>
      <x:c r="M2760" s="5">
        <x:f>J2760/2.08*100</x:f>
      </x:c>
      <x:c r="N2760" s="6">
        <x:f>M2760*L2760/100</x:f>
      </x:c>
      <x:c r="O2760" s="6">
        <x:f>H2760-N2760</x:f>
      </x:c>
    </x:row>
    <x:row r="2761" spans="1:25">
      <x:c r="A2761" s="0" t="s">
        <x:v>72</x:v>
      </x:c>
      <x:c r="B2761" s="0" t="n">
        <x:v>2321</x:v>
      </x:c>
      <x:c r="C2761" s="0" t="s">
        <x:v>21</x:v>
      </x:c>
      <x:c r="D2761" s="0" t="s">
        <x:v>33</x:v>
      </x:c>
      <x:c r="E2761" s="0" t="s">
        <x:v>73</x:v>
      </x:c>
      <x:c r="F2761" s="0" t="s">
        <x:v>20</x:v>
      </x:c>
      <x:c r="G2761" s="0" t="n">
        <x:v>225</x:v>
      </x:c>
      <x:c r="H2761" s="4" t="n">
        <x:v>59.85</x:v>
      </x:c>
      <x:c r="I2761" s="4" t="n">
        <x:v>225</x:v>
      </x:c>
      <x:c r="J2761" s="4" t="n">
        <x:v>0.266</x:v>
      </x:c>
      <x:c r="K2761" s="4">
        <x:f>I2761*J2761</x:f>
      </x:c>
      <x:c r="L2761" s="4" t="n">
        <x:v>0</x:v>
      </x:c>
      <x:c r="M2761" s="5">
        <x:f>J2761/1.408*100</x:f>
      </x:c>
      <x:c r="N2761" s="6">
        <x:f>M2761*L2761/100</x:f>
      </x:c>
      <x:c r="O2761" s="6">
        <x:f>H2761-N2761</x:f>
      </x:c>
    </x:row>
    <x:row r="2762" spans="1:25">
      <x:c r="A2762" s="0" t="s">
        <x:v>72</x:v>
      </x:c>
      <x:c r="B2762" s="0" t="n">
        <x:v>2321</x:v>
      </x:c>
      <x:c r="C2762" s="0" t="s">
        <x:v>21</x:v>
      </x:c>
      <x:c r="D2762" s="0" t="s">
        <x:v>22</x:v>
      </x:c>
      <x:c r="E2762" s="0" t="s">
        <x:v>74</x:v>
      </x:c>
      <x:c r="F2762" s="0" t="s">
        <x:v>20</x:v>
      </x:c>
      <x:c r="G2762" s="0" t="n">
        <x:v>225</x:v>
      </x:c>
      <x:c r="H2762" s="4" t="n">
        <x:v>50.4</x:v>
      </x:c>
      <x:c r="I2762" s="4" t="n">
        <x:v>225</x:v>
      </x:c>
      <x:c r="J2762" s="4" t="n">
        <x:v>0.224</x:v>
      </x:c>
      <x:c r="K2762" s="4">
        <x:f>I2762*J2762</x:f>
      </x:c>
      <x:c r="L2762" s="4" t="n">
        <x:v>0</x:v>
      </x:c>
      <x:c r="M2762" s="5">
        <x:f>J2762/1.408*100</x:f>
      </x:c>
      <x:c r="N2762" s="6">
        <x:f>M2762*L2762/100</x:f>
      </x:c>
      <x:c r="O2762" s="6">
        <x:f>H2762-N2762</x:f>
      </x:c>
    </x:row>
    <x:row r="2763" spans="1:25">
      <x:c r="A2763" s="0" t="s">
        <x:v>72</x:v>
      </x:c>
      <x:c r="B2763" s="0" t="n">
        <x:v>2321</x:v>
      </x:c>
      <x:c r="C2763" s="0" t="s">
        <x:v>21</x:v>
      </x:c>
      <x:c r="D2763" s="0" t="s">
        <x:v>33</x:v>
      </x:c>
      <x:c r="E2763" s="0" t="s">
        <x:v>73</x:v>
      </x:c>
      <x:c r="F2763" s="0" t="s">
        <x:v>26</x:v>
      </x:c>
      <x:c r="G2763" s="0" t="n">
        <x:v>225</x:v>
      </x:c>
      <x:c r="H2763" s="4" t="n">
        <x:v>17.551</x:v>
      </x:c>
      <x:c r="I2763" s="4" t="n">
        <x:v>225</x:v>
      </x:c>
      <x:c r="J2763" s="4" t="n">
        <x:v>0.078</x:v>
      </x:c>
      <x:c r="K2763" s="4">
        <x:f>I2763*J2763</x:f>
      </x:c>
      <x:c r="L2763" s="4" t="n">
        <x:v>0</x:v>
      </x:c>
      <x:c r="M2763" s="5">
        <x:f>J2763/1.408*100</x:f>
      </x:c>
      <x:c r="N2763" s="6">
        <x:f>M2763*L2763/100</x:f>
      </x:c>
      <x:c r="O2763" s="6">
        <x:f>H2763-N2763</x:f>
      </x:c>
    </x:row>
    <x:row r="2764" spans="1:25">
      <x:c r="A2764" s="0" t="s">
        <x:v>72</x:v>
      </x:c>
      <x:c r="B2764" s="0" t="n">
        <x:v>2321</x:v>
      </x:c>
      <x:c r="C2764" s="0" t="s">
        <x:v>21</x:v>
      </x:c>
      <x:c r="D2764" s="0" t="s">
        <x:v>36</x:v>
      </x:c>
      <x:c r="E2764" s="0" t="s">
        <x:v>75</x:v>
      </x:c>
      <x:c r="F2764" s="0" t="s">
        <x:v>26</x:v>
      </x:c>
      <x:c r="G2764" s="0" t="n">
        <x:v>225</x:v>
      </x:c>
      <x:c r="H2764" s="4" t="n">
        <x:v>94.5</x:v>
      </x:c>
      <x:c r="I2764" s="4" t="n">
        <x:v>225</x:v>
      </x:c>
      <x:c r="J2764" s="4" t="n">
        <x:v>0.42</x:v>
      </x:c>
      <x:c r="K2764" s="4">
        <x:f>I2764*J2764</x:f>
      </x:c>
      <x:c r="L2764" s="4" t="n">
        <x:v>0</x:v>
      </x:c>
      <x:c r="M2764" s="5">
        <x:f>J2764/1.408*100</x:f>
      </x:c>
      <x:c r="N2764" s="6">
        <x:f>M2764*L2764/100</x:f>
      </x:c>
      <x:c r="O2764" s="6">
        <x:f>H2764-N2764</x:f>
      </x:c>
    </x:row>
    <x:row r="2765" spans="1:25">
      <x:c r="A2765" s="0" t="s">
        <x:v>72</x:v>
      </x:c>
      <x:c r="B2765" s="0" t="n">
        <x:v>2321</x:v>
      </x:c>
      <x:c r="C2765" s="0" t="s">
        <x:v>21</x:v>
      </x:c>
      <x:c r="D2765" s="0" t="s">
        <x:v>36</x:v>
      </x:c>
      <x:c r="E2765" s="0" t="s">
        <x:v>76</x:v>
      </x:c>
      <x:c r="F2765" s="0" t="s">
        <x:v>26</x:v>
      </x:c>
      <x:c r="G2765" s="0" t="n">
        <x:v>225</x:v>
      </x:c>
      <x:c r="H2765" s="4" t="n">
        <x:v>94.5</x:v>
      </x:c>
      <x:c r="I2765" s="4" t="n">
        <x:v>225</x:v>
      </x:c>
      <x:c r="J2765" s="4" t="n">
        <x:v>0.42</x:v>
      </x:c>
      <x:c r="K2765" s="4">
        <x:f>I2765*J2765</x:f>
      </x:c>
      <x:c r="L2765" s="4" t="n">
        <x:v>0</x:v>
      </x:c>
      <x:c r="M2765" s="5">
        <x:f>J2765/1.408*100</x:f>
      </x:c>
      <x:c r="N2765" s="6">
        <x:f>M2765*L2765/100</x:f>
      </x:c>
      <x:c r="O2765" s="6">
        <x:f>H2765-N2765</x:f>
      </x:c>
    </x:row>
    <x:row r="2766" spans="1:25">
      <x:c r="A2766" s="0" t="s">
        <x:v>106</x:v>
      </x:c>
      <x:c r="B2766" s="0" t="n">
        <x:v>2323</x:v>
      </x:c>
      <x:c r="C2766" s="0" t="s">
        <x:v>21</x:v>
      </x:c>
      <x:c r="D2766" s="0" t="s">
        <x:v>33</x:v>
      </x:c>
      <x:c r="E2766" s="0" t="s">
        <x:v>73</x:v>
      </x:c>
      <x:c r="F2766" s="0" t="s">
        <x:v>20</x:v>
      </x:c>
      <x:c r="G2766" s="0" t="n">
        <x:v>225</x:v>
      </x:c>
      <x:c r="H2766" s="4" t="n">
        <x:v>59.85</x:v>
      </x:c>
      <x:c r="I2766" s="4" t="n">
        <x:v>225</x:v>
      </x:c>
      <x:c r="J2766" s="4" t="n">
        <x:v>0.266</x:v>
      </x:c>
      <x:c r="K2766" s="4">
        <x:f>I2766*J2766</x:f>
      </x:c>
      <x:c r="L2766" s="4" t="n">
        <x:v>0</x:v>
      </x:c>
      <x:c r="M2766" s="5">
        <x:f>J2766/2.065*100</x:f>
      </x:c>
      <x:c r="N2766" s="6">
        <x:f>M2766*L2766/100</x:f>
      </x:c>
      <x:c r="O2766" s="6">
        <x:f>H2766-N2766</x:f>
      </x:c>
    </x:row>
    <x:row r="2767" spans="1:25">
      <x:c r="A2767" s="0" t="s">
        <x:v>106</x:v>
      </x:c>
      <x:c r="B2767" s="0" t="n">
        <x:v>2323</x:v>
      </x:c>
      <x:c r="C2767" s="0" t="s">
        <x:v>21</x:v>
      </x:c>
      <x:c r="D2767" s="0" t="s">
        <x:v>22</x:v>
      </x:c>
      <x:c r="E2767" s="0" t="s">
        <x:v>74</x:v>
      </x:c>
      <x:c r="F2767" s="0" t="s">
        <x:v>20</x:v>
      </x:c>
      <x:c r="G2767" s="0" t="n">
        <x:v>225</x:v>
      </x:c>
      <x:c r="H2767" s="4" t="n">
        <x:v>50.4</x:v>
      </x:c>
      <x:c r="I2767" s="4" t="n">
        <x:v>225</x:v>
      </x:c>
      <x:c r="J2767" s="4" t="n">
        <x:v>0.224</x:v>
      </x:c>
      <x:c r="K2767" s="4">
        <x:f>I2767*J2767</x:f>
      </x:c>
      <x:c r="L2767" s="4" t="n">
        <x:v>0</x:v>
      </x:c>
      <x:c r="M2767" s="5">
        <x:f>J2767/2.065*100</x:f>
      </x:c>
      <x:c r="N2767" s="6">
        <x:f>M2767*L2767/100</x:f>
      </x:c>
      <x:c r="O2767" s="6">
        <x:f>H2767-N2767</x:f>
      </x:c>
    </x:row>
    <x:row r="2768" spans="1:25">
      <x:c r="A2768" s="0" t="s">
        <x:v>106</x:v>
      </x:c>
      <x:c r="B2768" s="0" t="n">
        <x:v>2323</x:v>
      </x:c>
      <x:c r="C2768" s="0" t="s">
        <x:v>21</x:v>
      </x:c>
      <x:c r="D2768" s="0" t="s">
        <x:v>22</x:v>
      </x:c>
      <x:c r="E2768" s="0" t="s">
        <x:v>74</x:v>
      </x:c>
      <x:c r="F2768" s="0" t="s">
        <x:v>20</x:v>
      </x:c>
      <x:c r="G2768" s="0" t="n">
        <x:v>225</x:v>
      </x:c>
      <x:c r="H2768" s="4" t="n">
        <x:v>50.4</x:v>
      </x:c>
      <x:c r="I2768" s="4" t="n">
        <x:v>225</x:v>
      </x:c>
      <x:c r="J2768" s="4" t="n">
        <x:v>0.224</x:v>
      </x:c>
      <x:c r="K2768" s="4">
        <x:f>I2768*J2768</x:f>
      </x:c>
      <x:c r="L2768" s="4" t="n">
        <x:v>0</x:v>
      </x:c>
      <x:c r="M2768" s="5">
        <x:f>J2768/2.065*100</x:f>
      </x:c>
      <x:c r="N2768" s="6">
        <x:f>M2768*L2768/100</x:f>
      </x:c>
      <x:c r="O2768" s="6">
        <x:f>H2768-N2768</x:f>
      </x:c>
    </x:row>
    <x:row r="2769" spans="1:25">
      <x:c r="A2769" s="0" t="s">
        <x:v>106</x:v>
      </x:c>
      <x:c r="B2769" s="0" t="n">
        <x:v>2323</x:v>
      </x:c>
      <x:c r="C2769" s="0" t="s">
        <x:v>21</x:v>
      </x:c>
      <x:c r="D2769" s="0" t="s">
        <x:v>22</x:v>
      </x:c>
      <x:c r="E2769" s="0" t="s">
        <x:v>74</x:v>
      </x:c>
      <x:c r="F2769" s="0" t="s">
        <x:v>20</x:v>
      </x:c>
      <x:c r="G2769" s="0" t="n">
        <x:v>225</x:v>
      </x:c>
      <x:c r="H2769" s="4" t="n">
        <x:v>8.288</x:v>
      </x:c>
      <x:c r="I2769" s="4" t="n">
        <x:v>225</x:v>
      </x:c>
      <x:c r="J2769" s="4" t="n">
        <x:v>0.037</x:v>
      </x:c>
      <x:c r="K2769" s="4">
        <x:f>I2769*J2769</x:f>
      </x:c>
      <x:c r="L2769" s="4" t="n">
        <x:v>0</x:v>
      </x:c>
      <x:c r="M2769" s="5">
        <x:f>J2769/2.065*100</x:f>
      </x:c>
      <x:c r="N2769" s="6">
        <x:f>M2769*L2769/100</x:f>
      </x:c>
      <x:c r="O2769" s="6">
        <x:f>H2769-N2769</x:f>
      </x:c>
    </x:row>
    <x:row r="2770" spans="1:25">
      <x:c r="A2770" s="0" t="s">
        <x:v>106</x:v>
      </x:c>
      <x:c r="B2770" s="0" t="n">
        <x:v>2323</x:v>
      </x:c>
      <x:c r="C2770" s="0" t="s">
        <x:v>21</x:v>
      </x:c>
      <x:c r="D2770" s="0" t="s">
        <x:v>22</x:v>
      </x:c>
      <x:c r="E2770" s="0" t="s">
        <x:v>74</x:v>
      </x:c>
      <x:c r="F2770" s="0" t="s">
        <x:v>20</x:v>
      </x:c>
      <x:c r="G2770" s="0" t="n">
        <x:v>225</x:v>
      </x:c>
      <x:c r="H2770" s="4" t="n">
        <x:v>39.2</x:v>
      </x:c>
      <x:c r="I2770" s="4" t="n">
        <x:v>225</x:v>
      </x:c>
      <x:c r="J2770" s="4" t="n">
        <x:v>0.174</x:v>
      </x:c>
      <x:c r="K2770" s="4">
        <x:f>I2770*J2770</x:f>
      </x:c>
      <x:c r="L2770" s="4" t="n">
        <x:v>0</x:v>
      </x:c>
      <x:c r="M2770" s="5">
        <x:f>J2770/2.065*100</x:f>
      </x:c>
      <x:c r="N2770" s="6">
        <x:f>M2770*L2770/100</x:f>
      </x:c>
      <x:c r="O2770" s="6">
        <x:f>H2770-N2770</x:f>
      </x:c>
    </x:row>
    <x:row r="2771" spans="1:25">
      <x:c r="A2771" s="0" t="s">
        <x:v>106</x:v>
      </x:c>
      <x:c r="B2771" s="0" t="n">
        <x:v>2323</x:v>
      </x:c>
      <x:c r="C2771" s="0" t="s">
        <x:v>21</x:v>
      </x:c>
      <x:c r="D2771" s="0" t="s">
        <x:v>22</x:v>
      </x:c>
      <x:c r="E2771" s="0" t="s">
        <x:v>74</x:v>
      </x:c>
      <x:c r="F2771" s="0" t="s">
        <x:v>20</x:v>
      </x:c>
      <x:c r="G2771" s="0" t="n">
        <x:v>225</x:v>
      </x:c>
      <x:c r="H2771" s="4" t="n">
        <x:v>49.952</x:v>
      </x:c>
      <x:c r="I2771" s="4" t="n">
        <x:v>225</x:v>
      </x:c>
      <x:c r="J2771" s="4" t="n">
        <x:v>0.222</x:v>
      </x:c>
      <x:c r="K2771" s="4">
        <x:f>I2771*J2771</x:f>
      </x:c>
      <x:c r="L2771" s="4" t="n">
        <x:v>0</x:v>
      </x:c>
      <x:c r="M2771" s="5">
        <x:f>J2771/2.065*100</x:f>
      </x:c>
      <x:c r="N2771" s="6">
        <x:f>M2771*L2771/100</x:f>
      </x:c>
      <x:c r="O2771" s="6">
        <x:f>H2771-N2771</x:f>
      </x:c>
    </x:row>
    <x:row r="2772" spans="1:25">
      <x:c r="A2772" s="0" t="s">
        <x:v>106</x:v>
      </x:c>
      <x:c r="B2772" s="0" t="n">
        <x:v>2323</x:v>
      </x:c>
      <x:c r="C2772" s="0" t="s">
        <x:v>21</x:v>
      </x:c>
      <x:c r="D2772" s="0" t="s">
        <x:v>33</x:v>
      </x:c>
      <x:c r="E2772" s="0" t="s">
        <x:v>73</x:v>
      </x:c>
      <x:c r="F2772" s="0" t="s">
        <x:v>26</x:v>
      </x:c>
      <x:c r="G2772" s="0" t="n">
        <x:v>225</x:v>
      </x:c>
      <x:c r="H2772" s="4" t="n">
        <x:v>17.552</x:v>
      </x:c>
      <x:c r="I2772" s="4" t="n">
        <x:v>225</x:v>
      </x:c>
      <x:c r="J2772" s="4" t="n">
        <x:v>0.078</x:v>
      </x:c>
      <x:c r="K2772" s="4">
        <x:f>I2772*J2772</x:f>
      </x:c>
      <x:c r="L2772" s="4" t="n">
        <x:v>0</x:v>
      </x:c>
      <x:c r="M2772" s="5">
        <x:f>J2772/2.065*100</x:f>
      </x:c>
      <x:c r="N2772" s="6">
        <x:f>M2772*L2772/100</x:f>
      </x:c>
      <x:c r="O2772" s="6">
        <x:f>H2772-N2772</x:f>
      </x:c>
    </x:row>
    <x:row r="2773" spans="1:25">
      <x:c r="A2773" s="0" t="s">
        <x:v>106</x:v>
      </x:c>
      <x:c r="B2773" s="0" t="n">
        <x:v>2323</x:v>
      </x:c>
      <x:c r="C2773" s="0" t="s">
        <x:v>21</x:v>
      </x:c>
      <x:c r="D2773" s="0" t="s">
        <x:v>36</x:v>
      </x:c>
      <x:c r="E2773" s="0" t="s">
        <x:v>75</x:v>
      </x:c>
      <x:c r="F2773" s="0" t="s">
        <x:v>26</x:v>
      </x:c>
      <x:c r="G2773" s="0" t="n">
        <x:v>225</x:v>
      </x:c>
      <x:c r="H2773" s="4" t="n">
        <x:v>94.5</x:v>
      </x:c>
      <x:c r="I2773" s="4" t="n">
        <x:v>225</x:v>
      </x:c>
      <x:c r="J2773" s="4" t="n">
        <x:v>0.42</x:v>
      </x:c>
      <x:c r="K2773" s="4">
        <x:f>I2773*J2773</x:f>
      </x:c>
      <x:c r="L2773" s="4" t="n">
        <x:v>0</x:v>
      </x:c>
      <x:c r="M2773" s="5">
        <x:f>J2773/2.065*100</x:f>
      </x:c>
      <x:c r="N2773" s="6">
        <x:f>M2773*L2773/100</x:f>
      </x:c>
      <x:c r="O2773" s="6">
        <x:f>H2773-N2773</x:f>
      </x:c>
    </x:row>
    <x:row r="2774" spans="1:25">
      <x:c r="A2774" s="0" t="s">
        <x:v>106</x:v>
      </x:c>
      <x:c r="B2774" s="0" t="n">
        <x:v>2323</x:v>
      </x:c>
      <x:c r="C2774" s="0" t="s">
        <x:v>21</x:v>
      </x:c>
      <x:c r="D2774" s="0" t="s">
        <x:v>36</x:v>
      </x:c>
      <x:c r="E2774" s="0" t="s">
        <x:v>76</x:v>
      </x:c>
      <x:c r="F2774" s="0" t="s">
        <x:v>26</x:v>
      </x:c>
      <x:c r="G2774" s="0" t="n">
        <x:v>225</x:v>
      </x:c>
      <x:c r="H2774" s="4" t="n">
        <x:v>94.501</x:v>
      </x:c>
      <x:c r="I2774" s="4" t="n">
        <x:v>225</x:v>
      </x:c>
      <x:c r="J2774" s="4" t="n">
        <x:v>0.42</x:v>
      </x:c>
      <x:c r="K2774" s="4">
        <x:f>I2774*J2774</x:f>
      </x:c>
      <x:c r="L2774" s="4" t="n">
        <x:v>0</x:v>
      </x:c>
      <x:c r="M2774" s="5">
        <x:f>J2774/2.065*100</x:f>
      </x:c>
      <x:c r="N2774" s="6">
        <x:f>M2774*L2774/100</x:f>
      </x:c>
      <x:c r="O2774" s="6">
        <x:f>H2774-N2774</x:f>
      </x:c>
    </x:row>
    <x:row r="2775" spans="1:25">
      <x:c r="A2775" s="0" t="s">
        <x:v>90</x:v>
      </x:c>
      <x:c r="B2775" s="0" t="n">
        <x:v>2324</x:v>
      </x:c>
      <x:c r="C2775" s="0" t="s">
        <x:v>21</x:v>
      </x:c>
      <x:c r="D2775" s="0" t="s">
        <x:v>33</x:v>
      </x:c>
      <x:c r="E2775" s="0" t="s">
        <x:v>73</x:v>
      </x:c>
      <x:c r="F2775" s="0" t="s">
        <x:v>20</x:v>
      </x:c>
      <x:c r="G2775" s="0" t="n">
        <x:v>225</x:v>
      </x:c>
      <x:c r="H2775" s="4" t="n">
        <x:v>59.85</x:v>
      </x:c>
      <x:c r="I2775" s="4" t="n">
        <x:v>225</x:v>
      </x:c>
      <x:c r="J2775" s="4" t="n">
        <x:v>0.266</x:v>
      </x:c>
      <x:c r="K2775" s="4">
        <x:f>I2775*J2775</x:f>
      </x:c>
      <x:c r="L2775" s="4" t="n">
        <x:v>0</x:v>
      </x:c>
      <x:c r="M2775" s="5">
        <x:f>J2775/1.408*100</x:f>
      </x:c>
      <x:c r="N2775" s="6">
        <x:f>M2775*L2775/100</x:f>
      </x:c>
      <x:c r="O2775" s="6">
        <x:f>H2775-N2775</x:f>
      </x:c>
    </x:row>
    <x:row r="2776" spans="1:25">
      <x:c r="A2776" s="0" t="s">
        <x:v>90</x:v>
      </x:c>
      <x:c r="B2776" s="0" t="n">
        <x:v>2324</x:v>
      </x:c>
      <x:c r="C2776" s="0" t="s">
        <x:v>21</x:v>
      </x:c>
      <x:c r="D2776" s="0" t="s">
        <x:v>22</x:v>
      </x:c>
      <x:c r="E2776" s="0" t="s">
        <x:v>74</x:v>
      </x:c>
      <x:c r="F2776" s="0" t="s">
        <x:v>20</x:v>
      </x:c>
      <x:c r="G2776" s="0" t="n">
        <x:v>225</x:v>
      </x:c>
      <x:c r="H2776" s="4" t="n">
        <x:v>50.4</x:v>
      </x:c>
      <x:c r="I2776" s="4" t="n">
        <x:v>225</x:v>
      </x:c>
      <x:c r="J2776" s="4" t="n">
        <x:v>0.224</x:v>
      </x:c>
      <x:c r="K2776" s="4">
        <x:f>I2776*J2776</x:f>
      </x:c>
      <x:c r="L2776" s="4" t="n">
        <x:v>0</x:v>
      </x:c>
      <x:c r="M2776" s="5">
        <x:f>J2776/1.408*100</x:f>
      </x:c>
      <x:c r="N2776" s="6">
        <x:f>M2776*L2776/100</x:f>
      </x:c>
      <x:c r="O2776" s="6">
        <x:f>H2776-N2776</x:f>
      </x:c>
    </x:row>
    <x:row r="2777" spans="1:25">
      <x:c r="A2777" s="0" t="s">
        <x:v>90</x:v>
      </x:c>
      <x:c r="B2777" s="0" t="n">
        <x:v>2324</x:v>
      </x:c>
      <x:c r="C2777" s="0" t="s">
        <x:v>21</x:v>
      </x:c>
      <x:c r="D2777" s="0" t="s">
        <x:v>33</x:v>
      </x:c>
      <x:c r="E2777" s="0" t="s">
        <x:v>73</x:v>
      </x:c>
      <x:c r="F2777" s="0" t="s">
        <x:v>26</x:v>
      </x:c>
      <x:c r="G2777" s="0" t="n">
        <x:v>225</x:v>
      </x:c>
      <x:c r="H2777" s="4" t="n">
        <x:v>17.551</x:v>
      </x:c>
      <x:c r="I2777" s="4" t="n">
        <x:v>225</x:v>
      </x:c>
      <x:c r="J2777" s="4" t="n">
        <x:v>0.078</x:v>
      </x:c>
      <x:c r="K2777" s="4">
        <x:f>I2777*J2777</x:f>
      </x:c>
      <x:c r="L2777" s="4" t="n">
        <x:v>0</x:v>
      </x:c>
      <x:c r="M2777" s="5">
        <x:f>J2777/1.408*100</x:f>
      </x:c>
      <x:c r="N2777" s="6">
        <x:f>M2777*L2777/100</x:f>
      </x:c>
      <x:c r="O2777" s="6">
        <x:f>H2777-N2777</x:f>
      </x:c>
    </x:row>
    <x:row r="2778" spans="1:25">
      <x:c r="A2778" s="0" t="s">
        <x:v>90</x:v>
      </x:c>
      <x:c r="B2778" s="0" t="n">
        <x:v>2324</x:v>
      </x:c>
      <x:c r="C2778" s="0" t="s">
        <x:v>21</x:v>
      </x:c>
      <x:c r="D2778" s="0" t="s">
        <x:v>36</x:v>
      </x:c>
      <x:c r="E2778" s="0" t="s">
        <x:v>75</x:v>
      </x:c>
      <x:c r="F2778" s="0" t="s">
        <x:v>26</x:v>
      </x:c>
      <x:c r="G2778" s="0" t="n">
        <x:v>225</x:v>
      </x:c>
      <x:c r="H2778" s="4" t="n">
        <x:v>94.5</x:v>
      </x:c>
      <x:c r="I2778" s="4" t="n">
        <x:v>225</x:v>
      </x:c>
      <x:c r="J2778" s="4" t="n">
        <x:v>0.42</x:v>
      </x:c>
      <x:c r="K2778" s="4">
        <x:f>I2778*J2778</x:f>
      </x:c>
      <x:c r="L2778" s="4" t="n">
        <x:v>0</x:v>
      </x:c>
      <x:c r="M2778" s="5">
        <x:f>J2778/1.408*100</x:f>
      </x:c>
      <x:c r="N2778" s="6">
        <x:f>M2778*L2778/100</x:f>
      </x:c>
      <x:c r="O2778" s="6">
        <x:f>H2778-N2778</x:f>
      </x:c>
    </x:row>
    <x:row r="2779" spans="1:25">
      <x:c r="A2779" s="0" t="s">
        <x:v>90</x:v>
      </x:c>
      <x:c r="B2779" s="0" t="n">
        <x:v>2324</x:v>
      </x:c>
      <x:c r="C2779" s="0" t="s">
        <x:v>21</x:v>
      </x:c>
      <x:c r="D2779" s="0" t="s">
        <x:v>36</x:v>
      </x:c>
      <x:c r="E2779" s="0" t="s">
        <x:v>76</x:v>
      </x:c>
      <x:c r="F2779" s="0" t="s">
        <x:v>26</x:v>
      </x:c>
      <x:c r="G2779" s="0" t="n">
        <x:v>225</x:v>
      </x:c>
      <x:c r="H2779" s="4" t="n">
        <x:v>94.5</x:v>
      </x:c>
      <x:c r="I2779" s="4" t="n">
        <x:v>225</x:v>
      </x:c>
      <x:c r="J2779" s="4" t="n">
        <x:v>0.42</x:v>
      </x:c>
      <x:c r="K2779" s="4">
        <x:f>I2779*J2779</x:f>
      </x:c>
      <x:c r="L2779" s="4" t="n">
        <x:v>0</x:v>
      </x:c>
      <x:c r="M2779" s="5">
        <x:f>J2779/1.408*100</x:f>
      </x:c>
      <x:c r="N2779" s="6">
        <x:f>M2779*L2779/100</x:f>
      </x:c>
      <x:c r="O2779" s="6">
        <x:f>H2779-N2779</x:f>
      </x:c>
    </x:row>
    <x:row r="2780" spans="1:25">
      <x:c r="A2780" s="0" t="s">
        <x:v>47</x:v>
      </x:c>
      <x:c r="B2780" s="0" t="n">
        <x:v>2325</x:v>
      </x:c>
      <x:c r="C2780" s="0" t="s">
        <x:v>21</x:v>
      </x:c>
      <x:c r="D2780" s="0" t="s">
        <x:v>33</x:v>
      </x:c>
      <x:c r="E2780" s="0" t="s">
        <x:v>34</x:v>
      </x:c>
      <x:c r="F2780" s="0" t="s">
        <x:v>20</x:v>
      </x:c>
      <x:c r="G2780" s="0" t="n">
        <x:v>225</x:v>
      </x:c>
      <x:c r="H2780" s="4" t="n">
        <x:v>59.85</x:v>
      </x:c>
      <x:c r="I2780" s="4" t="n">
        <x:v>225</x:v>
      </x:c>
      <x:c r="J2780" s="4" t="n">
        <x:v>0.266</x:v>
      </x:c>
      <x:c r="K2780" s="4">
        <x:f>I2780*J2780</x:f>
      </x:c>
      <x:c r="L2780" s="4" t="n">
        <x:v>0</x:v>
      </x:c>
      <x:c r="M2780" s="5">
        <x:f>J2780/1.408*100</x:f>
      </x:c>
      <x:c r="N2780" s="6">
        <x:f>M2780*L2780/100</x:f>
      </x:c>
      <x:c r="O2780" s="6">
        <x:f>H2780-N2780</x:f>
      </x:c>
    </x:row>
    <x:row r="2781" spans="1:25">
      <x:c r="A2781" s="0" t="s">
        <x:v>47</x:v>
      </x:c>
      <x:c r="B2781" s="0" t="n">
        <x:v>2325</x:v>
      </x:c>
      <x:c r="C2781" s="0" t="s">
        <x:v>21</x:v>
      </x:c>
      <x:c r="D2781" s="0" t="s">
        <x:v>22</x:v>
      </x:c>
      <x:c r="E2781" s="0" t="s">
        <x:v>35</x:v>
      </x:c>
      <x:c r="F2781" s="0" t="s">
        <x:v>20</x:v>
      </x:c>
      <x:c r="G2781" s="0" t="n">
        <x:v>225</x:v>
      </x:c>
      <x:c r="H2781" s="4" t="n">
        <x:v>50.4</x:v>
      </x:c>
      <x:c r="I2781" s="4" t="n">
        <x:v>225</x:v>
      </x:c>
      <x:c r="J2781" s="4" t="n">
        <x:v>0.224</x:v>
      </x:c>
      <x:c r="K2781" s="4">
        <x:f>I2781*J2781</x:f>
      </x:c>
      <x:c r="L2781" s="4" t="n">
        <x:v>0</x:v>
      </x:c>
      <x:c r="M2781" s="5">
        <x:f>J2781/1.408*100</x:f>
      </x:c>
      <x:c r="N2781" s="6">
        <x:f>M2781*L2781/100</x:f>
      </x:c>
      <x:c r="O2781" s="6">
        <x:f>H2781-N2781</x:f>
      </x:c>
    </x:row>
    <x:row r="2782" spans="1:25">
      <x:c r="A2782" s="0" t="s">
        <x:v>47</x:v>
      </x:c>
      <x:c r="B2782" s="0" t="n">
        <x:v>2325</x:v>
      </x:c>
      <x:c r="C2782" s="0" t="s">
        <x:v>21</x:v>
      </x:c>
      <x:c r="D2782" s="0" t="s">
        <x:v>33</x:v>
      </x:c>
      <x:c r="E2782" s="0" t="s">
        <x:v>34</x:v>
      </x:c>
      <x:c r="F2782" s="0" t="s">
        <x:v>26</x:v>
      </x:c>
      <x:c r="G2782" s="0" t="n">
        <x:v>225</x:v>
      </x:c>
      <x:c r="H2782" s="4" t="n">
        <x:v>17.552</x:v>
      </x:c>
      <x:c r="I2782" s="4" t="n">
        <x:v>225</x:v>
      </x:c>
      <x:c r="J2782" s="4" t="n">
        <x:v>0.078</x:v>
      </x:c>
      <x:c r="K2782" s="4">
        <x:f>I2782*J2782</x:f>
      </x:c>
      <x:c r="L2782" s="4" t="n">
        <x:v>0</x:v>
      </x:c>
      <x:c r="M2782" s="5">
        <x:f>J2782/1.408*100</x:f>
      </x:c>
      <x:c r="N2782" s="6">
        <x:f>M2782*L2782/100</x:f>
      </x:c>
      <x:c r="O2782" s="6">
        <x:f>H2782-N2782</x:f>
      </x:c>
    </x:row>
    <x:row r="2783" spans="1:25">
      <x:c r="A2783" s="0" t="s">
        <x:v>47</x:v>
      </x:c>
      <x:c r="B2783" s="0" t="n">
        <x:v>2325</x:v>
      </x:c>
      <x:c r="C2783" s="0" t="s">
        <x:v>21</x:v>
      </x:c>
      <x:c r="D2783" s="0" t="s">
        <x:v>36</x:v>
      </x:c>
      <x:c r="E2783" s="0" t="s">
        <x:v>37</x:v>
      </x:c>
      <x:c r="F2783" s="0" t="s">
        <x:v>26</x:v>
      </x:c>
      <x:c r="G2783" s="0" t="n">
        <x:v>225</x:v>
      </x:c>
      <x:c r="H2783" s="4" t="n">
        <x:v>94.5</x:v>
      </x:c>
      <x:c r="I2783" s="4" t="n">
        <x:v>225</x:v>
      </x:c>
      <x:c r="J2783" s="4" t="n">
        <x:v>0.42</x:v>
      </x:c>
      <x:c r="K2783" s="4">
        <x:f>I2783*J2783</x:f>
      </x:c>
      <x:c r="L2783" s="4" t="n">
        <x:v>0</x:v>
      </x:c>
      <x:c r="M2783" s="5">
        <x:f>J2783/1.408*100</x:f>
      </x:c>
      <x:c r="N2783" s="6">
        <x:f>M2783*L2783/100</x:f>
      </x:c>
      <x:c r="O2783" s="6">
        <x:f>H2783-N2783</x:f>
      </x:c>
    </x:row>
    <x:row r="2784" spans="1:25">
      <x:c r="A2784" s="0" t="s">
        <x:v>47</x:v>
      </x:c>
      <x:c r="B2784" s="0" t="n">
        <x:v>2325</x:v>
      </x:c>
      <x:c r="C2784" s="0" t="s">
        <x:v>21</x:v>
      </x:c>
      <x:c r="D2784" s="0" t="s">
        <x:v>36</x:v>
      </x:c>
      <x:c r="E2784" s="0" t="s">
        <x:v>38</x:v>
      </x:c>
      <x:c r="F2784" s="0" t="s">
        <x:v>26</x:v>
      </x:c>
      <x:c r="G2784" s="0" t="n">
        <x:v>225</x:v>
      </x:c>
      <x:c r="H2784" s="4" t="n">
        <x:v>94.5</x:v>
      </x:c>
      <x:c r="I2784" s="4" t="n">
        <x:v>225</x:v>
      </x:c>
      <x:c r="J2784" s="4" t="n">
        <x:v>0.42</x:v>
      </x:c>
      <x:c r="K2784" s="4">
        <x:f>I2784*J2784</x:f>
      </x:c>
      <x:c r="L2784" s="4" t="n">
        <x:v>0</x:v>
      </x:c>
      <x:c r="M2784" s="5">
        <x:f>J2784/1.408*100</x:f>
      </x:c>
      <x:c r="N2784" s="6">
        <x:f>M2784*L2784/100</x:f>
      </x:c>
      <x:c r="O2784" s="6">
        <x:f>H2784-N2784</x:f>
      </x:c>
    </x:row>
    <x:row r="2785" spans="1:25">
      <x:c r="A2785" s="0" t="s">
        <x:v>109</x:v>
      </x:c>
      <x:c r="B2785" s="0" t="n">
        <x:v>2326</x:v>
      </x:c>
      <x:c r="C2785" s="0" t="s">
        <x:v>21</x:v>
      </x:c>
      <x:c r="D2785" s="0" t="s">
        <x:v>22</x:v>
      </x:c>
      <x:c r="E2785" s="0" t="s">
        <x:v>35</x:v>
      </x:c>
      <x:c r="F2785" s="0" t="s">
        <x:v>20</x:v>
      </x:c>
      <x:c r="G2785" s="0" t="n">
        <x:v>225</x:v>
      </x:c>
      <x:c r="H2785" s="4" t="n">
        <x:v>50.4</x:v>
      </x:c>
      <x:c r="I2785" s="4" t="n">
        <x:v>225</x:v>
      </x:c>
      <x:c r="J2785" s="4" t="n">
        <x:v>0.224</x:v>
      </x:c>
      <x:c r="K2785" s="4">
        <x:f>I2785*J2785</x:f>
      </x:c>
      <x:c r="L2785" s="4" t="n">
        <x:v>0</x:v>
      </x:c>
      <x:c r="M2785" s="5">
        <x:f>J2785/1.408*100</x:f>
      </x:c>
      <x:c r="N2785" s="6">
        <x:f>M2785*L2785/100</x:f>
      </x:c>
      <x:c r="O2785" s="6">
        <x:f>H2785-N2785</x:f>
      </x:c>
    </x:row>
    <x:row r="2786" spans="1:25">
      <x:c r="A2786" s="0" t="s">
        <x:v>109</x:v>
      </x:c>
      <x:c r="B2786" s="0" t="n">
        <x:v>2326</x:v>
      </x:c>
      <x:c r="C2786" s="0" t="s">
        <x:v>21</x:v>
      </x:c>
      <x:c r="D2786" s="0" t="s">
        <x:v>33</x:v>
      </x:c>
      <x:c r="E2786" s="0" t="s">
        <x:v>34</x:v>
      </x:c>
      <x:c r="F2786" s="0" t="s">
        <x:v>20</x:v>
      </x:c>
      <x:c r="G2786" s="0" t="n">
        <x:v>225</x:v>
      </x:c>
      <x:c r="H2786" s="4" t="n">
        <x:v>59.85</x:v>
      </x:c>
      <x:c r="I2786" s="4" t="n">
        <x:v>225</x:v>
      </x:c>
      <x:c r="J2786" s="4" t="n">
        <x:v>0.266</x:v>
      </x:c>
      <x:c r="K2786" s="4">
        <x:f>I2786*J2786</x:f>
      </x:c>
      <x:c r="L2786" s="4" t="n">
        <x:v>0</x:v>
      </x:c>
      <x:c r="M2786" s="5">
        <x:f>J2786/1.408*100</x:f>
      </x:c>
      <x:c r="N2786" s="6">
        <x:f>M2786*L2786/100</x:f>
      </x:c>
      <x:c r="O2786" s="6">
        <x:f>H2786-N2786</x:f>
      </x:c>
    </x:row>
    <x:row r="2787" spans="1:25">
      <x:c r="A2787" s="0" t="s">
        <x:v>109</x:v>
      </x:c>
      <x:c r="B2787" s="0" t="n">
        <x:v>2326</x:v>
      </x:c>
      <x:c r="C2787" s="0" t="s">
        <x:v>21</x:v>
      </x:c>
      <x:c r="D2787" s="0" t="s">
        <x:v>33</x:v>
      </x:c>
      <x:c r="E2787" s="0" t="s">
        <x:v>34</x:v>
      </x:c>
      <x:c r="F2787" s="0" t="s">
        <x:v>26</x:v>
      </x:c>
      <x:c r="G2787" s="0" t="n">
        <x:v>225</x:v>
      </x:c>
      <x:c r="H2787" s="4" t="n">
        <x:v>17.551</x:v>
      </x:c>
      <x:c r="I2787" s="4" t="n">
        <x:v>225</x:v>
      </x:c>
      <x:c r="J2787" s="4" t="n">
        <x:v>0.078</x:v>
      </x:c>
      <x:c r="K2787" s="4">
        <x:f>I2787*J2787</x:f>
      </x:c>
      <x:c r="L2787" s="4" t="n">
        <x:v>0</x:v>
      </x:c>
      <x:c r="M2787" s="5">
        <x:f>J2787/1.408*100</x:f>
      </x:c>
      <x:c r="N2787" s="6">
        <x:f>M2787*L2787/100</x:f>
      </x:c>
      <x:c r="O2787" s="6">
        <x:f>H2787-N2787</x:f>
      </x:c>
    </x:row>
    <x:row r="2788" spans="1:25">
      <x:c r="A2788" s="0" t="s">
        <x:v>109</x:v>
      </x:c>
      <x:c r="B2788" s="0" t="n">
        <x:v>2326</x:v>
      </x:c>
      <x:c r="C2788" s="0" t="s">
        <x:v>21</x:v>
      </x:c>
      <x:c r="D2788" s="0" t="s">
        <x:v>36</x:v>
      </x:c>
      <x:c r="E2788" s="0" t="s">
        <x:v>37</x:v>
      </x:c>
      <x:c r="F2788" s="0" t="s">
        <x:v>26</x:v>
      </x:c>
      <x:c r="G2788" s="0" t="n">
        <x:v>225</x:v>
      </x:c>
      <x:c r="H2788" s="4" t="n">
        <x:v>94.5</x:v>
      </x:c>
      <x:c r="I2788" s="4" t="n">
        <x:v>225</x:v>
      </x:c>
      <x:c r="J2788" s="4" t="n">
        <x:v>0.42</x:v>
      </x:c>
      <x:c r="K2788" s="4">
        <x:f>I2788*J2788</x:f>
      </x:c>
      <x:c r="L2788" s="4" t="n">
        <x:v>0</x:v>
      </x:c>
      <x:c r="M2788" s="5">
        <x:f>J2788/1.408*100</x:f>
      </x:c>
      <x:c r="N2788" s="6">
        <x:f>M2788*L2788/100</x:f>
      </x:c>
      <x:c r="O2788" s="6">
        <x:f>H2788-N2788</x:f>
      </x:c>
    </x:row>
    <x:row r="2789" spans="1:25">
      <x:c r="A2789" s="0" t="s">
        <x:v>109</x:v>
      </x:c>
      <x:c r="B2789" s="0" t="n">
        <x:v>2326</x:v>
      </x:c>
      <x:c r="C2789" s="0" t="s">
        <x:v>21</x:v>
      </x:c>
      <x:c r="D2789" s="0" t="s">
        <x:v>36</x:v>
      </x:c>
      <x:c r="E2789" s="0" t="s">
        <x:v>38</x:v>
      </x:c>
      <x:c r="F2789" s="0" t="s">
        <x:v>26</x:v>
      </x:c>
      <x:c r="G2789" s="0" t="n">
        <x:v>225</x:v>
      </x:c>
      <x:c r="H2789" s="4" t="n">
        <x:v>94.5</x:v>
      </x:c>
      <x:c r="I2789" s="4" t="n">
        <x:v>225</x:v>
      </x:c>
      <x:c r="J2789" s="4" t="n">
        <x:v>0.42</x:v>
      </x:c>
      <x:c r="K2789" s="4">
        <x:f>I2789*J2789</x:f>
      </x:c>
      <x:c r="L2789" s="4" t="n">
        <x:v>0</x:v>
      </x:c>
      <x:c r="M2789" s="5">
        <x:f>J2789/1.408*100</x:f>
      </x:c>
      <x:c r="N2789" s="6">
        <x:f>M2789*L2789/100</x:f>
      </x:c>
      <x:c r="O2789" s="6">
        <x:f>H2789-N2789</x:f>
      </x:c>
    </x:row>
    <x:row r="2790" spans="1:25">
      <x:c r="A2790" s="0" t="s">
        <x:v>113</x:v>
      </x:c>
      <x:c r="B2790" s="0" t="n">
        <x:v>2329</x:v>
      </x:c>
      <x:c r="C2790" s="0" t="s">
        <x:v>21</x:v>
      </x:c>
      <x:c r="D2790" s="0" t="s">
        <x:v>42</x:v>
      </x:c>
      <x:c r="E2790" s="0" t="s">
        <x:v>44</x:v>
      </x:c>
      <x:c r="F2790" s="0" t="s">
        <x:v>20</x:v>
      </x:c>
      <x:c r="G2790" s="0" t="n">
        <x:v>11</x:v>
      </x:c>
      <x:c r="H2790" s="4" t="n">
        <x:v>3.3</x:v>
      </x:c>
      <x:c r="I2790" s="4" t="n">
        <x:v>11</x:v>
      </x:c>
      <x:c r="J2790" s="4" t="n">
        <x:v>0.3</x:v>
      </x:c>
      <x:c r="K2790" s="4">
        <x:f>I2790*J2790</x:f>
      </x:c>
      <x:c r="L2790" s="4" t="n">
        <x:v>0</x:v>
      </x:c>
      <x:c r="M2790" s="5">
        <x:f>J2790/2.09*100</x:f>
      </x:c>
      <x:c r="N2790" s="6">
        <x:f>M2790*L2790/100</x:f>
      </x:c>
      <x:c r="O2790" s="6">
        <x:f>H2790-N2790</x:f>
      </x:c>
    </x:row>
    <x:row r="2791" spans="1:25">
      <x:c r="A2791" s="0" t="s">
        <x:v>113</x:v>
      </x:c>
      <x:c r="B2791" s="0" t="n">
        <x:v>2329</x:v>
      </x:c>
      <x:c r="C2791" s="0" t="s">
        <x:v>21</x:v>
      </x:c>
      <x:c r="D2791" s="0" t="s">
        <x:v>42</x:v>
      </x:c>
      <x:c r="E2791" s="0" t="s">
        <x:v>43</x:v>
      </x:c>
      <x:c r="F2791" s="0" t="s">
        <x:v>20</x:v>
      </x:c>
      <x:c r="G2791" s="0" t="n">
        <x:v>11</x:v>
      </x:c>
      <x:c r="H2791" s="4" t="n">
        <x:v>3.3</x:v>
      </x:c>
      <x:c r="I2791" s="4" t="n">
        <x:v>11</x:v>
      </x:c>
      <x:c r="J2791" s="4" t="n">
        <x:v>0.3</x:v>
      </x:c>
      <x:c r="K2791" s="4">
        <x:f>I2791*J2791</x:f>
      </x:c>
      <x:c r="L2791" s="4" t="n">
        <x:v>0</x:v>
      </x:c>
      <x:c r="M2791" s="5">
        <x:f>J2791/2.09*100</x:f>
      </x:c>
      <x:c r="N2791" s="6">
        <x:f>M2791*L2791/100</x:f>
      </x:c>
      <x:c r="O2791" s="6">
        <x:f>H2791-N2791</x:f>
      </x:c>
    </x:row>
    <x:row r="2792" spans="1:25">
      <x:c r="A2792" s="0" t="s">
        <x:v>113</x:v>
      </x:c>
      <x:c r="B2792" s="0" t="n">
        <x:v>2329</x:v>
      </x:c>
      <x:c r="C2792" s="0" t="s">
        <x:v>21</x:v>
      </x:c>
      <x:c r="D2792" s="0" t="s">
        <x:v>33</x:v>
      </x:c>
      <x:c r="E2792" s="0" t="s">
        <x:v>45</x:v>
      </x:c>
      <x:c r="F2792" s="0" t="s">
        <x:v>26</x:v>
      </x:c>
      <x:c r="G2792" s="0" t="n">
        <x:v>11</x:v>
      </x:c>
      <x:c r="H2792" s="4" t="n">
        <x:v>16.28</x:v>
      </x:c>
      <x:c r="I2792" s="4" t="n">
        <x:v>11</x:v>
      </x:c>
      <x:c r="J2792" s="4" t="n">
        <x:v>1.48</x:v>
      </x:c>
      <x:c r="K2792" s="4">
        <x:f>I2792*J2792</x:f>
      </x:c>
      <x:c r="L2792" s="4" t="n">
        <x:v>0</x:v>
      </x:c>
      <x:c r="M2792" s="5">
        <x:f>J2792/2.09*100</x:f>
      </x:c>
      <x:c r="N2792" s="6">
        <x:f>M2792*L2792/100</x:f>
      </x:c>
      <x:c r="O2792" s="6">
        <x:f>H2792-N2792</x:f>
      </x:c>
    </x:row>
    <x:row r="2793" spans="1:25">
      <x:c r="A2793" s="0" t="s">
        <x:v>113</x:v>
      </x:c>
      <x:c r="B2793" s="0" t="n">
        <x:v>2329</x:v>
      </x:c>
      <x:c r="C2793" s="0" t="s">
        <x:v>21</x:v>
      </x:c>
      <x:c r="D2793" s="0" t="s">
        <x:v>150</x:v>
      </x:c>
      <x:c r="E2793" s="0" t="s">
        <x:v>46</x:v>
      </x:c>
      <x:c r="F2793" s="0" t="s">
        <x:v>26</x:v>
      </x:c>
      <x:c r="G2793" s="0" t="n">
        <x:v>11</x:v>
      </x:c>
      <x:c r="H2793" s="4" t="n">
        <x:v>0.11</x:v>
      </x:c>
      <x:c r="I2793" s="4" t="n">
        <x:v>11</x:v>
      </x:c>
      <x:c r="J2793" s="4" t="n">
        <x:v>0.01</x:v>
      </x:c>
      <x:c r="K2793" s="4">
        <x:f>I2793*J2793</x:f>
      </x:c>
      <x:c r="L2793" s="4" t="n">
        <x:v>0</x:v>
      </x:c>
      <x:c r="M2793" s="5">
        <x:f>J2793/2.09*100</x:f>
      </x:c>
      <x:c r="N2793" s="6">
        <x:f>M2793*L2793/100</x:f>
      </x:c>
      <x:c r="O2793" s="6">
        <x:f>H2793-N2793</x:f>
      </x:c>
    </x:row>
    <x:row r="2794" spans="1:25">
      <x:c r="A2794" s="0" t="s">
        <x:v>113</x:v>
      </x:c>
      <x:c r="B2794" s="0" t="n">
        <x:v>2330</x:v>
      </x:c>
      <x:c r="C2794" s="0" t="s">
        <x:v>21</x:v>
      </x:c>
      <x:c r="D2794" s="0" t="s">
        <x:v>42</x:v>
      </x:c>
      <x:c r="E2794" s="0" t="s">
        <x:v>44</x:v>
      </x:c>
      <x:c r="F2794" s="0" t="s">
        <x:v>20</x:v>
      </x:c>
      <x:c r="G2794" s="0" t="n">
        <x:v>90</x:v>
      </x:c>
      <x:c r="H2794" s="4" t="n">
        <x:v>27</x:v>
      </x:c>
      <x:c r="I2794" s="4" t="n">
        <x:v>90</x:v>
      </x:c>
      <x:c r="J2794" s="4" t="n">
        <x:v>0.3</x:v>
      </x:c>
      <x:c r="K2794" s="4">
        <x:f>I2794*J2794</x:f>
      </x:c>
      <x:c r="L2794" s="4" t="n">
        <x:v>0</x:v>
      </x:c>
      <x:c r="M2794" s="5">
        <x:f>J2794/3.83*100</x:f>
      </x:c>
      <x:c r="N2794" s="6">
        <x:f>M2794*L2794/100</x:f>
      </x:c>
      <x:c r="O2794" s="6">
        <x:f>H2794-N2794</x:f>
      </x:c>
    </x:row>
    <x:row r="2795" spans="1:25">
      <x:c r="A2795" s="0" t="s">
        <x:v>113</x:v>
      </x:c>
      <x:c r="B2795" s="0" t="n">
        <x:v>2330</x:v>
      </x:c>
      <x:c r="C2795" s="0" t="s">
        <x:v>21</x:v>
      </x:c>
      <x:c r="D2795" s="0" t="s">
        <x:v>42</x:v>
      </x:c>
      <x:c r="E2795" s="0" t="s">
        <x:v>43</x:v>
      </x:c>
      <x:c r="F2795" s="0" t="s">
        <x:v>20</x:v>
      </x:c>
      <x:c r="G2795" s="0" t="n">
        <x:v>90</x:v>
      </x:c>
      <x:c r="H2795" s="4" t="n">
        <x:v>27</x:v>
      </x:c>
      <x:c r="I2795" s="4" t="n">
        <x:v>90</x:v>
      </x:c>
      <x:c r="J2795" s="4" t="n">
        <x:v>0.3</x:v>
      </x:c>
      <x:c r="K2795" s="4">
        <x:f>I2795*J2795</x:f>
      </x:c>
      <x:c r="L2795" s="4" t="n">
        <x:v>0</x:v>
      </x:c>
      <x:c r="M2795" s="5">
        <x:f>J2795/3.83*100</x:f>
      </x:c>
      <x:c r="N2795" s="6">
        <x:f>M2795*L2795/100</x:f>
      </x:c>
      <x:c r="O2795" s="6">
        <x:f>H2795-N2795</x:f>
      </x:c>
    </x:row>
    <x:row r="2796" spans="1:25">
      <x:c r="A2796" s="0" t="s">
        <x:v>113</x:v>
      </x:c>
      <x:c r="B2796" s="0" t="n">
        <x:v>2330</x:v>
      </x:c>
      <x:c r="C2796" s="0" t="s">
        <x:v>21</x:v>
      </x:c>
      <x:c r="D2796" s="0" t="s">
        <x:v>33</x:v>
      </x:c>
      <x:c r="E2796" s="0" t="s">
        <x:v>45</x:v>
      </x:c>
      <x:c r="F2796" s="0" t="s">
        <x:v>26</x:v>
      </x:c>
      <x:c r="G2796" s="0" t="n">
        <x:v>90</x:v>
      </x:c>
      <x:c r="H2796" s="4" t="n">
        <x:v>133.201</x:v>
      </x:c>
      <x:c r="I2796" s="4" t="n">
        <x:v>90</x:v>
      </x:c>
      <x:c r="J2796" s="4" t="n">
        <x:v>1.48</x:v>
      </x:c>
      <x:c r="K2796" s="4">
        <x:f>I2796*J2796</x:f>
      </x:c>
      <x:c r="L2796" s="4" t="n">
        <x:v>0</x:v>
      </x:c>
      <x:c r="M2796" s="5">
        <x:f>J2796/3.83*100</x:f>
      </x:c>
      <x:c r="N2796" s="6">
        <x:f>M2796*L2796/100</x:f>
      </x:c>
      <x:c r="O2796" s="6">
        <x:f>H2796-N2796</x:f>
      </x:c>
    </x:row>
    <x:row r="2797" spans="1:25">
      <x:c r="A2797" s="0" t="s">
        <x:v>113</x:v>
      </x:c>
      <x:c r="B2797" s="0" t="n">
        <x:v>2330</x:v>
      </x:c>
      <x:c r="C2797" s="0" t="s">
        <x:v>21</x:v>
      </x:c>
      <x:c r="D2797" s="0" t="s">
        <x:v>150</x:v>
      </x:c>
      <x:c r="E2797" s="0" t="s">
        <x:v>46</x:v>
      </x:c>
      <x:c r="F2797" s="0" t="s">
        <x:v>26</x:v>
      </x:c>
      <x:c r="G2797" s="0" t="n">
        <x:v>90</x:v>
      </x:c>
      <x:c r="H2797" s="4" t="n">
        <x:v>157.5</x:v>
      </x:c>
      <x:c r="I2797" s="4" t="n">
        <x:v>90</x:v>
      </x:c>
      <x:c r="J2797" s="4" t="n">
        <x:v>1.75</x:v>
      </x:c>
      <x:c r="K2797" s="4">
        <x:f>I2797*J2797</x:f>
      </x:c>
      <x:c r="L2797" s="4" t="n">
        <x:v>0</x:v>
      </x:c>
      <x:c r="M2797" s="5">
        <x:f>J2797/3.83*100</x:f>
      </x:c>
      <x:c r="N2797" s="6">
        <x:f>M2797*L2797/100</x:f>
      </x:c>
      <x:c r="O2797" s="6">
        <x:f>H2797-N2797</x:f>
      </x:c>
    </x:row>
    <x:row r="2798" spans="1:25">
      <x:c r="A2798" s="0" t="s">
        <x:v>114</x:v>
      </x:c>
      <x:c r="B2798" s="0" t="n">
        <x:v>2334</x:v>
      </x:c>
      <x:c r="C2798" s="0" t="s">
        <x:v>21</x:v>
      </x:c>
      <x:c r="D2798" s="0" t="s">
        <x:v>42</x:v>
      </x:c>
      <x:c r="E2798" s="0" t="s">
        <x:v>44</x:v>
      </x:c>
      <x:c r="F2798" s="0" t="s">
        <x:v>20</x:v>
      </x:c>
      <x:c r="G2798" s="0" t="n">
        <x:v>90</x:v>
      </x:c>
      <x:c r="H2798" s="4" t="n">
        <x:v>27</x:v>
      </x:c>
      <x:c r="I2798" s="4" t="n">
        <x:v>90</x:v>
      </x:c>
      <x:c r="J2798" s="4" t="n">
        <x:v>0.3</x:v>
      </x:c>
      <x:c r="K2798" s="4">
        <x:f>I2798*J2798</x:f>
      </x:c>
      <x:c r="L2798" s="4" t="n">
        <x:v>0</x:v>
      </x:c>
      <x:c r="M2798" s="5">
        <x:f>J2798/3.83*100</x:f>
      </x:c>
      <x:c r="N2798" s="6">
        <x:f>M2798*L2798/100</x:f>
      </x:c>
      <x:c r="O2798" s="6">
        <x:f>H2798-N2798</x:f>
      </x:c>
    </x:row>
    <x:row r="2799" spans="1:25">
      <x:c r="A2799" s="0" t="s">
        <x:v>114</x:v>
      </x:c>
      <x:c r="B2799" s="0" t="n">
        <x:v>2334</x:v>
      </x:c>
      <x:c r="C2799" s="0" t="s">
        <x:v>21</x:v>
      </x:c>
      <x:c r="D2799" s="0" t="s">
        <x:v>42</x:v>
      </x:c>
      <x:c r="E2799" s="0" t="s">
        <x:v>43</x:v>
      </x:c>
      <x:c r="F2799" s="0" t="s">
        <x:v>20</x:v>
      </x:c>
      <x:c r="G2799" s="0" t="n">
        <x:v>90</x:v>
      </x:c>
      <x:c r="H2799" s="4" t="n">
        <x:v>27</x:v>
      </x:c>
      <x:c r="I2799" s="4" t="n">
        <x:v>90</x:v>
      </x:c>
      <x:c r="J2799" s="4" t="n">
        <x:v>0.3</x:v>
      </x:c>
      <x:c r="K2799" s="4">
        <x:f>I2799*J2799</x:f>
      </x:c>
      <x:c r="L2799" s="4" t="n">
        <x:v>0</x:v>
      </x:c>
      <x:c r="M2799" s="5">
        <x:f>J2799/3.83*100</x:f>
      </x:c>
      <x:c r="N2799" s="6">
        <x:f>M2799*L2799/100</x:f>
      </x:c>
      <x:c r="O2799" s="6">
        <x:f>H2799-N2799</x:f>
      </x:c>
    </x:row>
    <x:row r="2800" spans="1:25">
      <x:c r="A2800" s="0" t="s">
        <x:v>114</x:v>
      </x:c>
      <x:c r="B2800" s="0" t="n">
        <x:v>2334</x:v>
      </x:c>
      <x:c r="C2800" s="0" t="s">
        <x:v>21</x:v>
      </x:c>
      <x:c r="D2800" s="0" t="s">
        <x:v>33</x:v>
      </x:c>
      <x:c r="E2800" s="0" t="s">
        <x:v>45</x:v>
      </x:c>
      <x:c r="F2800" s="0" t="s">
        <x:v>26</x:v>
      </x:c>
      <x:c r="G2800" s="0" t="n">
        <x:v>90</x:v>
      </x:c>
      <x:c r="H2800" s="4" t="n">
        <x:v>133.202</x:v>
      </x:c>
      <x:c r="I2800" s="4" t="n">
        <x:v>90</x:v>
      </x:c>
      <x:c r="J2800" s="4" t="n">
        <x:v>1.48</x:v>
      </x:c>
      <x:c r="K2800" s="4">
        <x:f>I2800*J2800</x:f>
      </x:c>
      <x:c r="L2800" s="4" t="n">
        <x:v>0</x:v>
      </x:c>
      <x:c r="M2800" s="5">
        <x:f>J2800/3.83*100</x:f>
      </x:c>
      <x:c r="N2800" s="6">
        <x:f>M2800*L2800/100</x:f>
      </x:c>
      <x:c r="O2800" s="6">
        <x:f>H2800-N2800</x:f>
      </x:c>
    </x:row>
    <x:row r="2801" spans="1:25">
      <x:c r="A2801" s="0" t="s">
        <x:v>114</x:v>
      </x:c>
      <x:c r="B2801" s="0" t="n">
        <x:v>2334</x:v>
      </x:c>
      <x:c r="C2801" s="0" t="s">
        <x:v>21</x:v>
      </x:c>
      <x:c r="D2801" s="0" t="s">
        <x:v>150</x:v>
      </x:c>
      <x:c r="E2801" s="0" t="s">
        <x:v>46</x:v>
      </x:c>
      <x:c r="F2801" s="0" t="s">
        <x:v>26</x:v>
      </x:c>
      <x:c r="G2801" s="0" t="n">
        <x:v>90</x:v>
      </x:c>
      <x:c r="H2801" s="4" t="n">
        <x:v>157.5</x:v>
      </x:c>
      <x:c r="I2801" s="4" t="n">
        <x:v>90</x:v>
      </x:c>
      <x:c r="J2801" s="4" t="n">
        <x:v>1.75</x:v>
      </x:c>
      <x:c r="K2801" s="4">
        <x:f>I2801*J2801</x:f>
      </x:c>
      <x:c r="L2801" s="4" t="n">
        <x:v>0</x:v>
      </x:c>
      <x:c r="M2801" s="5">
        <x:f>J2801/3.83*100</x:f>
      </x:c>
      <x:c r="N2801" s="6">
        <x:f>M2801*L2801/100</x:f>
      </x:c>
      <x:c r="O2801" s="6">
        <x:f>H2801-N2801</x:f>
      </x:c>
    </x:row>
    <x:row r="2802" spans="1:25">
      <x:c r="A2802" s="0" t="s">
        <x:v>54</x:v>
      </x:c>
      <x:c r="B2802" s="0" t="n">
        <x:v>2335</x:v>
      </x:c>
      <x:c r="C2802" s="0" t="s">
        <x:v>21</x:v>
      </x:c>
      <x:c r="D2802" s="0" t="s">
        <x:v>33</x:v>
      </x:c>
      <x:c r="E2802" s="0" t="s">
        <x:v>34</x:v>
      </x:c>
      <x:c r="F2802" s="0" t="s">
        <x:v>20</x:v>
      </x:c>
      <x:c r="G2802" s="0" t="n">
        <x:v>222</x:v>
      </x:c>
      <x:c r="H2802" s="4" t="n">
        <x:v>59.85</x:v>
      </x:c>
      <x:c r="I2802" s="4" t="n">
        <x:v>222</x:v>
      </x:c>
      <x:c r="J2802" s="4" t="n">
        <x:v>0.27</x:v>
      </x:c>
      <x:c r="K2802" s="4">
        <x:f>I2802*J2802</x:f>
      </x:c>
      <x:c r="L2802" s="4" t="n">
        <x:v>0</x:v>
      </x:c>
      <x:c r="M2802" s="5">
        <x:f>J2802/1.415*100</x:f>
      </x:c>
      <x:c r="N2802" s="6">
        <x:f>M2802*L2802/100</x:f>
      </x:c>
      <x:c r="O2802" s="6">
        <x:f>H2802-N2802</x:f>
      </x:c>
    </x:row>
    <x:row r="2803" spans="1:25">
      <x:c r="A2803" s="0" t="s">
        <x:v>54</x:v>
      </x:c>
      <x:c r="B2803" s="0" t="n">
        <x:v>2335</x:v>
      </x:c>
      <x:c r="C2803" s="0" t="s">
        <x:v>21</x:v>
      </x:c>
      <x:c r="D2803" s="0" t="s">
        <x:v>22</x:v>
      </x:c>
      <x:c r="E2803" s="0" t="s">
        <x:v>35</x:v>
      </x:c>
      <x:c r="F2803" s="0" t="s">
        <x:v>20</x:v>
      </x:c>
      <x:c r="G2803" s="0" t="n">
        <x:v>222</x:v>
      </x:c>
      <x:c r="H2803" s="4" t="n">
        <x:v>50.4</x:v>
      </x:c>
      <x:c r="I2803" s="4" t="n">
        <x:v>222</x:v>
      </x:c>
      <x:c r="J2803" s="4" t="n">
        <x:v>0.227</x:v>
      </x:c>
      <x:c r="K2803" s="4">
        <x:f>I2803*J2803</x:f>
      </x:c>
      <x:c r="L2803" s="4" t="n">
        <x:v>0</x:v>
      </x:c>
      <x:c r="M2803" s="5">
        <x:f>J2803/1.415*100</x:f>
      </x:c>
      <x:c r="N2803" s="6">
        <x:f>M2803*L2803/100</x:f>
      </x:c>
      <x:c r="O2803" s="6">
        <x:f>H2803-N2803</x:f>
      </x:c>
    </x:row>
    <x:row r="2804" spans="1:25">
      <x:c r="A2804" s="0" t="s">
        <x:v>54</x:v>
      </x:c>
      <x:c r="B2804" s="0" t="n">
        <x:v>2335</x:v>
      </x:c>
      <x:c r="C2804" s="0" t="s">
        <x:v>21</x:v>
      </x:c>
      <x:c r="D2804" s="0" t="s">
        <x:v>33</x:v>
      </x:c>
      <x:c r="E2804" s="0" t="s">
        <x:v>34</x:v>
      </x:c>
      <x:c r="F2804" s="0" t="s">
        <x:v>26</x:v>
      </x:c>
      <x:c r="G2804" s="0" t="n">
        <x:v>222</x:v>
      </x:c>
      <x:c r="H2804" s="4" t="n">
        <x:v>17.316</x:v>
      </x:c>
      <x:c r="I2804" s="4" t="n">
        <x:v>222</x:v>
      </x:c>
      <x:c r="J2804" s="4" t="n">
        <x:v>0.078</x:v>
      </x:c>
      <x:c r="K2804" s="4">
        <x:f>I2804*J2804</x:f>
      </x:c>
      <x:c r="L2804" s="4" t="n">
        <x:v>0</x:v>
      </x:c>
      <x:c r="M2804" s="5">
        <x:f>J2804/1.415*100</x:f>
      </x:c>
      <x:c r="N2804" s="6">
        <x:f>M2804*L2804/100</x:f>
      </x:c>
      <x:c r="O2804" s="6">
        <x:f>H2804-N2804</x:f>
      </x:c>
    </x:row>
    <x:row r="2805" spans="1:25">
      <x:c r="A2805" s="0" t="s">
        <x:v>54</x:v>
      </x:c>
      <x:c r="B2805" s="0" t="n">
        <x:v>2335</x:v>
      </x:c>
      <x:c r="C2805" s="0" t="s">
        <x:v>21</x:v>
      </x:c>
      <x:c r="D2805" s="0" t="s">
        <x:v>36</x:v>
      </x:c>
      <x:c r="E2805" s="0" t="s">
        <x:v>37</x:v>
      </x:c>
      <x:c r="F2805" s="0" t="s">
        <x:v>26</x:v>
      </x:c>
      <x:c r="G2805" s="0" t="n">
        <x:v>222</x:v>
      </x:c>
      <x:c r="H2805" s="4" t="n">
        <x:v>94.503</x:v>
      </x:c>
      <x:c r="I2805" s="4" t="n">
        <x:v>222</x:v>
      </x:c>
      <x:c r="J2805" s="4" t="n">
        <x:v>0.42</x:v>
      </x:c>
      <x:c r="K2805" s="4">
        <x:f>I2805*J2805</x:f>
      </x:c>
      <x:c r="L2805" s="4" t="n">
        <x:v>0</x:v>
      </x:c>
      <x:c r="M2805" s="5">
        <x:f>J2805/1.415*100</x:f>
      </x:c>
      <x:c r="N2805" s="6">
        <x:f>M2805*L2805/100</x:f>
      </x:c>
      <x:c r="O2805" s="6">
        <x:f>H2805-N2805</x:f>
      </x:c>
    </x:row>
    <x:row r="2806" spans="1:25">
      <x:c r="A2806" s="0" t="s">
        <x:v>54</x:v>
      </x:c>
      <x:c r="B2806" s="0" t="n">
        <x:v>2335</x:v>
      </x:c>
      <x:c r="C2806" s="0" t="s">
        <x:v>21</x:v>
      </x:c>
      <x:c r="D2806" s="0" t="s">
        <x:v>36</x:v>
      </x:c>
      <x:c r="E2806" s="0" t="s">
        <x:v>38</x:v>
      </x:c>
      <x:c r="F2806" s="0" t="s">
        <x:v>26</x:v>
      </x:c>
      <x:c r="G2806" s="0" t="n">
        <x:v>222</x:v>
      </x:c>
      <x:c r="H2806" s="4" t="n">
        <x:v>94.502</x:v>
      </x:c>
      <x:c r="I2806" s="4" t="n">
        <x:v>222</x:v>
      </x:c>
      <x:c r="J2806" s="4" t="n">
        <x:v>0.42</x:v>
      </x:c>
      <x:c r="K2806" s="4">
        <x:f>I2806*J2806</x:f>
      </x:c>
      <x:c r="L2806" s="4" t="n">
        <x:v>0</x:v>
      </x:c>
      <x:c r="M2806" s="5">
        <x:f>J2806/1.415*100</x:f>
      </x:c>
      <x:c r="N2806" s="6">
        <x:f>M2806*L2806/100</x:f>
      </x:c>
      <x:c r="O2806" s="6">
        <x:f>H2806-N2806</x:f>
      </x:c>
    </x:row>
    <x:row r="2807" spans="1:25">
      <x:c r="A2807" s="0" t="s">
        <x:v>138</x:v>
      </x:c>
      <x:c r="B2807" s="0" t="n">
        <x:v>2336</x:v>
      </x:c>
      <x:c r="C2807" s="0" t="s">
        <x:v>128</x:v>
      </x:c>
      <x:c r="D2807" s="0" t="s">
        <x:v>18</x:v>
      </x:c>
      <x:c r="E2807" s="0" t="s">
        <x:v>19</x:v>
      </x:c>
      <x:c r="F2807" s="0" t="s">
        <x:v>20</x:v>
      </x:c>
      <x:c r="G2807" s="0" t="n">
        <x:v>789</x:v>
      </x:c>
      <x:c r="H2807" s="4" t="n">
        <x:v>58.68</x:v>
      </x:c>
      <x:c r="I2807" s="4" t="n">
        <x:v>789</x:v>
      </x:c>
      <x:c r="J2807" s="4" t="n">
        <x:v>0.074</x:v>
      </x:c>
      <x:c r="K2807" s="4">
        <x:f>I2807*J2807</x:f>
      </x:c>
      <x:c r="L2807" s="4" t="n">
        <x:v>135.642</x:v>
      </x:c>
      <x:c r="M2807" s="5">
        <x:f>J2807/0.412*100</x:f>
      </x:c>
      <x:c r="N2807" s="6">
        <x:f>M2807*L2807/100</x:f>
      </x:c>
      <x:c r="O2807" s="6">
        <x:f>H2807-N2807</x:f>
      </x:c>
    </x:row>
    <x:row r="2808" spans="1:25">
      <x:c r="A2808" s="0" t="s">
        <x:v>138</x:v>
      </x:c>
      <x:c r="B2808" s="0" t="n">
        <x:v>2336</x:v>
      </x:c>
      <x:c r="C2808" s="0" t="s">
        <x:v>128</x:v>
      </x:c>
      <x:c r="D2808" s="0" t="s">
        <x:v>129</x:v>
      </x:c>
      <x:c r="E2808" s="0" t="s">
        <x:v>130</x:v>
      </x:c>
      <x:c r="F2808" s="0" t="s">
        <x:v>20</x:v>
      </x:c>
      <x:c r="G2808" s="0" t="n">
        <x:v>789</x:v>
      </x:c>
      <x:c r="H2808" s="4" t="n">
        <x:v>48.9</x:v>
      </x:c>
      <x:c r="I2808" s="4" t="n">
        <x:v>789</x:v>
      </x:c>
      <x:c r="J2808" s="4" t="n">
        <x:v>0.062</x:v>
      </x:c>
      <x:c r="K2808" s="4">
        <x:f>I2808*J2808</x:f>
      </x:c>
      <x:c r="L2808" s="4" t="n">
        <x:v>135.642</x:v>
      </x:c>
      <x:c r="M2808" s="5">
        <x:f>J2808/0.412*100</x:f>
      </x:c>
      <x:c r="N2808" s="6">
        <x:f>M2808*L2808/100</x:f>
      </x:c>
      <x:c r="O2808" s="6">
        <x:f>H2808-N2808</x:f>
      </x:c>
    </x:row>
    <x:row r="2809" spans="1:25">
      <x:c r="A2809" s="0" t="s">
        <x:v>138</x:v>
      </x:c>
      <x:c r="B2809" s="0" t="n">
        <x:v>2336</x:v>
      </x:c>
      <x:c r="C2809" s="0" t="s">
        <x:v>128</x:v>
      </x:c>
      <x:c r="D2809" s="0" t="s">
        <x:v>18</x:v>
      </x:c>
      <x:c r="E2809" s="0" t="s">
        <x:v>19</x:v>
      </x:c>
      <x:c r="F2809" s="0" t="s">
        <x:v>20</x:v>
      </x:c>
      <x:c r="G2809" s="0" t="n">
        <x:v>789</x:v>
      </x:c>
      <x:c r="H2809" s="4" t="n">
        <x:v>58.68</x:v>
      </x:c>
      <x:c r="I2809" s="4" t="n">
        <x:v>789</x:v>
      </x:c>
      <x:c r="J2809" s="4" t="n">
        <x:v>0.074</x:v>
      </x:c>
      <x:c r="K2809" s="4">
        <x:f>I2809*J2809</x:f>
      </x:c>
      <x:c r="L2809" s="4" t="n">
        <x:v>135.642</x:v>
      </x:c>
      <x:c r="M2809" s="5">
        <x:f>J2809/0.412*100</x:f>
      </x:c>
      <x:c r="N2809" s="6">
        <x:f>M2809*L2809/100</x:f>
      </x:c>
      <x:c r="O2809" s="6">
        <x:f>H2809-N2809</x:f>
      </x:c>
    </x:row>
    <x:row r="2810" spans="1:25">
      <x:c r="A2810" s="0" t="s">
        <x:v>138</x:v>
      </x:c>
      <x:c r="B2810" s="0" t="n">
        <x:v>2336</x:v>
      </x:c>
      <x:c r="C2810" s="0" t="s">
        <x:v>128</x:v>
      </x:c>
      <x:c r="D2810" s="0" t="s">
        <x:v>18</x:v>
      </x:c>
      <x:c r="E2810" s="0" t="s">
        <x:v>19</x:v>
      </x:c>
      <x:c r="F2810" s="0" t="s">
        <x:v>20</x:v>
      </x:c>
      <x:c r="G2810" s="0" t="n">
        <x:v>789</x:v>
      </x:c>
      <x:c r="H2810" s="4" t="n">
        <x:v>74.16</x:v>
      </x:c>
      <x:c r="I2810" s="4" t="n">
        <x:v>789</x:v>
      </x:c>
      <x:c r="J2810" s="4" t="n">
        <x:v>0.094</x:v>
      </x:c>
      <x:c r="K2810" s="4">
        <x:f>I2810*J2810</x:f>
      </x:c>
      <x:c r="L2810" s="4" t="n">
        <x:v>135.642</x:v>
      </x:c>
      <x:c r="M2810" s="5">
        <x:f>J2810/0.412*100</x:f>
      </x:c>
      <x:c r="N2810" s="6">
        <x:f>M2810*L2810/100</x:f>
      </x:c>
      <x:c r="O2810" s="6">
        <x:f>H2810-N2810</x:f>
      </x:c>
    </x:row>
    <x:row r="2811" spans="1:25">
      <x:c r="A2811" s="0" t="s">
        <x:v>138</x:v>
      </x:c>
      <x:c r="B2811" s="0" t="n">
        <x:v>2336</x:v>
      </x:c>
      <x:c r="C2811" s="0" t="s">
        <x:v>128</x:v>
      </x:c>
      <x:c r="D2811" s="0" t="s">
        <x:v>129</x:v>
      </x:c>
      <x:c r="E2811" s="0" t="s">
        <x:v>130</x:v>
      </x:c>
      <x:c r="F2811" s="0" t="s">
        <x:v>20</x:v>
      </x:c>
      <x:c r="G2811" s="0" t="n">
        <x:v>789</x:v>
      </x:c>
      <x:c r="H2811" s="4" t="n">
        <x:v>30</x:v>
      </x:c>
      <x:c r="I2811" s="4" t="n">
        <x:v>789</x:v>
      </x:c>
      <x:c r="J2811" s="4" t="n">
        <x:v>0.038</x:v>
      </x:c>
      <x:c r="K2811" s="4">
        <x:f>I2811*J2811</x:f>
      </x:c>
      <x:c r="L2811" s="4" t="n">
        <x:v>135.642</x:v>
      </x:c>
      <x:c r="M2811" s="5">
        <x:f>J2811/0.412*100</x:f>
      </x:c>
      <x:c r="N2811" s="6">
        <x:f>M2811*L2811/100</x:f>
      </x:c>
      <x:c r="O2811" s="6">
        <x:f>H2811-N2811</x:f>
      </x:c>
    </x:row>
    <x:row r="2812" spans="1:25">
      <x:c r="A2812" s="0" t="s">
        <x:v>138</x:v>
      </x:c>
      <x:c r="B2812" s="0" t="n">
        <x:v>2336</x:v>
      </x:c>
      <x:c r="C2812" s="0" t="s">
        <x:v>128</x:v>
      </x:c>
      <x:c r="D2812" s="0" t="s">
        <x:v>18</x:v>
      </x:c>
      <x:c r="E2812" s="0" t="s">
        <x:v>19</x:v>
      </x:c>
      <x:c r="F2812" s="0" t="s">
        <x:v>26</x:v>
      </x:c>
      <x:c r="G2812" s="0" t="n">
        <x:v>789</x:v>
      </x:c>
      <x:c r="H2812" s="4" t="n">
        <x:v>55.231</x:v>
      </x:c>
      <x:c r="I2812" s="4" t="n">
        <x:v>789</x:v>
      </x:c>
      <x:c r="J2812" s="4" t="n">
        <x:v>0.07</x:v>
      </x:c>
      <x:c r="K2812" s="4">
        <x:f>I2812*J2812</x:f>
      </x:c>
      <x:c r="L2812" s="4" t="n">
        <x:v>135.642</x:v>
      </x:c>
      <x:c r="M2812" s="5">
        <x:f>J2812/0.412*100</x:f>
      </x:c>
      <x:c r="N2812" s="6">
        <x:f>M2812*L2812/100</x:f>
      </x:c>
      <x:c r="O2812" s="6">
        <x:f>H2812-N2812</x:f>
      </x:c>
    </x:row>
    <x:row r="2813" spans="1:25">
      <x:c r="A2813" s="0" t="s">
        <x:v>87</x:v>
      </x:c>
      <x:c r="B2813" s="0" t="n">
        <x:v>2337</x:v>
      </x:c>
      <x:c r="C2813" s="0" t="s">
        <x:v>21</x:v>
      </x:c>
      <x:c r="D2813" s="0" t="s">
        <x:v>22</x:v>
      </x:c>
      <x:c r="E2813" s="0" t="s">
        <x:v>35</x:v>
      </x:c>
      <x:c r="F2813" s="0" t="s">
        <x:v>20</x:v>
      </x:c>
      <x:c r="G2813" s="0" t="n">
        <x:v>225</x:v>
      </x:c>
      <x:c r="H2813" s="4" t="n">
        <x:v>50.4</x:v>
      </x:c>
      <x:c r="I2813" s="4" t="n">
        <x:v>225</x:v>
      </x:c>
      <x:c r="J2813" s="4" t="n">
        <x:v>0.224</x:v>
      </x:c>
      <x:c r="K2813" s="4">
        <x:f>I2813*J2813</x:f>
      </x:c>
      <x:c r="L2813" s="4" t="n">
        <x:v>0</x:v>
      </x:c>
      <x:c r="M2813" s="5">
        <x:f>J2813/1.408*100</x:f>
      </x:c>
      <x:c r="N2813" s="6">
        <x:f>M2813*L2813/100</x:f>
      </x:c>
      <x:c r="O2813" s="6">
        <x:f>H2813-N2813</x:f>
      </x:c>
    </x:row>
    <x:row r="2814" spans="1:25">
      <x:c r="A2814" s="0" t="s">
        <x:v>87</x:v>
      </x:c>
      <x:c r="B2814" s="0" t="n">
        <x:v>2337</x:v>
      </x:c>
      <x:c r="C2814" s="0" t="s">
        <x:v>21</x:v>
      </x:c>
      <x:c r="D2814" s="0" t="s">
        <x:v>33</x:v>
      </x:c>
      <x:c r="E2814" s="0" t="s">
        <x:v>34</x:v>
      </x:c>
      <x:c r="F2814" s="0" t="s">
        <x:v>20</x:v>
      </x:c>
      <x:c r="G2814" s="0" t="n">
        <x:v>225</x:v>
      </x:c>
      <x:c r="H2814" s="4" t="n">
        <x:v>59.85</x:v>
      </x:c>
      <x:c r="I2814" s="4" t="n">
        <x:v>225</x:v>
      </x:c>
      <x:c r="J2814" s="4" t="n">
        <x:v>0.266</x:v>
      </x:c>
      <x:c r="K2814" s="4">
        <x:f>I2814*J2814</x:f>
      </x:c>
      <x:c r="L2814" s="4" t="n">
        <x:v>0</x:v>
      </x:c>
      <x:c r="M2814" s="5">
        <x:f>J2814/1.408*100</x:f>
      </x:c>
      <x:c r="N2814" s="6">
        <x:f>M2814*L2814/100</x:f>
      </x:c>
      <x:c r="O2814" s="6">
        <x:f>H2814-N2814</x:f>
      </x:c>
    </x:row>
    <x:row r="2815" spans="1:25">
      <x:c r="A2815" s="0" t="s">
        <x:v>87</x:v>
      </x:c>
      <x:c r="B2815" s="0" t="n">
        <x:v>2337</x:v>
      </x:c>
      <x:c r="C2815" s="0" t="s">
        <x:v>21</x:v>
      </x:c>
      <x:c r="D2815" s="0" t="s">
        <x:v>33</x:v>
      </x:c>
      <x:c r="E2815" s="0" t="s">
        <x:v>34</x:v>
      </x:c>
      <x:c r="F2815" s="0" t="s">
        <x:v>26</x:v>
      </x:c>
      <x:c r="G2815" s="0" t="n">
        <x:v>225</x:v>
      </x:c>
      <x:c r="H2815" s="4" t="n">
        <x:v>17.551</x:v>
      </x:c>
      <x:c r="I2815" s="4" t="n">
        <x:v>225</x:v>
      </x:c>
      <x:c r="J2815" s="4" t="n">
        <x:v>0.078</x:v>
      </x:c>
      <x:c r="K2815" s="4">
        <x:f>I2815*J2815</x:f>
      </x:c>
      <x:c r="L2815" s="4" t="n">
        <x:v>0</x:v>
      </x:c>
      <x:c r="M2815" s="5">
        <x:f>J2815/1.408*100</x:f>
      </x:c>
      <x:c r="N2815" s="6">
        <x:f>M2815*L2815/100</x:f>
      </x:c>
      <x:c r="O2815" s="6">
        <x:f>H2815-N2815</x:f>
      </x:c>
    </x:row>
    <x:row r="2816" spans="1:25">
      <x:c r="A2816" s="0" t="s">
        <x:v>87</x:v>
      </x:c>
      <x:c r="B2816" s="0" t="n">
        <x:v>2337</x:v>
      </x:c>
      <x:c r="C2816" s="0" t="s">
        <x:v>21</x:v>
      </x:c>
      <x:c r="D2816" s="0" t="s">
        <x:v>36</x:v>
      </x:c>
      <x:c r="E2816" s="0" t="s">
        <x:v>37</x:v>
      </x:c>
      <x:c r="F2816" s="0" t="s">
        <x:v>26</x:v>
      </x:c>
      <x:c r="G2816" s="0" t="n">
        <x:v>225</x:v>
      </x:c>
      <x:c r="H2816" s="4" t="n">
        <x:v>94.5</x:v>
      </x:c>
      <x:c r="I2816" s="4" t="n">
        <x:v>225</x:v>
      </x:c>
      <x:c r="J2816" s="4" t="n">
        <x:v>0.42</x:v>
      </x:c>
      <x:c r="K2816" s="4">
        <x:f>I2816*J2816</x:f>
      </x:c>
      <x:c r="L2816" s="4" t="n">
        <x:v>0</x:v>
      </x:c>
      <x:c r="M2816" s="5">
        <x:f>J2816/1.408*100</x:f>
      </x:c>
      <x:c r="N2816" s="6">
        <x:f>M2816*L2816/100</x:f>
      </x:c>
      <x:c r="O2816" s="6">
        <x:f>H2816-N2816</x:f>
      </x:c>
    </x:row>
    <x:row r="2817" spans="1:25">
      <x:c r="A2817" s="0" t="s">
        <x:v>87</x:v>
      </x:c>
      <x:c r="B2817" s="0" t="n">
        <x:v>2337</x:v>
      </x:c>
      <x:c r="C2817" s="0" t="s">
        <x:v>21</x:v>
      </x:c>
      <x:c r="D2817" s="0" t="s">
        <x:v>36</x:v>
      </x:c>
      <x:c r="E2817" s="0" t="s">
        <x:v>38</x:v>
      </x:c>
      <x:c r="F2817" s="0" t="s">
        <x:v>26</x:v>
      </x:c>
      <x:c r="G2817" s="0" t="n">
        <x:v>225</x:v>
      </x:c>
      <x:c r="H2817" s="4" t="n">
        <x:v>94.501</x:v>
      </x:c>
      <x:c r="I2817" s="4" t="n">
        <x:v>225</x:v>
      </x:c>
      <x:c r="J2817" s="4" t="n">
        <x:v>0.42</x:v>
      </x:c>
      <x:c r="K2817" s="4">
        <x:f>I2817*J2817</x:f>
      </x:c>
      <x:c r="L2817" s="4" t="n">
        <x:v>0</x:v>
      </x:c>
      <x:c r="M2817" s="5">
        <x:f>J2817/1.408*100</x:f>
      </x:c>
      <x:c r="N2817" s="6">
        <x:f>M2817*L2817/100</x:f>
      </x:c>
      <x:c r="O2817" s="6">
        <x:f>H2817-N2817</x:f>
      </x:c>
    </x:row>
    <x:row r="2818" spans="1:25">
      <x:c r="A2818" s="0" t="s">
        <x:v>125</x:v>
      </x:c>
      <x:c r="B2818" s="0" t="n">
        <x:v>2338</x:v>
      </x:c>
      <x:c r="C2818" s="0" t="s">
        <x:v>21</x:v>
      </x:c>
      <x:c r="D2818" s="0" t="s">
        <x:v>22</x:v>
      </x:c>
      <x:c r="E2818" s="0" t="s">
        <x:v>23</x:v>
      </x:c>
      <x:c r="F2818" s="0" t="s">
        <x:v>20</x:v>
      </x:c>
      <x:c r="G2818" s="0" t="n">
        <x:v>117</x:v>
      </x:c>
      <x:c r="H2818" s="4" t="n">
        <x:v>43.384</x:v>
      </x:c>
      <x:c r="I2818" s="4" t="n">
        <x:v>117</x:v>
      </x:c>
      <x:c r="J2818" s="4" t="n">
        <x:v>0.371</x:v>
      </x:c>
      <x:c r="K2818" s="4">
        <x:f>I2818*J2818</x:f>
      </x:c>
      <x:c r="L2818" s="4" t="n">
        <x:v>0</x:v>
      </x:c>
      <x:c r="M2818" s="5">
        <x:f>J2818/3.234*100</x:f>
      </x:c>
      <x:c r="N2818" s="6">
        <x:f>M2818*L2818/100</x:f>
      </x:c>
      <x:c r="O2818" s="6">
        <x:f>H2818-N2818</x:f>
      </x:c>
    </x:row>
    <x:row r="2819" spans="1:25">
      <x:c r="A2819" s="0" t="s">
        <x:v>125</x:v>
      </x:c>
      <x:c r="B2819" s="0" t="n">
        <x:v>2338</x:v>
      </x:c>
      <x:c r="C2819" s="0" t="s">
        <x:v>21</x:v>
      </x:c>
      <x:c r="D2819" s="0" t="s">
        <x:v>22</x:v>
      </x:c>
      <x:c r="E2819" s="0" t="s">
        <x:v>23</x:v>
      </x:c>
      <x:c r="F2819" s="0" t="s">
        <x:v>20</x:v>
      </x:c>
      <x:c r="G2819" s="0" t="n">
        <x:v>117</x:v>
      </x:c>
      <x:c r="H2819" s="4" t="n">
        <x:v>39.897</x:v>
      </x:c>
      <x:c r="I2819" s="4" t="n">
        <x:v>117</x:v>
      </x:c>
      <x:c r="J2819" s="4" t="n">
        <x:v>0.341</x:v>
      </x:c>
      <x:c r="K2819" s="4">
        <x:f>I2819*J2819</x:f>
      </x:c>
      <x:c r="L2819" s="4" t="n">
        <x:v>0</x:v>
      </x:c>
      <x:c r="M2819" s="5">
        <x:f>J2819/3.234*100</x:f>
      </x:c>
      <x:c r="N2819" s="6">
        <x:f>M2819*L2819/100</x:f>
      </x:c>
      <x:c r="O2819" s="6">
        <x:f>H2819-N2819</x:f>
      </x:c>
    </x:row>
    <x:row r="2820" spans="1:25">
      <x:c r="A2820" s="0" t="s">
        <x:v>125</x:v>
      </x:c>
      <x:c r="B2820" s="0" t="n">
        <x:v>2338</x:v>
      </x:c>
      <x:c r="C2820" s="0" t="s">
        <x:v>21</x:v>
      </x:c>
      <x:c r="D2820" s="0" t="s">
        <x:v>22</x:v>
      </x:c>
      <x:c r="E2820" s="0" t="s">
        <x:v>23</x:v>
      </x:c>
      <x:c r="F2820" s="0" t="s">
        <x:v>20</x:v>
      </x:c>
      <x:c r="G2820" s="0" t="n">
        <x:v>117</x:v>
      </x:c>
      <x:c r="H2820" s="4" t="n">
        <x:v>43.384</x:v>
      </x:c>
      <x:c r="I2820" s="4" t="n">
        <x:v>117</x:v>
      </x:c>
      <x:c r="J2820" s="4" t="n">
        <x:v>0.371</x:v>
      </x:c>
      <x:c r="K2820" s="4">
        <x:f>I2820*J2820</x:f>
      </x:c>
      <x:c r="L2820" s="4" t="n">
        <x:v>0</x:v>
      </x:c>
      <x:c r="M2820" s="5">
        <x:f>J2820/3.234*100</x:f>
      </x:c>
      <x:c r="N2820" s="6">
        <x:f>M2820*L2820/100</x:f>
      </x:c>
      <x:c r="O2820" s="6">
        <x:f>H2820-N2820</x:f>
      </x:c>
    </x:row>
    <x:row r="2821" spans="1:25">
      <x:c r="A2821" s="0" t="s">
        <x:v>125</x:v>
      </x:c>
      <x:c r="B2821" s="0" t="n">
        <x:v>2338</x:v>
      </x:c>
      <x:c r="C2821" s="0" t="s">
        <x:v>21</x:v>
      </x:c>
      <x:c r="D2821" s="0" t="s">
        <x:v>22</x:v>
      </x:c>
      <x:c r="E2821" s="0" t="s">
        <x:v>23</x:v>
      </x:c>
      <x:c r="F2821" s="0" t="s">
        <x:v>20</x:v>
      </x:c>
      <x:c r="G2821" s="0" t="n">
        <x:v>117</x:v>
      </x:c>
      <x:c r="H2821" s="4" t="n">
        <x:v>43.384</x:v>
      </x:c>
      <x:c r="I2821" s="4" t="n">
        <x:v>117</x:v>
      </x:c>
      <x:c r="J2821" s="4" t="n">
        <x:v>0.371</x:v>
      </x:c>
      <x:c r="K2821" s="4">
        <x:f>I2821*J2821</x:f>
      </x:c>
      <x:c r="L2821" s="4" t="n">
        <x:v>0</x:v>
      </x:c>
      <x:c r="M2821" s="5">
        <x:f>J2821/3.234*100</x:f>
      </x:c>
      <x:c r="N2821" s="6">
        <x:f>M2821*L2821/100</x:f>
      </x:c>
      <x:c r="O2821" s="6">
        <x:f>H2821-N2821</x:f>
      </x:c>
    </x:row>
    <x:row r="2822" spans="1:25">
      <x:c r="A2822" s="0" t="s">
        <x:v>125</x:v>
      </x:c>
      <x:c r="B2822" s="0" t="n">
        <x:v>2338</x:v>
      </x:c>
      <x:c r="C2822" s="0" t="s">
        <x:v>21</x:v>
      </x:c>
      <x:c r="D2822" s="0" t="s">
        <x:v>28</x:v>
      </x:c>
      <x:c r="E2822" s="0" t="s">
        <x:v>19</x:v>
      </x:c>
      <x:c r="F2822" s="0" t="s">
        <x:v>26</x:v>
      </x:c>
      <x:c r="G2822" s="0" t="n">
        <x:v>117</x:v>
      </x:c>
      <x:c r="H2822" s="4" t="n">
        <x:v>30.423</x:v>
      </x:c>
      <x:c r="I2822" s="4" t="n">
        <x:v>117</x:v>
      </x:c>
      <x:c r="J2822" s="4" t="n">
        <x:v>0.26</x:v>
      </x:c>
      <x:c r="K2822" s="4">
        <x:f>I2822*J2822</x:f>
      </x:c>
      <x:c r="L2822" s="4" t="n">
        <x:v>0</x:v>
      </x:c>
      <x:c r="M2822" s="5">
        <x:f>J2822/3.234*100</x:f>
      </x:c>
      <x:c r="N2822" s="6">
        <x:f>M2822*L2822/100</x:f>
      </x:c>
      <x:c r="O2822" s="6">
        <x:f>H2822-N2822</x:f>
      </x:c>
    </x:row>
    <x:row r="2823" spans="1:25">
      <x:c r="A2823" s="0" t="s">
        <x:v>125</x:v>
      </x:c>
      <x:c r="B2823" s="0" t="n">
        <x:v>2338</x:v>
      </x:c>
      <x:c r="C2823" s="0" t="s">
        <x:v>21</x:v>
      </x:c>
      <x:c r="D2823" s="0" t="s">
        <x:v>28</x:v>
      </x:c>
      <x:c r="E2823" s="0" t="s">
        <x:v>23</x:v>
      </x:c>
      <x:c r="F2823" s="0" t="s">
        <x:v>26</x:v>
      </x:c>
      <x:c r="G2823" s="0" t="n">
        <x:v>117</x:v>
      </x:c>
      <x:c r="H2823" s="4" t="n">
        <x:v>177.84</x:v>
      </x:c>
      <x:c r="I2823" s="4" t="n">
        <x:v>117</x:v>
      </x:c>
      <x:c r="J2823" s="4" t="n">
        <x:v>1.52</x:v>
      </x:c>
      <x:c r="K2823" s="4">
        <x:f>I2823*J2823</x:f>
      </x:c>
      <x:c r="L2823" s="4" t="n">
        <x:v>0</x:v>
      </x:c>
      <x:c r="M2823" s="5">
        <x:f>J2823/3.234*100</x:f>
      </x:c>
      <x:c r="N2823" s="6">
        <x:f>M2823*L2823/100</x:f>
      </x:c>
      <x:c r="O2823" s="6">
        <x:f>H2823-N2823</x:f>
      </x:c>
    </x:row>
    <x:row r="2824" spans="1:25">
      <x:c r="A2824" s="0" t="s">
        <x:v>111</x:v>
      </x:c>
      <x:c r="B2824" s="0" t="n">
        <x:v>2339</x:v>
      </x:c>
      <x:c r="C2824" s="0" t="s">
        <x:v>21</x:v>
      </x:c>
      <x:c r="D2824" s="0" t="s">
        <x:v>22</x:v>
      </x:c>
      <x:c r="E2824" s="0" t="s">
        <x:v>23</x:v>
      </x:c>
      <x:c r="F2824" s="0" t="s">
        <x:v>20</x:v>
      </x:c>
      <x:c r="G2824" s="0" t="n">
        <x:v>152</x:v>
      </x:c>
      <x:c r="H2824" s="4" t="n">
        <x:v>11.935</x:v>
      </x:c>
      <x:c r="I2824" s="4" t="n">
        <x:v>152</x:v>
      </x:c>
      <x:c r="J2824" s="4" t="n">
        <x:v>0.079</x:v>
      </x:c>
      <x:c r="K2824" s="4">
        <x:f>I2824*J2824</x:f>
      </x:c>
      <x:c r="L2824" s="4" t="n">
        <x:v>0</x:v>
      </x:c>
      <x:c r="M2824" s="5">
        <x:f>J2824/2.613*100</x:f>
      </x:c>
      <x:c r="N2824" s="6">
        <x:f>M2824*L2824/100</x:f>
      </x:c>
      <x:c r="O2824" s="6">
        <x:f>H2824-N2824</x:f>
      </x:c>
    </x:row>
    <x:row r="2825" spans="1:25">
      <x:c r="A2825" s="0" t="s">
        <x:v>111</x:v>
      </x:c>
      <x:c r="B2825" s="0" t="n">
        <x:v>2339</x:v>
      </x:c>
      <x:c r="C2825" s="0" t="s">
        <x:v>21</x:v>
      </x:c>
      <x:c r="D2825" s="0" t="s">
        <x:v>22</x:v>
      </x:c>
      <x:c r="E2825" s="0" t="s">
        <x:v>23</x:v>
      </x:c>
      <x:c r="F2825" s="0" t="s">
        <x:v>20</x:v>
      </x:c>
      <x:c r="G2825" s="0" t="n">
        <x:v>152</x:v>
      </x:c>
      <x:c r="H2825" s="4" t="n">
        <x:v>10.44</x:v>
      </x:c>
      <x:c r="I2825" s="4" t="n">
        <x:v>152</x:v>
      </x:c>
      <x:c r="J2825" s="4" t="n">
        <x:v>0.069</x:v>
      </x:c>
      <x:c r="K2825" s="4">
        <x:f>I2825*J2825</x:f>
      </x:c>
      <x:c r="L2825" s="4" t="n">
        <x:v>0</x:v>
      </x:c>
      <x:c r="M2825" s="5">
        <x:f>J2825/2.613*100</x:f>
      </x:c>
      <x:c r="N2825" s="6">
        <x:f>M2825*L2825/100</x:f>
      </x:c>
      <x:c r="O2825" s="6">
        <x:f>H2825-N2825</x:f>
      </x:c>
    </x:row>
    <x:row r="2826" spans="1:25">
      <x:c r="A2826" s="0" t="s">
        <x:v>111</x:v>
      </x:c>
      <x:c r="B2826" s="0" t="n">
        <x:v>2339</x:v>
      </x:c>
      <x:c r="C2826" s="0" t="s">
        <x:v>21</x:v>
      </x:c>
      <x:c r="D2826" s="0" t="s">
        <x:v>22</x:v>
      </x:c>
      <x:c r="E2826" s="0" t="s">
        <x:v>23</x:v>
      </x:c>
      <x:c r="F2826" s="0" t="s">
        <x:v>20</x:v>
      </x:c>
      <x:c r="G2826" s="0" t="n">
        <x:v>152</x:v>
      </x:c>
      <x:c r="H2826" s="4" t="n">
        <x:v>10.44</x:v>
      </x:c>
      <x:c r="I2826" s="4" t="n">
        <x:v>152</x:v>
      </x:c>
      <x:c r="J2826" s="4" t="n">
        <x:v>0.069</x:v>
      </x:c>
      <x:c r="K2826" s="4">
        <x:f>I2826*J2826</x:f>
      </x:c>
      <x:c r="L2826" s="4" t="n">
        <x:v>0</x:v>
      </x:c>
      <x:c r="M2826" s="5">
        <x:f>J2826/2.613*100</x:f>
      </x:c>
      <x:c r="N2826" s="6">
        <x:f>M2826*L2826/100</x:f>
      </x:c>
      <x:c r="O2826" s="6">
        <x:f>H2826-N2826</x:f>
      </x:c>
    </x:row>
    <x:row r="2827" spans="1:25">
      <x:c r="A2827" s="0" t="s">
        <x:v>111</x:v>
      </x:c>
      <x:c r="B2827" s="0" t="n">
        <x:v>2339</x:v>
      </x:c>
      <x:c r="C2827" s="0" t="s">
        <x:v>21</x:v>
      </x:c>
      <x:c r="D2827" s="0" t="s">
        <x:v>22</x:v>
      </x:c>
      <x:c r="E2827" s="0" t="s">
        <x:v>23</x:v>
      </x:c>
      <x:c r="F2827" s="0" t="s">
        <x:v>20</x:v>
      </x:c>
      <x:c r="G2827" s="0" t="n">
        <x:v>152</x:v>
      </x:c>
      <x:c r="H2827" s="4" t="n">
        <x:v>10.44</x:v>
      </x:c>
      <x:c r="I2827" s="4" t="n">
        <x:v>152</x:v>
      </x:c>
      <x:c r="J2827" s="4" t="n">
        <x:v>0.069</x:v>
      </x:c>
      <x:c r="K2827" s="4">
        <x:f>I2827*J2827</x:f>
      </x:c>
      <x:c r="L2827" s="4" t="n">
        <x:v>0</x:v>
      </x:c>
      <x:c r="M2827" s="5">
        <x:f>J2827/2.613*100</x:f>
      </x:c>
      <x:c r="N2827" s="6">
        <x:f>M2827*L2827/100</x:f>
      </x:c>
      <x:c r="O2827" s="6">
        <x:f>H2827-N2827</x:f>
      </x:c>
    </x:row>
    <x:row r="2828" spans="1:25">
      <x:c r="A2828" s="0" t="s">
        <x:v>111</x:v>
      </x:c>
      <x:c r="B2828" s="0" t="n">
        <x:v>2339</x:v>
      </x:c>
      <x:c r="C2828" s="0" t="s">
        <x:v>21</x:v>
      </x:c>
      <x:c r="D2828" s="0" t="s">
        <x:v>22</x:v>
      </x:c>
      <x:c r="E2828" s="0" t="s">
        <x:v>23</x:v>
      </x:c>
      <x:c r="F2828" s="0" t="s">
        <x:v>20</x:v>
      </x:c>
      <x:c r="G2828" s="0" t="n">
        <x:v>152</x:v>
      </x:c>
      <x:c r="H2828" s="4" t="n">
        <x:v>43.384</x:v>
      </x:c>
      <x:c r="I2828" s="4" t="n">
        <x:v>152</x:v>
      </x:c>
      <x:c r="J2828" s="4" t="n">
        <x:v>0.285</x:v>
      </x:c>
      <x:c r="K2828" s="4">
        <x:f>I2828*J2828</x:f>
      </x:c>
      <x:c r="L2828" s="4" t="n">
        <x:v>0</x:v>
      </x:c>
      <x:c r="M2828" s="5">
        <x:f>J2828/2.613*100</x:f>
      </x:c>
      <x:c r="N2828" s="6">
        <x:f>M2828*L2828/100</x:f>
      </x:c>
      <x:c r="O2828" s="6">
        <x:f>H2828-N2828</x:f>
      </x:c>
    </x:row>
    <x:row r="2829" spans="1:25">
      <x:c r="A2829" s="0" t="s">
        <x:v>111</x:v>
      </x:c>
      <x:c r="B2829" s="0" t="n">
        <x:v>2339</x:v>
      </x:c>
      <x:c r="C2829" s="0" t="s">
        <x:v>21</x:v>
      </x:c>
      <x:c r="D2829" s="0" t="s">
        <x:v>22</x:v>
      </x:c>
      <x:c r="E2829" s="0" t="s">
        <x:v>23</x:v>
      </x:c>
      <x:c r="F2829" s="0" t="s">
        <x:v>20</x:v>
      </x:c>
      <x:c r="G2829" s="0" t="n">
        <x:v>152</x:v>
      </x:c>
      <x:c r="H2829" s="4" t="n">
        <x:v>39.897</x:v>
      </x:c>
      <x:c r="I2829" s="4" t="n">
        <x:v>152</x:v>
      </x:c>
      <x:c r="J2829" s="4" t="n">
        <x:v>0.262</x:v>
      </x:c>
      <x:c r="K2829" s="4">
        <x:f>I2829*J2829</x:f>
      </x:c>
      <x:c r="L2829" s="4" t="n">
        <x:v>0</x:v>
      </x:c>
      <x:c r="M2829" s="5">
        <x:f>J2829/2.613*100</x:f>
      </x:c>
      <x:c r="N2829" s="6">
        <x:f>M2829*L2829/100</x:f>
      </x:c>
      <x:c r="O2829" s="6">
        <x:f>H2829-N2829</x:f>
      </x:c>
    </x:row>
    <x:row r="2830" spans="1:25">
      <x:c r="A2830" s="0" t="s">
        <x:v>111</x:v>
      </x:c>
      <x:c r="B2830" s="0" t="n">
        <x:v>2339</x:v>
      </x:c>
      <x:c r="C2830" s="0" t="s">
        <x:v>21</x:v>
      </x:c>
      <x:c r="D2830" s="0" t="s">
        <x:v>28</x:v>
      </x:c>
      <x:c r="E2830" s="0" t="s">
        <x:v>19</x:v>
      </x:c>
      <x:c r="F2830" s="0" t="s">
        <x:v>26</x:v>
      </x:c>
      <x:c r="G2830" s="0" t="n">
        <x:v>152</x:v>
      </x:c>
      <x:c r="H2830" s="4" t="n">
        <x:v>39.52</x:v>
      </x:c>
      <x:c r="I2830" s="4" t="n">
        <x:v>152</x:v>
      </x:c>
      <x:c r="J2830" s="4" t="n">
        <x:v>0.26</x:v>
      </x:c>
      <x:c r="K2830" s="4">
        <x:f>I2830*J2830</x:f>
      </x:c>
      <x:c r="L2830" s="4" t="n">
        <x:v>0</x:v>
      </x:c>
      <x:c r="M2830" s="5">
        <x:f>J2830/2.613*100</x:f>
      </x:c>
      <x:c r="N2830" s="6">
        <x:f>M2830*L2830/100</x:f>
      </x:c>
      <x:c r="O2830" s="6">
        <x:f>H2830-N2830</x:f>
      </x:c>
    </x:row>
    <x:row r="2831" spans="1:25">
      <x:c r="A2831" s="0" t="s">
        <x:v>111</x:v>
      </x:c>
      <x:c r="B2831" s="0" t="n">
        <x:v>2339</x:v>
      </x:c>
      <x:c r="C2831" s="0" t="s">
        <x:v>21</x:v>
      </x:c>
      <x:c r="D2831" s="0" t="s">
        <x:v>28</x:v>
      </x:c>
      <x:c r="E2831" s="0" t="s">
        <x:v>23</x:v>
      </x:c>
      <x:c r="F2831" s="0" t="s">
        <x:v>26</x:v>
      </x:c>
      <x:c r="G2831" s="0" t="n">
        <x:v>152</x:v>
      </x:c>
      <x:c r="H2831" s="4" t="n">
        <x:v>231.039</x:v>
      </x:c>
      <x:c r="I2831" s="4" t="n">
        <x:v>152</x:v>
      </x:c>
      <x:c r="J2831" s="4" t="n">
        <x:v>1.52</x:v>
      </x:c>
      <x:c r="K2831" s="4">
        <x:f>I2831*J2831</x:f>
      </x:c>
      <x:c r="L2831" s="4" t="n">
        <x:v>0</x:v>
      </x:c>
      <x:c r="M2831" s="5">
        <x:f>J2831/2.613*100</x:f>
      </x:c>
      <x:c r="N2831" s="6">
        <x:f>M2831*L2831/100</x:f>
      </x:c>
      <x:c r="O2831" s="6">
        <x:f>H2831-N2831</x:f>
      </x:c>
    </x:row>
    <x:row r="2832" spans="1:25">
      <x:c r="A2832" s="0" t="s">
        <x:v>16</x:v>
      </x:c>
      <x:c r="B2832" s="0" t="n">
        <x:v>2340</x:v>
      </x:c>
      <x:c r="C2832" s="0" t="s">
        <x:v>21</x:v>
      </x:c>
      <x:c r="D2832" s="0" t="s">
        <x:v>22</x:v>
      </x:c>
      <x:c r="E2832" s="0" t="s">
        <x:v>23</x:v>
      </x:c>
      <x:c r="F2832" s="0" t="s">
        <x:v>20</x:v>
      </x:c>
      <x:c r="G2832" s="0" t="n">
        <x:v>117</x:v>
      </x:c>
      <x:c r="H2832" s="4" t="n">
        <x:v>43.384</x:v>
      </x:c>
      <x:c r="I2832" s="4" t="n">
        <x:v>117</x:v>
      </x:c>
      <x:c r="J2832" s="4" t="n">
        <x:v>0.371</x:v>
      </x:c>
      <x:c r="K2832" s="4">
        <x:f>I2832*J2832</x:f>
      </x:c>
      <x:c r="L2832" s="4" t="n">
        <x:v>0</x:v>
      </x:c>
      <x:c r="M2832" s="5">
        <x:f>J2832/3.234*100</x:f>
      </x:c>
      <x:c r="N2832" s="6">
        <x:f>M2832*L2832/100</x:f>
      </x:c>
      <x:c r="O2832" s="6">
        <x:f>H2832-N2832</x:f>
      </x:c>
    </x:row>
    <x:row r="2833" spans="1:25">
      <x:c r="A2833" s="0" t="s">
        <x:v>16</x:v>
      </x:c>
      <x:c r="B2833" s="0" t="n">
        <x:v>2340</x:v>
      </x:c>
      <x:c r="C2833" s="0" t="s">
        <x:v>21</x:v>
      </x:c>
      <x:c r="D2833" s="0" t="s">
        <x:v>22</x:v>
      </x:c>
      <x:c r="E2833" s="0" t="s">
        <x:v>23</x:v>
      </x:c>
      <x:c r="F2833" s="0" t="s">
        <x:v>20</x:v>
      </x:c>
      <x:c r="G2833" s="0" t="n">
        <x:v>117</x:v>
      </x:c>
      <x:c r="H2833" s="4" t="n">
        <x:v>39.897</x:v>
      </x:c>
      <x:c r="I2833" s="4" t="n">
        <x:v>117</x:v>
      </x:c>
      <x:c r="J2833" s="4" t="n">
        <x:v>0.341</x:v>
      </x:c>
      <x:c r="K2833" s="4">
        <x:f>I2833*J2833</x:f>
      </x:c>
      <x:c r="L2833" s="4" t="n">
        <x:v>0</x:v>
      </x:c>
      <x:c r="M2833" s="5">
        <x:f>J2833/3.234*100</x:f>
      </x:c>
      <x:c r="N2833" s="6">
        <x:f>M2833*L2833/100</x:f>
      </x:c>
      <x:c r="O2833" s="6">
        <x:f>H2833-N2833</x:f>
      </x:c>
    </x:row>
    <x:row r="2834" spans="1:25">
      <x:c r="A2834" s="0" t="s">
        <x:v>16</x:v>
      </x:c>
      <x:c r="B2834" s="0" t="n">
        <x:v>2340</x:v>
      </x:c>
      <x:c r="C2834" s="0" t="s">
        <x:v>21</x:v>
      </x:c>
      <x:c r="D2834" s="0" t="s">
        <x:v>22</x:v>
      </x:c>
      <x:c r="E2834" s="0" t="s">
        <x:v>23</x:v>
      </x:c>
      <x:c r="F2834" s="0" t="s">
        <x:v>20</x:v>
      </x:c>
      <x:c r="G2834" s="0" t="n">
        <x:v>117</x:v>
      </x:c>
      <x:c r="H2834" s="4" t="n">
        <x:v>43.384</x:v>
      </x:c>
      <x:c r="I2834" s="4" t="n">
        <x:v>117</x:v>
      </x:c>
      <x:c r="J2834" s="4" t="n">
        <x:v>0.371</x:v>
      </x:c>
      <x:c r="K2834" s="4">
        <x:f>I2834*J2834</x:f>
      </x:c>
      <x:c r="L2834" s="4" t="n">
        <x:v>0</x:v>
      </x:c>
      <x:c r="M2834" s="5">
        <x:f>J2834/3.234*100</x:f>
      </x:c>
      <x:c r="N2834" s="6">
        <x:f>M2834*L2834/100</x:f>
      </x:c>
      <x:c r="O2834" s="6">
        <x:f>H2834-N2834</x:f>
      </x:c>
    </x:row>
    <x:row r="2835" spans="1:25">
      <x:c r="A2835" s="0" t="s">
        <x:v>16</x:v>
      </x:c>
      <x:c r="B2835" s="0" t="n">
        <x:v>2340</x:v>
      </x:c>
      <x:c r="C2835" s="0" t="s">
        <x:v>21</x:v>
      </x:c>
      <x:c r="D2835" s="0" t="s">
        <x:v>22</x:v>
      </x:c>
      <x:c r="E2835" s="0" t="s">
        <x:v>23</x:v>
      </x:c>
      <x:c r="F2835" s="0" t="s">
        <x:v>20</x:v>
      </x:c>
      <x:c r="G2835" s="0" t="n">
        <x:v>117</x:v>
      </x:c>
      <x:c r="H2835" s="4" t="n">
        <x:v>43.384</x:v>
      </x:c>
      <x:c r="I2835" s="4" t="n">
        <x:v>117</x:v>
      </x:c>
      <x:c r="J2835" s="4" t="n">
        <x:v>0.371</x:v>
      </x:c>
      <x:c r="K2835" s="4">
        <x:f>I2835*J2835</x:f>
      </x:c>
      <x:c r="L2835" s="4" t="n">
        <x:v>0</x:v>
      </x:c>
      <x:c r="M2835" s="5">
        <x:f>J2835/3.234*100</x:f>
      </x:c>
      <x:c r="N2835" s="6">
        <x:f>M2835*L2835/100</x:f>
      </x:c>
      <x:c r="O2835" s="6">
        <x:f>H2835-N2835</x:f>
      </x:c>
    </x:row>
    <x:row r="2836" spans="1:25">
      <x:c r="A2836" s="0" t="s">
        <x:v>16</x:v>
      </x:c>
      <x:c r="B2836" s="0" t="n">
        <x:v>2340</x:v>
      </x:c>
      <x:c r="C2836" s="0" t="s">
        <x:v>21</x:v>
      </x:c>
      <x:c r="D2836" s="0" t="s">
        <x:v>28</x:v>
      </x:c>
      <x:c r="E2836" s="0" t="s">
        <x:v>19</x:v>
      </x:c>
      <x:c r="F2836" s="0" t="s">
        <x:v>26</x:v>
      </x:c>
      <x:c r="G2836" s="0" t="n">
        <x:v>117</x:v>
      </x:c>
      <x:c r="H2836" s="4" t="n">
        <x:v>30.421</x:v>
      </x:c>
      <x:c r="I2836" s="4" t="n">
        <x:v>117</x:v>
      </x:c>
      <x:c r="J2836" s="4" t="n">
        <x:v>0.26</x:v>
      </x:c>
      <x:c r="K2836" s="4">
        <x:f>I2836*J2836</x:f>
      </x:c>
      <x:c r="L2836" s="4" t="n">
        <x:v>0</x:v>
      </x:c>
      <x:c r="M2836" s="5">
        <x:f>J2836/3.234*100</x:f>
      </x:c>
      <x:c r="N2836" s="6">
        <x:f>M2836*L2836/100</x:f>
      </x:c>
      <x:c r="O2836" s="6">
        <x:f>H2836-N2836</x:f>
      </x:c>
    </x:row>
    <x:row r="2837" spans="1:25">
      <x:c r="A2837" s="0" t="s">
        <x:v>16</x:v>
      </x:c>
      <x:c r="B2837" s="0" t="n">
        <x:v>2340</x:v>
      </x:c>
      <x:c r="C2837" s="0" t="s">
        <x:v>21</x:v>
      </x:c>
      <x:c r="D2837" s="0" t="s">
        <x:v>28</x:v>
      </x:c>
      <x:c r="E2837" s="0" t="s">
        <x:v>23</x:v>
      </x:c>
      <x:c r="F2837" s="0" t="s">
        <x:v>26</x:v>
      </x:c>
      <x:c r="G2837" s="0" t="n">
        <x:v>117</x:v>
      </x:c>
      <x:c r="H2837" s="4" t="n">
        <x:v>177.84</x:v>
      </x:c>
      <x:c r="I2837" s="4" t="n">
        <x:v>117</x:v>
      </x:c>
      <x:c r="J2837" s="4" t="n">
        <x:v>1.52</x:v>
      </x:c>
      <x:c r="K2837" s="4">
        <x:f>I2837*J2837</x:f>
      </x:c>
      <x:c r="L2837" s="4" t="n">
        <x:v>0</x:v>
      </x:c>
      <x:c r="M2837" s="5">
        <x:f>J2837/3.234*100</x:f>
      </x:c>
      <x:c r="N2837" s="6">
        <x:f>M2837*L2837/100</x:f>
      </x:c>
      <x:c r="O2837" s="6">
        <x:f>H2837-N2837</x:f>
      </x:c>
    </x:row>
    <x:row r="2838" spans="1:25">
      <x:c r="A2838" s="0" t="s">
        <x:v>101</x:v>
      </x:c>
      <x:c r="B2838" s="0" t="n">
        <x:v>2341</x:v>
      </x:c>
      <x:c r="C2838" s="0" t="s">
        <x:v>21</x:v>
      </x:c>
      <x:c r="D2838" s="0" t="s">
        <x:v>22</x:v>
      </x:c>
      <x:c r="E2838" s="0" t="s">
        <x:v>23</x:v>
      </x:c>
      <x:c r="F2838" s="0" t="s">
        <x:v>20</x:v>
      </x:c>
      <x:c r="G2838" s="0" t="n">
        <x:v>117</x:v>
      </x:c>
      <x:c r="H2838" s="4" t="n">
        <x:v>39.897</x:v>
      </x:c>
      <x:c r="I2838" s="4" t="n">
        <x:v>117</x:v>
      </x:c>
      <x:c r="J2838" s="4" t="n">
        <x:v>0.341</x:v>
      </x:c>
      <x:c r="K2838" s="4">
        <x:f>I2838*J2838</x:f>
      </x:c>
      <x:c r="L2838" s="4" t="n">
        <x:v>257.6</x:v>
      </x:c>
      <x:c r="M2838" s="5">
        <x:f>J2838/2.492*100</x:f>
      </x:c>
      <x:c r="N2838" s="6">
        <x:f>M2838*L2838/100</x:f>
      </x:c>
      <x:c r="O2838" s="6">
        <x:f>H2838-N2838</x:f>
      </x:c>
    </x:row>
    <x:row r="2839" spans="1:25">
      <x:c r="A2839" s="0" t="s">
        <x:v>101</x:v>
      </x:c>
      <x:c r="B2839" s="0" t="n">
        <x:v>2341</x:v>
      </x:c>
      <x:c r="C2839" s="0" t="s">
        <x:v>21</x:v>
      </x:c>
      <x:c r="D2839" s="0" t="s">
        <x:v>22</x:v>
      </x:c>
      <x:c r="E2839" s="0" t="s">
        <x:v>23</x:v>
      </x:c>
      <x:c r="F2839" s="0" t="s">
        <x:v>20</x:v>
      </x:c>
      <x:c r="G2839" s="0" t="n">
        <x:v>117</x:v>
      </x:c>
      <x:c r="H2839" s="4" t="n">
        <x:v>43.384</x:v>
      </x:c>
      <x:c r="I2839" s="4" t="n">
        <x:v>117</x:v>
      </x:c>
      <x:c r="J2839" s="4" t="n">
        <x:v>0.371</x:v>
      </x:c>
      <x:c r="K2839" s="4">
        <x:f>I2839*J2839</x:f>
      </x:c>
      <x:c r="L2839" s="4" t="n">
        <x:v>257.6</x:v>
      </x:c>
      <x:c r="M2839" s="5">
        <x:f>J2839/2.492*100</x:f>
      </x:c>
      <x:c r="N2839" s="6">
        <x:f>M2839*L2839/100</x:f>
      </x:c>
      <x:c r="O2839" s="6">
        <x:f>H2839-N2839</x:f>
      </x:c>
    </x:row>
    <x:row r="2840" spans="1:25">
      <x:c r="A2840" s="0" t="s">
        <x:v>101</x:v>
      </x:c>
      <x:c r="B2840" s="0" t="n">
        <x:v>2341</x:v>
      </x:c>
      <x:c r="C2840" s="0" t="s">
        <x:v>21</x:v>
      </x:c>
      <x:c r="D2840" s="0" t="s">
        <x:v>28</x:v>
      </x:c>
      <x:c r="E2840" s="0" t="s">
        <x:v>19</x:v>
      </x:c>
      <x:c r="F2840" s="0" t="s">
        <x:v>26</x:v>
      </x:c>
      <x:c r="G2840" s="0" t="n">
        <x:v>117</x:v>
      </x:c>
      <x:c r="H2840" s="4" t="n">
        <x:v>30.425</x:v>
      </x:c>
      <x:c r="I2840" s="4" t="n">
        <x:v>117</x:v>
      </x:c>
      <x:c r="J2840" s="4" t="n">
        <x:v>0.26</x:v>
      </x:c>
      <x:c r="K2840" s="4">
        <x:f>I2840*J2840</x:f>
      </x:c>
      <x:c r="L2840" s="4" t="n">
        <x:v>257.6</x:v>
      </x:c>
      <x:c r="M2840" s="5">
        <x:f>J2840/2.492*100</x:f>
      </x:c>
      <x:c r="N2840" s="6">
        <x:f>M2840*L2840/100</x:f>
      </x:c>
      <x:c r="O2840" s="6">
        <x:f>H2840-N2840</x:f>
      </x:c>
    </x:row>
    <x:row r="2841" spans="1:25">
      <x:c r="A2841" s="0" t="s">
        <x:v>101</x:v>
      </x:c>
      <x:c r="B2841" s="0" t="n">
        <x:v>2341</x:v>
      </x:c>
      <x:c r="C2841" s="0" t="s">
        <x:v>21</x:v>
      </x:c>
      <x:c r="D2841" s="0" t="s">
        <x:v>28</x:v>
      </x:c>
      <x:c r="E2841" s="0" t="s">
        <x:v>23</x:v>
      </x:c>
      <x:c r="F2841" s="0" t="s">
        <x:v>26</x:v>
      </x:c>
      <x:c r="G2841" s="0" t="n">
        <x:v>117</x:v>
      </x:c>
      <x:c r="H2841" s="4" t="n">
        <x:v>178.882</x:v>
      </x:c>
      <x:c r="I2841" s="4" t="n">
        <x:v>117</x:v>
      </x:c>
      <x:c r="J2841" s="4" t="n">
        <x:v>1.52</x:v>
      </x:c>
      <x:c r="K2841" s="4">
        <x:f>I2841*J2841</x:f>
      </x:c>
      <x:c r="L2841" s="4" t="n">
        <x:v>257.6</x:v>
      </x:c>
      <x:c r="M2841" s="5">
        <x:f>J2841/2.492*100</x:f>
      </x:c>
      <x:c r="N2841" s="6">
        <x:f>M2841*L2841/100</x:f>
      </x:c>
      <x:c r="O2841" s="6">
        <x:f>H2841-N2841</x:f>
      </x:c>
    </x:row>
    <x:row r="2842" spans="1:25">
      <x:c r="A2842" s="0" t="s">
        <x:v>146</x:v>
      </x:c>
      <x:c r="B2842" s="0" t="n">
        <x:v>2342</x:v>
      </x:c>
      <x:c r="C2842" s="0" t="s">
        <x:v>21</x:v>
      </x:c>
      <x:c r="D2842" s="0" t="s">
        <x:v>22</x:v>
      </x:c>
      <x:c r="E2842" s="0" t="s">
        <x:v>23</x:v>
      </x:c>
      <x:c r="F2842" s="0" t="s">
        <x:v>20</x:v>
      </x:c>
      <x:c r="G2842" s="0" t="n">
        <x:v>117</x:v>
      </x:c>
      <x:c r="H2842" s="4" t="n">
        <x:v>43.384</x:v>
      </x:c>
      <x:c r="I2842" s="4" t="n">
        <x:v>117</x:v>
      </x:c>
      <x:c r="J2842" s="4" t="n">
        <x:v>0.371</x:v>
      </x:c>
      <x:c r="K2842" s="4">
        <x:f>I2842*J2842</x:f>
      </x:c>
      <x:c r="L2842" s="4" t="n">
        <x:v>0</x:v>
      </x:c>
      <x:c r="M2842" s="5">
        <x:f>J2842/3.946*100</x:f>
      </x:c>
      <x:c r="N2842" s="6">
        <x:f>M2842*L2842/100</x:f>
      </x:c>
      <x:c r="O2842" s="6">
        <x:f>H2842-N2842</x:f>
      </x:c>
    </x:row>
    <x:row r="2843" spans="1:25">
      <x:c r="A2843" s="0" t="s">
        <x:v>146</x:v>
      </x:c>
      <x:c r="B2843" s="0" t="n">
        <x:v>2342</x:v>
      </x:c>
      <x:c r="C2843" s="0" t="s">
        <x:v>21</x:v>
      </x:c>
      <x:c r="D2843" s="0" t="s">
        <x:v>22</x:v>
      </x:c>
      <x:c r="E2843" s="0" t="s">
        <x:v>23</x:v>
      </x:c>
      <x:c r="F2843" s="0" t="s">
        <x:v>20</x:v>
      </x:c>
      <x:c r="G2843" s="0" t="n">
        <x:v>117</x:v>
      </x:c>
      <x:c r="H2843" s="4" t="n">
        <x:v>39.897</x:v>
      </x:c>
      <x:c r="I2843" s="4" t="n">
        <x:v>117</x:v>
      </x:c>
      <x:c r="J2843" s="4" t="n">
        <x:v>0.341</x:v>
      </x:c>
      <x:c r="K2843" s="4">
        <x:f>I2843*J2843</x:f>
      </x:c>
      <x:c r="L2843" s="4" t="n">
        <x:v>0</x:v>
      </x:c>
      <x:c r="M2843" s="5">
        <x:f>J2843/3.946*100</x:f>
      </x:c>
      <x:c r="N2843" s="6">
        <x:f>M2843*L2843/100</x:f>
      </x:c>
      <x:c r="O2843" s="6">
        <x:f>H2843-N2843</x:f>
      </x:c>
    </x:row>
    <x:row r="2844" spans="1:25">
      <x:c r="A2844" s="0" t="s">
        <x:v>146</x:v>
      </x:c>
      <x:c r="B2844" s="0" t="n">
        <x:v>2342</x:v>
      </x:c>
      <x:c r="C2844" s="0" t="s">
        <x:v>21</x:v>
      </x:c>
      <x:c r="D2844" s="0" t="s">
        <x:v>22</x:v>
      </x:c>
      <x:c r="E2844" s="0" t="s">
        <x:v>23</x:v>
      </x:c>
      <x:c r="F2844" s="0" t="s">
        <x:v>20</x:v>
      </x:c>
      <x:c r="G2844" s="0" t="n">
        <x:v>117</x:v>
      </x:c>
      <x:c r="H2844" s="4" t="n">
        <x:v>43.384</x:v>
      </x:c>
      <x:c r="I2844" s="4" t="n">
        <x:v>117</x:v>
      </x:c>
      <x:c r="J2844" s="4" t="n">
        <x:v>0.371</x:v>
      </x:c>
      <x:c r="K2844" s="4">
        <x:f>I2844*J2844</x:f>
      </x:c>
      <x:c r="L2844" s="4" t="n">
        <x:v>0</x:v>
      </x:c>
      <x:c r="M2844" s="5">
        <x:f>J2844/3.946*100</x:f>
      </x:c>
      <x:c r="N2844" s="6">
        <x:f>M2844*L2844/100</x:f>
      </x:c>
      <x:c r="O2844" s="6">
        <x:f>H2844-N2844</x:f>
      </x:c>
    </x:row>
    <x:row r="2845" spans="1:25">
      <x:c r="A2845" s="0" t="s">
        <x:v>146</x:v>
      </x:c>
      <x:c r="B2845" s="0" t="n">
        <x:v>2342</x:v>
      </x:c>
      <x:c r="C2845" s="0" t="s">
        <x:v>21</x:v>
      </x:c>
      <x:c r="D2845" s="0" t="s">
        <x:v>22</x:v>
      </x:c>
      <x:c r="E2845" s="0" t="s">
        <x:v>23</x:v>
      </x:c>
      <x:c r="F2845" s="0" t="s">
        <x:v>20</x:v>
      </x:c>
      <x:c r="G2845" s="0" t="n">
        <x:v>117</x:v>
      </x:c>
      <x:c r="H2845" s="4" t="n">
        <x:v>43.384</x:v>
      </x:c>
      <x:c r="I2845" s="4" t="n">
        <x:v>117</x:v>
      </x:c>
      <x:c r="J2845" s="4" t="n">
        <x:v>0.371</x:v>
      </x:c>
      <x:c r="K2845" s="4">
        <x:f>I2845*J2845</x:f>
      </x:c>
      <x:c r="L2845" s="4" t="n">
        <x:v>0</x:v>
      </x:c>
      <x:c r="M2845" s="5">
        <x:f>J2845/3.946*100</x:f>
      </x:c>
      <x:c r="N2845" s="6">
        <x:f>M2845*L2845/100</x:f>
      </x:c>
      <x:c r="O2845" s="6">
        <x:f>H2845-N2845</x:f>
      </x:c>
    </x:row>
    <x:row r="2846" spans="1:25">
      <x:c r="A2846" s="0" t="s">
        <x:v>146</x:v>
      </x:c>
      <x:c r="B2846" s="0" t="n">
        <x:v>2342</x:v>
      </x:c>
      <x:c r="C2846" s="0" t="s">
        <x:v>21</x:v>
      </x:c>
      <x:c r="D2846" s="0" t="s">
        <x:v>22</x:v>
      </x:c>
      <x:c r="E2846" s="0" t="s">
        <x:v>23</x:v>
      </x:c>
      <x:c r="F2846" s="0" t="s">
        <x:v>20</x:v>
      </x:c>
      <x:c r="G2846" s="0" t="n">
        <x:v>117</x:v>
      </x:c>
      <x:c r="H2846" s="4" t="n">
        <x:v>43.384</x:v>
      </x:c>
      <x:c r="I2846" s="4" t="n">
        <x:v>117</x:v>
      </x:c>
      <x:c r="J2846" s="4" t="n">
        <x:v>0.371</x:v>
      </x:c>
      <x:c r="K2846" s="4">
        <x:f>I2846*J2846</x:f>
      </x:c>
      <x:c r="L2846" s="4" t="n">
        <x:v>0</x:v>
      </x:c>
      <x:c r="M2846" s="5">
        <x:f>J2846/3.946*100</x:f>
      </x:c>
      <x:c r="N2846" s="6">
        <x:f>M2846*L2846/100</x:f>
      </x:c>
      <x:c r="O2846" s="6">
        <x:f>H2846-N2846</x:f>
      </x:c>
    </x:row>
    <x:row r="2847" spans="1:25">
      <x:c r="A2847" s="0" t="s">
        <x:v>146</x:v>
      </x:c>
      <x:c r="B2847" s="0" t="n">
        <x:v>2342</x:v>
      </x:c>
      <x:c r="C2847" s="0" t="s">
        <x:v>21</x:v>
      </x:c>
      <x:c r="D2847" s="0" t="s">
        <x:v>22</x:v>
      </x:c>
      <x:c r="E2847" s="0" t="s">
        <x:v>23</x:v>
      </x:c>
      <x:c r="F2847" s="0" t="s">
        <x:v>20</x:v>
      </x:c>
      <x:c r="G2847" s="0" t="n">
        <x:v>117</x:v>
      </x:c>
      <x:c r="H2847" s="4" t="n">
        <x:v>39.897</x:v>
      </x:c>
      <x:c r="I2847" s="4" t="n">
        <x:v>117</x:v>
      </x:c>
      <x:c r="J2847" s="4" t="n">
        <x:v>0.341</x:v>
      </x:c>
      <x:c r="K2847" s="4">
        <x:f>I2847*J2847</x:f>
      </x:c>
      <x:c r="L2847" s="4" t="n">
        <x:v>0</x:v>
      </x:c>
      <x:c r="M2847" s="5">
        <x:f>J2847/3.946*100</x:f>
      </x:c>
      <x:c r="N2847" s="6">
        <x:f>M2847*L2847/100</x:f>
      </x:c>
      <x:c r="O2847" s="6">
        <x:f>H2847-N2847</x:f>
      </x:c>
    </x:row>
    <x:row r="2848" spans="1:25">
      <x:c r="A2848" s="0" t="s">
        <x:v>146</x:v>
      </x:c>
      <x:c r="B2848" s="0" t="n">
        <x:v>2342</x:v>
      </x:c>
      <x:c r="C2848" s="0" t="s">
        <x:v>21</x:v>
      </x:c>
      <x:c r="D2848" s="0" t="s">
        <x:v>28</x:v>
      </x:c>
      <x:c r="E2848" s="0" t="s">
        <x:v>19</x:v>
      </x:c>
      <x:c r="F2848" s="0" t="s">
        <x:v>26</x:v>
      </x:c>
      <x:c r="G2848" s="0" t="n">
        <x:v>117</x:v>
      </x:c>
      <x:c r="H2848" s="4" t="n">
        <x:v>30.424</x:v>
      </x:c>
      <x:c r="I2848" s="4" t="n">
        <x:v>117</x:v>
      </x:c>
      <x:c r="J2848" s="4" t="n">
        <x:v>0.26</x:v>
      </x:c>
      <x:c r="K2848" s="4">
        <x:f>I2848*J2848</x:f>
      </x:c>
      <x:c r="L2848" s="4" t="n">
        <x:v>0</x:v>
      </x:c>
      <x:c r="M2848" s="5">
        <x:f>J2848/3.946*100</x:f>
      </x:c>
      <x:c r="N2848" s="6">
        <x:f>M2848*L2848/100</x:f>
      </x:c>
      <x:c r="O2848" s="6">
        <x:f>H2848-N2848</x:f>
      </x:c>
    </x:row>
    <x:row r="2849" spans="1:25">
      <x:c r="A2849" s="0" t="s">
        <x:v>146</x:v>
      </x:c>
      <x:c r="B2849" s="0" t="n">
        <x:v>2342</x:v>
      </x:c>
      <x:c r="C2849" s="0" t="s">
        <x:v>21</x:v>
      </x:c>
      <x:c r="D2849" s="0" t="s">
        <x:v>28</x:v>
      </x:c>
      <x:c r="E2849" s="0" t="s">
        <x:v>23</x:v>
      </x:c>
      <x:c r="F2849" s="0" t="s">
        <x:v>26</x:v>
      </x:c>
      <x:c r="G2849" s="0" t="n">
        <x:v>117</x:v>
      </x:c>
      <x:c r="H2849" s="4" t="n">
        <x:v>177.84</x:v>
      </x:c>
      <x:c r="I2849" s="4" t="n">
        <x:v>117</x:v>
      </x:c>
      <x:c r="J2849" s="4" t="n">
        <x:v>1.52</x:v>
      </x:c>
      <x:c r="K2849" s="4">
        <x:f>I2849*J2849</x:f>
      </x:c>
      <x:c r="L2849" s="4" t="n">
        <x:v>0</x:v>
      </x:c>
      <x:c r="M2849" s="5">
        <x:f>J2849/3.946*100</x:f>
      </x:c>
      <x:c r="N2849" s="6">
        <x:f>M2849*L2849/100</x:f>
      </x:c>
      <x:c r="O2849" s="6">
        <x:f>H2849-N2849</x:f>
      </x:c>
    </x:row>
    <x:row r="2850" spans="1:25">
      <x:c r="A2850" s="0" t="s">
        <x:v>142</x:v>
      </x:c>
      <x:c r="B2850" s="0" t="n">
        <x:v>2343</x:v>
      </x:c>
      <x:c r="C2850" s="0" t="s">
        <x:v>128</x:v>
      </x:c>
      <x:c r="D2850" s="0" t="s">
        <x:v>129</x:v>
      </x:c>
      <x:c r="E2850" s="0" t="s">
        <x:v>130</x:v>
      </x:c>
      <x:c r="F2850" s="0" t="s">
        <x:v>20</x:v>
      </x:c>
      <x:c r="G2850" s="0" t="n">
        <x:v>618</x:v>
      </x:c>
      <x:c r="H2850" s="4" t="n">
        <x:v>61.8</x:v>
      </x:c>
      <x:c r="I2850" s="4" t="n">
        <x:v>618</x:v>
      </x:c>
      <x:c r="J2850" s="4" t="n">
        <x:v>0.1</x:v>
      </x:c>
      <x:c r="K2850" s="4">
        <x:f>I2850*J2850</x:f>
      </x:c>
      <x:c r="L2850" s="4" t="n">
        <x:v>109.176</x:v>
      </x:c>
      <x:c r="M2850" s="5">
        <x:f>J2850/0.29*100</x:f>
      </x:c>
      <x:c r="N2850" s="6">
        <x:f>M2850*L2850/100</x:f>
      </x:c>
      <x:c r="O2850" s="6">
        <x:f>H2850-N2850</x:f>
      </x:c>
    </x:row>
    <x:row r="2851" spans="1:25">
      <x:c r="A2851" s="0" t="s">
        <x:v>142</x:v>
      </x:c>
      <x:c r="B2851" s="0" t="n">
        <x:v>2343</x:v>
      </x:c>
      <x:c r="C2851" s="0" t="s">
        <x:v>128</x:v>
      </x:c>
      <x:c r="D2851" s="0" t="s">
        <x:v>18</x:v>
      </x:c>
      <x:c r="E2851" s="0" t="s">
        <x:v>19</x:v>
      </x:c>
      <x:c r="F2851" s="0" t="s">
        <x:v>20</x:v>
      </x:c>
      <x:c r="G2851" s="0" t="n">
        <x:v>618</x:v>
      </x:c>
      <x:c r="H2851" s="4" t="n">
        <x:v>74.16</x:v>
      </x:c>
      <x:c r="I2851" s="4" t="n">
        <x:v>618</x:v>
      </x:c>
      <x:c r="J2851" s="4" t="n">
        <x:v>0.12</x:v>
      </x:c>
      <x:c r="K2851" s="4">
        <x:f>I2851*J2851</x:f>
      </x:c>
      <x:c r="L2851" s="4" t="n">
        <x:v>109.176</x:v>
      </x:c>
      <x:c r="M2851" s="5">
        <x:f>J2851/0.29*100</x:f>
      </x:c>
      <x:c r="N2851" s="6">
        <x:f>M2851*L2851/100</x:f>
      </x:c>
      <x:c r="O2851" s="6">
        <x:f>H2851-N2851</x:f>
      </x:c>
    </x:row>
    <x:row r="2852" spans="1:25">
      <x:c r="A2852" s="0" t="s">
        <x:v>142</x:v>
      </x:c>
      <x:c r="B2852" s="0" t="n">
        <x:v>2343</x:v>
      </x:c>
      <x:c r="C2852" s="0" t="s">
        <x:v>128</x:v>
      </x:c>
      <x:c r="D2852" s="0" t="s">
        <x:v>18</x:v>
      </x:c>
      <x:c r="E2852" s="0" t="s">
        <x:v>19</x:v>
      </x:c>
      <x:c r="F2852" s="0" t="s">
        <x:v>26</x:v>
      </x:c>
      <x:c r="G2852" s="0" t="n">
        <x:v>618</x:v>
      </x:c>
      <x:c r="H2852" s="4" t="n">
        <x:v>43.261</x:v>
      </x:c>
      <x:c r="I2852" s="4" t="n">
        <x:v>618</x:v>
      </x:c>
      <x:c r="J2852" s="4" t="n">
        <x:v>0.07</x:v>
      </x:c>
      <x:c r="K2852" s="4">
        <x:f>I2852*J2852</x:f>
      </x:c>
      <x:c r="L2852" s="4" t="n">
        <x:v>109.176</x:v>
      </x:c>
      <x:c r="M2852" s="5">
        <x:f>J2852/0.29*100</x:f>
      </x:c>
      <x:c r="N2852" s="6">
        <x:f>M2852*L2852/100</x:f>
      </x:c>
      <x:c r="O2852" s="6">
        <x:f>H2852-N2852</x:f>
      </x:c>
    </x:row>
    <x:row r="2853" spans="1:25">
      <x:c r="A2853" s="0" t="s">
        <x:v>81</x:v>
      </x:c>
      <x:c r="B2853" s="0" t="n">
        <x:v>2353</x:v>
      </x:c>
      <x:c r="C2853" s="0" t="s">
        <x:v>21</x:v>
      </x:c>
      <x:c r="D2853" s="0" t="s">
        <x:v>42</x:v>
      </x:c>
      <x:c r="E2853" s="0" t="s">
        <x:v>44</x:v>
      </x:c>
      <x:c r="F2853" s="0" t="s">
        <x:v>20</x:v>
      </x:c>
      <x:c r="G2853" s="0" t="n">
        <x:v>100</x:v>
      </x:c>
      <x:c r="H2853" s="4" t="n">
        <x:v>30</x:v>
      </x:c>
      <x:c r="I2853" s="4" t="n">
        <x:v>100</x:v>
      </x:c>
      <x:c r="J2853" s="4" t="n">
        <x:v>0.3</x:v>
      </x:c>
      <x:c r="K2853" s="4">
        <x:f>I2853*J2853</x:f>
      </x:c>
      <x:c r="L2853" s="4" t="n">
        <x:v>0</x:v>
      </x:c>
      <x:c r="M2853" s="5">
        <x:f>J2853/3.83*100</x:f>
      </x:c>
      <x:c r="N2853" s="6">
        <x:f>M2853*L2853/100</x:f>
      </x:c>
      <x:c r="O2853" s="6">
        <x:f>H2853-N2853</x:f>
      </x:c>
    </x:row>
    <x:row r="2854" spans="1:25">
      <x:c r="A2854" s="0" t="s">
        <x:v>81</x:v>
      </x:c>
      <x:c r="B2854" s="0" t="n">
        <x:v>2353</x:v>
      </x:c>
      <x:c r="C2854" s="0" t="s">
        <x:v>21</x:v>
      </x:c>
      <x:c r="D2854" s="0" t="s">
        <x:v>42</x:v>
      </x:c>
      <x:c r="E2854" s="0" t="s">
        <x:v>43</x:v>
      </x:c>
      <x:c r="F2854" s="0" t="s">
        <x:v>20</x:v>
      </x:c>
      <x:c r="G2854" s="0" t="n">
        <x:v>100</x:v>
      </x:c>
      <x:c r="H2854" s="4" t="n">
        <x:v>30</x:v>
      </x:c>
      <x:c r="I2854" s="4" t="n">
        <x:v>100</x:v>
      </x:c>
      <x:c r="J2854" s="4" t="n">
        <x:v>0.3</x:v>
      </x:c>
      <x:c r="K2854" s="4">
        <x:f>I2854*J2854</x:f>
      </x:c>
      <x:c r="L2854" s="4" t="n">
        <x:v>0</x:v>
      </x:c>
      <x:c r="M2854" s="5">
        <x:f>J2854/3.83*100</x:f>
      </x:c>
      <x:c r="N2854" s="6">
        <x:f>M2854*L2854/100</x:f>
      </x:c>
      <x:c r="O2854" s="6">
        <x:f>H2854-N2854</x:f>
      </x:c>
    </x:row>
    <x:row r="2855" spans="1:25">
      <x:c r="A2855" s="0" t="s">
        <x:v>81</x:v>
      </x:c>
      <x:c r="B2855" s="0" t="n">
        <x:v>2353</x:v>
      </x:c>
      <x:c r="C2855" s="0" t="s">
        <x:v>21</x:v>
      </x:c>
      <x:c r="D2855" s="0" t="s">
        <x:v>33</x:v>
      </x:c>
      <x:c r="E2855" s="0" t="s">
        <x:v>45</x:v>
      </x:c>
      <x:c r="F2855" s="0" t="s">
        <x:v>26</x:v>
      </x:c>
      <x:c r="G2855" s="0" t="n">
        <x:v>100</x:v>
      </x:c>
      <x:c r="H2855" s="4" t="n">
        <x:v>148</x:v>
      </x:c>
      <x:c r="I2855" s="4" t="n">
        <x:v>100</x:v>
      </x:c>
      <x:c r="J2855" s="4" t="n">
        <x:v>1.48</x:v>
      </x:c>
      <x:c r="K2855" s="4">
        <x:f>I2855*J2855</x:f>
      </x:c>
      <x:c r="L2855" s="4" t="n">
        <x:v>0</x:v>
      </x:c>
      <x:c r="M2855" s="5">
        <x:f>J2855/3.83*100</x:f>
      </x:c>
      <x:c r="N2855" s="6">
        <x:f>M2855*L2855/100</x:f>
      </x:c>
      <x:c r="O2855" s="6">
        <x:f>H2855-N2855</x:f>
      </x:c>
    </x:row>
    <x:row r="2856" spans="1:25">
      <x:c r="A2856" s="0" t="s">
        <x:v>81</x:v>
      </x:c>
      <x:c r="B2856" s="0" t="n">
        <x:v>2353</x:v>
      </x:c>
      <x:c r="C2856" s="0" t="s">
        <x:v>21</x:v>
      </x:c>
      <x:c r="D2856" s="0" t="s">
        <x:v>150</x:v>
      </x:c>
      <x:c r="E2856" s="0" t="s">
        <x:v>46</x:v>
      </x:c>
      <x:c r="F2856" s="0" t="s">
        <x:v>26</x:v>
      </x:c>
      <x:c r="G2856" s="0" t="n">
        <x:v>100</x:v>
      </x:c>
      <x:c r="H2856" s="4" t="n">
        <x:v>175</x:v>
      </x:c>
      <x:c r="I2856" s="4" t="n">
        <x:v>100</x:v>
      </x:c>
      <x:c r="J2856" s="4" t="n">
        <x:v>1.75</x:v>
      </x:c>
      <x:c r="K2856" s="4">
        <x:f>I2856*J2856</x:f>
      </x:c>
      <x:c r="L2856" s="4" t="n">
        <x:v>0</x:v>
      </x:c>
      <x:c r="M2856" s="5">
        <x:f>J2856/3.83*100</x:f>
      </x:c>
      <x:c r="N2856" s="6">
        <x:f>M2856*L2856/100</x:f>
      </x:c>
      <x:c r="O2856" s="6">
        <x:f>H2856-N2856</x:f>
      </x:c>
    </x:row>
    <x:row r="2857" spans="1:25">
      <x:c r="A2857" s="0" t="s">
        <x:v>123</x:v>
      </x:c>
      <x:c r="B2857" s="0" t="n">
        <x:v>2355</x:v>
      </x:c>
      <x:c r="C2857" s="0" t="s">
        <x:v>21</x:v>
      </x:c>
      <x:c r="D2857" s="0" t="s">
        <x:v>42</x:v>
      </x:c>
      <x:c r="E2857" s="0" t="s">
        <x:v>44</x:v>
      </x:c>
      <x:c r="F2857" s="0" t="s">
        <x:v>20</x:v>
      </x:c>
      <x:c r="G2857" s="0" t="n">
        <x:v>97</x:v>
      </x:c>
      <x:c r="H2857" s="4" t="n">
        <x:v>30</x:v>
      </x:c>
      <x:c r="I2857" s="4" t="n">
        <x:v>97</x:v>
      </x:c>
      <x:c r="J2857" s="4" t="n">
        <x:v>0.309</x:v>
      </x:c>
      <x:c r="K2857" s="4">
        <x:f>I2857*J2857</x:f>
      </x:c>
      <x:c r="L2857" s="4" t="n">
        <x:v>0</x:v>
      </x:c>
      <x:c r="M2857" s="5">
        <x:f>J2857/3.848*100</x:f>
      </x:c>
      <x:c r="N2857" s="6">
        <x:f>M2857*L2857/100</x:f>
      </x:c>
      <x:c r="O2857" s="6">
        <x:f>H2857-N2857</x:f>
      </x:c>
    </x:row>
    <x:row r="2858" spans="1:25">
      <x:c r="A2858" s="0" t="s">
        <x:v>123</x:v>
      </x:c>
      <x:c r="B2858" s="0" t="n">
        <x:v>2355</x:v>
      </x:c>
      <x:c r="C2858" s="0" t="s">
        <x:v>21</x:v>
      </x:c>
      <x:c r="D2858" s="0" t="s">
        <x:v>42</x:v>
      </x:c>
      <x:c r="E2858" s="0" t="s">
        <x:v>43</x:v>
      </x:c>
      <x:c r="F2858" s="0" t="s">
        <x:v>20</x:v>
      </x:c>
      <x:c r="G2858" s="0" t="n">
        <x:v>97</x:v>
      </x:c>
      <x:c r="H2858" s="4" t="n">
        <x:v>30</x:v>
      </x:c>
      <x:c r="I2858" s="4" t="n">
        <x:v>97</x:v>
      </x:c>
      <x:c r="J2858" s="4" t="n">
        <x:v>0.309</x:v>
      </x:c>
      <x:c r="K2858" s="4">
        <x:f>I2858*J2858</x:f>
      </x:c>
      <x:c r="L2858" s="4" t="n">
        <x:v>0</x:v>
      </x:c>
      <x:c r="M2858" s="5">
        <x:f>J2858/3.848*100</x:f>
      </x:c>
      <x:c r="N2858" s="6">
        <x:f>M2858*L2858/100</x:f>
      </x:c>
      <x:c r="O2858" s="6">
        <x:f>H2858-N2858</x:f>
      </x:c>
    </x:row>
    <x:row r="2859" spans="1:25">
      <x:c r="A2859" s="0" t="s">
        <x:v>123</x:v>
      </x:c>
      <x:c r="B2859" s="0" t="n">
        <x:v>2355</x:v>
      </x:c>
      <x:c r="C2859" s="0" t="s">
        <x:v>21</x:v>
      </x:c>
      <x:c r="D2859" s="0" t="s">
        <x:v>33</x:v>
      </x:c>
      <x:c r="E2859" s="0" t="s">
        <x:v>45</x:v>
      </x:c>
      <x:c r="F2859" s="0" t="s">
        <x:v>26</x:v>
      </x:c>
      <x:c r="G2859" s="0" t="n">
        <x:v>97</x:v>
      </x:c>
      <x:c r="H2859" s="4" t="n">
        <x:v>148</x:v>
      </x:c>
      <x:c r="I2859" s="4" t="n">
        <x:v>97</x:v>
      </x:c>
      <x:c r="J2859" s="4" t="n">
        <x:v>1.48</x:v>
      </x:c>
      <x:c r="K2859" s="4">
        <x:f>I2859*J2859</x:f>
      </x:c>
      <x:c r="L2859" s="4" t="n">
        <x:v>0</x:v>
      </x:c>
      <x:c r="M2859" s="5">
        <x:f>J2859/3.848*100</x:f>
      </x:c>
      <x:c r="N2859" s="6">
        <x:f>M2859*L2859/100</x:f>
      </x:c>
      <x:c r="O2859" s="6">
        <x:f>H2859-N2859</x:f>
      </x:c>
    </x:row>
    <x:row r="2860" spans="1:25">
      <x:c r="A2860" s="0" t="s">
        <x:v>123</x:v>
      </x:c>
      <x:c r="B2860" s="0" t="n">
        <x:v>2355</x:v>
      </x:c>
      <x:c r="C2860" s="0" t="s">
        <x:v>21</x:v>
      </x:c>
      <x:c r="D2860" s="0" t="s">
        <x:v>150</x:v>
      </x:c>
      <x:c r="E2860" s="0" t="s">
        <x:v>46</x:v>
      </x:c>
      <x:c r="F2860" s="0" t="s">
        <x:v>26</x:v>
      </x:c>
      <x:c r="G2860" s="0" t="n">
        <x:v>97</x:v>
      </x:c>
      <x:c r="H2860" s="4" t="n">
        <x:v>175.001</x:v>
      </x:c>
      <x:c r="I2860" s="4" t="n">
        <x:v>97</x:v>
      </x:c>
      <x:c r="J2860" s="4" t="n">
        <x:v>1.75</x:v>
      </x:c>
      <x:c r="K2860" s="4">
        <x:f>I2860*J2860</x:f>
      </x:c>
      <x:c r="L2860" s="4" t="n">
        <x:v>0</x:v>
      </x:c>
      <x:c r="M2860" s="5">
        <x:f>J2860/3.848*100</x:f>
      </x:c>
      <x:c r="N2860" s="6">
        <x:f>M2860*L2860/100</x:f>
      </x:c>
      <x:c r="O2860" s="6">
        <x:f>H2860-N2860</x:f>
      </x:c>
    </x:row>
    <x:row r="2861" spans="1:25">
      <x:c r="A2861" s="0" t="s">
        <x:v>112</x:v>
      </x:c>
      <x:c r="B2861" s="0" t="n">
        <x:v>2356</x:v>
      </x:c>
      <x:c r="C2861" s="0" t="s">
        <x:v>21</x:v>
      </x:c>
      <x:c r="D2861" s="0" t="s">
        <x:v>22</x:v>
      </x:c>
      <x:c r="E2861" s="0" t="s">
        <x:v>23</x:v>
      </x:c>
      <x:c r="F2861" s="0" t="s">
        <x:v>20</x:v>
      </x:c>
      <x:c r="G2861" s="0" t="n">
        <x:v>117</x:v>
      </x:c>
      <x:c r="H2861" s="4" t="n">
        <x:v>39.897</x:v>
      </x:c>
      <x:c r="I2861" s="4" t="n">
        <x:v>117</x:v>
      </x:c>
      <x:c r="J2861" s="4" t="n">
        <x:v>0.341</x:v>
      </x:c>
      <x:c r="K2861" s="4">
        <x:f>I2861*J2861</x:f>
      </x:c>
      <x:c r="L2861" s="4" t="n">
        <x:v>257.897</x:v>
      </x:c>
      <x:c r="M2861" s="5">
        <x:f>J2861/3.916*100</x:f>
      </x:c>
      <x:c r="N2861" s="6">
        <x:f>M2861*L2861/100</x:f>
      </x:c>
      <x:c r="O2861" s="6">
        <x:f>H2861-N2861</x:f>
      </x:c>
    </x:row>
    <x:row r="2862" spans="1:25">
      <x:c r="A2862" s="0" t="s">
        <x:v>112</x:v>
      </x:c>
      <x:c r="B2862" s="0" t="n">
        <x:v>2356</x:v>
      </x:c>
      <x:c r="C2862" s="0" t="s">
        <x:v>21</x:v>
      </x:c>
      <x:c r="D2862" s="0" t="s">
        <x:v>22</x:v>
      </x:c>
      <x:c r="E2862" s="0" t="s">
        <x:v>23</x:v>
      </x:c>
      <x:c r="F2862" s="0" t="s">
        <x:v>20</x:v>
      </x:c>
      <x:c r="G2862" s="0" t="n">
        <x:v>117</x:v>
      </x:c>
      <x:c r="H2862" s="4" t="n">
        <x:v>39.897</x:v>
      </x:c>
      <x:c r="I2862" s="4" t="n">
        <x:v>117</x:v>
      </x:c>
      <x:c r="J2862" s="4" t="n">
        <x:v>0.341</x:v>
      </x:c>
      <x:c r="K2862" s="4">
        <x:f>I2862*J2862</x:f>
      </x:c>
      <x:c r="L2862" s="4" t="n">
        <x:v>257.897</x:v>
      </x:c>
      <x:c r="M2862" s="5">
        <x:f>J2862/3.916*100</x:f>
      </x:c>
      <x:c r="N2862" s="6">
        <x:f>M2862*L2862/100</x:f>
      </x:c>
      <x:c r="O2862" s="6">
        <x:f>H2862-N2862</x:f>
      </x:c>
    </x:row>
    <x:row r="2863" spans="1:25">
      <x:c r="A2863" s="0" t="s">
        <x:v>112</x:v>
      </x:c>
      <x:c r="B2863" s="0" t="n">
        <x:v>2356</x:v>
      </x:c>
      <x:c r="C2863" s="0" t="s">
        <x:v>21</x:v>
      </x:c>
      <x:c r="D2863" s="0" t="s">
        <x:v>22</x:v>
      </x:c>
      <x:c r="E2863" s="0" t="s">
        <x:v>23</x:v>
      </x:c>
      <x:c r="F2863" s="0" t="s">
        <x:v>20</x:v>
      </x:c>
      <x:c r="G2863" s="0" t="n">
        <x:v>117</x:v>
      </x:c>
      <x:c r="H2863" s="4" t="n">
        <x:v>39.897</x:v>
      </x:c>
      <x:c r="I2863" s="4" t="n">
        <x:v>117</x:v>
      </x:c>
      <x:c r="J2863" s="4" t="n">
        <x:v>0.341</x:v>
      </x:c>
      <x:c r="K2863" s="4">
        <x:f>I2863*J2863</x:f>
      </x:c>
      <x:c r="L2863" s="4" t="n">
        <x:v>257.897</x:v>
      </x:c>
      <x:c r="M2863" s="5">
        <x:f>J2863/3.916*100</x:f>
      </x:c>
      <x:c r="N2863" s="6">
        <x:f>M2863*L2863/100</x:f>
      </x:c>
      <x:c r="O2863" s="6">
        <x:f>H2863-N2863</x:f>
      </x:c>
    </x:row>
    <x:row r="2864" spans="1:25">
      <x:c r="A2864" s="0" t="s">
        <x:v>112</x:v>
      </x:c>
      <x:c r="B2864" s="0" t="n">
        <x:v>2356</x:v>
      </x:c>
      <x:c r="C2864" s="0" t="s">
        <x:v>21</x:v>
      </x:c>
      <x:c r="D2864" s="0" t="s">
        <x:v>22</x:v>
      </x:c>
      <x:c r="E2864" s="0" t="s">
        <x:v>23</x:v>
      </x:c>
      <x:c r="F2864" s="0" t="s">
        <x:v>20</x:v>
      </x:c>
      <x:c r="G2864" s="0" t="n">
        <x:v>117</x:v>
      </x:c>
      <x:c r="H2864" s="4" t="n">
        <x:v>43.384</x:v>
      </x:c>
      <x:c r="I2864" s="4" t="n">
        <x:v>117</x:v>
      </x:c>
      <x:c r="J2864" s="4" t="n">
        <x:v>0.371</x:v>
      </x:c>
      <x:c r="K2864" s="4">
        <x:f>I2864*J2864</x:f>
      </x:c>
      <x:c r="L2864" s="4" t="n">
        <x:v>257.897</x:v>
      </x:c>
      <x:c r="M2864" s="5">
        <x:f>J2864/3.916*100</x:f>
      </x:c>
      <x:c r="N2864" s="6">
        <x:f>M2864*L2864/100</x:f>
      </x:c>
      <x:c r="O2864" s="6">
        <x:f>H2864-N2864</x:f>
      </x:c>
    </x:row>
    <x:row r="2865" spans="1:25">
      <x:c r="A2865" s="0" t="s">
        <x:v>112</x:v>
      </x:c>
      <x:c r="B2865" s="0" t="n">
        <x:v>2356</x:v>
      </x:c>
      <x:c r="C2865" s="0" t="s">
        <x:v>21</x:v>
      </x:c>
      <x:c r="D2865" s="0" t="s">
        <x:v>22</x:v>
      </x:c>
      <x:c r="E2865" s="0" t="s">
        <x:v>23</x:v>
      </x:c>
      <x:c r="F2865" s="0" t="s">
        <x:v>20</x:v>
      </x:c>
      <x:c r="G2865" s="0" t="n">
        <x:v>117</x:v>
      </x:c>
      <x:c r="H2865" s="4" t="n">
        <x:v>43.384</x:v>
      </x:c>
      <x:c r="I2865" s="4" t="n">
        <x:v>117</x:v>
      </x:c>
      <x:c r="J2865" s="4" t="n">
        <x:v>0.371</x:v>
      </x:c>
      <x:c r="K2865" s="4">
        <x:f>I2865*J2865</x:f>
      </x:c>
      <x:c r="L2865" s="4" t="n">
        <x:v>257.897</x:v>
      </x:c>
      <x:c r="M2865" s="5">
        <x:f>J2865/3.916*100</x:f>
      </x:c>
      <x:c r="N2865" s="6">
        <x:f>M2865*L2865/100</x:f>
      </x:c>
      <x:c r="O2865" s="6">
        <x:f>H2865-N2865</x:f>
      </x:c>
    </x:row>
    <x:row r="2866" spans="1:25">
      <x:c r="A2866" s="0" t="s">
        <x:v>112</x:v>
      </x:c>
      <x:c r="B2866" s="0" t="n">
        <x:v>2356</x:v>
      </x:c>
      <x:c r="C2866" s="0" t="s">
        <x:v>21</x:v>
      </x:c>
      <x:c r="D2866" s="0" t="s">
        <x:v>22</x:v>
      </x:c>
      <x:c r="E2866" s="0" t="s">
        <x:v>23</x:v>
      </x:c>
      <x:c r="F2866" s="0" t="s">
        <x:v>20</x:v>
      </x:c>
      <x:c r="G2866" s="0" t="n">
        <x:v>117</x:v>
      </x:c>
      <x:c r="H2866" s="4" t="n">
        <x:v>43.384</x:v>
      </x:c>
      <x:c r="I2866" s="4" t="n">
        <x:v>117</x:v>
      </x:c>
      <x:c r="J2866" s="4" t="n">
        <x:v>0.371</x:v>
      </x:c>
      <x:c r="K2866" s="4">
        <x:f>I2866*J2866</x:f>
      </x:c>
      <x:c r="L2866" s="4" t="n">
        <x:v>257.897</x:v>
      </x:c>
      <x:c r="M2866" s="5">
        <x:f>J2866/3.916*100</x:f>
      </x:c>
      <x:c r="N2866" s="6">
        <x:f>M2866*L2866/100</x:f>
      </x:c>
      <x:c r="O2866" s="6">
        <x:f>H2866-N2866</x:f>
      </x:c>
    </x:row>
    <x:row r="2867" spans="1:25">
      <x:c r="A2867" s="0" t="s">
        <x:v>112</x:v>
      </x:c>
      <x:c r="B2867" s="0" t="n">
        <x:v>2356</x:v>
      </x:c>
      <x:c r="C2867" s="0" t="s">
        <x:v>21</x:v>
      </x:c>
      <x:c r="D2867" s="0" t="s">
        <x:v>28</x:v>
      </x:c>
      <x:c r="E2867" s="0" t="s">
        <x:v>19</x:v>
      </x:c>
      <x:c r="F2867" s="0" t="s">
        <x:v>26</x:v>
      </x:c>
      <x:c r="G2867" s="0" t="n">
        <x:v>117</x:v>
      </x:c>
      <x:c r="H2867" s="4" t="n">
        <x:v>30.423</x:v>
      </x:c>
      <x:c r="I2867" s="4" t="n">
        <x:v>117</x:v>
      </x:c>
      <x:c r="J2867" s="4" t="n">
        <x:v>0.26</x:v>
      </x:c>
      <x:c r="K2867" s="4">
        <x:f>I2867*J2867</x:f>
      </x:c>
      <x:c r="L2867" s="4" t="n">
        <x:v>257.897</x:v>
      </x:c>
      <x:c r="M2867" s="5">
        <x:f>J2867/3.916*100</x:f>
      </x:c>
      <x:c r="N2867" s="6">
        <x:f>M2867*L2867/100</x:f>
      </x:c>
      <x:c r="O2867" s="6">
        <x:f>H2867-N2867</x:f>
      </x:c>
    </x:row>
    <x:row r="2868" spans="1:25">
      <x:c r="A2868" s="0" t="s">
        <x:v>112</x:v>
      </x:c>
      <x:c r="B2868" s="0" t="n">
        <x:v>2356</x:v>
      </x:c>
      <x:c r="C2868" s="0" t="s">
        <x:v>21</x:v>
      </x:c>
      <x:c r="D2868" s="0" t="s">
        <x:v>28</x:v>
      </x:c>
      <x:c r="E2868" s="0" t="s">
        <x:v>23</x:v>
      </x:c>
      <x:c r="F2868" s="0" t="s">
        <x:v>26</x:v>
      </x:c>
      <x:c r="G2868" s="0" t="n">
        <x:v>117</x:v>
      </x:c>
      <x:c r="H2868" s="4" t="n">
        <x:v>177.84</x:v>
      </x:c>
      <x:c r="I2868" s="4" t="n">
        <x:v>117</x:v>
      </x:c>
      <x:c r="J2868" s="4" t="n">
        <x:v>1.52</x:v>
      </x:c>
      <x:c r="K2868" s="4">
        <x:f>I2868*J2868</x:f>
      </x:c>
      <x:c r="L2868" s="4" t="n">
        <x:v>257.897</x:v>
      </x:c>
      <x:c r="M2868" s="5">
        <x:f>J2868/3.916*100</x:f>
      </x:c>
      <x:c r="N2868" s="6">
        <x:f>M2868*L2868/100</x:f>
      </x:c>
      <x:c r="O2868" s="6">
        <x:f>H2868-N2868</x:f>
      </x:c>
    </x:row>
    <x:row r="2869" spans="1:25">
      <x:c r="A2869" s="0" t="s">
        <x:v>66</x:v>
      </x:c>
      <x:c r="B2869" s="0" t="n">
        <x:v>2358</x:v>
      </x:c>
      <x:c r="C2869" s="0" t="s">
        <x:v>21</x:v>
      </x:c>
      <x:c r="D2869" s="0" t="s">
        <x:v>22</x:v>
      </x:c>
      <x:c r="E2869" s="0" t="s">
        <x:v>23</x:v>
      </x:c>
      <x:c r="F2869" s="0" t="s">
        <x:v>20</x:v>
      </x:c>
      <x:c r="G2869" s="0" t="n">
        <x:v>117</x:v>
      </x:c>
      <x:c r="H2869" s="4" t="n">
        <x:v>39.897</x:v>
      </x:c>
      <x:c r="I2869" s="4" t="n">
        <x:v>117</x:v>
      </x:c>
      <x:c r="J2869" s="4" t="n">
        <x:v>0.341</x:v>
      </x:c>
      <x:c r="K2869" s="4">
        <x:f>I2869*J2869</x:f>
      </x:c>
      <x:c r="L2869" s="4" t="n">
        <x:v>255.589</x:v>
      </x:c>
      <x:c r="M2869" s="5">
        <x:f>J2869/3.095*100</x:f>
      </x:c>
      <x:c r="N2869" s="6">
        <x:f>M2869*L2869/100</x:f>
      </x:c>
      <x:c r="O2869" s="6">
        <x:f>H2869-N2869</x:f>
      </x:c>
    </x:row>
    <x:row r="2870" spans="1:25">
      <x:c r="A2870" s="0" t="s">
        <x:v>66</x:v>
      </x:c>
      <x:c r="B2870" s="0" t="n">
        <x:v>2358</x:v>
      </x:c>
      <x:c r="C2870" s="0" t="s">
        <x:v>21</x:v>
      </x:c>
      <x:c r="D2870" s="0" t="s">
        <x:v>22</x:v>
      </x:c>
      <x:c r="E2870" s="0" t="s">
        <x:v>23</x:v>
      </x:c>
      <x:c r="F2870" s="0" t="s">
        <x:v>20</x:v>
      </x:c>
      <x:c r="G2870" s="0" t="n">
        <x:v>117</x:v>
      </x:c>
      <x:c r="H2870" s="4" t="n">
        <x:v>43.384</x:v>
      </x:c>
      <x:c r="I2870" s="4" t="n">
        <x:v>117</x:v>
      </x:c>
      <x:c r="J2870" s="4" t="n">
        <x:v>0.371</x:v>
      </x:c>
      <x:c r="K2870" s="4">
        <x:f>I2870*J2870</x:f>
      </x:c>
      <x:c r="L2870" s="4" t="n">
        <x:v>255.589</x:v>
      </x:c>
      <x:c r="M2870" s="5">
        <x:f>J2870/3.095*100</x:f>
      </x:c>
      <x:c r="N2870" s="6">
        <x:f>M2870*L2870/100</x:f>
      </x:c>
      <x:c r="O2870" s="6">
        <x:f>H2870-N2870</x:f>
      </x:c>
    </x:row>
    <x:row r="2871" spans="1:25">
      <x:c r="A2871" s="0" t="s">
        <x:v>66</x:v>
      </x:c>
      <x:c r="B2871" s="0" t="n">
        <x:v>2358</x:v>
      </x:c>
      <x:c r="C2871" s="0" t="s">
        <x:v>21</x:v>
      </x:c>
      <x:c r="D2871" s="0" t="s">
        <x:v>22</x:v>
      </x:c>
      <x:c r="E2871" s="0" t="s">
        <x:v>23</x:v>
      </x:c>
      <x:c r="F2871" s="0" t="s">
        <x:v>20</x:v>
      </x:c>
      <x:c r="G2871" s="0" t="n">
        <x:v>117</x:v>
      </x:c>
      <x:c r="H2871" s="4" t="n">
        <x:v>43.384</x:v>
      </x:c>
      <x:c r="I2871" s="4" t="n">
        <x:v>117</x:v>
      </x:c>
      <x:c r="J2871" s="4" t="n">
        <x:v>0.371</x:v>
      </x:c>
      <x:c r="K2871" s="4">
        <x:f>I2871*J2871</x:f>
      </x:c>
      <x:c r="L2871" s="4" t="n">
        <x:v>255.589</x:v>
      </x:c>
      <x:c r="M2871" s="5">
        <x:f>J2871/3.095*100</x:f>
      </x:c>
      <x:c r="N2871" s="6">
        <x:f>M2871*L2871/100</x:f>
      </x:c>
      <x:c r="O2871" s="6">
        <x:f>H2871-N2871</x:f>
      </x:c>
    </x:row>
    <x:row r="2872" spans="1:25">
      <x:c r="A2872" s="0" t="s">
        <x:v>66</x:v>
      </x:c>
      <x:c r="B2872" s="0" t="n">
        <x:v>2358</x:v>
      </x:c>
      <x:c r="C2872" s="0" t="s">
        <x:v>21</x:v>
      </x:c>
      <x:c r="D2872" s="0" t="s">
        <x:v>22</x:v>
      </x:c>
      <x:c r="E2872" s="0" t="s">
        <x:v>23</x:v>
      </x:c>
      <x:c r="F2872" s="0" t="s">
        <x:v>20</x:v>
      </x:c>
      <x:c r="G2872" s="0" t="n">
        <x:v>117</x:v>
      </x:c>
      <x:c r="H2872" s="4" t="n">
        <x:v>27.144</x:v>
      </x:c>
      <x:c r="I2872" s="4" t="n">
        <x:v>117</x:v>
      </x:c>
      <x:c r="J2872" s="4" t="n">
        <x:v>0.232</x:v>
      </x:c>
      <x:c r="K2872" s="4">
        <x:f>I2872*J2872</x:f>
      </x:c>
      <x:c r="L2872" s="4" t="n">
        <x:v>255.589</x:v>
      </x:c>
      <x:c r="M2872" s="5">
        <x:f>J2872/3.095*100</x:f>
      </x:c>
      <x:c r="N2872" s="6">
        <x:f>M2872*L2872/100</x:f>
      </x:c>
      <x:c r="O2872" s="6">
        <x:f>H2872-N2872</x:f>
      </x:c>
    </x:row>
    <x:row r="2873" spans="1:25">
      <x:c r="A2873" s="0" t="s">
        <x:v>66</x:v>
      </x:c>
      <x:c r="B2873" s="0" t="n">
        <x:v>2358</x:v>
      </x:c>
      <x:c r="C2873" s="0" t="s">
        <x:v>21</x:v>
      </x:c>
      <x:c r="D2873" s="0" t="s">
        <x:v>28</x:v>
      </x:c>
      <x:c r="E2873" s="0" t="s">
        <x:v>19</x:v>
      </x:c>
      <x:c r="F2873" s="0" t="s">
        <x:v>26</x:v>
      </x:c>
      <x:c r="G2873" s="0" t="n">
        <x:v>117</x:v>
      </x:c>
      <x:c r="H2873" s="4" t="n">
        <x:v>30.429</x:v>
      </x:c>
      <x:c r="I2873" s="4" t="n">
        <x:v>117</x:v>
      </x:c>
      <x:c r="J2873" s="4" t="n">
        <x:v>0.26</x:v>
      </x:c>
      <x:c r="K2873" s="4">
        <x:f>I2873*J2873</x:f>
      </x:c>
      <x:c r="L2873" s="4" t="n">
        <x:v>255.589</x:v>
      </x:c>
      <x:c r="M2873" s="5">
        <x:f>J2873/3.095*100</x:f>
      </x:c>
      <x:c r="N2873" s="6">
        <x:f>M2873*L2873/100</x:f>
      </x:c>
      <x:c r="O2873" s="6">
        <x:f>H2873-N2873</x:f>
      </x:c>
    </x:row>
    <x:row r="2874" spans="1:25">
      <x:c r="A2874" s="0" t="s">
        <x:v>66</x:v>
      </x:c>
      <x:c r="B2874" s="0" t="n">
        <x:v>2358</x:v>
      </x:c>
      <x:c r="C2874" s="0" t="s">
        <x:v>21</x:v>
      </x:c>
      <x:c r="D2874" s="0" t="s">
        <x:v>28</x:v>
      </x:c>
      <x:c r="E2874" s="0" t="s">
        <x:v>23</x:v>
      </x:c>
      <x:c r="F2874" s="0" t="s">
        <x:v>26</x:v>
      </x:c>
      <x:c r="G2874" s="0" t="n">
        <x:v>117</x:v>
      </x:c>
      <x:c r="H2874" s="4" t="n">
        <x:v>177.84</x:v>
      </x:c>
      <x:c r="I2874" s="4" t="n">
        <x:v>117</x:v>
      </x:c>
      <x:c r="J2874" s="4" t="n">
        <x:v>1.52</x:v>
      </x:c>
      <x:c r="K2874" s="4">
        <x:f>I2874*J2874</x:f>
      </x:c>
      <x:c r="L2874" s="4" t="n">
        <x:v>255.589</x:v>
      </x:c>
      <x:c r="M2874" s="5">
        <x:f>J2874/3.095*100</x:f>
      </x:c>
      <x:c r="N2874" s="6">
        <x:f>M2874*L2874/100</x:f>
      </x:c>
      <x:c r="O2874" s="6">
        <x:f>H2874-N2874</x:f>
      </x:c>
    </x:row>
    <x:row r="2875" spans="1:25">
      <x:c r="A2875" s="0" t="s">
        <x:v>82</x:v>
      </x:c>
      <x:c r="B2875" s="0" t="n">
        <x:v>2359</x:v>
      </x:c>
      <x:c r="C2875" s="0" t="s">
        <x:v>21</x:v>
      </x:c>
      <x:c r="D2875" s="0" t="s">
        <x:v>22</x:v>
      </x:c>
      <x:c r="E2875" s="0" t="s">
        <x:v>23</x:v>
      </x:c>
      <x:c r="F2875" s="0" t="s">
        <x:v>20</x:v>
      </x:c>
      <x:c r="G2875" s="0" t="n">
        <x:v>117</x:v>
      </x:c>
      <x:c r="H2875" s="4" t="n">
        <x:v>39.897</x:v>
      </x:c>
      <x:c r="I2875" s="4" t="n">
        <x:v>117</x:v>
      </x:c>
      <x:c r="J2875" s="4" t="n">
        <x:v>0.341</x:v>
      </x:c>
      <x:c r="K2875" s="4">
        <x:f>I2875*J2875</x:f>
      </x:c>
      <x:c r="L2875" s="4" t="n">
        <x:v>37.294</x:v>
      </x:c>
      <x:c r="M2875" s="5">
        <x:f>J2875/2.863*100</x:f>
      </x:c>
      <x:c r="N2875" s="6">
        <x:f>M2875*L2875/100</x:f>
      </x:c>
      <x:c r="O2875" s="6">
        <x:f>H2875-N2875</x:f>
      </x:c>
    </x:row>
    <x:row r="2876" spans="1:25">
      <x:c r="A2876" s="0" t="s">
        <x:v>82</x:v>
      </x:c>
      <x:c r="B2876" s="0" t="n">
        <x:v>2359</x:v>
      </x:c>
      <x:c r="C2876" s="0" t="s">
        <x:v>21</x:v>
      </x:c>
      <x:c r="D2876" s="0" t="s">
        <x:v>22</x:v>
      </x:c>
      <x:c r="E2876" s="0" t="s">
        <x:v>23</x:v>
      </x:c>
      <x:c r="F2876" s="0" t="s">
        <x:v>20</x:v>
      </x:c>
      <x:c r="G2876" s="0" t="n">
        <x:v>117</x:v>
      </x:c>
      <x:c r="H2876" s="4" t="n">
        <x:v>43.384</x:v>
      </x:c>
      <x:c r="I2876" s="4" t="n">
        <x:v>117</x:v>
      </x:c>
      <x:c r="J2876" s="4" t="n">
        <x:v>0.371</x:v>
      </x:c>
      <x:c r="K2876" s="4">
        <x:f>I2876*J2876</x:f>
      </x:c>
      <x:c r="L2876" s="4" t="n">
        <x:v>37.294</x:v>
      </x:c>
      <x:c r="M2876" s="5">
        <x:f>J2876/2.863*100</x:f>
      </x:c>
      <x:c r="N2876" s="6">
        <x:f>M2876*L2876/100</x:f>
      </x:c>
      <x:c r="O2876" s="6">
        <x:f>H2876-N2876</x:f>
      </x:c>
    </x:row>
    <x:row r="2877" spans="1:25">
      <x:c r="A2877" s="0" t="s">
        <x:v>82</x:v>
      </x:c>
      <x:c r="B2877" s="0" t="n">
        <x:v>2359</x:v>
      </x:c>
      <x:c r="C2877" s="0" t="s">
        <x:v>21</x:v>
      </x:c>
      <x:c r="D2877" s="0" t="s">
        <x:v>22</x:v>
      </x:c>
      <x:c r="E2877" s="0" t="s">
        <x:v>23</x:v>
      </x:c>
      <x:c r="F2877" s="0" t="s">
        <x:v>20</x:v>
      </x:c>
      <x:c r="G2877" s="0" t="n">
        <x:v>117</x:v>
      </x:c>
      <x:c r="H2877" s="4" t="n">
        <x:v>43.384</x:v>
      </x:c>
      <x:c r="I2877" s="4" t="n">
        <x:v>117</x:v>
      </x:c>
      <x:c r="J2877" s="4" t="n">
        <x:v>0.371</x:v>
      </x:c>
      <x:c r="K2877" s="4">
        <x:f>I2877*J2877</x:f>
      </x:c>
      <x:c r="L2877" s="4" t="n">
        <x:v>37.294</x:v>
      </x:c>
      <x:c r="M2877" s="5">
        <x:f>J2877/2.863*100</x:f>
      </x:c>
      <x:c r="N2877" s="6">
        <x:f>M2877*L2877/100</x:f>
      </x:c>
      <x:c r="O2877" s="6">
        <x:f>H2877-N2877</x:f>
      </x:c>
    </x:row>
    <x:row r="2878" spans="1:25">
      <x:c r="A2878" s="0" t="s">
        <x:v>82</x:v>
      </x:c>
      <x:c r="B2878" s="0" t="n">
        <x:v>2359</x:v>
      </x:c>
      <x:c r="C2878" s="0" t="s">
        <x:v>21</x:v>
      </x:c>
      <x:c r="D2878" s="0" t="s">
        <x:v>28</x:v>
      </x:c>
      <x:c r="E2878" s="0" t="s">
        <x:v>19</x:v>
      </x:c>
      <x:c r="F2878" s="0" t="s">
        <x:v>26</x:v>
      </x:c>
      <x:c r="G2878" s="0" t="n">
        <x:v>117</x:v>
      </x:c>
      <x:c r="H2878" s="4" t="n">
        <x:v>30.424</x:v>
      </x:c>
      <x:c r="I2878" s="4" t="n">
        <x:v>117</x:v>
      </x:c>
      <x:c r="J2878" s="4" t="n">
        <x:v>0.26</x:v>
      </x:c>
      <x:c r="K2878" s="4">
        <x:f>I2878*J2878</x:f>
      </x:c>
      <x:c r="L2878" s="4" t="n">
        <x:v>37.294</x:v>
      </x:c>
      <x:c r="M2878" s="5">
        <x:f>J2878/2.863*100</x:f>
      </x:c>
      <x:c r="N2878" s="6">
        <x:f>M2878*L2878/100</x:f>
      </x:c>
      <x:c r="O2878" s="6">
        <x:f>H2878-N2878</x:f>
      </x:c>
    </x:row>
    <x:row r="2879" spans="1:25">
      <x:c r="A2879" s="0" t="s">
        <x:v>82</x:v>
      </x:c>
      <x:c r="B2879" s="0" t="n">
        <x:v>2359</x:v>
      </x:c>
      <x:c r="C2879" s="0" t="s">
        <x:v>21</x:v>
      </x:c>
      <x:c r="D2879" s="0" t="s">
        <x:v>28</x:v>
      </x:c>
      <x:c r="E2879" s="0" t="s">
        <x:v>23</x:v>
      </x:c>
      <x:c r="F2879" s="0" t="s">
        <x:v>26</x:v>
      </x:c>
      <x:c r="G2879" s="0" t="n">
        <x:v>117</x:v>
      </x:c>
      <x:c r="H2879" s="4" t="n">
        <x:v>177.84</x:v>
      </x:c>
      <x:c r="I2879" s="4" t="n">
        <x:v>117</x:v>
      </x:c>
      <x:c r="J2879" s="4" t="n">
        <x:v>1.52</x:v>
      </x:c>
      <x:c r="K2879" s="4">
        <x:f>I2879*J2879</x:f>
      </x:c>
      <x:c r="L2879" s="4" t="n">
        <x:v>37.294</x:v>
      </x:c>
      <x:c r="M2879" s="5">
        <x:f>J2879/2.863*100</x:f>
      </x:c>
      <x:c r="N2879" s="6">
        <x:f>M2879*L2879/100</x:f>
      </x:c>
      <x:c r="O2879" s="6">
        <x:f>H2879-N2879</x:f>
      </x:c>
    </x:row>
    <x:row r="2880" spans="1:25">
      <x:c r="A2880" s="0" t="s">
        <x:v>50</x:v>
      </x:c>
      <x:c r="B2880" s="0" t="n">
        <x:v>2360</x:v>
      </x:c>
      <x:c r="C2880" s="0" t="s">
        <x:v>21</x:v>
      </x:c>
      <x:c r="D2880" s="0" t="s">
        <x:v>22</x:v>
      </x:c>
      <x:c r="E2880" s="0" t="s">
        <x:v>23</x:v>
      </x:c>
      <x:c r="F2880" s="0" t="s">
        <x:v>20</x:v>
      </x:c>
      <x:c r="G2880" s="0" t="n">
        <x:v>132</x:v>
      </x:c>
      <x:c r="H2880" s="4" t="n">
        <x:v>43.384</x:v>
      </x:c>
      <x:c r="I2880" s="4" t="n">
        <x:v>132</x:v>
      </x:c>
      <x:c r="J2880" s="4" t="n">
        <x:v>0.329</x:v>
      </x:c>
      <x:c r="K2880" s="4">
        <x:f>I2880*J2880</x:f>
      </x:c>
      <x:c r="L2880" s="4" t="n">
        <x:v>36.9</x:v>
      </x:c>
      <x:c r="M2880" s="5">
        <x:f>J2880/3.029*100</x:f>
      </x:c>
      <x:c r="N2880" s="6">
        <x:f>M2880*L2880/100</x:f>
      </x:c>
      <x:c r="O2880" s="6">
        <x:f>H2880-N2880</x:f>
      </x:c>
    </x:row>
    <x:row r="2881" spans="1:25">
      <x:c r="A2881" s="0" t="s">
        <x:v>50</x:v>
      </x:c>
      <x:c r="B2881" s="0" t="n">
        <x:v>2360</x:v>
      </x:c>
      <x:c r="C2881" s="0" t="s">
        <x:v>21</x:v>
      </x:c>
      <x:c r="D2881" s="0" t="s">
        <x:v>22</x:v>
      </x:c>
      <x:c r="E2881" s="0" t="s">
        <x:v>23</x:v>
      </x:c>
      <x:c r="F2881" s="0" t="s">
        <x:v>20</x:v>
      </x:c>
      <x:c r="G2881" s="0" t="n">
        <x:v>132</x:v>
      </x:c>
      <x:c r="H2881" s="4" t="n">
        <x:v>43.384</x:v>
      </x:c>
      <x:c r="I2881" s="4" t="n">
        <x:v>132</x:v>
      </x:c>
      <x:c r="J2881" s="4" t="n">
        <x:v>0.329</x:v>
      </x:c>
      <x:c r="K2881" s="4">
        <x:f>I2881*J2881</x:f>
      </x:c>
      <x:c r="L2881" s="4" t="n">
        <x:v>36.9</x:v>
      </x:c>
      <x:c r="M2881" s="5">
        <x:f>J2881/3.029*100</x:f>
      </x:c>
      <x:c r="N2881" s="6">
        <x:f>M2881*L2881/100</x:f>
      </x:c>
      <x:c r="O2881" s="6">
        <x:f>H2881-N2881</x:f>
      </x:c>
    </x:row>
    <x:row r="2882" spans="1:25">
      <x:c r="A2882" s="0" t="s">
        <x:v>50</x:v>
      </x:c>
      <x:c r="B2882" s="0" t="n">
        <x:v>2360</x:v>
      </x:c>
      <x:c r="C2882" s="0" t="s">
        <x:v>21</x:v>
      </x:c>
      <x:c r="D2882" s="0" t="s">
        <x:v>22</x:v>
      </x:c>
      <x:c r="E2882" s="0" t="s">
        <x:v>23</x:v>
      </x:c>
      <x:c r="F2882" s="0" t="s">
        <x:v>20</x:v>
      </x:c>
      <x:c r="G2882" s="0" t="n">
        <x:v>132</x:v>
      </x:c>
      <x:c r="H2882" s="4" t="n">
        <x:v>39.897</x:v>
      </x:c>
      <x:c r="I2882" s="4" t="n">
        <x:v>132</x:v>
      </x:c>
      <x:c r="J2882" s="4" t="n">
        <x:v>0.302</x:v>
      </x:c>
      <x:c r="K2882" s="4">
        <x:f>I2882*J2882</x:f>
      </x:c>
      <x:c r="L2882" s="4" t="n">
        <x:v>36.9</x:v>
      </x:c>
      <x:c r="M2882" s="5">
        <x:f>J2882/3.029*100</x:f>
      </x:c>
      <x:c r="N2882" s="6">
        <x:f>M2882*L2882/100</x:f>
      </x:c>
      <x:c r="O2882" s="6">
        <x:f>H2882-N2882</x:f>
      </x:c>
    </x:row>
    <x:row r="2883" spans="1:25">
      <x:c r="A2883" s="0" t="s">
        <x:v>50</x:v>
      </x:c>
      <x:c r="B2883" s="0" t="n">
        <x:v>2360</x:v>
      </x:c>
      <x:c r="C2883" s="0" t="s">
        <x:v>21</x:v>
      </x:c>
      <x:c r="D2883" s="0" t="s">
        <x:v>22</x:v>
      </x:c>
      <x:c r="E2883" s="0" t="s">
        <x:v>23</x:v>
      </x:c>
      <x:c r="F2883" s="0" t="s">
        <x:v>20</x:v>
      </x:c>
      <x:c r="G2883" s="0" t="n">
        <x:v>132</x:v>
      </x:c>
      <x:c r="H2883" s="4" t="n">
        <x:v>34.782</x:v>
      </x:c>
      <x:c r="I2883" s="4" t="n">
        <x:v>132</x:v>
      </x:c>
      <x:c r="J2883" s="4" t="n">
        <x:v>0.263</x:v>
      </x:c>
      <x:c r="K2883" s="4">
        <x:f>I2883*J2883</x:f>
      </x:c>
      <x:c r="L2883" s="4" t="n">
        <x:v>36.9</x:v>
      </x:c>
      <x:c r="M2883" s="5">
        <x:f>J2883/3.029*100</x:f>
      </x:c>
      <x:c r="N2883" s="6">
        <x:f>M2883*L2883/100</x:f>
      </x:c>
      <x:c r="O2883" s="6">
        <x:f>H2883-N2883</x:f>
      </x:c>
    </x:row>
    <x:row r="2884" spans="1:25">
      <x:c r="A2884" s="0" t="s">
        <x:v>50</x:v>
      </x:c>
      <x:c r="B2884" s="0" t="n">
        <x:v>2360</x:v>
      </x:c>
      <x:c r="C2884" s="0" t="s">
        <x:v>21</x:v>
      </x:c>
      <x:c r="D2884" s="0" t="s">
        <x:v>22</x:v>
      </x:c>
      <x:c r="E2884" s="0" t="s">
        <x:v>23</x:v>
      </x:c>
      <x:c r="F2884" s="0" t="s">
        <x:v>20</x:v>
      </x:c>
      <x:c r="G2884" s="0" t="n">
        <x:v>132</x:v>
      </x:c>
      <x:c r="H2884" s="4" t="n">
        <x:v>3.48</x:v>
      </x:c>
      <x:c r="I2884" s="4" t="n">
        <x:v>132</x:v>
      </x:c>
      <x:c r="J2884" s="4" t="n">
        <x:v>0.026</x:v>
      </x:c>
      <x:c r="K2884" s="4">
        <x:f>I2884*J2884</x:f>
      </x:c>
      <x:c r="L2884" s="4" t="n">
        <x:v>36.9</x:v>
      </x:c>
      <x:c r="M2884" s="5">
        <x:f>J2884/3.029*100</x:f>
      </x:c>
      <x:c r="N2884" s="6">
        <x:f>M2884*L2884/100</x:f>
      </x:c>
      <x:c r="O2884" s="6">
        <x:f>H2884-N2884</x:f>
      </x:c>
    </x:row>
    <x:row r="2885" spans="1:25">
      <x:c r="A2885" s="0" t="s">
        <x:v>50</x:v>
      </x:c>
      <x:c r="B2885" s="0" t="n">
        <x:v>2360</x:v>
      </x:c>
      <x:c r="C2885" s="0" t="s">
        <x:v>21</x:v>
      </x:c>
      <x:c r="D2885" s="0" t="s">
        <x:v>28</x:v>
      </x:c>
      <x:c r="E2885" s="0" t="s">
        <x:v>19</x:v>
      </x:c>
      <x:c r="F2885" s="0" t="s">
        <x:v>26</x:v>
      </x:c>
      <x:c r="G2885" s="0" t="n">
        <x:v>132</x:v>
      </x:c>
      <x:c r="H2885" s="4" t="n">
        <x:v>34.32</x:v>
      </x:c>
      <x:c r="I2885" s="4" t="n">
        <x:v>132</x:v>
      </x:c>
      <x:c r="J2885" s="4" t="n">
        <x:v>0.26</x:v>
      </x:c>
      <x:c r="K2885" s="4">
        <x:f>I2885*J2885</x:f>
      </x:c>
      <x:c r="L2885" s="4" t="n">
        <x:v>36.9</x:v>
      </x:c>
      <x:c r="M2885" s="5">
        <x:f>J2885/3.029*100</x:f>
      </x:c>
      <x:c r="N2885" s="6">
        <x:f>M2885*L2885/100</x:f>
      </x:c>
      <x:c r="O2885" s="6">
        <x:f>H2885-N2885</x:f>
      </x:c>
    </x:row>
    <x:row r="2886" spans="1:25">
      <x:c r="A2886" s="0" t="s">
        <x:v>50</x:v>
      </x:c>
      <x:c r="B2886" s="0" t="n">
        <x:v>2360</x:v>
      </x:c>
      <x:c r="C2886" s="0" t="s">
        <x:v>21</x:v>
      </x:c>
      <x:c r="D2886" s="0" t="s">
        <x:v>28</x:v>
      </x:c>
      <x:c r="E2886" s="0" t="s">
        <x:v>23</x:v>
      </x:c>
      <x:c r="F2886" s="0" t="s">
        <x:v>26</x:v>
      </x:c>
      <x:c r="G2886" s="0" t="n">
        <x:v>132</x:v>
      </x:c>
      <x:c r="H2886" s="4" t="n">
        <x:v>200.64</x:v>
      </x:c>
      <x:c r="I2886" s="4" t="n">
        <x:v>132</x:v>
      </x:c>
      <x:c r="J2886" s="4" t="n">
        <x:v>1.52</x:v>
      </x:c>
      <x:c r="K2886" s="4">
        <x:f>I2886*J2886</x:f>
      </x:c>
      <x:c r="L2886" s="4" t="n">
        <x:v>36.9</x:v>
      </x:c>
      <x:c r="M2886" s="5">
        <x:f>J2886/3.029*100</x:f>
      </x:c>
      <x:c r="N2886" s="6">
        <x:f>M2886*L2886/100</x:f>
      </x:c>
      <x:c r="O2886" s="6">
        <x:f>H2886-N2886</x:f>
      </x:c>
    </x:row>
    <x:row r="2887" spans="1:25">
      <x:c r="A2887" s="0" t="s">
        <x:v>117</x:v>
      </x:c>
      <x:c r="B2887" s="0" t="n">
        <x:v>2363</x:v>
      </x:c>
      <x:c r="C2887" s="0" t="s">
        <x:v>21</x:v>
      </x:c>
      <x:c r="D2887" s="0" t="s">
        <x:v>33</x:v>
      </x:c>
      <x:c r="E2887" s="0" t="s">
        <x:v>34</x:v>
      </x:c>
      <x:c r="F2887" s="0" t="s">
        <x:v>20</x:v>
      </x:c>
      <x:c r="G2887" s="0" t="n">
        <x:v>173</x:v>
      </x:c>
      <x:c r="H2887" s="4" t="n">
        <x:v>46.018</x:v>
      </x:c>
      <x:c r="I2887" s="4" t="n">
        <x:v>173</x:v>
      </x:c>
      <x:c r="J2887" s="4" t="n">
        <x:v>0.266</x:v>
      </x:c>
      <x:c r="K2887" s="4">
        <x:f>I2887*J2887</x:f>
      </x:c>
      <x:c r="L2887" s="4" t="n">
        <x:v>0</x:v>
      </x:c>
      <x:c r="M2887" s="5">
        <x:f>J2887/2.348*100</x:f>
      </x:c>
      <x:c r="N2887" s="6">
        <x:f>M2887*L2887/100</x:f>
      </x:c>
      <x:c r="O2887" s="6">
        <x:f>H2887-N2887</x:f>
      </x:c>
    </x:row>
    <x:row r="2888" spans="1:25">
      <x:c r="A2888" s="0" t="s">
        <x:v>117</x:v>
      </x:c>
      <x:c r="B2888" s="0" t="n">
        <x:v>2363</x:v>
      </x:c>
      <x:c r="C2888" s="0" t="s">
        <x:v>21</x:v>
      </x:c>
      <x:c r="D2888" s="0" t="s">
        <x:v>22</x:v>
      </x:c>
      <x:c r="E2888" s="0" t="s">
        <x:v>35</x:v>
      </x:c>
      <x:c r="F2888" s="0" t="s">
        <x:v>20</x:v>
      </x:c>
      <x:c r="G2888" s="0" t="n">
        <x:v>173</x:v>
      </x:c>
      <x:c r="H2888" s="4" t="n">
        <x:v>50.4</x:v>
      </x:c>
      <x:c r="I2888" s="4" t="n">
        <x:v>173</x:v>
      </x:c>
      <x:c r="J2888" s="4" t="n">
        <x:v>0.291</x:v>
      </x:c>
      <x:c r="K2888" s="4">
        <x:f>I2888*J2888</x:f>
      </x:c>
      <x:c r="L2888" s="4" t="n">
        <x:v>0</x:v>
      </x:c>
      <x:c r="M2888" s="5">
        <x:f>J2888/2.348*100</x:f>
      </x:c>
      <x:c r="N2888" s="6">
        <x:f>M2888*L2888/100</x:f>
      </x:c>
      <x:c r="O2888" s="6">
        <x:f>H2888-N2888</x:f>
      </x:c>
    </x:row>
    <x:row r="2889" spans="1:25">
      <x:c r="A2889" s="0" t="s">
        <x:v>117</x:v>
      </x:c>
      <x:c r="B2889" s="0" t="n">
        <x:v>2363</x:v>
      </x:c>
      <x:c r="C2889" s="0" t="s">
        <x:v>21</x:v>
      </x:c>
      <x:c r="D2889" s="0" t="s">
        <x:v>22</x:v>
      </x:c>
      <x:c r="E2889" s="0" t="s">
        <x:v>35</x:v>
      </x:c>
      <x:c r="F2889" s="0" t="s">
        <x:v>20</x:v>
      </x:c>
      <x:c r="G2889" s="0" t="n">
        <x:v>173</x:v>
      </x:c>
      <x:c r="H2889" s="4" t="n">
        <x:v>50.4</x:v>
      </x:c>
      <x:c r="I2889" s="4" t="n">
        <x:v>173</x:v>
      </x:c>
      <x:c r="J2889" s="4" t="n">
        <x:v>0.291</x:v>
      </x:c>
      <x:c r="K2889" s="4">
        <x:f>I2889*J2889</x:f>
      </x:c>
      <x:c r="L2889" s="4" t="n">
        <x:v>0</x:v>
      </x:c>
      <x:c r="M2889" s="5">
        <x:f>J2889/2.348*100</x:f>
      </x:c>
      <x:c r="N2889" s="6">
        <x:f>M2889*L2889/100</x:f>
      </x:c>
      <x:c r="O2889" s="6">
        <x:f>H2889-N2889</x:f>
      </x:c>
    </x:row>
    <x:row r="2890" spans="1:25">
      <x:c r="A2890" s="0" t="s">
        <x:v>117</x:v>
      </x:c>
      <x:c r="B2890" s="0" t="n">
        <x:v>2363</x:v>
      </x:c>
      <x:c r="C2890" s="0" t="s">
        <x:v>21</x:v>
      </x:c>
      <x:c r="D2890" s="0" t="s">
        <x:v>22</x:v>
      </x:c>
      <x:c r="E2890" s="0" t="s">
        <x:v>35</x:v>
      </x:c>
      <x:c r="F2890" s="0" t="s">
        <x:v>20</x:v>
      </x:c>
      <x:c r="G2890" s="0" t="n">
        <x:v>173</x:v>
      </x:c>
      <x:c r="H2890" s="4" t="n">
        <x:v>50.4</x:v>
      </x:c>
      <x:c r="I2890" s="4" t="n">
        <x:v>173</x:v>
      </x:c>
      <x:c r="J2890" s="4" t="n">
        <x:v>0.291</x:v>
      </x:c>
      <x:c r="K2890" s="4">
        <x:f>I2890*J2890</x:f>
      </x:c>
      <x:c r="L2890" s="4" t="n">
        <x:v>0</x:v>
      </x:c>
      <x:c r="M2890" s="5">
        <x:f>J2890/2.348*100</x:f>
      </x:c>
      <x:c r="N2890" s="6">
        <x:f>M2890*L2890/100</x:f>
      </x:c>
      <x:c r="O2890" s="6">
        <x:f>H2890-N2890</x:f>
      </x:c>
    </x:row>
    <x:row r="2891" spans="1:25">
      <x:c r="A2891" s="0" t="s">
        <x:v>117</x:v>
      </x:c>
      <x:c r="B2891" s="0" t="n">
        <x:v>2363</x:v>
      </x:c>
      <x:c r="C2891" s="0" t="s">
        <x:v>21</x:v>
      </x:c>
      <x:c r="D2891" s="0" t="s">
        <x:v>22</x:v>
      </x:c>
      <x:c r="E2891" s="0" t="s">
        <x:v>35</x:v>
      </x:c>
      <x:c r="F2891" s="0" t="s">
        <x:v>20</x:v>
      </x:c>
      <x:c r="G2891" s="0" t="n">
        <x:v>173</x:v>
      </x:c>
      <x:c r="H2891" s="4" t="n">
        <x:v>50.4</x:v>
      </x:c>
      <x:c r="I2891" s="4" t="n">
        <x:v>173</x:v>
      </x:c>
      <x:c r="J2891" s="4" t="n">
        <x:v>0.291</x:v>
      </x:c>
      <x:c r="K2891" s="4">
        <x:f>I2891*J2891</x:f>
      </x:c>
      <x:c r="L2891" s="4" t="n">
        <x:v>0</x:v>
      </x:c>
      <x:c r="M2891" s="5">
        <x:f>J2891/2.348*100</x:f>
      </x:c>
      <x:c r="N2891" s="6">
        <x:f>M2891*L2891/100</x:f>
      </x:c>
      <x:c r="O2891" s="6">
        <x:f>H2891-N2891</x:f>
      </x:c>
    </x:row>
    <x:row r="2892" spans="1:25">
      <x:c r="A2892" s="0" t="s">
        <x:v>117</x:v>
      </x:c>
      <x:c r="B2892" s="0" t="n">
        <x:v>2363</x:v>
      </x:c>
      <x:c r="C2892" s="0" t="s">
        <x:v>21</x:v>
      </x:c>
      <x:c r="D2892" s="0" t="s">
        <x:v>33</x:v>
      </x:c>
      <x:c r="E2892" s="0" t="s">
        <x:v>34</x:v>
      </x:c>
      <x:c r="F2892" s="0" t="s">
        <x:v>26</x:v>
      </x:c>
      <x:c r="G2892" s="0" t="n">
        <x:v>173</x:v>
      </x:c>
      <x:c r="H2892" s="4" t="n">
        <x:v>13.495</x:v>
      </x:c>
      <x:c r="I2892" s="4" t="n">
        <x:v>173</x:v>
      </x:c>
      <x:c r="J2892" s="4" t="n">
        <x:v>0.078</x:v>
      </x:c>
      <x:c r="K2892" s="4">
        <x:f>I2892*J2892</x:f>
      </x:c>
      <x:c r="L2892" s="4" t="n">
        <x:v>0</x:v>
      </x:c>
      <x:c r="M2892" s="5">
        <x:f>J2892/2.348*100</x:f>
      </x:c>
      <x:c r="N2892" s="6">
        <x:f>M2892*L2892/100</x:f>
      </x:c>
      <x:c r="O2892" s="6">
        <x:f>H2892-N2892</x:f>
      </x:c>
    </x:row>
    <x:row r="2893" spans="1:25">
      <x:c r="A2893" s="0" t="s">
        <x:v>117</x:v>
      </x:c>
      <x:c r="B2893" s="0" t="n">
        <x:v>2363</x:v>
      </x:c>
      <x:c r="C2893" s="0" t="s">
        <x:v>21</x:v>
      </x:c>
      <x:c r="D2893" s="0" t="s">
        <x:v>36</x:v>
      </x:c>
      <x:c r="E2893" s="0" t="s">
        <x:v>37</x:v>
      </x:c>
      <x:c r="F2893" s="0" t="s">
        <x:v>26</x:v>
      </x:c>
      <x:c r="G2893" s="0" t="n">
        <x:v>173</x:v>
      </x:c>
      <x:c r="H2893" s="4" t="n">
        <x:v>72.66</x:v>
      </x:c>
      <x:c r="I2893" s="4" t="n">
        <x:v>173</x:v>
      </x:c>
      <x:c r="J2893" s="4" t="n">
        <x:v>0.42</x:v>
      </x:c>
      <x:c r="K2893" s="4">
        <x:f>I2893*J2893</x:f>
      </x:c>
      <x:c r="L2893" s="4" t="n">
        <x:v>0</x:v>
      </x:c>
      <x:c r="M2893" s="5">
        <x:f>J2893/2.348*100</x:f>
      </x:c>
      <x:c r="N2893" s="6">
        <x:f>M2893*L2893/100</x:f>
      </x:c>
      <x:c r="O2893" s="6">
        <x:f>H2893-N2893</x:f>
      </x:c>
    </x:row>
    <x:row r="2894" spans="1:25">
      <x:c r="A2894" s="0" t="s">
        <x:v>117</x:v>
      </x:c>
      <x:c r="B2894" s="0" t="n">
        <x:v>2363</x:v>
      </x:c>
      <x:c r="C2894" s="0" t="s">
        <x:v>21</x:v>
      </x:c>
      <x:c r="D2894" s="0" t="s">
        <x:v>36</x:v>
      </x:c>
      <x:c r="E2894" s="0" t="s">
        <x:v>38</x:v>
      </x:c>
      <x:c r="F2894" s="0" t="s">
        <x:v>26</x:v>
      </x:c>
      <x:c r="G2894" s="0" t="n">
        <x:v>173</x:v>
      </x:c>
      <x:c r="H2894" s="4" t="n">
        <x:v>72.66</x:v>
      </x:c>
      <x:c r="I2894" s="4" t="n">
        <x:v>173</x:v>
      </x:c>
      <x:c r="J2894" s="4" t="n">
        <x:v>0.42</x:v>
      </x:c>
      <x:c r="K2894" s="4">
        <x:f>I2894*J2894</x:f>
      </x:c>
      <x:c r="L2894" s="4" t="n">
        <x:v>0</x:v>
      </x:c>
      <x:c r="M2894" s="5">
        <x:f>J2894/2.348*100</x:f>
      </x:c>
      <x:c r="N2894" s="6">
        <x:f>M2894*L2894/100</x:f>
      </x:c>
      <x:c r="O2894" s="6">
        <x:f>H2894-N2894</x:f>
      </x:c>
    </x:row>
    <x:row r="2895" spans="1:25">
      <x:c r="A2895" s="0" t="s">
        <x:v>91</x:v>
      </x:c>
      <x:c r="B2895" s="0" t="n">
        <x:v>2364</x:v>
      </x:c>
      <x:c r="C2895" s="0" t="s">
        <x:v>21</x:v>
      </x:c>
      <x:c r="D2895" s="0" t="s">
        <x:v>33</x:v>
      </x:c>
      <x:c r="E2895" s="0" t="s">
        <x:v>34</x:v>
      </x:c>
      <x:c r="F2895" s="0" t="s">
        <x:v>20</x:v>
      </x:c>
      <x:c r="G2895" s="0" t="n">
        <x:v>173</x:v>
      </x:c>
      <x:c r="H2895" s="4" t="n">
        <x:v>46.018</x:v>
      </x:c>
      <x:c r="I2895" s="4" t="n">
        <x:v>173</x:v>
      </x:c>
      <x:c r="J2895" s="4" t="n">
        <x:v>0.266</x:v>
      </x:c>
      <x:c r="K2895" s="4">
        <x:f>I2895*J2895</x:f>
      </x:c>
      <x:c r="L2895" s="4" t="n">
        <x:v>0</x:v>
      </x:c>
      <x:c r="M2895" s="5">
        <x:f>J2895/2.057*100</x:f>
      </x:c>
      <x:c r="N2895" s="6">
        <x:f>M2895*L2895/100</x:f>
      </x:c>
      <x:c r="O2895" s="6">
        <x:f>H2895-N2895</x:f>
      </x:c>
    </x:row>
    <x:row r="2896" spans="1:25">
      <x:c r="A2896" s="0" t="s">
        <x:v>91</x:v>
      </x:c>
      <x:c r="B2896" s="0" t="n">
        <x:v>2364</x:v>
      </x:c>
      <x:c r="C2896" s="0" t="s">
        <x:v>21</x:v>
      </x:c>
      <x:c r="D2896" s="0" t="s">
        <x:v>22</x:v>
      </x:c>
      <x:c r="E2896" s="0" t="s">
        <x:v>35</x:v>
      </x:c>
      <x:c r="F2896" s="0" t="s">
        <x:v>20</x:v>
      </x:c>
      <x:c r="G2896" s="0" t="n">
        <x:v>173</x:v>
      </x:c>
      <x:c r="H2896" s="4" t="n">
        <x:v>50.4</x:v>
      </x:c>
      <x:c r="I2896" s="4" t="n">
        <x:v>173</x:v>
      </x:c>
      <x:c r="J2896" s="4" t="n">
        <x:v>0.291</x:v>
      </x:c>
      <x:c r="K2896" s="4">
        <x:f>I2896*J2896</x:f>
      </x:c>
      <x:c r="L2896" s="4" t="n">
        <x:v>0</x:v>
      </x:c>
      <x:c r="M2896" s="5">
        <x:f>J2896/2.057*100</x:f>
      </x:c>
      <x:c r="N2896" s="6">
        <x:f>M2896*L2896/100</x:f>
      </x:c>
      <x:c r="O2896" s="6">
        <x:f>H2896-N2896</x:f>
      </x:c>
    </x:row>
    <x:row r="2897" spans="1:25">
      <x:c r="A2897" s="0" t="s">
        <x:v>91</x:v>
      </x:c>
      <x:c r="B2897" s="0" t="n">
        <x:v>2364</x:v>
      </x:c>
      <x:c r="C2897" s="0" t="s">
        <x:v>21</x:v>
      </x:c>
      <x:c r="D2897" s="0" t="s">
        <x:v>22</x:v>
      </x:c>
      <x:c r="E2897" s="0" t="s">
        <x:v>35</x:v>
      </x:c>
      <x:c r="F2897" s="0" t="s">
        <x:v>20</x:v>
      </x:c>
      <x:c r="G2897" s="0" t="n">
        <x:v>173</x:v>
      </x:c>
      <x:c r="H2897" s="4" t="n">
        <x:v>50.4</x:v>
      </x:c>
      <x:c r="I2897" s="4" t="n">
        <x:v>173</x:v>
      </x:c>
      <x:c r="J2897" s="4" t="n">
        <x:v>0.291</x:v>
      </x:c>
      <x:c r="K2897" s="4">
        <x:f>I2897*J2897</x:f>
      </x:c>
      <x:c r="L2897" s="4" t="n">
        <x:v>0</x:v>
      </x:c>
      <x:c r="M2897" s="5">
        <x:f>J2897/2.057*100</x:f>
      </x:c>
      <x:c r="N2897" s="6">
        <x:f>M2897*L2897/100</x:f>
      </x:c>
      <x:c r="O2897" s="6">
        <x:f>H2897-N2897</x:f>
      </x:c>
    </x:row>
    <x:row r="2898" spans="1:25">
      <x:c r="A2898" s="0" t="s">
        <x:v>91</x:v>
      </x:c>
      <x:c r="B2898" s="0" t="n">
        <x:v>2364</x:v>
      </x:c>
      <x:c r="C2898" s="0" t="s">
        <x:v>21</x:v>
      </x:c>
      <x:c r="D2898" s="0" t="s">
        <x:v>22</x:v>
      </x:c>
      <x:c r="E2898" s="0" t="s">
        <x:v>35</x:v>
      </x:c>
      <x:c r="F2898" s="0" t="s">
        <x:v>20</x:v>
      </x:c>
      <x:c r="G2898" s="0" t="n">
        <x:v>173</x:v>
      </x:c>
      <x:c r="H2898" s="4" t="n">
        <x:v>50.4</x:v>
      </x:c>
      <x:c r="I2898" s="4" t="n">
        <x:v>173</x:v>
      </x:c>
      <x:c r="J2898" s="4" t="n">
        <x:v>0.291</x:v>
      </x:c>
      <x:c r="K2898" s="4">
        <x:f>I2898*J2898</x:f>
      </x:c>
      <x:c r="L2898" s="4" t="n">
        <x:v>0</x:v>
      </x:c>
      <x:c r="M2898" s="5">
        <x:f>J2898/2.057*100</x:f>
      </x:c>
      <x:c r="N2898" s="6">
        <x:f>M2898*L2898/100</x:f>
      </x:c>
      <x:c r="O2898" s="6">
        <x:f>H2898-N2898</x:f>
      </x:c>
    </x:row>
    <x:row r="2899" spans="1:25">
      <x:c r="A2899" s="0" t="s">
        <x:v>91</x:v>
      </x:c>
      <x:c r="B2899" s="0" t="n">
        <x:v>2364</x:v>
      </x:c>
      <x:c r="C2899" s="0" t="s">
        <x:v>21</x:v>
      </x:c>
      <x:c r="D2899" s="0" t="s">
        <x:v>33</x:v>
      </x:c>
      <x:c r="E2899" s="0" t="s">
        <x:v>34</x:v>
      </x:c>
      <x:c r="F2899" s="0" t="s">
        <x:v>26</x:v>
      </x:c>
      <x:c r="G2899" s="0" t="n">
        <x:v>173</x:v>
      </x:c>
      <x:c r="H2899" s="4" t="n">
        <x:v>13.496</x:v>
      </x:c>
      <x:c r="I2899" s="4" t="n">
        <x:v>173</x:v>
      </x:c>
      <x:c r="J2899" s="4" t="n">
        <x:v>0.078</x:v>
      </x:c>
      <x:c r="K2899" s="4">
        <x:f>I2899*J2899</x:f>
      </x:c>
      <x:c r="L2899" s="4" t="n">
        <x:v>0</x:v>
      </x:c>
      <x:c r="M2899" s="5">
        <x:f>J2899/2.057*100</x:f>
      </x:c>
      <x:c r="N2899" s="6">
        <x:f>M2899*L2899/100</x:f>
      </x:c>
      <x:c r="O2899" s="6">
        <x:f>H2899-N2899</x:f>
      </x:c>
    </x:row>
    <x:row r="2900" spans="1:25">
      <x:c r="A2900" s="0" t="s">
        <x:v>91</x:v>
      </x:c>
      <x:c r="B2900" s="0" t="n">
        <x:v>2364</x:v>
      </x:c>
      <x:c r="C2900" s="0" t="s">
        <x:v>21</x:v>
      </x:c>
      <x:c r="D2900" s="0" t="s">
        <x:v>36</x:v>
      </x:c>
      <x:c r="E2900" s="0" t="s">
        <x:v>37</x:v>
      </x:c>
      <x:c r="F2900" s="0" t="s">
        <x:v>26</x:v>
      </x:c>
      <x:c r="G2900" s="0" t="n">
        <x:v>173</x:v>
      </x:c>
      <x:c r="H2900" s="4" t="n">
        <x:v>72.66</x:v>
      </x:c>
      <x:c r="I2900" s="4" t="n">
        <x:v>173</x:v>
      </x:c>
      <x:c r="J2900" s="4" t="n">
        <x:v>0.42</x:v>
      </x:c>
      <x:c r="K2900" s="4">
        <x:f>I2900*J2900</x:f>
      </x:c>
      <x:c r="L2900" s="4" t="n">
        <x:v>0</x:v>
      </x:c>
      <x:c r="M2900" s="5">
        <x:f>J2900/2.057*100</x:f>
      </x:c>
      <x:c r="N2900" s="6">
        <x:f>M2900*L2900/100</x:f>
      </x:c>
      <x:c r="O2900" s="6">
        <x:f>H2900-N2900</x:f>
      </x:c>
    </x:row>
    <x:row r="2901" spans="1:25">
      <x:c r="A2901" s="0" t="s">
        <x:v>91</x:v>
      </x:c>
      <x:c r="B2901" s="0" t="n">
        <x:v>2364</x:v>
      </x:c>
      <x:c r="C2901" s="0" t="s">
        <x:v>21</x:v>
      </x:c>
      <x:c r="D2901" s="0" t="s">
        <x:v>36</x:v>
      </x:c>
      <x:c r="E2901" s="0" t="s">
        <x:v>38</x:v>
      </x:c>
      <x:c r="F2901" s="0" t="s">
        <x:v>26</x:v>
      </x:c>
      <x:c r="G2901" s="0" t="n">
        <x:v>173</x:v>
      </x:c>
      <x:c r="H2901" s="4" t="n">
        <x:v>72.661</x:v>
      </x:c>
      <x:c r="I2901" s="4" t="n">
        <x:v>173</x:v>
      </x:c>
      <x:c r="J2901" s="4" t="n">
        <x:v>0.42</x:v>
      </x:c>
      <x:c r="K2901" s="4">
        <x:f>I2901*J2901</x:f>
      </x:c>
      <x:c r="L2901" s="4" t="n">
        <x:v>0</x:v>
      </x:c>
      <x:c r="M2901" s="5">
        <x:f>J2901/2.057*100</x:f>
      </x:c>
      <x:c r="N2901" s="6">
        <x:f>M2901*L2901/100</x:f>
      </x:c>
      <x:c r="O2901" s="6">
        <x:f>H2901-N2901</x:f>
      </x:c>
    </x:row>
    <x:row r="2902" spans="1:25">
      <x:c r="A2902" s="0" t="s">
        <x:v>115</x:v>
      </x:c>
      <x:c r="B2902" s="0" t="n">
        <x:v>2365</x:v>
      </x:c>
      <x:c r="C2902" s="0" t="s">
        <x:v>21</x:v>
      </x:c>
      <x:c r="D2902" s="0" t="s">
        <x:v>22</x:v>
      </x:c>
      <x:c r="E2902" s="0" t="s">
        <x:v>74</x:v>
      </x:c>
      <x:c r="F2902" s="0" t="s">
        <x:v>20</x:v>
      </x:c>
      <x:c r="G2902" s="0" t="n">
        <x:v>173</x:v>
      </x:c>
      <x:c r="H2902" s="4" t="n">
        <x:v>50.4</x:v>
      </x:c>
      <x:c r="I2902" s="4" t="n">
        <x:v>173</x:v>
      </x:c>
      <x:c r="J2902" s="4" t="n">
        <x:v>0.291</x:v>
      </x:c>
      <x:c r="K2902" s="4">
        <x:f>I2902*J2902</x:f>
      </x:c>
      <x:c r="L2902" s="4" t="n">
        <x:v>0</x:v>
      </x:c>
      <x:c r="M2902" s="5">
        <x:f>J2902/1.475*100</x:f>
      </x:c>
      <x:c r="N2902" s="6">
        <x:f>M2902*L2902/100</x:f>
      </x:c>
      <x:c r="O2902" s="6">
        <x:f>H2902-N2902</x:f>
      </x:c>
    </x:row>
    <x:row r="2903" spans="1:25">
      <x:c r="A2903" s="0" t="s">
        <x:v>115</x:v>
      </x:c>
      <x:c r="B2903" s="0" t="n">
        <x:v>2365</x:v>
      </x:c>
      <x:c r="C2903" s="0" t="s">
        <x:v>21</x:v>
      </x:c>
      <x:c r="D2903" s="0" t="s">
        <x:v>33</x:v>
      </x:c>
      <x:c r="E2903" s="0" t="s">
        <x:v>73</x:v>
      </x:c>
      <x:c r="F2903" s="0" t="s">
        <x:v>20</x:v>
      </x:c>
      <x:c r="G2903" s="0" t="n">
        <x:v>173</x:v>
      </x:c>
      <x:c r="H2903" s="4" t="n">
        <x:v>46.018</x:v>
      </x:c>
      <x:c r="I2903" s="4" t="n">
        <x:v>173</x:v>
      </x:c>
      <x:c r="J2903" s="4" t="n">
        <x:v>0.266</x:v>
      </x:c>
      <x:c r="K2903" s="4">
        <x:f>I2903*J2903</x:f>
      </x:c>
      <x:c r="L2903" s="4" t="n">
        <x:v>0</x:v>
      </x:c>
      <x:c r="M2903" s="5">
        <x:f>J2903/1.475*100</x:f>
      </x:c>
      <x:c r="N2903" s="6">
        <x:f>M2903*L2903/100</x:f>
      </x:c>
      <x:c r="O2903" s="6">
        <x:f>H2903-N2903</x:f>
      </x:c>
    </x:row>
    <x:row r="2904" spans="1:25">
      <x:c r="A2904" s="0" t="s">
        <x:v>115</x:v>
      </x:c>
      <x:c r="B2904" s="0" t="n">
        <x:v>2365</x:v>
      </x:c>
      <x:c r="C2904" s="0" t="s">
        <x:v>21</x:v>
      </x:c>
      <x:c r="D2904" s="0" t="s">
        <x:v>33</x:v>
      </x:c>
      <x:c r="E2904" s="0" t="s">
        <x:v>73</x:v>
      </x:c>
      <x:c r="F2904" s="0" t="s">
        <x:v>26</x:v>
      </x:c>
      <x:c r="G2904" s="0" t="n">
        <x:v>173</x:v>
      </x:c>
      <x:c r="H2904" s="4" t="n">
        <x:v>13.499</x:v>
      </x:c>
      <x:c r="I2904" s="4" t="n">
        <x:v>173</x:v>
      </x:c>
      <x:c r="J2904" s="4" t="n">
        <x:v>0.078</x:v>
      </x:c>
      <x:c r="K2904" s="4">
        <x:f>I2904*J2904</x:f>
      </x:c>
      <x:c r="L2904" s="4" t="n">
        <x:v>0</x:v>
      </x:c>
      <x:c r="M2904" s="5">
        <x:f>J2904/1.475*100</x:f>
      </x:c>
      <x:c r="N2904" s="6">
        <x:f>M2904*L2904/100</x:f>
      </x:c>
      <x:c r="O2904" s="6">
        <x:f>H2904-N2904</x:f>
      </x:c>
    </x:row>
    <x:row r="2905" spans="1:25">
      <x:c r="A2905" s="0" t="s">
        <x:v>115</x:v>
      </x:c>
      <x:c r="B2905" s="0" t="n">
        <x:v>2365</x:v>
      </x:c>
      <x:c r="C2905" s="0" t="s">
        <x:v>21</x:v>
      </x:c>
      <x:c r="D2905" s="0" t="s">
        <x:v>36</x:v>
      </x:c>
      <x:c r="E2905" s="0" t="s">
        <x:v>75</x:v>
      </x:c>
      <x:c r="F2905" s="0" t="s">
        <x:v>26</x:v>
      </x:c>
      <x:c r="G2905" s="0" t="n">
        <x:v>173</x:v>
      </x:c>
      <x:c r="H2905" s="4" t="n">
        <x:v>72.662</x:v>
      </x:c>
      <x:c r="I2905" s="4" t="n">
        <x:v>173</x:v>
      </x:c>
      <x:c r="J2905" s="4" t="n">
        <x:v>0.42</x:v>
      </x:c>
      <x:c r="K2905" s="4">
        <x:f>I2905*J2905</x:f>
      </x:c>
      <x:c r="L2905" s="4" t="n">
        <x:v>0</x:v>
      </x:c>
      <x:c r="M2905" s="5">
        <x:f>J2905/1.475*100</x:f>
      </x:c>
      <x:c r="N2905" s="6">
        <x:f>M2905*L2905/100</x:f>
      </x:c>
      <x:c r="O2905" s="6">
        <x:f>H2905-N2905</x:f>
      </x:c>
    </x:row>
    <x:row r="2906" spans="1:25">
      <x:c r="A2906" s="0" t="s">
        <x:v>115</x:v>
      </x:c>
      <x:c r="B2906" s="0" t="n">
        <x:v>2365</x:v>
      </x:c>
      <x:c r="C2906" s="0" t="s">
        <x:v>21</x:v>
      </x:c>
      <x:c r="D2906" s="0" t="s">
        <x:v>36</x:v>
      </x:c>
      <x:c r="E2906" s="0" t="s">
        <x:v>76</x:v>
      </x:c>
      <x:c r="F2906" s="0" t="s">
        <x:v>26</x:v>
      </x:c>
      <x:c r="G2906" s="0" t="n">
        <x:v>173</x:v>
      </x:c>
      <x:c r="H2906" s="4" t="n">
        <x:v>72.66</x:v>
      </x:c>
      <x:c r="I2906" s="4" t="n">
        <x:v>173</x:v>
      </x:c>
      <x:c r="J2906" s="4" t="n">
        <x:v>0.42</x:v>
      </x:c>
      <x:c r="K2906" s="4">
        <x:f>I2906*J2906</x:f>
      </x:c>
      <x:c r="L2906" s="4" t="n">
        <x:v>0</x:v>
      </x:c>
      <x:c r="M2906" s="5">
        <x:f>J2906/1.475*100</x:f>
      </x:c>
      <x:c r="N2906" s="6">
        <x:f>M2906*L2906/100</x:f>
      </x:c>
      <x:c r="O2906" s="6">
        <x:f>H2906-N2906</x:f>
      </x:c>
    </x:row>
    <x:row r="2907" spans="1:25">
      <x:c r="A2907" s="0" t="s">
        <x:v>71</x:v>
      </x:c>
      <x:c r="B2907" s="0" t="n">
        <x:v>2366</x:v>
      </x:c>
      <x:c r="C2907" s="0" t="s">
        <x:v>21</x:v>
      </x:c>
      <x:c r="D2907" s="0" t="s">
        <x:v>22</x:v>
      </x:c>
      <x:c r="E2907" s="0" t="s">
        <x:v>74</x:v>
      </x:c>
      <x:c r="F2907" s="0" t="s">
        <x:v>20</x:v>
      </x:c>
      <x:c r="G2907" s="0" t="n">
        <x:v>173</x:v>
      </x:c>
      <x:c r="H2907" s="4" t="n">
        <x:v>50.4</x:v>
      </x:c>
      <x:c r="I2907" s="4" t="n">
        <x:v>173</x:v>
      </x:c>
      <x:c r="J2907" s="4" t="n">
        <x:v>0.291</x:v>
      </x:c>
      <x:c r="K2907" s="4">
        <x:f>I2907*J2907</x:f>
      </x:c>
      <x:c r="L2907" s="4" t="n">
        <x:v>0</x:v>
      </x:c>
      <x:c r="M2907" s="5">
        <x:f>J2907/2.122*100</x:f>
      </x:c>
      <x:c r="N2907" s="6">
        <x:f>M2907*L2907/100</x:f>
      </x:c>
      <x:c r="O2907" s="6">
        <x:f>H2907-N2907</x:f>
      </x:c>
    </x:row>
    <x:row r="2908" spans="1:25">
      <x:c r="A2908" s="0" t="s">
        <x:v>71</x:v>
      </x:c>
      <x:c r="B2908" s="0" t="n">
        <x:v>2366</x:v>
      </x:c>
      <x:c r="C2908" s="0" t="s">
        <x:v>21</x:v>
      </x:c>
      <x:c r="D2908" s="0" t="s">
        <x:v>22</x:v>
      </x:c>
      <x:c r="E2908" s="0" t="s">
        <x:v>74</x:v>
      </x:c>
      <x:c r="F2908" s="0" t="s">
        <x:v>20</x:v>
      </x:c>
      <x:c r="G2908" s="0" t="n">
        <x:v>173</x:v>
      </x:c>
      <x:c r="H2908" s="4" t="n">
        <x:v>11.2</x:v>
      </x:c>
      <x:c r="I2908" s="4" t="n">
        <x:v>173</x:v>
      </x:c>
      <x:c r="J2908" s="4" t="n">
        <x:v>0.065</x:v>
      </x:c>
      <x:c r="K2908" s="4">
        <x:f>I2908*J2908</x:f>
      </x:c>
      <x:c r="L2908" s="4" t="n">
        <x:v>0</x:v>
      </x:c>
      <x:c r="M2908" s="5">
        <x:f>J2908/2.122*100</x:f>
      </x:c>
      <x:c r="N2908" s="6">
        <x:f>M2908*L2908/100</x:f>
      </x:c>
      <x:c r="O2908" s="6">
        <x:f>H2908-N2908</x:f>
      </x:c>
    </x:row>
    <x:row r="2909" spans="1:25">
      <x:c r="A2909" s="0" t="s">
        <x:v>71</x:v>
      </x:c>
      <x:c r="B2909" s="0" t="n">
        <x:v>2366</x:v>
      </x:c>
      <x:c r="C2909" s="0" t="s">
        <x:v>21</x:v>
      </x:c>
      <x:c r="D2909" s="0" t="s">
        <x:v>33</x:v>
      </x:c>
      <x:c r="E2909" s="0" t="s">
        <x:v>73</x:v>
      </x:c>
      <x:c r="F2909" s="0" t="s">
        <x:v>20</x:v>
      </x:c>
      <x:c r="G2909" s="0" t="n">
        <x:v>173</x:v>
      </x:c>
      <x:c r="H2909" s="4" t="n">
        <x:v>46.018</x:v>
      </x:c>
      <x:c r="I2909" s="4" t="n">
        <x:v>173</x:v>
      </x:c>
      <x:c r="J2909" s="4" t="n">
        <x:v>0.266</x:v>
      </x:c>
      <x:c r="K2909" s="4">
        <x:f>I2909*J2909</x:f>
      </x:c>
      <x:c r="L2909" s="4" t="n">
        <x:v>0</x:v>
      </x:c>
      <x:c r="M2909" s="5">
        <x:f>J2909/2.122*100</x:f>
      </x:c>
      <x:c r="N2909" s="6">
        <x:f>M2909*L2909/100</x:f>
      </x:c>
      <x:c r="O2909" s="6">
        <x:f>H2909-N2909</x:f>
      </x:c>
    </x:row>
    <x:row r="2910" spans="1:25">
      <x:c r="A2910" s="0" t="s">
        <x:v>71</x:v>
      </x:c>
      <x:c r="B2910" s="0" t="n">
        <x:v>2366</x:v>
      </x:c>
      <x:c r="C2910" s="0" t="s">
        <x:v>21</x:v>
      </x:c>
      <x:c r="D2910" s="0" t="s">
        <x:v>22</x:v>
      </x:c>
      <x:c r="E2910" s="0" t="s">
        <x:v>74</x:v>
      </x:c>
      <x:c r="F2910" s="0" t="s">
        <x:v>20</x:v>
      </x:c>
      <x:c r="G2910" s="0" t="n">
        <x:v>173</x:v>
      </x:c>
      <x:c r="H2910" s="4" t="n">
        <x:v>50.4</x:v>
      </x:c>
      <x:c r="I2910" s="4" t="n">
        <x:v>173</x:v>
      </x:c>
      <x:c r="J2910" s="4" t="n">
        <x:v>0.291</x:v>
      </x:c>
      <x:c r="K2910" s="4">
        <x:f>I2910*J2910</x:f>
      </x:c>
      <x:c r="L2910" s="4" t="n">
        <x:v>0</x:v>
      </x:c>
      <x:c r="M2910" s="5">
        <x:f>J2910/2.122*100</x:f>
      </x:c>
      <x:c r="N2910" s="6">
        <x:f>M2910*L2910/100</x:f>
      </x:c>
      <x:c r="O2910" s="6">
        <x:f>H2910-N2910</x:f>
      </x:c>
    </x:row>
    <x:row r="2911" spans="1:25">
      <x:c r="A2911" s="0" t="s">
        <x:v>71</x:v>
      </x:c>
      <x:c r="B2911" s="0" t="n">
        <x:v>2366</x:v>
      </x:c>
      <x:c r="C2911" s="0" t="s">
        <x:v>21</x:v>
      </x:c>
      <x:c r="D2911" s="0" t="s">
        <x:v>22</x:v>
      </x:c>
      <x:c r="E2911" s="0" t="s">
        <x:v>74</x:v>
      </x:c>
      <x:c r="F2911" s="0" t="s">
        <x:v>20</x:v>
      </x:c>
      <x:c r="G2911" s="0" t="n">
        <x:v>173</x:v>
      </x:c>
      <x:c r="H2911" s="4" t="n">
        <x:v>50.4</x:v>
      </x:c>
      <x:c r="I2911" s="4" t="n">
        <x:v>173</x:v>
      </x:c>
      <x:c r="J2911" s="4" t="n">
        <x:v>0.291</x:v>
      </x:c>
      <x:c r="K2911" s="4">
        <x:f>I2911*J2911</x:f>
      </x:c>
      <x:c r="L2911" s="4" t="n">
        <x:v>0</x:v>
      </x:c>
      <x:c r="M2911" s="5">
        <x:f>J2911/2.122*100</x:f>
      </x:c>
      <x:c r="N2911" s="6">
        <x:f>M2911*L2911/100</x:f>
      </x:c>
      <x:c r="O2911" s="6">
        <x:f>H2911-N2911</x:f>
      </x:c>
    </x:row>
    <x:row r="2912" spans="1:25">
      <x:c r="A2912" s="0" t="s">
        <x:v>71</x:v>
      </x:c>
      <x:c r="B2912" s="0" t="n">
        <x:v>2366</x:v>
      </x:c>
      <x:c r="C2912" s="0" t="s">
        <x:v>21</x:v>
      </x:c>
      <x:c r="D2912" s="0" t="s">
        <x:v>33</x:v>
      </x:c>
      <x:c r="E2912" s="0" t="s">
        <x:v>73</x:v>
      </x:c>
      <x:c r="F2912" s="0" t="s">
        <x:v>26</x:v>
      </x:c>
      <x:c r="G2912" s="0" t="n">
        <x:v>173</x:v>
      </x:c>
      <x:c r="H2912" s="4" t="n">
        <x:v>13.5</x:v>
      </x:c>
      <x:c r="I2912" s="4" t="n">
        <x:v>173</x:v>
      </x:c>
      <x:c r="J2912" s="4" t="n">
        <x:v>0.078</x:v>
      </x:c>
      <x:c r="K2912" s="4">
        <x:f>I2912*J2912</x:f>
      </x:c>
      <x:c r="L2912" s="4" t="n">
        <x:v>0</x:v>
      </x:c>
      <x:c r="M2912" s="5">
        <x:f>J2912/2.122*100</x:f>
      </x:c>
      <x:c r="N2912" s="6">
        <x:f>M2912*L2912/100</x:f>
      </x:c>
      <x:c r="O2912" s="6">
        <x:f>H2912-N2912</x:f>
      </x:c>
    </x:row>
    <x:row r="2913" spans="1:25">
      <x:c r="A2913" s="0" t="s">
        <x:v>71</x:v>
      </x:c>
      <x:c r="B2913" s="0" t="n">
        <x:v>2366</x:v>
      </x:c>
      <x:c r="C2913" s="0" t="s">
        <x:v>21</x:v>
      </x:c>
      <x:c r="D2913" s="0" t="s">
        <x:v>36</x:v>
      </x:c>
      <x:c r="E2913" s="0" t="s">
        <x:v>75</x:v>
      </x:c>
      <x:c r="F2913" s="0" t="s">
        <x:v>26</x:v>
      </x:c>
      <x:c r="G2913" s="0" t="n">
        <x:v>173</x:v>
      </x:c>
      <x:c r="H2913" s="4" t="n">
        <x:v>72.66</x:v>
      </x:c>
      <x:c r="I2913" s="4" t="n">
        <x:v>173</x:v>
      </x:c>
      <x:c r="J2913" s="4" t="n">
        <x:v>0.42</x:v>
      </x:c>
      <x:c r="K2913" s="4">
        <x:f>I2913*J2913</x:f>
      </x:c>
      <x:c r="L2913" s="4" t="n">
        <x:v>0</x:v>
      </x:c>
      <x:c r="M2913" s="5">
        <x:f>J2913/2.122*100</x:f>
      </x:c>
      <x:c r="N2913" s="6">
        <x:f>M2913*L2913/100</x:f>
      </x:c>
      <x:c r="O2913" s="6">
        <x:f>H2913-N2913</x:f>
      </x:c>
    </x:row>
    <x:row r="2914" spans="1:25">
      <x:c r="A2914" s="0" t="s">
        <x:v>71</x:v>
      </x:c>
      <x:c r="B2914" s="0" t="n">
        <x:v>2366</x:v>
      </x:c>
      <x:c r="C2914" s="0" t="s">
        <x:v>21</x:v>
      </x:c>
      <x:c r="D2914" s="0" t="s">
        <x:v>36</x:v>
      </x:c>
      <x:c r="E2914" s="0" t="s">
        <x:v>76</x:v>
      </x:c>
      <x:c r="F2914" s="0" t="s">
        <x:v>26</x:v>
      </x:c>
      <x:c r="G2914" s="0" t="n">
        <x:v>173</x:v>
      </x:c>
      <x:c r="H2914" s="4" t="n">
        <x:v>72.66</x:v>
      </x:c>
      <x:c r="I2914" s="4" t="n">
        <x:v>173</x:v>
      </x:c>
      <x:c r="J2914" s="4" t="n">
        <x:v>0.42</x:v>
      </x:c>
      <x:c r="K2914" s="4">
        <x:f>I2914*J2914</x:f>
      </x:c>
      <x:c r="L2914" s="4" t="n">
        <x:v>0</x:v>
      </x:c>
      <x:c r="M2914" s="5">
        <x:f>J2914/2.122*100</x:f>
      </x:c>
      <x:c r="N2914" s="6">
        <x:f>M2914*L2914/100</x:f>
      </x:c>
      <x:c r="O2914" s="6">
        <x:f>H2914-N2914</x:f>
      </x:c>
    </x:row>
    <x:row r="2915" spans="1:25">
      <x:c r="A2915" s="0" t="s">
        <x:v>139</x:v>
      </x:c>
      <x:c r="B2915" s="0" t="n">
        <x:v>2368</x:v>
      </x:c>
      <x:c r="C2915" s="0" t="s">
        <x:v>128</x:v>
      </x:c>
      <x:c r="D2915" s="0" t="s">
        <x:v>18</x:v>
      </x:c>
      <x:c r="E2915" s="0" t="s">
        <x:v>19</x:v>
      </x:c>
      <x:c r="F2915" s="0" t="s">
        <x:v>20</x:v>
      </x:c>
      <x:c r="G2915" s="0" t="n">
        <x:v>618</x:v>
      </x:c>
      <x:c r="H2915" s="4" t="n">
        <x:v>74.16</x:v>
      </x:c>
      <x:c r="I2915" s="4" t="n">
        <x:v>618</x:v>
      </x:c>
      <x:c r="J2915" s="4" t="n">
        <x:v>0.12</x:v>
      </x:c>
      <x:c r="K2915" s="4">
        <x:f>I2915*J2915</x:f>
      </x:c>
      <x:c r="L2915" s="4" t="n">
        <x:v>124.848</x:v>
      </x:c>
      <x:c r="M2915" s="5">
        <x:f>J2915/0.29*100</x:f>
      </x:c>
      <x:c r="N2915" s="6">
        <x:f>M2915*L2915/100</x:f>
      </x:c>
      <x:c r="O2915" s="6">
        <x:f>H2915-N2915</x:f>
      </x:c>
    </x:row>
    <x:row r="2916" spans="1:25">
      <x:c r="A2916" s="0" t="s">
        <x:v>139</x:v>
      </x:c>
      <x:c r="B2916" s="0" t="n">
        <x:v>2368</x:v>
      </x:c>
      <x:c r="C2916" s="0" t="s">
        <x:v>128</x:v>
      </x:c>
      <x:c r="D2916" s="0" t="s">
        <x:v>129</x:v>
      </x:c>
      <x:c r="E2916" s="0" t="s">
        <x:v>130</x:v>
      </x:c>
      <x:c r="F2916" s="0" t="s">
        <x:v>20</x:v>
      </x:c>
      <x:c r="G2916" s="0" t="n">
        <x:v>618</x:v>
      </x:c>
      <x:c r="H2916" s="4" t="n">
        <x:v>61.8</x:v>
      </x:c>
      <x:c r="I2916" s="4" t="n">
        <x:v>618</x:v>
      </x:c>
      <x:c r="J2916" s="4" t="n">
        <x:v>0.1</x:v>
      </x:c>
      <x:c r="K2916" s="4">
        <x:f>I2916*J2916</x:f>
      </x:c>
      <x:c r="L2916" s="4" t="n">
        <x:v>124.848</x:v>
      </x:c>
      <x:c r="M2916" s="5">
        <x:f>J2916/0.29*100</x:f>
      </x:c>
      <x:c r="N2916" s="6">
        <x:f>M2916*L2916/100</x:f>
      </x:c>
      <x:c r="O2916" s="6">
        <x:f>H2916-N2916</x:f>
      </x:c>
    </x:row>
    <x:row r="2917" spans="1:25">
      <x:c r="A2917" s="0" t="s">
        <x:v>139</x:v>
      </x:c>
      <x:c r="B2917" s="0" t="n">
        <x:v>2368</x:v>
      </x:c>
      <x:c r="C2917" s="0" t="s">
        <x:v>128</x:v>
      </x:c>
      <x:c r="D2917" s="0" t="s">
        <x:v>18</x:v>
      </x:c>
      <x:c r="E2917" s="0" t="s">
        <x:v>19</x:v>
      </x:c>
      <x:c r="F2917" s="0" t="s">
        <x:v>26</x:v>
      </x:c>
      <x:c r="G2917" s="0" t="n">
        <x:v>618</x:v>
      </x:c>
      <x:c r="H2917" s="4" t="n">
        <x:v>43.261</x:v>
      </x:c>
      <x:c r="I2917" s="4" t="n">
        <x:v>618</x:v>
      </x:c>
      <x:c r="J2917" s="4" t="n">
        <x:v>0.07</x:v>
      </x:c>
      <x:c r="K2917" s="4">
        <x:f>I2917*J2917</x:f>
      </x:c>
      <x:c r="L2917" s="4" t="n">
        <x:v>124.848</x:v>
      </x:c>
      <x:c r="M2917" s="5">
        <x:f>J2917/0.29*100</x:f>
      </x:c>
      <x:c r="N2917" s="6">
        <x:f>M2917*L2917/100</x:f>
      </x:c>
      <x:c r="O2917" s="6">
        <x:f>H2917-N2917</x:f>
      </x:c>
    </x:row>
    <x:row r="2918" spans="1:25">
      <x:c r="A2918" s="0" t="s">
        <x:v>143</x:v>
      </x:c>
      <x:c r="B2918" s="0" t="n">
        <x:v>2369</x:v>
      </x:c>
      <x:c r="C2918" s="0" t="s">
        <x:v>128</x:v>
      </x:c>
      <x:c r="D2918" s="0" t="s">
        <x:v>18</x:v>
      </x:c>
      <x:c r="E2918" s="0" t="s">
        <x:v>19</x:v>
      </x:c>
      <x:c r="F2918" s="0" t="s">
        <x:v>20</x:v>
      </x:c>
      <x:c r="G2918" s="0" t="n">
        <x:v>550</x:v>
      </x:c>
      <x:c r="H2918" s="4" t="n">
        <x:v>66</x:v>
      </x:c>
      <x:c r="I2918" s="4" t="n">
        <x:v>550</x:v>
      </x:c>
      <x:c r="J2918" s="4" t="n">
        <x:v>0.12</x:v>
      </x:c>
      <x:c r="K2918" s="4">
        <x:f>I2918*J2918</x:f>
      </x:c>
      <x:c r="L2918" s="4" t="n">
        <x:v>77.112</x:v>
      </x:c>
      <x:c r="M2918" s="5">
        <x:f>J2918/0.29*100</x:f>
      </x:c>
      <x:c r="N2918" s="6">
        <x:f>M2918*L2918/100</x:f>
      </x:c>
      <x:c r="O2918" s="6">
        <x:f>H2918-N2918</x:f>
      </x:c>
    </x:row>
    <x:row r="2919" spans="1:25">
      <x:c r="A2919" s="0" t="s">
        <x:v>143</x:v>
      </x:c>
      <x:c r="B2919" s="0" t="n">
        <x:v>2369</x:v>
      </x:c>
      <x:c r="C2919" s="0" t="s">
        <x:v>128</x:v>
      </x:c>
      <x:c r="D2919" s="0" t="s">
        <x:v>129</x:v>
      </x:c>
      <x:c r="E2919" s="0" t="s">
        <x:v>130</x:v>
      </x:c>
      <x:c r="F2919" s="0" t="s">
        <x:v>20</x:v>
      </x:c>
      <x:c r="G2919" s="0" t="n">
        <x:v>550</x:v>
      </x:c>
      <x:c r="H2919" s="4" t="n">
        <x:v>55</x:v>
      </x:c>
      <x:c r="I2919" s="4" t="n">
        <x:v>550</x:v>
      </x:c>
      <x:c r="J2919" s="4" t="n">
        <x:v>0.1</x:v>
      </x:c>
      <x:c r="K2919" s="4">
        <x:f>I2919*J2919</x:f>
      </x:c>
      <x:c r="L2919" s="4" t="n">
        <x:v>77.112</x:v>
      </x:c>
      <x:c r="M2919" s="5">
        <x:f>J2919/0.29*100</x:f>
      </x:c>
      <x:c r="N2919" s="6">
        <x:f>M2919*L2919/100</x:f>
      </x:c>
      <x:c r="O2919" s="6">
        <x:f>H2919-N2919</x:f>
      </x:c>
    </x:row>
    <x:row r="2920" spans="1:25">
      <x:c r="A2920" s="0" t="s">
        <x:v>143</x:v>
      </x:c>
      <x:c r="B2920" s="0" t="n">
        <x:v>2369</x:v>
      </x:c>
      <x:c r="C2920" s="0" t="s">
        <x:v>128</x:v>
      </x:c>
      <x:c r="D2920" s="0" t="s">
        <x:v>18</x:v>
      </x:c>
      <x:c r="E2920" s="0" t="s">
        <x:v>19</x:v>
      </x:c>
      <x:c r="F2920" s="0" t="s">
        <x:v>26</x:v>
      </x:c>
      <x:c r="G2920" s="0" t="n">
        <x:v>550</x:v>
      </x:c>
      <x:c r="H2920" s="4" t="n">
        <x:v>38.501</x:v>
      </x:c>
      <x:c r="I2920" s="4" t="n">
        <x:v>550</x:v>
      </x:c>
      <x:c r="J2920" s="4" t="n">
        <x:v>0.07</x:v>
      </x:c>
      <x:c r="K2920" s="4">
        <x:f>I2920*J2920</x:f>
      </x:c>
      <x:c r="L2920" s="4" t="n">
        <x:v>77.112</x:v>
      </x:c>
      <x:c r="M2920" s="5">
        <x:f>J2920/0.29*100</x:f>
      </x:c>
      <x:c r="N2920" s="6">
        <x:f>M2920*L2920/100</x:f>
      </x:c>
      <x:c r="O2920" s="6">
        <x:f>H2920-N2920</x:f>
      </x:c>
    </x:row>
    <x:row r="2921" spans="1:25">
      <x:c r="A2921" s="0" t="s">
        <x:v>136</x:v>
      </x:c>
      <x:c r="B2921" s="0" t="n">
        <x:v>2370</x:v>
      </x:c>
      <x:c r="C2921" s="0" t="s">
        <x:v>128</x:v>
      </x:c>
      <x:c r="D2921" s="0" t="s">
        <x:v>18</x:v>
      </x:c>
      <x:c r="E2921" s="0" t="s">
        <x:v>19</x:v>
      </x:c>
      <x:c r="F2921" s="0" t="s">
        <x:v>20</x:v>
      </x:c>
      <x:c r="G2921" s="0" t="n">
        <x:v>1277</x:v>
      </x:c>
      <x:c r="H2921" s="4" t="n">
        <x:v>118.56</x:v>
      </x:c>
      <x:c r="I2921" s="4" t="n">
        <x:v>1276</x:v>
      </x:c>
      <x:c r="J2921" s="4" t="n">
        <x:v>0.093</x:v>
      </x:c>
      <x:c r="K2921" s="4">
        <x:f>I2921*J2921</x:f>
      </x:c>
      <x:c r="L2921" s="4" t="n">
        <x:v>277.104</x:v>
      </x:c>
      <x:c r="M2921" s="5">
        <x:f>J2921/1.078*100</x:f>
      </x:c>
      <x:c r="N2921" s="6">
        <x:f>M2921*L2921/100</x:f>
      </x:c>
      <x:c r="O2921" s="6">
        <x:f>H2921-N2921</x:f>
      </x:c>
    </x:row>
    <x:row r="2922" spans="1:25">
      <x:c r="A2922" s="0" t="s">
        <x:v>136</x:v>
      </x:c>
      <x:c r="B2922" s="0" t="n">
        <x:v>2370</x:v>
      </x:c>
      <x:c r="C2922" s="0" t="s">
        <x:v>128</x:v>
      </x:c>
      <x:c r="D2922" s="0" t="s">
        <x:v>129</x:v>
      </x:c>
      <x:c r="E2922" s="0" t="s">
        <x:v>130</x:v>
      </x:c>
      <x:c r="F2922" s="0" t="s">
        <x:v>20</x:v>
      </x:c>
      <x:c r="G2922" s="0" t="n">
        <x:v>1277</x:v>
      </x:c>
      <x:c r="H2922" s="4" t="n">
        <x:v>98.8</x:v>
      </x:c>
      <x:c r="I2922" s="4" t="n">
        <x:v>1276</x:v>
      </x:c>
      <x:c r="J2922" s="4" t="n">
        <x:v>0.077</x:v>
      </x:c>
      <x:c r="K2922" s="4">
        <x:f>I2922*J2922</x:f>
      </x:c>
      <x:c r="L2922" s="4" t="n">
        <x:v>277.104</x:v>
      </x:c>
      <x:c r="M2922" s="5">
        <x:f>J2922/1.078*100</x:f>
      </x:c>
      <x:c r="N2922" s="6">
        <x:f>M2922*L2922/100</x:f>
      </x:c>
      <x:c r="O2922" s="6">
        <x:f>H2922-N2922</x:f>
      </x:c>
    </x:row>
    <x:row r="2923" spans="1:25">
      <x:c r="A2923" s="0" t="s">
        <x:v>136</x:v>
      </x:c>
      <x:c r="B2923" s="0" t="n">
        <x:v>2370</x:v>
      </x:c>
      <x:c r="C2923" s="0" t="s">
        <x:v>128</x:v>
      </x:c>
      <x:c r="D2923" s="0" t="s">
        <x:v>18</x:v>
      </x:c>
      <x:c r="E2923" s="0" t="s">
        <x:v>19</x:v>
      </x:c>
      <x:c r="F2923" s="0" t="s">
        <x:v>20</x:v>
      </x:c>
      <x:c r="G2923" s="0" t="n">
        <x:v>1277</x:v>
      </x:c>
      <x:c r="H2923" s="4" t="n">
        <x:v>148.32</x:v>
      </x:c>
      <x:c r="I2923" s="4" t="n">
        <x:v>1276</x:v>
      </x:c>
      <x:c r="J2923" s="4" t="n">
        <x:v>0.116</x:v>
      </x:c>
      <x:c r="K2923" s="4">
        <x:f>I2923*J2923</x:f>
      </x:c>
      <x:c r="L2923" s="4" t="n">
        <x:v>277.104</x:v>
      </x:c>
      <x:c r="M2923" s="5">
        <x:f>J2923/1.078*100</x:f>
      </x:c>
      <x:c r="N2923" s="6">
        <x:f>M2923*L2923/100</x:f>
      </x:c>
      <x:c r="O2923" s="6">
        <x:f>H2923-N2923</x:f>
      </x:c>
    </x:row>
    <x:row r="2924" spans="1:25">
      <x:c r="A2924" s="0" t="s">
        <x:v>136</x:v>
      </x:c>
      <x:c r="B2924" s="0" t="n">
        <x:v>2370</x:v>
      </x:c>
      <x:c r="C2924" s="0" t="s">
        <x:v>128</x:v>
      </x:c>
      <x:c r="D2924" s="0" t="s">
        <x:v>18</x:v>
      </x:c>
      <x:c r="E2924" s="0" t="s">
        <x:v>19</x:v>
      </x:c>
      <x:c r="F2924" s="0" t="s">
        <x:v>20</x:v>
      </x:c>
      <x:c r="G2924" s="0" t="n">
        <x:v>1277</x:v>
      </x:c>
      <x:c r="H2924" s="4" t="n">
        <x:v>252</x:v>
      </x:c>
      <x:c r="I2924" s="4" t="n">
        <x:v>1276</x:v>
      </x:c>
      <x:c r="J2924" s="4" t="n">
        <x:v>0.197</x:v>
      </x:c>
      <x:c r="K2924" s="4">
        <x:f>I2924*J2924</x:f>
      </x:c>
      <x:c r="L2924" s="4" t="n">
        <x:v>277.104</x:v>
      </x:c>
      <x:c r="M2924" s="5">
        <x:f>J2924/1.078*100</x:f>
      </x:c>
      <x:c r="N2924" s="6">
        <x:f>M2924*L2924/100</x:f>
      </x:c>
      <x:c r="O2924" s="6">
        <x:f>H2924-N2924</x:f>
      </x:c>
    </x:row>
    <x:row r="2925" spans="1:25">
      <x:c r="A2925" s="0" t="s">
        <x:v>136</x:v>
      </x:c>
      <x:c r="B2925" s="0" t="n">
        <x:v>2370</x:v>
      </x:c>
      <x:c r="C2925" s="0" t="s">
        <x:v>128</x:v>
      </x:c>
      <x:c r="D2925" s="0" t="s">
        <x:v>18</x:v>
      </x:c>
      <x:c r="E2925" s="0" t="s">
        <x:v>19</x:v>
      </x:c>
      <x:c r="F2925" s="0" t="s">
        <x:v>20</x:v>
      </x:c>
      <x:c r="G2925" s="0" t="n">
        <x:v>1277</x:v>
      </x:c>
      <x:c r="H2925" s="4" t="n">
        <x:v>252</x:v>
      </x:c>
      <x:c r="I2925" s="4" t="n">
        <x:v>1276</x:v>
      </x:c>
      <x:c r="J2925" s="4" t="n">
        <x:v>0.197</x:v>
      </x:c>
      <x:c r="K2925" s="4">
        <x:f>I2925*J2925</x:f>
      </x:c>
      <x:c r="L2925" s="4" t="n">
        <x:v>277.104</x:v>
      </x:c>
      <x:c r="M2925" s="5">
        <x:f>J2925/1.078*100</x:f>
      </x:c>
      <x:c r="N2925" s="6">
        <x:f>M2925*L2925/100</x:f>
      </x:c>
      <x:c r="O2925" s="6">
        <x:f>H2925-N2925</x:f>
      </x:c>
    </x:row>
    <x:row r="2926" spans="1:25">
      <x:c r="A2926" s="0" t="s">
        <x:v>136</x:v>
      </x:c>
      <x:c r="B2926" s="0" t="n">
        <x:v>2370</x:v>
      </x:c>
      <x:c r="C2926" s="0" t="s">
        <x:v>128</x:v>
      </x:c>
      <x:c r="D2926" s="0" t="s">
        <x:v>129</x:v>
      </x:c>
      <x:c r="E2926" s="0" t="s">
        <x:v>130</x:v>
      </x:c>
      <x:c r="F2926" s="0" t="s">
        <x:v>20</x:v>
      </x:c>
      <x:c r="G2926" s="0" t="n">
        <x:v>1277</x:v>
      </x:c>
      <x:c r="H2926" s="4" t="n">
        <x:v>210</x:v>
      </x:c>
      <x:c r="I2926" s="4" t="n">
        <x:v>1276</x:v>
      </x:c>
      <x:c r="J2926" s="4" t="n">
        <x:v>0.164</x:v>
      </x:c>
      <x:c r="K2926" s="4">
        <x:f>I2926*J2926</x:f>
      </x:c>
      <x:c r="L2926" s="4" t="n">
        <x:v>277.104</x:v>
      </x:c>
      <x:c r="M2926" s="5">
        <x:f>J2926/1.078*100</x:f>
      </x:c>
      <x:c r="N2926" s="6">
        <x:f>M2926*L2926/100</x:f>
      </x:c>
      <x:c r="O2926" s="6">
        <x:f>H2926-N2926</x:f>
      </x:c>
    </x:row>
    <x:row r="2927" spans="1:25">
      <x:c r="A2927" s="0" t="s">
        <x:v>136</x:v>
      </x:c>
      <x:c r="B2927" s="0" t="n">
        <x:v>2370</x:v>
      </x:c>
      <x:c r="C2927" s="0" t="s">
        <x:v>128</x:v>
      </x:c>
      <x:c r="D2927" s="0" t="s">
        <x:v>129</x:v>
      </x:c>
      <x:c r="E2927" s="0" t="s">
        <x:v>130</x:v>
      </x:c>
      <x:c r="F2927" s="0" t="s">
        <x:v>20</x:v>
      </x:c>
      <x:c r="G2927" s="0" t="n">
        <x:v>1277</x:v>
      </x:c>
      <x:c r="H2927" s="4" t="n">
        <x:v>210</x:v>
      </x:c>
      <x:c r="I2927" s="4" t="n">
        <x:v>1276</x:v>
      </x:c>
      <x:c r="J2927" s="4" t="n">
        <x:v>0.164</x:v>
      </x:c>
      <x:c r="K2927" s="4">
        <x:f>I2927*J2927</x:f>
      </x:c>
      <x:c r="L2927" s="4" t="n">
        <x:v>277.104</x:v>
      </x:c>
      <x:c r="M2927" s="5">
        <x:f>J2927/1.078*100</x:f>
      </x:c>
      <x:c r="N2927" s="6">
        <x:f>M2927*L2927/100</x:f>
      </x:c>
      <x:c r="O2927" s="6">
        <x:f>H2927-N2927</x:f>
      </x:c>
    </x:row>
    <x:row r="2928" spans="1:25">
      <x:c r="A2928" s="0" t="s">
        <x:v>136</x:v>
      </x:c>
      <x:c r="B2928" s="0" t="n">
        <x:v>2370</x:v>
      </x:c>
      <x:c r="C2928" s="0" t="s">
        <x:v>128</x:v>
      </x:c>
      <x:c r="D2928" s="0" t="s">
        <x:v>18</x:v>
      </x:c>
      <x:c r="E2928" s="0" t="s">
        <x:v>19</x:v>
      </x:c>
      <x:c r="F2928" s="0" t="s">
        <x:v>26</x:v>
      </x:c>
      <x:c r="G2928" s="0" t="n">
        <x:v>1277</x:v>
      </x:c>
      <x:c r="H2928" s="4" t="n">
        <x:v>89.392</x:v>
      </x:c>
      <x:c r="I2928" s="4" t="n">
        <x:v>1276</x:v>
      </x:c>
      <x:c r="J2928" s="4" t="n">
        <x:v>0.07</x:v>
      </x:c>
      <x:c r="K2928" s="4">
        <x:f>I2928*J2928</x:f>
      </x:c>
      <x:c r="L2928" s="4" t="n">
        <x:v>277.104</x:v>
      </x:c>
      <x:c r="M2928" s="5">
        <x:f>J2928/1.078*100</x:f>
      </x:c>
      <x:c r="N2928" s="6">
        <x:f>M2928*L2928/100</x:f>
      </x:c>
      <x:c r="O2928" s="6">
        <x:f>H2928-N2928</x:f>
      </x:c>
    </x:row>
    <x:row r="2929" spans="1:25">
      <x:c r="A2929" s="0" t="s">
        <x:v>127</x:v>
      </x:c>
      <x:c r="B2929" s="0" t="n">
        <x:v>2371</x:v>
      </x:c>
      <x:c r="C2929" s="0" t="s">
        <x:v>128</x:v>
      </x:c>
      <x:c r="D2929" s="0" t="s">
        <x:v>18</x:v>
      </x:c>
      <x:c r="E2929" s="0" t="s">
        <x:v>19</x:v>
      </x:c>
      <x:c r="F2929" s="0" t="s">
        <x:v>20</x:v>
      </x:c>
      <x:c r="G2929" s="0" t="n">
        <x:v>988</x:v>
      </x:c>
      <x:c r="H2929" s="4" t="n">
        <x:v>118.56</x:v>
      </x:c>
      <x:c r="I2929" s="4" t="n">
        <x:v>988</x:v>
      </x:c>
      <x:c r="J2929" s="4" t="n">
        <x:v>0.12</x:v>
      </x:c>
      <x:c r="K2929" s="4">
        <x:f>I2929*J2929</x:f>
      </x:c>
      <x:c r="L2929" s="4" t="n">
        <x:v>187.812</x:v>
      </x:c>
      <x:c r="M2929" s="5">
        <x:f>J2929/0.29*100</x:f>
      </x:c>
      <x:c r="N2929" s="6">
        <x:f>M2929*L2929/100</x:f>
      </x:c>
      <x:c r="O2929" s="6">
        <x:f>H2929-N2929</x:f>
      </x:c>
    </x:row>
    <x:row r="2930" spans="1:25">
      <x:c r="A2930" s="0" t="s">
        <x:v>127</x:v>
      </x:c>
      <x:c r="B2930" s="0" t="n">
        <x:v>2371</x:v>
      </x:c>
      <x:c r="C2930" s="0" t="s">
        <x:v>128</x:v>
      </x:c>
      <x:c r="D2930" s="0" t="s">
        <x:v>129</x:v>
      </x:c>
      <x:c r="E2930" s="0" t="s">
        <x:v>130</x:v>
      </x:c>
      <x:c r="F2930" s="0" t="s">
        <x:v>20</x:v>
      </x:c>
      <x:c r="G2930" s="0" t="n">
        <x:v>988</x:v>
      </x:c>
      <x:c r="H2930" s="4" t="n">
        <x:v>98.8</x:v>
      </x:c>
      <x:c r="I2930" s="4" t="n">
        <x:v>988</x:v>
      </x:c>
      <x:c r="J2930" s="4" t="n">
        <x:v>0.1</x:v>
      </x:c>
      <x:c r="K2930" s="4">
        <x:f>I2930*J2930</x:f>
      </x:c>
      <x:c r="L2930" s="4" t="n">
        <x:v>187.812</x:v>
      </x:c>
      <x:c r="M2930" s="5">
        <x:f>J2930/0.29*100</x:f>
      </x:c>
      <x:c r="N2930" s="6">
        <x:f>M2930*L2930/100</x:f>
      </x:c>
      <x:c r="O2930" s="6">
        <x:f>H2930-N2930</x:f>
      </x:c>
    </x:row>
    <x:row r="2931" spans="1:25">
      <x:c r="A2931" s="0" t="s">
        <x:v>127</x:v>
      </x:c>
      <x:c r="B2931" s="0" t="n">
        <x:v>2371</x:v>
      </x:c>
      <x:c r="C2931" s="0" t="s">
        <x:v>128</x:v>
      </x:c>
      <x:c r="D2931" s="0" t="s">
        <x:v>18</x:v>
      </x:c>
      <x:c r="E2931" s="0" t="s">
        <x:v>19</x:v>
      </x:c>
      <x:c r="F2931" s="0" t="s">
        <x:v>26</x:v>
      </x:c>
      <x:c r="G2931" s="0" t="n">
        <x:v>988</x:v>
      </x:c>
      <x:c r="H2931" s="4" t="n">
        <x:v>69.162</x:v>
      </x:c>
      <x:c r="I2931" s="4" t="n">
        <x:v>988</x:v>
      </x:c>
      <x:c r="J2931" s="4" t="n">
        <x:v>0.07</x:v>
      </x:c>
      <x:c r="K2931" s="4">
        <x:f>I2931*J2931</x:f>
      </x:c>
      <x:c r="L2931" s="4" t="n">
        <x:v>187.812</x:v>
      </x:c>
      <x:c r="M2931" s="5">
        <x:f>J2931/0.29*100</x:f>
      </x:c>
      <x:c r="N2931" s="6">
        <x:f>M2931*L2931/100</x:f>
      </x:c>
      <x:c r="O2931" s="6">
        <x:f>H2931-N2931</x:f>
      </x:c>
    </x:row>
    <x:row r="2932" spans="1:25">
      <x:c r="A2932" s="0" t="s">
        <x:v>145</x:v>
      </x:c>
      <x:c r="B2932" s="0" t="n">
        <x:v>2373</x:v>
      </x:c>
      <x:c r="C2932" s="0" t="s">
        <x:v>128</x:v>
      </x:c>
      <x:c r="D2932" s="0" t="s">
        <x:v>129</x:v>
      </x:c>
      <x:c r="E2932" s="0" t="s">
        <x:v>130</x:v>
      </x:c>
      <x:c r="F2932" s="0" t="s">
        <x:v>20</x:v>
      </x:c>
      <x:c r="G2932" s="0" t="n">
        <x:v>922</x:v>
      </x:c>
      <x:c r="H2932" s="4" t="n">
        <x:v>98.8</x:v>
      </x:c>
      <x:c r="I2932" s="4" t="n">
        <x:v>922</x:v>
      </x:c>
      <x:c r="J2932" s="4" t="n">
        <x:v>0.107</x:v>
      </x:c>
      <x:c r="K2932" s="4">
        <x:f>I2932*J2932</x:f>
      </x:c>
      <x:c r="L2932" s="4" t="n">
        <x:v>202.872</x:v>
      </x:c>
      <x:c r="M2932" s="5">
        <x:f>J2932/0.435*100</x:f>
      </x:c>
      <x:c r="N2932" s="6">
        <x:f>M2932*L2932/100</x:f>
      </x:c>
      <x:c r="O2932" s="6">
        <x:f>H2932-N2932</x:f>
      </x:c>
    </x:row>
    <x:row r="2933" spans="1:25">
      <x:c r="A2933" s="0" t="s">
        <x:v>145</x:v>
      </x:c>
      <x:c r="B2933" s="0" t="n">
        <x:v>2373</x:v>
      </x:c>
      <x:c r="C2933" s="0" t="s">
        <x:v>128</x:v>
      </x:c>
      <x:c r="D2933" s="0" t="s">
        <x:v>18</x:v>
      </x:c>
      <x:c r="E2933" s="0" t="s">
        <x:v>19</x:v>
      </x:c>
      <x:c r="F2933" s="0" t="s">
        <x:v>20</x:v>
      </x:c>
      <x:c r="G2933" s="0" t="n">
        <x:v>922</x:v>
      </x:c>
      <x:c r="H2933" s="4" t="n">
        <x:v>118.56</x:v>
      </x:c>
      <x:c r="I2933" s="4" t="n">
        <x:v>922</x:v>
      </x:c>
      <x:c r="J2933" s="4" t="n">
        <x:v>0.129</x:v>
      </x:c>
      <x:c r="K2933" s="4">
        <x:f>I2933*J2933</x:f>
      </x:c>
      <x:c r="L2933" s="4" t="n">
        <x:v>202.872</x:v>
      </x:c>
      <x:c r="M2933" s="5">
        <x:f>J2933/0.435*100</x:f>
      </x:c>
      <x:c r="N2933" s="6">
        <x:f>M2933*L2933/100</x:f>
      </x:c>
      <x:c r="O2933" s="6">
        <x:f>H2933-N2933</x:f>
      </x:c>
    </x:row>
    <x:row r="2934" spans="1:25">
      <x:c r="A2934" s="0" t="s">
        <x:v>145</x:v>
      </x:c>
      <x:c r="B2934" s="0" t="n">
        <x:v>2373</x:v>
      </x:c>
      <x:c r="C2934" s="0" t="s">
        <x:v>128</x:v>
      </x:c>
      <x:c r="D2934" s="0" t="s">
        <x:v>18</x:v>
      </x:c>
      <x:c r="E2934" s="0" t="s">
        <x:v>19</x:v>
      </x:c>
      <x:c r="F2934" s="0" t="s">
        <x:v>20</x:v>
      </x:c>
      <x:c r="G2934" s="0" t="n">
        <x:v>922</x:v>
      </x:c>
      <x:c r="H2934" s="4" t="n">
        <x:v>118.56</x:v>
      </x:c>
      <x:c r="I2934" s="4" t="n">
        <x:v>922</x:v>
      </x:c>
      <x:c r="J2934" s="4" t="n">
        <x:v>0.129</x:v>
      </x:c>
      <x:c r="K2934" s="4">
        <x:f>I2934*J2934</x:f>
      </x:c>
      <x:c r="L2934" s="4" t="n">
        <x:v>202.872</x:v>
      </x:c>
      <x:c r="M2934" s="5">
        <x:f>J2934/0.435*100</x:f>
      </x:c>
      <x:c r="N2934" s="6">
        <x:f>M2934*L2934/100</x:f>
      </x:c>
      <x:c r="O2934" s="6">
        <x:f>H2934-N2934</x:f>
      </x:c>
    </x:row>
    <x:row r="2935" spans="1:25">
      <x:c r="A2935" s="0" t="s">
        <x:v>145</x:v>
      </x:c>
      <x:c r="B2935" s="0" t="n">
        <x:v>2373</x:v>
      </x:c>
      <x:c r="C2935" s="0" t="s">
        <x:v>128</x:v>
      </x:c>
      <x:c r="D2935" s="0" t="s">
        <x:v>18</x:v>
      </x:c>
      <x:c r="E2935" s="0" t="s">
        <x:v>19</x:v>
      </x:c>
      <x:c r="F2935" s="0" t="s">
        <x:v>26</x:v>
      </x:c>
      <x:c r="G2935" s="0" t="n">
        <x:v>922</x:v>
      </x:c>
      <x:c r="H2935" s="4" t="n">
        <x:v>69.162</x:v>
      </x:c>
      <x:c r="I2935" s="4" t="n">
        <x:v>922</x:v>
      </x:c>
      <x:c r="J2935" s="4" t="n">
        <x:v>0.07</x:v>
      </x:c>
      <x:c r="K2935" s="4">
        <x:f>I2935*J2935</x:f>
      </x:c>
      <x:c r="L2935" s="4" t="n">
        <x:v>202.872</x:v>
      </x:c>
      <x:c r="M2935" s="5">
        <x:f>J2935/0.435*100</x:f>
      </x:c>
      <x:c r="N2935" s="6">
        <x:f>M2935*L2935/100</x:f>
      </x:c>
      <x:c r="O2935" s="6">
        <x:f>H2935-N2935</x:f>
      </x:c>
    </x:row>
    <x:row r="2936" spans="1:25">
      <x:c r="A2936" s="0" t="s">
        <x:v>141</x:v>
      </x:c>
      <x:c r="B2936" s="0" t="n">
        <x:v>2374</x:v>
      </x:c>
      <x:c r="C2936" s="0" t="s">
        <x:v>21</x:v>
      </x:c>
      <x:c r="D2936" s="0" t="s">
        <x:v>22</x:v>
      </x:c>
      <x:c r="E2936" s="0" t="s">
        <x:v>23</x:v>
      </x:c>
      <x:c r="F2936" s="0" t="s">
        <x:v>20</x:v>
      </x:c>
      <x:c r="G2936" s="0" t="n">
        <x:v>117</x:v>
      </x:c>
      <x:c r="H2936" s="4" t="n">
        <x:v>43.384</x:v>
      </x:c>
      <x:c r="I2936" s="4" t="n">
        <x:v>117</x:v>
      </x:c>
      <x:c r="J2936" s="4" t="n">
        <x:v>0.371</x:v>
      </x:c>
      <x:c r="K2936" s="4">
        <x:f>I2936*J2936</x:f>
      </x:c>
      <x:c r="L2936" s="4" t="n">
        <x:v>0</x:v>
      </x:c>
      <x:c r="M2936" s="5">
        <x:f>J2936/2.863*100</x:f>
      </x:c>
      <x:c r="N2936" s="6">
        <x:f>M2936*L2936/100</x:f>
      </x:c>
      <x:c r="O2936" s="6">
        <x:f>H2936-N2936</x:f>
      </x:c>
    </x:row>
    <x:row r="2937" spans="1:25">
      <x:c r="A2937" s="0" t="s">
        <x:v>141</x:v>
      </x:c>
      <x:c r="B2937" s="0" t="n">
        <x:v>2374</x:v>
      </x:c>
      <x:c r="C2937" s="0" t="s">
        <x:v>21</x:v>
      </x:c>
      <x:c r="D2937" s="0" t="s">
        <x:v>22</x:v>
      </x:c>
      <x:c r="E2937" s="0" t="s">
        <x:v>23</x:v>
      </x:c>
      <x:c r="F2937" s="0" t="s">
        <x:v>20</x:v>
      </x:c>
      <x:c r="G2937" s="0" t="n">
        <x:v>117</x:v>
      </x:c>
      <x:c r="H2937" s="4" t="n">
        <x:v>43.384</x:v>
      </x:c>
      <x:c r="I2937" s="4" t="n">
        <x:v>117</x:v>
      </x:c>
      <x:c r="J2937" s="4" t="n">
        <x:v>0.371</x:v>
      </x:c>
      <x:c r="K2937" s="4">
        <x:f>I2937*J2937</x:f>
      </x:c>
      <x:c r="L2937" s="4" t="n">
        <x:v>0</x:v>
      </x:c>
      <x:c r="M2937" s="5">
        <x:f>J2937/2.863*100</x:f>
      </x:c>
      <x:c r="N2937" s="6">
        <x:f>M2937*L2937/100</x:f>
      </x:c>
      <x:c r="O2937" s="6">
        <x:f>H2937-N2937</x:f>
      </x:c>
    </x:row>
    <x:row r="2938" spans="1:25">
      <x:c r="A2938" s="0" t="s">
        <x:v>141</x:v>
      </x:c>
      <x:c r="B2938" s="0" t="n">
        <x:v>2374</x:v>
      </x:c>
      <x:c r="C2938" s="0" t="s">
        <x:v>21</x:v>
      </x:c>
      <x:c r="D2938" s="0" t="s">
        <x:v>22</x:v>
      </x:c>
      <x:c r="E2938" s="0" t="s">
        <x:v>23</x:v>
      </x:c>
      <x:c r="F2938" s="0" t="s">
        <x:v>20</x:v>
      </x:c>
      <x:c r="G2938" s="0" t="n">
        <x:v>117</x:v>
      </x:c>
      <x:c r="H2938" s="4" t="n">
        <x:v>39.897</x:v>
      </x:c>
      <x:c r="I2938" s="4" t="n">
        <x:v>117</x:v>
      </x:c>
      <x:c r="J2938" s="4" t="n">
        <x:v>0.341</x:v>
      </x:c>
      <x:c r="K2938" s="4">
        <x:f>I2938*J2938</x:f>
      </x:c>
      <x:c r="L2938" s="4" t="n">
        <x:v>0</x:v>
      </x:c>
      <x:c r="M2938" s="5">
        <x:f>J2938/2.863*100</x:f>
      </x:c>
      <x:c r="N2938" s="6">
        <x:f>M2938*L2938/100</x:f>
      </x:c>
      <x:c r="O2938" s="6">
        <x:f>H2938-N2938</x:f>
      </x:c>
    </x:row>
    <x:row r="2939" spans="1:25">
      <x:c r="A2939" s="0" t="s">
        <x:v>141</x:v>
      </x:c>
      <x:c r="B2939" s="0" t="n">
        <x:v>2374</x:v>
      </x:c>
      <x:c r="C2939" s="0" t="s">
        <x:v>21</x:v>
      </x:c>
      <x:c r="D2939" s="0" t="s">
        <x:v>28</x:v>
      </x:c>
      <x:c r="E2939" s="0" t="s">
        <x:v>19</x:v>
      </x:c>
      <x:c r="F2939" s="0" t="s">
        <x:v>26</x:v>
      </x:c>
      <x:c r="G2939" s="0" t="n">
        <x:v>117</x:v>
      </x:c>
      <x:c r="H2939" s="4" t="n">
        <x:v>30.427</x:v>
      </x:c>
      <x:c r="I2939" s="4" t="n">
        <x:v>117</x:v>
      </x:c>
      <x:c r="J2939" s="4" t="n">
        <x:v>0.26</x:v>
      </x:c>
      <x:c r="K2939" s="4">
        <x:f>I2939*J2939</x:f>
      </x:c>
      <x:c r="L2939" s="4" t="n">
        <x:v>0</x:v>
      </x:c>
      <x:c r="M2939" s="5">
        <x:f>J2939/2.863*100</x:f>
      </x:c>
      <x:c r="N2939" s="6">
        <x:f>M2939*L2939/100</x:f>
      </x:c>
      <x:c r="O2939" s="6">
        <x:f>H2939-N2939</x:f>
      </x:c>
    </x:row>
    <x:row r="2940" spans="1:25">
      <x:c r="A2940" s="0" t="s">
        <x:v>141</x:v>
      </x:c>
      <x:c r="B2940" s="0" t="n">
        <x:v>2374</x:v>
      </x:c>
      <x:c r="C2940" s="0" t="s">
        <x:v>21</x:v>
      </x:c>
      <x:c r="D2940" s="0" t="s">
        <x:v>28</x:v>
      </x:c>
      <x:c r="E2940" s="0" t="s">
        <x:v>23</x:v>
      </x:c>
      <x:c r="F2940" s="0" t="s">
        <x:v>26</x:v>
      </x:c>
      <x:c r="G2940" s="0" t="n">
        <x:v>117</x:v>
      </x:c>
      <x:c r="H2940" s="4" t="n">
        <x:v>177.84</x:v>
      </x:c>
      <x:c r="I2940" s="4" t="n">
        <x:v>117</x:v>
      </x:c>
      <x:c r="J2940" s="4" t="n">
        <x:v>1.52</x:v>
      </x:c>
      <x:c r="K2940" s="4">
        <x:f>I2940*J2940</x:f>
      </x:c>
      <x:c r="L2940" s="4" t="n">
        <x:v>0</x:v>
      </x:c>
      <x:c r="M2940" s="5">
        <x:f>J2940/2.863*100</x:f>
      </x:c>
      <x:c r="N2940" s="6">
        <x:f>M2940*L2940/100</x:f>
      </x:c>
      <x:c r="O2940" s="6">
        <x:f>H2940-N2940</x:f>
      </x:c>
    </x:row>
    <x:row r="2941" spans="1:25">
      <x:c r="A2941" s="0" t="s">
        <x:v>102</x:v>
      </x:c>
      <x:c r="B2941" s="0" t="n">
        <x:v>2375</x:v>
      </x:c>
      <x:c r="C2941" s="0" t="s">
        <x:v>21</x:v>
      </x:c>
      <x:c r="D2941" s="0" t="s">
        <x:v>22</x:v>
      </x:c>
      <x:c r="E2941" s="0" t="s">
        <x:v>23</x:v>
      </x:c>
      <x:c r="F2941" s="0" t="s">
        <x:v>20</x:v>
      </x:c>
      <x:c r="G2941" s="0" t="n">
        <x:v>117</x:v>
      </x:c>
      <x:c r="H2941" s="4" t="n">
        <x:v>39.897</x:v>
      </x:c>
      <x:c r="I2941" s="4" t="n">
        <x:v>117</x:v>
      </x:c>
      <x:c r="J2941" s="4" t="n">
        <x:v>0.341</x:v>
      </x:c>
      <x:c r="K2941" s="4">
        <x:f>I2941*J2941</x:f>
      </x:c>
      <x:c r="L2941" s="4" t="n">
        <x:v>0</x:v>
      </x:c>
      <x:c r="M2941" s="5">
        <x:f>J2941/2.863*100</x:f>
      </x:c>
      <x:c r="N2941" s="6">
        <x:f>M2941*L2941/100</x:f>
      </x:c>
      <x:c r="O2941" s="6">
        <x:f>H2941-N2941</x:f>
      </x:c>
    </x:row>
    <x:row r="2942" spans="1:25">
      <x:c r="A2942" s="0" t="s">
        <x:v>102</x:v>
      </x:c>
      <x:c r="B2942" s="0" t="n">
        <x:v>2375</x:v>
      </x:c>
      <x:c r="C2942" s="0" t="s">
        <x:v>21</x:v>
      </x:c>
      <x:c r="D2942" s="0" t="s">
        <x:v>22</x:v>
      </x:c>
      <x:c r="E2942" s="0" t="s">
        <x:v>23</x:v>
      </x:c>
      <x:c r="F2942" s="0" t="s">
        <x:v>20</x:v>
      </x:c>
      <x:c r="G2942" s="0" t="n">
        <x:v>117</x:v>
      </x:c>
      <x:c r="H2942" s="4" t="n">
        <x:v>43.384</x:v>
      </x:c>
      <x:c r="I2942" s="4" t="n">
        <x:v>117</x:v>
      </x:c>
      <x:c r="J2942" s="4" t="n">
        <x:v>0.371</x:v>
      </x:c>
      <x:c r="K2942" s="4">
        <x:f>I2942*J2942</x:f>
      </x:c>
      <x:c r="L2942" s="4" t="n">
        <x:v>0</x:v>
      </x:c>
      <x:c r="M2942" s="5">
        <x:f>J2942/2.863*100</x:f>
      </x:c>
      <x:c r="N2942" s="6">
        <x:f>M2942*L2942/100</x:f>
      </x:c>
      <x:c r="O2942" s="6">
        <x:f>H2942-N2942</x:f>
      </x:c>
    </x:row>
    <x:row r="2943" spans="1:25">
      <x:c r="A2943" s="0" t="s">
        <x:v>102</x:v>
      </x:c>
      <x:c r="B2943" s="0" t="n">
        <x:v>2375</x:v>
      </x:c>
      <x:c r="C2943" s="0" t="s">
        <x:v>21</x:v>
      </x:c>
      <x:c r="D2943" s="0" t="s">
        <x:v>22</x:v>
      </x:c>
      <x:c r="E2943" s="0" t="s">
        <x:v>23</x:v>
      </x:c>
      <x:c r="F2943" s="0" t="s">
        <x:v>20</x:v>
      </x:c>
      <x:c r="G2943" s="0" t="n">
        <x:v>117</x:v>
      </x:c>
      <x:c r="H2943" s="4" t="n">
        <x:v>43.384</x:v>
      </x:c>
      <x:c r="I2943" s="4" t="n">
        <x:v>117</x:v>
      </x:c>
      <x:c r="J2943" s="4" t="n">
        <x:v>0.371</x:v>
      </x:c>
      <x:c r="K2943" s="4">
        <x:f>I2943*J2943</x:f>
      </x:c>
      <x:c r="L2943" s="4" t="n">
        <x:v>0</x:v>
      </x:c>
      <x:c r="M2943" s="5">
        <x:f>J2943/2.863*100</x:f>
      </x:c>
      <x:c r="N2943" s="6">
        <x:f>M2943*L2943/100</x:f>
      </x:c>
      <x:c r="O2943" s="6">
        <x:f>H2943-N2943</x:f>
      </x:c>
    </x:row>
    <x:row r="2944" spans="1:25">
      <x:c r="A2944" s="0" t="s">
        <x:v>102</x:v>
      </x:c>
      <x:c r="B2944" s="0" t="n">
        <x:v>2375</x:v>
      </x:c>
      <x:c r="C2944" s="0" t="s">
        <x:v>21</x:v>
      </x:c>
      <x:c r="D2944" s="0" t="s">
        <x:v>28</x:v>
      </x:c>
      <x:c r="E2944" s="0" t="s">
        <x:v>19</x:v>
      </x:c>
      <x:c r="F2944" s="0" t="s">
        <x:v>26</x:v>
      </x:c>
      <x:c r="G2944" s="0" t="n">
        <x:v>117</x:v>
      </x:c>
      <x:c r="H2944" s="4" t="n">
        <x:v>30.426</x:v>
      </x:c>
      <x:c r="I2944" s="4" t="n">
        <x:v>117</x:v>
      </x:c>
      <x:c r="J2944" s="4" t="n">
        <x:v>0.26</x:v>
      </x:c>
      <x:c r="K2944" s="4">
        <x:f>I2944*J2944</x:f>
      </x:c>
      <x:c r="L2944" s="4" t="n">
        <x:v>0</x:v>
      </x:c>
      <x:c r="M2944" s="5">
        <x:f>J2944/2.863*100</x:f>
      </x:c>
      <x:c r="N2944" s="6">
        <x:f>M2944*L2944/100</x:f>
      </x:c>
      <x:c r="O2944" s="6">
        <x:f>H2944-N2944</x:f>
      </x:c>
    </x:row>
    <x:row r="2945" spans="1:25">
      <x:c r="A2945" s="0" t="s">
        <x:v>102</x:v>
      </x:c>
      <x:c r="B2945" s="0" t="n">
        <x:v>2375</x:v>
      </x:c>
      <x:c r="C2945" s="0" t="s">
        <x:v>21</x:v>
      </x:c>
      <x:c r="D2945" s="0" t="s">
        <x:v>28</x:v>
      </x:c>
      <x:c r="E2945" s="0" t="s">
        <x:v>23</x:v>
      </x:c>
      <x:c r="F2945" s="0" t="s">
        <x:v>26</x:v>
      </x:c>
      <x:c r="G2945" s="0" t="n">
        <x:v>117</x:v>
      </x:c>
      <x:c r="H2945" s="4" t="n">
        <x:v>177.84</x:v>
      </x:c>
      <x:c r="I2945" s="4" t="n">
        <x:v>117</x:v>
      </x:c>
      <x:c r="J2945" s="4" t="n">
        <x:v>1.52</x:v>
      </x:c>
      <x:c r="K2945" s="4">
        <x:f>I2945*J2945</x:f>
      </x:c>
      <x:c r="L2945" s="4" t="n">
        <x:v>0</x:v>
      </x:c>
      <x:c r="M2945" s="5">
        <x:f>J2945/2.863*100</x:f>
      </x:c>
      <x:c r="N2945" s="6">
        <x:f>M2945*L2945/100</x:f>
      </x:c>
      <x:c r="O2945" s="6">
        <x:f>H2945-N2945</x:f>
      </x:c>
    </x:row>
    <x:row r="2946" spans="1:25">
      <x:c r="A2946" s="0" t="s">
        <x:v>27</x:v>
      </x:c>
      <x:c r="B2946" s="0" t="n">
        <x:v>2378</x:v>
      </x:c>
      <x:c r="C2946" s="0" t="s">
        <x:v>21</x:v>
      </x:c>
      <x:c r="D2946" s="0" t="s">
        <x:v>22</x:v>
      </x:c>
      <x:c r="E2946" s="0" t="s">
        <x:v>23</x:v>
      </x:c>
      <x:c r="F2946" s="0" t="s">
        <x:v>20</x:v>
      </x:c>
      <x:c r="G2946" s="0" t="n">
        <x:v>1</x:v>
      </x:c>
      <x:c r="H2946" s="4" t="n">
        <x:v>0.341</x:v>
      </x:c>
      <x:c r="I2946" s="4" t="n">
        <x:v>1</x:v>
      </x:c>
      <x:c r="J2946" s="4" t="n">
        <x:v>0.341</x:v>
      </x:c>
      <x:c r="K2946" s="4">
        <x:f>I2946*J2946</x:f>
      </x:c>
      <x:c r="L2946" s="4" t="n">
        <x:v>0</x:v>
      </x:c>
      <x:c r="M2946" s="5">
        <x:f>J2946/2.353*100</x:f>
      </x:c>
      <x:c r="N2946" s="6">
        <x:f>M2946*L2946/100</x:f>
      </x:c>
      <x:c r="O2946" s="6">
        <x:f>H2946-N2946</x:f>
      </x:c>
    </x:row>
    <x:row r="2947" spans="1:25">
      <x:c r="A2947" s="0" t="s">
        <x:v>27</x:v>
      </x:c>
      <x:c r="B2947" s="0" t="n">
        <x:v>2378</x:v>
      </x:c>
      <x:c r="C2947" s="0" t="s">
        <x:v>21</x:v>
      </x:c>
      <x:c r="D2947" s="0" t="s">
        <x:v>22</x:v>
      </x:c>
      <x:c r="E2947" s="0" t="s">
        <x:v>23</x:v>
      </x:c>
      <x:c r="F2947" s="0" t="s">
        <x:v>20</x:v>
      </x:c>
      <x:c r="G2947" s="0" t="n">
        <x:v>1</x:v>
      </x:c>
      <x:c r="H2947" s="4" t="n">
        <x:v>0.232</x:v>
      </x:c>
      <x:c r="I2947" s="4" t="n">
        <x:v>1</x:v>
      </x:c>
      <x:c r="J2947" s="4" t="n">
        <x:v>0.232</x:v>
      </x:c>
      <x:c r="K2947" s="4">
        <x:f>I2947*J2947</x:f>
      </x:c>
      <x:c r="L2947" s="4" t="n">
        <x:v>0</x:v>
      </x:c>
      <x:c r="M2947" s="5">
        <x:f>J2947/2.353*100</x:f>
      </x:c>
      <x:c r="N2947" s="6">
        <x:f>M2947*L2947/100</x:f>
      </x:c>
      <x:c r="O2947" s="6">
        <x:f>H2947-N2947</x:f>
      </x:c>
    </x:row>
    <x:row r="2948" spans="1:25">
      <x:c r="A2948" s="0" t="s">
        <x:v>27</x:v>
      </x:c>
      <x:c r="B2948" s="0" t="n">
        <x:v>2378</x:v>
      </x:c>
      <x:c r="C2948" s="0" t="s">
        <x:v>21</x:v>
      </x:c>
      <x:c r="D2948" s="0" t="s">
        <x:v>28</x:v>
      </x:c>
      <x:c r="E2948" s="0" t="s">
        <x:v>19</x:v>
      </x:c>
      <x:c r="F2948" s="0" t="s">
        <x:v>26</x:v>
      </x:c>
      <x:c r="G2948" s="0" t="n">
        <x:v>1</x:v>
      </x:c>
      <x:c r="H2948" s="4" t="n">
        <x:v>0.26</x:v>
      </x:c>
      <x:c r="I2948" s="4" t="n">
        <x:v>1</x:v>
      </x:c>
      <x:c r="J2948" s="4" t="n">
        <x:v>0.26</x:v>
      </x:c>
      <x:c r="K2948" s="4">
        <x:f>I2948*J2948</x:f>
      </x:c>
      <x:c r="L2948" s="4" t="n">
        <x:v>0</x:v>
      </x:c>
      <x:c r="M2948" s="5">
        <x:f>J2948/2.353*100</x:f>
      </x:c>
      <x:c r="N2948" s="6">
        <x:f>M2948*L2948/100</x:f>
      </x:c>
      <x:c r="O2948" s="6">
        <x:f>H2948-N2948</x:f>
      </x:c>
    </x:row>
    <x:row r="2949" spans="1:25">
      <x:c r="A2949" s="0" t="s">
        <x:v>27</x:v>
      </x:c>
      <x:c r="B2949" s="0" t="n">
        <x:v>2378</x:v>
      </x:c>
      <x:c r="C2949" s="0" t="s">
        <x:v>21</x:v>
      </x:c>
      <x:c r="D2949" s="0" t="s">
        <x:v>28</x:v>
      </x:c>
      <x:c r="E2949" s="0" t="s">
        <x:v>23</x:v>
      </x:c>
      <x:c r="F2949" s="0" t="s">
        <x:v>26</x:v>
      </x:c>
      <x:c r="G2949" s="0" t="n">
        <x:v>1</x:v>
      </x:c>
      <x:c r="H2949" s="4" t="n">
        <x:v>1.52</x:v>
      </x:c>
      <x:c r="I2949" s="4" t="n">
        <x:v>1</x:v>
      </x:c>
      <x:c r="J2949" s="4" t="n">
        <x:v>1.52</x:v>
      </x:c>
      <x:c r="K2949" s="4">
        <x:f>I2949*J2949</x:f>
      </x:c>
      <x:c r="L2949" s="4" t="n">
        <x:v>0</x:v>
      </x:c>
      <x:c r="M2949" s="5">
        <x:f>J2949/2.353*100</x:f>
      </x:c>
      <x:c r="N2949" s="6">
        <x:f>M2949*L2949/100</x:f>
      </x:c>
      <x:c r="O2949" s="6">
        <x:f>H2949-N2949</x:f>
      </x:c>
    </x:row>
    <x:row r="2950" spans="1:25">
      <x:c r="A2950" s="0" t="s">
        <x:v>127</x:v>
      </x:c>
      <x:c r="B2950" s="0" t="n">
        <x:v>2379</x:v>
      </x:c>
      <x:c r="C2950" s="0" t="s">
        <x:v>128</x:v>
      </x:c>
      <x:c r="D2950" s="0" t="s">
        <x:v>129</x:v>
      </x:c>
      <x:c r="E2950" s="0" t="s">
        <x:v>130</x:v>
      </x:c>
      <x:c r="F2950" s="0" t="s">
        <x:v>20</x:v>
      </x:c>
      <x:c r="G2950" s="0" t="n">
        <x:v>988</x:v>
      </x:c>
      <x:c r="H2950" s="4" t="n">
        <x:v>98.8</x:v>
      </x:c>
      <x:c r="I2950" s="4" t="n">
        <x:v>988</x:v>
      </x:c>
      <x:c r="J2950" s="4" t="n">
        <x:v>0.1</x:v>
      </x:c>
      <x:c r="K2950" s="4">
        <x:f>I2950*J2950</x:f>
      </x:c>
      <x:c r="L2950" s="4" t="n">
        <x:v>156</x:v>
      </x:c>
      <x:c r="M2950" s="5">
        <x:f>J2950/0.29*100</x:f>
      </x:c>
      <x:c r="N2950" s="6">
        <x:f>M2950*L2950/100</x:f>
      </x:c>
      <x:c r="O2950" s="6">
        <x:f>H2950-N2950</x:f>
      </x:c>
    </x:row>
    <x:row r="2951" spans="1:25">
      <x:c r="A2951" s="0" t="s">
        <x:v>127</x:v>
      </x:c>
      <x:c r="B2951" s="0" t="n">
        <x:v>2379</x:v>
      </x:c>
      <x:c r="C2951" s="0" t="s">
        <x:v>128</x:v>
      </x:c>
      <x:c r="D2951" s="0" t="s">
        <x:v>18</x:v>
      </x:c>
      <x:c r="E2951" s="0" t="s">
        <x:v>19</x:v>
      </x:c>
      <x:c r="F2951" s="0" t="s">
        <x:v>20</x:v>
      </x:c>
      <x:c r="G2951" s="0" t="n">
        <x:v>988</x:v>
      </x:c>
      <x:c r="H2951" s="4" t="n">
        <x:v>118.56</x:v>
      </x:c>
      <x:c r="I2951" s="4" t="n">
        <x:v>988</x:v>
      </x:c>
      <x:c r="J2951" s="4" t="n">
        <x:v>0.12</x:v>
      </x:c>
      <x:c r="K2951" s="4">
        <x:f>I2951*J2951</x:f>
      </x:c>
      <x:c r="L2951" s="4" t="n">
        <x:v>156</x:v>
      </x:c>
      <x:c r="M2951" s="5">
        <x:f>J2951/0.29*100</x:f>
      </x:c>
      <x:c r="N2951" s="6">
        <x:f>M2951*L2951/100</x:f>
      </x:c>
      <x:c r="O2951" s="6">
        <x:f>H2951-N2951</x:f>
      </x:c>
    </x:row>
    <x:row r="2952" spans="1:25">
      <x:c r="A2952" s="0" t="s">
        <x:v>127</x:v>
      </x:c>
      <x:c r="B2952" s="0" t="n">
        <x:v>2379</x:v>
      </x:c>
      <x:c r="C2952" s="0" t="s">
        <x:v>128</x:v>
      </x:c>
      <x:c r="D2952" s="0" t="s">
        <x:v>18</x:v>
      </x:c>
      <x:c r="E2952" s="0" t="s">
        <x:v>19</x:v>
      </x:c>
      <x:c r="F2952" s="0" t="s">
        <x:v>26</x:v>
      </x:c>
      <x:c r="G2952" s="0" t="n">
        <x:v>988</x:v>
      </x:c>
      <x:c r="H2952" s="4" t="n">
        <x:v>69.162</x:v>
      </x:c>
      <x:c r="I2952" s="4" t="n">
        <x:v>988</x:v>
      </x:c>
      <x:c r="J2952" s="4" t="n">
        <x:v>0.07</x:v>
      </x:c>
      <x:c r="K2952" s="4">
        <x:f>I2952*J2952</x:f>
      </x:c>
      <x:c r="L2952" s="4" t="n">
        <x:v>156</x:v>
      </x:c>
      <x:c r="M2952" s="5">
        <x:f>J2952/0.29*100</x:f>
      </x:c>
      <x:c r="N2952" s="6">
        <x:f>M2952*L2952/100</x:f>
      </x:c>
      <x:c r="O2952" s="6">
        <x:f>H2952-N2952</x:f>
      </x:c>
    </x:row>
    <x:row r="2953" spans="1:25">
      <x:c r="A2953" s="0" t="s">
        <x:v>152</x:v>
      </x:c>
      <x:c r="B2953" s="0" t="n">
        <x:v>2380</x:v>
      </x:c>
      <x:c r="C2953" s="0" t="s">
        <x:v>128</x:v>
      </x:c>
      <x:c r="D2953" s="0" t="s">
        <x:v>129</x:v>
      </x:c>
      <x:c r="E2953" s="0" t="s">
        <x:v>130</x:v>
      </x:c>
      <x:c r="F2953" s="0" t="s">
        <x:v>20</x:v>
      </x:c>
      <x:c r="G2953" s="0" t="n">
        <x:v>988</x:v>
      </x:c>
      <x:c r="H2953" s="4" t="n">
        <x:v>98.8</x:v>
      </x:c>
      <x:c r="I2953" s="4" t="n">
        <x:v>988</x:v>
      </x:c>
      <x:c r="J2953" s="4" t="n">
        <x:v>0.1</x:v>
      </x:c>
      <x:c r="K2953" s="4">
        <x:f>I2953*J2953</x:f>
      </x:c>
      <x:c r="L2953" s="4" t="n">
        <x:v>159.216</x:v>
      </x:c>
      <x:c r="M2953" s="5">
        <x:f>J2953/0.29*100</x:f>
      </x:c>
      <x:c r="N2953" s="6">
        <x:f>M2953*L2953/100</x:f>
      </x:c>
      <x:c r="O2953" s="6">
        <x:f>H2953-N2953</x:f>
      </x:c>
    </x:row>
    <x:row r="2954" spans="1:25">
      <x:c r="A2954" s="0" t="s">
        <x:v>152</x:v>
      </x:c>
      <x:c r="B2954" s="0" t="n">
        <x:v>2380</x:v>
      </x:c>
      <x:c r="C2954" s="0" t="s">
        <x:v>128</x:v>
      </x:c>
      <x:c r="D2954" s="0" t="s">
        <x:v>18</x:v>
      </x:c>
      <x:c r="E2954" s="0" t="s">
        <x:v>19</x:v>
      </x:c>
      <x:c r="F2954" s="0" t="s">
        <x:v>20</x:v>
      </x:c>
      <x:c r="G2954" s="0" t="n">
        <x:v>988</x:v>
      </x:c>
      <x:c r="H2954" s="4" t="n">
        <x:v>118.56</x:v>
      </x:c>
      <x:c r="I2954" s="4" t="n">
        <x:v>988</x:v>
      </x:c>
      <x:c r="J2954" s="4" t="n">
        <x:v>0.12</x:v>
      </x:c>
      <x:c r="K2954" s="4">
        <x:f>I2954*J2954</x:f>
      </x:c>
      <x:c r="L2954" s="4" t="n">
        <x:v>159.216</x:v>
      </x:c>
      <x:c r="M2954" s="5">
        <x:f>J2954/0.29*100</x:f>
      </x:c>
      <x:c r="N2954" s="6">
        <x:f>M2954*L2954/100</x:f>
      </x:c>
      <x:c r="O2954" s="6">
        <x:f>H2954-N2954</x:f>
      </x:c>
    </x:row>
    <x:row r="2955" spans="1:25">
      <x:c r="A2955" s="0" t="s">
        <x:v>152</x:v>
      </x:c>
      <x:c r="B2955" s="0" t="n">
        <x:v>2380</x:v>
      </x:c>
      <x:c r="C2955" s="0" t="s">
        <x:v>128</x:v>
      </x:c>
      <x:c r="D2955" s="0" t="s">
        <x:v>18</x:v>
      </x:c>
      <x:c r="E2955" s="0" t="s">
        <x:v>19</x:v>
      </x:c>
      <x:c r="F2955" s="0" t="s">
        <x:v>26</x:v>
      </x:c>
      <x:c r="G2955" s="0" t="n">
        <x:v>988</x:v>
      </x:c>
      <x:c r="H2955" s="4" t="n">
        <x:v>69.162</x:v>
      </x:c>
      <x:c r="I2955" s="4" t="n">
        <x:v>988</x:v>
      </x:c>
      <x:c r="J2955" s="4" t="n">
        <x:v>0.07</x:v>
      </x:c>
      <x:c r="K2955" s="4">
        <x:f>I2955*J2955</x:f>
      </x:c>
      <x:c r="L2955" s="4" t="n">
        <x:v>159.216</x:v>
      </x:c>
      <x:c r="M2955" s="5">
        <x:f>J2955/0.29*100</x:f>
      </x:c>
      <x:c r="N2955" s="6">
        <x:f>M2955*L2955/100</x:f>
      </x:c>
      <x:c r="O2955" s="6">
        <x:f>H2955-N2955</x:f>
      </x:c>
    </x:row>
    <x:row r="2956" spans="1:25">
      <x:c r="A2956" s="0" t="s">
        <x:v>80</x:v>
      </x:c>
      <x:c r="B2956" s="0" t="n">
        <x:v>2381</x:v>
      </x:c>
      <x:c r="C2956" s="0" t="s">
        <x:v>21</x:v>
      </x:c>
      <x:c r="D2956" s="0" t="s">
        <x:v>42</x:v>
      </x:c>
      <x:c r="E2956" s="0" t="s">
        <x:v>44</x:v>
      </x:c>
      <x:c r="F2956" s="0" t="s">
        <x:v>20</x:v>
      </x:c>
      <x:c r="G2956" s="0" t="n">
        <x:v>8</x:v>
      </x:c>
      <x:c r="H2956" s="4" t="n">
        <x:v>2.4</x:v>
      </x:c>
      <x:c r="I2956" s="4" t="n">
        <x:v>8</x:v>
      </x:c>
      <x:c r="J2956" s="4" t="n">
        <x:v>0.3</x:v>
      </x:c>
      <x:c r="K2956" s="4">
        <x:f>I2956*J2956</x:f>
      </x:c>
      <x:c r="L2956" s="4" t="n">
        <x:v>0</x:v>
      </x:c>
      <x:c r="M2956" s="5">
        <x:f>J2956/3.83*100</x:f>
      </x:c>
      <x:c r="N2956" s="6">
        <x:f>M2956*L2956/100</x:f>
      </x:c>
      <x:c r="O2956" s="6">
        <x:f>H2956-N2956</x:f>
      </x:c>
    </x:row>
    <x:row r="2957" spans="1:25">
      <x:c r="A2957" s="0" t="s">
        <x:v>80</x:v>
      </x:c>
      <x:c r="B2957" s="0" t="n">
        <x:v>2381</x:v>
      </x:c>
      <x:c r="C2957" s="0" t="s">
        <x:v>21</x:v>
      </x:c>
      <x:c r="D2957" s="0" t="s">
        <x:v>42</x:v>
      </x:c>
      <x:c r="E2957" s="0" t="s">
        <x:v>43</x:v>
      </x:c>
      <x:c r="F2957" s="0" t="s">
        <x:v>20</x:v>
      </x:c>
      <x:c r="G2957" s="0" t="n">
        <x:v>8</x:v>
      </x:c>
      <x:c r="H2957" s="4" t="n">
        <x:v>2.4</x:v>
      </x:c>
      <x:c r="I2957" s="4" t="n">
        <x:v>8</x:v>
      </x:c>
      <x:c r="J2957" s="4" t="n">
        <x:v>0.3</x:v>
      </x:c>
      <x:c r="K2957" s="4">
        <x:f>I2957*J2957</x:f>
      </x:c>
      <x:c r="L2957" s="4" t="n">
        <x:v>0</x:v>
      </x:c>
      <x:c r="M2957" s="5">
        <x:f>J2957/3.83*100</x:f>
      </x:c>
      <x:c r="N2957" s="6">
        <x:f>M2957*L2957/100</x:f>
      </x:c>
      <x:c r="O2957" s="6">
        <x:f>H2957-N2957</x:f>
      </x:c>
    </x:row>
    <x:row r="2958" spans="1:25">
      <x:c r="A2958" s="0" t="s">
        <x:v>80</x:v>
      </x:c>
      <x:c r="B2958" s="0" t="n">
        <x:v>2381</x:v>
      </x:c>
      <x:c r="C2958" s="0" t="s">
        <x:v>21</x:v>
      </x:c>
      <x:c r="D2958" s="0" t="s">
        <x:v>33</x:v>
      </x:c>
      <x:c r="E2958" s="0" t="s">
        <x:v>45</x:v>
      </x:c>
      <x:c r="F2958" s="0" t="s">
        <x:v>26</x:v>
      </x:c>
      <x:c r="G2958" s="0" t="n">
        <x:v>8</x:v>
      </x:c>
      <x:c r="H2958" s="4" t="n">
        <x:v>11.84</x:v>
      </x:c>
      <x:c r="I2958" s="4" t="n">
        <x:v>8</x:v>
      </x:c>
      <x:c r="J2958" s="4" t="n">
        <x:v>1.48</x:v>
      </x:c>
      <x:c r="K2958" s="4">
        <x:f>I2958*J2958</x:f>
      </x:c>
      <x:c r="L2958" s="4" t="n">
        <x:v>0</x:v>
      </x:c>
      <x:c r="M2958" s="5">
        <x:f>J2958/3.83*100</x:f>
      </x:c>
      <x:c r="N2958" s="6">
        <x:f>M2958*L2958/100</x:f>
      </x:c>
      <x:c r="O2958" s="6">
        <x:f>H2958-N2958</x:f>
      </x:c>
    </x:row>
    <x:row r="2959" spans="1:25">
      <x:c r="A2959" s="0" t="s">
        <x:v>80</x:v>
      </x:c>
      <x:c r="B2959" s="0" t="n">
        <x:v>2381</x:v>
      </x:c>
      <x:c r="C2959" s="0" t="s">
        <x:v>21</x:v>
      </x:c>
      <x:c r="D2959" s="0" t="s">
        <x:v>150</x:v>
      </x:c>
      <x:c r="E2959" s="0" t="s">
        <x:v>46</x:v>
      </x:c>
      <x:c r="F2959" s="0" t="s">
        <x:v>26</x:v>
      </x:c>
      <x:c r="G2959" s="0" t="n">
        <x:v>8</x:v>
      </x:c>
      <x:c r="H2959" s="4" t="n">
        <x:v>14</x:v>
      </x:c>
      <x:c r="I2959" s="4" t="n">
        <x:v>8</x:v>
      </x:c>
      <x:c r="J2959" s="4" t="n">
        <x:v>1.75</x:v>
      </x:c>
      <x:c r="K2959" s="4">
        <x:f>I2959*J2959</x:f>
      </x:c>
      <x:c r="L2959" s="4" t="n">
        <x:v>0</x:v>
      </x:c>
      <x:c r="M2959" s="5">
        <x:f>J2959/3.83*100</x:f>
      </x:c>
      <x:c r="N2959" s="6">
        <x:f>M2959*L2959/100</x:f>
      </x:c>
      <x:c r="O2959" s="6">
        <x:f>H2959-N2959</x:f>
      </x:c>
    </x:row>
    <x:row r="2960" spans="1:25">
      <x:c r="A2960" s="0" t="s">
        <x:v>80</x:v>
      </x:c>
      <x:c r="B2960" s="0" t="n">
        <x:v>2389</x:v>
      </x:c>
      <x:c r="C2960" s="0" t="s">
        <x:v>21</x:v>
      </x:c>
      <x:c r="D2960" s="0" t="s">
        <x:v>42</x:v>
      </x:c>
      <x:c r="E2960" s="0" t="s">
        <x:v>44</x:v>
      </x:c>
      <x:c r="F2960" s="0" t="s">
        <x:v>20</x:v>
      </x:c>
      <x:c r="G2960" s="0" t="n">
        <x:v>100</x:v>
      </x:c>
      <x:c r="H2960" s="4" t="n">
        <x:v>30</x:v>
      </x:c>
      <x:c r="I2960" s="4" t="n">
        <x:v>100</x:v>
      </x:c>
      <x:c r="J2960" s="4" t="n">
        <x:v>0.3</x:v>
      </x:c>
      <x:c r="K2960" s="4">
        <x:f>I2960*J2960</x:f>
      </x:c>
      <x:c r="L2960" s="4" t="n">
        <x:v>0</x:v>
      </x:c>
      <x:c r="M2960" s="5">
        <x:f>J2960/3.83*100</x:f>
      </x:c>
      <x:c r="N2960" s="6">
        <x:f>M2960*L2960/100</x:f>
      </x:c>
      <x:c r="O2960" s="6">
        <x:f>H2960-N2960</x:f>
      </x:c>
    </x:row>
    <x:row r="2961" spans="1:25">
      <x:c r="A2961" s="0" t="s">
        <x:v>80</x:v>
      </x:c>
      <x:c r="B2961" s="0" t="n">
        <x:v>2389</x:v>
      </x:c>
      <x:c r="C2961" s="0" t="s">
        <x:v>21</x:v>
      </x:c>
      <x:c r="D2961" s="0" t="s">
        <x:v>42</x:v>
      </x:c>
      <x:c r="E2961" s="0" t="s">
        <x:v>43</x:v>
      </x:c>
      <x:c r="F2961" s="0" t="s">
        <x:v>20</x:v>
      </x:c>
      <x:c r="G2961" s="0" t="n">
        <x:v>100</x:v>
      </x:c>
      <x:c r="H2961" s="4" t="n">
        <x:v>30</x:v>
      </x:c>
      <x:c r="I2961" s="4" t="n">
        <x:v>100</x:v>
      </x:c>
      <x:c r="J2961" s="4" t="n">
        <x:v>0.3</x:v>
      </x:c>
      <x:c r="K2961" s="4">
        <x:f>I2961*J2961</x:f>
      </x:c>
      <x:c r="L2961" s="4" t="n">
        <x:v>0</x:v>
      </x:c>
      <x:c r="M2961" s="5">
        <x:f>J2961/3.83*100</x:f>
      </x:c>
      <x:c r="N2961" s="6">
        <x:f>M2961*L2961/100</x:f>
      </x:c>
      <x:c r="O2961" s="6">
        <x:f>H2961-N2961</x:f>
      </x:c>
    </x:row>
    <x:row r="2962" spans="1:25">
      <x:c r="A2962" s="0" t="s">
        <x:v>80</x:v>
      </x:c>
      <x:c r="B2962" s="0" t="n">
        <x:v>2389</x:v>
      </x:c>
      <x:c r="C2962" s="0" t="s">
        <x:v>21</x:v>
      </x:c>
      <x:c r="D2962" s="0" t="s">
        <x:v>33</x:v>
      </x:c>
      <x:c r="E2962" s="0" t="s">
        <x:v>45</x:v>
      </x:c>
      <x:c r="F2962" s="0" t="s">
        <x:v>26</x:v>
      </x:c>
      <x:c r="G2962" s="0" t="n">
        <x:v>100</x:v>
      </x:c>
      <x:c r="H2962" s="4" t="n">
        <x:v>148</x:v>
      </x:c>
      <x:c r="I2962" s="4" t="n">
        <x:v>100</x:v>
      </x:c>
      <x:c r="J2962" s="4" t="n">
        <x:v>1.48</x:v>
      </x:c>
      <x:c r="K2962" s="4">
        <x:f>I2962*J2962</x:f>
      </x:c>
      <x:c r="L2962" s="4" t="n">
        <x:v>0</x:v>
      </x:c>
      <x:c r="M2962" s="5">
        <x:f>J2962/3.83*100</x:f>
      </x:c>
      <x:c r="N2962" s="6">
        <x:f>M2962*L2962/100</x:f>
      </x:c>
      <x:c r="O2962" s="6">
        <x:f>H2962-N2962</x:f>
      </x:c>
    </x:row>
    <x:row r="2963" spans="1:25">
      <x:c r="A2963" s="0" t="s">
        <x:v>80</x:v>
      </x:c>
      <x:c r="B2963" s="0" t="n">
        <x:v>2389</x:v>
      </x:c>
      <x:c r="C2963" s="0" t="s">
        <x:v>21</x:v>
      </x:c>
      <x:c r="D2963" s="0" t="s">
        <x:v>150</x:v>
      </x:c>
      <x:c r="E2963" s="0" t="s">
        <x:v>46</x:v>
      </x:c>
      <x:c r="F2963" s="0" t="s">
        <x:v>26</x:v>
      </x:c>
      <x:c r="G2963" s="0" t="n">
        <x:v>100</x:v>
      </x:c>
      <x:c r="H2963" s="4" t="n">
        <x:v>175</x:v>
      </x:c>
      <x:c r="I2963" s="4" t="n">
        <x:v>100</x:v>
      </x:c>
      <x:c r="J2963" s="4" t="n">
        <x:v>1.75</x:v>
      </x:c>
      <x:c r="K2963" s="4">
        <x:f>I2963*J2963</x:f>
      </x:c>
      <x:c r="L2963" s="4" t="n">
        <x:v>0</x:v>
      </x:c>
      <x:c r="M2963" s="5">
        <x:f>J2963/3.83*100</x:f>
      </x:c>
      <x:c r="N2963" s="6">
        <x:f>M2963*L2963/100</x:f>
      </x:c>
      <x:c r="O2963" s="6">
        <x:f>H2963-N2963</x:f>
      </x:c>
    </x:row>
    <x:row r="2964" spans="1:25">
      <x:c r="A2964" s="0" t="s">
        <x:v>147</x:v>
      </x:c>
      <x:c r="B2964" s="0" t="n">
        <x:v>2391</x:v>
      </x:c>
      <x:c r="C2964" s="0" t="s">
        <x:v>21</x:v>
      </x:c>
      <x:c r="D2964" s="0" t="s">
        <x:v>22</x:v>
      </x:c>
      <x:c r="E2964" s="0" t="s">
        <x:v>23</x:v>
      </x:c>
      <x:c r="F2964" s="0" t="s">
        <x:v>20</x:v>
      </x:c>
      <x:c r="G2964" s="0" t="n">
        <x:v>117</x:v>
      </x:c>
      <x:c r="H2964" s="4" t="n">
        <x:v>39.897</x:v>
      </x:c>
      <x:c r="I2964" s="4" t="n">
        <x:v>117</x:v>
      </x:c>
      <x:c r="J2964" s="4" t="n">
        <x:v>0.341</x:v>
      </x:c>
      <x:c r="K2964" s="4">
        <x:f>I2964*J2964</x:f>
      </x:c>
      <x:c r="L2964" s="4" t="n">
        <x:v>0</x:v>
      </x:c>
      <x:c r="M2964" s="5">
        <x:f>J2964/2.492*100</x:f>
      </x:c>
      <x:c r="N2964" s="6">
        <x:f>M2964*L2964/100</x:f>
      </x:c>
      <x:c r="O2964" s="6">
        <x:f>H2964-N2964</x:f>
      </x:c>
    </x:row>
    <x:row r="2965" spans="1:25">
      <x:c r="A2965" s="0" t="s">
        <x:v>147</x:v>
      </x:c>
      <x:c r="B2965" s="0" t="n">
        <x:v>2391</x:v>
      </x:c>
      <x:c r="C2965" s="0" t="s">
        <x:v>21</x:v>
      </x:c>
      <x:c r="D2965" s="0" t="s">
        <x:v>22</x:v>
      </x:c>
      <x:c r="E2965" s="0" t="s">
        <x:v>23</x:v>
      </x:c>
      <x:c r="F2965" s="0" t="s">
        <x:v>20</x:v>
      </x:c>
      <x:c r="G2965" s="0" t="n">
        <x:v>117</x:v>
      </x:c>
      <x:c r="H2965" s="4" t="n">
        <x:v>43.384</x:v>
      </x:c>
      <x:c r="I2965" s="4" t="n">
        <x:v>117</x:v>
      </x:c>
      <x:c r="J2965" s="4" t="n">
        <x:v>0.371</x:v>
      </x:c>
      <x:c r="K2965" s="4">
        <x:f>I2965*J2965</x:f>
      </x:c>
      <x:c r="L2965" s="4" t="n">
        <x:v>0</x:v>
      </x:c>
      <x:c r="M2965" s="5">
        <x:f>J2965/2.492*100</x:f>
      </x:c>
      <x:c r="N2965" s="6">
        <x:f>M2965*L2965/100</x:f>
      </x:c>
      <x:c r="O2965" s="6">
        <x:f>H2965-N2965</x:f>
      </x:c>
    </x:row>
    <x:row r="2966" spans="1:25">
      <x:c r="A2966" s="0" t="s">
        <x:v>147</x:v>
      </x:c>
      <x:c r="B2966" s="0" t="n">
        <x:v>2391</x:v>
      </x:c>
      <x:c r="C2966" s="0" t="s">
        <x:v>21</x:v>
      </x:c>
      <x:c r="D2966" s="0" t="s">
        <x:v>28</x:v>
      </x:c>
      <x:c r="E2966" s="0" t="s">
        <x:v>19</x:v>
      </x:c>
      <x:c r="F2966" s="0" t="s">
        <x:v>26</x:v>
      </x:c>
      <x:c r="G2966" s="0" t="n">
        <x:v>117</x:v>
      </x:c>
      <x:c r="H2966" s="4" t="n">
        <x:v>30.429</x:v>
      </x:c>
      <x:c r="I2966" s="4" t="n">
        <x:v>117</x:v>
      </x:c>
      <x:c r="J2966" s="4" t="n">
        <x:v>0.26</x:v>
      </x:c>
      <x:c r="K2966" s="4">
        <x:f>I2966*J2966</x:f>
      </x:c>
      <x:c r="L2966" s="4" t="n">
        <x:v>0</x:v>
      </x:c>
      <x:c r="M2966" s="5">
        <x:f>J2966/2.492*100</x:f>
      </x:c>
      <x:c r="N2966" s="6">
        <x:f>M2966*L2966/100</x:f>
      </x:c>
      <x:c r="O2966" s="6">
        <x:f>H2966-N2966</x:f>
      </x:c>
    </x:row>
    <x:row r="2967" spans="1:25">
      <x:c r="A2967" s="0" t="s">
        <x:v>147</x:v>
      </x:c>
      <x:c r="B2967" s="0" t="n">
        <x:v>2391</x:v>
      </x:c>
      <x:c r="C2967" s="0" t="s">
        <x:v>21</x:v>
      </x:c>
      <x:c r="D2967" s="0" t="s">
        <x:v>28</x:v>
      </x:c>
      <x:c r="E2967" s="0" t="s">
        <x:v>23</x:v>
      </x:c>
      <x:c r="F2967" s="0" t="s">
        <x:v>26</x:v>
      </x:c>
      <x:c r="G2967" s="0" t="n">
        <x:v>117</x:v>
      </x:c>
      <x:c r="H2967" s="4" t="n">
        <x:v>177.84</x:v>
      </x:c>
      <x:c r="I2967" s="4" t="n">
        <x:v>117</x:v>
      </x:c>
      <x:c r="J2967" s="4" t="n">
        <x:v>1.52</x:v>
      </x:c>
      <x:c r="K2967" s="4">
        <x:f>I2967*J2967</x:f>
      </x:c>
      <x:c r="L2967" s="4" t="n">
        <x:v>0</x:v>
      </x:c>
      <x:c r="M2967" s="5">
        <x:f>J2967/2.492*100</x:f>
      </x:c>
      <x:c r="N2967" s="6">
        <x:f>M2967*L2967/100</x:f>
      </x:c>
      <x:c r="O2967" s="6">
        <x:f>H2967-N2967</x:f>
      </x:c>
    </x:row>
    <x:row r="2968" spans="1:25">
      <x:c r="A2968" s="0" t="s">
        <x:v>88</x:v>
      </x:c>
      <x:c r="B2968" s="0" t="n">
        <x:v>2392</x:v>
      </x:c>
      <x:c r="C2968" s="0" t="s">
        <x:v>21</x:v>
      </x:c>
      <x:c r="D2968" s="0" t="s">
        <x:v>22</x:v>
      </x:c>
      <x:c r="E2968" s="0" t="s">
        <x:v>23</x:v>
      </x:c>
      <x:c r="F2968" s="0" t="s">
        <x:v>20</x:v>
      </x:c>
      <x:c r="G2968" s="0" t="n">
        <x:v>133</x:v>
      </x:c>
      <x:c r="H2968" s="4" t="n">
        <x:v>43.384</x:v>
      </x:c>
      <x:c r="I2968" s="4" t="n">
        <x:v>133</x:v>
      </x:c>
      <x:c r="J2968" s="4" t="n">
        <x:v>0.326</x:v>
      </x:c>
      <x:c r="K2968" s="4">
        <x:f>I2968*J2968</x:f>
      </x:c>
      <x:c r="L2968" s="4" t="n">
        <x:v>0</x:v>
      </x:c>
      <x:c r="M2968" s="5">
        <x:f>J2968/3.032*100</x:f>
      </x:c>
      <x:c r="N2968" s="6">
        <x:f>M2968*L2968/100</x:f>
      </x:c>
      <x:c r="O2968" s="6">
        <x:f>H2968-N2968</x:f>
      </x:c>
    </x:row>
    <x:row r="2969" spans="1:25">
      <x:c r="A2969" s="0" t="s">
        <x:v>88</x:v>
      </x:c>
      <x:c r="B2969" s="0" t="n">
        <x:v>2392</x:v>
      </x:c>
      <x:c r="C2969" s="0" t="s">
        <x:v>21</x:v>
      </x:c>
      <x:c r="D2969" s="0" t="s">
        <x:v>22</x:v>
      </x:c>
      <x:c r="E2969" s="0" t="s">
        <x:v>23</x:v>
      </x:c>
      <x:c r="F2969" s="0" t="s">
        <x:v>20</x:v>
      </x:c>
      <x:c r="G2969" s="0" t="n">
        <x:v>133</x:v>
      </x:c>
      <x:c r="H2969" s="4" t="n">
        <x:v>43.384</x:v>
      </x:c>
      <x:c r="I2969" s="4" t="n">
        <x:v>133</x:v>
      </x:c>
      <x:c r="J2969" s="4" t="n">
        <x:v>0.326</x:v>
      </x:c>
      <x:c r="K2969" s="4">
        <x:f>I2969*J2969</x:f>
      </x:c>
      <x:c r="L2969" s="4" t="n">
        <x:v>0</x:v>
      </x:c>
      <x:c r="M2969" s="5">
        <x:f>J2969/3.032*100</x:f>
      </x:c>
      <x:c r="N2969" s="6">
        <x:f>M2969*L2969/100</x:f>
      </x:c>
      <x:c r="O2969" s="6">
        <x:f>H2969-N2969</x:f>
      </x:c>
    </x:row>
    <x:row r="2970" spans="1:25">
      <x:c r="A2970" s="0" t="s">
        <x:v>88</x:v>
      </x:c>
      <x:c r="B2970" s="0" t="n">
        <x:v>2392</x:v>
      </x:c>
      <x:c r="C2970" s="0" t="s">
        <x:v>21</x:v>
      </x:c>
      <x:c r="D2970" s="0" t="s">
        <x:v>22</x:v>
      </x:c>
      <x:c r="E2970" s="0" t="s">
        <x:v>23</x:v>
      </x:c>
      <x:c r="F2970" s="0" t="s">
        <x:v>20</x:v>
      </x:c>
      <x:c r="G2970" s="0" t="n">
        <x:v>133</x:v>
      </x:c>
      <x:c r="H2970" s="4" t="n">
        <x:v>39.897</x:v>
      </x:c>
      <x:c r="I2970" s="4" t="n">
        <x:v>133</x:v>
      </x:c>
      <x:c r="J2970" s="4" t="n">
        <x:v>0.3</x:v>
      </x:c>
      <x:c r="K2970" s="4">
        <x:f>I2970*J2970</x:f>
      </x:c>
      <x:c r="L2970" s="4" t="n">
        <x:v>0</x:v>
      </x:c>
      <x:c r="M2970" s="5">
        <x:f>J2970/3.032*100</x:f>
      </x:c>
      <x:c r="N2970" s="6">
        <x:f>M2970*L2970/100</x:f>
      </x:c>
      <x:c r="O2970" s="6">
        <x:f>H2970-N2970</x:f>
      </x:c>
    </x:row>
    <x:row r="2971" spans="1:25">
      <x:c r="A2971" s="0" t="s">
        <x:v>88</x:v>
      </x:c>
      <x:c r="B2971" s="0" t="n">
        <x:v>2392</x:v>
      </x:c>
      <x:c r="C2971" s="0" t="s">
        <x:v>21</x:v>
      </x:c>
      <x:c r="D2971" s="0" t="s">
        <x:v>22</x:v>
      </x:c>
      <x:c r="E2971" s="0" t="s">
        <x:v>23</x:v>
      </x:c>
      <x:c r="F2971" s="0" t="s">
        <x:v>20</x:v>
      </x:c>
      <x:c r="G2971" s="0" t="n">
        <x:v>133</x:v>
      </x:c>
      <x:c r="H2971" s="4" t="n">
        <x:v>39.897</x:v>
      </x:c>
      <x:c r="I2971" s="4" t="n">
        <x:v>133</x:v>
      </x:c>
      <x:c r="J2971" s="4" t="n">
        <x:v>0.3</x:v>
      </x:c>
      <x:c r="K2971" s="4">
        <x:f>I2971*J2971</x:f>
      </x:c>
      <x:c r="L2971" s="4" t="n">
        <x:v>0</x:v>
      </x:c>
      <x:c r="M2971" s="5">
        <x:f>J2971/3.032*100</x:f>
      </x:c>
      <x:c r="N2971" s="6">
        <x:f>M2971*L2971/100</x:f>
      </x:c>
      <x:c r="O2971" s="6">
        <x:f>H2971-N2971</x:f>
      </x:c>
    </x:row>
    <x:row r="2972" spans="1:25">
      <x:c r="A2972" s="0" t="s">
        <x:v>88</x:v>
      </x:c>
      <x:c r="B2972" s="0" t="n">
        <x:v>2392</x:v>
      </x:c>
      <x:c r="C2972" s="0" t="s">
        <x:v>21</x:v>
      </x:c>
      <x:c r="D2972" s="0" t="s">
        <x:v>28</x:v>
      </x:c>
      <x:c r="E2972" s="0" t="s">
        <x:v>19</x:v>
      </x:c>
      <x:c r="F2972" s="0" t="s">
        <x:v>26</x:v>
      </x:c>
      <x:c r="G2972" s="0" t="n">
        <x:v>133</x:v>
      </x:c>
      <x:c r="H2972" s="4" t="n">
        <x:v>34.58</x:v>
      </x:c>
      <x:c r="I2972" s="4" t="n">
        <x:v>133</x:v>
      </x:c>
      <x:c r="J2972" s="4" t="n">
        <x:v>0.26</x:v>
      </x:c>
      <x:c r="K2972" s="4">
        <x:f>I2972*J2972</x:f>
      </x:c>
      <x:c r="L2972" s="4" t="n">
        <x:v>0</x:v>
      </x:c>
      <x:c r="M2972" s="5">
        <x:f>J2972/3.032*100</x:f>
      </x:c>
      <x:c r="N2972" s="6">
        <x:f>M2972*L2972/100</x:f>
      </x:c>
      <x:c r="O2972" s="6">
        <x:f>H2972-N2972</x:f>
      </x:c>
    </x:row>
    <x:row r="2973" spans="1:25">
      <x:c r="A2973" s="0" t="s">
        <x:v>88</x:v>
      </x:c>
      <x:c r="B2973" s="0" t="n">
        <x:v>2392</x:v>
      </x:c>
      <x:c r="C2973" s="0" t="s">
        <x:v>21</x:v>
      </x:c>
      <x:c r="D2973" s="0" t="s">
        <x:v>28</x:v>
      </x:c>
      <x:c r="E2973" s="0" t="s">
        <x:v>23</x:v>
      </x:c>
      <x:c r="F2973" s="0" t="s">
        <x:v>26</x:v>
      </x:c>
      <x:c r="G2973" s="0" t="n">
        <x:v>133</x:v>
      </x:c>
      <x:c r="H2973" s="4" t="n">
        <x:v>202.16</x:v>
      </x:c>
      <x:c r="I2973" s="4" t="n">
        <x:v>133</x:v>
      </x:c>
      <x:c r="J2973" s="4" t="n">
        <x:v>1.52</x:v>
      </x:c>
      <x:c r="K2973" s="4">
        <x:f>I2973*J2973</x:f>
      </x:c>
      <x:c r="L2973" s="4" t="n">
        <x:v>0</x:v>
      </x:c>
      <x:c r="M2973" s="5">
        <x:f>J2973/3.032*100</x:f>
      </x:c>
      <x:c r="N2973" s="6">
        <x:f>M2973*L2973/100</x:f>
      </x:c>
      <x:c r="O2973" s="6">
        <x:f>H2973-N2973</x:f>
      </x:c>
    </x:row>
    <x:row r="2974" spans="1:25">
      <x:c r="A2974" s="0" t="s">
        <x:v>30</x:v>
      </x:c>
      <x:c r="B2974" s="0" t="n">
        <x:v>2393</x:v>
      </x:c>
      <x:c r="C2974" s="0" t="s">
        <x:v>21</x:v>
      </x:c>
      <x:c r="D2974" s="0" t="s">
        <x:v>22</x:v>
      </x:c>
      <x:c r="E2974" s="0" t="s">
        <x:v>23</x:v>
      </x:c>
      <x:c r="F2974" s="0" t="s">
        <x:v>20</x:v>
      </x:c>
      <x:c r="G2974" s="0" t="n">
        <x:v>125</x:v>
      </x:c>
      <x:c r="H2974" s="4" t="n">
        <x:v>39.897</x:v>
      </x:c>
      <x:c r="I2974" s="4" t="n">
        <x:v>125</x:v>
      </x:c>
      <x:c r="J2974" s="4" t="n">
        <x:v>0.319</x:v>
      </x:c>
      <x:c r="K2974" s="4">
        <x:f>I2974*J2974</x:f>
      </x:c>
      <x:c r="L2974" s="4" t="n">
        <x:v>0</x:v>
      </x:c>
      <x:c r="M2974" s="5">
        <x:f>J2974/2.859*100</x:f>
      </x:c>
      <x:c r="N2974" s="6">
        <x:f>M2974*L2974/100</x:f>
      </x:c>
      <x:c r="O2974" s="6">
        <x:f>H2974-N2974</x:f>
      </x:c>
    </x:row>
    <x:row r="2975" spans="1:25">
      <x:c r="A2975" s="0" t="s">
        <x:v>30</x:v>
      </x:c>
      <x:c r="B2975" s="0" t="n">
        <x:v>2393</x:v>
      </x:c>
      <x:c r="C2975" s="0" t="s">
        <x:v>21</x:v>
      </x:c>
      <x:c r="D2975" s="0" t="s">
        <x:v>22</x:v>
      </x:c>
      <x:c r="E2975" s="0" t="s">
        <x:v>23</x:v>
      </x:c>
      <x:c r="F2975" s="0" t="s">
        <x:v>20</x:v>
      </x:c>
      <x:c r="G2975" s="0" t="n">
        <x:v>125</x:v>
      </x:c>
      <x:c r="H2975" s="4" t="n">
        <x:v>24.128</x:v>
      </x:c>
      <x:c r="I2975" s="4" t="n">
        <x:v>125</x:v>
      </x:c>
      <x:c r="J2975" s="4" t="n">
        <x:v>0.193</x:v>
      </x:c>
      <x:c r="K2975" s="4">
        <x:f>I2975*J2975</x:f>
      </x:c>
      <x:c r="L2975" s="4" t="n">
        <x:v>0</x:v>
      </x:c>
      <x:c r="M2975" s="5">
        <x:f>J2975/2.859*100</x:f>
      </x:c>
      <x:c r="N2975" s="6">
        <x:f>M2975*L2975/100</x:f>
      </x:c>
      <x:c r="O2975" s="6">
        <x:f>H2975-N2975</x:f>
      </x:c>
    </x:row>
    <x:row r="2976" spans="1:25">
      <x:c r="A2976" s="0" t="s">
        <x:v>30</x:v>
      </x:c>
      <x:c r="B2976" s="0" t="n">
        <x:v>2393</x:v>
      </x:c>
      <x:c r="C2976" s="0" t="s">
        <x:v>21</x:v>
      </x:c>
      <x:c r="D2976" s="0" t="s">
        <x:v>22</x:v>
      </x:c>
      <x:c r="E2976" s="0" t="s">
        <x:v>23</x:v>
      </x:c>
      <x:c r="F2976" s="0" t="s">
        <x:v>20</x:v>
      </x:c>
      <x:c r="G2976" s="0" t="n">
        <x:v>125</x:v>
      </x:c>
      <x:c r="H2976" s="4" t="n">
        <x:v>24.128</x:v>
      </x:c>
      <x:c r="I2976" s="4" t="n">
        <x:v>125</x:v>
      </x:c>
      <x:c r="J2976" s="4" t="n">
        <x:v>0.193</x:v>
      </x:c>
      <x:c r="K2976" s="4">
        <x:f>I2976*J2976</x:f>
      </x:c>
      <x:c r="L2976" s="4" t="n">
        <x:v>0</x:v>
      </x:c>
      <x:c r="M2976" s="5">
        <x:f>J2976/2.859*100</x:f>
      </x:c>
      <x:c r="N2976" s="6">
        <x:f>M2976*L2976/100</x:f>
      </x:c>
      <x:c r="O2976" s="6">
        <x:f>H2976-N2976</x:f>
      </x:c>
    </x:row>
    <x:row r="2977" spans="1:25">
      <x:c r="A2977" s="0" t="s">
        <x:v>30</x:v>
      </x:c>
      <x:c r="B2977" s="0" t="n">
        <x:v>2393</x:v>
      </x:c>
      <x:c r="C2977" s="0" t="s">
        <x:v>21</x:v>
      </x:c>
      <x:c r="D2977" s="0" t="s">
        <x:v>22</x:v>
      </x:c>
      <x:c r="E2977" s="0" t="s">
        <x:v>23</x:v>
      </x:c>
      <x:c r="F2977" s="0" t="s">
        <x:v>20</x:v>
      </x:c>
      <x:c r="G2977" s="0" t="n">
        <x:v>125</x:v>
      </x:c>
      <x:c r="H2977" s="4" t="n">
        <x:v>43.384</x:v>
      </x:c>
      <x:c r="I2977" s="4" t="n">
        <x:v>125</x:v>
      </x:c>
      <x:c r="J2977" s="4" t="n">
        <x:v>0.347</x:v>
      </x:c>
      <x:c r="K2977" s="4">
        <x:f>I2977*J2977</x:f>
      </x:c>
      <x:c r="L2977" s="4" t="n">
        <x:v>0</x:v>
      </x:c>
      <x:c r="M2977" s="5">
        <x:f>J2977/2.859*100</x:f>
      </x:c>
      <x:c r="N2977" s="6">
        <x:f>M2977*L2977/100</x:f>
      </x:c>
      <x:c r="O2977" s="6">
        <x:f>H2977-N2977</x:f>
      </x:c>
    </x:row>
    <x:row r="2978" spans="1:25">
      <x:c r="A2978" s="0" t="s">
        <x:v>30</x:v>
      </x:c>
      <x:c r="B2978" s="0" t="n">
        <x:v>2393</x:v>
      </x:c>
      <x:c r="C2978" s="0" t="s">
        <x:v>21</x:v>
      </x:c>
      <x:c r="D2978" s="0" t="s">
        <x:v>22</x:v>
      </x:c>
      <x:c r="E2978" s="0" t="s">
        <x:v>23</x:v>
      </x:c>
      <x:c r="F2978" s="0" t="s">
        <x:v>20</x:v>
      </x:c>
      <x:c r="G2978" s="0" t="n">
        <x:v>125</x:v>
      </x:c>
      <x:c r="H2978" s="4" t="n">
        <x:v>3.41</x:v>
      </x:c>
      <x:c r="I2978" s="4" t="n">
        <x:v>125</x:v>
      </x:c>
      <x:c r="J2978" s="4" t="n">
        <x:v>0.027</x:v>
      </x:c>
      <x:c r="K2978" s="4">
        <x:f>I2978*J2978</x:f>
      </x:c>
      <x:c r="L2978" s="4" t="n">
        <x:v>0</x:v>
      </x:c>
      <x:c r="M2978" s="5">
        <x:f>J2978/2.859*100</x:f>
      </x:c>
      <x:c r="N2978" s="6">
        <x:f>M2978*L2978/100</x:f>
      </x:c>
      <x:c r="O2978" s="6">
        <x:f>H2978-N2978</x:f>
      </x:c>
    </x:row>
    <x:row r="2979" spans="1:25">
      <x:c r="A2979" s="0" t="s">
        <x:v>30</x:v>
      </x:c>
      <x:c r="B2979" s="0" t="n">
        <x:v>2393</x:v>
      </x:c>
      <x:c r="C2979" s="0" t="s">
        <x:v>21</x:v>
      </x:c>
      <x:c r="D2979" s="0" t="s">
        <x:v>28</x:v>
      </x:c>
      <x:c r="E2979" s="0" t="s">
        <x:v>19</x:v>
      </x:c>
      <x:c r="F2979" s="0" t="s">
        <x:v>26</x:v>
      </x:c>
      <x:c r="G2979" s="0" t="n">
        <x:v>125</x:v>
      </x:c>
      <x:c r="H2979" s="4" t="n">
        <x:v>33.02</x:v>
      </x:c>
      <x:c r="I2979" s="4" t="n">
        <x:v>125</x:v>
      </x:c>
      <x:c r="J2979" s="4" t="n">
        <x:v>0.26</x:v>
      </x:c>
      <x:c r="K2979" s="4">
        <x:f>I2979*J2979</x:f>
      </x:c>
      <x:c r="L2979" s="4" t="n">
        <x:v>0</x:v>
      </x:c>
      <x:c r="M2979" s="5">
        <x:f>J2979/2.859*100</x:f>
      </x:c>
      <x:c r="N2979" s="6">
        <x:f>M2979*L2979/100</x:f>
      </x:c>
      <x:c r="O2979" s="6">
        <x:f>H2979-N2979</x:f>
      </x:c>
    </x:row>
    <x:row r="2980" spans="1:25">
      <x:c r="A2980" s="0" t="s">
        <x:v>30</x:v>
      </x:c>
      <x:c r="B2980" s="0" t="n">
        <x:v>2393</x:v>
      </x:c>
      <x:c r="C2980" s="0" t="s">
        <x:v>21</x:v>
      </x:c>
      <x:c r="D2980" s="0" t="s">
        <x:v>28</x:v>
      </x:c>
      <x:c r="E2980" s="0" t="s">
        <x:v>23</x:v>
      </x:c>
      <x:c r="F2980" s="0" t="s">
        <x:v>26</x:v>
      </x:c>
      <x:c r="G2980" s="0" t="n">
        <x:v>125</x:v>
      </x:c>
      <x:c r="H2980" s="4" t="n">
        <x:v>193.04</x:v>
      </x:c>
      <x:c r="I2980" s="4" t="n">
        <x:v>125</x:v>
      </x:c>
      <x:c r="J2980" s="4" t="n">
        <x:v>1.52</x:v>
      </x:c>
      <x:c r="K2980" s="4">
        <x:f>I2980*J2980</x:f>
      </x:c>
      <x:c r="L2980" s="4" t="n">
        <x:v>0</x:v>
      </x:c>
      <x:c r="M2980" s="5">
        <x:f>J2980/2.859*100</x:f>
      </x:c>
      <x:c r="N2980" s="6">
        <x:f>M2980*L2980/100</x:f>
      </x:c>
      <x:c r="O2980" s="6">
        <x:f>H2980-N2980</x:f>
      </x:c>
    </x:row>
    <x:row r="2981" spans="1:25">
      <x:c r="A2981" s="0" t="s">
        <x:v>68</x:v>
      </x:c>
      <x:c r="B2981" s="0" t="n">
        <x:v>2394</x:v>
      </x:c>
      <x:c r="C2981" s="0" t="s">
        <x:v>21</x:v>
      </x:c>
      <x:c r="D2981" s="0" t="s">
        <x:v>22</x:v>
      </x:c>
      <x:c r="E2981" s="0" t="s">
        <x:v>23</x:v>
      </x:c>
      <x:c r="F2981" s="0" t="s">
        <x:v>20</x:v>
      </x:c>
      <x:c r="G2981" s="0" t="n">
        <x:v>117</x:v>
      </x:c>
      <x:c r="H2981" s="4" t="n">
        <x:v>39.897</x:v>
      </x:c>
      <x:c r="I2981" s="4" t="n">
        <x:v>117</x:v>
      </x:c>
      <x:c r="J2981" s="4" t="n">
        <x:v>0.341</x:v>
      </x:c>
      <x:c r="K2981" s="4">
        <x:f>I2981*J2981</x:f>
      </x:c>
      <x:c r="L2981" s="4" t="n">
        <x:v>0</x:v>
      </x:c>
      <x:c r="M2981" s="5">
        <x:f>J2981/3.327*100</x:f>
      </x:c>
      <x:c r="N2981" s="6">
        <x:f>M2981*L2981/100</x:f>
      </x:c>
      <x:c r="O2981" s="6">
        <x:f>H2981-N2981</x:f>
      </x:c>
    </x:row>
    <x:row r="2982" spans="1:25">
      <x:c r="A2982" s="0" t="s">
        <x:v>68</x:v>
      </x:c>
      <x:c r="B2982" s="0" t="n">
        <x:v>2394</x:v>
      </x:c>
      <x:c r="C2982" s="0" t="s">
        <x:v>21</x:v>
      </x:c>
      <x:c r="D2982" s="0" t="s">
        <x:v>22</x:v>
      </x:c>
      <x:c r="E2982" s="0" t="s">
        <x:v>23</x:v>
      </x:c>
      <x:c r="F2982" s="0" t="s">
        <x:v>20</x:v>
      </x:c>
      <x:c r="G2982" s="0" t="n">
        <x:v>117</x:v>
      </x:c>
      <x:c r="H2982" s="4" t="n">
        <x:v>43.384</x:v>
      </x:c>
      <x:c r="I2982" s="4" t="n">
        <x:v>117</x:v>
      </x:c>
      <x:c r="J2982" s="4" t="n">
        <x:v>0.371</x:v>
      </x:c>
      <x:c r="K2982" s="4">
        <x:f>I2982*J2982</x:f>
      </x:c>
      <x:c r="L2982" s="4" t="n">
        <x:v>0</x:v>
      </x:c>
      <x:c r="M2982" s="5">
        <x:f>J2982/3.327*100</x:f>
      </x:c>
      <x:c r="N2982" s="6">
        <x:f>M2982*L2982/100</x:f>
      </x:c>
      <x:c r="O2982" s="6">
        <x:f>H2982-N2982</x:f>
      </x:c>
    </x:row>
    <x:row r="2983" spans="1:25">
      <x:c r="A2983" s="0" t="s">
        <x:v>68</x:v>
      </x:c>
      <x:c r="B2983" s="0" t="n">
        <x:v>2394</x:v>
      </x:c>
      <x:c r="C2983" s="0" t="s">
        <x:v>21</x:v>
      </x:c>
      <x:c r="D2983" s="0" t="s">
        <x:v>22</x:v>
      </x:c>
      <x:c r="E2983" s="0" t="s">
        <x:v>23</x:v>
      </x:c>
      <x:c r="F2983" s="0" t="s">
        <x:v>20</x:v>
      </x:c>
      <x:c r="G2983" s="0" t="n">
        <x:v>117</x:v>
      </x:c>
      <x:c r="H2983" s="4" t="n">
        <x:v>43.384</x:v>
      </x:c>
      <x:c r="I2983" s="4" t="n">
        <x:v>117</x:v>
      </x:c>
      <x:c r="J2983" s="4" t="n">
        <x:v>0.371</x:v>
      </x:c>
      <x:c r="K2983" s="4">
        <x:f>I2983*J2983</x:f>
      </x:c>
      <x:c r="L2983" s="4" t="n">
        <x:v>0</x:v>
      </x:c>
      <x:c r="M2983" s="5">
        <x:f>J2983/3.327*100</x:f>
      </x:c>
      <x:c r="N2983" s="6">
        <x:f>M2983*L2983/100</x:f>
      </x:c>
      <x:c r="O2983" s="6">
        <x:f>H2983-N2983</x:f>
      </x:c>
    </x:row>
    <x:row r="2984" spans="1:25">
      <x:c r="A2984" s="0" t="s">
        <x:v>68</x:v>
      </x:c>
      <x:c r="B2984" s="0" t="n">
        <x:v>2394</x:v>
      </x:c>
      <x:c r="C2984" s="0" t="s">
        <x:v>21</x:v>
      </x:c>
      <x:c r="D2984" s="0" t="s">
        <x:v>22</x:v>
      </x:c>
      <x:c r="E2984" s="0" t="s">
        <x:v>23</x:v>
      </x:c>
      <x:c r="F2984" s="0" t="s">
        <x:v>20</x:v>
      </x:c>
      <x:c r="G2984" s="0" t="n">
        <x:v>117</x:v>
      </x:c>
      <x:c r="H2984" s="4" t="n">
        <x:v>27.144</x:v>
      </x:c>
      <x:c r="I2984" s="4" t="n">
        <x:v>117</x:v>
      </x:c>
      <x:c r="J2984" s="4" t="n">
        <x:v>0.232</x:v>
      </x:c>
      <x:c r="K2984" s="4">
        <x:f>I2984*J2984</x:f>
      </x:c>
      <x:c r="L2984" s="4" t="n">
        <x:v>0</x:v>
      </x:c>
      <x:c r="M2984" s="5">
        <x:f>J2984/3.327*100</x:f>
      </x:c>
      <x:c r="N2984" s="6">
        <x:f>M2984*L2984/100</x:f>
      </x:c>
      <x:c r="O2984" s="6">
        <x:f>H2984-N2984</x:f>
      </x:c>
    </x:row>
    <x:row r="2985" spans="1:25">
      <x:c r="A2985" s="0" t="s">
        <x:v>68</x:v>
      </x:c>
      <x:c r="B2985" s="0" t="n">
        <x:v>2394</x:v>
      </x:c>
      <x:c r="C2985" s="0" t="s">
        <x:v>21</x:v>
      </x:c>
      <x:c r="D2985" s="0" t="s">
        <x:v>22</x:v>
      </x:c>
      <x:c r="E2985" s="0" t="s">
        <x:v>23</x:v>
      </x:c>
      <x:c r="F2985" s="0" t="s">
        <x:v>20</x:v>
      </x:c>
      <x:c r="G2985" s="0" t="n">
        <x:v>117</x:v>
      </x:c>
      <x:c r="H2985" s="4" t="n">
        <x:v>27.144</x:v>
      </x:c>
      <x:c r="I2985" s="4" t="n">
        <x:v>117</x:v>
      </x:c>
      <x:c r="J2985" s="4" t="n">
        <x:v>0.232</x:v>
      </x:c>
      <x:c r="K2985" s="4">
        <x:f>I2985*J2985</x:f>
      </x:c>
      <x:c r="L2985" s="4" t="n">
        <x:v>0</x:v>
      </x:c>
      <x:c r="M2985" s="5">
        <x:f>J2985/3.327*100</x:f>
      </x:c>
      <x:c r="N2985" s="6">
        <x:f>M2985*L2985/100</x:f>
      </x:c>
      <x:c r="O2985" s="6">
        <x:f>H2985-N2985</x:f>
      </x:c>
    </x:row>
    <x:row r="2986" spans="1:25">
      <x:c r="A2986" s="0" t="s">
        <x:v>68</x:v>
      </x:c>
      <x:c r="B2986" s="0" t="n">
        <x:v>2394</x:v>
      </x:c>
      <x:c r="C2986" s="0" t="s">
        <x:v>21</x:v>
      </x:c>
      <x:c r="D2986" s="0" t="s">
        <x:v>28</x:v>
      </x:c>
      <x:c r="E2986" s="0" t="s">
        <x:v>19</x:v>
      </x:c>
      <x:c r="F2986" s="0" t="s">
        <x:v>26</x:v>
      </x:c>
      <x:c r="G2986" s="0" t="n">
        <x:v>117</x:v>
      </x:c>
      <x:c r="H2986" s="4" t="n">
        <x:v>30.424</x:v>
      </x:c>
      <x:c r="I2986" s="4" t="n">
        <x:v>117</x:v>
      </x:c>
      <x:c r="J2986" s="4" t="n">
        <x:v>0.26</x:v>
      </x:c>
      <x:c r="K2986" s="4">
        <x:f>I2986*J2986</x:f>
      </x:c>
      <x:c r="L2986" s="4" t="n">
        <x:v>0</x:v>
      </x:c>
      <x:c r="M2986" s="5">
        <x:f>J2986/3.327*100</x:f>
      </x:c>
      <x:c r="N2986" s="6">
        <x:f>M2986*L2986/100</x:f>
      </x:c>
      <x:c r="O2986" s="6">
        <x:f>H2986-N2986</x:f>
      </x:c>
    </x:row>
    <x:row r="2987" spans="1:25">
      <x:c r="A2987" s="0" t="s">
        <x:v>68</x:v>
      </x:c>
      <x:c r="B2987" s="0" t="n">
        <x:v>2394</x:v>
      </x:c>
      <x:c r="C2987" s="0" t="s">
        <x:v>21</x:v>
      </x:c>
      <x:c r="D2987" s="0" t="s">
        <x:v>28</x:v>
      </x:c>
      <x:c r="E2987" s="0" t="s">
        <x:v>23</x:v>
      </x:c>
      <x:c r="F2987" s="0" t="s">
        <x:v>26</x:v>
      </x:c>
      <x:c r="G2987" s="0" t="n">
        <x:v>117</x:v>
      </x:c>
      <x:c r="H2987" s="4" t="n">
        <x:v>177.84</x:v>
      </x:c>
      <x:c r="I2987" s="4" t="n">
        <x:v>117</x:v>
      </x:c>
      <x:c r="J2987" s="4" t="n">
        <x:v>1.52</x:v>
      </x:c>
      <x:c r="K2987" s="4">
        <x:f>I2987*J2987</x:f>
      </x:c>
      <x:c r="L2987" s="4" t="n">
        <x:v>0</x:v>
      </x:c>
      <x:c r="M2987" s="5">
        <x:f>J2987/3.327*100</x:f>
      </x:c>
      <x:c r="N2987" s="6">
        <x:f>M2987*L2987/100</x:f>
      </x:c>
      <x:c r="O2987" s="6">
        <x:f>H2987-N2987</x:f>
      </x:c>
    </x:row>
    <x:row r="2988" spans="1:25">
      <x:c r="A2988" s="0" t="s">
        <x:v>83</x:v>
      </x:c>
      <x:c r="B2988" s="0" t="n">
        <x:v>2395</x:v>
      </x:c>
      <x:c r="C2988" s="0" t="s">
        <x:v>21</x:v>
      </x:c>
      <x:c r="D2988" s="0" t="s">
        <x:v>22</x:v>
      </x:c>
      <x:c r="E2988" s="0" t="s">
        <x:v>23</x:v>
      </x:c>
      <x:c r="F2988" s="0" t="s">
        <x:v>20</x:v>
      </x:c>
      <x:c r="G2988" s="0" t="n">
        <x:v>117</x:v>
      </x:c>
      <x:c r="H2988" s="4" t="n">
        <x:v>39.897</x:v>
      </x:c>
      <x:c r="I2988" s="4" t="n">
        <x:v>117</x:v>
      </x:c>
      <x:c r="J2988" s="4" t="n">
        <x:v>0.341</x:v>
      </x:c>
      <x:c r="K2988" s="4">
        <x:f>I2988*J2988</x:f>
      </x:c>
      <x:c r="L2988" s="4" t="n">
        <x:v>170.483</x:v>
      </x:c>
      <x:c r="M2988" s="5">
        <x:f>J2988/3.605*100</x:f>
      </x:c>
      <x:c r="N2988" s="6">
        <x:f>M2988*L2988/100</x:f>
      </x:c>
      <x:c r="O2988" s="6">
        <x:f>H2988-N2988</x:f>
      </x:c>
    </x:row>
    <x:row r="2989" spans="1:25">
      <x:c r="A2989" s="0" t="s">
        <x:v>83</x:v>
      </x:c>
      <x:c r="B2989" s="0" t="n">
        <x:v>2395</x:v>
      </x:c>
      <x:c r="C2989" s="0" t="s">
        <x:v>21</x:v>
      </x:c>
      <x:c r="D2989" s="0" t="s">
        <x:v>22</x:v>
      </x:c>
      <x:c r="E2989" s="0" t="s">
        <x:v>23</x:v>
      </x:c>
      <x:c r="F2989" s="0" t="s">
        <x:v>20</x:v>
      </x:c>
      <x:c r="G2989" s="0" t="n">
        <x:v>117</x:v>
      </x:c>
      <x:c r="H2989" s="4" t="n">
        <x:v>43.384</x:v>
      </x:c>
      <x:c r="I2989" s="4" t="n">
        <x:v>117</x:v>
      </x:c>
      <x:c r="J2989" s="4" t="n">
        <x:v>0.371</x:v>
      </x:c>
      <x:c r="K2989" s="4">
        <x:f>I2989*J2989</x:f>
      </x:c>
      <x:c r="L2989" s="4" t="n">
        <x:v>170.483</x:v>
      </x:c>
      <x:c r="M2989" s="5">
        <x:f>J2989/3.605*100</x:f>
      </x:c>
      <x:c r="N2989" s="6">
        <x:f>M2989*L2989/100</x:f>
      </x:c>
      <x:c r="O2989" s="6">
        <x:f>H2989-N2989</x:f>
      </x:c>
    </x:row>
    <x:row r="2990" spans="1:25">
      <x:c r="A2990" s="0" t="s">
        <x:v>83</x:v>
      </x:c>
      <x:c r="B2990" s="0" t="n">
        <x:v>2395</x:v>
      </x:c>
      <x:c r="C2990" s="0" t="s">
        <x:v>21</x:v>
      </x:c>
      <x:c r="D2990" s="0" t="s">
        <x:v>22</x:v>
      </x:c>
      <x:c r="E2990" s="0" t="s">
        <x:v>23</x:v>
      </x:c>
      <x:c r="F2990" s="0" t="s">
        <x:v>20</x:v>
      </x:c>
      <x:c r="G2990" s="0" t="n">
        <x:v>117</x:v>
      </x:c>
      <x:c r="H2990" s="4" t="n">
        <x:v>43.384</x:v>
      </x:c>
      <x:c r="I2990" s="4" t="n">
        <x:v>117</x:v>
      </x:c>
      <x:c r="J2990" s="4" t="n">
        <x:v>0.371</x:v>
      </x:c>
      <x:c r="K2990" s="4">
        <x:f>I2990*J2990</x:f>
      </x:c>
      <x:c r="L2990" s="4" t="n">
        <x:v>170.483</x:v>
      </x:c>
      <x:c r="M2990" s="5">
        <x:f>J2990/3.605*100</x:f>
      </x:c>
      <x:c r="N2990" s="6">
        <x:f>M2990*L2990/100</x:f>
      </x:c>
      <x:c r="O2990" s="6">
        <x:f>H2990-N2990</x:f>
      </x:c>
    </x:row>
    <x:row r="2991" spans="1:25">
      <x:c r="A2991" s="0" t="s">
        <x:v>83</x:v>
      </x:c>
      <x:c r="B2991" s="0" t="n">
        <x:v>2395</x:v>
      </x:c>
      <x:c r="C2991" s="0" t="s">
        <x:v>21</x:v>
      </x:c>
      <x:c r="D2991" s="0" t="s">
        <x:v>22</x:v>
      </x:c>
      <x:c r="E2991" s="0" t="s">
        <x:v>23</x:v>
      </x:c>
      <x:c r="F2991" s="0" t="s">
        <x:v>20</x:v>
      </x:c>
      <x:c r="G2991" s="0" t="n">
        <x:v>117</x:v>
      </x:c>
      <x:c r="H2991" s="4" t="n">
        <x:v>43.384</x:v>
      </x:c>
      <x:c r="I2991" s="4" t="n">
        <x:v>117</x:v>
      </x:c>
      <x:c r="J2991" s="4" t="n">
        <x:v>0.371</x:v>
      </x:c>
      <x:c r="K2991" s="4">
        <x:f>I2991*J2991</x:f>
      </x:c>
      <x:c r="L2991" s="4" t="n">
        <x:v>170.483</x:v>
      </x:c>
      <x:c r="M2991" s="5">
        <x:f>J2991/3.605*100</x:f>
      </x:c>
      <x:c r="N2991" s="6">
        <x:f>M2991*L2991/100</x:f>
      </x:c>
      <x:c r="O2991" s="6">
        <x:f>H2991-N2991</x:f>
      </x:c>
    </x:row>
    <x:row r="2992" spans="1:25">
      <x:c r="A2992" s="0" t="s">
        <x:v>83</x:v>
      </x:c>
      <x:c r="B2992" s="0" t="n">
        <x:v>2395</x:v>
      </x:c>
      <x:c r="C2992" s="0" t="s">
        <x:v>21</x:v>
      </x:c>
      <x:c r="D2992" s="0" t="s">
        <x:v>22</x:v>
      </x:c>
      <x:c r="E2992" s="0" t="s">
        <x:v>23</x:v>
      </x:c>
      <x:c r="F2992" s="0" t="s">
        <x:v>20</x:v>
      </x:c>
      <x:c r="G2992" s="0" t="n">
        <x:v>117</x:v>
      </x:c>
      <x:c r="H2992" s="4" t="n">
        <x:v>43.384</x:v>
      </x:c>
      <x:c r="I2992" s="4" t="n">
        <x:v>117</x:v>
      </x:c>
      <x:c r="J2992" s="4" t="n">
        <x:v>0.371</x:v>
      </x:c>
      <x:c r="K2992" s="4">
        <x:f>I2992*J2992</x:f>
      </x:c>
      <x:c r="L2992" s="4" t="n">
        <x:v>170.483</x:v>
      </x:c>
      <x:c r="M2992" s="5">
        <x:f>J2992/3.605*100</x:f>
      </x:c>
      <x:c r="N2992" s="6">
        <x:f>M2992*L2992/100</x:f>
      </x:c>
      <x:c r="O2992" s="6">
        <x:f>H2992-N2992</x:f>
      </x:c>
    </x:row>
    <x:row r="2993" spans="1:25">
      <x:c r="A2993" s="0" t="s">
        <x:v>83</x:v>
      </x:c>
      <x:c r="B2993" s="0" t="n">
        <x:v>2395</x:v>
      </x:c>
      <x:c r="C2993" s="0" t="s">
        <x:v>21</x:v>
      </x:c>
      <x:c r="D2993" s="0" t="s">
        <x:v>28</x:v>
      </x:c>
      <x:c r="E2993" s="0" t="s">
        <x:v>19</x:v>
      </x:c>
      <x:c r="F2993" s="0" t="s">
        <x:v>26</x:v>
      </x:c>
      <x:c r="G2993" s="0" t="n">
        <x:v>117</x:v>
      </x:c>
      <x:c r="H2993" s="4" t="n">
        <x:v>30.424</x:v>
      </x:c>
      <x:c r="I2993" s="4" t="n">
        <x:v>117</x:v>
      </x:c>
      <x:c r="J2993" s="4" t="n">
        <x:v>0.26</x:v>
      </x:c>
      <x:c r="K2993" s="4">
        <x:f>I2993*J2993</x:f>
      </x:c>
      <x:c r="L2993" s="4" t="n">
        <x:v>170.483</x:v>
      </x:c>
      <x:c r="M2993" s="5">
        <x:f>J2993/3.605*100</x:f>
      </x:c>
      <x:c r="N2993" s="6">
        <x:f>M2993*L2993/100</x:f>
      </x:c>
      <x:c r="O2993" s="6">
        <x:f>H2993-N2993</x:f>
      </x:c>
    </x:row>
    <x:row r="2994" spans="1:25">
      <x:c r="A2994" s="0" t="s">
        <x:v>83</x:v>
      </x:c>
      <x:c r="B2994" s="0" t="n">
        <x:v>2395</x:v>
      </x:c>
      <x:c r="C2994" s="0" t="s">
        <x:v>21</x:v>
      </x:c>
      <x:c r="D2994" s="0" t="s">
        <x:v>28</x:v>
      </x:c>
      <x:c r="E2994" s="0" t="s">
        <x:v>23</x:v>
      </x:c>
      <x:c r="F2994" s="0" t="s">
        <x:v>26</x:v>
      </x:c>
      <x:c r="G2994" s="0" t="n">
        <x:v>117</x:v>
      </x:c>
      <x:c r="H2994" s="4" t="n">
        <x:v>177.84</x:v>
      </x:c>
      <x:c r="I2994" s="4" t="n">
        <x:v>117</x:v>
      </x:c>
      <x:c r="J2994" s="4" t="n">
        <x:v>1.52</x:v>
      </x:c>
      <x:c r="K2994" s="4">
        <x:f>I2994*J2994</x:f>
      </x:c>
      <x:c r="L2994" s="4" t="n">
        <x:v>170.483</x:v>
      </x:c>
      <x:c r="M2994" s="5">
        <x:f>J2994/3.605*100</x:f>
      </x:c>
      <x:c r="N2994" s="6">
        <x:f>M2994*L2994/100</x:f>
      </x:c>
      <x:c r="O2994" s="6">
        <x:f>H2994-N2994</x:f>
      </x:c>
    </x:row>
    <x:row r="2995" spans="1:25">
      <x:c r="A2995" s="0" t="s">
        <x:v>31</x:v>
      </x:c>
      <x:c r="B2995" s="0" t="n">
        <x:v>2396</x:v>
      </x:c>
      <x:c r="C2995" s="0" t="s">
        <x:v>21</x:v>
      </x:c>
      <x:c r="D2995" s="0" t="s">
        <x:v>22</x:v>
      </x:c>
      <x:c r="E2995" s="0" t="s">
        <x:v>23</x:v>
      </x:c>
      <x:c r="F2995" s="0" t="s">
        <x:v>20</x:v>
      </x:c>
      <x:c r="G2995" s="0" t="n">
        <x:v>117</x:v>
      </x:c>
      <x:c r="H2995" s="4" t="n">
        <x:v>39.897</x:v>
      </x:c>
      <x:c r="I2995" s="4" t="n">
        <x:v>117</x:v>
      </x:c>
      <x:c r="J2995" s="4" t="n">
        <x:v>0.341</x:v>
      </x:c>
      <x:c r="K2995" s="4">
        <x:f>I2995*J2995</x:f>
      </x:c>
      <x:c r="L2995" s="4" t="n">
        <x:v>80.711</x:v>
      </x:c>
      <x:c r="M2995" s="5">
        <x:f>J2995/2.863*100</x:f>
      </x:c>
      <x:c r="N2995" s="6">
        <x:f>M2995*L2995/100</x:f>
      </x:c>
      <x:c r="O2995" s="6">
        <x:f>H2995-N2995</x:f>
      </x:c>
    </x:row>
    <x:row r="2996" spans="1:25">
      <x:c r="A2996" s="0" t="s">
        <x:v>31</x:v>
      </x:c>
      <x:c r="B2996" s="0" t="n">
        <x:v>2396</x:v>
      </x:c>
      <x:c r="C2996" s="0" t="s">
        <x:v>21</x:v>
      </x:c>
      <x:c r="D2996" s="0" t="s">
        <x:v>22</x:v>
      </x:c>
      <x:c r="E2996" s="0" t="s">
        <x:v>23</x:v>
      </x:c>
      <x:c r="F2996" s="0" t="s">
        <x:v>20</x:v>
      </x:c>
      <x:c r="G2996" s="0" t="n">
        <x:v>117</x:v>
      </x:c>
      <x:c r="H2996" s="4" t="n">
        <x:v>43.384</x:v>
      </x:c>
      <x:c r="I2996" s="4" t="n">
        <x:v>117</x:v>
      </x:c>
      <x:c r="J2996" s="4" t="n">
        <x:v>0.371</x:v>
      </x:c>
      <x:c r="K2996" s="4">
        <x:f>I2996*J2996</x:f>
      </x:c>
      <x:c r="L2996" s="4" t="n">
        <x:v>80.711</x:v>
      </x:c>
      <x:c r="M2996" s="5">
        <x:f>J2996/2.863*100</x:f>
      </x:c>
      <x:c r="N2996" s="6">
        <x:f>M2996*L2996/100</x:f>
      </x:c>
      <x:c r="O2996" s="6">
        <x:f>H2996-N2996</x:f>
      </x:c>
    </x:row>
    <x:row r="2997" spans="1:25">
      <x:c r="A2997" s="0" t="s">
        <x:v>31</x:v>
      </x:c>
      <x:c r="B2997" s="0" t="n">
        <x:v>2396</x:v>
      </x:c>
      <x:c r="C2997" s="0" t="s">
        <x:v>21</x:v>
      </x:c>
      <x:c r="D2997" s="0" t="s">
        <x:v>22</x:v>
      </x:c>
      <x:c r="E2997" s="0" t="s">
        <x:v>23</x:v>
      </x:c>
      <x:c r="F2997" s="0" t="s">
        <x:v>20</x:v>
      </x:c>
      <x:c r="G2997" s="0" t="n">
        <x:v>117</x:v>
      </x:c>
      <x:c r="H2997" s="4" t="n">
        <x:v>43.384</x:v>
      </x:c>
      <x:c r="I2997" s="4" t="n">
        <x:v>117</x:v>
      </x:c>
      <x:c r="J2997" s="4" t="n">
        <x:v>0.371</x:v>
      </x:c>
      <x:c r="K2997" s="4">
        <x:f>I2997*J2997</x:f>
      </x:c>
      <x:c r="L2997" s="4" t="n">
        <x:v>80.711</x:v>
      </x:c>
      <x:c r="M2997" s="5">
        <x:f>J2997/2.863*100</x:f>
      </x:c>
      <x:c r="N2997" s="6">
        <x:f>M2997*L2997/100</x:f>
      </x:c>
      <x:c r="O2997" s="6">
        <x:f>H2997-N2997</x:f>
      </x:c>
    </x:row>
    <x:row r="2998" spans="1:25">
      <x:c r="A2998" s="0" t="s">
        <x:v>31</x:v>
      </x:c>
      <x:c r="B2998" s="0" t="n">
        <x:v>2396</x:v>
      </x:c>
      <x:c r="C2998" s="0" t="s">
        <x:v>21</x:v>
      </x:c>
      <x:c r="D2998" s="0" t="s">
        <x:v>28</x:v>
      </x:c>
      <x:c r="E2998" s="0" t="s">
        <x:v>19</x:v>
      </x:c>
      <x:c r="F2998" s="0" t="s">
        <x:v>26</x:v>
      </x:c>
      <x:c r="G2998" s="0" t="n">
        <x:v>117</x:v>
      </x:c>
      <x:c r="H2998" s="4" t="n">
        <x:v>30.431</x:v>
      </x:c>
      <x:c r="I2998" s="4" t="n">
        <x:v>117</x:v>
      </x:c>
      <x:c r="J2998" s="4" t="n">
        <x:v>0.26</x:v>
      </x:c>
      <x:c r="K2998" s="4">
        <x:f>I2998*J2998</x:f>
      </x:c>
      <x:c r="L2998" s="4" t="n">
        <x:v>80.711</x:v>
      </x:c>
      <x:c r="M2998" s="5">
        <x:f>J2998/2.863*100</x:f>
      </x:c>
      <x:c r="N2998" s="6">
        <x:f>M2998*L2998/100</x:f>
      </x:c>
      <x:c r="O2998" s="6">
        <x:f>H2998-N2998</x:f>
      </x:c>
    </x:row>
    <x:row r="2999" spans="1:25">
      <x:c r="A2999" s="0" t="s">
        <x:v>31</x:v>
      </x:c>
      <x:c r="B2999" s="0" t="n">
        <x:v>2396</x:v>
      </x:c>
      <x:c r="C2999" s="0" t="s">
        <x:v>21</x:v>
      </x:c>
      <x:c r="D2999" s="0" t="s">
        <x:v>28</x:v>
      </x:c>
      <x:c r="E2999" s="0" t="s">
        <x:v>23</x:v>
      </x:c>
      <x:c r="F2999" s="0" t="s">
        <x:v>26</x:v>
      </x:c>
      <x:c r="G2999" s="0" t="n">
        <x:v>117</x:v>
      </x:c>
      <x:c r="H2999" s="4" t="n">
        <x:v>167.84</x:v>
      </x:c>
      <x:c r="I2999" s="4" t="n">
        <x:v>117</x:v>
      </x:c>
      <x:c r="J2999" s="4" t="n">
        <x:v>1.52</x:v>
      </x:c>
      <x:c r="K2999" s="4">
        <x:f>I2999*J2999</x:f>
      </x:c>
      <x:c r="L2999" s="4" t="n">
        <x:v>80.711</x:v>
      </x:c>
      <x:c r="M2999" s="5">
        <x:f>J2999/2.863*100</x:f>
      </x:c>
      <x:c r="N2999" s="6">
        <x:f>M2999*L2999/100</x:f>
      </x:c>
      <x:c r="O2999" s="6">
        <x:f>H2999-N2999</x:f>
      </x:c>
    </x:row>
    <x:row r="3000" spans="1:25">
      <x:c r="A3000" s="0" t="s">
        <x:v>53</x:v>
      </x:c>
      <x:c r="B3000" s="0" t="n">
        <x:v>2397</x:v>
      </x:c>
      <x:c r="C3000" s="0" t="s">
        <x:v>21</x:v>
      </x:c>
      <x:c r="D3000" s="0" t="s">
        <x:v>22</x:v>
      </x:c>
      <x:c r="E3000" s="0" t="s">
        <x:v>23</x:v>
      </x:c>
      <x:c r="F3000" s="0" t="s">
        <x:v>20</x:v>
      </x:c>
      <x:c r="G3000" s="0" t="n">
        <x:v>126</x:v>
      </x:c>
      <x:c r="H3000" s="4" t="n">
        <x:v>39.897</x:v>
      </x:c>
      <x:c r="I3000" s="4" t="n">
        <x:v>126</x:v>
      </x:c>
      <x:c r="J3000" s="4" t="n">
        <x:v>0.317</x:v>
      </x:c>
      <x:c r="K3000" s="4">
        <x:f>I3000*J3000</x:f>
      </x:c>
      <x:c r="L3000" s="4" t="n">
        <x:v>0</x:v>
      </x:c>
      <x:c r="M3000" s="5">
        <x:f>J3000/3.143*100</x:f>
      </x:c>
      <x:c r="N3000" s="6">
        <x:f>M3000*L3000/100</x:f>
      </x:c>
      <x:c r="O3000" s="6">
        <x:f>H3000-N3000</x:f>
      </x:c>
    </x:row>
    <x:row r="3001" spans="1:25">
      <x:c r="A3001" s="0" t="s">
        <x:v>53</x:v>
      </x:c>
      <x:c r="B3001" s="0" t="n">
        <x:v>2397</x:v>
      </x:c>
      <x:c r="C3001" s="0" t="s">
        <x:v>21</x:v>
      </x:c>
      <x:c r="D3001" s="0" t="s">
        <x:v>22</x:v>
      </x:c>
      <x:c r="E3001" s="0" t="s">
        <x:v>23</x:v>
      </x:c>
      <x:c r="F3001" s="0" t="s">
        <x:v>20</x:v>
      </x:c>
      <x:c r="G3001" s="0" t="n">
        <x:v>126</x:v>
      </x:c>
      <x:c r="H3001" s="4" t="n">
        <x:v>39.897</x:v>
      </x:c>
      <x:c r="I3001" s="4" t="n">
        <x:v>126</x:v>
      </x:c>
      <x:c r="J3001" s="4" t="n">
        <x:v>0.317</x:v>
      </x:c>
      <x:c r="K3001" s="4">
        <x:f>I3001*J3001</x:f>
      </x:c>
      <x:c r="L3001" s="4" t="n">
        <x:v>0</x:v>
      </x:c>
      <x:c r="M3001" s="5">
        <x:f>J3001/3.143*100</x:f>
      </x:c>
      <x:c r="N3001" s="6">
        <x:f>M3001*L3001/100</x:f>
      </x:c>
      <x:c r="O3001" s="6">
        <x:f>H3001-N3001</x:f>
      </x:c>
    </x:row>
    <x:row r="3002" spans="1:25">
      <x:c r="A3002" s="0" t="s">
        <x:v>53</x:v>
      </x:c>
      <x:c r="B3002" s="0" t="n">
        <x:v>2397</x:v>
      </x:c>
      <x:c r="C3002" s="0" t="s">
        <x:v>21</x:v>
      </x:c>
      <x:c r="D3002" s="0" t="s">
        <x:v>22</x:v>
      </x:c>
      <x:c r="E3002" s="0" t="s">
        <x:v>23</x:v>
      </x:c>
      <x:c r="F3002" s="0" t="s">
        <x:v>20</x:v>
      </x:c>
      <x:c r="G3002" s="0" t="n">
        <x:v>126</x:v>
      </x:c>
      <x:c r="H3002" s="4" t="n">
        <x:v>5.115</x:v>
      </x:c>
      <x:c r="I3002" s="4" t="n">
        <x:v>126</x:v>
      </x:c>
      <x:c r="J3002" s="4" t="n">
        <x:v>0.041</x:v>
      </x:c>
      <x:c r="K3002" s="4">
        <x:f>I3002*J3002</x:f>
      </x:c>
      <x:c r="L3002" s="4" t="n">
        <x:v>0</x:v>
      </x:c>
      <x:c r="M3002" s="5">
        <x:f>J3002/3.143*100</x:f>
      </x:c>
      <x:c r="N3002" s="6">
        <x:f>M3002*L3002/100</x:f>
      </x:c>
      <x:c r="O3002" s="6">
        <x:f>H3002-N3002</x:f>
      </x:c>
    </x:row>
    <x:row r="3003" spans="1:25">
      <x:c r="A3003" s="0" t="s">
        <x:v>53</x:v>
      </x:c>
      <x:c r="B3003" s="0" t="n">
        <x:v>2397</x:v>
      </x:c>
      <x:c r="C3003" s="0" t="s">
        <x:v>21</x:v>
      </x:c>
      <x:c r="D3003" s="0" t="s">
        <x:v>22</x:v>
      </x:c>
      <x:c r="E3003" s="0" t="s">
        <x:v>23</x:v>
      </x:c>
      <x:c r="F3003" s="0" t="s">
        <x:v>20</x:v>
      </x:c>
      <x:c r="G3003" s="0" t="n">
        <x:v>126</x:v>
      </x:c>
      <x:c r="H3003" s="4" t="n">
        <x:v>43.384</x:v>
      </x:c>
      <x:c r="I3003" s="4" t="n">
        <x:v>126</x:v>
      </x:c>
      <x:c r="J3003" s="4" t="n">
        <x:v>0.344</x:v>
      </x:c>
      <x:c r="K3003" s="4">
        <x:f>I3003*J3003</x:f>
      </x:c>
      <x:c r="L3003" s="4" t="n">
        <x:v>0</x:v>
      </x:c>
      <x:c r="M3003" s="5">
        <x:f>J3003/3.143*100</x:f>
      </x:c>
      <x:c r="N3003" s="6">
        <x:f>M3003*L3003/100</x:f>
      </x:c>
      <x:c r="O3003" s="6">
        <x:f>H3003-N3003</x:f>
      </x:c>
    </x:row>
    <x:row r="3004" spans="1:25">
      <x:c r="A3004" s="0" t="s">
        <x:v>53</x:v>
      </x:c>
      <x:c r="B3004" s="0" t="n">
        <x:v>2397</x:v>
      </x:c>
      <x:c r="C3004" s="0" t="s">
        <x:v>21</x:v>
      </x:c>
      <x:c r="D3004" s="0" t="s">
        <x:v>22</x:v>
      </x:c>
      <x:c r="E3004" s="0" t="s">
        <x:v>23</x:v>
      </x:c>
      <x:c r="F3004" s="0" t="s">
        <x:v>20</x:v>
      </x:c>
      <x:c r="G3004" s="0" t="n">
        <x:v>126</x:v>
      </x:c>
      <x:c r="H3004" s="4" t="n">
        <x:v>43.384</x:v>
      </x:c>
      <x:c r="I3004" s="4" t="n">
        <x:v>126</x:v>
      </x:c>
      <x:c r="J3004" s="4" t="n">
        <x:v>0.344</x:v>
      </x:c>
      <x:c r="K3004" s="4">
        <x:f>I3004*J3004</x:f>
      </x:c>
      <x:c r="L3004" s="4" t="n">
        <x:v>0</x:v>
      </x:c>
      <x:c r="M3004" s="5">
        <x:f>J3004/3.143*100</x:f>
      </x:c>
      <x:c r="N3004" s="6">
        <x:f>M3004*L3004/100</x:f>
      </x:c>
      <x:c r="O3004" s="6">
        <x:f>H3004-N3004</x:f>
      </x:c>
    </x:row>
    <x:row r="3005" spans="1:25">
      <x:c r="A3005" s="0" t="s">
        <x:v>53</x:v>
      </x:c>
      <x:c r="B3005" s="0" t="n">
        <x:v>2397</x:v>
      </x:c>
      <x:c r="C3005" s="0" t="s">
        <x:v>21</x:v>
      </x:c>
      <x:c r="D3005" s="0" t="s">
        <x:v>28</x:v>
      </x:c>
      <x:c r="E3005" s="0" t="s">
        <x:v>19</x:v>
      </x:c>
      <x:c r="F3005" s="0" t="s">
        <x:v>26</x:v>
      </x:c>
      <x:c r="G3005" s="0" t="n">
        <x:v>126</x:v>
      </x:c>
      <x:c r="H3005" s="4" t="n">
        <x:v>34.32</x:v>
      </x:c>
      <x:c r="I3005" s="4" t="n">
        <x:v>126</x:v>
      </x:c>
      <x:c r="J3005" s="4" t="n">
        <x:v>0.26</x:v>
      </x:c>
      <x:c r="K3005" s="4">
        <x:f>I3005*J3005</x:f>
      </x:c>
      <x:c r="L3005" s="4" t="n">
        <x:v>0</x:v>
      </x:c>
      <x:c r="M3005" s="5">
        <x:f>J3005/3.143*100</x:f>
      </x:c>
      <x:c r="N3005" s="6">
        <x:f>M3005*L3005/100</x:f>
      </x:c>
      <x:c r="O3005" s="6">
        <x:f>H3005-N3005</x:f>
      </x:c>
    </x:row>
    <x:row r="3006" spans="1:25">
      <x:c r="A3006" s="0" t="s">
        <x:v>53</x:v>
      </x:c>
      <x:c r="B3006" s="0" t="n">
        <x:v>2397</x:v>
      </x:c>
      <x:c r="C3006" s="0" t="s">
        <x:v>21</x:v>
      </x:c>
      <x:c r="D3006" s="0" t="s">
        <x:v>28</x:v>
      </x:c>
      <x:c r="E3006" s="0" t="s">
        <x:v>23</x:v>
      </x:c>
      <x:c r="F3006" s="0" t="s">
        <x:v>26</x:v>
      </x:c>
      <x:c r="G3006" s="0" t="n">
        <x:v>126</x:v>
      </x:c>
      <x:c r="H3006" s="4" t="n">
        <x:v>200.64</x:v>
      </x:c>
      <x:c r="I3006" s="4" t="n">
        <x:v>126</x:v>
      </x:c>
      <x:c r="J3006" s="4" t="n">
        <x:v>1.52</x:v>
      </x:c>
      <x:c r="K3006" s="4">
        <x:f>I3006*J3006</x:f>
      </x:c>
      <x:c r="L3006" s="4" t="n">
        <x:v>0</x:v>
      </x:c>
      <x:c r="M3006" s="5">
        <x:f>J3006/3.143*100</x:f>
      </x:c>
      <x:c r="N3006" s="6">
        <x:f>M3006*L3006/100</x:f>
      </x:c>
      <x:c r="O3006" s="6">
        <x:f>H3006-N3006</x:f>
      </x:c>
    </x:row>
    <x:row r="3007" spans="1:25">
      <x:c r="A3007" s="0" t="s">
        <x:v>131</x:v>
      </x:c>
      <x:c r="B3007" s="0" t="n">
        <x:v>2398</x:v>
      </x:c>
      <x:c r="C3007" s="0" t="s">
        <x:v>128</x:v>
      </x:c>
      <x:c r="D3007" s="0" t="s">
        <x:v>18</x:v>
      </x:c>
      <x:c r="E3007" s="0" t="s">
        <x:v>19</x:v>
      </x:c>
      <x:c r="F3007" s="0" t="s">
        <x:v>20</x:v>
      </x:c>
      <x:c r="G3007" s="0" t="n">
        <x:v>618</x:v>
      </x:c>
      <x:c r="H3007" s="4" t="n">
        <x:v>74.16</x:v>
      </x:c>
      <x:c r="I3007" s="4" t="n">
        <x:v>618</x:v>
      </x:c>
      <x:c r="J3007" s="4" t="n">
        <x:v>0.12</x:v>
      </x:c>
      <x:c r="K3007" s="4">
        <x:f>I3007*J3007</x:f>
      </x:c>
      <x:c r="L3007" s="4" t="n">
        <x:v>132.038</x:v>
      </x:c>
      <x:c r="M3007" s="5">
        <x:f>J3007/0.29*100</x:f>
      </x:c>
      <x:c r="N3007" s="6">
        <x:f>M3007*L3007/100</x:f>
      </x:c>
      <x:c r="O3007" s="6">
        <x:f>H3007-N3007</x:f>
      </x:c>
    </x:row>
    <x:row r="3008" spans="1:25">
      <x:c r="A3008" s="0" t="s">
        <x:v>131</x:v>
      </x:c>
      <x:c r="B3008" s="0" t="n">
        <x:v>2398</x:v>
      </x:c>
      <x:c r="C3008" s="0" t="s">
        <x:v>128</x:v>
      </x:c>
      <x:c r="D3008" s="0" t="s">
        <x:v>129</x:v>
      </x:c>
      <x:c r="E3008" s="0" t="s">
        <x:v>130</x:v>
      </x:c>
      <x:c r="F3008" s="0" t="s">
        <x:v>20</x:v>
      </x:c>
      <x:c r="G3008" s="0" t="n">
        <x:v>618</x:v>
      </x:c>
      <x:c r="H3008" s="4" t="n">
        <x:v>61.8</x:v>
      </x:c>
      <x:c r="I3008" s="4" t="n">
        <x:v>618</x:v>
      </x:c>
      <x:c r="J3008" s="4" t="n">
        <x:v>0.1</x:v>
      </x:c>
      <x:c r="K3008" s="4">
        <x:f>I3008*J3008</x:f>
      </x:c>
      <x:c r="L3008" s="4" t="n">
        <x:v>132.038</x:v>
      </x:c>
      <x:c r="M3008" s="5">
        <x:f>J3008/0.29*100</x:f>
      </x:c>
      <x:c r="N3008" s="6">
        <x:f>M3008*L3008/100</x:f>
      </x:c>
      <x:c r="O3008" s="6">
        <x:f>H3008-N3008</x:f>
      </x:c>
    </x:row>
    <x:row r="3009" spans="1:25">
      <x:c r="A3009" s="0" t="s">
        <x:v>131</x:v>
      </x:c>
      <x:c r="B3009" s="0" t="n">
        <x:v>2398</x:v>
      </x:c>
      <x:c r="C3009" s="0" t="s">
        <x:v>128</x:v>
      </x:c>
      <x:c r="D3009" s="0" t="s">
        <x:v>18</x:v>
      </x:c>
      <x:c r="E3009" s="0" t="s">
        <x:v>19</x:v>
      </x:c>
      <x:c r="F3009" s="0" t="s">
        <x:v>26</x:v>
      </x:c>
      <x:c r="G3009" s="0" t="n">
        <x:v>618</x:v>
      </x:c>
      <x:c r="H3009" s="4" t="n">
        <x:v>43.261</x:v>
      </x:c>
      <x:c r="I3009" s="4" t="n">
        <x:v>618</x:v>
      </x:c>
      <x:c r="J3009" s="4" t="n">
        <x:v>0.07</x:v>
      </x:c>
      <x:c r="K3009" s="4">
        <x:f>I3009*J3009</x:f>
      </x:c>
      <x:c r="L3009" s="4" t="n">
        <x:v>132.038</x:v>
      </x:c>
      <x:c r="M3009" s="5">
        <x:f>J3009/0.29*100</x:f>
      </x:c>
      <x:c r="N3009" s="6">
        <x:f>M3009*L3009/100</x:f>
      </x:c>
      <x:c r="O3009" s="6">
        <x:f>H3009-N3009</x:f>
      </x:c>
    </x:row>
    <x:row r="3010" spans="1:25">
      <x:c r="A3010" s="0" t="s">
        <x:v>56</x:v>
      </x:c>
      <x:c r="B3010" s="0" t="n">
        <x:v>2399</x:v>
      </x:c>
      <x:c r="C3010" s="0" t="s">
        <x:v>128</x:v>
      </x:c>
      <x:c r="D3010" s="0" t="s">
        <x:v>129</x:v>
      </x:c>
      <x:c r="E3010" s="0" t="s">
        <x:v>130</x:v>
      </x:c>
      <x:c r="F3010" s="0" t="s">
        <x:v>20</x:v>
      </x:c>
      <x:c r="G3010" s="0" t="n">
        <x:v>988</x:v>
      </x:c>
      <x:c r="H3010" s="4" t="n">
        <x:v>98.8</x:v>
      </x:c>
      <x:c r="I3010" s="4" t="n">
        <x:v>988</x:v>
      </x:c>
      <x:c r="J3010" s="4" t="n">
        <x:v>0.1</x:v>
      </x:c>
      <x:c r="K3010" s="4">
        <x:f>I3010*J3010</x:f>
      </x:c>
      <x:c r="L3010" s="4" t="n">
        <x:v>186.216</x:v>
      </x:c>
      <x:c r="M3010" s="5">
        <x:f>J3010/0.29*100</x:f>
      </x:c>
      <x:c r="N3010" s="6">
        <x:f>M3010*L3010/100</x:f>
      </x:c>
      <x:c r="O3010" s="6">
        <x:f>H3010-N3010</x:f>
      </x:c>
    </x:row>
    <x:row r="3011" spans="1:25">
      <x:c r="A3011" s="0" t="s">
        <x:v>56</x:v>
      </x:c>
      <x:c r="B3011" s="0" t="n">
        <x:v>2399</x:v>
      </x:c>
      <x:c r="C3011" s="0" t="s">
        <x:v>128</x:v>
      </x:c>
      <x:c r="D3011" s="0" t="s">
        <x:v>18</x:v>
      </x:c>
      <x:c r="E3011" s="0" t="s">
        <x:v>19</x:v>
      </x:c>
      <x:c r="F3011" s="0" t="s">
        <x:v>20</x:v>
      </x:c>
      <x:c r="G3011" s="0" t="n">
        <x:v>988</x:v>
      </x:c>
      <x:c r="H3011" s="4" t="n">
        <x:v>118.56</x:v>
      </x:c>
      <x:c r="I3011" s="4" t="n">
        <x:v>988</x:v>
      </x:c>
      <x:c r="J3011" s="4" t="n">
        <x:v>0.12</x:v>
      </x:c>
      <x:c r="K3011" s="4">
        <x:f>I3011*J3011</x:f>
      </x:c>
      <x:c r="L3011" s="4" t="n">
        <x:v>186.216</x:v>
      </x:c>
      <x:c r="M3011" s="5">
        <x:f>J3011/0.29*100</x:f>
      </x:c>
      <x:c r="N3011" s="6">
        <x:f>M3011*L3011/100</x:f>
      </x:c>
      <x:c r="O3011" s="6">
        <x:f>H3011-N3011</x:f>
      </x:c>
    </x:row>
    <x:row r="3012" spans="1:25">
      <x:c r="A3012" s="0" t="s">
        <x:v>56</x:v>
      </x:c>
      <x:c r="B3012" s="0" t="n">
        <x:v>2399</x:v>
      </x:c>
      <x:c r="C3012" s="0" t="s">
        <x:v>128</x:v>
      </x:c>
      <x:c r="D3012" s="0" t="s">
        <x:v>18</x:v>
      </x:c>
      <x:c r="E3012" s="0" t="s">
        <x:v>19</x:v>
      </x:c>
      <x:c r="F3012" s="0" t="s">
        <x:v>26</x:v>
      </x:c>
      <x:c r="G3012" s="0" t="n">
        <x:v>988</x:v>
      </x:c>
      <x:c r="H3012" s="4" t="n">
        <x:v>69.162</x:v>
      </x:c>
      <x:c r="I3012" s="4" t="n">
        <x:v>988</x:v>
      </x:c>
      <x:c r="J3012" s="4" t="n">
        <x:v>0.07</x:v>
      </x:c>
      <x:c r="K3012" s="4">
        <x:f>I3012*J3012</x:f>
      </x:c>
      <x:c r="L3012" s="4" t="n">
        <x:v>186.216</x:v>
      </x:c>
      <x:c r="M3012" s="5">
        <x:f>J3012/0.29*100</x:f>
      </x:c>
      <x:c r="N3012" s="6">
        <x:f>M3012*L3012/100</x:f>
      </x:c>
      <x:c r="O3012" s="6">
        <x:f>H3012-N3012</x:f>
      </x:c>
    </x:row>
    <x:row r="3013" spans="1:25">
      <x:c r="A3013" s="0" t="s">
        <x:v>86</x:v>
      </x:c>
      <x:c r="B3013" s="0" t="n">
        <x:v>2400</x:v>
      </x:c>
      <x:c r="C3013" s="0" t="s">
        <x:v>21</x:v>
      </x:c>
      <x:c r="D3013" s="0" t="s">
        <x:v>33</x:v>
      </x:c>
      <x:c r="E3013" s="0" t="s">
        <x:v>73</x:v>
      </x:c>
      <x:c r="F3013" s="0" t="s">
        <x:v>20</x:v>
      </x:c>
      <x:c r="G3013" s="0" t="n">
        <x:v>171</x:v>
      </x:c>
      <x:c r="H3013" s="4" t="n">
        <x:v>46.018</x:v>
      </x:c>
      <x:c r="I3013" s="4" t="n">
        <x:v>171</x:v>
      </x:c>
      <x:c r="J3013" s="4" t="n">
        <x:v>0.269</x:v>
      </x:c>
      <x:c r="K3013" s="4">
        <x:f>I3013*J3013</x:f>
      </x:c>
      <x:c r="L3013" s="4" t="n">
        <x:v>0</x:v>
      </x:c>
      <x:c r="M3013" s="5">
        <x:f>J3013/2.367*100</x:f>
      </x:c>
      <x:c r="N3013" s="6">
        <x:f>M3013*L3013/100</x:f>
      </x:c>
      <x:c r="O3013" s="6">
        <x:f>H3013-N3013</x:f>
      </x:c>
    </x:row>
    <x:row r="3014" spans="1:25">
      <x:c r="A3014" s="0" t="s">
        <x:v>86</x:v>
      </x:c>
      <x:c r="B3014" s="0" t="n">
        <x:v>2400</x:v>
      </x:c>
      <x:c r="C3014" s="0" t="s">
        <x:v>21</x:v>
      </x:c>
      <x:c r="D3014" s="0" t="s">
        <x:v>22</x:v>
      </x:c>
      <x:c r="E3014" s="0" t="s">
        <x:v>74</x:v>
      </x:c>
      <x:c r="F3014" s="0" t="s">
        <x:v>20</x:v>
      </x:c>
      <x:c r="G3014" s="0" t="n">
        <x:v>171</x:v>
      </x:c>
      <x:c r="H3014" s="4" t="n">
        <x:v>50.4</x:v>
      </x:c>
      <x:c r="I3014" s="4" t="n">
        <x:v>171</x:v>
      </x:c>
      <x:c r="J3014" s="4" t="n">
        <x:v>0.295</x:v>
      </x:c>
      <x:c r="K3014" s="4">
        <x:f>I3014*J3014</x:f>
      </x:c>
      <x:c r="L3014" s="4" t="n">
        <x:v>0</x:v>
      </x:c>
      <x:c r="M3014" s="5">
        <x:f>J3014/2.367*100</x:f>
      </x:c>
      <x:c r="N3014" s="6">
        <x:f>M3014*L3014/100</x:f>
      </x:c>
      <x:c r="O3014" s="6">
        <x:f>H3014-N3014</x:f>
      </x:c>
    </x:row>
    <x:row r="3015" spans="1:25">
      <x:c r="A3015" s="0" t="s">
        <x:v>86</x:v>
      </x:c>
      <x:c r="B3015" s="0" t="n">
        <x:v>2400</x:v>
      </x:c>
      <x:c r="C3015" s="0" t="s">
        <x:v>21</x:v>
      </x:c>
      <x:c r="D3015" s="0" t="s">
        <x:v>22</x:v>
      </x:c>
      <x:c r="E3015" s="0" t="s">
        <x:v>74</x:v>
      </x:c>
      <x:c r="F3015" s="0" t="s">
        <x:v>20</x:v>
      </x:c>
      <x:c r="G3015" s="0" t="n">
        <x:v>171</x:v>
      </x:c>
      <x:c r="H3015" s="4" t="n">
        <x:v>50.4</x:v>
      </x:c>
      <x:c r="I3015" s="4" t="n">
        <x:v>171</x:v>
      </x:c>
      <x:c r="J3015" s="4" t="n">
        <x:v>0.295</x:v>
      </x:c>
      <x:c r="K3015" s="4">
        <x:f>I3015*J3015</x:f>
      </x:c>
      <x:c r="L3015" s="4" t="n">
        <x:v>0</x:v>
      </x:c>
      <x:c r="M3015" s="5">
        <x:f>J3015/2.367*100</x:f>
      </x:c>
      <x:c r="N3015" s="6">
        <x:f>M3015*L3015/100</x:f>
      </x:c>
      <x:c r="O3015" s="6">
        <x:f>H3015-N3015</x:f>
      </x:c>
    </x:row>
    <x:row r="3016" spans="1:25">
      <x:c r="A3016" s="0" t="s">
        <x:v>86</x:v>
      </x:c>
      <x:c r="B3016" s="0" t="n">
        <x:v>2400</x:v>
      </x:c>
      <x:c r="C3016" s="0" t="s">
        <x:v>21</x:v>
      </x:c>
      <x:c r="D3016" s="0" t="s">
        <x:v>22</x:v>
      </x:c>
      <x:c r="E3016" s="0" t="s">
        <x:v>74</x:v>
      </x:c>
      <x:c r="F3016" s="0" t="s">
        <x:v>20</x:v>
      </x:c>
      <x:c r="G3016" s="0" t="n">
        <x:v>171</x:v>
      </x:c>
      <x:c r="H3016" s="4" t="n">
        <x:v>50.4</x:v>
      </x:c>
      <x:c r="I3016" s="4" t="n">
        <x:v>171</x:v>
      </x:c>
      <x:c r="J3016" s="4" t="n">
        <x:v>0.295</x:v>
      </x:c>
      <x:c r="K3016" s="4">
        <x:f>I3016*J3016</x:f>
      </x:c>
      <x:c r="L3016" s="4" t="n">
        <x:v>0</x:v>
      </x:c>
      <x:c r="M3016" s="5">
        <x:f>J3016/2.367*100</x:f>
      </x:c>
      <x:c r="N3016" s="6">
        <x:f>M3016*L3016/100</x:f>
      </x:c>
      <x:c r="O3016" s="6">
        <x:f>H3016-N3016</x:f>
      </x:c>
    </x:row>
    <x:row r="3017" spans="1:25">
      <x:c r="A3017" s="0" t="s">
        <x:v>86</x:v>
      </x:c>
      <x:c r="B3017" s="0" t="n">
        <x:v>2400</x:v>
      </x:c>
      <x:c r="C3017" s="0" t="s">
        <x:v>21</x:v>
      </x:c>
      <x:c r="D3017" s="0" t="s">
        <x:v>22</x:v>
      </x:c>
      <x:c r="E3017" s="0" t="s">
        <x:v>74</x:v>
      </x:c>
      <x:c r="F3017" s="0" t="s">
        <x:v>20</x:v>
      </x:c>
      <x:c r="G3017" s="0" t="n">
        <x:v>171</x:v>
      </x:c>
      <x:c r="H3017" s="4" t="n">
        <x:v>50.4</x:v>
      </x:c>
      <x:c r="I3017" s="4" t="n">
        <x:v>171</x:v>
      </x:c>
      <x:c r="J3017" s="4" t="n">
        <x:v>0.295</x:v>
      </x:c>
      <x:c r="K3017" s="4">
        <x:f>I3017*J3017</x:f>
      </x:c>
      <x:c r="L3017" s="4" t="n">
        <x:v>0</x:v>
      </x:c>
      <x:c r="M3017" s="5">
        <x:f>J3017/2.367*100</x:f>
      </x:c>
      <x:c r="N3017" s="6">
        <x:f>M3017*L3017/100</x:f>
      </x:c>
      <x:c r="O3017" s="6">
        <x:f>H3017-N3017</x:f>
      </x:c>
    </x:row>
    <x:row r="3018" spans="1:25">
      <x:c r="A3018" s="0" t="s">
        <x:v>86</x:v>
      </x:c>
      <x:c r="B3018" s="0" t="n">
        <x:v>2400</x:v>
      </x:c>
      <x:c r="C3018" s="0" t="s">
        <x:v>21</x:v>
      </x:c>
      <x:c r="D3018" s="0" t="s">
        <x:v>33</x:v>
      </x:c>
      <x:c r="E3018" s="0" t="s">
        <x:v>73</x:v>
      </x:c>
      <x:c r="F3018" s="0" t="s">
        <x:v>26</x:v>
      </x:c>
      <x:c r="G3018" s="0" t="n">
        <x:v>171</x:v>
      </x:c>
      <x:c r="H3018" s="4" t="n">
        <x:v>13.497</x:v>
      </x:c>
      <x:c r="I3018" s="4" t="n">
        <x:v>171</x:v>
      </x:c>
      <x:c r="J3018" s="4" t="n">
        <x:v>0.078</x:v>
      </x:c>
      <x:c r="K3018" s="4">
        <x:f>I3018*J3018</x:f>
      </x:c>
      <x:c r="L3018" s="4" t="n">
        <x:v>0</x:v>
      </x:c>
      <x:c r="M3018" s="5">
        <x:f>J3018/2.367*100</x:f>
      </x:c>
      <x:c r="N3018" s="6">
        <x:f>M3018*L3018/100</x:f>
      </x:c>
      <x:c r="O3018" s="6">
        <x:f>H3018-N3018</x:f>
      </x:c>
    </x:row>
    <x:row r="3019" spans="1:25">
      <x:c r="A3019" s="0" t="s">
        <x:v>86</x:v>
      </x:c>
      <x:c r="B3019" s="0" t="n">
        <x:v>2400</x:v>
      </x:c>
      <x:c r="C3019" s="0" t="s">
        <x:v>21</x:v>
      </x:c>
      <x:c r="D3019" s="0" t="s">
        <x:v>36</x:v>
      </x:c>
      <x:c r="E3019" s="0" t="s">
        <x:v>75</x:v>
      </x:c>
      <x:c r="F3019" s="0" t="s">
        <x:v>26</x:v>
      </x:c>
      <x:c r="G3019" s="0" t="n">
        <x:v>171</x:v>
      </x:c>
      <x:c r="H3019" s="4" t="n">
        <x:v>72.66</x:v>
      </x:c>
      <x:c r="I3019" s="4" t="n">
        <x:v>171</x:v>
      </x:c>
      <x:c r="J3019" s="4" t="n">
        <x:v>0.42</x:v>
      </x:c>
      <x:c r="K3019" s="4">
        <x:f>I3019*J3019</x:f>
      </x:c>
      <x:c r="L3019" s="4" t="n">
        <x:v>0</x:v>
      </x:c>
      <x:c r="M3019" s="5">
        <x:f>J3019/2.367*100</x:f>
      </x:c>
      <x:c r="N3019" s="6">
        <x:f>M3019*L3019/100</x:f>
      </x:c>
      <x:c r="O3019" s="6">
        <x:f>H3019-N3019</x:f>
      </x:c>
    </x:row>
    <x:row r="3020" spans="1:25">
      <x:c r="A3020" s="0" t="s">
        <x:v>86</x:v>
      </x:c>
      <x:c r="B3020" s="0" t="n">
        <x:v>2400</x:v>
      </x:c>
      <x:c r="C3020" s="0" t="s">
        <x:v>21</x:v>
      </x:c>
      <x:c r="D3020" s="0" t="s">
        <x:v>36</x:v>
      </x:c>
      <x:c r="E3020" s="0" t="s">
        <x:v>76</x:v>
      </x:c>
      <x:c r="F3020" s="0" t="s">
        <x:v>26</x:v>
      </x:c>
      <x:c r="G3020" s="0" t="n">
        <x:v>171</x:v>
      </x:c>
      <x:c r="H3020" s="4" t="n">
        <x:v>72.66</x:v>
      </x:c>
      <x:c r="I3020" s="4" t="n">
        <x:v>171</x:v>
      </x:c>
      <x:c r="J3020" s="4" t="n">
        <x:v>0.42</x:v>
      </x:c>
      <x:c r="K3020" s="4">
        <x:f>I3020*J3020</x:f>
      </x:c>
      <x:c r="L3020" s="4" t="n">
        <x:v>0</x:v>
      </x:c>
      <x:c r="M3020" s="5">
        <x:f>J3020/2.367*100</x:f>
      </x:c>
      <x:c r="N3020" s="6">
        <x:f>M3020*L3020/100</x:f>
      </x:c>
      <x:c r="O3020" s="6">
        <x:f>H3020-N3020</x:f>
      </x:c>
    </x:row>
    <x:row r="3021" spans="1:25">
      <x:c r="A3021" s="0" t="s">
        <x:v>85</x:v>
      </x:c>
      <x:c r="B3021" s="0" t="n">
        <x:v>2401</x:v>
      </x:c>
      <x:c r="C3021" s="0" t="s">
        <x:v>21</x:v>
      </x:c>
      <x:c r="D3021" s="0" t="s">
        <x:v>22</x:v>
      </x:c>
      <x:c r="E3021" s="0" t="s">
        <x:v>74</x:v>
      </x:c>
      <x:c r="F3021" s="0" t="s">
        <x:v>20</x:v>
      </x:c>
      <x:c r="G3021" s="0" t="n">
        <x:v>173</x:v>
      </x:c>
      <x:c r="H3021" s="4" t="n">
        <x:v>50.4</x:v>
      </x:c>
      <x:c r="I3021" s="4" t="n">
        <x:v>173</x:v>
      </x:c>
      <x:c r="J3021" s="4" t="n">
        <x:v>0.291</x:v>
      </x:c>
      <x:c r="K3021" s="4">
        <x:f>I3021*J3021</x:f>
      </x:c>
      <x:c r="L3021" s="4" t="n">
        <x:v>0</x:v>
      </x:c>
      <x:c r="M3021" s="5">
        <x:f>J3021/2.348*100</x:f>
      </x:c>
      <x:c r="N3021" s="6">
        <x:f>M3021*L3021/100</x:f>
      </x:c>
      <x:c r="O3021" s="6">
        <x:f>H3021-N3021</x:f>
      </x:c>
    </x:row>
    <x:row r="3022" spans="1:25">
      <x:c r="A3022" s="0" t="s">
        <x:v>85</x:v>
      </x:c>
      <x:c r="B3022" s="0" t="n">
        <x:v>2401</x:v>
      </x:c>
      <x:c r="C3022" s="0" t="s">
        <x:v>21</x:v>
      </x:c>
      <x:c r="D3022" s="0" t="s">
        <x:v>33</x:v>
      </x:c>
      <x:c r="E3022" s="0" t="s">
        <x:v>73</x:v>
      </x:c>
      <x:c r="F3022" s="0" t="s">
        <x:v>20</x:v>
      </x:c>
      <x:c r="G3022" s="0" t="n">
        <x:v>173</x:v>
      </x:c>
      <x:c r="H3022" s="4" t="n">
        <x:v>46.018</x:v>
      </x:c>
      <x:c r="I3022" s="4" t="n">
        <x:v>173</x:v>
      </x:c>
      <x:c r="J3022" s="4" t="n">
        <x:v>0.266</x:v>
      </x:c>
      <x:c r="K3022" s="4">
        <x:f>I3022*J3022</x:f>
      </x:c>
      <x:c r="L3022" s="4" t="n">
        <x:v>0</x:v>
      </x:c>
      <x:c r="M3022" s="5">
        <x:f>J3022/2.348*100</x:f>
      </x:c>
      <x:c r="N3022" s="6">
        <x:f>M3022*L3022/100</x:f>
      </x:c>
      <x:c r="O3022" s="6">
        <x:f>H3022-N3022</x:f>
      </x:c>
    </x:row>
    <x:row r="3023" spans="1:25">
      <x:c r="A3023" s="0" t="s">
        <x:v>85</x:v>
      </x:c>
      <x:c r="B3023" s="0" t="n">
        <x:v>2401</x:v>
      </x:c>
      <x:c r="C3023" s="0" t="s">
        <x:v>21</x:v>
      </x:c>
      <x:c r="D3023" s="0" t="s">
        <x:v>22</x:v>
      </x:c>
      <x:c r="E3023" s="0" t="s">
        <x:v>74</x:v>
      </x:c>
      <x:c r="F3023" s="0" t="s">
        <x:v>20</x:v>
      </x:c>
      <x:c r="G3023" s="0" t="n">
        <x:v>173</x:v>
      </x:c>
      <x:c r="H3023" s="4" t="n">
        <x:v>50.4</x:v>
      </x:c>
      <x:c r="I3023" s="4" t="n">
        <x:v>173</x:v>
      </x:c>
      <x:c r="J3023" s="4" t="n">
        <x:v>0.291</x:v>
      </x:c>
      <x:c r="K3023" s="4">
        <x:f>I3023*J3023</x:f>
      </x:c>
      <x:c r="L3023" s="4" t="n">
        <x:v>0</x:v>
      </x:c>
      <x:c r="M3023" s="5">
        <x:f>J3023/2.348*100</x:f>
      </x:c>
      <x:c r="N3023" s="6">
        <x:f>M3023*L3023/100</x:f>
      </x:c>
      <x:c r="O3023" s="6">
        <x:f>H3023-N3023</x:f>
      </x:c>
    </x:row>
    <x:row r="3024" spans="1:25">
      <x:c r="A3024" s="0" t="s">
        <x:v>85</x:v>
      </x:c>
      <x:c r="B3024" s="0" t="n">
        <x:v>2401</x:v>
      </x:c>
      <x:c r="C3024" s="0" t="s">
        <x:v>21</x:v>
      </x:c>
      <x:c r="D3024" s="0" t="s">
        <x:v>22</x:v>
      </x:c>
      <x:c r="E3024" s="0" t="s">
        <x:v>74</x:v>
      </x:c>
      <x:c r="F3024" s="0" t="s">
        <x:v>20</x:v>
      </x:c>
      <x:c r="G3024" s="0" t="n">
        <x:v>173</x:v>
      </x:c>
      <x:c r="H3024" s="4" t="n">
        <x:v>50.4</x:v>
      </x:c>
      <x:c r="I3024" s="4" t="n">
        <x:v>173</x:v>
      </x:c>
      <x:c r="J3024" s="4" t="n">
        <x:v>0.291</x:v>
      </x:c>
      <x:c r="K3024" s="4">
        <x:f>I3024*J3024</x:f>
      </x:c>
      <x:c r="L3024" s="4" t="n">
        <x:v>0</x:v>
      </x:c>
      <x:c r="M3024" s="5">
        <x:f>J3024/2.348*100</x:f>
      </x:c>
      <x:c r="N3024" s="6">
        <x:f>M3024*L3024/100</x:f>
      </x:c>
      <x:c r="O3024" s="6">
        <x:f>H3024-N3024</x:f>
      </x:c>
    </x:row>
    <x:row r="3025" spans="1:25">
      <x:c r="A3025" s="0" t="s">
        <x:v>85</x:v>
      </x:c>
      <x:c r="B3025" s="0" t="n">
        <x:v>2401</x:v>
      </x:c>
      <x:c r="C3025" s="0" t="s">
        <x:v>21</x:v>
      </x:c>
      <x:c r="D3025" s="0" t="s">
        <x:v>22</x:v>
      </x:c>
      <x:c r="E3025" s="0" t="s">
        <x:v>74</x:v>
      </x:c>
      <x:c r="F3025" s="0" t="s">
        <x:v>20</x:v>
      </x:c>
      <x:c r="G3025" s="0" t="n">
        <x:v>173</x:v>
      </x:c>
      <x:c r="H3025" s="4" t="n">
        <x:v>50.4</x:v>
      </x:c>
      <x:c r="I3025" s="4" t="n">
        <x:v>173</x:v>
      </x:c>
      <x:c r="J3025" s="4" t="n">
        <x:v>0.291</x:v>
      </x:c>
      <x:c r="K3025" s="4">
        <x:f>I3025*J3025</x:f>
      </x:c>
      <x:c r="L3025" s="4" t="n">
        <x:v>0</x:v>
      </x:c>
      <x:c r="M3025" s="5">
        <x:f>J3025/2.348*100</x:f>
      </x:c>
      <x:c r="N3025" s="6">
        <x:f>M3025*L3025/100</x:f>
      </x:c>
      <x:c r="O3025" s="6">
        <x:f>H3025-N3025</x:f>
      </x:c>
    </x:row>
    <x:row r="3026" spans="1:25">
      <x:c r="A3026" s="0" t="s">
        <x:v>85</x:v>
      </x:c>
      <x:c r="B3026" s="0" t="n">
        <x:v>2401</x:v>
      </x:c>
      <x:c r="C3026" s="0" t="s">
        <x:v>21</x:v>
      </x:c>
      <x:c r="D3026" s="0" t="s">
        <x:v>33</x:v>
      </x:c>
      <x:c r="E3026" s="0" t="s">
        <x:v>73</x:v>
      </x:c>
      <x:c r="F3026" s="0" t="s">
        <x:v>26</x:v>
      </x:c>
      <x:c r="G3026" s="0" t="n">
        <x:v>173</x:v>
      </x:c>
      <x:c r="H3026" s="4" t="n">
        <x:v>13.495</x:v>
      </x:c>
      <x:c r="I3026" s="4" t="n">
        <x:v>173</x:v>
      </x:c>
      <x:c r="J3026" s="4" t="n">
        <x:v>0.078</x:v>
      </x:c>
      <x:c r="K3026" s="4">
        <x:f>I3026*J3026</x:f>
      </x:c>
      <x:c r="L3026" s="4" t="n">
        <x:v>0</x:v>
      </x:c>
      <x:c r="M3026" s="5">
        <x:f>J3026/2.348*100</x:f>
      </x:c>
      <x:c r="N3026" s="6">
        <x:f>M3026*L3026/100</x:f>
      </x:c>
      <x:c r="O3026" s="6">
        <x:f>H3026-N3026</x:f>
      </x:c>
    </x:row>
    <x:row r="3027" spans="1:25">
      <x:c r="A3027" s="0" t="s">
        <x:v>85</x:v>
      </x:c>
      <x:c r="B3027" s="0" t="n">
        <x:v>2401</x:v>
      </x:c>
      <x:c r="C3027" s="0" t="s">
        <x:v>21</x:v>
      </x:c>
      <x:c r="D3027" s="0" t="s">
        <x:v>36</x:v>
      </x:c>
      <x:c r="E3027" s="0" t="s">
        <x:v>75</x:v>
      </x:c>
      <x:c r="F3027" s="0" t="s">
        <x:v>26</x:v>
      </x:c>
      <x:c r="G3027" s="0" t="n">
        <x:v>173</x:v>
      </x:c>
      <x:c r="H3027" s="4" t="n">
        <x:v>72.66</x:v>
      </x:c>
      <x:c r="I3027" s="4" t="n">
        <x:v>173</x:v>
      </x:c>
      <x:c r="J3027" s="4" t="n">
        <x:v>0.42</x:v>
      </x:c>
      <x:c r="K3027" s="4">
        <x:f>I3027*J3027</x:f>
      </x:c>
      <x:c r="L3027" s="4" t="n">
        <x:v>0</x:v>
      </x:c>
      <x:c r="M3027" s="5">
        <x:f>J3027/2.348*100</x:f>
      </x:c>
      <x:c r="N3027" s="6">
        <x:f>M3027*L3027/100</x:f>
      </x:c>
      <x:c r="O3027" s="6">
        <x:f>H3027-N3027</x:f>
      </x:c>
    </x:row>
    <x:row r="3028" spans="1:25">
      <x:c r="A3028" s="0" t="s">
        <x:v>85</x:v>
      </x:c>
      <x:c r="B3028" s="0" t="n">
        <x:v>2401</x:v>
      </x:c>
      <x:c r="C3028" s="0" t="s">
        <x:v>21</x:v>
      </x:c>
      <x:c r="D3028" s="0" t="s">
        <x:v>36</x:v>
      </x:c>
      <x:c r="E3028" s="0" t="s">
        <x:v>76</x:v>
      </x:c>
      <x:c r="F3028" s="0" t="s">
        <x:v>26</x:v>
      </x:c>
      <x:c r="G3028" s="0" t="n">
        <x:v>173</x:v>
      </x:c>
      <x:c r="H3028" s="4" t="n">
        <x:v>72.661</x:v>
      </x:c>
      <x:c r="I3028" s="4" t="n">
        <x:v>173</x:v>
      </x:c>
      <x:c r="J3028" s="4" t="n">
        <x:v>0.42</x:v>
      </x:c>
      <x:c r="K3028" s="4">
        <x:f>I3028*J3028</x:f>
      </x:c>
      <x:c r="L3028" s="4" t="n">
        <x:v>0</x:v>
      </x:c>
      <x:c r="M3028" s="5">
        <x:f>J3028/2.348*100</x:f>
      </x:c>
      <x:c r="N3028" s="6">
        <x:f>M3028*L3028/100</x:f>
      </x:c>
      <x:c r="O3028" s="6">
        <x:f>H3028-N3028</x:f>
      </x:c>
    </x:row>
    <x:row r="3029" spans="1:25">
      <x:c r="A3029" s="0" t="s">
        <x:v>27</x:v>
      </x:c>
      <x:c r="B3029" s="0" t="n">
        <x:v>2402</x:v>
      </x:c>
      <x:c r="C3029" s="0" t="s">
        <x:v>21</x:v>
      </x:c>
      <x:c r="D3029" s="0" t="s">
        <x:v>22</x:v>
      </x:c>
      <x:c r="E3029" s="0" t="s">
        <x:v>23</x:v>
      </x:c>
      <x:c r="F3029" s="0" t="s">
        <x:v>20</x:v>
      </x:c>
      <x:c r="G3029" s="0" t="n">
        <x:v>137</x:v>
      </x:c>
      <x:c r="H3029" s="4" t="n">
        <x:v>6.82</x:v>
      </x:c>
      <x:c r="I3029" s="4" t="n">
        <x:v>137</x:v>
      </x:c>
      <x:c r="J3029" s="4" t="n">
        <x:v>0.05</x:v>
      </x:c>
      <x:c r="K3029" s="4">
        <x:f>I3029*J3029</x:f>
      </x:c>
      <x:c r="L3029" s="4" t="n">
        <x:v>0</x:v>
      </x:c>
      <x:c r="M3029" s="5">
        <x:f>J3029/2.755*100</x:f>
      </x:c>
      <x:c r="N3029" s="6">
        <x:f>M3029*L3029/100</x:f>
      </x:c>
      <x:c r="O3029" s="6">
        <x:f>H3029-N3029</x:f>
      </x:c>
    </x:row>
    <x:row r="3030" spans="1:25">
      <x:c r="A3030" s="0" t="s">
        <x:v>27</x:v>
      </x:c>
      <x:c r="B3030" s="0" t="n">
        <x:v>2402</x:v>
      </x:c>
      <x:c r="C3030" s="0" t="s">
        <x:v>21</x:v>
      </x:c>
      <x:c r="D3030" s="0" t="s">
        <x:v>22</x:v>
      </x:c>
      <x:c r="E3030" s="0" t="s">
        <x:v>23</x:v>
      </x:c>
      <x:c r="F3030" s="0" t="s">
        <x:v>20</x:v>
      </x:c>
      <x:c r="G3030" s="0" t="n">
        <x:v>137</x:v>
      </x:c>
      <x:c r="H3030" s="4" t="n">
        <x:v>39.897</x:v>
      </x:c>
      <x:c r="I3030" s="4" t="n">
        <x:v>137</x:v>
      </x:c>
      <x:c r="J3030" s="4" t="n">
        <x:v>0.291</x:v>
      </x:c>
      <x:c r="K3030" s="4">
        <x:f>I3030*J3030</x:f>
      </x:c>
      <x:c r="L3030" s="4" t="n">
        <x:v>0</x:v>
      </x:c>
      <x:c r="M3030" s="5">
        <x:f>J3030/2.755*100</x:f>
      </x:c>
      <x:c r="N3030" s="6">
        <x:f>M3030*L3030/100</x:f>
      </x:c>
      <x:c r="O3030" s="6">
        <x:f>H3030-N3030</x:f>
      </x:c>
    </x:row>
    <x:row r="3031" spans="1:25">
      <x:c r="A3031" s="0" t="s">
        <x:v>27</x:v>
      </x:c>
      <x:c r="B3031" s="0" t="n">
        <x:v>2402</x:v>
      </x:c>
      <x:c r="C3031" s="0" t="s">
        <x:v>21</x:v>
      </x:c>
      <x:c r="D3031" s="0" t="s">
        <x:v>22</x:v>
      </x:c>
      <x:c r="E3031" s="0" t="s">
        <x:v>23</x:v>
      </x:c>
      <x:c r="F3031" s="0" t="s">
        <x:v>20</x:v>
      </x:c>
      <x:c r="G3031" s="0" t="n">
        <x:v>137</x:v>
      </x:c>
      <x:c r="H3031" s="4" t="n">
        <x:v>43.384</x:v>
      </x:c>
      <x:c r="I3031" s="4" t="n">
        <x:v>137</x:v>
      </x:c>
      <x:c r="J3031" s="4" t="n">
        <x:v>0.317</x:v>
      </x:c>
      <x:c r="K3031" s="4">
        <x:f>I3031*J3031</x:f>
      </x:c>
      <x:c r="L3031" s="4" t="n">
        <x:v>0</x:v>
      </x:c>
      <x:c r="M3031" s="5">
        <x:f>J3031/2.755*100</x:f>
      </x:c>
      <x:c r="N3031" s="6">
        <x:f>M3031*L3031/100</x:f>
      </x:c>
      <x:c r="O3031" s="6">
        <x:f>H3031-N3031</x:f>
      </x:c>
    </x:row>
    <x:row r="3032" spans="1:25">
      <x:c r="A3032" s="0" t="s">
        <x:v>27</x:v>
      </x:c>
      <x:c r="B3032" s="0" t="n">
        <x:v>2402</x:v>
      </x:c>
      <x:c r="C3032" s="0" t="s">
        <x:v>21</x:v>
      </x:c>
      <x:c r="D3032" s="0" t="s">
        <x:v>22</x:v>
      </x:c>
      <x:c r="E3032" s="0" t="s">
        <x:v>23</x:v>
      </x:c>
      <x:c r="F3032" s="0" t="s">
        <x:v>20</x:v>
      </x:c>
      <x:c r="G3032" s="0" t="n">
        <x:v>137</x:v>
      </x:c>
      <x:c r="H3032" s="4" t="n">
        <x:v>43.384</x:v>
      </x:c>
      <x:c r="I3032" s="4" t="n">
        <x:v>137</x:v>
      </x:c>
      <x:c r="J3032" s="4" t="n">
        <x:v>0.317</x:v>
      </x:c>
      <x:c r="K3032" s="4">
        <x:f>I3032*J3032</x:f>
      </x:c>
      <x:c r="L3032" s="4" t="n">
        <x:v>0</x:v>
      </x:c>
      <x:c r="M3032" s="5">
        <x:f>J3032/2.755*100</x:f>
      </x:c>
      <x:c r="N3032" s="6">
        <x:f>M3032*L3032/100</x:f>
      </x:c>
      <x:c r="O3032" s="6">
        <x:f>H3032-N3032</x:f>
      </x:c>
    </x:row>
    <x:row r="3033" spans="1:25">
      <x:c r="A3033" s="0" t="s">
        <x:v>27</x:v>
      </x:c>
      <x:c r="B3033" s="0" t="n">
        <x:v>2402</x:v>
      </x:c>
      <x:c r="C3033" s="0" t="s">
        <x:v>21</x:v>
      </x:c>
      <x:c r="D3033" s="0" t="s">
        <x:v>28</x:v>
      </x:c>
      <x:c r="E3033" s="0" t="s">
        <x:v>19</x:v>
      </x:c>
      <x:c r="F3033" s="0" t="s">
        <x:v>26</x:v>
      </x:c>
      <x:c r="G3033" s="0" t="n">
        <x:v>137</x:v>
      </x:c>
      <x:c r="H3033" s="4" t="n">
        <x:v>35.62</x:v>
      </x:c>
      <x:c r="I3033" s="4" t="n">
        <x:v>137</x:v>
      </x:c>
      <x:c r="J3033" s="4" t="n">
        <x:v>0.26</x:v>
      </x:c>
      <x:c r="K3033" s="4">
        <x:f>I3033*J3033</x:f>
      </x:c>
      <x:c r="L3033" s="4" t="n">
        <x:v>0</x:v>
      </x:c>
      <x:c r="M3033" s="5">
        <x:f>J3033/2.755*100</x:f>
      </x:c>
      <x:c r="N3033" s="6">
        <x:f>M3033*L3033/100</x:f>
      </x:c>
      <x:c r="O3033" s="6">
        <x:f>H3033-N3033</x:f>
      </x:c>
    </x:row>
    <x:row r="3034" spans="1:25">
      <x:c r="A3034" s="0" t="s">
        <x:v>27</x:v>
      </x:c>
      <x:c r="B3034" s="0" t="n">
        <x:v>2402</x:v>
      </x:c>
      <x:c r="C3034" s="0" t="s">
        <x:v>21</x:v>
      </x:c>
      <x:c r="D3034" s="0" t="s">
        <x:v>28</x:v>
      </x:c>
      <x:c r="E3034" s="0" t="s">
        <x:v>23</x:v>
      </x:c>
      <x:c r="F3034" s="0" t="s">
        <x:v>26</x:v>
      </x:c>
      <x:c r="G3034" s="0" t="n">
        <x:v>137</x:v>
      </x:c>
      <x:c r="H3034" s="4" t="n">
        <x:v>208.24</x:v>
      </x:c>
      <x:c r="I3034" s="4" t="n">
        <x:v>137</x:v>
      </x:c>
      <x:c r="J3034" s="4" t="n">
        <x:v>1.52</x:v>
      </x:c>
      <x:c r="K3034" s="4">
        <x:f>I3034*J3034</x:f>
      </x:c>
      <x:c r="L3034" s="4" t="n">
        <x:v>0</x:v>
      </x:c>
      <x:c r="M3034" s="5">
        <x:f>J3034/2.755*100</x:f>
      </x:c>
      <x:c r="N3034" s="6">
        <x:f>M3034*L3034/100</x:f>
      </x:c>
      <x:c r="O3034" s="6">
        <x:f>H3034-N3034</x:f>
      </x:c>
    </x:row>
    <x:row r="3035" spans="1:25">
      <x:c r="A3035" s="0" t="s">
        <x:v>65</x:v>
      </x:c>
      <x:c r="B3035" s="0" t="n">
        <x:v>2403</x:v>
      </x:c>
      <x:c r="C3035" s="0" t="s">
        <x:v>21</x:v>
      </x:c>
      <x:c r="D3035" s="0" t="s">
        <x:v>22</x:v>
      </x:c>
      <x:c r="E3035" s="0" t="s">
        <x:v>23</x:v>
      </x:c>
      <x:c r="F3035" s="0" t="s">
        <x:v>20</x:v>
      </x:c>
      <x:c r="G3035" s="0" t="n">
        <x:v>140</x:v>
      </x:c>
      <x:c r="H3035" s="4" t="n">
        <x:v>7.843</x:v>
      </x:c>
      <x:c r="I3035" s="4" t="n">
        <x:v>140</x:v>
      </x:c>
      <x:c r="J3035" s="4" t="n">
        <x:v>0.056</x:v>
      </x:c>
      <x:c r="K3035" s="4">
        <x:f>I3035*J3035</x:f>
      </x:c>
      <x:c r="L3035" s="4" t="n">
        <x:v>0</x:v>
      </x:c>
      <x:c r="M3035" s="5">
        <x:f>J3035/2.741*100</x:f>
      </x:c>
      <x:c r="N3035" s="6">
        <x:f>M3035*L3035/100</x:f>
      </x:c>
      <x:c r="O3035" s="6">
        <x:f>H3035-N3035</x:f>
      </x:c>
    </x:row>
    <x:row r="3036" spans="1:25">
      <x:c r="A3036" s="0" t="s">
        <x:v>65</x:v>
      </x:c>
      <x:c r="B3036" s="0" t="n">
        <x:v>2403</x:v>
      </x:c>
      <x:c r="C3036" s="0" t="s">
        <x:v>21</x:v>
      </x:c>
      <x:c r="D3036" s="0" t="s">
        <x:v>22</x:v>
      </x:c>
      <x:c r="E3036" s="0" t="s">
        <x:v>23</x:v>
      </x:c>
      <x:c r="F3036" s="0" t="s">
        <x:v>20</x:v>
      </x:c>
      <x:c r="G3036" s="0" t="n">
        <x:v>140</x:v>
      </x:c>
      <x:c r="H3036" s="4" t="n">
        <x:v>39.897</x:v>
      </x:c>
      <x:c r="I3036" s="4" t="n">
        <x:v>140</x:v>
      </x:c>
      <x:c r="J3036" s="4" t="n">
        <x:v>0.285</x:v>
      </x:c>
      <x:c r="K3036" s="4">
        <x:f>I3036*J3036</x:f>
      </x:c>
      <x:c r="L3036" s="4" t="n">
        <x:v>0</x:v>
      </x:c>
      <x:c r="M3036" s="5">
        <x:f>J3036/2.741*100</x:f>
      </x:c>
      <x:c r="N3036" s="6">
        <x:f>M3036*L3036/100</x:f>
      </x:c>
      <x:c r="O3036" s="6">
        <x:f>H3036-N3036</x:f>
      </x:c>
    </x:row>
    <x:row r="3037" spans="1:25">
      <x:c r="A3037" s="0" t="s">
        <x:v>65</x:v>
      </x:c>
      <x:c r="B3037" s="0" t="n">
        <x:v>2403</x:v>
      </x:c>
      <x:c r="C3037" s="0" t="s">
        <x:v>21</x:v>
      </x:c>
      <x:c r="D3037" s="0" t="s">
        <x:v>22</x:v>
      </x:c>
      <x:c r="E3037" s="0" t="s">
        <x:v>23</x:v>
      </x:c>
      <x:c r="F3037" s="0" t="s">
        <x:v>20</x:v>
      </x:c>
      <x:c r="G3037" s="0" t="n">
        <x:v>140</x:v>
      </x:c>
      <x:c r="H3037" s="4" t="n">
        <x:v>43.384</x:v>
      </x:c>
      <x:c r="I3037" s="4" t="n">
        <x:v>140</x:v>
      </x:c>
      <x:c r="J3037" s="4" t="n">
        <x:v>0.31</x:v>
      </x:c>
      <x:c r="K3037" s="4">
        <x:f>I3037*J3037</x:f>
      </x:c>
      <x:c r="L3037" s="4" t="n">
        <x:v>0</x:v>
      </x:c>
      <x:c r="M3037" s="5">
        <x:f>J3037/2.741*100</x:f>
      </x:c>
      <x:c r="N3037" s="6">
        <x:f>M3037*L3037/100</x:f>
      </x:c>
      <x:c r="O3037" s="6">
        <x:f>H3037-N3037</x:f>
      </x:c>
    </x:row>
    <x:row r="3038" spans="1:25">
      <x:c r="A3038" s="0" t="s">
        <x:v>65</x:v>
      </x:c>
      <x:c r="B3038" s="0" t="n">
        <x:v>2403</x:v>
      </x:c>
      <x:c r="C3038" s="0" t="s">
        <x:v>21</x:v>
      </x:c>
      <x:c r="D3038" s="0" t="s">
        <x:v>22</x:v>
      </x:c>
      <x:c r="E3038" s="0" t="s">
        <x:v>23</x:v>
      </x:c>
      <x:c r="F3038" s="0" t="s">
        <x:v>20</x:v>
      </x:c>
      <x:c r="G3038" s="0" t="n">
        <x:v>140</x:v>
      </x:c>
      <x:c r="H3038" s="4" t="n">
        <x:v>43.384</x:v>
      </x:c>
      <x:c r="I3038" s="4" t="n">
        <x:v>140</x:v>
      </x:c>
      <x:c r="J3038" s="4" t="n">
        <x:v>0.31</x:v>
      </x:c>
      <x:c r="K3038" s="4">
        <x:f>I3038*J3038</x:f>
      </x:c>
      <x:c r="L3038" s="4" t="n">
        <x:v>0</x:v>
      </x:c>
      <x:c r="M3038" s="5">
        <x:f>J3038/2.741*100</x:f>
      </x:c>
      <x:c r="N3038" s="6">
        <x:f>M3038*L3038/100</x:f>
      </x:c>
      <x:c r="O3038" s="6">
        <x:f>H3038-N3038</x:f>
      </x:c>
    </x:row>
    <x:row r="3039" spans="1:25">
      <x:c r="A3039" s="0" t="s">
        <x:v>65</x:v>
      </x:c>
      <x:c r="B3039" s="0" t="n">
        <x:v>2403</x:v>
      </x:c>
      <x:c r="C3039" s="0" t="s">
        <x:v>21</x:v>
      </x:c>
      <x:c r="D3039" s="0" t="s">
        <x:v>28</x:v>
      </x:c>
      <x:c r="E3039" s="0" t="s">
        <x:v>19</x:v>
      </x:c>
      <x:c r="F3039" s="0" t="s">
        <x:v>26</x:v>
      </x:c>
      <x:c r="G3039" s="0" t="n">
        <x:v>140</x:v>
      </x:c>
      <x:c r="H3039" s="4" t="n">
        <x:v>36.4</x:v>
      </x:c>
      <x:c r="I3039" s="4" t="n">
        <x:v>140</x:v>
      </x:c>
      <x:c r="J3039" s="4" t="n">
        <x:v>0.26</x:v>
      </x:c>
      <x:c r="K3039" s="4">
        <x:f>I3039*J3039</x:f>
      </x:c>
      <x:c r="L3039" s="4" t="n">
        <x:v>0</x:v>
      </x:c>
      <x:c r="M3039" s="5">
        <x:f>J3039/2.741*100</x:f>
      </x:c>
      <x:c r="N3039" s="6">
        <x:f>M3039*L3039/100</x:f>
      </x:c>
      <x:c r="O3039" s="6">
        <x:f>H3039-N3039</x:f>
      </x:c>
    </x:row>
    <x:row r="3040" spans="1:25">
      <x:c r="A3040" s="0" t="s">
        <x:v>65</x:v>
      </x:c>
      <x:c r="B3040" s="0" t="n">
        <x:v>2403</x:v>
      </x:c>
      <x:c r="C3040" s="0" t="s">
        <x:v>21</x:v>
      </x:c>
      <x:c r="D3040" s="0" t="s">
        <x:v>28</x:v>
      </x:c>
      <x:c r="E3040" s="0" t="s">
        <x:v>23</x:v>
      </x:c>
      <x:c r="F3040" s="0" t="s">
        <x:v>26</x:v>
      </x:c>
      <x:c r="G3040" s="0" t="n">
        <x:v>140</x:v>
      </x:c>
      <x:c r="H3040" s="4" t="n">
        <x:v>212.799</x:v>
      </x:c>
      <x:c r="I3040" s="4" t="n">
        <x:v>140</x:v>
      </x:c>
      <x:c r="J3040" s="4" t="n">
        <x:v>1.52</x:v>
      </x:c>
      <x:c r="K3040" s="4">
        <x:f>I3040*J3040</x:f>
      </x:c>
      <x:c r="L3040" s="4" t="n">
        <x:v>0</x:v>
      </x:c>
      <x:c r="M3040" s="5">
        <x:f>J3040/2.741*100</x:f>
      </x:c>
      <x:c r="N3040" s="6">
        <x:f>M3040*L3040/100</x:f>
      </x:c>
      <x:c r="O3040" s="6">
        <x:f>H3040-N3040</x:f>
      </x:c>
    </x:row>
    <x:row r="3041" spans="1:25">
      <x:c r="A3041" s="0" t="s">
        <x:v>49</x:v>
      </x:c>
      <x:c r="B3041" s="0" t="n">
        <x:v>2404</x:v>
      </x:c>
      <x:c r="C3041" s="0" t="s">
        <x:v>21</x:v>
      </x:c>
      <x:c r="D3041" s="0" t="s">
        <x:v>22</x:v>
      </x:c>
      <x:c r="E3041" s="0" t="s">
        <x:v>23</x:v>
      </x:c>
      <x:c r="F3041" s="0" t="s">
        <x:v>20</x:v>
      </x:c>
      <x:c r="G3041" s="0" t="n">
        <x:v>157</x:v>
      </x:c>
      <x:c r="H3041" s="4" t="n">
        <x:v>43.384</x:v>
      </x:c>
      <x:c r="I3041" s="4" t="n">
        <x:v>157</x:v>
      </x:c>
      <x:c r="J3041" s="4" t="n">
        <x:v>0.276</x:v>
      </x:c>
      <x:c r="K3041" s="4">
        <x:f>I3041*J3041</x:f>
      </x:c>
      <x:c r="L3041" s="4" t="n">
        <x:v>0</x:v>
      </x:c>
      <x:c r="M3041" s="5">
        <x:f>J3041/2.673*100</x:f>
      </x:c>
      <x:c r="N3041" s="6">
        <x:f>M3041*L3041/100</x:f>
      </x:c>
      <x:c r="O3041" s="6">
        <x:f>H3041-N3041</x:f>
      </x:c>
    </x:row>
    <x:row r="3042" spans="1:25">
      <x:c r="A3042" s="0" t="s">
        <x:v>49</x:v>
      </x:c>
      <x:c r="B3042" s="0" t="n">
        <x:v>2404</x:v>
      </x:c>
      <x:c r="C3042" s="0" t="s">
        <x:v>21</x:v>
      </x:c>
      <x:c r="D3042" s="0" t="s">
        <x:v>22</x:v>
      </x:c>
      <x:c r="E3042" s="0" t="s">
        <x:v>23</x:v>
      </x:c>
      <x:c r="F3042" s="0" t="s">
        <x:v>20</x:v>
      </x:c>
      <x:c r="G3042" s="0" t="n">
        <x:v>157</x:v>
      </x:c>
      <x:c r="H3042" s="4" t="n">
        <x:v>43.384</x:v>
      </x:c>
      <x:c r="I3042" s="4" t="n">
        <x:v>157</x:v>
      </x:c>
      <x:c r="J3042" s="4" t="n">
        <x:v>0.276</x:v>
      </x:c>
      <x:c r="K3042" s="4">
        <x:f>I3042*J3042</x:f>
      </x:c>
      <x:c r="L3042" s="4" t="n">
        <x:v>0</x:v>
      </x:c>
      <x:c r="M3042" s="5">
        <x:f>J3042/2.673*100</x:f>
      </x:c>
      <x:c r="N3042" s="6">
        <x:f>M3042*L3042/100</x:f>
      </x:c>
      <x:c r="O3042" s="6">
        <x:f>H3042-N3042</x:f>
      </x:c>
    </x:row>
    <x:row r="3043" spans="1:25">
      <x:c r="A3043" s="0" t="s">
        <x:v>49</x:v>
      </x:c>
      <x:c r="B3043" s="0" t="n">
        <x:v>2404</x:v>
      </x:c>
      <x:c r="C3043" s="0" t="s">
        <x:v>21</x:v>
      </x:c>
      <x:c r="D3043" s="0" t="s">
        <x:v>22</x:v>
      </x:c>
      <x:c r="E3043" s="0" t="s">
        <x:v>23</x:v>
      </x:c>
      <x:c r="F3043" s="0" t="s">
        <x:v>20</x:v>
      </x:c>
      <x:c r="G3043" s="0" t="n">
        <x:v>157</x:v>
      </x:c>
      <x:c r="H3043" s="4" t="n">
        <x:v>39.897</x:v>
      </x:c>
      <x:c r="I3043" s="4" t="n">
        <x:v>157</x:v>
      </x:c>
      <x:c r="J3043" s="4" t="n">
        <x:v>0.254</x:v>
      </x:c>
      <x:c r="K3043" s="4">
        <x:f>I3043*J3043</x:f>
      </x:c>
      <x:c r="L3043" s="4" t="n">
        <x:v>0</x:v>
      </x:c>
      <x:c r="M3043" s="5">
        <x:f>J3043/2.673*100</x:f>
      </x:c>
      <x:c r="N3043" s="6">
        <x:f>M3043*L3043/100</x:f>
      </x:c>
      <x:c r="O3043" s="6">
        <x:f>H3043-N3043</x:f>
      </x:c>
    </x:row>
    <x:row r="3044" spans="1:25">
      <x:c r="A3044" s="0" t="s">
        <x:v>49</x:v>
      </x:c>
      <x:c r="B3044" s="0" t="n">
        <x:v>2404</x:v>
      </x:c>
      <x:c r="C3044" s="0" t="s">
        <x:v>21</x:v>
      </x:c>
      <x:c r="D3044" s="0" t="s">
        <x:v>22</x:v>
      </x:c>
      <x:c r="E3044" s="0" t="s">
        <x:v>23</x:v>
      </x:c>
      <x:c r="F3044" s="0" t="s">
        <x:v>20</x:v>
      </x:c>
      <x:c r="G3044" s="0" t="n">
        <x:v>157</x:v>
      </x:c>
      <x:c r="H3044" s="4" t="n">
        <x:v>13.64</x:v>
      </x:c>
      <x:c r="I3044" s="4" t="n">
        <x:v>157</x:v>
      </x:c>
      <x:c r="J3044" s="4" t="n">
        <x:v>0.087</x:v>
      </x:c>
      <x:c r="K3044" s="4">
        <x:f>I3044*J3044</x:f>
      </x:c>
      <x:c r="L3044" s="4" t="n">
        <x:v>0</x:v>
      </x:c>
      <x:c r="M3044" s="5">
        <x:f>J3044/2.673*100</x:f>
      </x:c>
      <x:c r="N3044" s="6">
        <x:f>M3044*L3044/100</x:f>
      </x:c>
      <x:c r="O3044" s="6">
        <x:f>H3044-N3044</x:f>
      </x:c>
    </x:row>
    <x:row r="3045" spans="1:25">
      <x:c r="A3045" s="0" t="s">
        <x:v>49</x:v>
      </x:c>
      <x:c r="B3045" s="0" t="n">
        <x:v>2404</x:v>
      </x:c>
      <x:c r="C3045" s="0" t="s">
        <x:v>21</x:v>
      </x:c>
      <x:c r="D3045" s="0" t="s">
        <x:v>28</x:v>
      </x:c>
      <x:c r="E3045" s="0" t="s">
        <x:v>19</x:v>
      </x:c>
      <x:c r="F3045" s="0" t="s">
        <x:v>26</x:v>
      </x:c>
      <x:c r="G3045" s="0" t="n">
        <x:v>157</x:v>
      </x:c>
      <x:c r="H3045" s="4" t="n">
        <x:v>40.82</x:v>
      </x:c>
      <x:c r="I3045" s="4" t="n">
        <x:v>157</x:v>
      </x:c>
      <x:c r="J3045" s="4" t="n">
        <x:v>0.26</x:v>
      </x:c>
      <x:c r="K3045" s="4">
        <x:f>I3045*J3045</x:f>
      </x:c>
      <x:c r="L3045" s="4" t="n">
        <x:v>0</x:v>
      </x:c>
      <x:c r="M3045" s="5">
        <x:f>J3045/2.673*100</x:f>
      </x:c>
      <x:c r="N3045" s="6">
        <x:f>M3045*L3045/100</x:f>
      </x:c>
      <x:c r="O3045" s="6">
        <x:f>H3045-N3045</x:f>
      </x:c>
    </x:row>
    <x:row r="3046" spans="1:25">
      <x:c r="A3046" s="0" t="s">
        <x:v>49</x:v>
      </x:c>
      <x:c r="B3046" s="0" t="n">
        <x:v>2404</x:v>
      </x:c>
      <x:c r="C3046" s="0" t="s">
        <x:v>21</x:v>
      </x:c>
      <x:c r="D3046" s="0" t="s">
        <x:v>28</x:v>
      </x:c>
      <x:c r="E3046" s="0" t="s">
        <x:v>23</x:v>
      </x:c>
      <x:c r="F3046" s="0" t="s">
        <x:v>26</x:v>
      </x:c>
      <x:c r="G3046" s="0" t="n">
        <x:v>157</x:v>
      </x:c>
      <x:c r="H3046" s="4" t="n">
        <x:v>238.639</x:v>
      </x:c>
      <x:c r="I3046" s="4" t="n">
        <x:v>157</x:v>
      </x:c>
      <x:c r="J3046" s="4" t="n">
        <x:v>1.52</x:v>
      </x:c>
      <x:c r="K3046" s="4">
        <x:f>I3046*J3046</x:f>
      </x:c>
      <x:c r="L3046" s="4" t="n">
        <x:v>0</x:v>
      </x:c>
      <x:c r="M3046" s="5">
        <x:f>J3046/2.673*100</x:f>
      </x:c>
      <x:c r="N3046" s="6">
        <x:f>M3046*L3046/100</x:f>
      </x:c>
      <x:c r="O3046" s="6">
        <x:f>H3046-N3046</x:f>
      </x:c>
    </x:row>
    <x:row r="3047" spans="1:25">
      <x:c r="A3047" s="0" t="s">
        <x:v>94</x:v>
      </x:c>
      <x:c r="B3047" s="0" t="n">
        <x:v>2411</x:v>
      </x:c>
      <x:c r="C3047" s="0" t="s">
        <x:v>21</x:v>
      </x:c>
      <x:c r="D3047" s="0" t="s">
        <x:v>42</x:v>
      </x:c>
      <x:c r="E3047" s="0" t="s">
        <x:v>44</x:v>
      </x:c>
      <x:c r="F3047" s="0" t="s">
        <x:v>20</x:v>
      </x:c>
      <x:c r="G3047" s="0" t="n">
        <x:v>5</x:v>
      </x:c>
      <x:c r="H3047" s="4" t="n">
        <x:v>1.5</x:v>
      </x:c>
      <x:c r="I3047" s="4" t="n">
        <x:v>5</x:v>
      </x:c>
      <x:c r="J3047" s="4" t="n">
        <x:v>0.3</x:v>
      </x:c>
      <x:c r="K3047" s="4">
        <x:f>I3047*J3047</x:f>
      </x:c>
      <x:c r="L3047" s="4" t="n">
        <x:v>0</x:v>
      </x:c>
      <x:c r="M3047" s="5">
        <x:f>J3047/3.83*100</x:f>
      </x:c>
      <x:c r="N3047" s="6">
        <x:f>M3047*L3047/100</x:f>
      </x:c>
      <x:c r="O3047" s="6">
        <x:f>H3047-N3047</x:f>
      </x:c>
    </x:row>
    <x:row r="3048" spans="1:25">
      <x:c r="A3048" s="0" t="s">
        <x:v>94</x:v>
      </x:c>
      <x:c r="B3048" s="0" t="n">
        <x:v>2411</x:v>
      </x:c>
      <x:c r="C3048" s="0" t="s">
        <x:v>21</x:v>
      </x:c>
      <x:c r="D3048" s="0" t="s">
        <x:v>42</x:v>
      </x:c>
      <x:c r="E3048" s="0" t="s">
        <x:v>43</x:v>
      </x:c>
      <x:c r="F3048" s="0" t="s">
        <x:v>20</x:v>
      </x:c>
      <x:c r="G3048" s="0" t="n">
        <x:v>5</x:v>
      </x:c>
      <x:c r="H3048" s="4" t="n">
        <x:v>1.5</x:v>
      </x:c>
      <x:c r="I3048" s="4" t="n">
        <x:v>5</x:v>
      </x:c>
      <x:c r="J3048" s="4" t="n">
        <x:v>0.3</x:v>
      </x:c>
      <x:c r="K3048" s="4">
        <x:f>I3048*J3048</x:f>
      </x:c>
      <x:c r="L3048" s="4" t="n">
        <x:v>0</x:v>
      </x:c>
      <x:c r="M3048" s="5">
        <x:f>J3048/3.83*100</x:f>
      </x:c>
      <x:c r="N3048" s="6">
        <x:f>M3048*L3048/100</x:f>
      </x:c>
      <x:c r="O3048" s="6">
        <x:f>H3048-N3048</x:f>
      </x:c>
    </x:row>
    <x:row r="3049" spans="1:25">
      <x:c r="A3049" s="0" t="s">
        <x:v>94</x:v>
      </x:c>
      <x:c r="B3049" s="0" t="n">
        <x:v>2411</x:v>
      </x:c>
      <x:c r="C3049" s="0" t="s">
        <x:v>21</x:v>
      </x:c>
      <x:c r="D3049" s="0" t="s">
        <x:v>33</x:v>
      </x:c>
      <x:c r="E3049" s="0" t="s">
        <x:v>45</x:v>
      </x:c>
      <x:c r="F3049" s="0" t="s">
        <x:v>26</x:v>
      </x:c>
      <x:c r="G3049" s="0" t="n">
        <x:v>5</x:v>
      </x:c>
      <x:c r="H3049" s="4" t="n">
        <x:v>7.4</x:v>
      </x:c>
      <x:c r="I3049" s="4" t="n">
        <x:v>5</x:v>
      </x:c>
      <x:c r="J3049" s="4" t="n">
        <x:v>1.48</x:v>
      </x:c>
      <x:c r="K3049" s="4">
        <x:f>I3049*J3049</x:f>
      </x:c>
      <x:c r="L3049" s="4" t="n">
        <x:v>0</x:v>
      </x:c>
      <x:c r="M3049" s="5">
        <x:f>J3049/3.83*100</x:f>
      </x:c>
      <x:c r="N3049" s="6">
        <x:f>M3049*L3049/100</x:f>
      </x:c>
      <x:c r="O3049" s="6">
        <x:f>H3049-N3049</x:f>
      </x:c>
    </x:row>
    <x:row r="3050" spans="1:25">
      <x:c r="A3050" s="0" t="s">
        <x:v>94</x:v>
      </x:c>
      <x:c r="B3050" s="0" t="n">
        <x:v>2411</x:v>
      </x:c>
      <x:c r="C3050" s="0" t="s">
        <x:v>21</x:v>
      </x:c>
      <x:c r="D3050" s="0" t="s">
        <x:v>150</x:v>
      </x:c>
      <x:c r="E3050" s="0" t="s">
        <x:v>46</x:v>
      </x:c>
      <x:c r="F3050" s="0" t="s">
        <x:v>26</x:v>
      </x:c>
      <x:c r="G3050" s="0" t="n">
        <x:v>5</x:v>
      </x:c>
      <x:c r="H3050" s="4" t="n">
        <x:v>8.75</x:v>
      </x:c>
      <x:c r="I3050" s="4" t="n">
        <x:v>5</x:v>
      </x:c>
      <x:c r="J3050" s="4" t="n">
        <x:v>1.75</x:v>
      </x:c>
      <x:c r="K3050" s="4">
        <x:f>I3050*J3050</x:f>
      </x:c>
      <x:c r="L3050" s="4" t="n">
        <x:v>0</x:v>
      </x:c>
      <x:c r="M3050" s="5">
        <x:f>J3050/3.83*100</x:f>
      </x:c>
      <x:c r="N3050" s="6">
        <x:f>M3050*L3050/100</x:f>
      </x:c>
      <x:c r="O3050" s="6">
        <x:f>H3050-N3050</x:f>
      </x:c>
    </x:row>
    <x:row r="3051" spans="1:25">
      <x:c r="A3051" s="0" t="s">
        <x:v>94</x:v>
      </x:c>
      <x:c r="B3051" s="0" t="n">
        <x:v>2413</x:v>
      </x:c>
      <x:c r="C3051" s="0" t="s">
        <x:v>21</x:v>
      </x:c>
      <x:c r="D3051" s="0" t="s">
        <x:v>42</x:v>
      </x:c>
      <x:c r="E3051" s="0" t="s">
        <x:v>43</x:v>
      </x:c>
      <x:c r="F3051" s="0" t="s">
        <x:v>20</x:v>
      </x:c>
      <x:c r="G3051" s="0" t="n">
        <x:v>100</x:v>
      </x:c>
      <x:c r="H3051" s="4" t="n">
        <x:v>30</x:v>
      </x:c>
      <x:c r="I3051" s="4" t="n">
        <x:v>100</x:v>
      </x:c>
      <x:c r="J3051" s="4" t="n">
        <x:v>0.3</x:v>
      </x:c>
      <x:c r="K3051" s="4">
        <x:f>I3051*J3051</x:f>
      </x:c>
      <x:c r="L3051" s="4" t="n">
        <x:v>0</x:v>
      </x:c>
      <x:c r="M3051" s="5">
        <x:f>J3051/3.83*100</x:f>
      </x:c>
      <x:c r="N3051" s="6">
        <x:f>M3051*L3051/100</x:f>
      </x:c>
      <x:c r="O3051" s="6">
        <x:f>H3051-N3051</x:f>
      </x:c>
    </x:row>
    <x:row r="3052" spans="1:25">
      <x:c r="A3052" s="0" t="s">
        <x:v>94</x:v>
      </x:c>
      <x:c r="B3052" s="0" t="n">
        <x:v>2413</x:v>
      </x:c>
      <x:c r="C3052" s="0" t="s">
        <x:v>21</x:v>
      </x:c>
      <x:c r="D3052" s="0" t="s">
        <x:v>42</x:v>
      </x:c>
      <x:c r="E3052" s="0" t="s">
        <x:v>44</x:v>
      </x:c>
      <x:c r="F3052" s="0" t="s">
        <x:v>20</x:v>
      </x:c>
      <x:c r="G3052" s="0" t="n">
        <x:v>100</x:v>
      </x:c>
      <x:c r="H3052" s="4" t="n">
        <x:v>30</x:v>
      </x:c>
      <x:c r="I3052" s="4" t="n">
        <x:v>100</x:v>
      </x:c>
      <x:c r="J3052" s="4" t="n">
        <x:v>0.3</x:v>
      </x:c>
      <x:c r="K3052" s="4">
        <x:f>I3052*J3052</x:f>
      </x:c>
      <x:c r="L3052" s="4" t="n">
        <x:v>0</x:v>
      </x:c>
      <x:c r="M3052" s="5">
        <x:f>J3052/3.83*100</x:f>
      </x:c>
      <x:c r="N3052" s="6">
        <x:f>M3052*L3052/100</x:f>
      </x:c>
      <x:c r="O3052" s="6">
        <x:f>H3052-N3052</x:f>
      </x:c>
    </x:row>
    <x:row r="3053" spans="1:25">
      <x:c r="A3053" s="0" t="s">
        <x:v>94</x:v>
      </x:c>
      <x:c r="B3053" s="0" t="n">
        <x:v>2413</x:v>
      </x:c>
      <x:c r="C3053" s="0" t="s">
        <x:v>21</x:v>
      </x:c>
      <x:c r="D3053" s="0" t="s">
        <x:v>33</x:v>
      </x:c>
      <x:c r="E3053" s="0" t="s">
        <x:v>45</x:v>
      </x:c>
      <x:c r="F3053" s="0" t="s">
        <x:v>26</x:v>
      </x:c>
      <x:c r="G3053" s="0" t="n">
        <x:v>100</x:v>
      </x:c>
      <x:c r="H3053" s="4" t="n">
        <x:v>148.006</x:v>
      </x:c>
      <x:c r="I3053" s="4" t="n">
        <x:v>100</x:v>
      </x:c>
      <x:c r="J3053" s="4" t="n">
        <x:v>1.48</x:v>
      </x:c>
      <x:c r="K3053" s="4">
        <x:f>I3053*J3053</x:f>
      </x:c>
      <x:c r="L3053" s="4" t="n">
        <x:v>0</x:v>
      </x:c>
      <x:c r="M3053" s="5">
        <x:f>J3053/3.83*100</x:f>
      </x:c>
      <x:c r="N3053" s="6">
        <x:f>M3053*L3053/100</x:f>
      </x:c>
      <x:c r="O3053" s="6">
        <x:f>H3053-N3053</x:f>
      </x:c>
    </x:row>
    <x:row r="3054" spans="1:25">
      <x:c r="A3054" s="0" t="s">
        <x:v>94</x:v>
      </x:c>
      <x:c r="B3054" s="0" t="n">
        <x:v>2413</x:v>
      </x:c>
      <x:c r="C3054" s="0" t="s">
        <x:v>21</x:v>
      </x:c>
      <x:c r="D3054" s="0" t="s">
        <x:v>150</x:v>
      </x:c>
      <x:c r="E3054" s="0" t="s">
        <x:v>46</x:v>
      </x:c>
      <x:c r="F3054" s="0" t="s">
        <x:v>26</x:v>
      </x:c>
      <x:c r="G3054" s="0" t="n">
        <x:v>100</x:v>
      </x:c>
      <x:c r="H3054" s="4" t="n">
        <x:v>175.104</x:v>
      </x:c>
      <x:c r="I3054" s="4" t="n">
        <x:v>100</x:v>
      </x:c>
      <x:c r="J3054" s="4" t="n">
        <x:v>1.75</x:v>
      </x:c>
      <x:c r="K3054" s="4">
        <x:f>I3054*J3054</x:f>
      </x:c>
      <x:c r="L3054" s="4" t="n">
        <x:v>0</x:v>
      </x:c>
      <x:c r="M3054" s="5">
        <x:f>J3054/3.83*100</x:f>
      </x:c>
      <x:c r="N3054" s="6">
        <x:f>M3054*L3054/100</x:f>
      </x:c>
      <x:c r="O3054" s="6">
        <x:f>H3054-N3054</x:f>
      </x:c>
    </x:row>
    <x:row r="3055" spans="1:25">
      <x:c r="A3055" s="0" t="s">
        <x:v>138</x:v>
      </x:c>
      <x:c r="B3055" s="0" t="n">
        <x:v>2414</x:v>
      </x:c>
      <x:c r="C3055" s="0" t="s">
        <x:v>128</x:v>
      </x:c>
      <x:c r="D3055" s="0" t="s">
        <x:v>18</x:v>
      </x:c>
      <x:c r="E3055" s="0" t="s">
        <x:v>19</x:v>
      </x:c>
      <x:c r="F3055" s="0" t="s">
        <x:v>20</x:v>
      </x:c>
      <x:c r="G3055" s="0" t="n">
        <x:v>114</x:v>
      </x:c>
      <x:c r="H3055" s="4" t="n">
        <x:v>169.92</x:v>
      </x:c>
      <x:c r="I3055" s="4" t="n">
        <x:v>114</x:v>
      </x:c>
      <x:c r="J3055" s="4" t="n">
        <x:v>1.491</x:v>
      </x:c>
      <x:c r="K3055" s="4">
        <x:f>I3055*J3055</x:f>
      </x:c>
      <x:c r="L3055" s="4" t="n">
        <x:v>26.334</x:v>
      </x:c>
      <x:c r="M3055" s="5">
        <x:f>J3055/5.536*100</x:f>
      </x:c>
      <x:c r="N3055" s="6">
        <x:f>M3055*L3055/100</x:f>
      </x:c>
      <x:c r="O3055" s="6">
        <x:f>H3055-N3055</x:f>
      </x:c>
    </x:row>
    <x:row r="3056" spans="1:25">
      <x:c r="A3056" s="0" t="s">
        <x:v>138</x:v>
      </x:c>
      <x:c r="B3056" s="0" t="n">
        <x:v>2414</x:v>
      </x:c>
      <x:c r="C3056" s="0" t="s">
        <x:v>128</x:v>
      </x:c>
      <x:c r="D3056" s="0" t="s">
        <x:v>18</x:v>
      </x:c>
      <x:c r="E3056" s="0" t="s">
        <x:v>19</x:v>
      </x:c>
      <x:c r="F3056" s="0" t="s">
        <x:v>20</x:v>
      </x:c>
      <x:c r="G3056" s="0" t="n">
        <x:v>114</x:v>
      </x:c>
      <x:c r="H3056" s="4" t="n">
        <x:v>169.92</x:v>
      </x:c>
      <x:c r="I3056" s="4" t="n">
        <x:v>114</x:v>
      </x:c>
      <x:c r="J3056" s="4" t="n">
        <x:v>1.491</x:v>
      </x:c>
      <x:c r="K3056" s="4">
        <x:f>I3056*J3056</x:f>
      </x:c>
      <x:c r="L3056" s="4" t="n">
        <x:v>26.334</x:v>
      </x:c>
      <x:c r="M3056" s="5">
        <x:f>J3056/5.536*100</x:f>
      </x:c>
      <x:c r="N3056" s="6">
        <x:f>M3056*L3056/100</x:f>
      </x:c>
      <x:c r="O3056" s="6">
        <x:f>H3056-N3056</x:f>
      </x:c>
    </x:row>
    <x:row r="3057" spans="1:25">
      <x:c r="A3057" s="0" t="s">
        <x:v>138</x:v>
      </x:c>
      <x:c r="B3057" s="0" t="n">
        <x:v>2414</x:v>
      </x:c>
      <x:c r="C3057" s="0" t="s">
        <x:v>128</x:v>
      </x:c>
      <x:c r="D3057" s="0" t="s">
        <x:v>129</x:v>
      </x:c>
      <x:c r="E3057" s="0" t="s">
        <x:v>130</x:v>
      </x:c>
      <x:c r="F3057" s="0" t="s">
        <x:v>20</x:v>
      </x:c>
      <x:c r="G3057" s="0" t="n">
        <x:v>114</x:v>
      </x:c>
      <x:c r="H3057" s="4" t="n">
        <x:v>141.6</x:v>
      </x:c>
      <x:c r="I3057" s="4" t="n">
        <x:v>114</x:v>
      </x:c>
      <x:c r="J3057" s="4" t="n">
        <x:v>1.242</x:v>
      </x:c>
      <x:c r="K3057" s="4">
        <x:f>I3057*J3057</x:f>
      </x:c>
      <x:c r="L3057" s="4" t="n">
        <x:v>26.334</x:v>
      </x:c>
      <x:c r="M3057" s="5">
        <x:f>J3057/5.536*100</x:f>
      </x:c>
      <x:c r="N3057" s="6">
        <x:f>M3057*L3057/100</x:f>
      </x:c>
      <x:c r="O3057" s="6">
        <x:f>H3057-N3057</x:f>
      </x:c>
    </x:row>
    <x:row r="3058" spans="1:25">
      <x:c r="A3058" s="0" t="s">
        <x:v>138</x:v>
      </x:c>
      <x:c r="B3058" s="0" t="n">
        <x:v>2414</x:v>
      </x:c>
      <x:c r="C3058" s="0" t="s">
        <x:v>128</x:v>
      </x:c>
      <x:c r="D3058" s="0" t="s">
        <x:v>129</x:v>
      </x:c>
      <x:c r="E3058" s="0" t="s">
        <x:v>130</x:v>
      </x:c>
      <x:c r="F3058" s="0" t="s">
        <x:v>20</x:v>
      </x:c>
      <x:c r="G3058" s="0" t="n">
        <x:v>114</x:v>
      </x:c>
      <x:c r="H3058" s="4" t="n">
        <x:v>141.6</x:v>
      </x:c>
      <x:c r="I3058" s="4" t="n">
        <x:v>114</x:v>
      </x:c>
      <x:c r="J3058" s="4" t="n">
        <x:v>1.242</x:v>
      </x:c>
      <x:c r="K3058" s="4">
        <x:f>I3058*J3058</x:f>
      </x:c>
      <x:c r="L3058" s="4" t="n">
        <x:v>26.334</x:v>
      </x:c>
      <x:c r="M3058" s="5">
        <x:f>J3058/5.536*100</x:f>
      </x:c>
      <x:c r="N3058" s="6">
        <x:f>M3058*L3058/100</x:f>
      </x:c>
      <x:c r="O3058" s="6">
        <x:f>H3058-N3058</x:f>
      </x:c>
    </x:row>
    <x:row r="3059" spans="1:25">
      <x:c r="A3059" s="0" t="s">
        <x:v>138</x:v>
      </x:c>
      <x:c r="B3059" s="0" t="n">
        <x:v>2414</x:v>
      </x:c>
      <x:c r="C3059" s="0" t="s">
        <x:v>128</x:v>
      </x:c>
      <x:c r="D3059" s="0" t="s">
        <x:v>18</x:v>
      </x:c>
      <x:c r="E3059" s="0" t="s">
        <x:v>19</x:v>
      </x:c>
      <x:c r="F3059" s="0" t="s">
        <x:v>26</x:v>
      </x:c>
      <x:c r="G3059" s="0" t="n">
        <x:v>114</x:v>
      </x:c>
      <x:c r="H3059" s="4" t="n">
        <x:v>7.98</x:v>
      </x:c>
      <x:c r="I3059" s="4" t="n">
        <x:v>114</x:v>
      </x:c>
      <x:c r="J3059" s="4" t="n">
        <x:v>0.07</x:v>
      </x:c>
      <x:c r="K3059" s="4">
        <x:f>I3059*J3059</x:f>
      </x:c>
      <x:c r="L3059" s="4" t="n">
        <x:v>26.334</x:v>
      </x:c>
      <x:c r="M3059" s="5">
        <x:f>J3059/5.536*100</x:f>
      </x:c>
      <x:c r="N3059" s="6">
        <x:f>M3059*L3059/100</x:f>
      </x:c>
      <x:c r="O3059" s="6">
        <x:f>H3059-N3059</x:f>
      </x:c>
    </x:row>
    <x:row r="3060" spans="1:25">
      <x:c r="A3060" s="0" t="s">
        <x:v>139</x:v>
      </x:c>
      <x:c r="B3060" s="0" t="n">
        <x:v>2415</x:v>
      </x:c>
      <x:c r="C3060" s="0" t="s">
        <x:v>128</x:v>
      </x:c>
      <x:c r="D3060" s="0" t="s">
        <x:v>129</x:v>
      </x:c>
      <x:c r="E3060" s="0" t="s">
        <x:v>130</x:v>
      </x:c>
      <x:c r="F3060" s="0" t="s">
        <x:v>20</x:v>
      </x:c>
      <x:c r="G3060" s="0" t="n">
        <x:v>306</x:v>
      </x:c>
      <x:c r="H3060" s="4" t="n">
        <x:v>141.6</x:v>
      </x:c>
      <x:c r="I3060" s="4" t="n">
        <x:v>306</x:v>
      </x:c>
      <x:c r="J3060" s="4" t="n">
        <x:v>0.463</x:v>
      </x:c>
      <x:c r="K3060" s="4">
        <x:f>I3060*J3060</x:f>
      </x:c>
      <x:c r="L3060" s="4" t="n">
        <x:v>78.948</x:v>
      </x:c>
      <x:c r="M3060" s="5">
        <x:f>J3060/2.106*100</x:f>
      </x:c>
      <x:c r="N3060" s="6">
        <x:f>M3060*L3060/100</x:f>
      </x:c>
      <x:c r="O3060" s="6">
        <x:f>H3060-N3060</x:f>
      </x:c>
    </x:row>
    <x:row r="3061" spans="1:25">
      <x:c r="A3061" s="0" t="s">
        <x:v>139</x:v>
      </x:c>
      <x:c r="B3061" s="0" t="n">
        <x:v>2415</x:v>
      </x:c>
      <x:c r="C3061" s="0" t="s">
        <x:v>128</x:v>
      </x:c>
      <x:c r="D3061" s="0" t="s">
        <x:v>129</x:v>
      </x:c>
      <x:c r="E3061" s="0" t="s">
        <x:v>130</x:v>
      </x:c>
      <x:c r="F3061" s="0" t="s">
        <x:v>20</x:v>
      </x:c>
      <x:c r="G3061" s="0" t="n">
        <x:v>306</x:v>
      </x:c>
      <x:c r="H3061" s="4" t="n">
        <x:v>141.6</x:v>
      </x:c>
      <x:c r="I3061" s="4" t="n">
        <x:v>306</x:v>
      </x:c>
      <x:c r="J3061" s="4" t="n">
        <x:v>0.463</x:v>
      </x:c>
      <x:c r="K3061" s="4">
        <x:f>I3061*J3061</x:f>
      </x:c>
      <x:c r="L3061" s="4" t="n">
        <x:v>78.948</x:v>
      </x:c>
      <x:c r="M3061" s="5">
        <x:f>J3061/2.106*100</x:f>
      </x:c>
      <x:c r="N3061" s="6">
        <x:f>M3061*L3061/100</x:f>
      </x:c>
      <x:c r="O3061" s="6">
        <x:f>H3061-N3061</x:f>
      </x:c>
    </x:row>
    <x:row r="3062" spans="1:25">
      <x:c r="A3062" s="0" t="s">
        <x:v>139</x:v>
      </x:c>
      <x:c r="B3062" s="0" t="n">
        <x:v>2415</x:v>
      </x:c>
      <x:c r="C3062" s="0" t="s">
        <x:v>128</x:v>
      </x:c>
      <x:c r="D3062" s="0" t="s">
        <x:v>18</x:v>
      </x:c>
      <x:c r="E3062" s="0" t="s">
        <x:v>19</x:v>
      </x:c>
      <x:c r="F3062" s="0" t="s">
        <x:v>20</x:v>
      </x:c>
      <x:c r="G3062" s="0" t="n">
        <x:v>306</x:v>
      </x:c>
      <x:c r="H3062" s="4" t="n">
        <x:v>169.92</x:v>
      </x:c>
      <x:c r="I3062" s="4" t="n">
        <x:v>306</x:v>
      </x:c>
      <x:c r="J3062" s="4" t="n">
        <x:v>0.555</x:v>
      </x:c>
      <x:c r="K3062" s="4">
        <x:f>I3062*J3062</x:f>
      </x:c>
      <x:c r="L3062" s="4" t="n">
        <x:v>78.948</x:v>
      </x:c>
      <x:c r="M3062" s="5">
        <x:f>J3062/2.106*100</x:f>
      </x:c>
      <x:c r="N3062" s="6">
        <x:f>M3062*L3062/100</x:f>
      </x:c>
      <x:c r="O3062" s="6">
        <x:f>H3062-N3062</x:f>
      </x:c>
    </x:row>
    <x:row r="3063" spans="1:25">
      <x:c r="A3063" s="0" t="s">
        <x:v>139</x:v>
      </x:c>
      <x:c r="B3063" s="0" t="n">
        <x:v>2415</x:v>
      </x:c>
      <x:c r="C3063" s="0" t="s">
        <x:v>128</x:v>
      </x:c>
      <x:c r="D3063" s="0" t="s">
        <x:v>18</x:v>
      </x:c>
      <x:c r="E3063" s="0" t="s">
        <x:v>19</x:v>
      </x:c>
      <x:c r="F3063" s="0" t="s">
        <x:v>20</x:v>
      </x:c>
      <x:c r="G3063" s="0" t="n">
        <x:v>306</x:v>
      </x:c>
      <x:c r="H3063" s="4" t="n">
        <x:v>169.92</x:v>
      </x:c>
      <x:c r="I3063" s="4" t="n">
        <x:v>306</x:v>
      </x:c>
      <x:c r="J3063" s="4" t="n">
        <x:v>0.555</x:v>
      </x:c>
      <x:c r="K3063" s="4">
        <x:f>I3063*J3063</x:f>
      </x:c>
      <x:c r="L3063" s="4" t="n">
        <x:v>78.948</x:v>
      </x:c>
      <x:c r="M3063" s="5">
        <x:f>J3063/2.106*100</x:f>
      </x:c>
      <x:c r="N3063" s="6">
        <x:f>M3063*L3063/100</x:f>
      </x:c>
      <x:c r="O3063" s="6">
        <x:f>H3063-N3063</x:f>
      </x:c>
    </x:row>
    <x:row r="3064" spans="1:25">
      <x:c r="A3064" s="0" t="s">
        <x:v>139</x:v>
      </x:c>
      <x:c r="B3064" s="0" t="n">
        <x:v>2415</x:v>
      </x:c>
      <x:c r="C3064" s="0" t="s">
        <x:v>128</x:v>
      </x:c>
      <x:c r="D3064" s="0" t="s">
        <x:v>18</x:v>
      </x:c>
      <x:c r="E3064" s="0" t="s">
        <x:v>19</x:v>
      </x:c>
      <x:c r="F3064" s="0" t="s">
        <x:v>26</x:v>
      </x:c>
      <x:c r="G3064" s="0" t="n">
        <x:v>306</x:v>
      </x:c>
      <x:c r="H3064" s="4" t="n">
        <x:v>21.421</x:v>
      </x:c>
      <x:c r="I3064" s="4" t="n">
        <x:v>306</x:v>
      </x:c>
      <x:c r="J3064" s="4" t="n">
        <x:v>0.07</x:v>
      </x:c>
      <x:c r="K3064" s="4">
        <x:f>I3064*J3064</x:f>
      </x:c>
      <x:c r="L3064" s="4" t="n">
        <x:v>78.948</x:v>
      </x:c>
      <x:c r="M3064" s="5">
        <x:f>J3064/2.106*100</x:f>
      </x:c>
      <x:c r="N3064" s="6">
        <x:f>M3064*L3064/100</x:f>
      </x:c>
      <x:c r="O3064" s="6">
        <x:f>H3064-N3064</x:f>
      </x:c>
    </x:row>
    <x:row r="3065" spans="1:25">
      <x:c r="A3065" s="0" t="s">
        <x:v>142</x:v>
      </x:c>
      <x:c r="B3065" s="0" t="n">
        <x:v>2416</x:v>
      </x:c>
      <x:c r="C3065" s="0" t="s">
        <x:v>128</x:v>
      </x:c>
      <x:c r="D3065" s="0" t="s">
        <x:v>18</x:v>
      </x:c>
      <x:c r="E3065" s="0" t="s">
        <x:v>19</x:v>
      </x:c>
      <x:c r="F3065" s="0" t="s">
        <x:v>20</x:v>
      </x:c>
      <x:c r="G3065" s="0" t="n">
        <x:v>186</x:v>
      </x:c>
      <x:c r="H3065" s="4" t="n">
        <x:v>169.92</x:v>
      </x:c>
      <x:c r="I3065" s="4" t="n">
        <x:v>186</x:v>
      </x:c>
      <x:c r="J3065" s="4" t="n">
        <x:v>0.914</x:v>
      </x:c>
      <x:c r="K3065" s="4">
        <x:f>I3065*J3065</x:f>
      </x:c>
      <x:c r="L3065" s="4" t="n">
        <x:v>47.058</x:v>
      </x:c>
      <x:c r="M3065" s="5">
        <x:f>J3065/3.42*100</x:f>
      </x:c>
      <x:c r="N3065" s="6">
        <x:f>M3065*L3065/100</x:f>
      </x:c>
      <x:c r="O3065" s="6">
        <x:f>H3065-N3065</x:f>
      </x:c>
    </x:row>
    <x:row r="3066" spans="1:25">
      <x:c r="A3066" s="0" t="s">
        <x:v>142</x:v>
      </x:c>
      <x:c r="B3066" s="0" t="n">
        <x:v>2416</x:v>
      </x:c>
      <x:c r="C3066" s="0" t="s">
        <x:v>128</x:v>
      </x:c>
      <x:c r="D3066" s="0" t="s">
        <x:v>18</x:v>
      </x:c>
      <x:c r="E3066" s="0" t="s">
        <x:v>19</x:v>
      </x:c>
      <x:c r="F3066" s="0" t="s">
        <x:v>20</x:v>
      </x:c>
      <x:c r="G3066" s="0" t="n">
        <x:v>186</x:v>
      </x:c>
      <x:c r="H3066" s="4" t="n">
        <x:v>169.92</x:v>
      </x:c>
      <x:c r="I3066" s="4" t="n">
        <x:v>186</x:v>
      </x:c>
      <x:c r="J3066" s="4" t="n">
        <x:v>0.914</x:v>
      </x:c>
      <x:c r="K3066" s="4">
        <x:f>I3066*J3066</x:f>
      </x:c>
      <x:c r="L3066" s="4" t="n">
        <x:v>47.058</x:v>
      </x:c>
      <x:c r="M3066" s="5">
        <x:f>J3066/3.42*100</x:f>
      </x:c>
      <x:c r="N3066" s="6">
        <x:f>M3066*L3066/100</x:f>
      </x:c>
      <x:c r="O3066" s="6">
        <x:f>H3066-N3066</x:f>
      </x:c>
    </x:row>
    <x:row r="3067" spans="1:25">
      <x:c r="A3067" s="0" t="s">
        <x:v>142</x:v>
      </x:c>
      <x:c r="B3067" s="0" t="n">
        <x:v>2416</x:v>
      </x:c>
      <x:c r="C3067" s="0" t="s">
        <x:v>128</x:v>
      </x:c>
      <x:c r="D3067" s="0" t="s">
        <x:v>129</x:v>
      </x:c>
      <x:c r="E3067" s="0" t="s">
        <x:v>130</x:v>
      </x:c>
      <x:c r="F3067" s="0" t="s">
        <x:v>20</x:v>
      </x:c>
      <x:c r="G3067" s="0" t="n">
        <x:v>186</x:v>
      </x:c>
      <x:c r="H3067" s="4" t="n">
        <x:v>141.6</x:v>
      </x:c>
      <x:c r="I3067" s="4" t="n">
        <x:v>186</x:v>
      </x:c>
      <x:c r="J3067" s="4" t="n">
        <x:v>0.761</x:v>
      </x:c>
      <x:c r="K3067" s="4">
        <x:f>I3067*J3067</x:f>
      </x:c>
      <x:c r="L3067" s="4" t="n">
        <x:v>47.058</x:v>
      </x:c>
      <x:c r="M3067" s="5">
        <x:f>J3067/3.42*100</x:f>
      </x:c>
      <x:c r="N3067" s="6">
        <x:f>M3067*L3067/100</x:f>
      </x:c>
      <x:c r="O3067" s="6">
        <x:f>H3067-N3067</x:f>
      </x:c>
    </x:row>
    <x:row r="3068" spans="1:25">
      <x:c r="A3068" s="0" t="s">
        <x:v>142</x:v>
      </x:c>
      <x:c r="B3068" s="0" t="n">
        <x:v>2416</x:v>
      </x:c>
      <x:c r="C3068" s="0" t="s">
        <x:v>128</x:v>
      </x:c>
      <x:c r="D3068" s="0" t="s">
        <x:v>129</x:v>
      </x:c>
      <x:c r="E3068" s="0" t="s">
        <x:v>130</x:v>
      </x:c>
      <x:c r="F3068" s="0" t="s">
        <x:v>20</x:v>
      </x:c>
      <x:c r="G3068" s="0" t="n">
        <x:v>186</x:v>
      </x:c>
      <x:c r="H3068" s="4" t="n">
        <x:v>141.6</x:v>
      </x:c>
      <x:c r="I3068" s="4" t="n">
        <x:v>186</x:v>
      </x:c>
      <x:c r="J3068" s="4" t="n">
        <x:v>0.761</x:v>
      </x:c>
      <x:c r="K3068" s="4">
        <x:f>I3068*J3068</x:f>
      </x:c>
      <x:c r="L3068" s="4" t="n">
        <x:v>47.058</x:v>
      </x:c>
      <x:c r="M3068" s="5">
        <x:f>J3068/3.42*100</x:f>
      </x:c>
      <x:c r="N3068" s="6">
        <x:f>M3068*L3068/100</x:f>
      </x:c>
      <x:c r="O3068" s="6">
        <x:f>H3068-N3068</x:f>
      </x:c>
    </x:row>
    <x:row r="3069" spans="1:25">
      <x:c r="A3069" s="0" t="s">
        <x:v>142</x:v>
      </x:c>
      <x:c r="B3069" s="0" t="n">
        <x:v>2416</x:v>
      </x:c>
      <x:c r="C3069" s="0" t="s">
        <x:v>128</x:v>
      </x:c>
      <x:c r="D3069" s="0" t="s">
        <x:v>18</x:v>
      </x:c>
      <x:c r="E3069" s="0" t="s">
        <x:v>19</x:v>
      </x:c>
      <x:c r="F3069" s="0" t="s">
        <x:v>26</x:v>
      </x:c>
      <x:c r="G3069" s="0" t="n">
        <x:v>186</x:v>
      </x:c>
      <x:c r="H3069" s="4" t="n">
        <x:v>13.02</x:v>
      </x:c>
      <x:c r="I3069" s="4" t="n">
        <x:v>186</x:v>
      </x:c>
      <x:c r="J3069" s="4" t="n">
        <x:v>0.07</x:v>
      </x:c>
      <x:c r="K3069" s="4">
        <x:f>I3069*J3069</x:f>
      </x:c>
      <x:c r="L3069" s="4" t="n">
        <x:v>47.058</x:v>
      </x:c>
      <x:c r="M3069" s="5">
        <x:f>J3069/3.42*100</x:f>
      </x:c>
      <x:c r="N3069" s="6">
        <x:f>M3069*L3069/100</x:f>
      </x:c>
      <x:c r="O3069" s="6">
        <x:f>H3069-N3069</x:f>
      </x:c>
    </x:row>
    <x:row r="3070" spans="1:25">
      <x:c r="A3070" s="0" t="s">
        <x:v>135</x:v>
      </x:c>
      <x:c r="B3070" s="0" t="n">
        <x:v>2417</x:v>
      </x:c>
      <x:c r="C3070" s="0" t="s">
        <x:v>128</x:v>
      </x:c>
      <x:c r="D3070" s="0" t="s">
        <x:v>129</x:v>
      </x:c>
      <x:c r="E3070" s="0" t="s">
        <x:v>130</x:v>
      </x:c>
      <x:c r="F3070" s="0" t="s">
        <x:v>20</x:v>
      </x:c>
      <x:c r="G3070" s="0" t="n">
        <x:v>270</x:v>
      </x:c>
      <x:c r="H3070" s="4" t="n">
        <x:v>141.6</x:v>
      </x:c>
      <x:c r="I3070" s="4" t="n">
        <x:v>270</x:v>
      </x:c>
      <x:c r="J3070" s="4" t="n">
        <x:v>0.524</x:v>
      </x:c>
      <x:c r="K3070" s="4">
        <x:f>I3070*J3070</x:f>
      </x:c>
      <x:c r="L3070" s="4" t="n">
        <x:v>66.42</x:v>
      </x:c>
      <x:c r="M3070" s="5">
        <x:f>J3070/2.376*100</x:f>
      </x:c>
      <x:c r="N3070" s="6">
        <x:f>M3070*L3070/100</x:f>
      </x:c>
      <x:c r="O3070" s="6">
        <x:f>H3070-N3070</x:f>
      </x:c>
    </x:row>
    <x:row r="3071" spans="1:25">
      <x:c r="A3071" s="0" t="s">
        <x:v>135</x:v>
      </x:c>
      <x:c r="B3071" s="0" t="n">
        <x:v>2417</x:v>
      </x:c>
      <x:c r="C3071" s="0" t="s">
        <x:v>128</x:v>
      </x:c>
      <x:c r="D3071" s="0" t="s">
        <x:v>129</x:v>
      </x:c>
      <x:c r="E3071" s="0" t="s">
        <x:v>130</x:v>
      </x:c>
      <x:c r="F3071" s="0" t="s">
        <x:v>20</x:v>
      </x:c>
      <x:c r="G3071" s="0" t="n">
        <x:v>270</x:v>
      </x:c>
      <x:c r="H3071" s="4" t="n">
        <x:v>141.6</x:v>
      </x:c>
      <x:c r="I3071" s="4" t="n">
        <x:v>270</x:v>
      </x:c>
      <x:c r="J3071" s="4" t="n">
        <x:v>0.524</x:v>
      </x:c>
      <x:c r="K3071" s="4">
        <x:f>I3071*J3071</x:f>
      </x:c>
      <x:c r="L3071" s="4" t="n">
        <x:v>66.42</x:v>
      </x:c>
      <x:c r="M3071" s="5">
        <x:f>J3071/2.376*100</x:f>
      </x:c>
      <x:c r="N3071" s="6">
        <x:f>M3071*L3071/100</x:f>
      </x:c>
      <x:c r="O3071" s="6">
        <x:f>H3071-N3071</x:f>
      </x:c>
    </x:row>
    <x:row r="3072" spans="1:25">
      <x:c r="A3072" s="0" t="s">
        <x:v>135</x:v>
      </x:c>
      <x:c r="B3072" s="0" t="n">
        <x:v>2417</x:v>
      </x:c>
      <x:c r="C3072" s="0" t="s">
        <x:v>128</x:v>
      </x:c>
      <x:c r="D3072" s="0" t="s">
        <x:v>18</x:v>
      </x:c>
      <x:c r="E3072" s="0" t="s">
        <x:v>19</x:v>
      </x:c>
      <x:c r="F3072" s="0" t="s">
        <x:v>20</x:v>
      </x:c>
      <x:c r="G3072" s="0" t="n">
        <x:v>270</x:v>
      </x:c>
      <x:c r="H3072" s="4" t="n">
        <x:v>169.92</x:v>
      </x:c>
      <x:c r="I3072" s="4" t="n">
        <x:v>270</x:v>
      </x:c>
      <x:c r="J3072" s="4" t="n">
        <x:v>0.629</x:v>
      </x:c>
      <x:c r="K3072" s="4">
        <x:f>I3072*J3072</x:f>
      </x:c>
      <x:c r="L3072" s="4" t="n">
        <x:v>66.42</x:v>
      </x:c>
      <x:c r="M3072" s="5">
        <x:f>J3072/2.376*100</x:f>
      </x:c>
      <x:c r="N3072" s="6">
        <x:f>M3072*L3072/100</x:f>
      </x:c>
      <x:c r="O3072" s="6">
        <x:f>H3072-N3072</x:f>
      </x:c>
    </x:row>
    <x:row r="3073" spans="1:25">
      <x:c r="A3073" s="0" t="s">
        <x:v>135</x:v>
      </x:c>
      <x:c r="B3073" s="0" t="n">
        <x:v>2417</x:v>
      </x:c>
      <x:c r="C3073" s="0" t="s">
        <x:v>128</x:v>
      </x:c>
      <x:c r="D3073" s="0" t="s">
        <x:v>18</x:v>
      </x:c>
      <x:c r="E3073" s="0" t="s">
        <x:v>19</x:v>
      </x:c>
      <x:c r="F3073" s="0" t="s">
        <x:v>20</x:v>
      </x:c>
      <x:c r="G3073" s="0" t="n">
        <x:v>270</x:v>
      </x:c>
      <x:c r="H3073" s="4" t="n">
        <x:v>169.92</x:v>
      </x:c>
      <x:c r="I3073" s="4" t="n">
        <x:v>270</x:v>
      </x:c>
      <x:c r="J3073" s="4" t="n">
        <x:v>0.629</x:v>
      </x:c>
      <x:c r="K3073" s="4">
        <x:f>I3073*J3073</x:f>
      </x:c>
      <x:c r="L3073" s="4" t="n">
        <x:v>66.42</x:v>
      </x:c>
      <x:c r="M3073" s="5">
        <x:f>J3073/2.376*100</x:f>
      </x:c>
      <x:c r="N3073" s="6">
        <x:f>M3073*L3073/100</x:f>
      </x:c>
      <x:c r="O3073" s="6">
        <x:f>H3073-N3073</x:f>
      </x:c>
    </x:row>
    <x:row r="3074" spans="1:25">
      <x:c r="A3074" s="0" t="s">
        <x:v>135</x:v>
      </x:c>
      <x:c r="B3074" s="0" t="n">
        <x:v>2417</x:v>
      </x:c>
      <x:c r="C3074" s="0" t="s">
        <x:v>128</x:v>
      </x:c>
      <x:c r="D3074" s="0" t="s">
        <x:v>18</x:v>
      </x:c>
      <x:c r="E3074" s="0" t="s">
        <x:v>19</x:v>
      </x:c>
      <x:c r="F3074" s="0" t="s">
        <x:v>26</x:v>
      </x:c>
      <x:c r="G3074" s="0" t="n">
        <x:v>270</x:v>
      </x:c>
      <x:c r="H3074" s="4" t="n">
        <x:v>18.901</x:v>
      </x:c>
      <x:c r="I3074" s="4" t="n">
        <x:v>270</x:v>
      </x:c>
      <x:c r="J3074" s="4" t="n">
        <x:v>0.07</x:v>
      </x:c>
      <x:c r="K3074" s="4">
        <x:f>I3074*J3074</x:f>
      </x:c>
      <x:c r="L3074" s="4" t="n">
        <x:v>66.42</x:v>
      </x:c>
      <x:c r="M3074" s="5">
        <x:f>J3074/2.376*100</x:f>
      </x:c>
      <x:c r="N3074" s="6">
        <x:f>M3074*L3074/100</x:f>
      </x:c>
      <x:c r="O3074" s="6">
        <x:f>H3074-N3074</x:f>
      </x:c>
    </x:row>
    <x:row r="3075" spans="1:25">
      <x:c r="A3075" s="0" t="s">
        <x:v>131</x:v>
      </x:c>
      <x:c r="B3075" s="0" t="n">
        <x:v>2418</x:v>
      </x:c>
      <x:c r="C3075" s="0" t="s">
        <x:v>128</x:v>
      </x:c>
      <x:c r="D3075" s="0" t="s">
        <x:v>18</x:v>
      </x:c>
      <x:c r="E3075" s="0" t="s">
        <x:v>19</x:v>
      </x:c>
      <x:c r="F3075" s="0" t="s">
        <x:v>20</x:v>
      </x:c>
      <x:c r="G3075" s="0" t="n">
        <x:v>258</x:v>
      </x:c>
      <x:c r="H3075" s="4" t="n">
        <x:v>169.92</x:v>
      </x:c>
      <x:c r="I3075" s="4" t="n">
        <x:v>258</x:v>
      </x:c>
      <x:c r="J3075" s="4" t="n">
        <x:v>0.659</x:v>
      </x:c>
      <x:c r="K3075" s="4">
        <x:f>I3075*J3075</x:f>
      </x:c>
      <x:c r="L3075" s="4" t="n">
        <x:v>62.178</x:v>
      </x:c>
      <x:c r="M3075" s="5">
        <x:f>J3075/2.486*100</x:f>
      </x:c>
      <x:c r="N3075" s="6">
        <x:f>M3075*L3075/100</x:f>
      </x:c>
      <x:c r="O3075" s="6">
        <x:f>H3075-N3075</x:f>
      </x:c>
    </x:row>
    <x:row r="3076" spans="1:25">
      <x:c r="A3076" s="0" t="s">
        <x:v>131</x:v>
      </x:c>
      <x:c r="B3076" s="0" t="n">
        <x:v>2418</x:v>
      </x:c>
      <x:c r="C3076" s="0" t="s">
        <x:v>128</x:v>
      </x:c>
      <x:c r="D3076" s="0" t="s">
        <x:v>18</x:v>
      </x:c>
      <x:c r="E3076" s="0" t="s">
        <x:v>19</x:v>
      </x:c>
      <x:c r="F3076" s="0" t="s">
        <x:v>20</x:v>
      </x:c>
      <x:c r="G3076" s="0" t="n">
        <x:v>258</x:v>
      </x:c>
      <x:c r="H3076" s="4" t="n">
        <x:v>169.92</x:v>
      </x:c>
      <x:c r="I3076" s="4" t="n">
        <x:v>258</x:v>
      </x:c>
      <x:c r="J3076" s="4" t="n">
        <x:v>0.659</x:v>
      </x:c>
      <x:c r="K3076" s="4">
        <x:f>I3076*J3076</x:f>
      </x:c>
      <x:c r="L3076" s="4" t="n">
        <x:v>62.178</x:v>
      </x:c>
      <x:c r="M3076" s="5">
        <x:f>J3076/2.486*100</x:f>
      </x:c>
      <x:c r="N3076" s="6">
        <x:f>M3076*L3076/100</x:f>
      </x:c>
      <x:c r="O3076" s="6">
        <x:f>H3076-N3076</x:f>
      </x:c>
    </x:row>
    <x:row r="3077" spans="1:25">
      <x:c r="A3077" s="0" t="s">
        <x:v>131</x:v>
      </x:c>
      <x:c r="B3077" s="0" t="n">
        <x:v>2418</x:v>
      </x:c>
      <x:c r="C3077" s="0" t="s">
        <x:v>128</x:v>
      </x:c>
      <x:c r="D3077" s="0" t="s">
        <x:v>129</x:v>
      </x:c>
      <x:c r="E3077" s="0" t="s">
        <x:v>130</x:v>
      </x:c>
      <x:c r="F3077" s="0" t="s">
        <x:v>20</x:v>
      </x:c>
      <x:c r="G3077" s="0" t="n">
        <x:v>258</x:v>
      </x:c>
      <x:c r="H3077" s="4" t="n">
        <x:v>141.6</x:v>
      </x:c>
      <x:c r="I3077" s="4" t="n">
        <x:v>258</x:v>
      </x:c>
      <x:c r="J3077" s="4" t="n">
        <x:v>0.549</x:v>
      </x:c>
      <x:c r="K3077" s="4">
        <x:f>I3077*J3077</x:f>
      </x:c>
      <x:c r="L3077" s="4" t="n">
        <x:v>62.178</x:v>
      </x:c>
      <x:c r="M3077" s="5">
        <x:f>J3077/2.486*100</x:f>
      </x:c>
      <x:c r="N3077" s="6">
        <x:f>M3077*L3077/100</x:f>
      </x:c>
      <x:c r="O3077" s="6">
        <x:f>H3077-N3077</x:f>
      </x:c>
    </x:row>
    <x:row r="3078" spans="1:25">
      <x:c r="A3078" s="0" t="s">
        <x:v>131</x:v>
      </x:c>
      <x:c r="B3078" s="0" t="n">
        <x:v>2418</x:v>
      </x:c>
      <x:c r="C3078" s="0" t="s">
        <x:v>128</x:v>
      </x:c>
      <x:c r="D3078" s="0" t="s">
        <x:v>129</x:v>
      </x:c>
      <x:c r="E3078" s="0" t="s">
        <x:v>130</x:v>
      </x:c>
      <x:c r="F3078" s="0" t="s">
        <x:v>20</x:v>
      </x:c>
      <x:c r="G3078" s="0" t="n">
        <x:v>258</x:v>
      </x:c>
      <x:c r="H3078" s="4" t="n">
        <x:v>141.6</x:v>
      </x:c>
      <x:c r="I3078" s="4" t="n">
        <x:v>258</x:v>
      </x:c>
      <x:c r="J3078" s="4" t="n">
        <x:v>0.549</x:v>
      </x:c>
      <x:c r="K3078" s="4">
        <x:f>I3078*J3078</x:f>
      </x:c>
      <x:c r="L3078" s="4" t="n">
        <x:v>62.178</x:v>
      </x:c>
      <x:c r="M3078" s="5">
        <x:f>J3078/2.486*100</x:f>
      </x:c>
      <x:c r="N3078" s="6">
        <x:f>M3078*L3078/100</x:f>
      </x:c>
      <x:c r="O3078" s="6">
        <x:f>H3078-N3078</x:f>
      </x:c>
    </x:row>
    <x:row r="3079" spans="1:25">
      <x:c r="A3079" s="0" t="s">
        <x:v>131</x:v>
      </x:c>
      <x:c r="B3079" s="0" t="n">
        <x:v>2418</x:v>
      </x:c>
      <x:c r="C3079" s="0" t="s">
        <x:v>128</x:v>
      </x:c>
      <x:c r="D3079" s="0" t="s">
        <x:v>18</x:v>
      </x:c>
      <x:c r="E3079" s="0" t="s">
        <x:v>19</x:v>
      </x:c>
      <x:c r="F3079" s="0" t="s">
        <x:v>26</x:v>
      </x:c>
      <x:c r="G3079" s="0" t="n">
        <x:v>258</x:v>
      </x:c>
      <x:c r="H3079" s="4" t="n">
        <x:v>18.06</x:v>
      </x:c>
      <x:c r="I3079" s="4" t="n">
        <x:v>258</x:v>
      </x:c>
      <x:c r="J3079" s="4" t="n">
        <x:v>0.07</x:v>
      </x:c>
      <x:c r="K3079" s="4">
        <x:f>I3079*J3079</x:f>
      </x:c>
      <x:c r="L3079" s="4" t="n">
        <x:v>62.178</x:v>
      </x:c>
      <x:c r="M3079" s="5">
        <x:f>J3079/2.486*100</x:f>
      </x:c>
      <x:c r="N3079" s="6">
        <x:f>M3079*L3079/100</x:f>
      </x:c>
      <x:c r="O3079" s="6">
        <x:f>H3079-N3079</x:f>
      </x:c>
    </x:row>
    <x:row r="3080" spans="1:25">
      <x:c r="A3080" s="0" t="s">
        <x:v>148</x:v>
      </x:c>
      <x:c r="B3080" s="0" t="n">
        <x:v>2419</x:v>
      </x:c>
      <x:c r="C3080" s="0" t="s">
        <x:v>128</x:v>
      </x:c>
      <x:c r="D3080" s="0" t="s">
        <x:v>129</x:v>
      </x:c>
      <x:c r="E3080" s="0" t="s">
        <x:v>130</x:v>
      </x:c>
      <x:c r="F3080" s="0" t="s">
        <x:v>20</x:v>
      </x:c>
      <x:c r="G3080" s="0" t="n">
        <x:v>174</x:v>
      </x:c>
      <x:c r="H3080" s="4" t="n">
        <x:v>141.6</x:v>
      </x:c>
      <x:c r="I3080" s="4" t="n">
        <x:v>174</x:v>
      </x:c>
      <x:c r="J3080" s="4" t="n">
        <x:v>0.814</x:v>
      </x:c>
      <x:c r="K3080" s="4">
        <x:f>I3080*J3080</x:f>
      </x:c>
      <x:c r="L3080" s="4" t="n">
        <x:v>42.282</x:v>
      </x:c>
      <x:c r="M3080" s="5">
        <x:f>J3080/3.652*100</x:f>
      </x:c>
      <x:c r="N3080" s="6">
        <x:f>M3080*L3080/100</x:f>
      </x:c>
      <x:c r="O3080" s="6">
        <x:f>H3080-N3080</x:f>
      </x:c>
    </x:row>
    <x:row r="3081" spans="1:25">
      <x:c r="A3081" s="0" t="s">
        <x:v>148</x:v>
      </x:c>
      <x:c r="B3081" s="0" t="n">
        <x:v>2419</x:v>
      </x:c>
      <x:c r="C3081" s="0" t="s">
        <x:v>128</x:v>
      </x:c>
      <x:c r="D3081" s="0" t="s">
        <x:v>18</x:v>
      </x:c>
      <x:c r="E3081" s="0" t="s">
        <x:v>19</x:v>
      </x:c>
      <x:c r="F3081" s="0" t="s">
        <x:v>20</x:v>
      </x:c>
      <x:c r="G3081" s="0" t="n">
        <x:v>174</x:v>
      </x:c>
      <x:c r="H3081" s="4" t="n">
        <x:v>169.92</x:v>
      </x:c>
      <x:c r="I3081" s="4" t="n">
        <x:v>174</x:v>
      </x:c>
      <x:c r="J3081" s="4" t="n">
        <x:v>0.977</x:v>
      </x:c>
      <x:c r="K3081" s="4">
        <x:f>I3081*J3081</x:f>
      </x:c>
      <x:c r="L3081" s="4" t="n">
        <x:v>42.282</x:v>
      </x:c>
      <x:c r="M3081" s="5">
        <x:f>J3081/3.652*100</x:f>
      </x:c>
      <x:c r="N3081" s="6">
        <x:f>M3081*L3081/100</x:f>
      </x:c>
      <x:c r="O3081" s="6">
        <x:f>H3081-N3081</x:f>
      </x:c>
    </x:row>
    <x:row r="3082" spans="1:25">
      <x:c r="A3082" s="0" t="s">
        <x:v>148</x:v>
      </x:c>
      <x:c r="B3082" s="0" t="n">
        <x:v>2419</x:v>
      </x:c>
      <x:c r="C3082" s="0" t="s">
        <x:v>128</x:v>
      </x:c>
      <x:c r="D3082" s="0" t="s">
        <x:v>129</x:v>
      </x:c>
      <x:c r="E3082" s="0" t="s">
        <x:v>130</x:v>
      </x:c>
      <x:c r="F3082" s="0" t="s">
        <x:v>20</x:v>
      </x:c>
      <x:c r="G3082" s="0" t="n">
        <x:v>174</x:v>
      </x:c>
      <x:c r="H3082" s="4" t="n">
        <x:v>141.6</x:v>
      </x:c>
      <x:c r="I3082" s="4" t="n">
        <x:v>174</x:v>
      </x:c>
      <x:c r="J3082" s="4" t="n">
        <x:v>0.814</x:v>
      </x:c>
      <x:c r="K3082" s="4">
        <x:f>I3082*J3082</x:f>
      </x:c>
      <x:c r="L3082" s="4" t="n">
        <x:v>42.282</x:v>
      </x:c>
      <x:c r="M3082" s="5">
        <x:f>J3082/3.652*100</x:f>
      </x:c>
      <x:c r="N3082" s="6">
        <x:f>M3082*L3082/100</x:f>
      </x:c>
      <x:c r="O3082" s="6">
        <x:f>H3082-N3082</x:f>
      </x:c>
    </x:row>
    <x:row r="3083" spans="1:25">
      <x:c r="A3083" s="0" t="s">
        <x:v>148</x:v>
      </x:c>
      <x:c r="B3083" s="0" t="n">
        <x:v>2419</x:v>
      </x:c>
      <x:c r="C3083" s="0" t="s">
        <x:v>128</x:v>
      </x:c>
      <x:c r="D3083" s="0" t="s">
        <x:v>18</x:v>
      </x:c>
      <x:c r="E3083" s="0" t="s">
        <x:v>19</x:v>
      </x:c>
      <x:c r="F3083" s="0" t="s">
        <x:v>20</x:v>
      </x:c>
      <x:c r="G3083" s="0" t="n">
        <x:v>174</x:v>
      </x:c>
      <x:c r="H3083" s="4" t="n">
        <x:v>169.92</x:v>
      </x:c>
      <x:c r="I3083" s="4" t="n">
        <x:v>174</x:v>
      </x:c>
      <x:c r="J3083" s="4" t="n">
        <x:v>0.977</x:v>
      </x:c>
      <x:c r="K3083" s="4">
        <x:f>I3083*J3083</x:f>
      </x:c>
      <x:c r="L3083" s="4" t="n">
        <x:v>42.282</x:v>
      </x:c>
      <x:c r="M3083" s="5">
        <x:f>J3083/3.652*100</x:f>
      </x:c>
      <x:c r="N3083" s="6">
        <x:f>M3083*L3083/100</x:f>
      </x:c>
      <x:c r="O3083" s="6">
        <x:f>H3083-N3083</x:f>
      </x:c>
    </x:row>
    <x:row r="3084" spans="1:25">
      <x:c r="A3084" s="0" t="s">
        <x:v>148</x:v>
      </x:c>
      <x:c r="B3084" s="0" t="n">
        <x:v>2419</x:v>
      </x:c>
      <x:c r="C3084" s="0" t="s">
        <x:v>128</x:v>
      </x:c>
      <x:c r="D3084" s="0" t="s">
        <x:v>18</x:v>
      </x:c>
      <x:c r="E3084" s="0" t="s">
        <x:v>19</x:v>
      </x:c>
      <x:c r="F3084" s="0" t="s">
        <x:v>26</x:v>
      </x:c>
      <x:c r="G3084" s="0" t="n">
        <x:v>174</x:v>
      </x:c>
      <x:c r="H3084" s="4" t="n">
        <x:v>12.18</x:v>
      </x:c>
      <x:c r="I3084" s="4" t="n">
        <x:v>174</x:v>
      </x:c>
      <x:c r="J3084" s="4" t="n">
        <x:v>0.07</x:v>
      </x:c>
      <x:c r="K3084" s="4">
        <x:f>I3084*J3084</x:f>
      </x:c>
      <x:c r="L3084" s="4" t="n">
        <x:v>42.282</x:v>
      </x:c>
      <x:c r="M3084" s="5">
        <x:f>J3084/3.652*100</x:f>
      </x:c>
      <x:c r="N3084" s="6">
        <x:f>M3084*L3084/100</x:f>
      </x:c>
      <x:c r="O3084" s="6">
        <x:f>H3084-N3084</x:f>
      </x:c>
    </x:row>
    <x:row r="3085" spans="1:25">
      <x:c r="A3085" s="0" t="s">
        <x:v>132</x:v>
      </x:c>
      <x:c r="B3085" s="0" t="n">
        <x:v>2421</x:v>
      </x:c>
      <x:c r="C3085" s="0" t="s">
        <x:v>128</x:v>
      </x:c>
      <x:c r="D3085" s="0" t="s">
        <x:v>18</x:v>
      </x:c>
      <x:c r="E3085" s="0" t="s">
        <x:v>19</x:v>
      </x:c>
      <x:c r="F3085" s="0" t="s">
        <x:v>20</x:v>
      </x:c>
      <x:c r="G3085" s="0" t="n">
        <x:v>108</x:v>
      </x:c>
      <x:c r="H3085" s="4" t="n">
        <x:v>169.92</x:v>
      </x:c>
      <x:c r="I3085" s="4" t="n">
        <x:v>108</x:v>
      </x:c>
      <x:c r="J3085" s="4" t="n">
        <x:v>1.573</x:v>
      </x:c>
      <x:c r="K3085" s="4">
        <x:f>I3085*J3085</x:f>
      </x:c>
      <x:c r="L3085" s="4" t="n">
        <x:v>0</x:v>
      </x:c>
      <x:c r="M3085" s="5">
        <x:f>J3085/2.954*100</x:f>
      </x:c>
      <x:c r="N3085" s="6">
        <x:f>M3085*L3085/100</x:f>
      </x:c>
      <x:c r="O3085" s="6">
        <x:f>H3085-N3085</x:f>
      </x:c>
    </x:row>
    <x:row r="3086" spans="1:25">
      <x:c r="A3086" s="0" t="s">
        <x:v>132</x:v>
      </x:c>
      <x:c r="B3086" s="0" t="n">
        <x:v>2421</x:v>
      </x:c>
      <x:c r="C3086" s="0" t="s">
        <x:v>128</x:v>
      </x:c>
      <x:c r="D3086" s="0" t="s">
        <x:v>129</x:v>
      </x:c>
      <x:c r="E3086" s="0" t="s">
        <x:v>130</x:v>
      </x:c>
      <x:c r="F3086" s="0" t="s">
        <x:v>20</x:v>
      </x:c>
      <x:c r="G3086" s="0" t="n">
        <x:v>108</x:v>
      </x:c>
      <x:c r="H3086" s="4" t="n">
        <x:v>141.6</x:v>
      </x:c>
      <x:c r="I3086" s="4" t="n">
        <x:v>108</x:v>
      </x:c>
      <x:c r="J3086" s="4" t="n">
        <x:v>1.311</x:v>
      </x:c>
      <x:c r="K3086" s="4">
        <x:f>I3086*J3086</x:f>
      </x:c>
      <x:c r="L3086" s="4" t="n">
        <x:v>0</x:v>
      </x:c>
      <x:c r="M3086" s="5">
        <x:f>J3086/2.954*100</x:f>
      </x:c>
      <x:c r="N3086" s="6">
        <x:f>M3086*L3086/100</x:f>
      </x:c>
      <x:c r="O3086" s="6">
        <x:f>H3086-N3086</x:f>
      </x:c>
    </x:row>
    <x:row r="3087" spans="1:25">
      <x:c r="A3087" s="0" t="s">
        <x:v>132</x:v>
      </x:c>
      <x:c r="B3087" s="0" t="n">
        <x:v>2421</x:v>
      </x:c>
      <x:c r="C3087" s="0" t="s">
        <x:v>128</x:v>
      </x:c>
      <x:c r="D3087" s="0" t="s">
        <x:v>18</x:v>
      </x:c>
      <x:c r="E3087" s="0" t="s">
        <x:v>19</x:v>
      </x:c>
      <x:c r="F3087" s="0" t="s">
        <x:v>26</x:v>
      </x:c>
      <x:c r="G3087" s="0" t="n">
        <x:v>108</x:v>
      </x:c>
      <x:c r="H3087" s="4" t="n">
        <x:v>7.56</x:v>
      </x:c>
      <x:c r="I3087" s="4" t="n">
        <x:v>108</x:v>
      </x:c>
      <x:c r="J3087" s="4" t="n">
        <x:v>0.07</x:v>
      </x:c>
      <x:c r="K3087" s="4">
        <x:f>I3087*J3087</x:f>
      </x:c>
      <x:c r="L3087" s="4" t="n">
        <x:v>0</x:v>
      </x:c>
      <x:c r="M3087" s="5">
        <x:f>J3087/2.954*100</x:f>
      </x:c>
      <x:c r="N3087" s="6">
        <x:f>M3087*L3087/100</x:f>
      </x:c>
      <x:c r="O3087" s="6">
        <x:f>H3087-N3087</x:f>
      </x:c>
    </x:row>
    <x:row r="3088" spans="1:25">
      <x:c r="A3088" s="0" t="s">
        <x:v>133</x:v>
      </x:c>
      <x:c r="B3088" s="0" t="n">
        <x:v>2422</x:v>
      </x:c>
      <x:c r="C3088" s="0" t="s">
        <x:v>128</x:v>
      </x:c>
      <x:c r="D3088" s="0" t="s">
        <x:v>129</x:v>
      </x:c>
      <x:c r="E3088" s="0" t="s">
        <x:v>130</x:v>
      </x:c>
      <x:c r="F3088" s="0" t="s">
        <x:v>20</x:v>
      </x:c>
      <x:c r="G3088" s="0" t="n">
        <x:v>328</x:v>
      </x:c>
      <x:c r="H3088" s="4" t="n">
        <x:v>41.2</x:v>
      </x:c>
      <x:c r="I3088" s="4" t="n">
        <x:v>328</x:v>
      </x:c>
      <x:c r="J3088" s="4" t="n">
        <x:v>0.126</x:v>
      </x:c>
      <x:c r="K3088" s="4">
        <x:f>I3088*J3088</x:f>
      </x:c>
      <x:c r="L3088" s="4" t="n">
        <x:v>88.756</x:v>
      </x:c>
      <x:c r="M3088" s="5">
        <x:f>J3088/0.777*100</x:f>
      </x:c>
      <x:c r="N3088" s="6">
        <x:f>M3088*L3088/100</x:f>
      </x:c>
      <x:c r="O3088" s="6">
        <x:f>H3088-N3088</x:f>
      </x:c>
    </x:row>
    <x:row r="3089" spans="1:25">
      <x:c r="A3089" s="0" t="s">
        <x:v>133</x:v>
      </x:c>
      <x:c r="B3089" s="0" t="n">
        <x:v>2422</x:v>
      </x:c>
      <x:c r="C3089" s="0" t="s">
        <x:v>128</x:v>
      </x:c>
      <x:c r="D3089" s="0" t="s">
        <x:v>129</x:v>
      </x:c>
      <x:c r="E3089" s="0" t="s">
        <x:v>130</x:v>
      </x:c>
      <x:c r="F3089" s="0" t="s">
        <x:v>20</x:v>
      </x:c>
      <x:c r="G3089" s="0" t="n">
        <x:v>328</x:v>
      </x:c>
      <x:c r="H3089" s="4" t="n">
        <x:v>41.2</x:v>
      </x:c>
      <x:c r="I3089" s="4" t="n">
        <x:v>328</x:v>
      </x:c>
      <x:c r="J3089" s="4" t="n">
        <x:v>0.126</x:v>
      </x:c>
      <x:c r="K3089" s="4">
        <x:f>I3089*J3089</x:f>
      </x:c>
      <x:c r="L3089" s="4" t="n">
        <x:v>88.756</x:v>
      </x:c>
      <x:c r="M3089" s="5">
        <x:f>J3089/0.777*100</x:f>
      </x:c>
      <x:c r="N3089" s="6">
        <x:f>M3089*L3089/100</x:f>
      </x:c>
      <x:c r="O3089" s="6">
        <x:f>H3089-N3089</x:f>
      </x:c>
    </x:row>
    <x:row r="3090" spans="1:25">
      <x:c r="A3090" s="0" t="s">
        <x:v>133</x:v>
      </x:c>
      <x:c r="B3090" s="0" t="n">
        <x:v>2422</x:v>
      </x:c>
      <x:c r="C3090" s="0" t="s">
        <x:v>128</x:v>
      </x:c>
      <x:c r="D3090" s="0" t="s">
        <x:v>18</x:v>
      </x:c>
      <x:c r="E3090" s="0" t="s">
        <x:v>19</x:v>
      </x:c>
      <x:c r="F3090" s="0" t="s">
        <x:v>20</x:v>
      </x:c>
      <x:c r="G3090" s="0" t="n">
        <x:v>328</x:v>
      </x:c>
      <x:c r="H3090" s="4" t="n">
        <x:v>49.44</x:v>
      </x:c>
      <x:c r="I3090" s="4" t="n">
        <x:v>328</x:v>
      </x:c>
      <x:c r="J3090" s="4" t="n">
        <x:v>0.151</x:v>
      </x:c>
      <x:c r="K3090" s="4">
        <x:f>I3090*J3090</x:f>
      </x:c>
      <x:c r="L3090" s="4" t="n">
        <x:v>88.756</x:v>
      </x:c>
      <x:c r="M3090" s="5">
        <x:f>J3090/0.777*100</x:f>
      </x:c>
      <x:c r="N3090" s="6">
        <x:f>M3090*L3090/100</x:f>
      </x:c>
      <x:c r="O3090" s="6">
        <x:f>H3090-N3090</x:f>
      </x:c>
    </x:row>
    <x:row r="3091" spans="1:25">
      <x:c r="A3091" s="0" t="s">
        <x:v>133</x:v>
      </x:c>
      <x:c r="B3091" s="0" t="n">
        <x:v>2422</x:v>
      </x:c>
      <x:c r="C3091" s="0" t="s">
        <x:v>128</x:v>
      </x:c>
      <x:c r="D3091" s="0" t="s">
        <x:v>18</x:v>
      </x:c>
      <x:c r="E3091" s="0" t="s">
        <x:v>19</x:v>
      </x:c>
      <x:c r="F3091" s="0" t="s">
        <x:v>20</x:v>
      </x:c>
      <x:c r="G3091" s="0" t="n">
        <x:v>328</x:v>
      </x:c>
      <x:c r="H3091" s="4" t="n">
        <x:v>49.44</x:v>
      </x:c>
      <x:c r="I3091" s="4" t="n">
        <x:v>328</x:v>
      </x:c>
      <x:c r="J3091" s="4" t="n">
        <x:v>0.151</x:v>
      </x:c>
      <x:c r="K3091" s="4">
        <x:f>I3091*J3091</x:f>
      </x:c>
      <x:c r="L3091" s="4" t="n">
        <x:v>88.756</x:v>
      </x:c>
      <x:c r="M3091" s="5">
        <x:f>J3091/0.777*100</x:f>
      </x:c>
      <x:c r="N3091" s="6">
        <x:f>M3091*L3091/100</x:f>
      </x:c>
      <x:c r="O3091" s="6">
        <x:f>H3091-N3091</x:f>
      </x:c>
    </x:row>
    <x:row r="3092" spans="1:25">
      <x:c r="A3092" s="0" t="s">
        <x:v>133</x:v>
      </x:c>
      <x:c r="B3092" s="0" t="n">
        <x:v>2422</x:v>
      </x:c>
      <x:c r="C3092" s="0" t="s">
        <x:v>128</x:v>
      </x:c>
      <x:c r="D3092" s="0" t="s">
        <x:v>129</x:v>
      </x:c>
      <x:c r="E3092" s="0" t="s">
        <x:v>130</x:v>
      </x:c>
      <x:c r="F3092" s="0" t="s">
        <x:v>20</x:v>
      </x:c>
      <x:c r="G3092" s="0" t="n">
        <x:v>328</x:v>
      </x:c>
      <x:c r="H3092" s="4" t="n">
        <x:v>22.8</x:v>
      </x:c>
      <x:c r="I3092" s="4" t="n">
        <x:v>328</x:v>
      </x:c>
      <x:c r="J3092" s="4" t="n">
        <x:v>0.07</x:v>
      </x:c>
      <x:c r="K3092" s="4">
        <x:f>I3092*J3092</x:f>
      </x:c>
      <x:c r="L3092" s="4" t="n">
        <x:v>88.756</x:v>
      </x:c>
      <x:c r="M3092" s="5">
        <x:f>J3092/0.777*100</x:f>
      </x:c>
      <x:c r="N3092" s="6">
        <x:f>M3092*L3092/100</x:f>
      </x:c>
      <x:c r="O3092" s="6">
        <x:f>H3092-N3092</x:f>
      </x:c>
    </x:row>
    <x:row r="3093" spans="1:25">
      <x:c r="A3093" s="0" t="s">
        <x:v>133</x:v>
      </x:c>
      <x:c r="B3093" s="0" t="n">
        <x:v>2422</x:v>
      </x:c>
      <x:c r="C3093" s="0" t="s">
        <x:v>128</x:v>
      </x:c>
      <x:c r="D3093" s="0" t="s">
        <x:v>18</x:v>
      </x:c>
      <x:c r="E3093" s="0" t="s">
        <x:v>19</x:v>
      </x:c>
      <x:c r="F3093" s="0" t="s">
        <x:v>20</x:v>
      </x:c>
      <x:c r="G3093" s="0" t="n">
        <x:v>328</x:v>
      </x:c>
      <x:c r="H3093" s="4" t="n">
        <x:v>27.36</x:v>
      </x:c>
      <x:c r="I3093" s="4" t="n">
        <x:v>328</x:v>
      </x:c>
      <x:c r="J3093" s="4" t="n">
        <x:v>0.083</x:v>
      </x:c>
      <x:c r="K3093" s="4">
        <x:f>I3093*J3093</x:f>
      </x:c>
      <x:c r="L3093" s="4" t="n">
        <x:v>88.756</x:v>
      </x:c>
      <x:c r="M3093" s="5">
        <x:f>J3093/0.777*100</x:f>
      </x:c>
      <x:c r="N3093" s="6">
        <x:f>M3093*L3093/100</x:f>
      </x:c>
      <x:c r="O3093" s="6">
        <x:f>H3093-N3093</x:f>
      </x:c>
    </x:row>
    <x:row r="3094" spans="1:25">
      <x:c r="A3094" s="0" t="s">
        <x:v>133</x:v>
      </x:c>
      <x:c r="B3094" s="0" t="n">
        <x:v>2422</x:v>
      </x:c>
      <x:c r="C3094" s="0" t="s">
        <x:v>128</x:v>
      </x:c>
      <x:c r="D3094" s="0" t="s">
        <x:v>18</x:v>
      </x:c>
      <x:c r="E3094" s="0" t="s">
        <x:v>19</x:v>
      </x:c>
      <x:c r="F3094" s="0" t="s">
        <x:v>26</x:v>
      </x:c>
      <x:c r="G3094" s="0" t="n">
        <x:v>328</x:v>
      </x:c>
      <x:c r="H3094" s="4" t="n">
        <x:v>22.961</x:v>
      </x:c>
      <x:c r="I3094" s="4" t="n">
        <x:v>328</x:v>
      </x:c>
      <x:c r="J3094" s="4" t="n">
        <x:v>0.07</x:v>
      </x:c>
      <x:c r="K3094" s="4">
        <x:f>I3094*J3094</x:f>
      </x:c>
      <x:c r="L3094" s="4" t="n">
        <x:v>88.756</x:v>
      </x:c>
      <x:c r="M3094" s="5">
        <x:f>J3094/0.777*100</x:f>
      </x:c>
      <x:c r="N3094" s="6">
        <x:f>M3094*L3094/100</x:f>
      </x:c>
      <x:c r="O3094" s="6">
        <x:f>H3094-N3094</x:f>
      </x:c>
    </x:row>
    <x:row r="3095" spans="1:25">
      <x:c r="A3095" s="0" t="s">
        <x:v>96</x:v>
      </x:c>
      <x:c r="B3095" s="0" t="n">
        <x:v>2426</x:v>
      </x:c>
      <x:c r="C3095" s="0" t="s">
        <x:v>21</x:v>
      </x:c>
      <x:c r="D3095" s="0" t="s">
        <x:v>22</x:v>
      </x:c>
      <x:c r="E3095" s="0" t="s">
        <x:v>23</x:v>
      </x:c>
      <x:c r="F3095" s="0" t="s">
        <x:v>20</x:v>
      </x:c>
      <x:c r="G3095" s="0" t="n">
        <x:v>117</x:v>
      </x:c>
      <x:c r="H3095" s="4" t="n">
        <x:v>43.384</x:v>
      </x:c>
      <x:c r="I3095" s="4" t="n">
        <x:v>117</x:v>
      </x:c>
      <x:c r="J3095" s="4" t="n">
        <x:v>0.371</x:v>
      </x:c>
      <x:c r="K3095" s="4">
        <x:f>I3095*J3095</x:f>
      </x:c>
      <x:c r="L3095" s="4" t="n">
        <x:v>0</x:v>
      </x:c>
      <x:c r="M3095" s="5">
        <x:f>J3095/3.097*100</x:f>
      </x:c>
      <x:c r="N3095" s="6">
        <x:f>M3095*L3095/100</x:f>
      </x:c>
      <x:c r="O3095" s="6">
        <x:f>H3095-N3095</x:f>
      </x:c>
    </x:row>
    <x:row r="3096" spans="1:25">
      <x:c r="A3096" s="0" t="s">
        <x:v>96</x:v>
      </x:c>
      <x:c r="B3096" s="0" t="n">
        <x:v>2426</x:v>
      </x:c>
      <x:c r="C3096" s="0" t="s">
        <x:v>21</x:v>
      </x:c>
      <x:c r="D3096" s="0" t="s">
        <x:v>22</x:v>
      </x:c>
      <x:c r="E3096" s="0" t="s">
        <x:v>23</x:v>
      </x:c>
      <x:c r="F3096" s="0" t="s">
        <x:v>20</x:v>
      </x:c>
      <x:c r="G3096" s="0" t="n">
        <x:v>117</x:v>
      </x:c>
      <x:c r="H3096" s="4" t="n">
        <x:v>43.384</x:v>
      </x:c>
      <x:c r="I3096" s="4" t="n">
        <x:v>117</x:v>
      </x:c>
      <x:c r="J3096" s="4" t="n">
        <x:v>0.371</x:v>
      </x:c>
      <x:c r="K3096" s="4">
        <x:f>I3096*J3096</x:f>
      </x:c>
      <x:c r="L3096" s="4" t="n">
        <x:v>0</x:v>
      </x:c>
      <x:c r="M3096" s="5">
        <x:f>J3096/3.097*100</x:f>
      </x:c>
      <x:c r="N3096" s="6">
        <x:f>M3096*L3096/100</x:f>
      </x:c>
      <x:c r="O3096" s="6">
        <x:f>H3096-N3096</x:f>
      </x:c>
    </x:row>
    <x:row r="3097" spans="1:25">
      <x:c r="A3097" s="0" t="s">
        <x:v>96</x:v>
      </x:c>
      <x:c r="B3097" s="0" t="n">
        <x:v>2426</x:v>
      </x:c>
      <x:c r="C3097" s="0" t="s">
        <x:v>21</x:v>
      </x:c>
      <x:c r="D3097" s="0" t="s">
        <x:v>22</x:v>
      </x:c>
      <x:c r="E3097" s="0" t="s">
        <x:v>23</x:v>
      </x:c>
      <x:c r="F3097" s="0" t="s">
        <x:v>20</x:v>
      </x:c>
      <x:c r="G3097" s="0" t="n">
        <x:v>117</x:v>
      </x:c>
      <x:c r="H3097" s="4" t="n">
        <x:v>13.688</x:v>
      </x:c>
      <x:c r="I3097" s="4" t="n">
        <x:v>117</x:v>
      </x:c>
      <x:c r="J3097" s="4" t="n">
        <x:v>0.117</x:v>
      </x:c>
      <x:c r="K3097" s="4">
        <x:f>I3097*J3097</x:f>
      </x:c>
      <x:c r="L3097" s="4" t="n">
        <x:v>0</x:v>
      </x:c>
      <x:c r="M3097" s="5">
        <x:f>J3097/3.097*100</x:f>
      </x:c>
      <x:c r="N3097" s="6">
        <x:f>M3097*L3097/100</x:f>
      </x:c>
      <x:c r="O3097" s="6">
        <x:f>H3097-N3097</x:f>
      </x:c>
    </x:row>
    <x:row r="3098" spans="1:25">
      <x:c r="A3098" s="0" t="s">
        <x:v>96</x:v>
      </x:c>
      <x:c r="B3098" s="0" t="n">
        <x:v>2426</x:v>
      </x:c>
      <x:c r="C3098" s="0" t="s">
        <x:v>21</x:v>
      </x:c>
      <x:c r="D3098" s="0" t="s">
        <x:v>22</x:v>
      </x:c>
      <x:c r="E3098" s="0" t="s">
        <x:v>23</x:v>
      </x:c>
      <x:c r="F3098" s="0" t="s">
        <x:v>20</x:v>
      </x:c>
      <x:c r="G3098" s="0" t="n">
        <x:v>117</x:v>
      </x:c>
      <x:c r="H3098" s="4" t="n">
        <x:v>13.688</x:v>
      </x:c>
      <x:c r="I3098" s="4" t="n">
        <x:v>117</x:v>
      </x:c>
      <x:c r="J3098" s="4" t="n">
        <x:v>0.117</x:v>
      </x:c>
      <x:c r="K3098" s="4">
        <x:f>I3098*J3098</x:f>
      </x:c>
      <x:c r="L3098" s="4" t="n">
        <x:v>0</x:v>
      </x:c>
      <x:c r="M3098" s="5">
        <x:f>J3098/3.097*100</x:f>
      </x:c>
      <x:c r="N3098" s="6">
        <x:f>M3098*L3098/100</x:f>
      </x:c>
      <x:c r="O3098" s="6">
        <x:f>H3098-N3098</x:f>
      </x:c>
    </x:row>
    <x:row r="3099" spans="1:25">
      <x:c r="A3099" s="0" t="s">
        <x:v>96</x:v>
      </x:c>
      <x:c r="B3099" s="0" t="n">
        <x:v>2426</x:v>
      </x:c>
      <x:c r="C3099" s="0" t="s">
        <x:v>21</x:v>
      </x:c>
      <x:c r="D3099" s="0" t="s">
        <x:v>22</x:v>
      </x:c>
      <x:c r="E3099" s="0" t="s">
        <x:v>23</x:v>
      </x:c>
      <x:c r="F3099" s="0" t="s">
        <x:v>20</x:v>
      </x:c>
      <x:c r="G3099" s="0" t="n">
        <x:v>117</x:v>
      </x:c>
      <x:c r="H3099" s="4" t="n">
        <x:v>39.897</x:v>
      </x:c>
      <x:c r="I3099" s="4" t="n">
        <x:v>117</x:v>
      </x:c>
      <x:c r="J3099" s="4" t="n">
        <x:v>0.341</x:v>
      </x:c>
      <x:c r="K3099" s="4">
        <x:f>I3099*J3099</x:f>
      </x:c>
      <x:c r="L3099" s="4" t="n">
        <x:v>0</x:v>
      </x:c>
      <x:c r="M3099" s="5">
        <x:f>J3099/3.097*100</x:f>
      </x:c>
      <x:c r="N3099" s="6">
        <x:f>M3099*L3099/100</x:f>
      </x:c>
      <x:c r="O3099" s="6">
        <x:f>H3099-N3099</x:f>
      </x:c>
    </x:row>
    <x:row r="3100" spans="1:25">
      <x:c r="A3100" s="0" t="s">
        <x:v>96</x:v>
      </x:c>
      <x:c r="B3100" s="0" t="n">
        <x:v>2426</x:v>
      </x:c>
      <x:c r="C3100" s="0" t="s">
        <x:v>21</x:v>
      </x:c>
      <x:c r="D3100" s="0" t="s">
        <x:v>28</x:v>
      </x:c>
      <x:c r="E3100" s="0" t="s">
        <x:v>19</x:v>
      </x:c>
      <x:c r="F3100" s="0" t="s">
        <x:v>26</x:v>
      </x:c>
      <x:c r="G3100" s="0" t="n">
        <x:v>117</x:v>
      </x:c>
      <x:c r="H3100" s="4" t="n">
        <x:v>30.423</x:v>
      </x:c>
      <x:c r="I3100" s="4" t="n">
        <x:v>117</x:v>
      </x:c>
      <x:c r="J3100" s="4" t="n">
        <x:v>0.26</x:v>
      </x:c>
      <x:c r="K3100" s="4">
        <x:f>I3100*J3100</x:f>
      </x:c>
      <x:c r="L3100" s="4" t="n">
        <x:v>0</x:v>
      </x:c>
      <x:c r="M3100" s="5">
        <x:f>J3100/3.097*100</x:f>
      </x:c>
      <x:c r="N3100" s="6">
        <x:f>M3100*L3100/100</x:f>
      </x:c>
      <x:c r="O3100" s="6">
        <x:f>H3100-N3100</x:f>
      </x:c>
    </x:row>
    <x:row r="3101" spans="1:25">
      <x:c r="A3101" s="0" t="s">
        <x:v>96</x:v>
      </x:c>
      <x:c r="B3101" s="0" t="n">
        <x:v>2426</x:v>
      </x:c>
      <x:c r="C3101" s="0" t="s">
        <x:v>21</x:v>
      </x:c>
      <x:c r="D3101" s="0" t="s">
        <x:v>28</x:v>
      </x:c>
      <x:c r="E3101" s="0" t="s">
        <x:v>23</x:v>
      </x:c>
      <x:c r="F3101" s="0" t="s">
        <x:v>26</x:v>
      </x:c>
      <x:c r="G3101" s="0" t="n">
        <x:v>117</x:v>
      </x:c>
      <x:c r="H3101" s="4" t="n">
        <x:v>177.84</x:v>
      </x:c>
      <x:c r="I3101" s="4" t="n">
        <x:v>117</x:v>
      </x:c>
      <x:c r="J3101" s="4" t="n">
        <x:v>1.52</x:v>
      </x:c>
      <x:c r="K3101" s="4">
        <x:f>I3101*J3101</x:f>
      </x:c>
      <x:c r="L3101" s="4" t="n">
        <x:v>0</x:v>
      </x:c>
      <x:c r="M3101" s="5">
        <x:f>J3101/3.097*100</x:f>
      </x:c>
      <x:c r="N3101" s="6">
        <x:f>M3101*L3101/100</x:f>
      </x:c>
      <x:c r="O3101" s="6">
        <x:f>H3101-N3101</x:f>
      </x:c>
    </x:row>
    <x:row r="3102" spans="1:25">
      <x:c r="A3102" s="0" t="s">
        <x:v>102</x:v>
      </x:c>
      <x:c r="B3102" s="0" t="n">
        <x:v>2427</x:v>
      </x:c>
      <x:c r="C3102" s="0" t="s">
        <x:v>21</x:v>
      </x:c>
      <x:c r="D3102" s="0" t="s">
        <x:v>22</x:v>
      </x:c>
      <x:c r="E3102" s="0" t="s">
        <x:v>23</x:v>
      </x:c>
      <x:c r="F3102" s="0" t="s">
        <x:v>20</x:v>
      </x:c>
      <x:c r="G3102" s="0" t="n">
        <x:v>117</x:v>
      </x:c>
      <x:c r="H3102" s="4" t="n">
        <x:v>43.384</x:v>
      </x:c>
      <x:c r="I3102" s="4" t="n">
        <x:v>117</x:v>
      </x:c>
      <x:c r="J3102" s="4" t="n">
        <x:v>0.371</x:v>
      </x:c>
      <x:c r="K3102" s="4">
        <x:f>I3102*J3102</x:f>
      </x:c>
      <x:c r="L3102" s="4" t="n">
        <x:v>14.202</x:v>
      </x:c>
      <x:c r="M3102" s="5">
        <x:f>J3102/2.863*100</x:f>
      </x:c>
      <x:c r="N3102" s="6">
        <x:f>M3102*L3102/100</x:f>
      </x:c>
      <x:c r="O3102" s="6">
        <x:f>H3102-N3102</x:f>
      </x:c>
    </x:row>
    <x:row r="3103" spans="1:25">
      <x:c r="A3103" s="0" t="s">
        <x:v>102</x:v>
      </x:c>
      <x:c r="B3103" s="0" t="n">
        <x:v>2427</x:v>
      </x:c>
      <x:c r="C3103" s="0" t="s">
        <x:v>21</x:v>
      </x:c>
      <x:c r="D3103" s="0" t="s">
        <x:v>22</x:v>
      </x:c>
      <x:c r="E3103" s="0" t="s">
        <x:v>23</x:v>
      </x:c>
      <x:c r="F3103" s="0" t="s">
        <x:v>20</x:v>
      </x:c>
      <x:c r="G3103" s="0" t="n">
        <x:v>117</x:v>
      </x:c>
      <x:c r="H3103" s="4" t="n">
        <x:v>43.384</x:v>
      </x:c>
      <x:c r="I3103" s="4" t="n">
        <x:v>117</x:v>
      </x:c>
      <x:c r="J3103" s="4" t="n">
        <x:v>0.371</x:v>
      </x:c>
      <x:c r="K3103" s="4">
        <x:f>I3103*J3103</x:f>
      </x:c>
      <x:c r="L3103" s="4" t="n">
        <x:v>14.202</x:v>
      </x:c>
      <x:c r="M3103" s="5">
        <x:f>J3103/2.863*100</x:f>
      </x:c>
      <x:c r="N3103" s="6">
        <x:f>M3103*L3103/100</x:f>
      </x:c>
      <x:c r="O3103" s="6">
        <x:f>H3103-N3103</x:f>
      </x:c>
    </x:row>
    <x:row r="3104" spans="1:25">
      <x:c r="A3104" s="0" t="s">
        <x:v>102</x:v>
      </x:c>
      <x:c r="B3104" s="0" t="n">
        <x:v>2427</x:v>
      </x:c>
      <x:c r="C3104" s="0" t="s">
        <x:v>21</x:v>
      </x:c>
      <x:c r="D3104" s="0" t="s">
        <x:v>22</x:v>
      </x:c>
      <x:c r="E3104" s="0" t="s">
        <x:v>23</x:v>
      </x:c>
      <x:c r="F3104" s="0" t="s">
        <x:v>20</x:v>
      </x:c>
      <x:c r="G3104" s="0" t="n">
        <x:v>117</x:v>
      </x:c>
      <x:c r="H3104" s="4" t="n">
        <x:v>39.897</x:v>
      </x:c>
      <x:c r="I3104" s="4" t="n">
        <x:v>117</x:v>
      </x:c>
      <x:c r="J3104" s="4" t="n">
        <x:v>0.341</x:v>
      </x:c>
      <x:c r="K3104" s="4">
        <x:f>I3104*J3104</x:f>
      </x:c>
      <x:c r="L3104" s="4" t="n">
        <x:v>14.202</x:v>
      </x:c>
      <x:c r="M3104" s="5">
        <x:f>J3104/2.863*100</x:f>
      </x:c>
      <x:c r="N3104" s="6">
        <x:f>M3104*L3104/100</x:f>
      </x:c>
      <x:c r="O3104" s="6">
        <x:f>H3104-N3104</x:f>
      </x:c>
    </x:row>
    <x:row r="3105" spans="1:25">
      <x:c r="A3105" s="0" t="s">
        <x:v>102</x:v>
      </x:c>
      <x:c r="B3105" s="0" t="n">
        <x:v>2427</x:v>
      </x:c>
      <x:c r="C3105" s="0" t="s">
        <x:v>21</x:v>
      </x:c>
      <x:c r="D3105" s="0" t="s">
        <x:v>28</x:v>
      </x:c>
      <x:c r="E3105" s="0" t="s">
        <x:v>19</x:v>
      </x:c>
      <x:c r="F3105" s="0" t="s">
        <x:v>26</x:v>
      </x:c>
      <x:c r="G3105" s="0" t="n">
        <x:v>117</x:v>
      </x:c>
      <x:c r="H3105" s="4" t="n">
        <x:v>30.426</x:v>
      </x:c>
      <x:c r="I3105" s="4" t="n">
        <x:v>117</x:v>
      </x:c>
      <x:c r="J3105" s="4" t="n">
        <x:v>0.26</x:v>
      </x:c>
      <x:c r="K3105" s="4">
        <x:f>I3105*J3105</x:f>
      </x:c>
      <x:c r="L3105" s="4" t="n">
        <x:v>14.202</x:v>
      </x:c>
      <x:c r="M3105" s="5">
        <x:f>J3105/2.863*100</x:f>
      </x:c>
      <x:c r="N3105" s="6">
        <x:f>M3105*L3105/100</x:f>
      </x:c>
      <x:c r="O3105" s="6">
        <x:f>H3105-N3105</x:f>
      </x:c>
    </x:row>
    <x:row r="3106" spans="1:25">
      <x:c r="A3106" s="0" t="s">
        <x:v>102</x:v>
      </x:c>
      <x:c r="B3106" s="0" t="n">
        <x:v>2427</x:v>
      </x:c>
      <x:c r="C3106" s="0" t="s">
        <x:v>21</x:v>
      </x:c>
      <x:c r="D3106" s="0" t="s">
        <x:v>28</x:v>
      </x:c>
      <x:c r="E3106" s="0" t="s">
        <x:v>23</x:v>
      </x:c>
      <x:c r="F3106" s="0" t="s">
        <x:v>26</x:v>
      </x:c>
      <x:c r="G3106" s="0" t="n">
        <x:v>117</x:v>
      </x:c>
      <x:c r="H3106" s="4" t="n">
        <x:v>177.84</x:v>
      </x:c>
      <x:c r="I3106" s="4" t="n">
        <x:v>117</x:v>
      </x:c>
      <x:c r="J3106" s="4" t="n">
        <x:v>1.52</x:v>
      </x:c>
      <x:c r="K3106" s="4">
        <x:f>I3106*J3106</x:f>
      </x:c>
      <x:c r="L3106" s="4" t="n">
        <x:v>14.202</x:v>
      </x:c>
      <x:c r="M3106" s="5">
        <x:f>J3106/2.863*100</x:f>
      </x:c>
      <x:c r="N3106" s="6">
        <x:f>M3106*L3106/100</x:f>
      </x:c>
      <x:c r="O3106" s="6">
        <x:f>H3106-N3106</x:f>
      </x:c>
    </x:row>
    <x:row r="3107" spans="1:25">
      <x:c r="A3107" s="0" t="s">
        <x:v>127</x:v>
      </x:c>
      <x:c r="B3107" s="0" t="n">
        <x:v>2428</x:v>
      </x:c>
      <x:c r="C3107" s="0" t="s">
        <x:v>128</x:v>
      </x:c>
      <x:c r="D3107" s="0" t="s">
        <x:v>18</x:v>
      </x:c>
      <x:c r="E3107" s="0" t="s">
        <x:v>19</x:v>
      </x:c>
      <x:c r="F3107" s="0" t="s">
        <x:v>20</x:v>
      </x:c>
      <x:c r="G3107" s="0" t="n">
        <x:v>312</x:v>
      </x:c>
      <x:c r="H3107" s="4" t="n">
        <x:v>49.44</x:v>
      </x:c>
      <x:c r="I3107" s="4" t="n">
        <x:v>312</x:v>
      </x:c>
      <x:c r="J3107" s="4" t="n">
        <x:v>0.158</x:v>
      </x:c>
      <x:c r="K3107" s="4">
        <x:f>I3107*J3107</x:f>
      </x:c>
      <x:c r="L3107" s="4" t="n">
        <x:v>78.312</x:v>
      </x:c>
      <x:c r="M3107" s="5">
        <x:f>J3107/0.36*100</x:f>
      </x:c>
      <x:c r="N3107" s="6">
        <x:f>M3107*L3107/100</x:f>
      </x:c>
      <x:c r="O3107" s="6">
        <x:f>H3107-N3107</x:f>
      </x:c>
    </x:row>
    <x:row r="3108" spans="1:25">
      <x:c r="A3108" s="0" t="s">
        <x:v>127</x:v>
      </x:c>
      <x:c r="B3108" s="0" t="n">
        <x:v>2428</x:v>
      </x:c>
      <x:c r="C3108" s="0" t="s">
        <x:v>128</x:v>
      </x:c>
      <x:c r="D3108" s="0" t="s">
        <x:v>129</x:v>
      </x:c>
      <x:c r="E3108" s="0" t="s">
        <x:v>130</x:v>
      </x:c>
      <x:c r="F3108" s="0" t="s">
        <x:v>20</x:v>
      </x:c>
      <x:c r="G3108" s="0" t="n">
        <x:v>312</x:v>
      </x:c>
      <x:c r="H3108" s="4" t="n">
        <x:v>41.2</x:v>
      </x:c>
      <x:c r="I3108" s="4" t="n">
        <x:v>312</x:v>
      </x:c>
      <x:c r="J3108" s="4" t="n">
        <x:v>0.132</x:v>
      </x:c>
      <x:c r="K3108" s="4">
        <x:f>I3108*J3108</x:f>
      </x:c>
      <x:c r="L3108" s="4" t="n">
        <x:v>78.312</x:v>
      </x:c>
      <x:c r="M3108" s="5">
        <x:f>J3108/0.36*100</x:f>
      </x:c>
      <x:c r="N3108" s="6">
        <x:f>M3108*L3108/100</x:f>
      </x:c>
      <x:c r="O3108" s="6">
        <x:f>H3108-N3108</x:f>
      </x:c>
    </x:row>
    <x:row r="3109" spans="1:25">
      <x:c r="A3109" s="0" t="s">
        <x:v>127</x:v>
      </x:c>
      <x:c r="B3109" s="0" t="n">
        <x:v>2428</x:v>
      </x:c>
      <x:c r="C3109" s="0" t="s">
        <x:v>128</x:v>
      </x:c>
      <x:c r="D3109" s="0" t="s">
        <x:v>18</x:v>
      </x:c>
      <x:c r="E3109" s="0" t="s">
        <x:v>19</x:v>
      </x:c>
      <x:c r="F3109" s="0" t="s">
        <x:v>26</x:v>
      </x:c>
      <x:c r="G3109" s="0" t="n">
        <x:v>312</x:v>
      </x:c>
      <x:c r="H3109" s="4" t="n">
        <x:v>21.841</x:v>
      </x:c>
      <x:c r="I3109" s="4" t="n">
        <x:v>312</x:v>
      </x:c>
      <x:c r="J3109" s="4" t="n">
        <x:v>0.07</x:v>
      </x:c>
      <x:c r="K3109" s="4">
        <x:f>I3109*J3109</x:f>
      </x:c>
      <x:c r="L3109" s="4" t="n">
        <x:v>78.312</x:v>
      </x:c>
      <x:c r="M3109" s="5">
        <x:f>J3109/0.36*100</x:f>
      </x:c>
      <x:c r="N3109" s="6">
        <x:f>M3109*L3109/100</x:f>
      </x:c>
      <x:c r="O3109" s="6">
        <x:f>H3109-N3109</x:f>
      </x:c>
    </x:row>
    <x:row r="3110" spans="1:25">
      <x:c r="A3110" s="0" t="s">
        <x:v>108</x:v>
      </x:c>
      <x:c r="B3110" s="0" t="n">
        <x:v>2429</x:v>
      </x:c>
      <x:c r="C3110" s="0" t="s">
        <x:v>21</x:v>
      </x:c>
      <x:c r="D3110" s="0" t="s">
        <x:v>22</x:v>
      </x:c>
      <x:c r="E3110" s="0" t="s">
        <x:v>35</x:v>
      </x:c>
      <x:c r="F3110" s="0" t="s">
        <x:v>20</x:v>
      </x:c>
      <x:c r="G3110" s="0" t="n">
        <x:v>173</x:v>
      </x:c>
      <x:c r="H3110" s="4" t="n">
        <x:v>50.4</x:v>
      </x:c>
      <x:c r="I3110" s="4" t="n">
        <x:v>173</x:v>
      </x:c>
      <x:c r="J3110" s="4" t="n">
        <x:v>0.291</x:v>
      </x:c>
      <x:c r="K3110" s="4">
        <x:f>I3110*J3110</x:f>
      </x:c>
      <x:c r="L3110" s="4" t="n">
        <x:v>0</x:v>
      </x:c>
      <x:c r="M3110" s="5">
        <x:f>J3110/1.552*100</x:f>
      </x:c>
      <x:c r="N3110" s="6">
        <x:f>M3110*L3110/100</x:f>
      </x:c>
      <x:c r="O3110" s="6">
        <x:f>H3110-N3110</x:f>
      </x:c>
    </x:row>
    <x:row r="3111" spans="1:25">
      <x:c r="A3111" s="0" t="s">
        <x:v>108</x:v>
      </x:c>
      <x:c r="B3111" s="0" t="n">
        <x:v>2429</x:v>
      </x:c>
      <x:c r="C3111" s="0" t="s">
        <x:v>21</x:v>
      </x:c>
      <x:c r="D3111" s="0" t="s">
        <x:v>33</x:v>
      </x:c>
      <x:c r="E3111" s="0" t="s">
        <x:v>34</x:v>
      </x:c>
      <x:c r="F3111" s="0" t="s">
        <x:v>20</x:v>
      </x:c>
      <x:c r="G3111" s="0" t="n">
        <x:v>173</x:v>
      </x:c>
      <x:c r="H3111" s="4" t="n">
        <x:v>13.3</x:v>
      </x:c>
      <x:c r="I3111" s="4" t="n">
        <x:v>173</x:v>
      </x:c>
      <x:c r="J3111" s="4" t="n">
        <x:v>0.077</x:v>
      </x:c>
      <x:c r="K3111" s="4">
        <x:f>I3111*J3111</x:f>
      </x:c>
      <x:c r="L3111" s="4" t="n">
        <x:v>0</x:v>
      </x:c>
      <x:c r="M3111" s="5">
        <x:f>J3111/1.552*100</x:f>
      </x:c>
      <x:c r="N3111" s="6">
        <x:f>M3111*L3111/100</x:f>
      </x:c>
      <x:c r="O3111" s="6">
        <x:f>H3111-N3111</x:f>
      </x:c>
    </x:row>
    <x:row r="3112" spans="1:25">
      <x:c r="A3112" s="0" t="s">
        <x:v>108</x:v>
      </x:c>
      <x:c r="B3112" s="0" t="n">
        <x:v>2429</x:v>
      </x:c>
      <x:c r="C3112" s="0" t="s">
        <x:v>21</x:v>
      </x:c>
      <x:c r="D3112" s="0" t="s">
        <x:v>33</x:v>
      </x:c>
      <x:c r="E3112" s="0" t="s">
        <x:v>34</x:v>
      </x:c>
      <x:c r="F3112" s="0" t="s">
        <x:v>20</x:v>
      </x:c>
      <x:c r="G3112" s="0" t="n">
        <x:v>173</x:v>
      </x:c>
      <x:c r="H3112" s="4" t="n">
        <x:v>46.018</x:v>
      </x:c>
      <x:c r="I3112" s="4" t="n">
        <x:v>173</x:v>
      </x:c>
      <x:c r="J3112" s="4" t="n">
        <x:v>0.266</x:v>
      </x:c>
      <x:c r="K3112" s="4">
        <x:f>I3112*J3112</x:f>
      </x:c>
      <x:c r="L3112" s="4" t="n">
        <x:v>0</x:v>
      </x:c>
      <x:c r="M3112" s="5">
        <x:f>J3112/1.552*100</x:f>
      </x:c>
      <x:c r="N3112" s="6">
        <x:f>M3112*L3112/100</x:f>
      </x:c>
      <x:c r="O3112" s="6">
        <x:f>H3112-N3112</x:f>
      </x:c>
    </x:row>
    <x:row r="3113" spans="1:25">
      <x:c r="A3113" s="0" t="s">
        <x:v>108</x:v>
      </x:c>
      <x:c r="B3113" s="0" t="n">
        <x:v>2429</x:v>
      </x:c>
      <x:c r="C3113" s="0" t="s">
        <x:v>21</x:v>
      </x:c>
      <x:c r="D3113" s="0" t="s">
        <x:v>33</x:v>
      </x:c>
      <x:c r="E3113" s="0" t="s">
        <x:v>34</x:v>
      </x:c>
      <x:c r="F3113" s="0" t="s">
        <x:v>26</x:v>
      </x:c>
      <x:c r="G3113" s="0" t="n">
        <x:v>173</x:v>
      </x:c>
      <x:c r="H3113" s="4" t="n">
        <x:v>13.495</x:v>
      </x:c>
      <x:c r="I3113" s="4" t="n">
        <x:v>173</x:v>
      </x:c>
      <x:c r="J3113" s="4" t="n">
        <x:v>0.078</x:v>
      </x:c>
      <x:c r="K3113" s="4">
        <x:f>I3113*J3113</x:f>
      </x:c>
      <x:c r="L3113" s="4" t="n">
        <x:v>0</x:v>
      </x:c>
      <x:c r="M3113" s="5">
        <x:f>J3113/1.552*100</x:f>
      </x:c>
      <x:c r="N3113" s="6">
        <x:f>M3113*L3113/100</x:f>
      </x:c>
      <x:c r="O3113" s="6">
        <x:f>H3113-N3113</x:f>
      </x:c>
    </x:row>
    <x:row r="3114" spans="1:25">
      <x:c r="A3114" s="0" t="s">
        <x:v>108</x:v>
      </x:c>
      <x:c r="B3114" s="0" t="n">
        <x:v>2429</x:v>
      </x:c>
      <x:c r="C3114" s="0" t="s">
        <x:v>21</x:v>
      </x:c>
      <x:c r="D3114" s="0" t="s">
        <x:v>36</x:v>
      </x:c>
      <x:c r="E3114" s="0" t="s">
        <x:v>37</x:v>
      </x:c>
      <x:c r="F3114" s="0" t="s">
        <x:v>26</x:v>
      </x:c>
      <x:c r="G3114" s="0" t="n">
        <x:v>173</x:v>
      </x:c>
      <x:c r="H3114" s="4" t="n">
        <x:v>72.662</x:v>
      </x:c>
      <x:c r="I3114" s="4" t="n">
        <x:v>173</x:v>
      </x:c>
      <x:c r="J3114" s="4" t="n">
        <x:v>0.42</x:v>
      </x:c>
      <x:c r="K3114" s="4">
        <x:f>I3114*J3114</x:f>
      </x:c>
      <x:c r="L3114" s="4" t="n">
        <x:v>0</x:v>
      </x:c>
      <x:c r="M3114" s="5">
        <x:f>J3114/1.552*100</x:f>
      </x:c>
      <x:c r="N3114" s="6">
        <x:f>M3114*L3114/100</x:f>
      </x:c>
      <x:c r="O3114" s="6">
        <x:f>H3114-N3114</x:f>
      </x:c>
    </x:row>
    <x:row r="3115" spans="1:25">
      <x:c r="A3115" s="0" t="s">
        <x:v>108</x:v>
      </x:c>
      <x:c r="B3115" s="0" t="n">
        <x:v>2429</x:v>
      </x:c>
      <x:c r="C3115" s="0" t="s">
        <x:v>21</x:v>
      </x:c>
      <x:c r="D3115" s="0" t="s">
        <x:v>36</x:v>
      </x:c>
      <x:c r="E3115" s="0" t="s">
        <x:v>38</x:v>
      </x:c>
      <x:c r="F3115" s="0" t="s">
        <x:v>26</x:v>
      </x:c>
      <x:c r="G3115" s="0" t="n">
        <x:v>173</x:v>
      </x:c>
      <x:c r="H3115" s="4" t="n">
        <x:v>72.661</x:v>
      </x:c>
      <x:c r="I3115" s="4" t="n">
        <x:v>173</x:v>
      </x:c>
      <x:c r="J3115" s="4" t="n">
        <x:v>0.42</x:v>
      </x:c>
      <x:c r="K3115" s="4">
        <x:f>I3115*J3115</x:f>
      </x:c>
      <x:c r="L3115" s="4" t="n">
        <x:v>0</x:v>
      </x:c>
      <x:c r="M3115" s="5">
        <x:f>J3115/1.552*100</x:f>
      </x:c>
      <x:c r="N3115" s="6">
        <x:f>M3115*L3115/100</x:f>
      </x:c>
      <x:c r="O3115" s="6">
        <x:f>H3115-N3115</x:f>
      </x:c>
    </x:row>
    <x:row r="3116" spans="1:25">
      <x:c r="A3116" s="0" t="s">
        <x:v>32</x:v>
      </x:c>
      <x:c r="B3116" s="0" t="n">
        <x:v>2430</x:v>
      </x:c>
      <x:c r="C3116" s="0" t="s">
        <x:v>21</x:v>
      </x:c>
      <x:c r="D3116" s="0" t="s">
        <x:v>22</x:v>
      </x:c>
      <x:c r="E3116" s="0" t="s">
        <x:v>35</x:v>
      </x:c>
      <x:c r="F3116" s="0" t="s">
        <x:v>20</x:v>
      </x:c>
      <x:c r="G3116" s="0" t="n">
        <x:v>168</x:v>
      </x:c>
      <x:c r="H3116" s="4" t="n">
        <x:v>50.4</x:v>
      </x:c>
      <x:c r="I3116" s="4" t="n">
        <x:v>168</x:v>
      </x:c>
      <x:c r="J3116" s="4" t="n">
        <x:v>0.3</x:v>
      </x:c>
      <x:c r="K3116" s="4">
        <x:f>I3116*J3116</x:f>
      </x:c>
      <x:c r="L3116" s="4" t="n">
        <x:v>0</x:v>
      </x:c>
      <x:c r="M3116" s="5">
        <x:f>J3116/2.34*100</x:f>
      </x:c>
      <x:c r="N3116" s="6">
        <x:f>M3116*L3116/100</x:f>
      </x:c>
      <x:c r="O3116" s="6">
        <x:f>H3116-N3116</x:f>
      </x:c>
    </x:row>
    <x:row r="3117" spans="1:25">
      <x:c r="A3117" s="0" t="s">
        <x:v>32</x:v>
      </x:c>
      <x:c r="B3117" s="0" t="n">
        <x:v>2430</x:v>
      </x:c>
      <x:c r="C3117" s="0" t="s">
        <x:v>21</x:v>
      </x:c>
      <x:c r="D3117" s="0" t="s">
        <x:v>33</x:v>
      </x:c>
      <x:c r="E3117" s="0" t="s">
        <x:v>34</x:v>
      </x:c>
      <x:c r="F3117" s="0" t="s">
        <x:v>20</x:v>
      </x:c>
      <x:c r="G3117" s="0" t="n">
        <x:v>168</x:v>
      </x:c>
      <x:c r="H3117" s="4" t="n">
        <x:v>46.018</x:v>
      </x:c>
      <x:c r="I3117" s="4" t="n">
        <x:v>168</x:v>
      </x:c>
      <x:c r="J3117" s="4" t="n">
        <x:v>0.274</x:v>
      </x:c>
      <x:c r="K3117" s="4">
        <x:f>I3117*J3117</x:f>
      </x:c>
      <x:c r="L3117" s="4" t="n">
        <x:v>0</x:v>
      </x:c>
      <x:c r="M3117" s="5">
        <x:f>J3117/2.34*100</x:f>
      </x:c>
      <x:c r="N3117" s="6">
        <x:f>M3117*L3117/100</x:f>
      </x:c>
      <x:c r="O3117" s="6">
        <x:f>H3117-N3117</x:f>
      </x:c>
    </x:row>
    <x:row r="3118" spans="1:25">
      <x:c r="A3118" s="0" t="s">
        <x:v>32</x:v>
      </x:c>
      <x:c r="B3118" s="0" t="n">
        <x:v>2430</x:v>
      </x:c>
      <x:c r="C3118" s="0" t="s">
        <x:v>21</x:v>
      </x:c>
      <x:c r="D3118" s="0" t="s">
        <x:v>33</x:v>
      </x:c>
      <x:c r="E3118" s="0" t="s">
        <x:v>34</x:v>
      </x:c>
      <x:c r="F3118" s="0" t="s">
        <x:v>20</x:v>
      </x:c>
      <x:c r="G3118" s="0" t="n">
        <x:v>168</x:v>
      </x:c>
      <x:c r="H3118" s="4" t="n">
        <x:v>46.018</x:v>
      </x:c>
      <x:c r="I3118" s="4" t="n">
        <x:v>168</x:v>
      </x:c>
      <x:c r="J3118" s="4" t="n">
        <x:v>0.274</x:v>
      </x:c>
      <x:c r="K3118" s="4">
        <x:f>I3118*J3118</x:f>
      </x:c>
      <x:c r="L3118" s="4" t="n">
        <x:v>0</x:v>
      </x:c>
      <x:c r="M3118" s="5">
        <x:f>J3118/2.34*100</x:f>
      </x:c>
      <x:c r="N3118" s="6">
        <x:f>M3118*L3118/100</x:f>
      </x:c>
      <x:c r="O3118" s="6">
        <x:f>H3118-N3118</x:f>
      </x:c>
    </x:row>
    <x:row r="3119" spans="1:25">
      <x:c r="A3119" s="0" t="s">
        <x:v>32</x:v>
      </x:c>
      <x:c r="B3119" s="0" t="n">
        <x:v>2430</x:v>
      </x:c>
      <x:c r="C3119" s="0" t="s">
        <x:v>21</x:v>
      </x:c>
      <x:c r="D3119" s="0" t="s">
        <x:v>33</x:v>
      </x:c>
      <x:c r="E3119" s="0" t="s">
        <x:v>34</x:v>
      </x:c>
      <x:c r="F3119" s="0" t="s">
        <x:v>20</x:v>
      </x:c>
      <x:c r="G3119" s="0" t="n">
        <x:v>168</x:v>
      </x:c>
      <x:c r="H3119" s="4" t="n">
        <x:v>46.018</x:v>
      </x:c>
      <x:c r="I3119" s="4" t="n">
        <x:v>168</x:v>
      </x:c>
      <x:c r="J3119" s="4" t="n">
        <x:v>0.274</x:v>
      </x:c>
      <x:c r="K3119" s="4">
        <x:f>I3119*J3119</x:f>
      </x:c>
      <x:c r="L3119" s="4" t="n">
        <x:v>0</x:v>
      </x:c>
      <x:c r="M3119" s="5">
        <x:f>J3119/2.34*100</x:f>
      </x:c>
      <x:c r="N3119" s="6">
        <x:f>M3119*L3119/100</x:f>
      </x:c>
      <x:c r="O3119" s="6">
        <x:f>H3119-N3119</x:f>
      </x:c>
    </x:row>
    <x:row r="3120" spans="1:25">
      <x:c r="A3120" s="0" t="s">
        <x:v>32</x:v>
      </x:c>
      <x:c r="B3120" s="0" t="n">
        <x:v>2430</x:v>
      </x:c>
      <x:c r="C3120" s="0" t="s">
        <x:v>21</x:v>
      </x:c>
      <x:c r="D3120" s="0" t="s">
        <x:v>22</x:v>
      </x:c>
      <x:c r="E3120" s="0" t="s">
        <x:v>35</x:v>
      </x:c>
      <x:c r="F3120" s="0" t="s">
        <x:v>20</x:v>
      </x:c>
      <x:c r="G3120" s="0" t="n">
        <x:v>168</x:v>
      </x:c>
      <x:c r="H3120" s="4" t="n">
        <x:v>50.4</x:v>
      </x:c>
      <x:c r="I3120" s="4" t="n">
        <x:v>168</x:v>
      </x:c>
      <x:c r="J3120" s="4" t="n">
        <x:v>0.3</x:v>
      </x:c>
      <x:c r="K3120" s="4">
        <x:f>I3120*J3120</x:f>
      </x:c>
      <x:c r="L3120" s="4" t="n">
        <x:v>0</x:v>
      </x:c>
      <x:c r="M3120" s="5">
        <x:f>J3120/2.34*100</x:f>
      </x:c>
      <x:c r="N3120" s="6">
        <x:f>M3120*L3120/100</x:f>
      </x:c>
      <x:c r="O3120" s="6">
        <x:f>H3120-N3120</x:f>
      </x:c>
    </x:row>
    <x:row r="3121" spans="1:25">
      <x:c r="A3121" s="0" t="s">
        <x:v>32</x:v>
      </x:c>
      <x:c r="B3121" s="0" t="n">
        <x:v>2430</x:v>
      </x:c>
      <x:c r="C3121" s="0" t="s">
        <x:v>21</x:v>
      </x:c>
      <x:c r="D3121" s="0" t="s">
        <x:v>33</x:v>
      </x:c>
      <x:c r="E3121" s="0" t="s">
        <x:v>34</x:v>
      </x:c>
      <x:c r="F3121" s="0" t="s">
        <x:v>26</x:v>
      </x:c>
      <x:c r="G3121" s="0" t="n">
        <x:v>168</x:v>
      </x:c>
      <x:c r="H3121" s="4" t="n">
        <x:v>13.104</x:v>
      </x:c>
      <x:c r="I3121" s="4" t="n">
        <x:v>168</x:v>
      </x:c>
      <x:c r="J3121" s="4" t="n">
        <x:v>0.078</x:v>
      </x:c>
      <x:c r="K3121" s="4">
        <x:f>I3121*J3121</x:f>
      </x:c>
      <x:c r="L3121" s="4" t="n">
        <x:v>0</x:v>
      </x:c>
      <x:c r="M3121" s="5">
        <x:f>J3121/2.34*100</x:f>
      </x:c>
      <x:c r="N3121" s="6">
        <x:f>M3121*L3121/100</x:f>
      </x:c>
      <x:c r="O3121" s="6">
        <x:f>H3121-N3121</x:f>
      </x:c>
    </x:row>
    <x:row r="3122" spans="1:25">
      <x:c r="A3122" s="0" t="s">
        <x:v>32</x:v>
      </x:c>
      <x:c r="B3122" s="0" t="n">
        <x:v>2430</x:v>
      </x:c>
      <x:c r="C3122" s="0" t="s">
        <x:v>21</x:v>
      </x:c>
      <x:c r="D3122" s="0" t="s">
        <x:v>36</x:v>
      </x:c>
      <x:c r="E3122" s="0" t="s">
        <x:v>37</x:v>
      </x:c>
      <x:c r="F3122" s="0" t="s">
        <x:v>26</x:v>
      </x:c>
      <x:c r="G3122" s="0" t="n">
        <x:v>168</x:v>
      </x:c>
      <x:c r="H3122" s="4" t="n">
        <x:v>72.661</x:v>
      </x:c>
      <x:c r="I3122" s="4" t="n">
        <x:v>168</x:v>
      </x:c>
      <x:c r="J3122" s="4" t="n">
        <x:v>0.42</x:v>
      </x:c>
      <x:c r="K3122" s="4">
        <x:f>I3122*J3122</x:f>
      </x:c>
      <x:c r="L3122" s="4" t="n">
        <x:v>0</x:v>
      </x:c>
      <x:c r="M3122" s="5">
        <x:f>J3122/2.34*100</x:f>
      </x:c>
      <x:c r="N3122" s="6">
        <x:f>M3122*L3122/100</x:f>
      </x:c>
      <x:c r="O3122" s="6">
        <x:f>H3122-N3122</x:f>
      </x:c>
    </x:row>
    <x:row r="3123" spans="1:25">
      <x:c r="A3123" s="0" t="s">
        <x:v>32</x:v>
      </x:c>
      <x:c r="B3123" s="0" t="n">
        <x:v>2430</x:v>
      </x:c>
      <x:c r="C3123" s="0" t="s">
        <x:v>21</x:v>
      </x:c>
      <x:c r="D3123" s="0" t="s">
        <x:v>36</x:v>
      </x:c>
      <x:c r="E3123" s="0" t="s">
        <x:v>38</x:v>
      </x:c>
      <x:c r="F3123" s="0" t="s">
        <x:v>26</x:v>
      </x:c>
      <x:c r="G3123" s="0" t="n">
        <x:v>168</x:v>
      </x:c>
      <x:c r="H3123" s="4" t="n">
        <x:v>70.663</x:v>
      </x:c>
      <x:c r="I3123" s="4" t="n">
        <x:v>168</x:v>
      </x:c>
      <x:c r="J3123" s="4" t="n">
        <x:v>0.42</x:v>
      </x:c>
      <x:c r="K3123" s="4">
        <x:f>I3123*J3123</x:f>
      </x:c>
      <x:c r="L3123" s="4" t="n">
        <x:v>0</x:v>
      </x:c>
      <x:c r="M3123" s="5">
        <x:f>J3123/2.34*100</x:f>
      </x:c>
      <x:c r="N3123" s="6">
        <x:f>M3123*L3123/100</x:f>
      </x:c>
      <x:c r="O3123" s="6">
        <x:f>H3123-N3123</x:f>
      </x:c>
    </x:row>
    <x:row r="3124" spans="1:25">
      <x:c r="A3124" s="0" t="s">
        <x:v>101</x:v>
      </x:c>
      <x:c r="B3124" s="0" t="n">
        <x:v>2431</x:v>
      </x:c>
      <x:c r="C3124" s="0" t="s">
        <x:v>21</x:v>
      </x:c>
      <x:c r="D3124" s="0" t="s">
        <x:v>22</x:v>
      </x:c>
      <x:c r="E3124" s="0" t="s">
        <x:v>23</x:v>
      </x:c>
      <x:c r="F3124" s="0" t="s">
        <x:v>20</x:v>
      </x:c>
      <x:c r="G3124" s="0" t="n">
        <x:v>117</x:v>
      </x:c>
      <x:c r="H3124" s="4" t="n">
        <x:v>43.384</x:v>
      </x:c>
      <x:c r="I3124" s="4" t="n">
        <x:v>117</x:v>
      </x:c>
      <x:c r="J3124" s="4" t="n">
        <x:v>0.371</x:v>
      </x:c>
      <x:c r="K3124" s="4">
        <x:f>I3124*J3124</x:f>
      </x:c>
      <x:c r="L3124" s="4" t="n">
        <x:v>256.492</x:v>
      </x:c>
      <x:c r="M3124" s="5">
        <x:f>J3124/2.863*100</x:f>
      </x:c>
      <x:c r="N3124" s="6">
        <x:f>M3124*L3124/100</x:f>
      </x:c>
      <x:c r="O3124" s="6">
        <x:f>H3124-N3124</x:f>
      </x:c>
    </x:row>
    <x:row r="3125" spans="1:25">
      <x:c r="A3125" s="0" t="s">
        <x:v>101</x:v>
      </x:c>
      <x:c r="B3125" s="0" t="n">
        <x:v>2431</x:v>
      </x:c>
      <x:c r="C3125" s="0" t="s">
        <x:v>21</x:v>
      </x:c>
      <x:c r="D3125" s="0" t="s">
        <x:v>22</x:v>
      </x:c>
      <x:c r="E3125" s="0" t="s">
        <x:v>23</x:v>
      </x:c>
      <x:c r="F3125" s="0" t="s">
        <x:v>20</x:v>
      </x:c>
      <x:c r="G3125" s="0" t="n">
        <x:v>117</x:v>
      </x:c>
      <x:c r="H3125" s="4" t="n">
        <x:v>43.384</x:v>
      </x:c>
      <x:c r="I3125" s="4" t="n">
        <x:v>117</x:v>
      </x:c>
      <x:c r="J3125" s="4" t="n">
        <x:v>0.371</x:v>
      </x:c>
      <x:c r="K3125" s="4">
        <x:f>I3125*J3125</x:f>
      </x:c>
      <x:c r="L3125" s="4" t="n">
        <x:v>256.492</x:v>
      </x:c>
      <x:c r="M3125" s="5">
        <x:f>J3125/2.863*100</x:f>
      </x:c>
      <x:c r="N3125" s="6">
        <x:f>M3125*L3125/100</x:f>
      </x:c>
      <x:c r="O3125" s="6">
        <x:f>H3125-N3125</x:f>
      </x:c>
    </x:row>
    <x:row r="3126" spans="1:25">
      <x:c r="A3126" s="0" t="s">
        <x:v>101</x:v>
      </x:c>
      <x:c r="B3126" s="0" t="n">
        <x:v>2431</x:v>
      </x:c>
      <x:c r="C3126" s="0" t="s">
        <x:v>21</x:v>
      </x:c>
      <x:c r="D3126" s="0" t="s">
        <x:v>22</x:v>
      </x:c>
      <x:c r="E3126" s="0" t="s">
        <x:v>23</x:v>
      </x:c>
      <x:c r="F3126" s="0" t="s">
        <x:v>20</x:v>
      </x:c>
      <x:c r="G3126" s="0" t="n">
        <x:v>117</x:v>
      </x:c>
      <x:c r="H3126" s="4" t="n">
        <x:v>39.897</x:v>
      </x:c>
      <x:c r="I3126" s="4" t="n">
        <x:v>117</x:v>
      </x:c>
      <x:c r="J3126" s="4" t="n">
        <x:v>0.341</x:v>
      </x:c>
      <x:c r="K3126" s="4">
        <x:f>I3126*J3126</x:f>
      </x:c>
      <x:c r="L3126" s="4" t="n">
        <x:v>256.492</x:v>
      </x:c>
      <x:c r="M3126" s="5">
        <x:f>J3126/2.863*100</x:f>
      </x:c>
      <x:c r="N3126" s="6">
        <x:f>M3126*L3126/100</x:f>
      </x:c>
      <x:c r="O3126" s="6">
        <x:f>H3126-N3126</x:f>
      </x:c>
    </x:row>
    <x:row r="3127" spans="1:25">
      <x:c r="A3127" s="0" t="s">
        <x:v>101</x:v>
      </x:c>
      <x:c r="B3127" s="0" t="n">
        <x:v>2431</x:v>
      </x:c>
      <x:c r="C3127" s="0" t="s">
        <x:v>21</x:v>
      </x:c>
      <x:c r="D3127" s="0" t="s">
        <x:v>28</x:v>
      </x:c>
      <x:c r="E3127" s="0" t="s">
        <x:v>19</x:v>
      </x:c>
      <x:c r="F3127" s="0" t="s">
        <x:v>26</x:v>
      </x:c>
      <x:c r="G3127" s="0" t="n">
        <x:v>117</x:v>
      </x:c>
      <x:c r="H3127" s="4" t="n">
        <x:v>30.429</x:v>
      </x:c>
      <x:c r="I3127" s="4" t="n">
        <x:v>117</x:v>
      </x:c>
      <x:c r="J3127" s="4" t="n">
        <x:v>0.26</x:v>
      </x:c>
      <x:c r="K3127" s="4">
        <x:f>I3127*J3127</x:f>
      </x:c>
      <x:c r="L3127" s="4" t="n">
        <x:v>256.492</x:v>
      </x:c>
      <x:c r="M3127" s="5">
        <x:f>J3127/2.863*100</x:f>
      </x:c>
      <x:c r="N3127" s="6">
        <x:f>M3127*L3127/100</x:f>
      </x:c>
      <x:c r="O3127" s="6">
        <x:f>H3127-N3127</x:f>
      </x:c>
    </x:row>
    <x:row r="3128" spans="1:25">
      <x:c r="A3128" s="0" t="s">
        <x:v>101</x:v>
      </x:c>
      <x:c r="B3128" s="0" t="n">
        <x:v>2431</x:v>
      </x:c>
      <x:c r="C3128" s="0" t="s">
        <x:v>21</x:v>
      </x:c>
      <x:c r="D3128" s="0" t="s">
        <x:v>28</x:v>
      </x:c>
      <x:c r="E3128" s="0" t="s">
        <x:v>23</x:v>
      </x:c>
      <x:c r="F3128" s="0" t="s">
        <x:v>26</x:v>
      </x:c>
      <x:c r="G3128" s="0" t="n">
        <x:v>117</x:v>
      </x:c>
      <x:c r="H3128" s="4" t="n">
        <x:v>177.84</x:v>
      </x:c>
      <x:c r="I3128" s="4" t="n">
        <x:v>117</x:v>
      </x:c>
      <x:c r="J3128" s="4" t="n">
        <x:v>1.52</x:v>
      </x:c>
      <x:c r="K3128" s="4">
        <x:f>I3128*J3128</x:f>
      </x:c>
      <x:c r="L3128" s="4" t="n">
        <x:v>256.492</x:v>
      </x:c>
      <x:c r="M3128" s="5">
        <x:f>J3128/2.863*100</x:f>
      </x:c>
      <x:c r="N3128" s="6">
        <x:f>M3128*L3128/100</x:f>
      </x:c>
      <x:c r="O3128" s="6">
        <x:f>H3128-N3128</x:f>
      </x:c>
    </x:row>
    <x:row r="3129" spans="1:25">
      <x:c r="A3129" s="0" t="s">
        <x:v>67</x:v>
      </x:c>
      <x:c r="B3129" s="0" t="n">
        <x:v>2432</x:v>
      </x:c>
      <x:c r="C3129" s="0" t="s">
        <x:v>21</x:v>
      </x:c>
      <x:c r="D3129" s="0" t="s">
        <x:v>22</x:v>
      </x:c>
      <x:c r="E3129" s="0" t="s">
        <x:v>23</x:v>
      </x:c>
      <x:c r="F3129" s="0" t="s">
        <x:v>20</x:v>
      </x:c>
      <x:c r="G3129" s="0" t="n">
        <x:v>113</x:v>
      </x:c>
      <x:c r="H3129" s="4" t="n">
        <x:v>39.897</x:v>
      </x:c>
      <x:c r="I3129" s="4" t="n">
        <x:v>113</x:v>
      </x:c>
      <x:c r="J3129" s="4" t="n">
        <x:v>0.353</x:v>
      </x:c>
      <x:c r="K3129" s="4">
        <x:f>I3129*J3129</x:f>
      </x:c>
      <x:c r="L3129" s="4" t="n">
        <x:v>0</x:v>
      </x:c>
      <x:c r="M3129" s="5">
        <x:f>J3129/2.517*100</x:f>
      </x:c>
      <x:c r="N3129" s="6">
        <x:f>M3129*L3129/100</x:f>
      </x:c>
      <x:c r="O3129" s="6">
        <x:f>H3129-N3129</x:f>
      </x:c>
    </x:row>
    <x:row r="3130" spans="1:25">
      <x:c r="A3130" s="0" t="s">
        <x:v>67</x:v>
      </x:c>
      <x:c r="B3130" s="0" t="n">
        <x:v>2432</x:v>
      </x:c>
      <x:c r="C3130" s="0" t="s">
        <x:v>21</x:v>
      </x:c>
      <x:c r="D3130" s="0" t="s">
        <x:v>22</x:v>
      </x:c>
      <x:c r="E3130" s="0" t="s">
        <x:v>23</x:v>
      </x:c>
      <x:c r="F3130" s="0" t="s">
        <x:v>20</x:v>
      </x:c>
      <x:c r="G3130" s="0" t="n">
        <x:v>113</x:v>
      </x:c>
      <x:c r="H3130" s="4" t="n">
        <x:v>43.384</x:v>
      </x:c>
      <x:c r="I3130" s="4" t="n">
        <x:v>113</x:v>
      </x:c>
      <x:c r="J3130" s="4" t="n">
        <x:v>0.384</x:v>
      </x:c>
      <x:c r="K3130" s="4">
        <x:f>I3130*J3130</x:f>
      </x:c>
      <x:c r="L3130" s="4" t="n">
        <x:v>0</x:v>
      </x:c>
      <x:c r="M3130" s="5">
        <x:f>J3130/2.517*100</x:f>
      </x:c>
      <x:c r="N3130" s="6">
        <x:f>M3130*L3130/100</x:f>
      </x:c>
      <x:c r="O3130" s="6">
        <x:f>H3130-N3130</x:f>
      </x:c>
    </x:row>
    <x:row r="3131" spans="1:25">
      <x:c r="A3131" s="0" t="s">
        <x:v>67</x:v>
      </x:c>
      <x:c r="B3131" s="0" t="n">
        <x:v>2432</x:v>
      </x:c>
      <x:c r="C3131" s="0" t="s">
        <x:v>21</x:v>
      </x:c>
      <x:c r="D3131" s="0" t="s">
        <x:v>28</x:v>
      </x:c>
      <x:c r="E3131" s="0" t="s">
        <x:v>19</x:v>
      </x:c>
      <x:c r="F3131" s="0" t="s">
        <x:v>26</x:v>
      </x:c>
      <x:c r="G3131" s="0" t="n">
        <x:v>113</x:v>
      </x:c>
      <x:c r="H3131" s="4" t="n">
        <x:v>30.423</x:v>
      </x:c>
      <x:c r="I3131" s="4" t="n">
        <x:v>113</x:v>
      </x:c>
      <x:c r="J3131" s="4" t="n">
        <x:v>0.26</x:v>
      </x:c>
      <x:c r="K3131" s="4">
        <x:f>I3131*J3131</x:f>
      </x:c>
      <x:c r="L3131" s="4" t="n">
        <x:v>0</x:v>
      </x:c>
      <x:c r="M3131" s="5">
        <x:f>J3131/2.517*100</x:f>
      </x:c>
      <x:c r="N3131" s="6">
        <x:f>M3131*L3131/100</x:f>
      </x:c>
      <x:c r="O3131" s="6">
        <x:f>H3131-N3131</x:f>
      </x:c>
    </x:row>
    <x:row r="3132" spans="1:25">
      <x:c r="A3132" s="0" t="s">
        <x:v>67</x:v>
      </x:c>
      <x:c r="B3132" s="0" t="n">
        <x:v>2432</x:v>
      </x:c>
      <x:c r="C3132" s="0" t="s">
        <x:v>21</x:v>
      </x:c>
      <x:c r="D3132" s="0" t="s">
        <x:v>28</x:v>
      </x:c>
      <x:c r="E3132" s="0" t="s">
        <x:v>23</x:v>
      </x:c>
      <x:c r="F3132" s="0" t="s">
        <x:v>26</x:v>
      </x:c>
      <x:c r="G3132" s="0" t="n">
        <x:v>113</x:v>
      </x:c>
      <x:c r="H3132" s="4" t="n">
        <x:v>177.84</x:v>
      </x:c>
      <x:c r="I3132" s="4" t="n">
        <x:v>113</x:v>
      </x:c>
      <x:c r="J3132" s="4" t="n">
        <x:v>1.52</x:v>
      </x:c>
      <x:c r="K3132" s="4">
        <x:f>I3132*J3132</x:f>
      </x:c>
      <x:c r="L3132" s="4" t="n">
        <x:v>0</x:v>
      </x:c>
      <x:c r="M3132" s="5">
        <x:f>J3132/2.517*100</x:f>
      </x:c>
      <x:c r="N3132" s="6">
        <x:f>M3132*L3132/100</x:f>
      </x:c>
      <x:c r="O3132" s="6">
        <x:f>H3132-N3132</x:f>
      </x:c>
    </x:row>
    <x:row r="3133" spans="1:25">
      <x:c r="A3133" s="0" t="s">
        <x:v>84</x:v>
      </x:c>
      <x:c r="B3133" s="0" t="n">
        <x:v>2433</x:v>
      </x:c>
      <x:c r="C3133" s="0" t="s">
        <x:v>21</x:v>
      </x:c>
      <x:c r="D3133" s="0" t="s">
        <x:v>22</x:v>
      </x:c>
      <x:c r="E3133" s="0" t="s">
        <x:v>23</x:v>
      </x:c>
      <x:c r="F3133" s="0" t="s">
        <x:v>20</x:v>
      </x:c>
      <x:c r="G3133" s="0" t="n">
        <x:v>117</x:v>
      </x:c>
      <x:c r="H3133" s="4" t="n">
        <x:v>39.897</x:v>
      </x:c>
      <x:c r="I3133" s="4" t="n">
        <x:v>117</x:v>
      </x:c>
      <x:c r="J3133" s="4" t="n">
        <x:v>0.341</x:v>
      </x:c>
      <x:c r="K3133" s="4">
        <x:f>I3133*J3133</x:f>
      </x:c>
      <x:c r="L3133" s="4" t="n">
        <x:v>0</x:v>
      </x:c>
      <x:c r="M3133" s="5">
        <x:f>J3133/3.251*100</x:f>
      </x:c>
      <x:c r="N3133" s="6">
        <x:f>M3133*L3133/100</x:f>
      </x:c>
      <x:c r="O3133" s="6">
        <x:f>H3133-N3133</x:f>
      </x:c>
    </x:row>
    <x:row r="3134" spans="1:25">
      <x:c r="A3134" s="0" t="s">
        <x:v>84</x:v>
      </x:c>
      <x:c r="B3134" s="0" t="n">
        <x:v>2433</x:v>
      </x:c>
      <x:c r="C3134" s="0" t="s">
        <x:v>21</x:v>
      </x:c>
      <x:c r="D3134" s="0" t="s">
        <x:v>22</x:v>
      </x:c>
      <x:c r="E3134" s="0" t="s">
        <x:v>23</x:v>
      </x:c>
      <x:c r="F3134" s="0" t="s">
        <x:v>20</x:v>
      </x:c>
      <x:c r="G3134" s="0" t="n">
        <x:v>117</x:v>
      </x:c>
      <x:c r="H3134" s="4" t="n">
        <x:v>43.384</x:v>
      </x:c>
      <x:c r="I3134" s="4" t="n">
        <x:v>117</x:v>
      </x:c>
      <x:c r="J3134" s="4" t="n">
        <x:v>0.371</x:v>
      </x:c>
      <x:c r="K3134" s="4">
        <x:f>I3134*J3134</x:f>
      </x:c>
      <x:c r="L3134" s="4" t="n">
        <x:v>0</x:v>
      </x:c>
      <x:c r="M3134" s="5">
        <x:f>J3134/3.251*100</x:f>
      </x:c>
      <x:c r="N3134" s="6">
        <x:f>M3134*L3134/100</x:f>
      </x:c>
      <x:c r="O3134" s="6">
        <x:f>H3134-N3134</x:f>
      </x:c>
    </x:row>
    <x:row r="3135" spans="1:25">
      <x:c r="A3135" s="0" t="s">
        <x:v>84</x:v>
      </x:c>
      <x:c r="B3135" s="0" t="n">
        <x:v>2433</x:v>
      </x:c>
      <x:c r="C3135" s="0" t="s">
        <x:v>21</x:v>
      </x:c>
      <x:c r="D3135" s="0" t="s">
        <x:v>22</x:v>
      </x:c>
      <x:c r="E3135" s="0" t="s">
        <x:v>23</x:v>
      </x:c>
      <x:c r="F3135" s="0" t="s">
        <x:v>20</x:v>
      </x:c>
      <x:c r="G3135" s="0" t="n">
        <x:v>117</x:v>
      </x:c>
      <x:c r="H3135" s="4" t="n">
        <x:v>43.384</x:v>
      </x:c>
      <x:c r="I3135" s="4" t="n">
        <x:v>117</x:v>
      </x:c>
      <x:c r="J3135" s="4" t="n">
        <x:v>0.371</x:v>
      </x:c>
      <x:c r="K3135" s="4">
        <x:f>I3135*J3135</x:f>
      </x:c>
      <x:c r="L3135" s="4" t="n">
        <x:v>0</x:v>
      </x:c>
      <x:c r="M3135" s="5">
        <x:f>J3135/3.251*100</x:f>
      </x:c>
      <x:c r="N3135" s="6">
        <x:f>M3135*L3135/100</x:f>
      </x:c>
      <x:c r="O3135" s="6">
        <x:f>H3135-N3135</x:f>
      </x:c>
    </x:row>
    <x:row r="3136" spans="1:25">
      <x:c r="A3136" s="0" t="s">
        <x:v>84</x:v>
      </x:c>
      <x:c r="B3136" s="0" t="n">
        <x:v>2433</x:v>
      </x:c>
      <x:c r="C3136" s="0" t="s">
        <x:v>21</x:v>
      </x:c>
      <x:c r="D3136" s="0" t="s">
        <x:v>22</x:v>
      </x:c>
      <x:c r="E3136" s="0" t="s">
        <x:v>23</x:v>
      </x:c>
      <x:c r="F3136" s="0" t="s">
        <x:v>20</x:v>
      </x:c>
      <x:c r="G3136" s="0" t="n">
        <x:v>117</x:v>
      </x:c>
      <x:c r="H3136" s="4" t="n">
        <x:v>39.897</x:v>
      </x:c>
      <x:c r="I3136" s="4" t="n">
        <x:v>117</x:v>
      </x:c>
      <x:c r="J3136" s="4" t="n">
        <x:v>0.341</x:v>
      </x:c>
      <x:c r="K3136" s="4">
        <x:f>I3136*J3136</x:f>
      </x:c>
      <x:c r="L3136" s="4" t="n">
        <x:v>0</x:v>
      </x:c>
      <x:c r="M3136" s="5">
        <x:f>J3136/3.251*100</x:f>
      </x:c>
      <x:c r="N3136" s="6">
        <x:f>M3136*L3136/100</x:f>
      </x:c>
      <x:c r="O3136" s="6">
        <x:f>H3136-N3136</x:f>
      </x:c>
    </x:row>
    <x:row r="3137" spans="1:25">
      <x:c r="A3137" s="0" t="s">
        <x:v>84</x:v>
      </x:c>
      <x:c r="B3137" s="0" t="n">
        <x:v>2433</x:v>
      </x:c>
      <x:c r="C3137" s="0" t="s">
        <x:v>21</x:v>
      </x:c>
      <x:c r="D3137" s="0" t="s">
        <x:v>22</x:v>
      </x:c>
      <x:c r="E3137" s="0" t="s">
        <x:v>23</x:v>
      </x:c>
      <x:c r="F3137" s="0" t="s">
        <x:v>20</x:v>
      </x:c>
      <x:c r="G3137" s="0" t="n">
        <x:v>117</x:v>
      </x:c>
      <x:c r="H3137" s="4" t="n">
        <x:v>4.092</x:v>
      </x:c>
      <x:c r="I3137" s="4" t="n">
        <x:v>117</x:v>
      </x:c>
      <x:c r="J3137" s="4" t="n">
        <x:v>0.035</x:v>
      </x:c>
      <x:c r="K3137" s="4">
        <x:f>I3137*J3137</x:f>
      </x:c>
      <x:c r="L3137" s="4" t="n">
        <x:v>0</x:v>
      </x:c>
      <x:c r="M3137" s="5">
        <x:f>J3137/3.251*100</x:f>
      </x:c>
      <x:c r="N3137" s="6">
        <x:f>M3137*L3137/100</x:f>
      </x:c>
      <x:c r="O3137" s="6">
        <x:f>H3137-N3137</x:f>
      </x:c>
    </x:row>
    <x:row r="3138" spans="1:25">
      <x:c r="A3138" s="0" t="s">
        <x:v>84</x:v>
      </x:c>
      <x:c r="B3138" s="0" t="n">
        <x:v>2433</x:v>
      </x:c>
      <x:c r="C3138" s="0" t="s">
        <x:v>21</x:v>
      </x:c>
      <x:c r="D3138" s="0" t="s">
        <x:v>22</x:v>
      </x:c>
      <x:c r="E3138" s="0" t="s">
        <x:v>23</x:v>
      </x:c>
      <x:c r="F3138" s="0" t="s">
        <x:v>20</x:v>
      </x:c>
      <x:c r="G3138" s="0" t="n">
        <x:v>117</x:v>
      </x:c>
      <x:c r="H3138" s="4" t="n">
        <x:v>1.364</x:v>
      </x:c>
      <x:c r="I3138" s="4" t="n">
        <x:v>117</x:v>
      </x:c>
      <x:c r="J3138" s="4" t="n">
        <x:v>0.012</x:v>
      </x:c>
      <x:c r="K3138" s="4">
        <x:f>I3138*J3138</x:f>
      </x:c>
      <x:c r="L3138" s="4" t="n">
        <x:v>0</x:v>
      </x:c>
      <x:c r="M3138" s="5">
        <x:f>J3138/3.251*100</x:f>
      </x:c>
      <x:c r="N3138" s="6">
        <x:f>M3138*L3138/100</x:f>
      </x:c>
      <x:c r="O3138" s="6">
        <x:f>H3138-N3138</x:f>
      </x:c>
    </x:row>
    <x:row r="3139" spans="1:25">
      <x:c r="A3139" s="0" t="s">
        <x:v>84</x:v>
      </x:c>
      <x:c r="B3139" s="0" t="n">
        <x:v>2433</x:v>
      </x:c>
      <x:c r="C3139" s="0" t="s">
        <x:v>21</x:v>
      </x:c>
      <x:c r="D3139" s="0" t="s">
        <x:v>28</x:v>
      </x:c>
      <x:c r="E3139" s="0" t="s">
        <x:v>19</x:v>
      </x:c>
      <x:c r="F3139" s="0" t="s">
        <x:v>26</x:v>
      </x:c>
      <x:c r="G3139" s="0" t="n">
        <x:v>117</x:v>
      </x:c>
      <x:c r="H3139" s="4" t="n">
        <x:v>30.422</x:v>
      </x:c>
      <x:c r="I3139" s="4" t="n">
        <x:v>117</x:v>
      </x:c>
      <x:c r="J3139" s="4" t="n">
        <x:v>0.26</x:v>
      </x:c>
      <x:c r="K3139" s="4">
        <x:f>I3139*J3139</x:f>
      </x:c>
      <x:c r="L3139" s="4" t="n">
        <x:v>0</x:v>
      </x:c>
      <x:c r="M3139" s="5">
        <x:f>J3139/3.251*100</x:f>
      </x:c>
      <x:c r="N3139" s="6">
        <x:f>M3139*L3139/100</x:f>
      </x:c>
      <x:c r="O3139" s="6">
        <x:f>H3139-N3139</x:f>
      </x:c>
    </x:row>
    <x:row r="3140" spans="1:25">
      <x:c r="A3140" s="0" t="s">
        <x:v>84</x:v>
      </x:c>
      <x:c r="B3140" s="0" t="n">
        <x:v>2433</x:v>
      </x:c>
      <x:c r="C3140" s="0" t="s">
        <x:v>21</x:v>
      </x:c>
      <x:c r="D3140" s="0" t="s">
        <x:v>28</x:v>
      </x:c>
      <x:c r="E3140" s="0" t="s">
        <x:v>23</x:v>
      </x:c>
      <x:c r="F3140" s="0" t="s">
        <x:v>26</x:v>
      </x:c>
      <x:c r="G3140" s="0" t="n">
        <x:v>117</x:v>
      </x:c>
      <x:c r="H3140" s="4" t="n">
        <x:v>177.84</x:v>
      </x:c>
      <x:c r="I3140" s="4" t="n">
        <x:v>117</x:v>
      </x:c>
      <x:c r="J3140" s="4" t="n">
        <x:v>1.52</x:v>
      </x:c>
      <x:c r="K3140" s="4">
        <x:f>I3140*J3140</x:f>
      </x:c>
      <x:c r="L3140" s="4" t="n">
        <x:v>0</x:v>
      </x:c>
      <x:c r="M3140" s="5">
        <x:f>J3140/3.251*100</x:f>
      </x:c>
      <x:c r="N3140" s="6">
        <x:f>M3140*L3140/100</x:f>
      </x:c>
      <x:c r="O3140" s="6">
        <x:f>H3140-N3140</x:f>
      </x:c>
    </x:row>
    <x:row r="3141" spans="1:25">
      <x:c r="A3141" s="0" t="s">
        <x:v>143</x:v>
      </x:c>
      <x:c r="B3141" s="0" t="n">
        <x:v>2434</x:v>
      </x:c>
      <x:c r="C3141" s="0" t="s">
        <x:v>128</x:v>
      </x:c>
      <x:c r="D3141" s="0" t="s">
        <x:v>18</x:v>
      </x:c>
      <x:c r="E3141" s="0" t="s">
        <x:v>19</x:v>
      </x:c>
      <x:c r="F3141" s="0" t="s">
        <x:v>20</x:v>
      </x:c>
      <x:c r="G3141" s="0" t="n">
        <x:v>600</x:v>
      </x:c>
      <x:c r="H3141" s="4" t="n">
        <x:v>72</x:v>
      </x:c>
      <x:c r="I3141" s="4" t="n">
        <x:v>600</x:v>
      </x:c>
      <x:c r="J3141" s="4" t="n">
        <x:v>0.12</x:v>
      </x:c>
      <x:c r="K3141" s="4">
        <x:f>I3141*J3141</x:f>
      </x:c>
      <x:c r="L3141" s="4" t="n">
        <x:v>116.718</x:v>
      </x:c>
      <x:c r="M3141" s="5">
        <x:f>J3141/0.396*100</x:f>
      </x:c>
      <x:c r="N3141" s="6">
        <x:f>M3141*L3141/100</x:f>
      </x:c>
      <x:c r="O3141" s="6">
        <x:f>H3141-N3141</x:f>
      </x:c>
    </x:row>
    <x:row r="3142" spans="1:25">
      <x:c r="A3142" s="0" t="s">
        <x:v>143</x:v>
      </x:c>
      <x:c r="B3142" s="0" t="n">
        <x:v>2434</x:v>
      </x:c>
      <x:c r="C3142" s="0" t="s">
        <x:v>128</x:v>
      </x:c>
      <x:c r="D3142" s="0" t="s">
        <x:v>129</x:v>
      </x:c>
      <x:c r="E3142" s="0" t="s">
        <x:v>130</x:v>
      </x:c>
      <x:c r="F3142" s="0" t="s">
        <x:v>20</x:v>
      </x:c>
      <x:c r="G3142" s="0" t="n">
        <x:v>600</x:v>
      </x:c>
      <x:c r="H3142" s="4" t="n">
        <x:v>61.8</x:v>
      </x:c>
      <x:c r="I3142" s="4" t="n">
        <x:v>600</x:v>
      </x:c>
      <x:c r="J3142" s="4" t="n">
        <x:v>0.103</x:v>
      </x:c>
      <x:c r="K3142" s="4">
        <x:f>I3142*J3142</x:f>
      </x:c>
      <x:c r="L3142" s="4" t="n">
        <x:v>116.718</x:v>
      </x:c>
      <x:c r="M3142" s="5">
        <x:f>J3142/0.396*100</x:f>
      </x:c>
      <x:c r="N3142" s="6">
        <x:f>M3142*L3142/100</x:f>
      </x:c>
      <x:c r="O3142" s="6">
        <x:f>H3142-N3142</x:f>
      </x:c>
    </x:row>
    <x:row r="3143" spans="1:25">
      <x:c r="A3143" s="0" t="s">
        <x:v>143</x:v>
      </x:c>
      <x:c r="B3143" s="0" t="n">
        <x:v>2434</x:v>
      </x:c>
      <x:c r="C3143" s="0" t="s">
        <x:v>128</x:v>
      </x:c>
      <x:c r="D3143" s="0" t="s">
        <x:v>129</x:v>
      </x:c>
      <x:c r="E3143" s="0" t="s">
        <x:v>130</x:v>
      </x:c>
      <x:c r="F3143" s="0" t="s">
        <x:v>20</x:v>
      </x:c>
      <x:c r="G3143" s="0" t="n">
        <x:v>600</x:v>
      </x:c>
      <x:c r="H3143" s="4" t="n">
        <x:v>61.8</x:v>
      </x:c>
      <x:c r="I3143" s="4" t="n">
        <x:v>600</x:v>
      </x:c>
      <x:c r="J3143" s="4" t="n">
        <x:v>0.103</x:v>
      </x:c>
      <x:c r="K3143" s="4">
        <x:f>I3143*J3143</x:f>
      </x:c>
      <x:c r="L3143" s="4" t="n">
        <x:v>116.718</x:v>
      </x:c>
      <x:c r="M3143" s="5">
        <x:f>J3143/0.396*100</x:f>
      </x:c>
      <x:c r="N3143" s="6">
        <x:f>M3143*L3143/100</x:f>
      </x:c>
      <x:c r="O3143" s="6">
        <x:f>H3143-N3143</x:f>
      </x:c>
    </x:row>
    <x:row r="3144" spans="1:25">
      <x:c r="A3144" s="0" t="s">
        <x:v>143</x:v>
      </x:c>
      <x:c r="B3144" s="0" t="n">
        <x:v>2434</x:v>
      </x:c>
      <x:c r="C3144" s="0" t="s">
        <x:v>128</x:v>
      </x:c>
      <x:c r="D3144" s="0" t="s">
        <x:v>18</x:v>
      </x:c>
      <x:c r="E3144" s="0" t="s">
        <x:v>19</x:v>
      </x:c>
      <x:c r="F3144" s="0" t="s">
        <x:v>26</x:v>
      </x:c>
      <x:c r="G3144" s="0" t="n">
        <x:v>600</x:v>
      </x:c>
      <x:c r="H3144" s="4" t="n">
        <x:v>42.001</x:v>
      </x:c>
      <x:c r="I3144" s="4" t="n">
        <x:v>600</x:v>
      </x:c>
      <x:c r="J3144" s="4" t="n">
        <x:v>0.07</x:v>
      </x:c>
      <x:c r="K3144" s="4">
        <x:f>I3144*J3144</x:f>
      </x:c>
      <x:c r="L3144" s="4" t="n">
        <x:v>116.718</x:v>
      </x:c>
      <x:c r="M3144" s="5">
        <x:f>J3144/0.396*100</x:f>
      </x:c>
      <x:c r="N3144" s="6">
        <x:f>M3144*L3144/100</x:f>
      </x:c>
      <x:c r="O3144" s="6">
        <x:f>H3144-N3144</x:f>
      </x:c>
    </x:row>
    <x:row r="3145" spans="1:25">
      <x:c r="A3145" s="0" t="s">
        <x:v>79</x:v>
      </x:c>
      <x:c r="B3145" s="0" t="n">
        <x:v>2435</x:v>
      </x:c>
      <x:c r="C3145" s="0" t="s">
        <x:v>21</x:v>
      </x:c>
      <x:c r="D3145" s="0" t="s">
        <x:v>22</x:v>
      </x:c>
      <x:c r="E3145" s="0" t="s">
        <x:v>74</x:v>
      </x:c>
      <x:c r="F3145" s="0" t="s">
        <x:v>20</x:v>
      </x:c>
      <x:c r="G3145" s="0" t="n">
        <x:v>173</x:v>
      </x:c>
      <x:c r="H3145" s="4" t="n">
        <x:v>50.4</x:v>
      </x:c>
      <x:c r="I3145" s="4" t="n">
        <x:v>173</x:v>
      </x:c>
      <x:c r="J3145" s="4" t="n">
        <x:v>0.291</x:v>
      </x:c>
      <x:c r="K3145" s="4">
        <x:f>I3145*J3145</x:f>
      </x:c>
      <x:c r="L3145" s="4" t="n">
        <x:v>54.6</x:v>
      </x:c>
      <x:c r="M3145" s="5">
        <x:f>J3145/2.057*100</x:f>
      </x:c>
      <x:c r="N3145" s="6">
        <x:f>M3145*L3145/100</x:f>
      </x:c>
      <x:c r="O3145" s="6">
        <x:f>H3145-N3145</x:f>
      </x:c>
    </x:row>
    <x:row r="3146" spans="1:25">
      <x:c r="A3146" s="0" t="s">
        <x:v>79</x:v>
      </x:c>
      <x:c r="B3146" s="0" t="n">
        <x:v>2435</x:v>
      </x:c>
      <x:c r="C3146" s="0" t="s">
        <x:v>21</x:v>
      </x:c>
      <x:c r="D3146" s="0" t="s">
        <x:v>33</x:v>
      </x:c>
      <x:c r="E3146" s="0" t="s">
        <x:v>73</x:v>
      </x:c>
      <x:c r="F3146" s="0" t="s">
        <x:v>20</x:v>
      </x:c>
      <x:c r="G3146" s="0" t="n">
        <x:v>173</x:v>
      </x:c>
      <x:c r="H3146" s="4" t="n">
        <x:v>46.018</x:v>
      </x:c>
      <x:c r="I3146" s="4" t="n">
        <x:v>173</x:v>
      </x:c>
      <x:c r="J3146" s="4" t="n">
        <x:v>0.266</x:v>
      </x:c>
      <x:c r="K3146" s="4">
        <x:f>I3146*J3146</x:f>
      </x:c>
      <x:c r="L3146" s="4" t="n">
        <x:v>54.6</x:v>
      </x:c>
      <x:c r="M3146" s="5">
        <x:f>J3146/2.057*100</x:f>
      </x:c>
      <x:c r="N3146" s="6">
        <x:f>M3146*L3146/100</x:f>
      </x:c>
      <x:c r="O3146" s="6">
        <x:f>H3146-N3146</x:f>
      </x:c>
    </x:row>
    <x:row r="3147" spans="1:25">
      <x:c r="A3147" s="0" t="s">
        <x:v>79</x:v>
      </x:c>
      <x:c r="B3147" s="0" t="n">
        <x:v>2435</x:v>
      </x:c>
      <x:c r="C3147" s="0" t="s">
        <x:v>21</x:v>
      </x:c>
      <x:c r="D3147" s="0" t="s">
        <x:v>22</x:v>
      </x:c>
      <x:c r="E3147" s="0" t="s">
        <x:v>74</x:v>
      </x:c>
      <x:c r="F3147" s="0" t="s">
        <x:v>20</x:v>
      </x:c>
      <x:c r="G3147" s="0" t="n">
        <x:v>173</x:v>
      </x:c>
      <x:c r="H3147" s="4" t="n">
        <x:v>50.4</x:v>
      </x:c>
      <x:c r="I3147" s="4" t="n">
        <x:v>173</x:v>
      </x:c>
      <x:c r="J3147" s="4" t="n">
        <x:v>0.291</x:v>
      </x:c>
      <x:c r="K3147" s="4">
        <x:f>I3147*J3147</x:f>
      </x:c>
      <x:c r="L3147" s="4" t="n">
        <x:v>54.6</x:v>
      </x:c>
      <x:c r="M3147" s="5">
        <x:f>J3147/2.057*100</x:f>
      </x:c>
      <x:c r="N3147" s="6">
        <x:f>M3147*L3147/100</x:f>
      </x:c>
      <x:c r="O3147" s="6">
        <x:f>H3147-N3147</x:f>
      </x:c>
    </x:row>
    <x:row r="3148" spans="1:25">
      <x:c r="A3148" s="0" t="s">
        <x:v>79</x:v>
      </x:c>
      <x:c r="B3148" s="0" t="n">
        <x:v>2435</x:v>
      </x:c>
      <x:c r="C3148" s="0" t="s">
        <x:v>21</x:v>
      </x:c>
      <x:c r="D3148" s="0" t="s">
        <x:v>22</x:v>
      </x:c>
      <x:c r="E3148" s="0" t="s">
        <x:v>74</x:v>
      </x:c>
      <x:c r="F3148" s="0" t="s">
        <x:v>20</x:v>
      </x:c>
      <x:c r="G3148" s="0" t="n">
        <x:v>173</x:v>
      </x:c>
      <x:c r="H3148" s="4" t="n">
        <x:v>50.4</x:v>
      </x:c>
      <x:c r="I3148" s="4" t="n">
        <x:v>173</x:v>
      </x:c>
      <x:c r="J3148" s="4" t="n">
        <x:v>0.291</x:v>
      </x:c>
      <x:c r="K3148" s="4">
        <x:f>I3148*J3148</x:f>
      </x:c>
      <x:c r="L3148" s="4" t="n">
        <x:v>54.6</x:v>
      </x:c>
      <x:c r="M3148" s="5">
        <x:f>J3148/2.057*100</x:f>
      </x:c>
      <x:c r="N3148" s="6">
        <x:f>M3148*L3148/100</x:f>
      </x:c>
      <x:c r="O3148" s="6">
        <x:f>H3148-N3148</x:f>
      </x:c>
    </x:row>
    <x:row r="3149" spans="1:25">
      <x:c r="A3149" s="0" t="s">
        <x:v>79</x:v>
      </x:c>
      <x:c r="B3149" s="0" t="n">
        <x:v>2435</x:v>
      </x:c>
      <x:c r="C3149" s="0" t="s">
        <x:v>21</x:v>
      </x:c>
      <x:c r="D3149" s="0" t="s">
        <x:v>33</x:v>
      </x:c>
      <x:c r="E3149" s="0" t="s">
        <x:v>73</x:v>
      </x:c>
      <x:c r="F3149" s="0" t="s">
        <x:v>26</x:v>
      </x:c>
      <x:c r="G3149" s="0" t="n">
        <x:v>173</x:v>
      </x:c>
      <x:c r="H3149" s="4" t="n">
        <x:v>13.495</x:v>
      </x:c>
      <x:c r="I3149" s="4" t="n">
        <x:v>173</x:v>
      </x:c>
      <x:c r="J3149" s="4" t="n">
        <x:v>0.078</x:v>
      </x:c>
      <x:c r="K3149" s="4">
        <x:f>I3149*J3149</x:f>
      </x:c>
      <x:c r="L3149" s="4" t="n">
        <x:v>54.6</x:v>
      </x:c>
      <x:c r="M3149" s="5">
        <x:f>J3149/2.057*100</x:f>
      </x:c>
      <x:c r="N3149" s="6">
        <x:f>M3149*L3149/100</x:f>
      </x:c>
      <x:c r="O3149" s="6">
        <x:f>H3149-N3149</x:f>
      </x:c>
    </x:row>
    <x:row r="3150" spans="1:25">
      <x:c r="A3150" s="0" t="s">
        <x:v>79</x:v>
      </x:c>
      <x:c r="B3150" s="0" t="n">
        <x:v>2435</x:v>
      </x:c>
      <x:c r="C3150" s="0" t="s">
        <x:v>21</x:v>
      </x:c>
      <x:c r="D3150" s="0" t="s">
        <x:v>36</x:v>
      </x:c>
      <x:c r="E3150" s="0" t="s">
        <x:v>75</x:v>
      </x:c>
      <x:c r="F3150" s="0" t="s">
        <x:v>26</x:v>
      </x:c>
      <x:c r="G3150" s="0" t="n">
        <x:v>173</x:v>
      </x:c>
      <x:c r="H3150" s="4" t="n">
        <x:v>72.66</x:v>
      </x:c>
      <x:c r="I3150" s="4" t="n">
        <x:v>173</x:v>
      </x:c>
      <x:c r="J3150" s="4" t="n">
        <x:v>0.42</x:v>
      </x:c>
      <x:c r="K3150" s="4">
        <x:f>I3150*J3150</x:f>
      </x:c>
      <x:c r="L3150" s="4" t="n">
        <x:v>54.6</x:v>
      </x:c>
      <x:c r="M3150" s="5">
        <x:f>J3150/2.057*100</x:f>
      </x:c>
      <x:c r="N3150" s="6">
        <x:f>M3150*L3150/100</x:f>
      </x:c>
      <x:c r="O3150" s="6">
        <x:f>H3150-N3150</x:f>
      </x:c>
    </x:row>
    <x:row r="3151" spans="1:25">
      <x:c r="A3151" s="0" t="s">
        <x:v>79</x:v>
      </x:c>
      <x:c r="B3151" s="0" t="n">
        <x:v>2435</x:v>
      </x:c>
      <x:c r="C3151" s="0" t="s">
        <x:v>21</x:v>
      </x:c>
      <x:c r="D3151" s="0" t="s">
        <x:v>36</x:v>
      </x:c>
      <x:c r="E3151" s="0" t="s">
        <x:v>76</x:v>
      </x:c>
      <x:c r="F3151" s="0" t="s">
        <x:v>26</x:v>
      </x:c>
      <x:c r="G3151" s="0" t="n">
        <x:v>173</x:v>
      </x:c>
      <x:c r="H3151" s="4" t="n">
        <x:v>72.66</x:v>
      </x:c>
      <x:c r="I3151" s="4" t="n">
        <x:v>173</x:v>
      </x:c>
      <x:c r="J3151" s="4" t="n">
        <x:v>0.42</x:v>
      </x:c>
      <x:c r="K3151" s="4">
        <x:f>I3151*J3151</x:f>
      </x:c>
      <x:c r="L3151" s="4" t="n">
        <x:v>54.6</x:v>
      </x:c>
      <x:c r="M3151" s="5">
        <x:f>J3151/2.057*100</x:f>
      </x:c>
      <x:c r="N3151" s="6">
        <x:f>M3151*L3151/100</x:f>
      </x:c>
      <x:c r="O3151" s="6">
        <x:f>H3151-N3151</x:f>
      </x:c>
    </x:row>
    <x:row r="3152" spans="1:25">
      <x:c r="A3152" s="0" t="s">
        <x:v>138</x:v>
      </x:c>
      <x:c r="B3152" s="0" t="n">
        <x:v>2437</x:v>
      </x:c>
      <x:c r="C3152" s="0" t="s">
        <x:v>128</x:v>
      </x:c>
      <x:c r="D3152" s="0" t="s">
        <x:v>129</x:v>
      </x:c>
      <x:c r="E3152" s="0" t="s">
        <x:v>130</x:v>
      </x:c>
      <x:c r="F3152" s="0" t="s">
        <x:v>20</x:v>
      </x:c>
      <x:c r="G3152" s="0" t="n">
        <x:v>832</x:v>
      </x:c>
      <x:c r="H3152" s="4" t="n">
        <x:v>61.8</x:v>
      </x:c>
      <x:c r="I3152" s="4" t="n">
        <x:v>832</x:v>
      </x:c>
      <x:c r="J3152" s="4" t="n">
        <x:v>0.074</x:v>
      </x:c>
      <x:c r="K3152" s="4">
        <x:f>I3152*J3152</x:f>
      </x:c>
      <x:c r="L3152" s="4" t="n">
        <x:v>199.818</x:v>
      </x:c>
      <x:c r="M3152" s="5">
        <x:f>J3152/0.29*100</x:f>
      </x:c>
      <x:c r="N3152" s="6">
        <x:f>M3152*L3152/100</x:f>
      </x:c>
      <x:c r="O3152" s="6">
        <x:f>H3152-N3152</x:f>
      </x:c>
    </x:row>
    <x:row r="3153" spans="1:25">
      <x:c r="A3153" s="0" t="s">
        <x:v>138</x:v>
      </x:c>
      <x:c r="B3153" s="0" t="n">
        <x:v>2437</x:v>
      </x:c>
      <x:c r="C3153" s="0" t="s">
        <x:v>128</x:v>
      </x:c>
      <x:c r="D3153" s="0" t="s">
        <x:v>18</x:v>
      </x:c>
      <x:c r="E3153" s="0" t="s">
        <x:v>19</x:v>
      </x:c>
      <x:c r="F3153" s="0" t="s">
        <x:v>20</x:v>
      </x:c>
      <x:c r="G3153" s="0" t="n">
        <x:v>832</x:v>
      </x:c>
      <x:c r="H3153" s="4" t="n">
        <x:v>74.16</x:v>
      </x:c>
      <x:c r="I3153" s="4" t="n">
        <x:v>832</x:v>
      </x:c>
      <x:c r="J3153" s="4" t="n">
        <x:v>0.089</x:v>
      </x:c>
      <x:c r="K3153" s="4">
        <x:f>I3153*J3153</x:f>
      </x:c>
      <x:c r="L3153" s="4" t="n">
        <x:v>199.818</x:v>
      </x:c>
      <x:c r="M3153" s="5">
        <x:f>J3153/0.29*100</x:f>
      </x:c>
      <x:c r="N3153" s="6">
        <x:f>M3153*L3153/100</x:f>
      </x:c>
      <x:c r="O3153" s="6">
        <x:f>H3153-N3153</x:f>
      </x:c>
    </x:row>
    <x:row r="3154" spans="1:25">
      <x:c r="A3154" s="0" t="s">
        <x:v>138</x:v>
      </x:c>
      <x:c r="B3154" s="0" t="n">
        <x:v>2437</x:v>
      </x:c>
      <x:c r="C3154" s="0" t="s">
        <x:v>128</x:v>
      </x:c>
      <x:c r="D3154" s="0" t="s">
        <x:v>129</x:v>
      </x:c>
      <x:c r="E3154" s="0" t="s">
        <x:v>130</x:v>
      </x:c>
      <x:c r="F3154" s="0" t="s">
        <x:v>20</x:v>
      </x:c>
      <x:c r="G3154" s="0" t="n">
        <x:v>832</x:v>
      </x:c>
      <x:c r="H3154" s="4" t="n">
        <x:v>21.4</x:v>
      </x:c>
      <x:c r="I3154" s="4" t="n">
        <x:v>832</x:v>
      </x:c>
      <x:c r="J3154" s="4" t="n">
        <x:v>0.026</x:v>
      </x:c>
      <x:c r="K3154" s="4">
        <x:f>I3154*J3154</x:f>
      </x:c>
      <x:c r="L3154" s="4" t="n">
        <x:v>199.818</x:v>
      </x:c>
      <x:c r="M3154" s="5">
        <x:f>J3154/0.29*100</x:f>
      </x:c>
      <x:c r="N3154" s="6">
        <x:f>M3154*L3154/100</x:f>
      </x:c>
      <x:c r="O3154" s="6">
        <x:f>H3154-N3154</x:f>
      </x:c>
    </x:row>
    <x:row r="3155" spans="1:25">
      <x:c r="A3155" s="0" t="s">
        <x:v>138</x:v>
      </x:c>
      <x:c r="B3155" s="0" t="n">
        <x:v>2437</x:v>
      </x:c>
      <x:c r="C3155" s="0" t="s">
        <x:v>128</x:v>
      </x:c>
      <x:c r="D3155" s="0" t="s">
        <x:v>18</x:v>
      </x:c>
      <x:c r="E3155" s="0" t="s">
        <x:v>19</x:v>
      </x:c>
      <x:c r="F3155" s="0" t="s">
        <x:v>20</x:v>
      </x:c>
      <x:c r="G3155" s="0" t="n">
        <x:v>832</x:v>
      </x:c>
      <x:c r="H3155" s="4" t="n">
        <x:v>25.68</x:v>
      </x:c>
      <x:c r="I3155" s="4" t="n">
        <x:v>832</x:v>
      </x:c>
      <x:c r="J3155" s="4" t="n">
        <x:v>0.031</x:v>
      </x:c>
      <x:c r="K3155" s="4">
        <x:f>I3155*J3155</x:f>
      </x:c>
      <x:c r="L3155" s="4" t="n">
        <x:v>199.818</x:v>
      </x:c>
      <x:c r="M3155" s="5">
        <x:f>J3155/0.29*100</x:f>
      </x:c>
      <x:c r="N3155" s="6">
        <x:f>M3155*L3155/100</x:f>
      </x:c>
      <x:c r="O3155" s="6">
        <x:f>H3155-N3155</x:f>
      </x:c>
    </x:row>
    <x:row r="3156" spans="1:25">
      <x:c r="A3156" s="0" t="s">
        <x:v>138</x:v>
      </x:c>
      <x:c r="B3156" s="0" t="n">
        <x:v>2437</x:v>
      </x:c>
      <x:c r="C3156" s="0" t="s">
        <x:v>128</x:v>
      </x:c>
      <x:c r="D3156" s="0" t="s">
        <x:v>18</x:v>
      </x:c>
      <x:c r="E3156" s="0" t="s">
        <x:v>19</x:v>
      </x:c>
      <x:c r="F3156" s="0" t="s">
        <x:v>26</x:v>
      </x:c>
      <x:c r="G3156" s="0" t="n">
        <x:v>832</x:v>
      </x:c>
      <x:c r="H3156" s="4" t="n">
        <x:v>58.242</x:v>
      </x:c>
      <x:c r="I3156" s="4" t="n">
        <x:v>832</x:v>
      </x:c>
      <x:c r="J3156" s="4" t="n">
        <x:v>0.07</x:v>
      </x:c>
      <x:c r="K3156" s="4">
        <x:f>I3156*J3156</x:f>
      </x:c>
      <x:c r="L3156" s="4" t="n">
        <x:v>199.818</x:v>
      </x:c>
      <x:c r="M3156" s="5">
        <x:f>J3156/0.29*100</x:f>
      </x:c>
      <x:c r="N3156" s="6">
        <x:f>M3156*L3156/100</x:f>
      </x:c>
      <x:c r="O3156" s="6">
        <x:f>H3156-N3156</x:f>
      </x:c>
    </x:row>
    <x:row r="3157" spans="1:25">
      <x:c r="A3157" s="0" t="s">
        <x:v>148</x:v>
      </x:c>
      <x:c r="B3157" s="0" t="n">
        <x:v>2438</x:v>
      </x:c>
      <x:c r="C3157" s="0" t="s">
        <x:v>128</x:v>
      </x:c>
      <x:c r="D3157" s="0" t="s">
        <x:v>129</x:v>
      </x:c>
      <x:c r="E3157" s="0" t="s">
        <x:v>130</x:v>
      </x:c>
      <x:c r="F3157" s="0" t="s">
        <x:v>20</x:v>
      </x:c>
      <x:c r="G3157" s="0" t="n">
        <x:v>618</x:v>
      </x:c>
      <x:c r="H3157" s="4" t="n">
        <x:v>61.8</x:v>
      </x:c>
      <x:c r="I3157" s="4" t="n">
        <x:v>618</x:v>
      </x:c>
      <x:c r="J3157" s="4" t="n">
        <x:v>0.1</x:v>
      </x:c>
      <x:c r="K3157" s="4">
        <x:f>I3157*J3157</x:f>
      </x:c>
      <x:c r="L3157" s="4" t="n">
        <x:v>99.666</x:v>
      </x:c>
      <x:c r="M3157" s="5">
        <x:f>J3157/0.29*100</x:f>
      </x:c>
      <x:c r="N3157" s="6">
        <x:f>M3157*L3157/100</x:f>
      </x:c>
      <x:c r="O3157" s="6">
        <x:f>H3157-N3157</x:f>
      </x:c>
    </x:row>
    <x:row r="3158" spans="1:25">
      <x:c r="A3158" s="0" t="s">
        <x:v>148</x:v>
      </x:c>
      <x:c r="B3158" s="0" t="n">
        <x:v>2438</x:v>
      </x:c>
      <x:c r="C3158" s="0" t="s">
        <x:v>128</x:v>
      </x:c>
      <x:c r="D3158" s="0" t="s">
        <x:v>18</x:v>
      </x:c>
      <x:c r="E3158" s="0" t="s">
        <x:v>19</x:v>
      </x:c>
      <x:c r="F3158" s="0" t="s">
        <x:v>20</x:v>
      </x:c>
      <x:c r="G3158" s="0" t="n">
        <x:v>618</x:v>
      </x:c>
      <x:c r="H3158" s="4" t="n">
        <x:v>74.16</x:v>
      </x:c>
      <x:c r="I3158" s="4" t="n">
        <x:v>618</x:v>
      </x:c>
      <x:c r="J3158" s="4" t="n">
        <x:v>0.12</x:v>
      </x:c>
      <x:c r="K3158" s="4">
        <x:f>I3158*J3158</x:f>
      </x:c>
      <x:c r="L3158" s="4" t="n">
        <x:v>99.666</x:v>
      </x:c>
      <x:c r="M3158" s="5">
        <x:f>J3158/0.29*100</x:f>
      </x:c>
      <x:c r="N3158" s="6">
        <x:f>M3158*L3158/100</x:f>
      </x:c>
      <x:c r="O3158" s="6">
        <x:f>H3158-N3158</x:f>
      </x:c>
    </x:row>
    <x:row r="3159" spans="1:25">
      <x:c r="A3159" s="0" t="s">
        <x:v>148</x:v>
      </x:c>
      <x:c r="B3159" s="0" t="n">
        <x:v>2438</x:v>
      </x:c>
      <x:c r="C3159" s="0" t="s">
        <x:v>128</x:v>
      </x:c>
      <x:c r="D3159" s="0" t="s">
        <x:v>18</x:v>
      </x:c>
      <x:c r="E3159" s="0" t="s">
        <x:v>19</x:v>
      </x:c>
      <x:c r="F3159" s="0" t="s">
        <x:v>26</x:v>
      </x:c>
      <x:c r="G3159" s="0" t="n">
        <x:v>618</x:v>
      </x:c>
      <x:c r="H3159" s="4" t="n">
        <x:v>43.261</x:v>
      </x:c>
      <x:c r="I3159" s="4" t="n">
        <x:v>618</x:v>
      </x:c>
      <x:c r="J3159" s="4" t="n">
        <x:v>0.07</x:v>
      </x:c>
      <x:c r="K3159" s="4">
        <x:f>I3159*J3159</x:f>
      </x:c>
      <x:c r="L3159" s="4" t="n">
        <x:v>99.666</x:v>
      </x:c>
      <x:c r="M3159" s="5">
        <x:f>J3159/0.29*100</x:f>
      </x:c>
      <x:c r="N3159" s="6">
        <x:f>M3159*L3159/100</x:f>
      </x:c>
      <x:c r="O3159" s="6">
        <x:f>H3159-N3159</x:f>
      </x:c>
    </x:row>
    <x:row r="3160" spans="1:25">
      <x:c r="A3160" s="0" t="s">
        <x:v>144</x:v>
      </x:c>
      <x:c r="B3160" s="0" t="n">
        <x:v>2439</x:v>
      </x:c>
      <x:c r="C3160" s="0" t="s">
        <x:v>128</x:v>
      </x:c>
      <x:c r="D3160" s="0" t="s">
        <x:v>129</x:v>
      </x:c>
      <x:c r="E3160" s="0" t="s">
        <x:v>130</x:v>
      </x:c>
      <x:c r="F3160" s="0" t="s">
        <x:v>20</x:v>
      </x:c>
      <x:c r="G3160" s="0" t="n">
        <x:v>1750</x:v>
      </x:c>
      <x:c r="H3160" s="4" t="n">
        <x:v>26.6</x:v>
      </x:c>
      <x:c r="I3160" s="4" t="n">
        <x:v>1732</x:v>
      </x:c>
      <x:c r="J3160" s="4" t="n">
        <x:v>0.015</x:v>
      </x:c>
      <x:c r="K3160" s="4">
        <x:f>I3160*J3160</x:f>
      </x:c>
      <x:c r="L3160" s="4" t="n">
        <x:v>368.604</x:v>
      </x:c>
      <x:c r="M3160" s="5">
        <x:f>J3160/0.376*100</x:f>
      </x:c>
      <x:c r="N3160" s="6">
        <x:f>M3160*L3160/100</x:f>
      </x:c>
      <x:c r="O3160" s="6">
        <x:f>H3160-N3160</x:f>
      </x:c>
    </x:row>
    <x:row r="3161" spans="1:25">
      <x:c r="A3161" s="0" t="s">
        <x:v>144</x:v>
      </x:c>
      <x:c r="B3161" s="0" t="n">
        <x:v>2439</x:v>
      </x:c>
      <x:c r="C3161" s="0" t="s">
        <x:v>128</x:v>
      </x:c>
      <x:c r="D3161" s="0" t="s">
        <x:v>18</x:v>
      </x:c>
      <x:c r="E3161" s="0" t="s">
        <x:v>19</x:v>
      </x:c>
      <x:c r="F3161" s="0" t="s">
        <x:v>20</x:v>
      </x:c>
      <x:c r="G3161" s="0" t="n">
        <x:v>1750</x:v>
      </x:c>
      <x:c r="H3161" s="4" t="n">
        <x:v>31.92</x:v>
      </x:c>
      <x:c r="I3161" s="4" t="n">
        <x:v>1732</x:v>
      </x:c>
      <x:c r="J3161" s="4" t="n">
        <x:v>0.018</x:v>
      </x:c>
      <x:c r="K3161" s="4">
        <x:f>I3161*J3161</x:f>
      </x:c>
      <x:c r="L3161" s="4" t="n">
        <x:v>368.604</x:v>
      </x:c>
      <x:c r="M3161" s="5">
        <x:f>J3161/0.376*100</x:f>
      </x:c>
      <x:c r="N3161" s="6">
        <x:f>M3161*L3161/100</x:f>
      </x:c>
      <x:c r="O3161" s="6">
        <x:f>H3161-N3161</x:f>
      </x:c>
    </x:row>
    <x:row r="3162" spans="1:25">
      <x:c r="A3162" s="0" t="s">
        <x:v>144</x:v>
      </x:c>
      <x:c r="B3162" s="0" t="n">
        <x:v>2439</x:v>
      </x:c>
      <x:c r="C3162" s="0" t="s">
        <x:v>128</x:v>
      </x:c>
      <x:c r="D3162" s="0" t="s">
        <x:v>18</x:v>
      </x:c>
      <x:c r="E3162" s="0" t="s">
        <x:v>19</x:v>
      </x:c>
      <x:c r="F3162" s="0" t="s">
        <x:v>20</x:v>
      </x:c>
      <x:c r="G3162" s="0" t="n">
        <x:v>1750</x:v>
      </x:c>
      <x:c r="H3162" s="4" t="n">
        <x:v>118.56</x:v>
      </x:c>
      <x:c r="I3162" s="4" t="n">
        <x:v>1732</x:v>
      </x:c>
      <x:c r="J3162" s="4" t="n">
        <x:v>0.068</x:v>
      </x:c>
      <x:c r="K3162" s="4">
        <x:f>I3162*J3162</x:f>
      </x:c>
      <x:c r="L3162" s="4" t="n">
        <x:v>368.604</x:v>
      </x:c>
      <x:c r="M3162" s="5">
        <x:f>J3162/0.376*100</x:f>
      </x:c>
      <x:c r="N3162" s="6">
        <x:f>M3162*L3162/100</x:f>
      </x:c>
      <x:c r="O3162" s="6">
        <x:f>H3162-N3162</x:f>
      </x:c>
    </x:row>
    <x:row r="3163" spans="1:25">
      <x:c r="A3163" s="0" t="s">
        <x:v>144</x:v>
      </x:c>
      <x:c r="B3163" s="0" t="n">
        <x:v>2439</x:v>
      </x:c>
      <x:c r="C3163" s="0" t="s">
        <x:v>128</x:v>
      </x:c>
      <x:c r="D3163" s="0" t="s">
        <x:v>129</x:v>
      </x:c>
      <x:c r="E3163" s="0" t="s">
        <x:v>130</x:v>
      </x:c>
      <x:c r="F3163" s="0" t="s">
        <x:v>20</x:v>
      </x:c>
      <x:c r="G3163" s="0" t="n">
        <x:v>1750</x:v>
      </x:c>
      <x:c r="H3163" s="4" t="n">
        <x:v>98.8</x:v>
      </x:c>
      <x:c r="I3163" s="4" t="n">
        <x:v>1732</x:v>
      </x:c>
      <x:c r="J3163" s="4" t="n">
        <x:v>0.056</x:v>
      </x:c>
      <x:c r="K3163" s="4">
        <x:f>I3163*J3163</x:f>
      </x:c>
      <x:c r="L3163" s="4" t="n">
        <x:v>368.604</x:v>
      </x:c>
      <x:c r="M3163" s="5">
        <x:f>J3163/0.376*100</x:f>
      </x:c>
      <x:c r="N3163" s="6">
        <x:f>M3163*L3163/100</x:f>
      </x:c>
      <x:c r="O3163" s="6">
        <x:f>H3163-N3163</x:f>
      </x:c>
    </x:row>
    <x:row r="3164" spans="1:25">
      <x:c r="A3164" s="0" t="s">
        <x:v>144</x:v>
      </x:c>
      <x:c r="B3164" s="0" t="n">
        <x:v>2439</x:v>
      </x:c>
      <x:c r="C3164" s="0" t="s">
        <x:v>128</x:v>
      </x:c>
      <x:c r="D3164" s="0" t="s">
        <x:v>129</x:v>
      </x:c>
      <x:c r="E3164" s="0" t="s">
        <x:v>130</x:v>
      </x:c>
      <x:c r="F3164" s="0" t="s">
        <x:v>20</x:v>
      </x:c>
      <x:c r="G3164" s="0" t="n">
        <x:v>1750</x:v>
      </x:c>
      <x:c r="H3164" s="4" t="n">
        <x:v>61.8</x:v>
      </x:c>
      <x:c r="I3164" s="4" t="n">
        <x:v>1732</x:v>
      </x:c>
      <x:c r="J3164" s="4" t="n">
        <x:v>0.035</x:v>
      </x:c>
      <x:c r="K3164" s="4">
        <x:f>I3164*J3164</x:f>
      </x:c>
      <x:c r="L3164" s="4" t="n">
        <x:v>368.604</x:v>
      </x:c>
      <x:c r="M3164" s="5">
        <x:f>J3164/0.376*100</x:f>
      </x:c>
      <x:c r="N3164" s="6">
        <x:f>M3164*L3164/100</x:f>
      </x:c>
      <x:c r="O3164" s="6">
        <x:f>H3164-N3164</x:f>
      </x:c>
    </x:row>
    <x:row r="3165" spans="1:25">
      <x:c r="A3165" s="0" t="s">
        <x:v>144</x:v>
      </x:c>
      <x:c r="B3165" s="0" t="n">
        <x:v>2439</x:v>
      </x:c>
      <x:c r="C3165" s="0" t="s">
        <x:v>128</x:v>
      </x:c>
      <x:c r="D3165" s="0" t="s">
        <x:v>18</x:v>
      </x:c>
      <x:c r="E3165" s="0" t="s">
        <x:v>19</x:v>
      </x:c>
      <x:c r="F3165" s="0" t="s">
        <x:v>20</x:v>
      </x:c>
      <x:c r="G3165" s="0" t="n">
        <x:v>1750</x:v>
      </x:c>
      <x:c r="H3165" s="4" t="n">
        <x:v>74.16</x:v>
      </x:c>
      <x:c r="I3165" s="4" t="n">
        <x:v>1732</x:v>
      </x:c>
      <x:c r="J3165" s="4" t="n">
        <x:v>0.042</x:v>
      </x:c>
      <x:c r="K3165" s="4">
        <x:f>I3165*J3165</x:f>
      </x:c>
      <x:c r="L3165" s="4" t="n">
        <x:v>368.604</x:v>
      </x:c>
      <x:c r="M3165" s="5">
        <x:f>J3165/0.376*100</x:f>
      </x:c>
      <x:c r="N3165" s="6">
        <x:f>M3165*L3165/100</x:f>
      </x:c>
      <x:c r="O3165" s="6">
        <x:f>H3165-N3165</x:f>
      </x:c>
    </x:row>
    <x:row r="3166" spans="1:25">
      <x:c r="A3166" s="0" t="s">
        <x:v>144</x:v>
      </x:c>
      <x:c r="B3166" s="0" t="n">
        <x:v>2439</x:v>
      </x:c>
      <x:c r="C3166" s="0" t="s">
        <x:v>128</x:v>
      </x:c>
      <x:c r="D3166" s="0" t="s">
        <x:v>129</x:v>
      </x:c>
      <x:c r="E3166" s="0" t="s">
        <x:v>130</x:v>
      </x:c>
      <x:c r="F3166" s="0" t="s">
        <x:v>20</x:v>
      </x:c>
      <x:c r="G3166" s="0" t="n">
        <x:v>1750</x:v>
      </x:c>
      <x:c r="H3166" s="4" t="n">
        <x:v>15.6</x:v>
      </x:c>
      <x:c r="I3166" s="4" t="n">
        <x:v>1732</x:v>
      </x:c>
      <x:c r="J3166" s="4" t="n">
        <x:v>0.009</x:v>
      </x:c>
      <x:c r="K3166" s="4">
        <x:f>I3166*J3166</x:f>
      </x:c>
      <x:c r="L3166" s="4" t="n">
        <x:v>368.604</x:v>
      </x:c>
      <x:c r="M3166" s="5">
        <x:f>J3166/0.376*100</x:f>
      </x:c>
      <x:c r="N3166" s="6">
        <x:f>M3166*L3166/100</x:f>
      </x:c>
      <x:c r="O3166" s="6">
        <x:f>H3166-N3166</x:f>
      </x:c>
    </x:row>
    <x:row r="3167" spans="1:25">
      <x:c r="A3167" s="0" t="s">
        <x:v>144</x:v>
      </x:c>
      <x:c r="B3167" s="0" t="n">
        <x:v>2439</x:v>
      </x:c>
      <x:c r="C3167" s="0" t="s">
        <x:v>128</x:v>
      </x:c>
      <x:c r="D3167" s="0" t="s">
        <x:v>18</x:v>
      </x:c>
      <x:c r="E3167" s="0" t="s">
        <x:v>19</x:v>
      </x:c>
      <x:c r="F3167" s="0" t="s">
        <x:v>20</x:v>
      </x:c>
      <x:c r="G3167" s="0" t="n">
        <x:v>1750</x:v>
      </x:c>
      <x:c r="H3167" s="4" t="n">
        <x:v>18.72</x:v>
      </x:c>
      <x:c r="I3167" s="4" t="n">
        <x:v>1732</x:v>
      </x:c>
      <x:c r="J3167" s="4" t="n">
        <x:v>0.011</x:v>
      </x:c>
      <x:c r="K3167" s="4">
        <x:f>I3167*J3167</x:f>
      </x:c>
      <x:c r="L3167" s="4" t="n">
        <x:v>368.604</x:v>
      </x:c>
      <x:c r="M3167" s="5">
        <x:f>J3167/0.376*100</x:f>
      </x:c>
      <x:c r="N3167" s="6">
        <x:f>M3167*L3167/100</x:f>
      </x:c>
      <x:c r="O3167" s="6">
        <x:f>H3167-N3167</x:f>
      </x:c>
    </x:row>
    <x:row r="3168" spans="1:25">
      <x:c r="A3168" s="0" t="s">
        <x:v>144</x:v>
      </x:c>
      <x:c r="B3168" s="0" t="n">
        <x:v>2439</x:v>
      </x:c>
      <x:c r="C3168" s="0" t="s">
        <x:v>128</x:v>
      </x:c>
      <x:c r="D3168" s="0" t="s">
        <x:v>129</x:v>
      </x:c>
      <x:c r="E3168" s="0" t="s">
        <x:v>130</x:v>
      </x:c>
      <x:c r="F3168" s="0" t="s">
        <x:v>20</x:v>
      </x:c>
      <x:c r="G3168" s="0" t="n">
        <x:v>1750</x:v>
      </x:c>
      <x:c r="H3168" s="4" t="n">
        <x:v>41.5</x:v>
      </x:c>
      <x:c r="I3168" s="4" t="n">
        <x:v>1732</x:v>
      </x:c>
      <x:c r="J3168" s="4" t="n">
        <x:v>0.024</x:v>
      </x:c>
      <x:c r="K3168" s="4">
        <x:f>I3168*J3168</x:f>
      </x:c>
      <x:c r="L3168" s="4" t="n">
        <x:v>368.604</x:v>
      </x:c>
      <x:c r="M3168" s="5">
        <x:f>J3168/0.376*100</x:f>
      </x:c>
      <x:c r="N3168" s="6">
        <x:f>M3168*L3168/100</x:f>
      </x:c>
      <x:c r="O3168" s="6">
        <x:f>H3168-N3168</x:f>
      </x:c>
    </x:row>
    <x:row r="3169" spans="1:25">
      <x:c r="A3169" s="0" t="s">
        <x:v>144</x:v>
      </x:c>
      <x:c r="B3169" s="0" t="n">
        <x:v>2439</x:v>
      </x:c>
      <x:c r="C3169" s="0" t="s">
        <x:v>128</x:v>
      </x:c>
      <x:c r="D3169" s="0" t="s">
        <x:v>18</x:v>
      </x:c>
      <x:c r="E3169" s="0" t="s">
        <x:v>19</x:v>
      </x:c>
      <x:c r="F3169" s="0" t="s">
        <x:v>20</x:v>
      </x:c>
      <x:c r="G3169" s="0" t="n">
        <x:v>1750</x:v>
      </x:c>
      <x:c r="H3169" s="4" t="n">
        <x:v>49.8</x:v>
      </x:c>
      <x:c r="I3169" s="4" t="n">
        <x:v>1732</x:v>
      </x:c>
      <x:c r="J3169" s="4" t="n">
        <x:v>0.028</x:v>
      </x:c>
      <x:c r="K3169" s="4">
        <x:f>I3169*J3169</x:f>
      </x:c>
      <x:c r="L3169" s="4" t="n">
        <x:v>368.604</x:v>
      </x:c>
      <x:c r="M3169" s="5">
        <x:f>J3169/0.376*100</x:f>
      </x:c>
      <x:c r="N3169" s="6">
        <x:f>M3169*L3169/100</x:f>
      </x:c>
      <x:c r="O3169" s="6">
        <x:f>H3169-N3169</x:f>
      </x:c>
    </x:row>
    <x:row r="3170" spans="1:25">
      <x:c r="A3170" s="0" t="s">
        <x:v>144</x:v>
      </x:c>
      <x:c r="B3170" s="0" t="n">
        <x:v>2439</x:v>
      </x:c>
      <x:c r="C3170" s="0" t="s">
        <x:v>128</x:v>
      </x:c>
      <x:c r="D3170" s="0" t="s">
        <x:v>18</x:v>
      </x:c>
      <x:c r="E3170" s="0" t="s">
        <x:v>19</x:v>
      </x:c>
      <x:c r="F3170" s="0" t="s">
        <x:v>26</x:v>
      </x:c>
      <x:c r="G3170" s="0" t="n">
        <x:v>1750</x:v>
      </x:c>
      <x:c r="H3170" s="4" t="n">
        <x:v>122.503</x:v>
      </x:c>
      <x:c r="I3170" s="4" t="n">
        <x:v>1732</x:v>
      </x:c>
      <x:c r="J3170" s="4" t="n">
        <x:v>0.07</x:v>
      </x:c>
      <x:c r="K3170" s="4">
        <x:f>I3170*J3170</x:f>
      </x:c>
      <x:c r="L3170" s="4" t="n">
        <x:v>368.604</x:v>
      </x:c>
      <x:c r="M3170" s="5">
        <x:f>J3170/0.376*100</x:f>
      </x:c>
      <x:c r="N3170" s="6">
        <x:f>M3170*L3170/100</x:f>
      </x:c>
      <x:c r="O3170" s="6">
        <x:f>H3170-N3170</x:f>
      </x:c>
    </x:row>
    <x:row r="3171" spans="1:25">
      <x:c r="A3171" s="0" t="s">
        <x:v>145</x:v>
      </x:c>
      <x:c r="B3171" s="0" t="n">
        <x:v>2440</x:v>
      </x:c>
      <x:c r="C3171" s="0" t="s">
        <x:v>128</x:v>
      </x:c>
      <x:c r="D3171" s="0" t="s">
        <x:v>18</x:v>
      </x:c>
      <x:c r="E3171" s="0" t="s">
        <x:v>19</x:v>
      </x:c>
      <x:c r="F3171" s="0" t="s">
        <x:v>20</x:v>
      </x:c>
      <x:c r="G3171" s="0" t="n">
        <x:v>1355</x:v>
      </x:c>
      <x:c r="H3171" s="4" t="n">
        <x:v>118.56</x:v>
      </x:c>
      <x:c r="I3171" s="4" t="n">
        <x:v>1354</x:v>
      </x:c>
      <x:c r="J3171" s="4" t="n">
        <x:v>0.087</x:v>
      </x:c>
      <x:c r="K3171" s="4">
        <x:f>I3171*J3171</x:f>
      </x:c>
      <x:c r="L3171" s="4" t="n">
        <x:v>185.136</x:v>
      </x:c>
      <x:c r="M3171" s="5">
        <x:f>J3171/0.947*100</x:f>
      </x:c>
      <x:c r="N3171" s="6">
        <x:f>M3171*L3171/100</x:f>
      </x:c>
      <x:c r="O3171" s="6">
        <x:f>H3171-N3171</x:f>
      </x:c>
    </x:row>
    <x:row r="3172" spans="1:25">
      <x:c r="A3172" s="0" t="s">
        <x:v>145</x:v>
      </x:c>
      <x:c r="B3172" s="0" t="n">
        <x:v>2440</x:v>
      </x:c>
      <x:c r="C3172" s="0" t="s">
        <x:v>128</x:v>
      </x:c>
      <x:c r="D3172" s="0" t="s">
        <x:v>129</x:v>
      </x:c>
      <x:c r="E3172" s="0" t="s">
        <x:v>130</x:v>
      </x:c>
      <x:c r="F3172" s="0" t="s">
        <x:v>20</x:v>
      </x:c>
      <x:c r="G3172" s="0" t="n">
        <x:v>1355</x:v>
      </x:c>
      <x:c r="H3172" s="4" t="n">
        <x:v>98.8</x:v>
      </x:c>
      <x:c r="I3172" s="4" t="n">
        <x:v>1354</x:v>
      </x:c>
      <x:c r="J3172" s="4" t="n">
        <x:v>0.073</x:v>
      </x:c>
      <x:c r="K3172" s="4">
        <x:f>I3172*J3172</x:f>
      </x:c>
      <x:c r="L3172" s="4" t="n">
        <x:v>185.136</x:v>
      </x:c>
      <x:c r="M3172" s="5">
        <x:f>J3172/0.947*100</x:f>
      </x:c>
      <x:c r="N3172" s="6">
        <x:f>M3172*L3172/100</x:f>
      </x:c>
      <x:c r="O3172" s="6">
        <x:f>H3172-N3172</x:f>
      </x:c>
    </x:row>
    <x:row r="3173" spans="1:25">
      <x:c r="A3173" s="0" t="s">
        <x:v>145</x:v>
      </x:c>
      <x:c r="B3173" s="0" t="n">
        <x:v>2440</x:v>
      </x:c>
      <x:c r="C3173" s="0" t="s">
        <x:v>128</x:v>
      </x:c>
      <x:c r="D3173" s="0" t="s">
        <x:v>129</x:v>
      </x:c>
      <x:c r="E3173" s="0" t="s">
        <x:v>130</x:v>
      </x:c>
      <x:c r="F3173" s="0" t="s">
        <x:v>20</x:v>
      </x:c>
      <x:c r="G3173" s="0" t="n">
        <x:v>1355</x:v>
      </x:c>
      <x:c r="H3173" s="4" t="n">
        <x:v>2</x:v>
      </x:c>
      <x:c r="I3173" s="4" t="n">
        <x:v>1354</x:v>
      </x:c>
      <x:c r="J3173" s="4" t="n">
        <x:v>0.001</x:v>
      </x:c>
      <x:c r="K3173" s="4">
        <x:f>I3173*J3173</x:f>
      </x:c>
      <x:c r="L3173" s="4" t="n">
        <x:v>185.136</x:v>
      </x:c>
      <x:c r="M3173" s="5">
        <x:f>J3173/0.947*100</x:f>
      </x:c>
      <x:c r="N3173" s="6">
        <x:f>M3173*L3173/100</x:f>
      </x:c>
      <x:c r="O3173" s="6">
        <x:f>H3173-N3173</x:f>
      </x:c>
    </x:row>
    <x:row r="3174" spans="1:25">
      <x:c r="A3174" s="0" t="s">
        <x:v>145</x:v>
      </x:c>
      <x:c r="B3174" s="0" t="n">
        <x:v>2440</x:v>
      </x:c>
      <x:c r="C3174" s="0" t="s">
        <x:v>128</x:v>
      </x:c>
      <x:c r="D3174" s="0" t="s">
        <x:v>18</x:v>
      </x:c>
      <x:c r="E3174" s="0" t="s">
        <x:v>19</x:v>
      </x:c>
      <x:c r="F3174" s="0" t="s">
        <x:v>20</x:v>
      </x:c>
      <x:c r="G3174" s="0" t="n">
        <x:v>1355</x:v>
      </x:c>
      <x:c r="H3174" s="4" t="n">
        <x:v>2.4</x:v>
      </x:c>
      <x:c r="I3174" s="4" t="n">
        <x:v>1354</x:v>
      </x:c>
      <x:c r="J3174" s="4" t="n">
        <x:v>0.002</x:v>
      </x:c>
      <x:c r="K3174" s="4">
        <x:f>I3174*J3174</x:f>
      </x:c>
      <x:c r="L3174" s="4" t="n">
        <x:v>185.136</x:v>
      </x:c>
      <x:c r="M3174" s="5">
        <x:f>J3174/0.947*100</x:f>
      </x:c>
      <x:c r="N3174" s="6">
        <x:f>M3174*L3174/100</x:f>
      </x:c>
      <x:c r="O3174" s="6">
        <x:f>H3174-N3174</x:f>
      </x:c>
    </x:row>
    <x:row r="3175" spans="1:25">
      <x:c r="A3175" s="0" t="s">
        <x:v>145</x:v>
      </x:c>
      <x:c r="B3175" s="0" t="n">
        <x:v>2440</x:v>
      </x:c>
      <x:c r="C3175" s="0" t="s">
        <x:v>128</x:v>
      </x:c>
      <x:c r="D3175" s="0" t="s">
        <x:v>129</x:v>
      </x:c>
      <x:c r="E3175" s="0" t="s">
        <x:v>130</x:v>
      </x:c>
      <x:c r="F3175" s="0" t="s">
        <x:v>20</x:v>
      </x:c>
      <x:c r="G3175" s="0" t="n">
        <x:v>1355</x:v>
      </x:c>
      <x:c r="H3175" s="4" t="n">
        <x:v>17</x:v>
      </x:c>
      <x:c r="I3175" s="4" t="n">
        <x:v>1354</x:v>
      </x:c>
      <x:c r="J3175" s="4" t="n">
        <x:v>0.013</x:v>
      </x:c>
      <x:c r="K3175" s="4">
        <x:f>I3175*J3175</x:f>
      </x:c>
      <x:c r="L3175" s="4" t="n">
        <x:v>185.136</x:v>
      </x:c>
      <x:c r="M3175" s="5">
        <x:f>J3175/0.947*100</x:f>
      </x:c>
      <x:c r="N3175" s="6">
        <x:f>M3175*L3175/100</x:f>
      </x:c>
      <x:c r="O3175" s="6">
        <x:f>H3175-N3175</x:f>
      </x:c>
    </x:row>
    <x:row r="3176" spans="1:25">
      <x:c r="A3176" s="0" t="s">
        <x:v>145</x:v>
      </x:c>
      <x:c r="B3176" s="0" t="n">
        <x:v>2440</x:v>
      </x:c>
      <x:c r="C3176" s="0" t="s">
        <x:v>128</x:v>
      </x:c>
      <x:c r="D3176" s="0" t="s">
        <x:v>18</x:v>
      </x:c>
      <x:c r="E3176" s="0" t="s">
        <x:v>19</x:v>
      </x:c>
      <x:c r="F3176" s="0" t="s">
        <x:v>20</x:v>
      </x:c>
      <x:c r="G3176" s="0" t="n">
        <x:v>1355</x:v>
      </x:c>
      <x:c r="H3176" s="4" t="n">
        <x:v>20.4</x:v>
      </x:c>
      <x:c r="I3176" s="4" t="n">
        <x:v>1354</x:v>
      </x:c>
      <x:c r="J3176" s="4" t="n">
        <x:v>0.015</x:v>
      </x:c>
      <x:c r="K3176" s="4">
        <x:f>I3176*J3176</x:f>
      </x:c>
      <x:c r="L3176" s="4" t="n">
        <x:v>185.136</x:v>
      </x:c>
      <x:c r="M3176" s="5">
        <x:f>J3176/0.947*100</x:f>
      </x:c>
      <x:c r="N3176" s="6">
        <x:f>M3176*L3176/100</x:f>
      </x:c>
      <x:c r="O3176" s="6">
        <x:f>H3176-N3176</x:f>
      </x:c>
    </x:row>
    <x:row r="3177" spans="1:25">
      <x:c r="A3177" s="0" t="s">
        <x:v>145</x:v>
      </x:c>
      <x:c r="B3177" s="0" t="n">
        <x:v>2440</x:v>
      </x:c>
      <x:c r="C3177" s="0" t="s">
        <x:v>128</x:v>
      </x:c>
      <x:c r="D3177" s="0" t="s">
        <x:v>18</x:v>
      </x:c>
      <x:c r="E3177" s="0" t="s">
        <x:v>19</x:v>
      </x:c>
      <x:c r="F3177" s="0" t="s">
        <x:v>20</x:v>
      </x:c>
      <x:c r="G3177" s="0" t="n">
        <x:v>1355</x:v>
      </x:c>
      <x:c r="H3177" s="4" t="n">
        <x:v>0.12</x:v>
      </x:c>
      <x:c r="I3177" s="4" t="n">
        <x:v>1354</x:v>
      </x:c>
      <x:c r="J3177" s="4" t="n">
        <x:v>0</x:v>
      </x:c>
      <x:c r="K3177" s="4">
        <x:f>I3177*J3177</x:f>
      </x:c>
      <x:c r="L3177" s="4" t="n">
        <x:v>185.136</x:v>
      </x:c>
      <x:c r="M3177" s="5">
        <x:f>J3177/0.947*100</x:f>
      </x:c>
      <x:c r="N3177" s="6">
        <x:f>M3177*L3177/100</x:f>
      </x:c>
      <x:c r="O3177" s="6">
        <x:f>H3177-N3177</x:f>
      </x:c>
    </x:row>
    <x:row r="3178" spans="1:25">
      <x:c r="A3178" s="0" t="s">
        <x:v>145</x:v>
      </x:c>
      <x:c r="B3178" s="0" t="n">
        <x:v>2440</x:v>
      </x:c>
      <x:c r="C3178" s="0" t="s">
        <x:v>128</x:v>
      </x:c>
      <x:c r="D3178" s="0" t="s">
        <x:v>129</x:v>
      </x:c>
      <x:c r="E3178" s="0" t="s">
        <x:v>130</x:v>
      </x:c>
      <x:c r="F3178" s="0" t="s">
        <x:v>20</x:v>
      </x:c>
      <x:c r="G3178" s="0" t="n">
        <x:v>1355</x:v>
      </x:c>
      <x:c r="H3178" s="4" t="n">
        <x:v>210</x:v>
      </x:c>
      <x:c r="I3178" s="4" t="n">
        <x:v>1354</x:v>
      </x:c>
      <x:c r="J3178" s="4" t="n">
        <x:v>0.155</x:v>
      </x:c>
      <x:c r="K3178" s="4">
        <x:f>I3178*J3178</x:f>
      </x:c>
      <x:c r="L3178" s="4" t="n">
        <x:v>185.136</x:v>
      </x:c>
      <x:c r="M3178" s="5">
        <x:f>J3178/0.947*100</x:f>
      </x:c>
      <x:c r="N3178" s="6">
        <x:f>M3178*L3178/100</x:f>
      </x:c>
      <x:c r="O3178" s="6">
        <x:f>H3178-N3178</x:f>
      </x:c>
    </x:row>
    <x:row r="3179" spans="1:25">
      <x:c r="A3179" s="0" t="s">
        <x:v>145</x:v>
      </x:c>
      <x:c r="B3179" s="0" t="n">
        <x:v>2440</x:v>
      </x:c>
      <x:c r="C3179" s="0" t="s">
        <x:v>128</x:v>
      </x:c>
      <x:c r="D3179" s="0" t="s">
        <x:v>129</x:v>
      </x:c>
      <x:c r="E3179" s="0" t="s">
        <x:v>130</x:v>
      </x:c>
      <x:c r="F3179" s="0" t="s">
        <x:v>20</x:v>
      </x:c>
      <x:c r="G3179" s="0" t="n">
        <x:v>1355</x:v>
      </x:c>
      <x:c r="H3179" s="4" t="n">
        <x:v>5</x:v>
      </x:c>
      <x:c r="I3179" s="4" t="n">
        <x:v>1354</x:v>
      </x:c>
      <x:c r="J3179" s="4" t="n">
        <x:v>0.004</x:v>
      </x:c>
      <x:c r="K3179" s="4">
        <x:f>I3179*J3179</x:f>
      </x:c>
      <x:c r="L3179" s="4" t="n">
        <x:v>185.136</x:v>
      </x:c>
      <x:c r="M3179" s="5">
        <x:f>J3179/0.947*100</x:f>
      </x:c>
      <x:c r="N3179" s="6">
        <x:f>M3179*L3179/100</x:f>
      </x:c>
      <x:c r="O3179" s="6">
        <x:f>H3179-N3179</x:f>
      </x:c>
    </x:row>
    <x:row r="3180" spans="1:25">
      <x:c r="A3180" s="0" t="s">
        <x:v>145</x:v>
      </x:c>
      <x:c r="B3180" s="0" t="n">
        <x:v>2440</x:v>
      </x:c>
      <x:c r="C3180" s="0" t="s">
        <x:v>128</x:v>
      </x:c>
      <x:c r="D3180" s="0" t="s">
        <x:v>129</x:v>
      </x:c>
      <x:c r="E3180" s="0" t="s">
        <x:v>130</x:v>
      </x:c>
      <x:c r="F3180" s="0" t="s">
        <x:v>20</x:v>
      </x:c>
      <x:c r="G3180" s="0" t="n">
        <x:v>1355</x:v>
      </x:c>
      <x:c r="H3180" s="4" t="n">
        <x:v>210</x:v>
      </x:c>
      <x:c r="I3180" s="4" t="n">
        <x:v>1354</x:v>
      </x:c>
      <x:c r="J3180" s="4" t="n">
        <x:v>0.155</x:v>
      </x:c>
      <x:c r="K3180" s="4">
        <x:f>I3180*J3180</x:f>
      </x:c>
      <x:c r="L3180" s="4" t="n">
        <x:v>185.136</x:v>
      </x:c>
      <x:c r="M3180" s="5">
        <x:f>J3180/0.947*100</x:f>
      </x:c>
      <x:c r="N3180" s="6">
        <x:f>M3180*L3180/100</x:f>
      </x:c>
      <x:c r="O3180" s="6">
        <x:f>H3180-N3180</x:f>
      </x:c>
    </x:row>
    <x:row r="3181" spans="1:25">
      <x:c r="A3181" s="0" t="s">
        <x:v>145</x:v>
      </x:c>
      <x:c r="B3181" s="0" t="n">
        <x:v>2440</x:v>
      </x:c>
      <x:c r="C3181" s="0" t="s">
        <x:v>128</x:v>
      </x:c>
      <x:c r="D3181" s="0" t="s">
        <x:v>18</x:v>
      </x:c>
      <x:c r="E3181" s="0" t="s">
        <x:v>19</x:v>
      </x:c>
      <x:c r="F3181" s="0" t="s">
        <x:v>20</x:v>
      </x:c>
      <x:c r="G3181" s="0" t="n">
        <x:v>1355</x:v>
      </x:c>
      <x:c r="H3181" s="4" t="n">
        <x:v>252</x:v>
      </x:c>
      <x:c r="I3181" s="4" t="n">
        <x:v>1354</x:v>
      </x:c>
      <x:c r="J3181" s="4" t="n">
        <x:v>0.186</x:v>
      </x:c>
      <x:c r="K3181" s="4">
        <x:f>I3181*J3181</x:f>
      </x:c>
      <x:c r="L3181" s="4" t="n">
        <x:v>185.136</x:v>
      </x:c>
      <x:c r="M3181" s="5">
        <x:f>J3181/0.947*100</x:f>
      </x:c>
      <x:c r="N3181" s="6">
        <x:f>M3181*L3181/100</x:f>
      </x:c>
      <x:c r="O3181" s="6">
        <x:f>H3181-N3181</x:f>
      </x:c>
    </x:row>
    <x:row r="3182" spans="1:25">
      <x:c r="A3182" s="0" t="s">
        <x:v>145</x:v>
      </x:c>
      <x:c r="B3182" s="0" t="n">
        <x:v>2440</x:v>
      </x:c>
      <x:c r="C3182" s="0" t="s">
        <x:v>128</x:v>
      </x:c>
      <x:c r="D3182" s="0" t="s">
        <x:v>18</x:v>
      </x:c>
      <x:c r="E3182" s="0" t="s">
        <x:v>19</x:v>
      </x:c>
      <x:c r="F3182" s="0" t="s">
        <x:v>20</x:v>
      </x:c>
      <x:c r="G3182" s="0" t="n">
        <x:v>1355</x:v>
      </x:c>
      <x:c r="H3182" s="4" t="n">
        <x:v>252</x:v>
      </x:c>
      <x:c r="I3182" s="4" t="n">
        <x:v>1354</x:v>
      </x:c>
      <x:c r="J3182" s="4" t="n">
        <x:v>0.186</x:v>
      </x:c>
      <x:c r="K3182" s="4">
        <x:f>I3182*J3182</x:f>
      </x:c>
      <x:c r="L3182" s="4" t="n">
        <x:v>185.136</x:v>
      </x:c>
      <x:c r="M3182" s="5">
        <x:f>J3182/0.947*100</x:f>
      </x:c>
      <x:c r="N3182" s="6">
        <x:f>M3182*L3182/100</x:f>
      </x:c>
      <x:c r="O3182" s="6">
        <x:f>H3182-N3182</x:f>
      </x:c>
    </x:row>
    <x:row r="3183" spans="1:25">
      <x:c r="A3183" s="0" t="s">
        <x:v>145</x:v>
      </x:c>
      <x:c r="B3183" s="0" t="n">
        <x:v>2440</x:v>
      </x:c>
      <x:c r="C3183" s="0" t="s">
        <x:v>128</x:v>
      </x:c>
      <x:c r="D3183" s="0" t="s">
        <x:v>18</x:v>
      </x:c>
      <x:c r="E3183" s="0" t="s">
        <x:v>19</x:v>
      </x:c>
      <x:c r="F3183" s="0" t="s">
        <x:v>26</x:v>
      </x:c>
      <x:c r="G3183" s="0" t="n">
        <x:v>1355</x:v>
      </x:c>
      <x:c r="H3183" s="4" t="n">
        <x:v>94.853</x:v>
      </x:c>
      <x:c r="I3183" s="4" t="n">
        <x:v>1354</x:v>
      </x:c>
      <x:c r="J3183" s="4" t="n">
        <x:v>0.07</x:v>
      </x:c>
      <x:c r="K3183" s="4">
        <x:f>I3183*J3183</x:f>
      </x:c>
      <x:c r="L3183" s="4" t="n">
        <x:v>185.136</x:v>
      </x:c>
      <x:c r="M3183" s="5">
        <x:f>J3183/0.947*100</x:f>
      </x:c>
      <x:c r="N3183" s="6">
        <x:f>M3183*L3183/100</x:f>
      </x:c>
      <x:c r="O3183" s="6">
        <x:f>H3183-N3183</x:f>
      </x:c>
    </x:row>
    <x:row r="3184" spans="1:25">
      <x:c r="A3184" s="0" t="s">
        <x:v>92</x:v>
      </x:c>
      <x:c r="B3184" s="0" t="n">
        <x:v>2441</x:v>
      </x:c>
      <x:c r="C3184" s="0" t="s">
        <x:v>21</x:v>
      </x:c>
      <x:c r="D3184" s="0" t="s">
        <x:v>33</x:v>
      </x:c>
      <x:c r="E3184" s="0" t="s">
        <x:v>73</x:v>
      </x:c>
      <x:c r="F3184" s="0" t="s">
        <x:v>20</x:v>
      </x:c>
      <x:c r="G3184" s="0" t="n">
        <x:v>173</x:v>
      </x:c>
      <x:c r="H3184" s="4" t="n">
        <x:v>46.018</x:v>
      </x:c>
      <x:c r="I3184" s="4" t="n">
        <x:v>173</x:v>
      </x:c>
      <x:c r="J3184" s="4" t="n">
        <x:v>0.266</x:v>
      </x:c>
      <x:c r="K3184" s="4">
        <x:f>I3184*J3184</x:f>
      </x:c>
      <x:c r="L3184" s="4" t="n">
        <x:v>0</x:v>
      </x:c>
      <x:c r="M3184" s="5">
        <x:f>J3184/2.057*100</x:f>
      </x:c>
      <x:c r="N3184" s="6">
        <x:f>M3184*L3184/100</x:f>
      </x:c>
      <x:c r="O3184" s="6">
        <x:f>H3184-N3184</x:f>
      </x:c>
    </x:row>
    <x:row r="3185" spans="1:25">
      <x:c r="A3185" s="0" t="s">
        <x:v>92</x:v>
      </x:c>
      <x:c r="B3185" s="0" t="n">
        <x:v>2441</x:v>
      </x:c>
      <x:c r="C3185" s="0" t="s">
        <x:v>21</x:v>
      </x:c>
      <x:c r="D3185" s="0" t="s">
        <x:v>22</x:v>
      </x:c>
      <x:c r="E3185" s="0" t="s">
        <x:v>74</x:v>
      </x:c>
      <x:c r="F3185" s="0" t="s">
        <x:v>20</x:v>
      </x:c>
      <x:c r="G3185" s="0" t="n">
        <x:v>173</x:v>
      </x:c>
      <x:c r="H3185" s="4" t="n">
        <x:v>50.4</x:v>
      </x:c>
      <x:c r="I3185" s="4" t="n">
        <x:v>173</x:v>
      </x:c>
      <x:c r="J3185" s="4" t="n">
        <x:v>0.291</x:v>
      </x:c>
      <x:c r="K3185" s="4">
        <x:f>I3185*J3185</x:f>
      </x:c>
      <x:c r="L3185" s="4" t="n">
        <x:v>0</x:v>
      </x:c>
      <x:c r="M3185" s="5">
        <x:f>J3185/2.057*100</x:f>
      </x:c>
      <x:c r="N3185" s="6">
        <x:f>M3185*L3185/100</x:f>
      </x:c>
      <x:c r="O3185" s="6">
        <x:f>H3185-N3185</x:f>
      </x:c>
    </x:row>
    <x:row r="3186" spans="1:25">
      <x:c r="A3186" s="0" t="s">
        <x:v>92</x:v>
      </x:c>
      <x:c r="B3186" s="0" t="n">
        <x:v>2441</x:v>
      </x:c>
      <x:c r="C3186" s="0" t="s">
        <x:v>21</x:v>
      </x:c>
      <x:c r="D3186" s="0" t="s">
        <x:v>22</x:v>
      </x:c>
      <x:c r="E3186" s="0" t="s">
        <x:v>74</x:v>
      </x:c>
      <x:c r="F3186" s="0" t="s">
        <x:v>20</x:v>
      </x:c>
      <x:c r="G3186" s="0" t="n">
        <x:v>173</x:v>
      </x:c>
      <x:c r="H3186" s="4" t="n">
        <x:v>50.4</x:v>
      </x:c>
      <x:c r="I3186" s="4" t="n">
        <x:v>173</x:v>
      </x:c>
      <x:c r="J3186" s="4" t="n">
        <x:v>0.291</x:v>
      </x:c>
      <x:c r="K3186" s="4">
        <x:f>I3186*J3186</x:f>
      </x:c>
      <x:c r="L3186" s="4" t="n">
        <x:v>0</x:v>
      </x:c>
      <x:c r="M3186" s="5">
        <x:f>J3186/2.057*100</x:f>
      </x:c>
      <x:c r="N3186" s="6">
        <x:f>M3186*L3186/100</x:f>
      </x:c>
      <x:c r="O3186" s="6">
        <x:f>H3186-N3186</x:f>
      </x:c>
    </x:row>
    <x:row r="3187" spans="1:25">
      <x:c r="A3187" s="0" t="s">
        <x:v>92</x:v>
      </x:c>
      <x:c r="B3187" s="0" t="n">
        <x:v>2441</x:v>
      </x:c>
      <x:c r="C3187" s="0" t="s">
        <x:v>21</x:v>
      </x:c>
      <x:c r="D3187" s="0" t="s">
        <x:v>22</x:v>
      </x:c>
      <x:c r="E3187" s="0" t="s">
        <x:v>74</x:v>
      </x:c>
      <x:c r="F3187" s="0" t="s">
        <x:v>20</x:v>
      </x:c>
      <x:c r="G3187" s="0" t="n">
        <x:v>173</x:v>
      </x:c>
      <x:c r="H3187" s="4" t="n">
        <x:v>50.4</x:v>
      </x:c>
      <x:c r="I3187" s="4" t="n">
        <x:v>173</x:v>
      </x:c>
      <x:c r="J3187" s="4" t="n">
        <x:v>0.291</x:v>
      </x:c>
      <x:c r="K3187" s="4">
        <x:f>I3187*J3187</x:f>
      </x:c>
      <x:c r="L3187" s="4" t="n">
        <x:v>0</x:v>
      </x:c>
      <x:c r="M3187" s="5">
        <x:f>J3187/2.057*100</x:f>
      </x:c>
      <x:c r="N3187" s="6">
        <x:f>M3187*L3187/100</x:f>
      </x:c>
      <x:c r="O3187" s="6">
        <x:f>H3187-N3187</x:f>
      </x:c>
    </x:row>
    <x:row r="3188" spans="1:25">
      <x:c r="A3188" s="0" t="s">
        <x:v>92</x:v>
      </x:c>
      <x:c r="B3188" s="0" t="n">
        <x:v>2441</x:v>
      </x:c>
      <x:c r="C3188" s="0" t="s">
        <x:v>21</x:v>
      </x:c>
      <x:c r="D3188" s="0" t="s">
        <x:v>33</x:v>
      </x:c>
      <x:c r="E3188" s="0" t="s">
        <x:v>73</x:v>
      </x:c>
      <x:c r="F3188" s="0" t="s">
        <x:v>26</x:v>
      </x:c>
      <x:c r="G3188" s="0" t="n">
        <x:v>173</x:v>
      </x:c>
      <x:c r="H3188" s="4" t="n">
        <x:v>13.435</x:v>
      </x:c>
      <x:c r="I3188" s="4" t="n">
        <x:v>173</x:v>
      </x:c>
      <x:c r="J3188" s="4" t="n">
        <x:v>0.078</x:v>
      </x:c>
      <x:c r="K3188" s="4">
        <x:f>I3188*J3188</x:f>
      </x:c>
      <x:c r="L3188" s="4" t="n">
        <x:v>0</x:v>
      </x:c>
      <x:c r="M3188" s="5">
        <x:f>J3188/2.057*100</x:f>
      </x:c>
      <x:c r="N3188" s="6">
        <x:f>M3188*L3188/100</x:f>
      </x:c>
      <x:c r="O3188" s="6">
        <x:f>H3188-N3188</x:f>
      </x:c>
    </x:row>
    <x:row r="3189" spans="1:25">
      <x:c r="A3189" s="0" t="s">
        <x:v>92</x:v>
      </x:c>
      <x:c r="B3189" s="0" t="n">
        <x:v>2441</x:v>
      </x:c>
      <x:c r="C3189" s="0" t="s">
        <x:v>21</x:v>
      </x:c>
      <x:c r="D3189" s="0" t="s">
        <x:v>36</x:v>
      </x:c>
      <x:c r="E3189" s="0" t="s">
        <x:v>75</x:v>
      </x:c>
      <x:c r="F3189" s="0" t="s">
        <x:v>26</x:v>
      </x:c>
      <x:c r="G3189" s="0" t="n">
        <x:v>173</x:v>
      </x:c>
      <x:c r="H3189" s="4" t="n">
        <x:v>72.66</x:v>
      </x:c>
      <x:c r="I3189" s="4" t="n">
        <x:v>173</x:v>
      </x:c>
      <x:c r="J3189" s="4" t="n">
        <x:v>0.42</x:v>
      </x:c>
      <x:c r="K3189" s="4">
        <x:f>I3189*J3189</x:f>
      </x:c>
      <x:c r="L3189" s="4" t="n">
        <x:v>0</x:v>
      </x:c>
      <x:c r="M3189" s="5">
        <x:f>J3189/2.057*100</x:f>
      </x:c>
      <x:c r="N3189" s="6">
        <x:f>M3189*L3189/100</x:f>
      </x:c>
      <x:c r="O3189" s="6">
        <x:f>H3189-N3189</x:f>
      </x:c>
    </x:row>
    <x:row r="3190" spans="1:25">
      <x:c r="A3190" s="0" t="s">
        <x:v>92</x:v>
      </x:c>
      <x:c r="B3190" s="0" t="n">
        <x:v>2441</x:v>
      </x:c>
      <x:c r="C3190" s="0" t="s">
        <x:v>21</x:v>
      </x:c>
      <x:c r="D3190" s="0" t="s">
        <x:v>36</x:v>
      </x:c>
      <x:c r="E3190" s="0" t="s">
        <x:v>76</x:v>
      </x:c>
      <x:c r="F3190" s="0" t="s">
        <x:v>26</x:v>
      </x:c>
      <x:c r="G3190" s="0" t="n">
        <x:v>173</x:v>
      </x:c>
      <x:c r="H3190" s="4" t="n">
        <x:v>72.66</x:v>
      </x:c>
      <x:c r="I3190" s="4" t="n">
        <x:v>173</x:v>
      </x:c>
      <x:c r="J3190" s="4" t="n">
        <x:v>0.42</x:v>
      </x:c>
      <x:c r="K3190" s="4">
        <x:f>I3190*J3190</x:f>
      </x:c>
      <x:c r="L3190" s="4" t="n">
        <x:v>0</x:v>
      </x:c>
      <x:c r="M3190" s="5">
        <x:f>J3190/2.057*100</x:f>
      </x:c>
      <x:c r="N3190" s="6">
        <x:f>M3190*L3190/100</x:f>
      </x:c>
      <x:c r="O3190" s="6">
        <x:f>H3190-N3190</x:f>
      </x:c>
    </x:row>
    <x:row r="3191" spans="1:25">
      <x:c r="A3191" s="0" t="s">
        <x:v>70</x:v>
      </x:c>
      <x:c r="B3191" s="0" t="n">
        <x:v>2444</x:v>
      </x:c>
      <x:c r="C3191" s="0" t="s">
        <x:v>21</x:v>
      </x:c>
      <x:c r="D3191" s="0" t="s">
        <x:v>33</x:v>
      </x:c>
      <x:c r="E3191" s="0" t="s">
        <x:v>34</x:v>
      </x:c>
      <x:c r="F3191" s="0" t="s">
        <x:v>20</x:v>
      </x:c>
      <x:c r="G3191" s="0" t="n">
        <x:v>173</x:v>
      </x:c>
      <x:c r="H3191" s="4" t="n">
        <x:v>46.018</x:v>
      </x:c>
      <x:c r="I3191" s="4" t="n">
        <x:v>173</x:v>
      </x:c>
      <x:c r="J3191" s="4" t="n">
        <x:v>0.266</x:v>
      </x:c>
      <x:c r="K3191" s="4">
        <x:f>I3191*J3191</x:f>
      </x:c>
      <x:c r="L3191" s="4" t="n">
        <x:v>0</x:v>
      </x:c>
      <x:c r="M3191" s="5">
        <x:f>J3191/2.83*100</x:f>
      </x:c>
      <x:c r="N3191" s="6">
        <x:f>M3191*L3191/100</x:f>
      </x:c>
      <x:c r="O3191" s="6">
        <x:f>H3191-N3191</x:f>
      </x:c>
    </x:row>
    <x:row r="3192" spans="1:25">
      <x:c r="A3192" s="0" t="s">
        <x:v>70</x:v>
      </x:c>
      <x:c r="B3192" s="0" t="n">
        <x:v>2444</x:v>
      </x:c>
      <x:c r="C3192" s="0" t="s">
        <x:v>21</x:v>
      </x:c>
      <x:c r="D3192" s="0" t="s">
        <x:v>22</x:v>
      </x:c>
      <x:c r="E3192" s="0" t="s">
        <x:v>35</x:v>
      </x:c>
      <x:c r="F3192" s="0" t="s">
        <x:v>20</x:v>
      </x:c>
      <x:c r="G3192" s="0" t="n">
        <x:v>173</x:v>
      </x:c>
      <x:c r="H3192" s="4" t="n">
        <x:v>50.4</x:v>
      </x:c>
      <x:c r="I3192" s="4" t="n">
        <x:v>173</x:v>
      </x:c>
      <x:c r="J3192" s="4" t="n">
        <x:v>0.291</x:v>
      </x:c>
      <x:c r="K3192" s="4">
        <x:f>I3192*J3192</x:f>
      </x:c>
      <x:c r="L3192" s="4" t="n">
        <x:v>0</x:v>
      </x:c>
      <x:c r="M3192" s="5">
        <x:f>J3192/2.83*100</x:f>
      </x:c>
      <x:c r="N3192" s="6">
        <x:f>M3192*L3192/100</x:f>
      </x:c>
      <x:c r="O3192" s="6">
        <x:f>H3192-N3192</x:f>
      </x:c>
    </x:row>
    <x:row r="3193" spans="1:25">
      <x:c r="A3193" s="0" t="s">
        <x:v>70</x:v>
      </x:c>
      <x:c r="B3193" s="0" t="n">
        <x:v>2444</x:v>
      </x:c>
      <x:c r="C3193" s="0" t="s">
        <x:v>21</x:v>
      </x:c>
      <x:c r="D3193" s="0" t="s">
        <x:v>22</x:v>
      </x:c>
      <x:c r="E3193" s="0" t="s">
        <x:v>35</x:v>
      </x:c>
      <x:c r="F3193" s="0" t="s">
        <x:v>20</x:v>
      </x:c>
      <x:c r="G3193" s="0" t="n">
        <x:v>173</x:v>
      </x:c>
      <x:c r="H3193" s="4" t="n">
        <x:v>50.4</x:v>
      </x:c>
      <x:c r="I3193" s="4" t="n">
        <x:v>173</x:v>
      </x:c>
      <x:c r="J3193" s="4" t="n">
        <x:v>0.291</x:v>
      </x:c>
      <x:c r="K3193" s="4">
        <x:f>I3193*J3193</x:f>
      </x:c>
      <x:c r="L3193" s="4" t="n">
        <x:v>0</x:v>
      </x:c>
      <x:c r="M3193" s="5">
        <x:f>J3193/2.83*100</x:f>
      </x:c>
      <x:c r="N3193" s="6">
        <x:f>M3193*L3193/100</x:f>
      </x:c>
      <x:c r="O3193" s="6">
        <x:f>H3193-N3193</x:f>
      </x:c>
    </x:row>
    <x:row r="3194" spans="1:25">
      <x:c r="A3194" s="0" t="s">
        <x:v>70</x:v>
      </x:c>
      <x:c r="B3194" s="0" t="n">
        <x:v>2444</x:v>
      </x:c>
      <x:c r="C3194" s="0" t="s">
        <x:v>21</x:v>
      </x:c>
      <x:c r="D3194" s="0" t="s">
        <x:v>33</x:v>
      </x:c>
      <x:c r="E3194" s="0" t="s">
        <x:v>34</x:v>
      </x:c>
      <x:c r="F3194" s="0" t="s">
        <x:v>20</x:v>
      </x:c>
      <x:c r="G3194" s="0" t="n">
        <x:v>173</x:v>
      </x:c>
      <x:c r="H3194" s="4" t="n">
        <x:v>46.018</x:v>
      </x:c>
      <x:c r="I3194" s="4" t="n">
        <x:v>173</x:v>
      </x:c>
      <x:c r="J3194" s="4" t="n">
        <x:v>0.266</x:v>
      </x:c>
      <x:c r="K3194" s="4">
        <x:f>I3194*J3194</x:f>
      </x:c>
      <x:c r="L3194" s="4" t="n">
        <x:v>0</x:v>
      </x:c>
      <x:c r="M3194" s="5">
        <x:f>J3194/2.83*100</x:f>
      </x:c>
      <x:c r="N3194" s="6">
        <x:f>M3194*L3194/100</x:f>
      </x:c>
      <x:c r="O3194" s="6">
        <x:f>H3194-N3194</x:f>
      </x:c>
    </x:row>
    <x:row r="3195" spans="1:25">
      <x:c r="A3195" s="0" t="s">
        <x:v>70</x:v>
      </x:c>
      <x:c r="B3195" s="0" t="n">
        <x:v>2444</x:v>
      </x:c>
      <x:c r="C3195" s="0" t="s">
        <x:v>21</x:v>
      </x:c>
      <x:c r="D3195" s="0" t="s">
        <x:v>33</x:v>
      </x:c>
      <x:c r="E3195" s="0" t="s">
        <x:v>34</x:v>
      </x:c>
      <x:c r="F3195" s="0" t="s">
        <x:v>20</x:v>
      </x:c>
      <x:c r="G3195" s="0" t="n">
        <x:v>173</x:v>
      </x:c>
      <x:c r="H3195" s="4" t="n">
        <x:v>46.018</x:v>
      </x:c>
      <x:c r="I3195" s="4" t="n">
        <x:v>173</x:v>
      </x:c>
      <x:c r="J3195" s="4" t="n">
        <x:v>0.266</x:v>
      </x:c>
      <x:c r="K3195" s="4">
        <x:f>I3195*J3195</x:f>
      </x:c>
      <x:c r="L3195" s="4" t="n">
        <x:v>0</x:v>
      </x:c>
      <x:c r="M3195" s="5">
        <x:f>J3195/2.83*100</x:f>
      </x:c>
      <x:c r="N3195" s="6">
        <x:f>M3195*L3195/100</x:f>
      </x:c>
      <x:c r="O3195" s="6">
        <x:f>H3195-N3195</x:f>
      </x:c>
    </x:row>
    <x:row r="3196" spans="1:25">
      <x:c r="A3196" s="0" t="s">
        <x:v>70</x:v>
      </x:c>
      <x:c r="B3196" s="0" t="n">
        <x:v>2444</x:v>
      </x:c>
      <x:c r="C3196" s="0" t="s">
        <x:v>21</x:v>
      </x:c>
      <x:c r="D3196" s="0" t="s">
        <x:v>33</x:v>
      </x:c>
      <x:c r="E3196" s="0" t="s">
        <x:v>34</x:v>
      </x:c>
      <x:c r="F3196" s="0" t="s">
        <x:v>20</x:v>
      </x:c>
      <x:c r="G3196" s="0" t="n">
        <x:v>173</x:v>
      </x:c>
      <x:c r="H3196" s="4" t="n">
        <x:v>46.018</x:v>
      </x:c>
      <x:c r="I3196" s="4" t="n">
        <x:v>173</x:v>
      </x:c>
      <x:c r="J3196" s="4" t="n">
        <x:v>0.266</x:v>
      </x:c>
      <x:c r="K3196" s="4">
        <x:f>I3196*J3196</x:f>
      </x:c>
      <x:c r="L3196" s="4" t="n">
        <x:v>0</x:v>
      </x:c>
      <x:c r="M3196" s="5">
        <x:f>J3196/2.83*100</x:f>
      </x:c>
      <x:c r="N3196" s="6">
        <x:f>M3196*L3196/100</x:f>
      </x:c>
      <x:c r="O3196" s="6">
        <x:f>H3196-N3196</x:f>
      </x:c>
    </x:row>
    <x:row r="3197" spans="1:25">
      <x:c r="A3197" s="0" t="s">
        <x:v>70</x:v>
      </x:c>
      <x:c r="B3197" s="0" t="n">
        <x:v>2444</x:v>
      </x:c>
      <x:c r="C3197" s="0" t="s">
        <x:v>21</x:v>
      </x:c>
      <x:c r="D3197" s="0" t="s">
        <x:v>33</x:v>
      </x:c>
      <x:c r="E3197" s="0" t="s">
        <x:v>34</x:v>
      </x:c>
      <x:c r="F3197" s="0" t="s">
        <x:v>20</x:v>
      </x:c>
      <x:c r="G3197" s="0" t="n">
        <x:v>173</x:v>
      </x:c>
      <x:c r="H3197" s="4" t="n">
        <x:v>46.018</x:v>
      </x:c>
      <x:c r="I3197" s="4" t="n">
        <x:v>173</x:v>
      </x:c>
      <x:c r="J3197" s="4" t="n">
        <x:v>0.266</x:v>
      </x:c>
      <x:c r="K3197" s="4">
        <x:f>I3197*J3197</x:f>
      </x:c>
      <x:c r="L3197" s="4" t="n">
        <x:v>0</x:v>
      </x:c>
      <x:c r="M3197" s="5">
        <x:f>J3197/2.83*100</x:f>
      </x:c>
      <x:c r="N3197" s="6">
        <x:f>M3197*L3197/100</x:f>
      </x:c>
      <x:c r="O3197" s="6">
        <x:f>H3197-N3197</x:f>
      </x:c>
    </x:row>
    <x:row r="3198" spans="1:25">
      <x:c r="A3198" s="0" t="s">
        <x:v>70</x:v>
      </x:c>
      <x:c r="B3198" s="0" t="n">
        <x:v>2444</x:v>
      </x:c>
      <x:c r="C3198" s="0" t="s">
        <x:v>21</x:v>
      </x:c>
      <x:c r="D3198" s="0" t="s">
        <x:v>33</x:v>
      </x:c>
      <x:c r="E3198" s="0" t="s">
        <x:v>34</x:v>
      </x:c>
      <x:c r="F3198" s="0" t="s">
        <x:v>26</x:v>
      </x:c>
      <x:c r="G3198" s="0" t="n">
        <x:v>173</x:v>
      </x:c>
      <x:c r="H3198" s="4" t="n">
        <x:v>13.503</x:v>
      </x:c>
      <x:c r="I3198" s="4" t="n">
        <x:v>173</x:v>
      </x:c>
      <x:c r="J3198" s="4" t="n">
        <x:v>0.078</x:v>
      </x:c>
      <x:c r="K3198" s="4">
        <x:f>I3198*J3198</x:f>
      </x:c>
      <x:c r="L3198" s="4" t="n">
        <x:v>0</x:v>
      </x:c>
      <x:c r="M3198" s="5">
        <x:f>J3198/2.83*100</x:f>
      </x:c>
      <x:c r="N3198" s="6">
        <x:f>M3198*L3198/100</x:f>
      </x:c>
      <x:c r="O3198" s="6">
        <x:f>H3198-N3198</x:f>
      </x:c>
    </x:row>
    <x:row r="3199" spans="1:25">
      <x:c r="A3199" s="0" t="s">
        <x:v>70</x:v>
      </x:c>
      <x:c r="B3199" s="0" t="n">
        <x:v>2444</x:v>
      </x:c>
      <x:c r="C3199" s="0" t="s">
        <x:v>21</x:v>
      </x:c>
      <x:c r="D3199" s="0" t="s">
        <x:v>36</x:v>
      </x:c>
      <x:c r="E3199" s="0" t="s">
        <x:v>37</x:v>
      </x:c>
      <x:c r="F3199" s="0" t="s">
        <x:v>26</x:v>
      </x:c>
      <x:c r="G3199" s="0" t="n">
        <x:v>173</x:v>
      </x:c>
      <x:c r="H3199" s="4" t="n">
        <x:v>72.662</x:v>
      </x:c>
      <x:c r="I3199" s="4" t="n">
        <x:v>173</x:v>
      </x:c>
      <x:c r="J3199" s="4" t="n">
        <x:v>0.42</x:v>
      </x:c>
      <x:c r="K3199" s="4">
        <x:f>I3199*J3199</x:f>
      </x:c>
      <x:c r="L3199" s="4" t="n">
        <x:v>0</x:v>
      </x:c>
      <x:c r="M3199" s="5">
        <x:f>J3199/2.83*100</x:f>
      </x:c>
      <x:c r="N3199" s="6">
        <x:f>M3199*L3199/100</x:f>
      </x:c>
      <x:c r="O3199" s="6">
        <x:f>H3199-N3199</x:f>
      </x:c>
    </x:row>
    <x:row r="3200" spans="1:25">
      <x:c r="A3200" s="0" t="s">
        <x:v>70</x:v>
      </x:c>
      <x:c r="B3200" s="0" t="n">
        <x:v>2444</x:v>
      </x:c>
      <x:c r="C3200" s="0" t="s">
        <x:v>21</x:v>
      </x:c>
      <x:c r="D3200" s="0" t="s">
        <x:v>36</x:v>
      </x:c>
      <x:c r="E3200" s="0" t="s">
        <x:v>38</x:v>
      </x:c>
      <x:c r="F3200" s="0" t="s">
        <x:v>26</x:v>
      </x:c>
      <x:c r="G3200" s="0" t="n">
        <x:v>173</x:v>
      </x:c>
      <x:c r="H3200" s="4" t="n">
        <x:v>72.66</x:v>
      </x:c>
      <x:c r="I3200" s="4" t="n">
        <x:v>173</x:v>
      </x:c>
      <x:c r="J3200" s="4" t="n">
        <x:v>0.42</x:v>
      </x:c>
      <x:c r="K3200" s="4">
        <x:f>I3200*J3200</x:f>
      </x:c>
      <x:c r="L3200" s="4" t="n">
        <x:v>0</x:v>
      </x:c>
      <x:c r="M3200" s="5">
        <x:f>J3200/2.83*100</x:f>
      </x:c>
      <x:c r="N3200" s="6">
        <x:f>M3200*L3200/100</x:f>
      </x:c>
      <x:c r="O3200" s="6">
        <x:f>H3200-N3200</x:f>
      </x:c>
    </x:row>
    <x:row r="3201" spans="1:25">
      <x:c r="A3201" s="0" t="s">
        <x:v>146</x:v>
      </x:c>
      <x:c r="B3201" s="0" t="n">
        <x:v>2452</x:v>
      </x:c>
      <x:c r="C3201" s="0" t="s">
        <x:v>21</x:v>
      </x:c>
      <x:c r="D3201" s="0" t="s">
        <x:v>22</x:v>
      </x:c>
      <x:c r="E3201" s="0" t="s">
        <x:v>23</x:v>
      </x:c>
      <x:c r="F3201" s="0" t="s">
        <x:v>20</x:v>
      </x:c>
      <x:c r="G3201" s="0" t="n">
        <x:v>157</x:v>
      </x:c>
      <x:c r="H3201" s="4" t="n">
        <x:v>39.897</x:v>
      </x:c>
      <x:c r="I3201" s="4" t="n">
        <x:v>157</x:v>
      </x:c>
      <x:c r="J3201" s="4" t="n">
        <x:v>0.254</x:v>
      </x:c>
      <x:c r="K3201" s="4">
        <x:f>I3201*J3201</x:f>
      </x:c>
      <x:c r="L3201" s="4" t="n">
        <x:v>0</x:v>
      </x:c>
      <x:c r="M3201" s="5">
        <x:f>J3201/2.816*100</x:f>
      </x:c>
      <x:c r="N3201" s="6">
        <x:f>M3201*L3201/100</x:f>
      </x:c>
      <x:c r="O3201" s="6">
        <x:f>H3201-N3201</x:f>
      </x:c>
    </x:row>
    <x:row r="3202" spans="1:25">
      <x:c r="A3202" s="0" t="s">
        <x:v>146</x:v>
      </x:c>
      <x:c r="B3202" s="0" t="n">
        <x:v>2452</x:v>
      </x:c>
      <x:c r="C3202" s="0" t="s">
        <x:v>21</x:v>
      </x:c>
      <x:c r="D3202" s="0" t="s">
        <x:v>22</x:v>
      </x:c>
      <x:c r="E3202" s="0" t="s">
        <x:v>23</x:v>
      </x:c>
      <x:c r="F3202" s="0" t="s">
        <x:v>20</x:v>
      </x:c>
      <x:c r="G3202" s="0" t="n">
        <x:v>157</x:v>
      </x:c>
      <x:c r="H3202" s="4" t="n">
        <x:v>43.384</x:v>
      </x:c>
      <x:c r="I3202" s="4" t="n">
        <x:v>157</x:v>
      </x:c>
      <x:c r="J3202" s="4" t="n">
        <x:v>0.276</x:v>
      </x:c>
      <x:c r="K3202" s="4">
        <x:f>I3202*J3202</x:f>
      </x:c>
      <x:c r="L3202" s="4" t="n">
        <x:v>0</x:v>
      </x:c>
      <x:c r="M3202" s="5">
        <x:f>J3202/2.816*100</x:f>
      </x:c>
      <x:c r="N3202" s="6">
        <x:f>M3202*L3202/100</x:f>
      </x:c>
      <x:c r="O3202" s="6">
        <x:f>H3202-N3202</x:f>
      </x:c>
    </x:row>
    <x:row r="3203" spans="1:25">
      <x:c r="A3203" s="0" t="s">
        <x:v>146</x:v>
      </x:c>
      <x:c r="B3203" s="0" t="n">
        <x:v>2452</x:v>
      </x:c>
      <x:c r="C3203" s="0" t="s">
        <x:v>21</x:v>
      </x:c>
      <x:c r="D3203" s="0" t="s">
        <x:v>22</x:v>
      </x:c>
      <x:c r="E3203" s="0" t="s">
        <x:v>23</x:v>
      </x:c>
      <x:c r="F3203" s="0" t="s">
        <x:v>20</x:v>
      </x:c>
      <x:c r="G3203" s="0" t="n">
        <x:v>157</x:v>
      </x:c>
      <x:c r="H3203" s="4" t="n">
        <x:v>13.64</x:v>
      </x:c>
      <x:c r="I3203" s="4" t="n">
        <x:v>157</x:v>
      </x:c>
      <x:c r="J3203" s="4" t="n">
        <x:v>0.087</x:v>
      </x:c>
      <x:c r="K3203" s="4">
        <x:f>I3203*J3203</x:f>
      </x:c>
      <x:c r="L3203" s="4" t="n">
        <x:v>0</x:v>
      </x:c>
      <x:c r="M3203" s="5">
        <x:f>J3203/2.816*100</x:f>
      </x:c>
      <x:c r="N3203" s="6">
        <x:f>M3203*L3203/100</x:f>
      </x:c>
      <x:c r="O3203" s="6">
        <x:f>H3203-N3203</x:f>
      </x:c>
    </x:row>
    <x:row r="3204" spans="1:25">
      <x:c r="A3204" s="0" t="s">
        <x:v>146</x:v>
      </x:c>
      <x:c r="B3204" s="0" t="n">
        <x:v>2452</x:v>
      </x:c>
      <x:c r="C3204" s="0" t="s">
        <x:v>21</x:v>
      </x:c>
      <x:c r="D3204" s="0" t="s">
        <x:v>22</x:v>
      </x:c>
      <x:c r="E3204" s="0" t="s">
        <x:v>23</x:v>
      </x:c>
      <x:c r="F3204" s="0" t="s">
        <x:v>20</x:v>
      </x:c>
      <x:c r="G3204" s="0" t="n">
        <x:v>157</x:v>
      </x:c>
      <x:c r="H3204" s="4" t="n">
        <x:v>25.916</x:v>
      </x:c>
      <x:c r="I3204" s="4" t="n">
        <x:v>157</x:v>
      </x:c>
      <x:c r="J3204" s="4" t="n">
        <x:v>0.165</x:v>
      </x:c>
      <x:c r="K3204" s="4">
        <x:f>I3204*J3204</x:f>
      </x:c>
      <x:c r="L3204" s="4" t="n">
        <x:v>0</x:v>
      </x:c>
      <x:c r="M3204" s="5">
        <x:f>J3204/2.816*100</x:f>
      </x:c>
      <x:c r="N3204" s="6">
        <x:f>M3204*L3204/100</x:f>
      </x:c>
      <x:c r="O3204" s="6">
        <x:f>H3204-N3204</x:f>
      </x:c>
    </x:row>
    <x:row r="3205" spans="1:25">
      <x:c r="A3205" s="0" t="s">
        <x:v>146</x:v>
      </x:c>
      <x:c r="B3205" s="0" t="n">
        <x:v>2452</x:v>
      </x:c>
      <x:c r="C3205" s="0" t="s">
        <x:v>21</x:v>
      </x:c>
      <x:c r="D3205" s="0" t="s">
        <x:v>22</x:v>
      </x:c>
      <x:c r="E3205" s="0" t="s">
        <x:v>23</x:v>
      </x:c>
      <x:c r="F3205" s="0" t="s">
        <x:v>20</x:v>
      </x:c>
      <x:c r="G3205" s="0" t="n">
        <x:v>157</x:v>
      </x:c>
      <x:c r="H3205" s="4" t="n">
        <x:v>39.897</x:v>
      </x:c>
      <x:c r="I3205" s="4" t="n">
        <x:v>157</x:v>
      </x:c>
      <x:c r="J3205" s="4" t="n">
        <x:v>0.254</x:v>
      </x:c>
      <x:c r="K3205" s="4">
        <x:f>I3205*J3205</x:f>
      </x:c>
      <x:c r="L3205" s="4" t="n">
        <x:v>0</x:v>
      </x:c>
      <x:c r="M3205" s="5">
        <x:f>J3205/2.816*100</x:f>
      </x:c>
      <x:c r="N3205" s="6">
        <x:f>M3205*L3205/100</x:f>
      </x:c>
      <x:c r="O3205" s="6">
        <x:f>H3205-N3205</x:f>
      </x:c>
    </x:row>
    <x:row r="3206" spans="1:25">
      <x:c r="A3206" s="0" t="s">
        <x:v>146</x:v>
      </x:c>
      <x:c r="B3206" s="0" t="n">
        <x:v>2452</x:v>
      </x:c>
      <x:c r="C3206" s="0" t="s">
        <x:v>21</x:v>
      </x:c>
      <x:c r="D3206" s="0" t="s">
        <x:v>28</x:v>
      </x:c>
      <x:c r="E3206" s="0" t="s">
        <x:v>19</x:v>
      </x:c>
      <x:c r="F3206" s="0" t="s">
        <x:v>26</x:v>
      </x:c>
      <x:c r="G3206" s="0" t="n">
        <x:v>157</x:v>
      </x:c>
      <x:c r="H3206" s="4" t="n">
        <x:v>40.823</x:v>
      </x:c>
      <x:c r="I3206" s="4" t="n">
        <x:v>157</x:v>
      </x:c>
      <x:c r="J3206" s="4" t="n">
        <x:v>0.26</x:v>
      </x:c>
      <x:c r="K3206" s="4">
        <x:f>I3206*J3206</x:f>
      </x:c>
      <x:c r="L3206" s="4" t="n">
        <x:v>0</x:v>
      </x:c>
      <x:c r="M3206" s="5">
        <x:f>J3206/2.816*100</x:f>
      </x:c>
      <x:c r="N3206" s="6">
        <x:f>M3206*L3206/100</x:f>
      </x:c>
      <x:c r="O3206" s="6">
        <x:f>H3206-N3206</x:f>
      </x:c>
    </x:row>
    <x:row r="3207" spans="1:25">
      <x:c r="A3207" s="0" t="s">
        <x:v>146</x:v>
      </x:c>
      <x:c r="B3207" s="0" t="n">
        <x:v>2452</x:v>
      </x:c>
      <x:c r="C3207" s="0" t="s">
        <x:v>21</x:v>
      </x:c>
      <x:c r="D3207" s="0" t="s">
        <x:v>28</x:v>
      </x:c>
      <x:c r="E3207" s="0" t="s">
        <x:v>23</x:v>
      </x:c>
      <x:c r="F3207" s="0" t="s">
        <x:v>26</x:v>
      </x:c>
      <x:c r="G3207" s="0" t="n">
        <x:v>157</x:v>
      </x:c>
      <x:c r="H3207" s="4" t="n">
        <x:v>238.639</x:v>
      </x:c>
      <x:c r="I3207" s="4" t="n">
        <x:v>157</x:v>
      </x:c>
      <x:c r="J3207" s="4" t="n">
        <x:v>1.52</x:v>
      </x:c>
      <x:c r="K3207" s="4">
        <x:f>I3207*J3207</x:f>
      </x:c>
      <x:c r="L3207" s="4" t="n">
        <x:v>0</x:v>
      </x:c>
      <x:c r="M3207" s="5">
        <x:f>J3207/2.816*100</x:f>
      </x:c>
      <x:c r="N3207" s="6">
        <x:f>M3207*L3207/100</x:f>
      </x:c>
      <x:c r="O3207" s="6">
        <x:f>H3207-N3207</x:f>
      </x:c>
    </x:row>
    <x:row r="3208" spans="1:25">
      <x:c r="A3208" s="0" t="s">
        <x:v>124</x:v>
      </x:c>
      <x:c r="B3208" s="0" t="n">
        <x:v>2453</x:v>
      </x:c>
      <x:c r="C3208" s="0" t="s">
        <x:v>21</x:v>
      </x:c>
      <x:c r="D3208" s="0" t="s">
        <x:v>42</x:v>
      </x:c>
      <x:c r="E3208" s="0" t="s">
        <x:v>23</x:v>
      </x:c>
      <x:c r="F3208" s="0" t="s">
        <x:v>20</x:v>
      </x:c>
      <x:c r="G3208" s="0" t="n">
        <x:v>118</x:v>
      </x:c>
      <x:c r="H3208" s="4" t="n">
        <x:v>25.252</x:v>
      </x:c>
      <x:c r="I3208" s="4" t="n">
        <x:v>118</x:v>
      </x:c>
      <x:c r="J3208" s="4" t="n">
        <x:v>0.214</x:v>
      </x:c>
      <x:c r="K3208" s="4">
        <x:f>I3208*J3208</x:f>
      </x:c>
      <x:c r="L3208" s="4" t="n">
        <x:v>251.314</x:v>
      </x:c>
      <x:c r="M3208" s="5">
        <x:f>J3208/2.129*100</x:f>
      </x:c>
      <x:c r="N3208" s="6">
        <x:f>M3208*L3208/100</x:f>
      </x:c>
      <x:c r="O3208" s="6">
        <x:f>H3208-N3208</x:f>
      </x:c>
    </x:row>
    <x:row r="3209" spans="1:25">
      <x:c r="A3209" s="0" t="s">
        <x:v>124</x:v>
      </x:c>
      <x:c r="B3209" s="0" t="n">
        <x:v>2453</x:v>
      </x:c>
      <x:c r="C3209" s="0" t="s">
        <x:v>21</x:v>
      </x:c>
      <x:c r="D3209" s="0" t="s">
        <x:v>28</x:v>
      </x:c>
      <x:c r="E3209" s="0" t="s">
        <x:v>58</x:v>
      </x:c>
      <x:c r="F3209" s="0" t="s">
        <x:v>26</x:v>
      </x:c>
      <x:c r="G3209" s="0" t="n">
        <x:v>118</x:v>
      </x:c>
      <x:c r="H3209" s="4" t="n">
        <x:v>11.448</x:v>
      </x:c>
      <x:c r="I3209" s="4" t="n">
        <x:v>118</x:v>
      </x:c>
      <x:c r="J3209" s="4" t="n">
        <x:v>0.097</x:v>
      </x:c>
      <x:c r="K3209" s="4">
        <x:f>I3209*J3209</x:f>
      </x:c>
      <x:c r="L3209" s="4" t="n">
        <x:v>251.314</x:v>
      </x:c>
      <x:c r="M3209" s="5">
        <x:f>J3209/2.129*100</x:f>
      </x:c>
      <x:c r="N3209" s="6">
        <x:f>M3209*L3209/100</x:f>
      </x:c>
      <x:c r="O3209" s="6">
        <x:f>H3209-N3209</x:f>
      </x:c>
    </x:row>
    <x:row r="3210" spans="1:25">
      <x:c r="A3210" s="0" t="s">
        <x:v>124</x:v>
      </x:c>
      <x:c r="B3210" s="0" t="n">
        <x:v>2453</x:v>
      </x:c>
      <x:c r="C3210" s="0" t="s">
        <x:v>21</x:v>
      </x:c>
      <x:c r="D3210" s="0" t="s">
        <x:v>28</x:v>
      </x:c>
      <x:c r="E3210" s="0" t="s">
        <x:v>59</x:v>
      </x:c>
      <x:c r="F3210" s="0" t="s">
        <x:v>26</x:v>
      </x:c>
      <x:c r="G3210" s="0" t="n">
        <x:v>118</x:v>
      </x:c>
      <x:c r="H3210" s="4" t="n">
        <x:v>42.48</x:v>
      </x:c>
      <x:c r="I3210" s="4" t="n">
        <x:v>118</x:v>
      </x:c>
      <x:c r="J3210" s="4" t="n">
        <x:v>0.36</x:v>
      </x:c>
      <x:c r="K3210" s="4">
        <x:f>I3210*J3210</x:f>
      </x:c>
      <x:c r="L3210" s="4" t="n">
        <x:v>251.314</x:v>
      </x:c>
      <x:c r="M3210" s="5">
        <x:f>J3210/2.129*100</x:f>
      </x:c>
      <x:c r="N3210" s="6">
        <x:f>M3210*L3210/100</x:f>
      </x:c>
      <x:c r="O3210" s="6">
        <x:f>H3210-N3210</x:f>
      </x:c>
    </x:row>
    <x:row r="3211" spans="1:25">
      <x:c r="A3211" s="0" t="s">
        <x:v>124</x:v>
      </x:c>
      <x:c r="B3211" s="0" t="n">
        <x:v>2453</x:v>
      </x:c>
      <x:c r="C3211" s="0" t="s">
        <x:v>21</x:v>
      </x:c>
      <x:c r="D3211" s="0" t="s">
        <x:v>28</x:v>
      </x:c>
      <x:c r="E3211" s="0" t="s">
        <x:v>60</x:v>
      </x:c>
      <x:c r="F3211" s="0" t="s">
        <x:v>26</x:v>
      </x:c>
      <x:c r="G3211" s="0" t="n">
        <x:v>118</x:v>
      </x:c>
      <x:c r="H3211" s="4" t="n">
        <x:v>49.089</x:v>
      </x:c>
      <x:c r="I3211" s="4" t="n">
        <x:v>118</x:v>
      </x:c>
      <x:c r="J3211" s="4" t="n">
        <x:v>0.416</x:v>
      </x:c>
      <x:c r="K3211" s="4">
        <x:f>I3211*J3211</x:f>
      </x:c>
      <x:c r="L3211" s="4" t="n">
        <x:v>251.314</x:v>
      </x:c>
      <x:c r="M3211" s="5">
        <x:f>J3211/2.129*100</x:f>
      </x:c>
      <x:c r="N3211" s="6">
        <x:f>M3211*L3211/100</x:f>
      </x:c>
      <x:c r="O3211" s="6">
        <x:f>H3211-N3211</x:f>
      </x:c>
    </x:row>
    <x:row r="3212" spans="1:25">
      <x:c r="A3212" s="0" t="s">
        <x:v>124</x:v>
      </x:c>
      <x:c r="B3212" s="0" t="n">
        <x:v>2453</x:v>
      </x:c>
      <x:c r="C3212" s="0" t="s">
        <x:v>21</x:v>
      </x:c>
      <x:c r="D3212" s="0" t="s">
        <x:v>28</x:v>
      </x:c>
      <x:c r="E3212" s="0" t="s">
        <x:v>61</x:v>
      </x:c>
      <x:c r="F3212" s="0" t="s">
        <x:v>26</x:v>
      </x:c>
      <x:c r="G3212" s="0" t="n">
        <x:v>118</x:v>
      </x:c>
      <x:c r="H3212" s="4" t="n">
        <x:v>55.696</x:v>
      </x:c>
      <x:c r="I3212" s="4" t="n">
        <x:v>118</x:v>
      </x:c>
      <x:c r="J3212" s="4" t="n">
        <x:v>0.472</x:v>
      </x:c>
      <x:c r="K3212" s="4">
        <x:f>I3212*J3212</x:f>
      </x:c>
      <x:c r="L3212" s="4" t="n">
        <x:v>251.314</x:v>
      </x:c>
      <x:c r="M3212" s="5">
        <x:f>J3212/2.129*100</x:f>
      </x:c>
      <x:c r="N3212" s="6">
        <x:f>M3212*L3212/100</x:f>
      </x:c>
      <x:c r="O3212" s="6">
        <x:f>H3212-N3212</x:f>
      </x:c>
    </x:row>
    <x:row r="3213" spans="1:25">
      <x:c r="A3213" s="0" t="s">
        <x:v>124</x:v>
      </x:c>
      <x:c r="B3213" s="0" t="n">
        <x:v>2453</x:v>
      </x:c>
      <x:c r="C3213" s="0" t="s">
        <x:v>21</x:v>
      </x:c>
      <x:c r="D3213" s="0" t="s">
        <x:v>28</x:v>
      </x:c>
      <x:c r="E3213" s="0" t="s">
        <x:v>62</x:v>
      </x:c>
      <x:c r="F3213" s="0" t="s">
        <x:v>26</x:v>
      </x:c>
      <x:c r="G3213" s="0" t="n">
        <x:v>118</x:v>
      </x:c>
      <x:c r="H3213" s="4" t="n">
        <x:v>2.013</x:v>
      </x:c>
      <x:c r="I3213" s="4" t="n">
        <x:v>118</x:v>
      </x:c>
      <x:c r="J3213" s="4" t="n">
        <x:v>0.017</x:v>
      </x:c>
      <x:c r="K3213" s="4">
        <x:f>I3213*J3213</x:f>
      </x:c>
      <x:c r="L3213" s="4" t="n">
        <x:v>251.314</x:v>
      </x:c>
      <x:c r="M3213" s="5">
        <x:f>J3213/2.129*100</x:f>
      </x:c>
      <x:c r="N3213" s="6">
        <x:f>M3213*L3213/100</x:f>
      </x:c>
      <x:c r="O3213" s="6">
        <x:f>H3213-N3213</x:f>
      </x:c>
    </x:row>
    <x:row r="3214" spans="1:25">
      <x:c r="A3214" s="0" t="s">
        <x:v>124</x:v>
      </x:c>
      <x:c r="B3214" s="0" t="n">
        <x:v>2453</x:v>
      </x:c>
      <x:c r="C3214" s="0" t="s">
        <x:v>21</x:v>
      </x:c>
      <x:c r="D3214" s="0" t="s">
        <x:v>28</x:v>
      </x:c>
      <x:c r="E3214" s="0" t="s">
        <x:v>63</x:v>
      </x:c>
      <x:c r="F3214" s="0" t="s">
        <x:v>26</x:v>
      </x:c>
      <x:c r="G3214" s="0" t="n">
        <x:v>118</x:v>
      </x:c>
      <x:c r="H3214" s="4" t="n">
        <x:v>25.253</x:v>
      </x:c>
      <x:c r="I3214" s="4" t="n">
        <x:v>118</x:v>
      </x:c>
      <x:c r="J3214" s="4" t="n">
        <x:v>0.214</x:v>
      </x:c>
      <x:c r="K3214" s="4">
        <x:f>I3214*J3214</x:f>
      </x:c>
      <x:c r="L3214" s="4" t="n">
        <x:v>251.314</x:v>
      </x:c>
      <x:c r="M3214" s="5">
        <x:f>J3214/2.129*100</x:f>
      </x:c>
      <x:c r="N3214" s="6">
        <x:f>M3214*L3214/100</x:f>
      </x:c>
      <x:c r="O3214" s="6">
        <x:f>H3214-N3214</x:f>
      </x:c>
    </x:row>
    <x:row r="3215" spans="1:25">
      <x:c r="A3215" s="0" t="s">
        <x:v>124</x:v>
      </x:c>
      <x:c r="B3215" s="0" t="n">
        <x:v>2453</x:v>
      </x:c>
      <x:c r="C3215" s="0" t="s">
        <x:v>21</x:v>
      </x:c>
      <x:c r="D3215" s="0" t="s">
        <x:v>28</x:v>
      </x:c>
      <x:c r="E3215" s="0" t="s">
        <x:v>64</x:v>
      </x:c>
      <x:c r="F3215" s="0" t="s">
        <x:v>26</x:v>
      </x:c>
      <x:c r="G3215" s="0" t="n">
        <x:v>118</x:v>
      </x:c>
      <x:c r="H3215" s="4" t="n">
        <x:v>40.002</x:v>
      </x:c>
      <x:c r="I3215" s="4" t="n">
        <x:v>118</x:v>
      </x:c>
      <x:c r="J3215" s="4" t="n">
        <x:v>0.339</x:v>
      </x:c>
      <x:c r="K3215" s="4">
        <x:f>I3215*J3215</x:f>
      </x:c>
      <x:c r="L3215" s="4" t="n">
        <x:v>251.314</x:v>
      </x:c>
      <x:c r="M3215" s="5">
        <x:f>J3215/2.129*100</x:f>
      </x:c>
      <x:c r="N3215" s="6">
        <x:f>M3215*L3215/100</x:f>
      </x:c>
      <x:c r="O3215" s="6">
        <x:f>H3215-N3215</x:f>
      </x:c>
    </x:row>
    <x:row r="3216" spans="1:25">
      <x:c r="A3216" s="0" t="s">
        <x:v>41</x:v>
      </x:c>
      <x:c r="B3216" s="0" t="n">
        <x:v>2456</x:v>
      </x:c>
      <x:c r="C3216" s="0" t="s">
        <x:v>21</x:v>
      </x:c>
      <x:c r="D3216" s="0" t="s">
        <x:v>42</x:v>
      </x:c>
      <x:c r="E3216" s="0" t="s">
        <x:v>44</x:v>
      </x:c>
      <x:c r="F3216" s="0" t="s">
        <x:v>20</x:v>
      </x:c>
      <x:c r="G3216" s="0" t="n">
        <x:v>100</x:v>
      </x:c>
      <x:c r="H3216" s="4" t="n">
        <x:v>30</x:v>
      </x:c>
      <x:c r="I3216" s="4" t="n">
        <x:v>100</x:v>
      </x:c>
      <x:c r="J3216" s="4" t="n">
        <x:v>0.3</x:v>
      </x:c>
      <x:c r="K3216" s="4">
        <x:f>I3216*J3216</x:f>
      </x:c>
      <x:c r="L3216" s="4" t="n">
        <x:v>0</x:v>
      </x:c>
      <x:c r="M3216" s="5">
        <x:f>J3216/3.83*100</x:f>
      </x:c>
      <x:c r="N3216" s="6">
        <x:f>M3216*L3216/100</x:f>
      </x:c>
      <x:c r="O3216" s="6">
        <x:f>H3216-N3216</x:f>
      </x:c>
    </x:row>
    <x:row r="3217" spans="1:25">
      <x:c r="A3217" s="0" t="s">
        <x:v>41</x:v>
      </x:c>
      <x:c r="B3217" s="0" t="n">
        <x:v>2456</x:v>
      </x:c>
      <x:c r="C3217" s="0" t="s">
        <x:v>21</x:v>
      </x:c>
      <x:c r="D3217" s="0" t="s">
        <x:v>42</x:v>
      </x:c>
      <x:c r="E3217" s="0" t="s">
        <x:v>43</x:v>
      </x:c>
      <x:c r="F3217" s="0" t="s">
        <x:v>20</x:v>
      </x:c>
      <x:c r="G3217" s="0" t="n">
        <x:v>100</x:v>
      </x:c>
      <x:c r="H3217" s="4" t="n">
        <x:v>30</x:v>
      </x:c>
      <x:c r="I3217" s="4" t="n">
        <x:v>100</x:v>
      </x:c>
      <x:c r="J3217" s="4" t="n">
        <x:v>0.3</x:v>
      </x:c>
      <x:c r="K3217" s="4">
        <x:f>I3217*J3217</x:f>
      </x:c>
      <x:c r="L3217" s="4" t="n">
        <x:v>0</x:v>
      </x:c>
      <x:c r="M3217" s="5">
        <x:f>J3217/3.83*100</x:f>
      </x:c>
      <x:c r="N3217" s="6">
        <x:f>M3217*L3217/100</x:f>
      </x:c>
      <x:c r="O3217" s="6">
        <x:f>H3217-N3217</x:f>
      </x:c>
    </x:row>
    <x:row r="3218" spans="1:25">
      <x:c r="A3218" s="0" t="s">
        <x:v>41</x:v>
      </x:c>
      <x:c r="B3218" s="0" t="n">
        <x:v>2456</x:v>
      </x:c>
      <x:c r="C3218" s="0" t="s">
        <x:v>21</x:v>
      </x:c>
      <x:c r="D3218" s="0" t="s">
        <x:v>33</x:v>
      </x:c>
      <x:c r="E3218" s="0" t="s">
        <x:v>45</x:v>
      </x:c>
      <x:c r="F3218" s="0" t="s">
        <x:v>26</x:v>
      </x:c>
      <x:c r="G3218" s="0" t="n">
        <x:v>100</x:v>
      </x:c>
      <x:c r="H3218" s="4" t="n">
        <x:v>148</x:v>
      </x:c>
      <x:c r="I3218" s="4" t="n">
        <x:v>100</x:v>
      </x:c>
      <x:c r="J3218" s="4" t="n">
        <x:v>1.48</x:v>
      </x:c>
      <x:c r="K3218" s="4">
        <x:f>I3218*J3218</x:f>
      </x:c>
      <x:c r="L3218" s="4" t="n">
        <x:v>0</x:v>
      </x:c>
      <x:c r="M3218" s="5">
        <x:f>J3218/3.83*100</x:f>
      </x:c>
      <x:c r="N3218" s="6">
        <x:f>M3218*L3218/100</x:f>
      </x:c>
      <x:c r="O3218" s="6">
        <x:f>H3218-N3218</x:f>
      </x:c>
    </x:row>
    <x:row r="3219" spans="1:25">
      <x:c r="A3219" s="0" t="s">
        <x:v>41</x:v>
      </x:c>
      <x:c r="B3219" s="0" t="n">
        <x:v>2456</x:v>
      </x:c>
      <x:c r="C3219" s="0" t="s">
        <x:v>21</x:v>
      </x:c>
      <x:c r="D3219" s="0" t="s">
        <x:v>150</x:v>
      </x:c>
      <x:c r="E3219" s="0" t="s">
        <x:v>46</x:v>
      </x:c>
      <x:c r="F3219" s="0" t="s">
        <x:v>26</x:v>
      </x:c>
      <x:c r="G3219" s="0" t="n">
        <x:v>100</x:v>
      </x:c>
      <x:c r="H3219" s="4" t="n">
        <x:v>175</x:v>
      </x:c>
      <x:c r="I3219" s="4" t="n">
        <x:v>100</x:v>
      </x:c>
      <x:c r="J3219" s="4" t="n">
        <x:v>1.75</x:v>
      </x:c>
      <x:c r="K3219" s="4">
        <x:f>I3219*J3219</x:f>
      </x:c>
      <x:c r="L3219" s="4" t="n">
        <x:v>0</x:v>
      </x:c>
      <x:c r="M3219" s="5">
        <x:f>J3219/3.83*100</x:f>
      </x:c>
      <x:c r="N3219" s="6">
        <x:f>M3219*L3219/100</x:f>
      </x:c>
      <x:c r="O3219" s="6">
        <x:f>H3219-N3219</x:f>
      </x:c>
    </x:row>
    <x:row r="3220" spans="1:25">
      <x:c r="A3220" s="0" t="s">
        <x:v>119</x:v>
      </x:c>
      <x:c r="B3220" s="0" t="n">
        <x:v>2457</x:v>
      </x:c>
      <x:c r="C3220" s="0" t="s">
        <x:v>21</x:v>
      </x:c>
      <x:c r="D3220" s="0" t="s">
        <x:v>33</x:v>
      </x:c>
      <x:c r="E3220" s="0" t="s">
        <x:v>34</x:v>
      </x:c>
      <x:c r="F3220" s="0" t="s">
        <x:v>20</x:v>
      </x:c>
      <x:c r="G3220" s="0" t="n">
        <x:v>173</x:v>
      </x:c>
      <x:c r="H3220" s="4" t="n">
        <x:v>46.018</x:v>
      </x:c>
      <x:c r="I3220" s="4" t="n">
        <x:v>173</x:v>
      </x:c>
      <x:c r="J3220" s="4" t="n">
        <x:v>0.266</x:v>
      </x:c>
      <x:c r="K3220" s="4">
        <x:f>I3220*J3220</x:f>
      </x:c>
      <x:c r="L3220" s="4" t="n">
        <x:v>36.504</x:v>
      </x:c>
      <x:c r="M3220" s="5">
        <x:f>J3220/1.766*100</x:f>
      </x:c>
      <x:c r="N3220" s="6">
        <x:f>M3220*L3220/100</x:f>
      </x:c>
      <x:c r="O3220" s="6">
        <x:f>H3220-N3220</x:f>
      </x:c>
    </x:row>
    <x:row r="3221" spans="1:25">
      <x:c r="A3221" s="0" t="s">
        <x:v>119</x:v>
      </x:c>
      <x:c r="B3221" s="0" t="n">
        <x:v>2457</x:v>
      </x:c>
      <x:c r="C3221" s="0" t="s">
        <x:v>21</x:v>
      </x:c>
      <x:c r="D3221" s="0" t="s">
        <x:v>22</x:v>
      </x:c>
      <x:c r="E3221" s="0" t="s">
        <x:v>35</x:v>
      </x:c>
      <x:c r="F3221" s="0" t="s">
        <x:v>20</x:v>
      </x:c>
      <x:c r="G3221" s="0" t="n">
        <x:v>173</x:v>
      </x:c>
      <x:c r="H3221" s="4" t="n">
        <x:v>50.4</x:v>
      </x:c>
      <x:c r="I3221" s="4" t="n">
        <x:v>173</x:v>
      </x:c>
      <x:c r="J3221" s="4" t="n">
        <x:v>0.291</x:v>
      </x:c>
      <x:c r="K3221" s="4">
        <x:f>I3221*J3221</x:f>
      </x:c>
      <x:c r="L3221" s="4" t="n">
        <x:v>36.504</x:v>
      </x:c>
      <x:c r="M3221" s="5">
        <x:f>J3221/1.766*100</x:f>
      </x:c>
      <x:c r="N3221" s="6">
        <x:f>M3221*L3221/100</x:f>
      </x:c>
      <x:c r="O3221" s="6">
        <x:f>H3221-N3221</x:f>
      </x:c>
    </x:row>
    <x:row r="3222" spans="1:25">
      <x:c r="A3222" s="0" t="s">
        <x:v>119</x:v>
      </x:c>
      <x:c r="B3222" s="0" t="n">
        <x:v>2457</x:v>
      </x:c>
      <x:c r="C3222" s="0" t="s">
        <x:v>21</x:v>
      </x:c>
      <x:c r="D3222" s="0" t="s">
        <x:v>22</x:v>
      </x:c>
      <x:c r="E3222" s="0" t="s">
        <x:v>35</x:v>
      </x:c>
      <x:c r="F3222" s="0" t="s">
        <x:v>20</x:v>
      </x:c>
      <x:c r="G3222" s="0" t="n">
        <x:v>173</x:v>
      </x:c>
      <x:c r="H3222" s="4" t="n">
        <x:v>50.4</x:v>
      </x:c>
      <x:c r="I3222" s="4" t="n">
        <x:v>173</x:v>
      </x:c>
      <x:c r="J3222" s="4" t="n">
        <x:v>0.291</x:v>
      </x:c>
      <x:c r="K3222" s="4">
        <x:f>I3222*J3222</x:f>
      </x:c>
      <x:c r="L3222" s="4" t="n">
        <x:v>36.504</x:v>
      </x:c>
      <x:c r="M3222" s="5">
        <x:f>J3222/1.766*100</x:f>
      </x:c>
      <x:c r="N3222" s="6">
        <x:f>M3222*L3222/100</x:f>
      </x:c>
      <x:c r="O3222" s="6">
        <x:f>H3222-N3222</x:f>
      </x:c>
    </x:row>
    <x:row r="3223" spans="1:25">
      <x:c r="A3223" s="0" t="s">
        <x:v>119</x:v>
      </x:c>
      <x:c r="B3223" s="0" t="n">
        <x:v>2457</x:v>
      </x:c>
      <x:c r="C3223" s="0" t="s">
        <x:v>21</x:v>
      </x:c>
      <x:c r="D3223" s="0" t="s">
        <x:v>33</x:v>
      </x:c>
      <x:c r="E3223" s="0" t="s">
        <x:v>34</x:v>
      </x:c>
      <x:c r="F3223" s="0" t="s">
        <x:v>26</x:v>
      </x:c>
      <x:c r="G3223" s="0" t="n">
        <x:v>173</x:v>
      </x:c>
      <x:c r="H3223" s="4" t="n">
        <x:v>13.495</x:v>
      </x:c>
      <x:c r="I3223" s="4" t="n">
        <x:v>173</x:v>
      </x:c>
      <x:c r="J3223" s="4" t="n">
        <x:v>0.078</x:v>
      </x:c>
      <x:c r="K3223" s="4">
        <x:f>I3223*J3223</x:f>
      </x:c>
      <x:c r="L3223" s="4" t="n">
        <x:v>36.504</x:v>
      </x:c>
      <x:c r="M3223" s="5">
        <x:f>J3223/1.766*100</x:f>
      </x:c>
      <x:c r="N3223" s="6">
        <x:f>M3223*L3223/100</x:f>
      </x:c>
      <x:c r="O3223" s="6">
        <x:f>H3223-N3223</x:f>
      </x:c>
    </x:row>
    <x:row r="3224" spans="1:25">
      <x:c r="A3224" s="0" t="s">
        <x:v>119</x:v>
      </x:c>
      <x:c r="B3224" s="0" t="n">
        <x:v>2457</x:v>
      </x:c>
      <x:c r="C3224" s="0" t="s">
        <x:v>21</x:v>
      </x:c>
      <x:c r="D3224" s="0" t="s">
        <x:v>36</x:v>
      </x:c>
      <x:c r="E3224" s="0" t="s">
        <x:v>37</x:v>
      </x:c>
      <x:c r="F3224" s="0" t="s">
        <x:v>26</x:v>
      </x:c>
      <x:c r="G3224" s="0" t="n">
        <x:v>173</x:v>
      </x:c>
      <x:c r="H3224" s="4" t="n">
        <x:v>72.66</x:v>
      </x:c>
      <x:c r="I3224" s="4" t="n">
        <x:v>173</x:v>
      </x:c>
      <x:c r="J3224" s="4" t="n">
        <x:v>0.42</x:v>
      </x:c>
      <x:c r="K3224" s="4">
        <x:f>I3224*J3224</x:f>
      </x:c>
      <x:c r="L3224" s="4" t="n">
        <x:v>36.504</x:v>
      </x:c>
      <x:c r="M3224" s="5">
        <x:f>J3224/1.766*100</x:f>
      </x:c>
      <x:c r="N3224" s="6">
        <x:f>M3224*L3224/100</x:f>
      </x:c>
      <x:c r="O3224" s="6">
        <x:f>H3224-N3224</x:f>
      </x:c>
    </x:row>
    <x:row r="3225" spans="1:25">
      <x:c r="A3225" s="0" t="s">
        <x:v>119</x:v>
      </x:c>
      <x:c r="B3225" s="0" t="n">
        <x:v>2457</x:v>
      </x:c>
      <x:c r="C3225" s="0" t="s">
        <x:v>21</x:v>
      </x:c>
      <x:c r="D3225" s="0" t="s">
        <x:v>36</x:v>
      </x:c>
      <x:c r="E3225" s="0" t="s">
        <x:v>38</x:v>
      </x:c>
      <x:c r="F3225" s="0" t="s">
        <x:v>26</x:v>
      </x:c>
      <x:c r="G3225" s="0" t="n">
        <x:v>173</x:v>
      </x:c>
      <x:c r="H3225" s="4" t="n">
        <x:v>72.66</x:v>
      </x:c>
      <x:c r="I3225" s="4" t="n">
        <x:v>173</x:v>
      </x:c>
      <x:c r="J3225" s="4" t="n">
        <x:v>0.42</x:v>
      </x:c>
      <x:c r="K3225" s="4">
        <x:f>I3225*J3225</x:f>
      </x:c>
      <x:c r="L3225" s="4" t="n">
        <x:v>36.504</x:v>
      </x:c>
      <x:c r="M3225" s="5">
        <x:f>J3225/1.766*100</x:f>
      </x:c>
      <x:c r="N3225" s="6">
        <x:f>M3225*L3225/100</x:f>
      </x:c>
      <x:c r="O3225" s="6">
        <x:f>H3225-N3225</x:f>
      </x:c>
    </x:row>
    <x:row r="3226" spans="1:25">
      <x:c r="A3226" s="0" t="s">
        <x:v>54</x:v>
      </x:c>
      <x:c r="B3226" s="0" t="n">
        <x:v>2458</x:v>
      </x:c>
      <x:c r="C3226" s="0" t="s">
        <x:v>21</x:v>
      </x:c>
      <x:c r="D3226" s="0" t="s">
        <x:v>33</x:v>
      </x:c>
      <x:c r="E3226" s="0" t="s">
        <x:v>34</x:v>
      </x:c>
      <x:c r="F3226" s="0" t="s">
        <x:v>20</x:v>
      </x:c>
      <x:c r="G3226" s="0" t="n">
        <x:v>173</x:v>
      </x:c>
      <x:c r="H3226" s="4" t="n">
        <x:v>46.018</x:v>
      </x:c>
      <x:c r="I3226" s="4" t="n">
        <x:v>173</x:v>
      </x:c>
      <x:c r="J3226" s="4" t="n">
        <x:v>0.266</x:v>
      </x:c>
      <x:c r="K3226" s="4">
        <x:f>I3226*J3226</x:f>
      </x:c>
      <x:c r="L3226" s="4" t="n">
        <x:v>0</x:v>
      </x:c>
      <x:c r="M3226" s="5">
        <x:f>J3226/1.475*100</x:f>
      </x:c>
      <x:c r="N3226" s="6">
        <x:f>M3226*L3226/100</x:f>
      </x:c>
      <x:c r="O3226" s="6">
        <x:f>H3226-N3226</x:f>
      </x:c>
    </x:row>
    <x:row r="3227" spans="1:25">
      <x:c r="A3227" s="0" t="s">
        <x:v>54</x:v>
      </x:c>
      <x:c r="B3227" s="0" t="n">
        <x:v>2458</x:v>
      </x:c>
      <x:c r="C3227" s="0" t="s">
        <x:v>21</x:v>
      </x:c>
      <x:c r="D3227" s="0" t="s">
        <x:v>22</x:v>
      </x:c>
      <x:c r="E3227" s="0" t="s">
        <x:v>35</x:v>
      </x:c>
      <x:c r="F3227" s="0" t="s">
        <x:v>20</x:v>
      </x:c>
      <x:c r="G3227" s="0" t="n">
        <x:v>173</x:v>
      </x:c>
      <x:c r="H3227" s="4" t="n">
        <x:v>50.4</x:v>
      </x:c>
      <x:c r="I3227" s="4" t="n">
        <x:v>173</x:v>
      </x:c>
      <x:c r="J3227" s="4" t="n">
        <x:v>0.291</x:v>
      </x:c>
      <x:c r="K3227" s="4">
        <x:f>I3227*J3227</x:f>
      </x:c>
      <x:c r="L3227" s="4" t="n">
        <x:v>0</x:v>
      </x:c>
      <x:c r="M3227" s="5">
        <x:f>J3227/1.475*100</x:f>
      </x:c>
      <x:c r="N3227" s="6">
        <x:f>M3227*L3227/100</x:f>
      </x:c>
      <x:c r="O3227" s="6">
        <x:f>H3227-N3227</x:f>
      </x:c>
    </x:row>
    <x:row r="3228" spans="1:25">
      <x:c r="A3228" s="0" t="s">
        <x:v>54</x:v>
      </x:c>
      <x:c r="B3228" s="0" t="n">
        <x:v>2458</x:v>
      </x:c>
      <x:c r="C3228" s="0" t="s">
        <x:v>21</x:v>
      </x:c>
      <x:c r="D3228" s="0" t="s">
        <x:v>33</x:v>
      </x:c>
      <x:c r="E3228" s="0" t="s">
        <x:v>34</x:v>
      </x:c>
      <x:c r="F3228" s="0" t="s">
        <x:v>26</x:v>
      </x:c>
      <x:c r="G3228" s="0" t="n">
        <x:v>173</x:v>
      </x:c>
      <x:c r="H3228" s="4" t="n">
        <x:v>13.496</x:v>
      </x:c>
      <x:c r="I3228" s="4" t="n">
        <x:v>173</x:v>
      </x:c>
      <x:c r="J3228" s="4" t="n">
        <x:v>0.078</x:v>
      </x:c>
      <x:c r="K3228" s="4">
        <x:f>I3228*J3228</x:f>
      </x:c>
      <x:c r="L3228" s="4" t="n">
        <x:v>0</x:v>
      </x:c>
      <x:c r="M3228" s="5">
        <x:f>J3228/1.475*100</x:f>
      </x:c>
      <x:c r="N3228" s="6">
        <x:f>M3228*L3228/100</x:f>
      </x:c>
      <x:c r="O3228" s="6">
        <x:f>H3228-N3228</x:f>
      </x:c>
    </x:row>
    <x:row r="3229" spans="1:25">
      <x:c r="A3229" s="0" t="s">
        <x:v>54</x:v>
      </x:c>
      <x:c r="B3229" s="0" t="n">
        <x:v>2458</x:v>
      </x:c>
      <x:c r="C3229" s="0" t="s">
        <x:v>21</x:v>
      </x:c>
      <x:c r="D3229" s="0" t="s">
        <x:v>36</x:v>
      </x:c>
      <x:c r="E3229" s="0" t="s">
        <x:v>37</x:v>
      </x:c>
      <x:c r="F3229" s="0" t="s">
        <x:v>26</x:v>
      </x:c>
      <x:c r="G3229" s="0" t="n">
        <x:v>173</x:v>
      </x:c>
      <x:c r="H3229" s="4" t="n">
        <x:v>72.661</x:v>
      </x:c>
      <x:c r="I3229" s="4" t="n">
        <x:v>173</x:v>
      </x:c>
      <x:c r="J3229" s="4" t="n">
        <x:v>0.42</x:v>
      </x:c>
      <x:c r="K3229" s="4">
        <x:f>I3229*J3229</x:f>
      </x:c>
      <x:c r="L3229" s="4" t="n">
        <x:v>0</x:v>
      </x:c>
      <x:c r="M3229" s="5">
        <x:f>J3229/1.475*100</x:f>
      </x:c>
      <x:c r="N3229" s="6">
        <x:f>M3229*L3229/100</x:f>
      </x:c>
      <x:c r="O3229" s="6">
        <x:f>H3229-N3229</x:f>
      </x:c>
    </x:row>
    <x:row r="3230" spans="1:25">
      <x:c r="A3230" s="0" t="s">
        <x:v>54</x:v>
      </x:c>
      <x:c r="B3230" s="0" t="n">
        <x:v>2458</x:v>
      </x:c>
      <x:c r="C3230" s="0" t="s">
        <x:v>21</x:v>
      </x:c>
      <x:c r="D3230" s="0" t="s">
        <x:v>36</x:v>
      </x:c>
      <x:c r="E3230" s="0" t="s">
        <x:v>38</x:v>
      </x:c>
      <x:c r="F3230" s="0" t="s">
        <x:v>26</x:v>
      </x:c>
      <x:c r="G3230" s="0" t="n">
        <x:v>173</x:v>
      </x:c>
      <x:c r="H3230" s="4" t="n">
        <x:v>72.66</x:v>
      </x:c>
      <x:c r="I3230" s="4" t="n">
        <x:v>173</x:v>
      </x:c>
      <x:c r="J3230" s="4" t="n">
        <x:v>0.42</x:v>
      </x:c>
      <x:c r="K3230" s="4">
        <x:f>I3230*J3230</x:f>
      </x:c>
      <x:c r="L3230" s="4" t="n">
        <x:v>0</x:v>
      </x:c>
      <x:c r="M3230" s="5">
        <x:f>J3230/1.475*100</x:f>
      </x:c>
      <x:c r="N3230" s="6">
        <x:f>M3230*L3230/100</x:f>
      </x:c>
      <x:c r="O3230" s="6">
        <x:f>H3230-N3230</x:f>
      </x:c>
    </x:row>
    <x:row r="3231" spans="1:25">
      <x:c r="A3231" s="0" t="s">
        <x:v>112</x:v>
      </x:c>
      <x:c r="B3231" s="0" t="n">
        <x:v>2460</x:v>
      </x:c>
      <x:c r="C3231" s="0" t="s">
        <x:v>21</x:v>
      </x:c>
      <x:c r="D3231" s="0" t="s">
        <x:v>22</x:v>
      </x:c>
      <x:c r="E3231" s="0" t="s">
        <x:v>23</x:v>
      </x:c>
      <x:c r="F3231" s="0" t="s">
        <x:v>20</x:v>
      </x:c>
      <x:c r="G3231" s="0" t="n">
        <x:v>117</x:v>
      </x:c>
      <x:c r="H3231" s="4" t="n">
        <x:v>39.897</x:v>
      </x:c>
      <x:c r="I3231" s="4" t="n">
        <x:v>117</x:v>
      </x:c>
      <x:c r="J3231" s="4" t="n">
        <x:v>0.341</x:v>
      </x:c>
      <x:c r="K3231" s="4">
        <x:f>I3231*J3231</x:f>
      </x:c>
      <x:c r="L3231" s="4" t="n">
        <x:v>153.883</x:v>
      </x:c>
      <x:c r="M3231" s="5">
        <x:f>J3231/3.545*100</x:f>
      </x:c>
      <x:c r="N3231" s="6">
        <x:f>M3231*L3231/100</x:f>
      </x:c>
      <x:c r="O3231" s="6">
        <x:f>H3231-N3231</x:f>
      </x:c>
    </x:row>
    <x:row r="3232" spans="1:25">
      <x:c r="A3232" s="0" t="s">
        <x:v>112</x:v>
      </x:c>
      <x:c r="B3232" s="0" t="n">
        <x:v>2460</x:v>
      </x:c>
      <x:c r="C3232" s="0" t="s">
        <x:v>21</x:v>
      </x:c>
      <x:c r="D3232" s="0" t="s">
        <x:v>22</x:v>
      </x:c>
      <x:c r="E3232" s="0" t="s">
        <x:v>23</x:v>
      </x:c>
      <x:c r="F3232" s="0" t="s">
        <x:v>20</x:v>
      </x:c>
      <x:c r="G3232" s="0" t="n">
        <x:v>117</x:v>
      </x:c>
      <x:c r="H3232" s="4" t="n">
        <x:v>39.897</x:v>
      </x:c>
      <x:c r="I3232" s="4" t="n">
        <x:v>117</x:v>
      </x:c>
      <x:c r="J3232" s="4" t="n">
        <x:v>0.341</x:v>
      </x:c>
      <x:c r="K3232" s="4">
        <x:f>I3232*J3232</x:f>
      </x:c>
      <x:c r="L3232" s="4" t="n">
        <x:v>153.883</x:v>
      </x:c>
      <x:c r="M3232" s="5">
        <x:f>J3232/3.545*100</x:f>
      </x:c>
      <x:c r="N3232" s="6">
        <x:f>M3232*L3232/100</x:f>
      </x:c>
      <x:c r="O3232" s="6">
        <x:f>H3232-N3232</x:f>
      </x:c>
    </x:row>
    <x:row r="3233" spans="1:25">
      <x:c r="A3233" s="0" t="s">
        <x:v>112</x:v>
      </x:c>
      <x:c r="B3233" s="0" t="n">
        <x:v>2460</x:v>
      </x:c>
      <x:c r="C3233" s="0" t="s">
        <x:v>21</x:v>
      </x:c>
      <x:c r="D3233" s="0" t="s">
        <x:v>22</x:v>
      </x:c>
      <x:c r="E3233" s="0" t="s">
        <x:v>23</x:v>
      </x:c>
      <x:c r="F3233" s="0" t="s">
        <x:v>20</x:v>
      </x:c>
      <x:c r="G3233" s="0" t="n">
        <x:v>117</x:v>
      </x:c>
      <x:c r="H3233" s="4" t="n">
        <x:v>39.897</x:v>
      </x:c>
      <x:c r="I3233" s="4" t="n">
        <x:v>117</x:v>
      </x:c>
      <x:c r="J3233" s="4" t="n">
        <x:v>0.341</x:v>
      </x:c>
      <x:c r="K3233" s="4">
        <x:f>I3233*J3233</x:f>
      </x:c>
      <x:c r="L3233" s="4" t="n">
        <x:v>153.883</x:v>
      </x:c>
      <x:c r="M3233" s="5">
        <x:f>J3233/3.545*100</x:f>
      </x:c>
      <x:c r="N3233" s="6">
        <x:f>M3233*L3233/100</x:f>
      </x:c>
      <x:c r="O3233" s="6">
        <x:f>H3233-N3233</x:f>
      </x:c>
    </x:row>
    <x:row r="3234" spans="1:25">
      <x:c r="A3234" s="0" t="s">
        <x:v>112</x:v>
      </x:c>
      <x:c r="B3234" s="0" t="n">
        <x:v>2460</x:v>
      </x:c>
      <x:c r="C3234" s="0" t="s">
        <x:v>21</x:v>
      </x:c>
      <x:c r="D3234" s="0" t="s">
        <x:v>22</x:v>
      </x:c>
      <x:c r="E3234" s="0" t="s">
        <x:v>23</x:v>
      </x:c>
      <x:c r="F3234" s="0" t="s">
        <x:v>20</x:v>
      </x:c>
      <x:c r="G3234" s="0" t="n">
        <x:v>117</x:v>
      </x:c>
      <x:c r="H3234" s="4" t="n">
        <x:v>43.384</x:v>
      </x:c>
      <x:c r="I3234" s="4" t="n">
        <x:v>117</x:v>
      </x:c>
      <x:c r="J3234" s="4" t="n">
        <x:v>0.371</x:v>
      </x:c>
      <x:c r="K3234" s="4">
        <x:f>I3234*J3234</x:f>
      </x:c>
      <x:c r="L3234" s="4" t="n">
        <x:v>153.883</x:v>
      </x:c>
      <x:c r="M3234" s="5">
        <x:f>J3234/3.545*100</x:f>
      </x:c>
      <x:c r="N3234" s="6">
        <x:f>M3234*L3234/100</x:f>
      </x:c>
      <x:c r="O3234" s="6">
        <x:f>H3234-N3234</x:f>
      </x:c>
    </x:row>
    <x:row r="3235" spans="1:25">
      <x:c r="A3235" s="0" t="s">
        <x:v>112</x:v>
      </x:c>
      <x:c r="B3235" s="0" t="n">
        <x:v>2460</x:v>
      </x:c>
      <x:c r="C3235" s="0" t="s">
        <x:v>21</x:v>
      </x:c>
      <x:c r="D3235" s="0" t="s">
        <x:v>22</x:v>
      </x:c>
      <x:c r="E3235" s="0" t="s">
        <x:v>23</x:v>
      </x:c>
      <x:c r="F3235" s="0" t="s">
        <x:v>20</x:v>
      </x:c>
      <x:c r="G3235" s="0" t="n">
        <x:v>117</x:v>
      </x:c>
      <x:c r="H3235" s="4" t="n">
        <x:v>43.384</x:v>
      </x:c>
      <x:c r="I3235" s="4" t="n">
        <x:v>117</x:v>
      </x:c>
      <x:c r="J3235" s="4" t="n">
        <x:v>0.371</x:v>
      </x:c>
      <x:c r="K3235" s="4">
        <x:f>I3235*J3235</x:f>
      </x:c>
      <x:c r="L3235" s="4" t="n">
        <x:v>153.883</x:v>
      </x:c>
      <x:c r="M3235" s="5">
        <x:f>J3235/3.545*100</x:f>
      </x:c>
      <x:c r="N3235" s="6">
        <x:f>M3235*L3235/100</x:f>
      </x:c>
      <x:c r="O3235" s="6">
        <x:f>H3235-N3235</x:f>
      </x:c>
    </x:row>
    <x:row r="3236" spans="1:25">
      <x:c r="A3236" s="0" t="s">
        <x:v>112</x:v>
      </x:c>
      <x:c r="B3236" s="0" t="n">
        <x:v>2460</x:v>
      </x:c>
      <x:c r="C3236" s="0" t="s">
        <x:v>21</x:v>
      </x:c>
      <x:c r="D3236" s="0" t="s">
        <x:v>28</x:v>
      </x:c>
      <x:c r="E3236" s="0" t="s">
        <x:v>19</x:v>
      </x:c>
      <x:c r="F3236" s="0" t="s">
        <x:v>26</x:v>
      </x:c>
      <x:c r="G3236" s="0" t="n">
        <x:v>117</x:v>
      </x:c>
      <x:c r="H3236" s="4" t="n">
        <x:v>30.423</x:v>
      </x:c>
      <x:c r="I3236" s="4" t="n">
        <x:v>117</x:v>
      </x:c>
      <x:c r="J3236" s="4" t="n">
        <x:v>0.26</x:v>
      </x:c>
      <x:c r="K3236" s="4">
        <x:f>I3236*J3236</x:f>
      </x:c>
      <x:c r="L3236" s="4" t="n">
        <x:v>153.883</x:v>
      </x:c>
      <x:c r="M3236" s="5">
        <x:f>J3236/3.545*100</x:f>
      </x:c>
      <x:c r="N3236" s="6">
        <x:f>M3236*L3236/100</x:f>
      </x:c>
      <x:c r="O3236" s="6">
        <x:f>H3236-N3236</x:f>
      </x:c>
    </x:row>
    <x:row r="3237" spans="1:25">
      <x:c r="A3237" s="0" t="s">
        <x:v>112</x:v>
      </x:c>
      <x:c r="B3237" s="0" t="n">
        <x:v>2460</x:v>
      </x:c>
      <x:c r="C3237" s="0" t="s">
        <x:v>21</x:v>
      </x:c>
      <x:c r="D3237" s="0" t="s">
        <x:v>28</x:v>
      </x:c>
      <x:c r="E3237" s="0" t="s">
        <x:v>23</x:v>
      </x:c>
      <x:c r="F3237" s="0" t="s">
        <x:v>26</x:v>
      </x:c>
      <x:c r="G3237" s="0" t="n">
        <x:v>117</x:v>
      </x:c>
      <x:c r="H3237" s="4" t="n">
        <x:v>177.84</x:v>
      </x:c>
      <x:c r="I3237" s="4" t="n">
        <x:v>117</x:v>
      </x:c>
      <x:c r="J3237" s="4" t="n">
        <x:v>1.52</x:v>
      </x:c>
      <x:c r="K3237" s="4">
        <x:f>I3237*J3237</x:f>
      </x:c>
      <x:c r="L3237" s="4" t="n">
        <x:v>153.883</x:v>
      </x:c>
      <x:c r="M3237" s="5">
        <x:f>J3237/3.545*100</x:f>
      </x:c>
      <x:c r="N3237" s="6">
        <x:f>M3237*L3237/100</x:f>
      </x:c>
      <x:c r="O3237" s="6">
        <x:f>H3237-N3237</x:f>
      </x:c>
    </x:row>
    <x:row r="3238" spans="1:25">
      <x:c r="A3238" s="0" t="s">
        <x:v>93</x:v>
      </x:c>
      <x:c r="B3238" s="0" t="n">
        <x:v>2461</x:v>
      </x:c>
      <x:c r="C3238" s="0" t="s">
        <x:v>21</x:v>
      </x:c>
      <x:c r="D3238" s="0" t="s">
        <x:v>22</x:v>
      </x:c>
      <x:c r="E3238" s="0" t="s">
        <x:v>23</x:v>
      </x:c>
      <x:c r="F3238" s="0" t="s">
        <x:v>20</x:v>
      </x:c>
      <x:c r="G3238" s="0" t="n">
        <x:v>117</x:v>
      </x:c>
      <x:c r="H3238" s="4" t="n">
        <x:v>43.384</x:v>
      </x:c>
      <x:c r="I3238" s="4" t="n">
        <x:v>117</x:v>
      </x:c>
      <x:c r="J3238" s="4" t="n">
        <x:v>0.371</x:v>
      </x:c>
      <x:c r="K3238" s="4">
        <x:f>I3238*J3238</x:f>
      </x:c>
      <x:c r="L3238" s="4" t="n">
        <x:v>52.784</x:v>
      </x:c>
      <x:c r="M3238" s="5">
        <x:f>J3238/3.234*100</x:f>
      </x:c>
      <x:c r="N3238" s="6">
        <x:f>M3238*L3238/100</x:f>
      </x:c>
      <x:c r="O3238" s="6">
        <x:f>H3238-N3238</x:f>
      </x:c>
    </x:row>
    <x:row r="3239" spans="1:25">
      <x:c r="A3239" s="0" t="s">
        <x:v>93</x:v>
      </x:c>
      <x:c r="B3239" s="0" t="n">
        <x:v>2461</x:v>
      </x:c>
      <x:c r="C3239" s="0" t="s">
        <x:v>21</x:v>
      </x:c>
      <x:c r="D3239" s="0" t="s">
        <x:v>22</x:v>
      </x:c>
      <x:c r="E3239" s="0" t="s">
        <x:v>23</x:v>
      </x:c>
      <x:c r="F3239" s="0" t="s">
        <x:v>20</x:v>
      </x:c>
      <x:c r="G3239" s="0" t="n">
        <x:v>117</x:v>
      </x:c>
      <x:c r="H3239" s="4" t="n">
        <x:v>43.384</x:v>
      </x:c>
      <x:c r="I3239" s="4" t="n">
        <x:v>117</x:v>
      </x:c>
      <x:c r="J3239" s="4" t="n">
        <x:v>0.371</x:v>
      </x:c>
      <x:c r="K3239" s="4">
        <x:f>I3239*J3239</x:f>
      </x:c>
      <x:c r="L3239" s="4" t="n">
        <x:v>52.784</x:v>
      </x:c>
      <x:c r="M3239" s="5">
        <x:f>J3239/3.234*100</x:f>
      </x:c>
      <x:c r="N3239" s="6">
        <x:f>M3239*L3239/100</x:f>
      </x:c>
      <x:c r="O3239" s="6">
        <x:f>H3239-N3239</x:f>
      </x:c>
    </x:row>
    <x:row r="3240" spans="1:25">
      <x:c r="A3240" s="0" t="s">
        <x:v>93</x:v>
      </x:c>
      <x:c r="B3240" s="0" t="n">
        <x:v>2461</x:v>
      </x:c>
      <x:c r="C3240" s="0" t="s">
        <x:v>21</x:v>
      </x:c>
      <x:c r="D3240" s="0" t="s">
        <x:v>22</x:v>
      </x:c>
      <x:c r="E3240" s="0" t="s">
        <x:v>23</x:v>
      </x:c>
      <x:c r="F3240" s="0" t="s">
        <x:v>20</x:v>
      </x:c>
      <x:c r="G3240" s="0" t="n">
        <x:v>117</x:v>
      </x:c>
      <x:c r="H3240" s="4" t="n">
        <x:v>43.384</x:v>
      </x:c>
      <x:c r="I3240" s="4" t="n">
        <x:v>117</x:v>
      </x:c>
      <x:c r="J3240" s="4" t="n">
        <x:v>0.371</x:v>
      </x:c>
      <x:c r="K3240" s="4">
        <x:f>I3240*J3240</x:f>
      </x:c>
      <x:c r="L3240" s="4" t="n">
        <x:v>52.784</x:v>
      </x:c>
      <x:c r="M3240" s="5">
        <x:f>J3240/3.234*100</x:f>
      </x:c>
      <x:c r="N3240" s="6">
        <x:f>M3240*L3240/100</x:f>
      </x:c>
      <x:c r="O3240" s="6">
        <x:f>H3240-N3240</x:f>
      </x:c>
    </x:row>
    <x:row r="3241" spans="1:25">
      <x:c r="A3241" s="0" t="s">
        <x:v>93</x:v>
      </x:c>
      <x:c r="B3241" s="0" t="n">
        <x:v>2461</x:v>
      </x:c>
      <x:c r="C3241" s="0" t="s">
        <x:v>21</x:v>
      </x:c>
      <x:c r="D3241" s="0" t="s">
        <x:v>22</x:v>
      </x:c>
      <x:c r="E3241" s="0" t="s">
        <x:v>23</x:v>
      </x:c>
      <x:c r="F3241" s="0" t="s">
        <x:v>20</x:v>
      </x:c>
      <x:c r="G3241" s="0" t="n">
        <x:v>117</x:v>
      </x:c>
      <x:c r="H3241" s="4" t="n">
        <x:v>39.897</x:v>
      </x:c>
      <x:c r="I3241" s="4" t="n">
        <x:v>117</x:v>
      </x:c>
      <x:c r="J3241" s="4" t="n">
        <x:v>0.341</x:v>
      </x:c>
      <x:c r="K3241" s="4">
        <x:f>I3241*J3241</x:f>
      </x:c>
      <x:c r="L3241" s="4" t="n">
        <x:v>52.784</x:v>
      </x:c>
      <x:c r="M3241" s="5">
        <x:f>J3241/3.234*100</x:f>
      </x:c>
      <x:c r="N3241" s="6">
        <x:f>M3241*L3241/100</x:f>
      </x:c>
      <x:c r="O3241" s="6">
        <x:f>H3241-N3241</x:f>
      </x:c>
    </x:row>
    <x:row r="3242" spans="1:25">
      <x:c r="A3242" s="0" t="s">
        <x:v>93</x:v>
      </x:c>
      <x:c r="B3242" s="0" t="n">
        <x:v>2461</x:v>
      </x:c>
      <x:c r="C3242" s="0" t="s">
        <x:v>21</x:v>
      </x:c>
      <x:c r="D3242" s="0" t="s">
        <x:v>28</x:v>
      </x:c>
      <x:c r="E3242" s="0" t="s">
        <x:v>19</x:v>
      </x:c>
      <x:c r="F3242" s="0" t="s">
        <x:v>26</x:v>
      </x:c>
      <x:c r="G3242" s="0" t="n">
        <x:v>117</x:v>
      </x:c>
      <x:c r="H3242" s="4" t="n">
        <x:v>30.426</x:v>
      </x:c>
      <x:c r="I3242" s="4" t="n">
        <x:v>117</x:v>
      </x:c>
      <x:c r="J3242" s="4" t="n">
        <x:v>0.26</x:v>
      </x:c>
      <x:c r="K3242" s="4">
        <x:f>I3242*J3242</x:f>
      </x:c>
      <x:c r="L3242" s="4" t="n">
        <x:v>52.784</x:v>
      </x:c>
      <x:c r="M3242" s="5">
        <x:f>J3242/3.234*100</x:f>
      </x:c>
      <x:c r="N3242" s="6">
        <x:f>M3242*L3242/100</x:f>
      </x:c>
      <x:c r="O3242" s="6">
        <x:f>H3242-N3242</x:f>
      </x:c>
    </x:row>
    <x:row r="3243" spans="1:25">
      <x:c r="A3243" s="0" t="s">
        <x:v>93</x:v>
      </x:c>
      <x:c r="B3243" s="0" t="n">
        <x:v>2461</x:v>
      </x:c>
      <x:c r="C3243" s="0" t="s">
        <x:v>21</x:v>
      </x:c>
      <x:c r="D3243" s="0" t="s">
        <x:v>28</x:v>
      </x:c>
      <x:c r="E3243" s="0" t="s">
        <x:v>23</x:v>
      </x:c>
      <x:c r="F3243" s="0" t="s">
        <x:v>26</x:v>
      </x:c>
      <x:c r="G3243" s="0" t="n">
        <x:v>117</x:v>
      </x:c>
      <x:c r="H3243" s="4" t="n">
        <x:v>177.84</x:v>
      </x:c>
      <x:c r="I3243" s="4" t="n">
        <x:v>117</x:v>
      </x:c>
      <x:c r="J3243" s="4" t="n">
        <x:v>1.52</x:v>
      </x:c>
      <x:c r="K3243" s="4">
        <x:f>I3243*J3243</x:f>
      </x:c>
      <x:c r="L3243" s="4" t="n">
        <x:v>52.784</x:v>
      </x:c>
      <x:c r="M3243" s="5">
        <x:f>J3243/3.234*100</x:f>
      </x:c>
      <x:c r="N3243" s="6">
        <x:f>M3243*L3243/100</x:f>
      </x:c>
      <x:c r="O3243" s="6">
        <x:f>H3243-N3243</x:f>
      </x:c>
    </x:row>
    <x:row r="3244" spans="1:25">
      <x:c r="A3244" s="0" t="s">
        <x:v>105</x:v>
      </x:c>
      <x:c r="B3244" s="0" t="n">
        <x:v>2462</x:v>
      </x:c>
      <x:c r="C3244" s="0" t="s">
        <x:v>21</x:v>
      </x:c>
      <x:c r="D3244" s="0" t="s">
        <x:v>22</x:v>
      </x:c>
      <x:c r="E3244" s="0" t="s">
        <x:v>74</x:v>
      </x:c>
      <x:c r="F3244" s="0" t="s">
        <x:v>20</x:v>
      </x:c>
      <x:c r="G3244" s="0" t="n">
        <x:v>173</x:v>
      </x:c>
      <x:c r="H3244" s="4" t="n">
        <x:v>50.4</x:v>
      </x:c>
      <x:c r="I3244" s="4" t="n">
        <x:v>173</x:v>
      </x:c>
      <x:c r="J3244" s="4" t="n">
        <x:v>0.291</x:v>
      </x:c>
      <x:c r="K3244" s="4">
        <x:f>I3244*J3244</x:f>
      </x:c>
      <x:c r="L3244" s="4" t="n">
        <x:v>0</x:v>
      </x:c>
      <x:c r="M3244" s="5">
        <x:f>J3244/2.057*100</x:f>
      </x:c>
      <x:c r="N3244" s="6">
        <x:f>M3244*L3244/100</x:f>
      </x:c>
      <x:c r="O3244" s="6">
        <x:f>H3244-N3244</x:f>
      </x:c>
    </x:row>
    <x:row r="3245" spans="1:25">
      <x:c r="A3245" s="0" t="s">
        <x:v>105</x:v>
      </x:c>
      <x:c r="B3245" s="0" t="n">
        <x:v>2462</x:v>
      </x:c>
      <x:c r="C3245" s="0" t="s">
        <x:v>21</x:v>
      </x:c>
      <x:c r="D3245" s="0" t="s">
        <x:v>33</x:v>
      </x:c>
      <x:c r="E3245" s="0" t="s">
        <x:v>73</x:v>
      </x:c>
      <x:c r="F3245" s="0" t="s">
        <x:v>20</x:v>
      </x:c>
      <x:c r="G3245" s="0" t="n">
        <x:v>173</x:v>
      </x:c>
      <x:c r="H3245" s="4" t="n">
        <x:v>46.018</x:v>
      </x:c>
      <x:c r="I3245" s="4" t="n">
        <x:v>173</x:v>
      </x:c>
      <x:c r="J3245" s="4" t="n">
        <x:v>0.266</x:v>
      </x:c>
      <x:c r="K3245" s="4">
        <x:f>I3245*J3245</x:f>
      </x:c>
      <x:c r="L3245" s="4" t="n">
        <x:v>0</x:v>
      </x:c>
      <x:c r="M3245" s="5">
        <x:f>J3245/2.057*100</x:f>
      </x:c>
      <x:c r="N3245" s="6">
        <x:f>M3245*L3245/100</x:f>
      </x:c>
      <x:c r="O3245" s="6">
        <x:f>H3245-N3245</x:f>
      </x:c>
    </x:row>
    <x:row r="3246" spans="1:25">
      <x:c r="A3246" s="0" t="s">
        <x:v>105</x:v>
      </x:c>
      <x:c r="B3246" s="0" t="n">
        <x:v>2462</x:v>
      </x:c>
      <x:c r="C3246" s="0" t="s">
        <x:v>21</x:v>
      </x:c>
      <x:c r="D3246" s="0" t="s">
        <x:v>22</x:v>
      </x:c>
      <x:c r="E3246" s="0" t="s">
        <x:v>74</x:v>
      </x:c>
      <x:c r="F3246" s="0" t="s">
        <x:v>20</x:v>
      </x:c>
      <x:c r="G3246" s="0" t="n">
        <x:v>173</x:v>
      </x:c>
      <x:c r="H3246" s="4" t="n">
        <x:v>50.4</x:v>
      </x:c>
      <x:c r="I3246" s="4" t="n">
        <x:v>173</x:v>
      </x:c>
      <x:c r="J3246" s="4" t="n">
        <x:v>0.291</x:v>
      </x:c>
      <x:c r="K3246" s="4">
        <x:f>I3246*J3246</x:f>
      </x:c>
      <x:c r="L3246" s="4" t="n">
        <x:v>0</x:v>
      </x:c>
      <x:c r="M3246" s="5">
        <x:f>J3246/2.057*100</x:f>
      </x:c>
      <x:c r="N3246" s="6">
        <x:f>M3246*L3246/100</x:f>
      </x:c>
      <x:c r="O3246" s="6">
        <x:f>H3246-N3246</x:f>
      </x:c>
    </x:row>
    <x:row r="3247" spans="1:25">
      <x:c r="A3247" s="0" t="s">
        <x:v>105</x:v>
      </x:c>
      <x:c r="B3247" s="0" t="n">
        <x:v>2462</x:v>
      </x:c>
      <x:c r="C3247" s="0" t="s">
        <x:v>21</x:v>
      </x:c>
      <x:c r="D3247" s="0" t="s">
        <x:v>22</x:v>
      </x:c>
      <x:c r="E3247" s="0" t="s">
        <x:v>74</x:v>
      </x:c>
      <x:c r="F3247" s="0" t="s">
        <x:v>20</x:v>
      </x:c>
      <x:c r="G3247" s="0" t="n">
        <x:v>173</x:v>
      </x:c>
      <x:c r="H3247" s="4" t="n">
        <x:v>50.4</x:v>
      </x:c>
      <x:c r="I3247" s="4" t="n">
        <x:v>173</x:v>
      </x:c>
      <x:c r="J3247" s="4" t="n">
        <x:v>0.291</x:v>
      </x:c>
      <x:c r="K3247" s="4">
        <x:f>I3247*J3247</x:f>
      </x:c>
      <x:c r="L3247" s="4" t="n">
        <x:v>0</x:v>
      </x:c>
      <x:c r="M3247" s="5">
        <x:f>J3247/2.057*100</x:f>
      </x:c>
      <x:c r="N3247" s="6">
        <x:f>M3247*L3247/100</x:f>
      </x:c>
      <x:c r="O3247" s="6">
        <x:f>H3247-N3247</x:f>
      </x:c>
    </x:row>
    <x:row r="3248" spans="1:25">
      <x:c r="A3248" s="0" t="s">
        <x:v>105</x:v>
      </x:c>
      <x:c r="B3248" s="0" t="n">
        <x:v>2462</x:v>
      </x:c>
      <x:c r="C3248" s="0" t="s">
        <x:v>21</x:v>
      </x:c>
      <x:c r="D3248" s="0" t="s">
        <x:v>33</x:v>
      </x:c>
      <x:c r="E3248" s="0" t="s">
        <x:v>73</x:v>
      </x:c>
      <x:c r="F3248" s="0" t="s">
        <x:v>26</x:v>
      </x:c>
      <x:c r="G3248" s="0" t="n">
        <x:v>173</x:v>
      </x:c>
      <x:c r="H3248" s="4" t="n">
        <x:v>13.499</x:v>
      </x:c>
      <x:c r="I3248" s="4" t="n">
        <x:v>173</x:v>
      </x:c>
      <x:c r="J3248" s="4" t="n">
        <x:v>0.078</x:v>
      </x:c>
      <x:c r="K3248" s="4">
        <x:f>I3248*J3248</x:f>
      </x:c>
      <x:c r="L3248" s="4" t="n">
        <x:v>0</x:v>
      </x:c>
      <x:c r="M3248" s="5">
        <x:f>J3248/2.057*100</x:f>
      </x:c>
      <x:c r="N3248" s="6">
        <x:f>M3248*L3248/100</x:f>
      </x:c>
      <x:c r="O3248" s="6">
        <x:f>H3248-N3248</x:f>
      </x:c>
    </x:row>
    <x:row r="3249" spans="1:25">
      <x:c r="A3249" s="0" t="s">
        <x:v>105</x:v>
      </x:c>
      <x:c r="B3249" s="0" t="n">
        <x:v>2462</x:v>
      </x:c>
      <x:c r="C3249" s="0" t="s">
        <x:v>21</x:v>
      </x:c>
      <x:c r="D3249" s="0" t="s">
        <x:v>36</x:v>
      </x:c>
      <x:c r="E3249" s="0" t="s">
        <x:v>75</x:v>
      </x:c>
      <x:c r="F3249" s="0" t="s">
        <x:v>26</x:v>
      </x:c>
      <x:c r="G3249" s="0" t="n">
        <x:v>173</x:v>
      </x:c>
      <x:c r="H3249" s="4" t="n">
        <x:v>72.661</x:v>
      </x:c>
      <x:c r="I3249" s="4" t="n">
        <x:v>173</x:v>
      </x:c>
      <x:c r="J3249" s="4" t="n">
        <x:v>0.42</x:v>
      </x:c>
      <x:c r="K3249" s="4">
        <x:f>I3249*J3249</x:f>
      </x:c>
      <x:c r="L3249" s="4" t="n">
        <x:v>0</x:v>
      </x:c>
      <x:c r="M3249" s="5">
        <x:f>J3249/2.057*100</x:f>
      </x:c>
      <x:c r="N3249" s="6">
        <x:f>M3249*L3249/100</x:f>
      </x:c>
      <x:c r="O3249" s="6">
        <x:f>H3249-N3249</x:f>
      </x:c>
    </x:row>
    <x:row r="3250" spans="1:25">
      <x:c r="A3250" s="0" t="s">
        <x:v>105</x:v>
      </x:c>
      <x:c r="B3250" s="0" t="n">
        <x:v>2462</x:v>
      </x:c>
      <x:c r="C3250" s="0" t="s">
        <x:v>21</x:v>
      </x:c>
      <x:c r="D3250" s="0" t="s">
        <x:v>36</x:v>
      </x:c>
      <x:c r="E3250" s="0" t="s">
        <x:v>76</x:v>
      </x:c>
      <x:c r="F3250" s="0" t="s">
        <x:v>26</x:v>
      </x:c>
      <x:c r="G3250" s="0" t="n">
        <x:v>173</x:v>
      </x:c>
      <x:c r="H3250" s="4" t="n">
        <x:v>72.66</x:v>
      </x:c>
      <x:c r="I3250" s="4" t="n">
        <x:v>173</x:v>
      </x:c>
      <x:c r="J3250" s="4" t="n">
        <x:v>0.42</x:v>
      </x:c>
      <x:c r="K3250" s="4">
        <x:f>I3250*J3250</x:f>
      </x:c>
      <x:c r="L3250" s="4" t="n">
        <x:v>0</x:v>
      </x:c>
      <x:c r="M3250" s="5">
        <x:f>J3250/2.057*100</x:f>
      </x:c>
      <x:c r="N3250" s="6">
        <x:f>M3250*L3250/100</x:f>
      </x:c>
      <x:c r="O3250" s="6">
        <x:f>H3250-N3250</x:f>
      </x:c>
    </x:row>
    <x:row r="3251" spans="1:25">
      <x:c r="A3251" s="0" t="s">
        <x:v>77</x:v>
      </x:c>
      <x:c r="B3251" s="0" t="n">
        <x:v>2464</x:v>
      </x:c>
      <x:c r="C3251" s="0" t="s">
        <x:v>21</x:v>
      </x:c>
      <x:c r="D3251" s="0" t="s">
        <x:v>22</x:v>
      </x:c>
      <x:c r="E3251" s="0" t="s">
        <x:v>74</x:v>
      </x:c>
      <x:c r="F3251" s="0" t="s">
        <x:v>20</x:v>
      </x:c>
      <x:c r="G3251" s="0" t="n">
        <x:v>173</x:v>
      </x:c>
      <x:c r="H3251" s="4" t="n">
        <x:v>50.4</x:v>
      </x:c>
      <x:c r="I3251" s="4" t="n">
        <x:v>173</x:v>
      </x:c>
      <x:c r="J3251" s="4" t="n">
        <x:v>0.291</x:v>
      </x:c>
      <x:c r="K3251" s="4">
        <x:f>I3251*J3251</x:f>
      </x:c>
      <x:c r="L3251" s="4" t="n">
        <x:v>0</x:v>
      </x:c>
      <x:c r="M3251" s="5">
        <x:f>J3251/1.766*100</x:f>
      </x:c>
      <x:c r="N3251" s="6">
        <x:f>M3251*L3251/100</x:f>
      </x:c>
      <x:c r="O3251" s="6">
        <x:f>H3251-N3251</x:f>
      </x:c>
    </x:row>
    <x:row r="3252" spans="1:25">
      <x:c r="A3252" s="0" t="s">
        <x:v>77</x:v>
      </x:c>
      <x:c r="B3252" s="0" t="n">
        <x:v>2464</x:v>
      </x:c>
      <x:c r="C3252" s="0" t="s">
        <x:v>21</x:v>
      </x:c>
      <x:c r="D3252" s="0" t="s">
        <x:v>33</x:v>
      </x:c>
      <x:c r="E3252" s="0" t="s">
        <x:v>73</x:v>
      </x:c>
      <x:c r="F3252" s="0" t="s">
        <x:v>20</x:v>
      </x:c>
      <x:c r="G3252" s="0" t="n">
        <x:v>173</x:v>
      </x:c>
      <x:c r="H3252" s="4" t="n">
        <x:v>46.018</x:v>
      </x:c>
      <x:c r="I3252" s="4" t="n">
        <x:v>173</x:v>
      </x:c>
      <x:c r="J3252" s="4" t="n">
        <x:v>0.266</x:v>
      </x:c>
      <x:c r="K3252" s="4">
        <x:f>I3252*J3252</x:f>
      </x:c>
      <x:c r="L3252" s="4" t="n">
        <x:v>0</x:v>
      </x:c>
      <x:c r="M3252" s="5">
        <x:f>J3252/1.766*100</x:f>
      </x:c>
      <x:c r="N3252" s="6">
        <x:f>M3252*L3252/100</x:f>
      </x:c>
      <x:c r="O3252" s="6">
        <x:f>H3252-N3252</x:f>
      </x:c>
    </x:row>
    <x:row r="3253" spans="1:25">
      <x:c r="A3253" s="0" t="s">
        <x:v>77</x:v>
      </x:c>
      <x:c r="B3253" s="0" t="n">
        <x:v>2464</x:v>
      </x:c>
      <x:c r="C3253" s="0" t="s">
        <x:v>21</x:v>
      </x:c>
      <x:c r="D3253" s="0" t="s">
        <x:v>22</x:v>
      </x:c>
      <x:c r="E3253" s="0" t="s">
        <x:v>74</x:v>
      </x:c>
      <x:c r="F3253" s="0" t="s">
        <x:v>20</x:v>
      </x:c>
      <x:c r="G3253" s="0" t="n">
        <x:v>173</x:v>
      </x:c>
      <x:c r="H3253" s="4" t="n">
        <x:v>50.4</x:v>
      </x:c>
      <x:c r="I3253" s="4" t="n">
        <x:v>173</x:v>
      </x:c>
      <x:c r="J3253" s="4" t="n">
        <x:v>0.291</x:v>
      </x:c>
      <x:c r="K3253" s="4">
        <x:f>I3253*J3253</x:f>
      </x:c>
      <x:c r="L3253" s="4" t="n">
        <x:v>0</x:v>
      </x:c>
      <x:c r="M3253" s="5">
        <x:f>J3253/1.766*100</x:f>
      </x:c>
      <x:c r="N3253" s="6">
        <x:f>M3253*L3253/100</x:f>
      </x:c>
      <x:c r="O3253" s="6">
        <x:f>H3253-N3253</x:f>
      </x:c>
    </x:row>
    <x:row r="3254" spans="1:25">
      <x:c r="A3254" s="0" t="s">
        <x:v>77</x:v>
      </x:c>
      <x:c r="B3254" s="0" t="n">
        <x:v>2464</x:v>
      </x:c>
      <x:c r="C3254" s="0" t="s">
        <x:v>21</x:v>
      </x:c>
      <x:c r="D3254" s="0" t="s">
        <x:v>33</x:v>
      </x:c>
      <x:c r="E3254" s="0" t="s">
        <x:v>73</x:v>
      </x:c>
      <x:c r="F3254" s="0" t="s">
        <x:v>26</x:v>
      </x:c>
      <x:c r="G3254" s="0" t="n">
        <x:v>173</x:v>
      </x:c>
      <x:c r="H3254" s="4" t="n">
        <x:v>13.496</x:v>
      </x:c>
      <x:c r="I3254" s="4" t="n">
        <x:v>173</x:v>
      </x:c>
      <x:c r="J3254" s="4" t="n">
        <x:v>0.078</x:v>
      </x:c>
      <x:c r="K3254" s="4">
        <x:f>I3254*J3254</x:f>
      </x:c>
      <x:c r="L3254" s="4" t="n">
        <x:v>0</x:v>
      </x:c>
      <x:c r="M3254" s="5">
        <x:f>J3254/1.766*100</x:f>
      </x:c>
      <x:c r="N3254" s="6">
        <x:f>M3254*L3254/100</x:f>
      </x:c>
      <x:c r="O3254" s="6">
        <x:f>H3254-N3254</x:f>
      </x:c>
    </x:row>
    <x:row r="3255" spans="1:25">
      <x:c r="A3255" s="0" t="s">
        <x:v>77</x:v>
      </x:c>
      <x:c r="B3255" s="0" t="n">
        <x:v>2464</x:v>
      </x:c>
      <x:c r="C3255" s="0" t="s">
        <x:v>21</x:v>
      </x:c>
      <x:c r="D3255" s="0" t="s">
        <x:v>36</x:v>
      </x:c>
      <x:c r="E3255" s="0" t="s">
        <x:v>75</x:v>
      </x:c>
      <x:c r="F3255" s="0" t="s">
        <x:v>26</x:v>
      </x:c>
      <x:c r="G3255" s="0" t="n">
        <x:v>173</x:v>
      </x:c>
      <x:c r="H3255" s="4" t="n">
        <x:v>72.66</x:v>
      </x:c>
      <x:c r="I3255" s="4" t="n">
        <x:v>173</x:v>
      </x:c>
      <x:c r="J3255" s="4" t="n">
        <x:v>0.42</x:v>
      </x:c>
      <x:c r="K3255" s="4">
        <x:f>I3255*J3255</x:f>
      </x:c>
      <x:c r="L3255" s="4" t="n">
        <x:v>0</x:v>
      </x:c>
      <x:c r="M3255" s="5">
        <x:f>J3255/1.766*100</x:f>
      </x:c>
      <x:c r="N3255" s="6">
        <x:f>M3255*L3255/100</x:f>
      </x:c>
      <x:c r="O3255" s="6">
        <x:f>H3255-N3255</x:f>
      </x:c>
    </x:row>
    <x:row r="3256" spans="1:25">
      <x:c r="A3256" s="0" t="s">
        <x:v>77</x:v>
      </x:c>
      <x:c r="B3256" s="0" t="n">
        <x:v>2464</x:v>
      </x:c>
      <x:c r="C3256" s="0" t="s">
        <x:v>21</x:v>
      </x:c>
      <x:c r="D3256" s="0" t="s">
        <x:v>36</x:v>
      </x:c>
      <x:c r="E3256" s="0" t="s">
        <x:v>76</x:v>
      </x:c>
      <x:c r="F3256" s="0" t="s">
        <x:v>26</x:v>
      </x:c>
      <x:c r="G3256" s="0" t="n">
        <x:v>173</x:v>
      </x:c>
      <x:c r="H3256" s="4" t="n">
        <x:v>72.662</x:v>
      </x:c>
      <x:c r="I3256" s="4" t="n">
        <x:v>173</x:v>
      </x:c>
      <x:c r="J3256" s="4" t="n">
        <x:v>0.42</x:v>
      </x:c>
      <x:c r="K3256" s="4">
        <x:f>I3256*J3256</x:f>
      </x:c>
      <x:c r="L3256" s="4" t="n">
        <x:v>0</x:v>
      </x:c>
      <x:c r="M3256" s="5">
        <x:f>J3256/1.766*100</x:f>
      </x:c>
      <x:c r="N3256" s="6">
        <x:f>M3256*L3256/100</x:f>
      </x:c>
      <x:c r="O3256" s="6">
        <x:f>H3256-N3256</x:f>
      </x:c>
    </x:row>
    <x:row r="3257" spans="1:25">
      <x:c r="A3257" s="0" t="s">
        <x:v>143</x:v>
      </x:c>
      <x:c r="B3257" s="0" t="n">
        <x:v>2465</x:v>
      </x:c>
      <x:c r="C3257" s="0" t="s">
        <x:v>128</x:v>
      </x:c>
      <x:c r="D3257" s="0" t="s">
        <x:v>18</x:v>
      </x:c>
      <x:c r="E3257" s="0" t="s">
        <x:v>19</x:v>
      </x:c>
      <x:c r="F3257" s="0" t="s">
        <x:v>20</x:v>
      </x:c>
      <x:c r="G3257" s="0" t="n">
        <x:v>618</x:v>
      </x:c>
      <x:c r="H3257" s="4" t="n">
        <x:v>74.16</x:v>
      </x:c>
      <x:c r="I3257" s="4" t="n">
        <x:v>618</x:v>
      </x:c>
      <x:c r="J3257" s="4" t="n">
        <x:v>0.12</x:v>
      </x:c>
      <x:c r="K3257" s="4">
        <x:f>I3257*J3257</x:f>
      </x:c>
      <x:c r="L3257" s="4" t="n">
        <x:v>91.2</x:v>
      </x:c>
      <x:c r="M3257" s="5">
        <x:f>J3257/0.29*100</x:f>
      </x:c>
      <x:c r="N3257" s="6">
        <x:f>M3257*L3257/100</x:f>
      </x:c>
      <x:c r="O3257" s="6">
        <x:f>H3257-N3257</x:f>
      </x:c>
    </x:row>
    <x:row r="3258" spans="1:25">
      <x:c r="A3258" s="0" t="s">
        <x:v>143</x:v>
      </x:c>
      <x:c r="B3258" s="0" t="n">
        <x:v>2465</x:v>
      </x:c>
      <x:c r="C3258" s="0" t="s">
        <x:v>128</x:v>
      </x:c>
      <x:c r="D3258" s="0" t="s">
        <x:v>129</x:v>
      </x:c>
      <x:c r="E3258" s="0" t="s">
        <x:v>130</x:v>
      </x:c>
      <x:c r="F3258" s="0" t="s">
        <x:v>20</x:v>
      </x:c>
      <x:c r="G3258" s="0" t="n">
        <x:v>618</x:v>
      </x:c>
      <x:c r="H3258" s="4" t="n">
        <x:v>61.8</x:v>
      </x:c>
      <x:c r="I3258" s="4" t="n">
        <x:v>618</x:v>
      </x:c>
      <x:c r="J3258" s="4" t="n">
        <x:v>0.1</x:v>
      </x:c>
      <x:c r="K3258" s="4">
        <x:f>I3258*J3258</x:f>
      </x:c>
      <x:c r="L3258" s="4" t="n">
        <x:v>91.2</x:v>
      </x:c>
      <x:c r="M3258" s="5">
        <x:f>J3258/0.29*100</x:f>
      </x:c>
      <x:c r="N3258" s="6">
        <x:f>M3258*L3258/100</x:f>
      </x:c>
      <x:c r="O3258" s="6">
        <x:f>H3258-N3258</x:f>
      </x:c>
    </x:row>
    <x:row r="3259" spans="1:25">
      <x:c r="A3259" s="0" t="s">
        <x:v>143</x:v>
      </x:c>
      <x:c r="B3259" s="0" t="n">
        <x:v>2465</x:v>
      </x:c>
      <x:c r="C3259" s="0" t="s">
        <x:v>128</x:v>
      </x:c>
      <x:c r="D3259" s="0" t="s">
        <x:v>18</x:v>
      </x:c>
      <x:c r="E3259" s="0" t="s">
        <x:v>19</x:v>
      </x:c>
      <x:c r="F3259" s="0" t="s">
        <x:v>26</x:v>
      </x:c>
      <x:c r="G3259" s="0" t="n">
        <x:v>618</x:v>
      </x:c>
      <x:c r="H3259" s="4" t="n">
        <x:v>43.261</x:v>
      </x:c>
      <x:c r="I3259" s="4" t="n">
        <x:v>618</x:v>
      </x:c>
      <x:c r="J3259" s="4" t="n">
        <x:v>0.07</x:v>
      </x:c>
      <x:c r="K3259" s="4">
        <x:f>I3259*J3259</x:f>
      </x:c>
      <x:c r="L3259" s="4" t="n">
        <x:v>91.2</x:v>
      </x:c>
      <x:c r="M3259" s="5">
        <x:f>J3259/0.29*100</x:f>
      </x:c>
      <x:c r="N3259" s="6">
        <x:f>M3259*L3259/100</x:f>
      </x:c>
      <x:c r="O3259" s="6">
        <x:f>H3259-N3259</x:f>
      </x:c>
    </x:row>
    <x:row r="3260" spans="1:25">
      <x:c r="A3260" s="0" t="s">
        <x:v>142</x:v>
      </x:c>
      <x:c r="B3260" s="0" t="n">
        <x:v>2466</x:v>
      </x:c>
      <x:c r="C3260" s="0" t="s">
        <x:v>128</x:v>
      </x:c>
      <x:c r="D3260" s="0" t="s">
        <x:v>129</x:v>
      </x:c>
      <x:c r="E3260" s="0" t="s">
        <x:v>130</x:v>
      </x:c>
      <x:c r="F3260" s="0" t="s">
        <x:v>20</x:v>
      </x:c>
      <x:c r="G3260" s="0" t="n">
        <x:v>618</x:v>
      </x:c>
      <x:c r="H3260" s="4" t="n">
        <x:v>61.8</x:v>
      </x:c>
      <x:c r="I3260" s="4" t="n">
        <x:v>618</x:v>
      </x:c>
      <x:c r="J3260" s="4" t="n">
        <x:v>0.1</x:v>
      </x:c>
      <x:c r="K3260" s="4">
        <x:f>I3260*J3260</x:f>
      </x:c>
      <x:c r="L3260" s="4" t="n">
        <x:v>106.428</x:v>
      </x:c>
      <x:c r="M3260" s="5">
        <x:f>J3260/0.29*100</x:f>
      </x:c>
      <x:c r="N3260" s="6">
        <x:f>M3260*L3260/100</x:f>
      </x:c>
      <x:c r="O3260" s="6">
        <x:f>H3260-N3260</x:f>
      </x:c>
    </x:row>
    <x:row r="3261" spans="1:25">
      <x:c r="A3261" s="0" t="s">
        <x:v>142</x:v>
      </x:c>
      <x:c r="B3261" s="0" t="n">
        <x:v>2466</x:v>
      </x:c>
      <x:c r="C3261" s="0" t="s">
        <x:v>128</x:v>
      </x:c>
      <x:c r="D3261" s="0" t="s">
        <x:v>18</x:v>
      </x:c>
      <x:c r="E3261" s="0" t="s">
        <x:v>19</x:v>
      </x:c>
      <x:c r="F3261" s="0" t="s">
        <x:v>20</x:v>
      </x:c>
      <x:c r="G3261" s="0" t="n">
        <x:v>618</x:v>
      </x:c>
      <x:c r="H3261" s="4" t="n">
        <x:v>74.16</x:v>
      </x:c>
      <x:c r="I3261" s="4" t="n">
        <x:v>618</x:v>
      </x:c>
      <x:c r="J3261" s="4" t="n">
        <x:v>0.12</x:v>
      </x:c>
      <x:c r="K3261" s="4">
        <x:f>I3261*J3261</x:f>
      </x:c>
      <x:c r="L3261" s="4" t="n">
        <x:v>106.428</x:v>
      </x:c>
      <x:c r="M3261" s="5">
        <x:f>J3261/0.29*100</x:f>
      </x:c>
      <x:c r="N3261" s="6">
        <x:f>M3261*L3261/100</x:f>
      </x:c>
      <x:c r="O3261" s="6">
        <x:f>H3261-N3261</x:f>
      </x:c>
    </x:row>
    <x:row r="3262" spans="1:25">
      <x:c r="A3262" s="0" t="s">
        <x:v>142</x:v>
      </x:c>
      <x:c r="B3262" s="0" t="n">
        <x:v>2466</x:v>
      </x:c>
      <x:c r="C3262" s="0" t="s">
        <x:v>128</x:v>
      </x:c>
      <x:c r="D3262" s="0" t="s">
        <x:v>18</x:v>
      </x:c>
      <x:c r="E3262" s="0" t="s">
        <x:v>19</x:v>
      </x:c>
      <x:c r="F3262" s="0" t="s">
        <x:v>26</x:v>
      </x:c>
      <x:c r="G3262" s="0" t="n">
        <x:v>618</x:v>
      </x:c>
      <x:c r="H3262" s="4" t="n">
        <x:v>43.261</x:v>
      </x:c>
      <x:c r="I3262" s="4" t="n">
        <x:v>618</x:v>
      </x:c>
      <x:c r="J3262" s="4" t="n">
        <x:v>0.07</x:v>
      </x:c>
      <x:c r="K3262" s="4">
        <x:f>I3262*J3262</x:f>
      </x:c>
      <x:c r="L3262" s="4" t="n">
        <x:v>106.428</x:v>
      </x:c>
      <x:c r="M3262" s="5">
        <x:f>J3262/0.29*100</x:f>
      </x:c>
      <x:c r="N3262" s="6">
        <x:f>M3262*L3262/100</x:f>
      </x:c>
      <x:c r="O3262" s="6">
        <x:f>H3262-N3262</x:f>
      </x:c>
    </x:row>
    <x:row r="3263" spans="1:25">
      <x:c r="A3263" s="0" t="s">
        <x:v>97</x:v>
      </x:c>
      <x:c r="B3263" s="0" t="n">
        <x:v>2467</x:v>
      </x:c>
      <x:c r="C3263" s="0" t="s">
        <x:v>21</x:v>
      </x:c>
      <x:c r="D3263" s="0" t="s">
        <x:v>22</x:v>
      </x:c>
      <x:c r="E3263" s="0" t="s">
        <x:v>35</x:v>
      </x:c>
      <x:c r="F3263" s="0" t="s">
        <x:v>20</x:v>
      </x:c>
      <x:c r="G3263" s="0" t="n">
        <x:v>173</x:v>
      </x:c>
      <x:c r="H3263" s="4" t="n">
        <x:v>50.4</x:v>
      </x:c>
      <x:c r="I3263" s="4" t="n">
        <x:v>173</x:v>
      </x:c>
      <x:c r="J3263" s="4" t="n">
        <x:v>0.291</x:v>
      </x:c>
      <x:c r="K3263" s="4">
        <x:f>I3263*J3263</x:f>
      </x:c>
      <x:c r="L3263" s="4" t="n">
        <x:v>5.2</x:v>
      </x:c>
      <x:c r="M3263" s="5">
        <x:f>J3263/2.057*100</x:f>
      </x:c>
      <x:c r="N3263" s="6">
        <x:f>M3263*L3263/100</x:f>
      </x:c>
      <x:c r="O3263" s="6">
        <x:f>H3263-N3263</x:f>
      </x:c>
    </x:row>
    <x:row r="3264" spans="1:25">
      <x:c r="A3264" s="0" t="s">
        <x:v>97</x:v>
      </x:c>
      <x:c r="B3264" s="0" t="n">
        <x:v>2467</x:v>
      </x:c>
      <x:c r="C3264" s="0" t="s">
        <x:v>21</x:v>
      </x:c>
      <x:c r="D3264" s="0" t="s">
        <x:v>33</x:v>
      </x:c>
      <x:c r="E3264" s="0" t="s">
        <x:v>34</x:v>
      </x:c>
      <x:c r="F3264" s="0" t="s">
        <x:v>20</x:v>
      </x:c>
      <x:c r="G3264" s="0" t="n">
        <x:v>173</x:v>
      </x:c>
      <x:c r="H3264" s="4" t="n">
        <x:v>46.018</x:v>
      </x:c>
      <x:c r="I3264" s="4" t="n">
        <x:v>173</x:v>
      </x:c>
      <x:c r="J3264" s="4" t="n">
        <x:v>0.266</x:v>
      </x:c>
      <x:c r="K3264" s="4">
        <x:f>I3264*J3264</x:f>
      </x:c>
      <x:c r="L3264" s="4" t="n">
        <x:v>5.2</x:v>
      </x:c>
      <x:c r="M3264" s="5">
        <x:f>J3264/2.057*100</x:f>
      </x:c>
      <x:c r="N3264" s="6">
        <x:f>M3264*L3264/100</x:f>
      </x:c>
      <x:c r="O3264" s="6">
        <x:f>H3264-N3264</x:f>
      </x:c>
    </x:row>
    <x:row r="3265" spans="1:25">
      <x:c r="A3265" s="0" t="s">
        <x:v>97</x:v>
      </x:c>
      <x:c r="B3265" s="0" t="n">
        <x:v>2467</x:v>
      </x:c>
      <x:c r="C3265" s="0" t="s">
        <x:v>21</x:v>
      </x:c>
      <x:c r="D3265" s="0" t="s">
        <x:v>22</x:v>
      </x:c>
      <x:c r="E3265" s="0" t="s">
        <x:v>35</x:v>
      </x:c>
      <x:c r="F3265" s="0" t="s">
        <x:v>20</x:v>
      </x:c>
      <x:c r="G3265" s="0" t="n">
        <x:v>173</x:v>
      </x:c>
      <x:c r="H3265" s="4" t="n">
        <x:v>50.4</x:v>
      </x:c>
      <x:c r="I3265" s="4" t="n">
        <x:v>173</x:v>
      </x:c>
      <x:c r="J3265" s="4" t="n">
        <x:v>0.291</x:v>
      </x:c>
      <x:c r="K3265" s="4">
        <x:f>I3265*J3265</x:f>
      </x:c>
      <x:c r="L3265" s="4" t="n">
        <x:v>5.2</x:v>
      </x:c>
      <x:c r="M3265" s="5">
        <x:f>J3265/2.057*100</x:f>
      </x:c>
      <x:c r="N3265" s="6">
        <x:f>M3265*L3265/100</x:f>
      </x:c>
      <x:c r="O3265" s="6">
        <x:f>H3265-N3265</x:f>
      </x:c>
    </x:row>
    <x:row r="3266" spans="1:25">
      <x:c r="A3266" s="0" t="s">
        <x:v>97</x:v>
      </x:c>
      <x:c r="B3266" s="0" t="n">
        <x:v>2467</x:v>
      </x:c>
      <x:c r="C3266" s="0" t="s">
        <x:v>21</x:v>
      </x:c>
      <x:c r="D3266" s="0" t="s">
        <x:v>22</x:v>
      </x:c>
      <x:c r="E3266" s="0" t="s">
        <x:v>35</x:v>
      </x:c>
      <x:c r="F3266" s="0" t="s">
        <x:v>20</x:v>
      </x:c>
      <x:c r="G3266" s="0" t="n">
        <x:v>173</x:v>
      </x:c>
      <x:c r="H3266" s="4" t="n">
        <x:v>50.4</x:v>
      </x:c>
      <x:c r="I3266" s="4" t="n">
        <x:v>173</x:v>
      </x:c>
      <x:c r="J3266" s="4" t="n">
        <x:v>0.291</x:v>
      </x:c>
      <x:c r="K3266" s="4">
        <x:f>I3266*J3266</x:f>
      </x:c>
      <x:c r="L3266" s="4" t="n">
        <x:v>5.2</x:v>
      </x:c>
      <x:c r="M3266" s="5">
        <x:f>J3266/2.057*100</x:f>
      </x:c>
      <x:c r="N3266" s="6">
        <x:f>M3266*L3266/100</x:f>
      </x:c>
      <x:c r="O3266" s="6">
        <x:f>H3266-N3266</x:f>
      </x:c>
    </x:row>
    <x:row r="3267" spans="1:25">
      <x:c r="A3267" s="0" t="s">
        <x:v>97</x:v>
      </x:c>
      <x:c r="B3267" s="0" t="n">
        <x:v>2467</x:v>
      </x:c>
      <x:c r="C3267" s="0" t="s">
        <x:v>21</x:v>
      </x:c>
      <x:c r="D3267" s="0" t="s">
        <x:v>33</x:v>
      </x:c>
      <x:c r="E3267" s="0" t="s">
        <x:v>34</x:v>
      </x:c>
      <x:c r="F3267" s="0" t="s">
        <x:v>26</x:v>
      </x:c>
      <x:c r="G3267" s="0" t="n">
        <x:v>173</x:v>
      </x:c>
      <x:c r="H3267" s="4" t="n">
        <x:v>13.495</x:v>
      </x:c>
      <x:c r="I3267" s="4" t="n">
        <x:v>173</x:v>
      </x:c>
      <x:c r="J3267" s="4" t="n">
        <x:v>0.078</x:v>
      </x:c>
      <x:c r="K3267" s="4">
        <x:f>I3267*J3267</x:f>
      </x:c>
      <x:c r="L3267" s="4" t="n">
        <x:v>5.2</x:v>
      </x:c>
      <x:c r="M3267" s="5">
        <x:f>J3267/2.057*100</x:f>
      </x:c>
      <x:c r="N3267" s="6">
        <x:f>M3267*L3267/100</x:f>
      </x:c>
      <x:c r="O3267" s="6">
        <x:f>H3267-N3267</x:f>
      </x:c>
    </x:row>
    <x:row r="3268" spans="1:25">
      <x:c r="A3268" s="0" t="s">
        <x:v>97</x:v>
      </x:c>
      <x:c r="B3268" s="0" t="n">
        <x:v>2467</x:v>
      </x:c>
      <x:c r="C3268" s="0" t="s">
        <x:v>21</x:v>
      </x:c>
      <x:c r="D3268" s="0" t="s">
        <x:v>36</x:v>
      </x:c>
      <x:c r="E3268" s="0" t="s">
        <x:v>37</x:v>
      </x:c>
      <x:c r="F3268" s="0" t="s">
        <x:v>26</x:v>
      </x:c>
      <x:c r="G3268" s="0" t="n">
        <x:v>173</x:v>
      </x:c>
      <x:c r="H3268" s="4" t="n">
        <x:v>72.661</x:v>
      </x:c>
      <x:c r="I3268" s="4" t="n">
        <x:v>173</x:v>
      </x:c>
      <x:c r="J3268" s="4" t="n">
        <x:v>0.42</x:v>
      </x:c>
      <x:c r="K3268" s="4">
        <x:f>I3268*J3268</x:f>
      </x:c>
      <x:c r="L3268" s="4" t="n">
        <x:v>5.2</x:v>
      </x:c>
      <x:c r="M3268" s="5">
        <x:f>J3268/2.057*100</x:f>
      </x:c>
      <x:c r="N3268" s="6">
        <x:f>M3268*L3268/100</x:f>
      </x:c>
      <x:c r="O3268" s="6">
        <x:f>H3268-N3268</x:f>
      </x:c>
    </x:row>
    <x:row r="3269" spans="1:25">
      <x:c r="A3269" s="0" t="s">
        <x:v>97</x:v>
      </x:c>
      <x:c r="B3269" s="0" t="n">
        <x:v>2467</x:v>
      </x:c>
      <x:c r="C3269" s="0" t="s">
        <x:v>21</x:v>
      </x:c>
      <x:c r="D3269" s="0" t="s">
        <x:v>36</x:v>
      </x:c>
      <x:c r="E3269" s="0" t="s">
        <x:v>38</x:v>
      </x:c>
      <x:c r="F3269" s="0" t="s">
        <x:v>26</x:v>
      </x:c>
      <x:c r="G3269" s="0" t="n">
        <x:v>173</x:v>
      </x:c>
      <x:c r="H3269" s="4" t="n">
        <x:v>72.66</x:v>
      </x:c>
      <x:c r="I3269" s="4" t="n">
        <x:v>173</x:v>
      </x:c>
      <x:c r="J3269" s="4" t="n">
        <x:v>0.42</x:v>
      </x:c>
      <x:c r="K3269" s="4">
        <x:f>I3269*J3269</x:f>
      </x:c>
      <x:c r="L3269" s="4" t="n">
        <x:v>5.2</x:v>
      </x:c>
      <x:c r="M3269" s="5">
        <x:f>J3269/2.057*100</x:f>
      </x:c>
      <x:c r="N3269" s="6">
        <x:f>M3269*L3269/100</x:f>
      </x:c>
      <x:c r="O3269" s="6">
        <x:f>H3269-N3269</x:f>
      </x:c>
    </x:row>
    <x:row r="3270" spans="1:25">
      <x:c r="A3270" s="0" t="s">
        <x:v>66</x:v>
      </x:c>
      <x:c r="B3270" s="0" t="n">
        <x:v>2472</x:v>
      </x:c>
      <x:c r="C3270" s="0" t="s">
        <x:v>21</x:v>
      </x:c>
      <x:c r="D3270" s="0" t="s">
        <x:v>22</x:v>
      </x:c>
      <x:c r="E3270" s="0" t="s">
        <x:v>23</x:v>
      </x:c>
      <x:c r="F3270" s="0" t="s">
        <x:v>20</x:v>
      </x:c>
      <x:c r="G3270" s="0" t="n">
        <x:v>107</x:v>
      </x:c>
      <x:c r="H3270" s="4" t="n">
        <x:v>39.897</x:v>
      </x:c>
      <x:c r="I3270" s="4" t="n">
        <x:v>107</x:v>
      </x:c>
      <x:c r="J3270" s="4" t="n">
        <x:v>0.373</x:v>
      </x:c>
      <x:c r="K3270" s="4">
        <x:f>I3270*J3270</x:f>
      </x:c>
      <x:c r="L3270" s="4" t="n">
        <x:v>235.283</x:v>
      </x:c>
      <x:c r="M3270" s="5">
        <x:f>J3270/4.146*100</x:f>
      </x:c>
      <x:c r="N3270" s="6">
        <x:f>M3270*L3270/100</x:f>
      </x:c>
      <x:c r="O3270" s="6">
        <x:f>H3270-N3270</x:f>
      </x:c>
    </x:row>
    <x:row r="3271" spans="1:25">
      <x:c r="A3271" s="0" t="s">
        <x:v>66</x:v>
      </x:c>
      <x:c r="B3271" s="0" t="n">
        <x:v>2472</x:v>
      </x:c>
      <x:c r="C3271" s="0" t="s">
        <x:v>21</x:v>
      </x:c>
      <x:c r="D3271" s="0" t="s">
        <x:v>22</x:v>
      </x:c>
      <x:c r="E3271" s="0" t="s">
        <x:v>23</x:v>
      </x:c>
      <x:c r="F3271" s="0" t="s">
        <x:v>20</x:v>
      </x:c>
      <x:c r="G3271" s="0" t="n">
        <x:v>107</x:v>
      </x:c>
      <x:c r="H3271" s="4" t="n">
        <x:v>39.897</x:v>
      </x:c>
      <x:c r="I3271" s="4" t="n">
        <x:v>107</x:v>
      </x:c>
      <x:c r="J3271" s="4" t="n">
        <x:v>0.373</x:v>
      </x:c>
      <x:c r="K3271" s="4">
        <x:f>I3271*J3271</x:f>
      </x:c>
      <x:c r="L3271" s="4" t="n">
        <x:v>235.283</x:v>
      </x:c>
      <x:c r="M3271" s="5">
        <x:f>J3271/4.146*100</x:f>
      </x:c>
      <x:c r="N3271" s="6">
        <x:f>M3271*L3271/100</x:f>
      </x:c>
      <x:c r="O3271" s="6">
        <x:f>H3271-N3271</x:f>
      </x:c>
    </x:row>
    <x:row r="3272" spans="1:25">
      <x:c r="A3272" s="0" t="s">
        <x:v>66</x:v>
      </x:c>
      <x:c r="B3272" s="0" t="n">
        <x:v>2472</x:v>
      </x:c>
      <x:c r="C3272" s="0" t="s">
        <x:v>21</x:v>
      </x:c>
      <x:c r="D3272" s="0" t="s">
        <x:v>22</x:v>
      </x:c>
      <x:c r="E3272" s="0" t="s">
        <x:v>23</x:v>
      </x:c>
      <x:c r="F3272" s="0" t="s">
        <x:v>20</x:v>
      </x:c>
      <x:c r="G3272" s="0" t="n">
        <x:v>107</x:v>
      </x:c>
      <x:c r="H3272" s="4" t="n">
        <x:v>43.384</x:v>
      </x:c>
      <x:c r="I3272" s="4" t="n">
        <x:v>107</x:v>
      </x:c>
      <x:c r="J3272" s="4" t="n">
        <x:v>0.405</x:v>
      </x:c>
      <x:c r="K3272" s="4">
        <x:f>I3272*J3272</x:f>
      </x:c>
      <x:c r="L3272" s="4" t="n">
        <x:v>235.283</x:v>
      </x:c>
      <x:c r="M3272" s="5">
        <x:f>J3272/4.146*100</x:f>
      </x:c>
      <x:c r="N3272" s="6">
        <x:f>M3272*L3272/100</x:f>
      </x:c>
      <x:c r="O3272" s="6">
        <x:f>H3272-N3272</x:f>
      </x:c>
    </x:row>
    <x:row r="3273" spans="1:25">
      <x:c r="A3273" s="0" t="s">
        <x:v>66</x:v>
      </x:c>
      <x:c r="B3273" s="0" t="n">
        <x:v>2472</x:v>
      </x:c>
      <x:c r="C3273" s="0" t="s">
        <x:v>21</x:v>
      </x:c>
      <x:c r="D3273" s="0" t="s">
        <x:v>22</x:v>
      </x:c>
      <x:c r="E3273" s="0" t="s">
        <x:v>23</x:v>
      </x:c>
      <x:c r="F3273" s="0" t="s">
        <x:v>20</x:v>
      </x:c>
      <x:c r="G3273" s="0" t="n">
        <x:v>107</x:v>
      </x:c>
      <x:c r="H3273" s="4" t="n">
        <x:v>43.384</x:v>
      </x:c>
      <x:c r="I3273" s="4" t="n">
        <x:v>107</x:v>
      </x:c>
      <x:c r="J3273" s="4" t="n">
        <x:v>0.405</x:v>
      </x:c>
      <x:c r="K3273" s="4">
        <x:f>I3273*J3273</x:f>
      </x:c>
      <x:c r="L3273" s="4" t="n">
        <x:v>235.283</x:v>
      </x:c>
      <x:c r="M3273" s="5">
        <x:f>J3273/4.146*100</x:f>
      </x:c>
      <x:c r="N3273" s="6">
        <x:f>M3273*L3273/100</x:f>
      </x:c>
      <x:c r="O3273" s="6">
        <x:f>H3273-N3273</x:f>
      </x:c>
    </x:row>
    <x:row r="3274" spans="1:25">
      <x:c r="A3274" s="0" t="s">
        <x:v>66</x:v>
      </x:c>
      <x:c r="B3274" s="0" t="n">
        <x:v>2472</x:v>
      </x:c>
      <x:c r="C3274" s="0" t="s">
        <x:v>21</x:v>
      </x:c>
      <x:c r="D3274" s="0" t="s">
        <x:v>22</x:v>
      </x:c>
      <x:c r="E3274" s="0" t="s">
        <x:v>23</x:v>
      </x:c>
      <x:c r="F3274" s="0" t="s">
        <x:v>20</x:v>
      </x:c>
      <x:c r="G3274" s="0" t="n">
        <x:v>107</x:v>
      </x:c>
      <x:c r="H3274" s="4" t="n">
        <x:v>43.384</x:v>
      </x:c>
      <x:c r="I3274" s="4" t="n">
        <x:v>107</x:v>
      </x:c>
      <x:c r="J3274" s="4" t="n">
        <x:v>0.405</x:v>
      </x:c>
      <x:c r="K3274" s="4">
        <x:f>I3274*J3274</x:f>
      </x:c>
      <x:c r="L3274" s="4" t="n">
        <x:v>235.283</x:v>
      </x:c>
      <x:c r="M3274" s="5">
        <x:f>J3274/4.146*100</x:f>
      </x:c>
      <x:c r="N3274" s="6">
        <x:f>M3274*L3274/100</x:f>
      </x:c>
      <x:c r="O3274" s="6">
        <x:f>H3274-N3274</x:f>
      </x:c>
    </x:row>
    <x:row r="3275" spans="1:25">
      <x:c r="A3275" s="0" t="s">
        <x:v>66</x:v>
      </x:c>
      <x:c r="B3275" s="0" t="n">
        <x:v>2472</x:v>
      </x:c>
      <x:c r="C3275" s="0" t="s">
        <x:v>21</x:v>
      </x:c>
      <x:c r="D3275" s="0" t="s">
        <x:v>22</x:v>
      </x:c>
      <x:c r="E3275" s="0" t="s">
        <x:v>23</x:v>
      </x:c>
      <x:c r="F3275" s="0" t="s">
        <x:v>20</x:v>
      </x:c>
      <x:c r="G3275" s="0" t="n">
        <x:v>107</x:v>
      </x:c>
      <x:c r="H3275" s="4" t="n">
        <x:v>43.384</x:v>
      </x:c>
      <x:c r="I3275" s="4" t="n">
        <x:v>107</x:v>
      </x:c>
      <x:c r="J3275" s="4" t="n">
        <x:v>0.405</x:v>
      </x:c>
      <x:c r="K3275" s="4">
        <x:f>I3275*J3275</x:f>
      </x:c>
      <x:c r="L3275" s="4" t="n">
        <x:v>235.283</x:v>
      </x:c>
      <x:c r="M3275" s="5">
        <x:f>J3275/4.146*100</x:f>
      </x:c>
      <x:c r="N3275" s="6">
        <x:f>M3275*L3275/100</x:f>
      </x:c>
      <x:c r="O3275" s="6">
        <x:f>H3275-N3275</x:f>
      </x:c>
    </x:row>
    <x:row r="3276" spans="1:25">
      <x:c r="A3276" s="0" t="s">
        <x:v>66</x:v>
      </x:c>
      <x:c r="B3276" s="0" t="n">
        <x:v>2472</x:v>
      </x:c>
      <x:c r="C3276" s="0" t="s">
        <x:v>21</x:v>
      </x:c>
      <x:c r="D3276" s="0" t="s">
        <x:v>28</x:v>
      </x:c>
      <x:c r="E3276" s="0" t="s">
        <x:v>19</x:v>
      </x:c>
      <x:c r="F3276" s="0" t="s">
        <x:v>26</x:v>
      </x:c>
      <x:c r="G3276" s="0" t="n">
        <x:v>107</x:v>
      </x:c>
      <x:c r="H3276" s="4" t="n">
        <x:v>30.429</x:v>
      </x:c>
      <x:c r="I3276" s="4" t="n">
        <x:v>107</x:v>
      </x:c>
      <x:c r="J3276" s="4" t="n">
        <x:v>0.26</x:v>
      </x:c>
      <x:c r="K3276" s="4">
        <x:f>I3276*J3276</x:f>
      </x:c>
      <x:c r="L3276" s="4" t="n">
        <x:v>235.283</x:v>
      </x:c>
      <x:c r="M3276" s="5">
        <x:f>J3276/4.146*100</x:f>
      </x:c>
      <x:c r="N3276" s="6">
        <x:f>M3276*L3276/100</x:f>
      </x:c>
      <x:c r="O3276" s="6">
        <x:f>H3276-N3276</x:f>
      </x:c>
    </x:row>
    <x:row r="3277" spans="1:25">
      <x:c r="A3277" s="0" t="s">
        <x:v>66</x:v>
      </x:c>
      <x:c r="B3277" s="0" t="n">
        <x:v>2472</x:v>
      </x:c>
      <x:c r="C3277" s="0" t="s">
        <x:v>21</x:v>
      </x:c>
      <x:c r="D3277" s="0" t="s">
        <x:v>28</x:v>
      </x:c>
      <x:c r="E3277" s="0" t="s">
        <x:v>23</x:v>
      </x:c>
      <x:c r="F3277" s="0" t="s">
        <x:v>26</x:v>
      </x:c>
      <x:c r="G3277" s="0" t="n">
        <x:v>107</x:v>
      </x:c>
      <x:c r="H3277" s="4" t="n">
        <x:v>177.84</x:v>
      </x:c>
      <x:c r="I3277" s="4" t="n">
        <x:v>107</x:v>
      </x:c>
      <x:c r="J3277" s="4" t="n">
        <x:v>1.52</x:v>
      </x:c>
      <x:c r="K3277" s="4">
        <x:f>I3277*J3277</x:f>
      </x:c>
      <x:c r="L3277" s="4" t="n">
        <x:v>235.283</x:v>
      </x:c>
      <x:c r="M3277" s="5">
        <x:f>J3277/4.146*100</x:f>
      </x:c>
      <x:c r="N3277" s="6">
        <x:f>M3277*L3277/100</x:f>
      </x:c>
      <x:c r="O3277" s="6">
        <x:f>H3277-N3277</x:f>
      </x:c>
    </x:row>
    <x:row r="3278" spans="1:25">
      <x:c r="A3278" s="0" t="s">
        <x:v>125</x:v>
      </x:c>
      <x:c r="B3278" s="0" t="n">
        <x:v>2473</x:v>
      </x:c>
      <x:c r="C3278" s="0" t="s">
        <x:v>21</x:v>
      </x:c>
      <x:c r="D3278" s="0" t="s">
        <x:v>22</x:v>
      </x:c>
      <x:c r="E3278" s="0" t="s">
        <x:v>23</x:v>
      </x:c>
      <x:c r="F3278" s="0" t="s">
        <x:v>20</x:v>
      </x:c>
      <x:c r="G3278" s="0" t="n">
        <x:v>117</x:v>
      </x:c>
      <x:c r="H3278" s="4" t="n">
        <x:v>39.897</x:v>
      </x:c>
      <x:c r="I3278" s="4" t="n">
        <x:v>117</x:v>
      </x:c>
      <x:c r="J3278" s="4" t="n">
        <x:v>0.341</x:v>
      </x:c>
      <x:c r="K3278" s="4">
        <x:f>I3278*J3278</x:f>
      </x:c>
      <x:c r="L3278" s="4" t="n">
        <x:v>0</x:v>
      </x:c>
      <x:c r="M3278" s="5">
        <x:f>J3278/2.863*100</x:f>
      </x:c>
      <x:c r="N3278" s="6">
        <x:f>M3278*L3278/100</x:f>
      </x:c>
      <x:c r="O3278" s="6">
        <x:f>H3278-N3278</x:f>
      </x:c>
    </x:row>
    <x:row r="3279" spans="1:25">
      <x:c r="A3279" s="0" t="s">
        <x:v>125</x:v>
      </x:c>
      <x:c r="B3279" s="0" t="n">
        <x:v>2473</x:v>
      </x:c>
      <x:c r="C3279" s="0" t="s">
        <x:v>21</x:v>
      </x:c>
      <x:c r="D3279" s="0" t="s">
        <x:v>22</x:v>
      </x:c>
      <x:c r="E3279" s="0" t="s">
        <x:v>23</x:v>
      </x:c>
      <x:c r="F3279" s="0" t="s">
        <x:v>20</x:v>
      </x:c>
      <x:c r="G3279" s="0" t="n">
        <x:v>117</x:v>
      </x:c>
      <x:c r="H3279" s="4" t="n">
        <x:v>43.384</x:v>
      </x:c>
      <x:c r="I3279" s="4" t="n">
        <x:v>117</x:v>
      </x:c>
      <x:c r="J3279" s="4" t="n">
        <x:v>0.371</x:v>
      </x:c>
      <x:c r="K3279" s="4">
        <x:f>I3279*J3279</x:f>
      </x:c>
      <x:c r="L3279" s="4" t="n">
        <x:v>0</x:v>
      </x:c>
      <x:c r="M3279" s="5">
        <x:f>J3279/2.863*100</x:f>
      </x:c>
      <x:c r="N3279" s="6">
        <x:f>M3279*L3279/100</x:f>
      </x:c>
      <x:c r="O3279" s="6">
        <x:f>H3279-N3279</x:f>
      </x:c>
    </x:row>
    <x:row r="3280" spans="1:25">
      <x:c r="A3280" s="0" t="s">
        <x:v>125</x:v>
      </x:c>
      <x:c r="B3280" s="0" t="n">
        <x:v>2473</x:v>
      </x:c>
      <x:c r="C3280" s="0" t="s">
        <x:v>21</x:v>
      </x:c>
      <x:c r="D3280" s="0" t="s">
        <x:v>22</x:v>
      </x:c>
      <x:c r="E3280" s="0" t="s">
        <x:v>23</x:v>
      </x:c>
      <x:c r="F3280" s="0" t="s">
        <x:v>20</x:v>
      </x:c>
      <x:c r="G3280" s="0" t="n">
        <x:v>117</x:v>
      </x:c>
      <x:c r="H3280" s="4" t="n">
        <x:v>43.384</x:v>
      </x:c>
      <x:c r="I3280" s="4" t="n">
        <x:v>117</x:v>
      </x:c>
      <x:c r="J3280" s="4" t="n">
        <x:v>0.371</x:v>
      </x:c>
      <x:c r="K3280" s="4">
        <x:f>I3280*J3280</x:f>
      </x:c>
      <x:c r="L3280" s="4" t="n">
        <x:v>0</x:v>
      </x:c>
      <x:c r="M3280" s="5">
        <x:f>J3280/2.863*100</x:f>
      </x:c>
      <x:c r="N3280" s="6">
        <x:f>M3280*L3280/100</x:f>
      </x:c>
      <x:c r="O3280" s="6">
        <x:f>H3280-N3280</x:f>
      </x:c>
    </x:row>
    <x:row r="3281" spans="1:25">
      <x:c r="A3281" s="0" t="s">
        <x:v>125</x:v>
      </x:c>
      <x:c r="B3281" s="0" t="n">
        <x:v>2473</x:v>
      </x:c>
      <x:c r="C3281" s="0" t="s">
        <x:v>21</x:v>
      </x:c>
      <x:c r="D3281" s="0" t="s">
        <x:v>28</x:v>
      </x:c>
      <x:c r="E3281" s="0" t="s">
        <x:v>19</x:v>
      </x:c>
      <x:c r="F3281" s="0" t="s">
        <x:v>26</x:v>
      </x:c>
      <x:c r="G3281" s="0" t="n">
        <x:v>117</x:v>
      </x:c>
      <x:c r="H3281" s="4" t="n">
        <x:v>30.425</x:v>
      </x:c>
      <x:c r="I3281" s="4" t="n">
        <x:v>117</x:v>
      </x:c>
      <x:c r="J3281" s="4" t="n">
        <x:v>0.26</x:v>
      </x:c>
      <x:c r="K3281" s="4">
        <x:f>I3281*J3281</x:f>
      </x:c>
      <x:c r="L3281" s="4" t="n">
        <x:v>0</x:v>
      </x:c>
      <x:c r="M3281" s="5">
        <x:f>J3281/2.863*100</x:f>
      </x:c>
      <x:c r="N3281" s="6">
        <x:f>M3281*L3281/100</x:f>
      </x:c>
      <x:c r="O3281" s="6">
        <x:f>H3281-N3281</x:f>
      </x:c>
    </x:row>
    <x:row r="3282" spans="1:25">
      <x:c r="A3282" s="0" t="s">
        <x:v>125</x:v>
      </x:c>
      <x:c r="B3282" s="0" t="n">
        <x:v>2473</x:v>
      </x:c>
      <x:c r="C3282" s="0" t="s">
        <x:v>21</x:v>
      </x:c>
      <x:c r="D3282" s="0" t="s">
        <x:v>28</x:v>
      </x:c>
      <x:c r="E3282" s="0" t="s">
        <x:v>23</x:v>
      </x:c>
      <x:c r="F3282" s="0" t="s">
        <x:v>26</x:v>
      </x:c>
      <x:c r="G3282" s="0" t="n">
        <x:v>117</x:v>
      </x:c>
      <x:c r="H3282" s="4" t="n">
        <x:v>177.84</x:v>
      </x:c>
      <x:c r="I3282" s="4" t="n">
        <x:v>117</x:v>
      </x:c>
      <x:c r="J3282" s="4" t="n">
        <x:v>1.52</x:v>
      </x:c>
      <x:c r="K3282" s="4">
        <x:f>I3282*J3282</x:f>
      </x:c>
      <x:c r="L3282" s="4" t="n">
        <x:v>0</x:v>
      </x:c>
      <x:c r="M3282" s="5">
        <x:f>J3282/2.863*100</x:f>
      </x:c>
      <x:c r="N3282" s="6">
        <x:f>M3282*L3282/100</x:f>
      </x:c>
      <x:c r="O3282" s="6">
        <x:f>H3282-N3282</x:f>
      </x:c>
    </x:row>
    <x:row r="3283" spans="1:25">
      <x:c r="A3283" s="0" t="s">
        <x:v>48</x:v>
      </x:c>
      <x:c r="B3283" s="0" t="n">
        <x:v>2474</x:v>
      </x:c>
      <x:c r="C3283" s="0" t="s">
        <x:v>21</x:v>
      </x:c>
      <x:c r="D3283" s="0" t="s">
        <x:v>33</x:v>
      </x:c>
      <x:c r="E3283" s="0" t="s">
        <x:v>73</x:v>
      </x:c>
      <x:c r="F3283" s="0" t="s">
        <x:v>20</x:v>
      </x:c>
      <x:c r="G3283" s="0" t="n">
        <x:v>173</x:v>
      </x:c>
      <x:c r="H3283" s="4" t="n">
        <x:v>46.018</x:v>
      </x:c>
      <x:c r="I3283" s="4" t="n">
        <x:v>173</x:v>
      </x:c>
      <x:c r="J3283" s="4" t="n">
        <x:v>0.266</x:v>
      </x:c>
      <x:c r="K3283" s="4">
        <x:f>I3283*J3283</x:f>
      </x:c>
      <x:c r="L3283" s="4" t="n">
        <x:v>0</x:v>
      </x:c>
      <x:c r="M3283" s="5">
        <x:f>J3283/2.049*100</x:f>
      </x:c>
      <x:c r="N3283" s="6">
        <x:f>M3283*L3283/100</x:f>
      </x:c>
      <x:c r="O3283" s="6">
        <x:f>H3283-N3283</x:f>
      </x:c>
    </x:row>
    <x:row r="3284" spans="1:25">
      <x:c r="A3284" s="0" t="s">
        <x:v>48</x:v>
      </x:c>
      <x:c r="B3284" s="0" t="n">
        <x:v>2474</x:v>
      </x:c>
      <x:c r="C3284" s="0" t="s">
        <x:v>21</x:v>
      </x:c>
      <x:c r="D3284" s="0" t="s">
        <x:v>22</x:v>
      </x:c>
      <x:c r="E3284" s="0" t="s">
        <x:v>74</x:v>
      </x:c>
      <x:c r="F3284" s="0" t="s">
        <x:v>20</x:v>
      </x:c>
      <x:c r="G3284" s="0" t="n">
        <x:v>173</x:v>
      </x:c>
      <x:c r="H3284" s="4" t="n">
        <x:v>50.4</x:v>
      </x:c>
      <x:c r="I3284" s="4" t="n">
        <x:v>173</x:v>
      </x:c>
      <x:c r="J3284" s="4" t="n">
        <x:v>0.291</x:v>
      </x:c>
      <x:c r="K3284" s="4">
        <x:f>I3284*J3284</x:f>
      </x:c>
      <x:c r="L3284" s="4" t="n">
        <x:v>0</x:v>
      </x:c>
      <x:c r="M3284" s="5">
        <x:f>J3284/2.049*100</x:f>
      </x:c>
      <x:c r="N3284" s="6">
        <x:f>M3284*L3284/100</x:f>
      </x:c>
      <x:c r="O3284" s="6">
        <x:f>H3284-N3284</x:f>
      </x:c>
    </x:row>
    <x:row r="3285" spans="1:25">
      <x:c r="A3285" s="0" t="s">
        <x:v>48</x:v>
      </x:c>
      <x:c r="B3285" s="0" t="n">
        <x:v>2474</x:v>
      </x:c>
      <x:c r="C3285" s="0" t="s">
        <x:v>21</x:v>
      </x:c>
      <x:c r="D3285" s="0" t="s">
        <x:v>22</x:v>
      </x:c>
      <x:c r="E3285" s="0" t="s">
        <x:v>74</x:v>
      </x:c>
      <x:c r="F3285" s="0" t="s">
        <x:v>20</x:v>
      </x:c>
      <x:c r="G3285" s="0" t="n">
        <x:v>173</x:v>
      </x:c>
      <x:c r="H3285" s="4" t="n">
        <x:v>49.728</x:v>
      </x:c>
      <x:c r="I3285" s="4" t="n">
        <x:v>173</x:v>
      </x:c>
      <x:c r="J3285" s="4" t="n">
        <x:v>0.287</x:v>
      </x:c>
      <x:c r="K3285" s="4">
        <x:f>I3285*J3285</x:f>
      </x:c>
      <x:c r="L3285" s="4" t="n">
        <x:v>0</x:v>
      </x:c>
      <x:c r="M3285" s="5">
        <x:f>J3285/2.049*100</x:f>
      </x:c>
      <x:c r="N3285" s="6">
        <x:f>M3285*L3285/100</x:f>
      </x:c>
      <x:c r="O3285" s="6">
        <x:f>H3285-N3285</x:f>
      </x:c>
    </x:row>
    <x:row r="3286" spans="1:25">
      <x:c r="A3286" s="0" t="s">
        <x:v>48</x:v>
      </x:c>
      <x:c r="B3286" s="0" t="n">
        <x:v>2474</x:v>
      </x:c>
      <x:c r="C3286" s="0" t="s">
        <x:v>21</x:v>
      </x:c>
      <x:c r="D3286" s="0" t="s">
        <x:v>22</x:v>
      </x:c>
      <x:c r="E3286" s="0" t="s">
        <x:v>74</x:v>
      </x:c>
      <x:c r="F3286" s="0" t="s">
        <x:v>20</x:v>
      </x:c>
      <x:c r="G3286" s="0" t="n">
        <x:v>173</x:v>
      </x:c>
      <x:c r="H3286" s="4" t="n">
        <x:v>49.728</x:v>
      </x:c>
      <x:c r="I3286" s="4" t="n">
        <x:v>173</x:v>
      </x:c>
      <x:c r="J3286" s="4" t="n">
        <x:v>0.287</x:v>
      </x:c>
      <x:c r="K3286" s="4">
        <x:f>I3286*J3286</x:f>
      </x:c>
      <x:c r="L3286" s="4" t="n">
        <x:v>0</x:v>
      </x:c>
      <x:c r="M3286" s="5">
        <x:f>J3286/2.049*100</x:f>
      </x:c>
      <x:c r="N3286" s="6">
        <x:f>M3286*L3286/100</x:f>
      </x:c>
      <x:c r="O3286" s="6">
        <x:f>H3286-N3286</x:f>
      </x:c>
    </x:row>
    <x:row r="3287" spans="1:25">
      <x:c r="A3287" s="0" t="s">
        <x:v>48</x:v>
      </x:c>
      <x:c r="B3287" s="0" t="n">
        <x:v>2474</x:v>
      </x:c>
      <x:c r="C3287" s="0" t="s">
        <x:v>21</x:v>
      </x:c>
      <x:c r="D3287" s="0" t="s">
        <x:v>33</x:v>
      </x:c>
      <x:c r="E3287" s="0" t="s">
        <x:v>73</x:v>
      </x:c>
      <x:c r="F3287" s="0" t="s">
        <x:v>26</x:v>
      </x:c>
      <x:c r="G3287" s="0" t="n">
        <x:v>173</x:v>
      </x:c>
      <x:c r="H3287" s="4" t="n">
        <x:v>13.495</x:v>
      </x:c>
      <x:c r="I3287" s="4" t="n">
        <x:v>173</x:v>
      </x:c>
      <x:c r="J3287" s="4" t="n">
        <x:v>0.078</x:v>
      </x:c>
      <x:c r="K3287" s="4">
        <x:f>I3287*J3287</x:f>
      </x:c>
      <x:c r="L3287" s="4" t="n">
        <x:v>0</x:v>
      </x:c>
      <x:c r="M3287" s="5">
        <x:f>J3287/2.049*100</x:f>
      </x:c>
      <x:c r="N3287" s="6">
        <x:f>M3287*L3287/100</x:f>
      </x:c>
      <x:c r="O3287" s="6">
        <x:f>H3287-N3287</x:f>
      </x:c>
    </x:row>
    <x:row r="3288" spans="1:25">
      <x:c r="A3288" s="0" t="s">
        <x:v>48</x:v>
      </x:c>
      <x:c r="B3288" s="0" t="n">
        <x:v>2474</x:v>
      </x:c>
      <x:c r="C3288" s="0" t="s">
        <x:v>21</x:v>
      </x:c>
      <x:c r="D3288" s="0" t="s">
        <x:v>36</x:v>
      </x:c>
      <x:c r="E3288" s="0" t="s">
        <x:v>75</x:v>
      </x:c>
      <x:c r="F3288" s="0" t="s">
        <x:v>26</x:v>
      </x:c>
      <x:c r="G3288" s="0" t="n">
        <x:v>173</x:v>
      </x:c>
      <x:c r="H3288" s="4" t="n">
        <x:v>72.662</x:v>
      </x:c>
      <x:c r="I3288" s="4" t="n">
        <x:v>173</x:v>
      </x:c>
      <x:c r="J3288" s="4" t="n">
        <x:v>0.42</x:v>
      </x:c>
      <x:c r="K3288" s="4">
        <x:f>I3288*J3288</x:f>
      </x:c>
      <x:c r="L3288" s="4" t="n">
        <x:v>0</x:v>
      </x:c>
      <x:c r="M3288" s="5">
        <x:f>J3288/2.049*100</x:f>
      </x:c>
      <x:c r="N3288" s="6">
        <x:f>M3288*L3288/100</x:f>
      </x:c>
      <x:c r="O3288" s="6">
        <x:f>H3288-N3288</x:f>
      </x:c>
    </x:row>
    <x:row r="3289" spans="1:25">
      <x:c r="A3289" s="0" t="s">
        <x:v>48</x:v>
      </x:c>
      <x:c r="B3289" s="0" t="n">
        <x:v>2474</x:v>
      </x:c>
      <x:c r="C3289" s="0" t="s">
        <x:v>21</x:v>
      </x:c>
      <x:c r="D3289" s="0" t="s">
        <x:v>36</x:v>
      </x:c>
      <x:c r="E3289" s="0" t="s">
        <x:v>76</x:v>
      </x:c>
      <x:c r="F3289" s="0" t="s">
        <x:v>26</x:v>
      </x:c>
      <x:c r="G3289" s="0" t="n">
        <x:v>173</x:v>
      </x:c>
      <x:c r="H3289" s="4" t="n">
        <x:v>72.66</x:v>
      </x:c>
      <x:c r="I3289" s="4" t="n">
        <x:v>173</x:v>
      </x:c>
      <x:c r="J3289" s="4" t="n">
        <x:v>0.42</x:v>
      </x:c>
      <x:c r="K3289" s="4">
        <x:f>I3289*J3289</x:f>
      </x:c>
      <x:c r="L3289" s="4" t="n">
        <x:v>0</x:v>
      </x:c>
      <x:c r="M3289" s="5">
        <x:f>J3289/2.049*100</x:f>
      </x:c>
      <x:c r="N3289" s="6">
        <x:f>M3289*L3289/100</x:f>
      </x:c>
      <x:c r="O3289" s="6">
        <x:f>H3289-N3289</x:f>
      </x:c>
    </x:row>
    <x:row r="3290" spans="1:25">
      <x:c r="A3290" s="0" t="s">
        <x:v>120</x:v>
      </x:c>
      <x:c r="B3290" s="0" t="n">
        <x:v>2475</x:v>
      </x:c>
      <x:c r="C3290" s="0" t="s">
        <x:v>21</x:v>
      </x:c>
      <x:c r="D3290" s="0" t="s">
        <x:v>33</x:v>
      </x:c>
      <x:c r="E3290" s="0" t="s">
        <x:v>73</x:v>
      </x:c>
      <x:c r="F3290" s="0" t="s">
        <x:v>20</x:v>
      </x:c>
      <x:c r="G3290" s="0" t="n">
        <x:v>173</x:v>
      </x:c>
      <x:c r="H3290" s="4" t="n">
        <x:v>46.018</x:v>
      </x:c>
      <x:c r="I3290" s="4" t="n">
        <x:v>173</x:v>
      </x:c>
      <x:c r="J3290" s="4" t="n">
        <x:v>0.266</x:v>
      </x:c>
      <x:c r="K3290" s="4">
        <x:f>I3290*J3290</x:f>
      </x:c>
      <x:c r="L3290" s="4" t="n">
        <x:v>0</x:v>
      </x:c>
      <x:c r="M3290" s="5">
        <x:f>J3290/1.766*100</x:f>
      </x:c>
      <x:c r="N3290" s="6">
        <x:f>M3290*L3290/100</x:f>
      </x:c>
      <x:c r="O3290" s="6">
        <x:f>H3290-N3290</x:f>
      </x:c>
    </x:row>
    <x:row r="3291" spans="1:25">
      <x:c r="A3291" s="0" t="s">
        <x:v>120</x:v>
      </x:c>
      <x:c r="B3291" s="0" t="n">
        <x:v>2475</x:v>
      </x:c>
      <x:c r="C3291" s="0" t="s">
        <x:v>21</x:v>
      </x:c>
      <x:c r="D3291" s="0" t="s">
        <x:v>22</x:v>
      </x:c>
      <x:c r="E3291" s="0" t="s">
        <x:v>74</x:v>
      </x:c>
      <x:c r="F3291" s="0" t="s">
        <x:v>20</x:v>
      </x:c>
      <x:c r="G3291" s="0" t="n">
        <x:v>173</x:v>
      </x:c>
      <x:c r="H3291" s="4" t="n">
        <x:v>50.4</x:v>
      </x:c>
      <x:c r="I3291" s="4" t="n">
        <x:v>173</x:v>
      </x:c>
      <x:c r="J3291" s="4" t="n">
        <x:v>0.291</x:v>
      </x:c>
      <x:c r="K3291" s="4">
        <x:f>I3291*J3291</x:f>
      </x:c>
      <x:c r="L3291" s="4" t="n">
        <x:v>0</x:v>
      </x:c>
      <x:c r="M3291" s="5">
        <x:f>J3291/1.766*100</x:f>
      </x:c>
      <x:c r="N3291" s="6">
        <x:f>M3291*L3291/100</x:f>
      </x:c>
      <x:c r="O3291" s="6">
        <x:f>H3291-N3291</x:f>
      </x:c>
    </x:row>
    <x:row r="3292" spans="1:25">
      <x:c r="A3292" s="0" t="s">
        <x:v>120</x:v>
      </x:c>
      <x:c r="B3292" s="0" t="n">
        <x:v>2475</x:v>
      </x:c>
      <x:c r="C3292" s="0" t="s">
        <x:v>21</x:v>
      </x:c>
      <x:c r="D3292" s="0" t="s">
        <x:v>22</x:v>
      </x:c>
      <x:c r="E3292" s="0" t="s">
        <x:v>74</x:v>
      </x:c>
      <x:c r="F3292" s="0" t="s">
        <x:v>20</x:v>
      </x:c>
      <x:c r="G3292" s="0" t="n">
        <x:v>173</x:v>
      </x:c>
      <x:c r="H3292" s="4" t="n">
        <x:v>50.4</x:v>
      </x:c>
      <x:c r="I3292" s="4" t="n">
        <x:v>173</x:v>
      </x:c>
      <x:c r="J3292" s="4" t="n">
        <x:v>0.291</x:v>
      </x:c>
      <x:c r="K3292" s="4">
        <x:f>I3292*J3292</x:f>
      </x:c>
      <x:c r="L3292" s="4" t="n">
        <x:v>0</x:v>
      </x:c>
      <x:c r="M3292" s="5">
        <x:f>J3292/1.766*100</x:f>
      </x:c>
      <x:c r="N3292" s="6">
        <x:f>M3292*L3292/100</x:f>
      </x:c>
      <x:c r="O3292" s="6">
        <x:f>H3292-N3292</x:f>
      </x:c>
    </x:row>
    <x:row r="3293" spans="1:25">
      <x:c r="A3293" s="0" t="s">
        <x:v>120</x:v>
      </x:c>
      <x:c r="B3293" s="0" t="n">
        <x:v>2475</x:v>
      </x:c>
      <x:c r="C3293" s="0" t="s">
        <x:v>21</x:v>
      </x:c>
      <x:c r="D3293" s="0" t="s">
        <x:v>33</x:v>
      </x:c>
      <x:c r="E3293" s="0" t="s">
        <x:v>73</x:v>
      </x:c>
      <x:c r="F3293" s="0" t="s">
        <x:v>26</x:v>
      </x:c>
      <x:c r="G3293" s="0" t="n">
        <x:v>173</x:v>
      </x:c>
      <x:c r="H3293" s="4" t="n">
        <x:v>13.495</x:v>
      </x:c>
      <x:c r="I3293" s="4" t="n">
        <x:v>173</x:v>
      </x:c>
      <x:c r="J3293" s="4" t="n">
        <x:v>0.078</x:v>
      </x:c>
      <x:c r="K3293" s="4">
        <x:f>I3293*J3293</x:f>
      </x:c>
      <x:c r="L3293" s="4" t="n">
        <x:v>0</x:v>
      </x:c>
      <x:c r="M3293" s="5">
        <x:f>J3293/1.766*100</x:f>
      </x:c>
      <x:c r="N3293" s="6">
        <x:f>M3293*L3293/100</x:f>
      </x:c>
      <x:c r="O3293" s="6">
        <x:f>H3293-N3293</x:f>
      </x:c>
    </x:row>
    <x:row r="3294" spans="1:25">
      <x:c r="A3294" s="0" t="s">
        <x:v>120</x:v>
      </x:c>
      <x:c r="B3294" s="0" t="n">
        <x:v>2475</x:v>
      </x:c>
      <x:c r="C3294" s="0" t="s">
        <x:v>21</x:v>
      </x:c>
      <x:c r="D3294" s="0" t="s">
        <x:v>36</x:v>
      </x:c>
      <x:c r="E3294" s="0" t="s">
        <x:v>75</x:v>
      </x:c>
      <x:c r="F3294" s="0" t="s">
        <x:v>26</x:v>
      </x:c>
      <x:c r="G3294" s="0" t="n">
        <x:v>173</x:v>
      </x:c>
      <x:c r="H3294" s="4" t="n">
        <x:v>72.662</x:v>
      </x:c>
      <x:c r="I3294" s="4" t="n">
        <x:v>173</x:v>
      </x:c>
      <x:c r="J3294" s="4" t="n">
        <x:v>0.42</x:v>
      </x:c>
      <x:c r="K3294" s="4">
        <x:f>I3294*J3294</x:f>
      </x:c>
      <x:c r="L3294" s="4" t="n">
        <x:v>0</x:v>
      </x:c>
      <x:c r="M3294" s="5">
        <x:f>J3294/1.766*100</x:f>
      </x:c>
      <x:c r="N3294" s="6">
        <x:f>M3294*L3294/100</x:f>
      </x:c>
      <x:c r="O3294" s="6">
        <x:f>H3294-N3294</x:f>
      </x:c>
    </x:row>
    <x:row r="3295" spans="1:25">
      <x:c r="A3295" s="0" t="s">
        <x:v>120</x:v>
      </x:c>
      <x:c r="B3295" s="0" t="n">
        <x:v>2475</x:v>
      </x:c>
      <x:c r="C3295" s="0" t="s">
        <x:v>21</x:v>
      </x:c>
      <x:c r="D3295" s="0" t="s">
        <x:v>36</x:v>
      </x:c>
      <x:c r="E3295" s="0" t="s">
        <x:v>76</x:v>
      </x:c>
      <x:c r="F3295" s="0" t="s">
        <x:v>26</x:v>
      </x:c>
      <x:c r="G3295" s="0" t="n">
        <x:v>173</x:v>
      </x:c>
      <x:c r="H3295" s="4" t="n">
        <x:v>72.661</x:v>
      </x:c>
      <x:c r="I3295" s="4" t="n">
        <x:v>173</x:v>
      </x:c>
      <x:c r="J3295" s="4" t="n">
        <x:v>0.42</x:v>
      </x:c>
      <x:c r="K3295" s="4">
        <x:f>I3295*J3295</x:f>
      </x:c>
      <x:c r="L3295" s="4" t="n">
        <x:v>0</x:v>
      </x:c>
      <x:c r="M3295" s="5">
        <x:f>J3295/1.766*100</x:f>
      </x:c>
      <x:c r="N3295" s="6">
        <x:f>M3295*L3295/100</x:f>
      </x:c>
      <x:c r="O3295" s="6">
        <x:f>H3295-N3295</x:f>
      </x:c>
    </x:row>
    <x:row r="3296" spans="1:25">
      <x:c r="A3296" s="0" t="s">
        <x:v>95</x:v>
      </x:c>
      <x:c r="B3296" s="0" t="n">
        <x:v>2476</x:v>
      </x:c>
      <x:c r="C3296" s="0" t="s">
        <x:v>21</x:v>
      </x:c>
      <x:c r="D3296" s="0" t="s">
        <x:v>22</x:v>
      </x:c>
      <x:c r="E3296" s="0" t="s">
        <x:v>74</x:v>
      </x:c>
      <x:c r="F3296" s="0" t="s">
        <x:v>20</x:v>
      </x:c>
      <x:c r="G3296" s="0" t="n">
        <x:v>173</x:v>
      </x:c>
      <x:c r="H3296" s="4" t="n">
        <x:v>50.4</x:v>
      </x:c>
      <x:c r="I3296" s="4" t="n">
        <x:v>173</x:v>
      </x:c>
      <x:c r="J3296" s="4" t="n">
        <x:v>0.291</x:v>
      </x:c>
      <x:c r="K3296" s="4">
        <x:f>I3296*J3296</x:f>
      </x:c>
      <x:c r="L3296" s="4" t="n">
        <x:v>54.312</x:v>
      </x:c>
      <x:c r="M3296" s="5">
        <x:f>J3296/1.766*100</x:f>
      </x:c>
      <x:c r="N3296" s="6">
        <x:f>M3296*L3296/100</x:f>
      </x:c>
      <x:c r="O3296" s="6">
        <x:f>H3296-N3296</x:f>
      </x:c>
    </x:row>
    <x:row r="3297" spans="1:25">
      <x:c r="A3297" s="0" t="s">
        <x:v>95</x:v>
      </x:c>
      <x:c r="B3297" s="0" t="n">
        <x:v>2476</x:v>
      </x:c>
      <x:c r="C3297" s="0" t="s">
        <x:v>21</x:v>
      </x:c>
      <x:c r="D3297" s="0" t="s">
        <x:v>22</x:v>
      </x:c>
      <x:c r="E3297" s="0" t="s">
        <x:v>74</x:v>
      </x:c>
      <x:c r="F3297" s="0" t="s">
        <x:v>20</x:v>
      </x:c>
      <x:c r="G3297" s="0" t="n">
        <x:v>173</x:v>
      </x:c>
      <x:c r="H3297" s="4" t="n">
        <x:v>50.4</x:v>
      </x:c>
      <x:c r="I3297" s="4" t="n">
        <x:v>173</x:v>
      </x:c>
      <x:c r="J3297" s="4" t="n">
        <x:v>0.291</x:v>
      </x:c>
      <x:c r="K3297" s="4">
        <x:f>I3297*J3297</x:f>
      </x:c>
      <x:c r="L3297" s="4" t="n">
        <x:v>54.312</x:v>
      </x:c>
      <x:c r="M3297" s="5">
        <x:f>J3297/1.766*100</x:f>
      </x:c>
      <x:c r="N3297" s="6">
        <x:f>M3297*L3297/100</x:f>
      </x:c>
      <x:c r="O3297" s="6">
        <x:f>H3297-N3297</x:f>
      </x:c>
    </x:row>
    <x:row r="3298" spans="1:25">
      <x:c r="A3298" s="0" t="s">
        <x:v>95</x:v>
      </x:c>
      <x:c r="B3298" s="0" t="n">
        <x:v>2476</x:v>
      </x:c>
      <x:c r="C3298" s="0" t="s">
        <x:v>21</x:v>
      </x:c>
      <x:c r="D3298" s="0" t="s">
        <x:v>33</x:v>
      </x:c>
      <x:c r="E3298" s="0" t="s">
        <x:v>73</x:v>
      </x:c>
      <x:c r="F3298" s="0" t="s">
        <x:v>20</x:v>
      </x:c>
      <x:c r="G3298" s="0" t="n">
        <x:v>173</x:v>
      </x:c>
      <x:c r="H3298" s="4" t="n">
        <x:v>46.018</x:v>
      </x:c>
      <x:c r="I3298" s="4" t="n">
        <x:v>173</x:v>
      </x:c>
      <x:c r="J3298" s="4" t="n">
        <x:v>0.266</x:v>
      </x:c>
      <x:c r="K3298" s="4">
        <x:f>I3298*J3298</x:f>
      </x:c>
      <x:c r="L3298" s="4" t="n">
        <x:v>54.312</x:v>
      </x:c>
      <x:c r="M3298" s="5">
        <x:f>J3298/1.766*100</x:f>
      </x:c>
      <x:c r="N3298" s="6">
        <x:f>M3298*L3298/100</x:f>
      </x:c>
      <x:c r="O3298" s="6">
        <x:f>H3298-N3298</x:f>
      </x:c>
    </x:row>
    <x:row r="3299" spans="1:25">
      <x:c r="A3299" s="0" t="s">
        <x:v>95</x:v>
      </x:c>
      <x:c r="B3299" s="0" t="n">
        <x:v>2476</x:v>
      </x:c>
      <x:c r="C3299" s="0" t="s">
        <x:v>21</x:v>
      </x:c>
      <x:c r="D3299" s="0" t="s">
        <x:v>33</x:v>
      </x:c>
      <x:c r="E3299" s="0" t="s">
        <x:v>73</x:v>
      </x:c>
      <x:c r="F3299" s="0" t="s">
        <x:v>26</x:v>
      </x:c>
      <x:c r="G3299" s="0" t="n">
        <x:v>173</x:v>
      </x:c>
      <x:c r="H3299" s="4" t="n">
        <x:v>13.498</x:v>
      </x:c>
      <x:c r="I3299" s="4" t="n">
        <x:v>173</x:v>
      </x:c>
      <x:c r="J3299" s="4" t="n">
        <x:v>0.078</x:v>
      </x:c>
      <x:c r="K3299" s="4">
        <x:f>I3299*J3299</x:f>
      </x:c>
      <x:c r="L3299" s="4" t="n">
        <x:v>54.312</x:v>
      </x:c>
      <x:c r="M3299" s="5">
        <x:f>J3299/1.766*100</x:f>
      </x:c>
      <x:c r="N3299" s="6">
        <x:f>M3299*L3299/100</x:f>
      </x:c>
      <x:c r="O3299" s="6">
        <x:f>H3299-N3299</x:f>
      </x:c>
    </x:row>
    <x:row r="3300" spans="1:25">
      <x:c r="A3300" s="0" t="s">
        <x:v>95</x:v>
      </x:c>
      <x:c r="B3300" s="0" t="n">
        <x:v>2476</x:v>
      </x:c>
      <x:c r="C3300" s="0" t="s">
        <x:v>21</x:v>
      </x:c>
      <x:c r="D3300" s="0" t="s">
        <x:v>36</x:v>
      </x:c>
      <x:c r="E3300" s="0" t="s">
        <x:v>75</x:v>
      </x:c>
      <x:c r="F3300" s="0" t="s">
        <x:v>26</x:v>
      </x:c>
      <x:c r="G3300" s="0" t="n">
        <x:v>173</x:v>
      </x:c>
      <x:c r="H3300" s="4" t="n">
        <x:v>72.66</x:v>
      </x:c>
      <x:c r="I3300" s="4" t="n">
        <x:v>173</x:v>
      </x:c>
      <x:c r="J3300" s="4" t="n">
        <x:v>0.42</x:v>
      </x:c>
      <x:c r="K3300" s="4">
        <x:f>I3300*J3300</x:f>
      </x:c>
      <x:c r="L3300" s="4" t="n">
        <x:v>54.312</x:v>
      </x:c>
      <x:c r="M3300" s="5">
        <x:f>J3300/1.766*100</x:f>
      </x:c>
      <x:c r="N3300" s="6">
        <x:f>M3300*L3300/100</x:f>
      </x:c>
      <x:c r="O3300" s="6">
        <x:f>H3300-N3300</x:f>
      </x:c>
    </x:row>
    <x:row r="3301" spans="1:25">
      <x:c r="A3301" s="0" t="s">
        <x:v>95</x:v>
      </x:c>
      <x:c r="B3301" s="0" t="n">
        <x:v>2476</x:v>
      </x:c>
      <x:c r="C3301" s="0" t="s">
        <x:v>21</x:v>
      </x:c>
      <x:c r="D3301" s="0" t="s">
        <x:v>36</x:v>
      </x:c>
      <x:c r="E3301" s="0" t="s">
        <x:v>76</x:v>
      </x:c>
      <x:c r="F3301" s="0" t="s">
        <x:v>26</x:v>
      </x:c>
      <x:c r="G3301" s="0" t="n">
        <x:v>173</x:v>
      </x:c>
      <x:c r="H3301" s="4" t="n">
        <x:v>72.66</x:v>
      </x:c>
      <x:c r="I3301" s="4" t="n">
        <x:v>173</x:v>
      </x:c>
      <x:c r="J3301" s="4" t="n">
        <x:v>0.42</x:v>
      </x:c>
      <x:c r="K3301" s="4">
        <x:f>I3301*J3301</x:f>
      </x:c>
      <x:c r="L3301" s="4" t="n">
        <x:v>54.312</x:v>
      </x:c>
      <x:c r="M3301" s="5">
        <x:f>J3301/1.766*100</x:f>
      </x:c>
      <x:c r="N3301" s="6">
        <x:f>M3301*L3301/100</x:f>
      </x:c>
      <x:c r="O3301" s="6">
        <x:f>H3301-N3301</x:f>
      </x:c>
    </x:row>
    <x:row r="3302" spans="1:25">
      <x:c r="A3302" s="0" t="s">
        <x:v>90</x:v>
      </x:c>
      <x:c r="B3302" s="0" t="n">
        <x:v>2477</x:v>
      </x:c>
      <x:c r="C3302" s="0" t="s">
        <x:v>21</x:v>
      </x:c>
      <x:c r="D3302" s="0" t="s">
        <x:v>33</x:v>
      </x:c>
      <x:c r="E3302" s="0" t="s">
        <x:v>73</x:v>
      </x:c>
      <x:c r="F3302" s="0" t="s">
        <x:v>20</x:v>
      </x:c>
      <x:c r="G3302" s="0" t="n">
        <x:v>173</x:v>
      </x:c>
      <x:c r="H3302" s="4" t="n">
        <x:v>46.018</x:v>
      </x:c>
      <x:c r="I3302" s="4" t="n">
        <x:v>173</x:v>
      </x:c>
      <x:c r="J3302" s="4" t="n">
        <x:v>0.266</x:v>
      </x:c>
      <x:c r="K3302" s="4">
        <x:f>I3302*J3302</x:f>
      </x:c>
      <x:c r="L3302" s="4" t="n">
        <x:v>18.33</x:v>
      </x:c>
      <x:c r="M3302" s="5">
        <x:f>J3302/1.766*100</x:f>
      </x:c>
      <x:c r="N3302" s="6">
        <x:f>M3302*L3302/100</x:f>
      </x:c>
      <x:c r="O3302" s="6">
        <x:f>H3302-N3302</x:f>
      </x:c>
    </x:row>
    <x:row r="3303" spans="1:25">
      <x:c r="A3303" s="0" t="s">
        <x:v>90</x:v>
      </x:c>
      <x:c r="B3303" s="0" t="n">
        <x:v>2477</x:v>
      </x:c>
      <x:c r="C3303" s="0" t="s">
        <x:v>21</x:v>
      </x:c>
      <x:c r="D3303" s="0" t="s">
        <x:v>22</x:v>
      </x:c>
      <x:c r="E3303" s="0" t="s">
        <x:v>74</x:v>
      </x:c>
      <x:c r="F3303" s="0" t="s">
        <x:v>20</x:v>
      </x:c>
      <x:c r="G3303" s="0" t="n">
        <x:v>173</x:v>
      </x:c>
      <x:c r="H3303" s="4" t="n">
        <x:v>50.4</x:v>
      </x:c>
      <x:c r="I3303" s="4" t="n">
        <x:v>173</x:v>
      </x:c>
      <x:c r="J3303" s="4" t="n">
        <x:v>0.291</x:v>
      </x:c>
      <x:c r="K3303" s="4">
        <x:f>I3303*J3303</x:f>
      </x:c>
      <x:c r="L3303" s="4" t="n">
        <x:v>18.33</x:v>
      </x:c>
      <x:c r="M3303" s="5">
        <x:f>J3303/1.766*100</x:f>
      </x:c>
      <x:c r="N3303" s="6">
        <x:f>M3303*L3303/100</x:f>
      </x:c>
      <x:c r="O3303" s="6">
        <x:f>H3303-N3303</x:f>
      </x:c>
    </x:row>
    <x:row r="3304" spans="1:25">
      <x:c r="A3304" s="0" t="s">
        <x:v>90</x:v>
      </x:c>
      <x:c r="B3304" s="0" t="n">
        <x:v>2477</x:v>
      </x:c>
      <x:c r="C3304" s="0" t="s">
        <x:v>21</x:v>
      </x:c>
      <x:c r="D3304" s="0" t="s">
        <x:v>22</x:v>
      </x:c>
      <x:c r="E3304" s="0" t="s">
        <x:v>74</x:v>
      </x:c>
      <x:c r="F3304" s="0" t="s">
        <x:v>20</x:v>
      </x:c>
      <x:c r="G3304" s="0" t="n">
        <x:v>173</x:v>
      </x:c>
      <x:c r="H3304" s="4" t="n">
        <x:v>50.4</x:v>
      </x:c>
      <x:c r="I3304" s="4" t="n">
        <x:v>173</x:v>
      </x:c>
      <x:c r="J3304" s="4" t="n">
        <x:v>0.291</x:v>
      </x:c>
      <x:c r="K3304" s="4">
        <x:f>I3304*J3304</x:f>
      </x:c>
      <x:c r="L3304" s="4" t="n">
        <x:v>18.33</x:v>
      </x:c>
      <x:c r="M3304" s="5">
        <x:f>J3304/1.766*100</x:f>
      </x:c>
      <x:c r="N3304" s="6">
        <x:f>M3304*L3304/100</x:f>
      </x:c>
      <x:c r="O3304" s="6">
        <x:f>H3304-N3304</x:f>
      </x:c>
    </x:row>
    <x:row r="3305" spans="1:25">
      <x:c r="A3305" s="0" t="s">
        <x:v>90</x:v>
      </x:c>
      <x:c r="B3305" s="0" t="n">
        <x:v>2477</x:v>
      </x:c>
      <x:c r="C3305" s="0" t="s">
        <x:v>21</x:v>
      </x:c>
      <x:c r="D3305" s="0" t="s">
        <x:v>33</x:v>
      </x:c>
      <x:c r="E3305" s="0" t="s">
        <x:v>73</x:v>
      </x:c>
      <x:c r="F3305" s="0" t="s">
        <x:v>26</x:v>
      </x:c>
      <x:c r="G3305" s="0" t="n">
        <x:v>173</x:v>
      </x:c>
      <x:c r="H3305" s="4" t="n">
        <x:v>13.495</x:v>
      </x:c>
      <x:c r="I3305" s="4" t="n">
        <x:v>173</x:v>
      </x:c>
      <x:c r="J3305" s="4" t="n">
        <x:v>0.078</x:v>
      </x:c>
      <x:c r="K3305" s="4">
        <x:f>I3305*J3305</x:f>
      </x:c>
      <x:c r="L3305" s="4" t="n">
        <x:v>18.33</x:v>
      </x:c>
      <x:c r="M3305" s="5">
        <x:f>J3305/1.766*100</x:f>
      </x:c>
      <x:c r="N3305" s="6">
        <x:f>M3305*L3305/100</x:f>
      </x:c>
      <x:c r="O3305" s="6">
        <x:f>H3305-N3305</x:f>
      </x:c>
    </x:row>
    <x:row r="3306" spans="1:25">
      <x:c r="A3306" s="0" t="s">
        <x:v>90</x:v>
      </x:c>
      <x:c r="B3306" s="0" t="n">
        <x:v>2477</x:v>
      </x:c>
      <x:c r="C3306" s="0" t="s">
        <x:v>21</x:v>
      </x:c>
      <x:c r="D3306" s="0" t="s">
        <x:v>36</x:v>
      </x:c>
      <x:c r="E3306" s="0" t="s">
        <x:v>75</x:v>
      </x:c>
      <x:c r="F3306" s="0" t="s">
        <x:v>26</x:v>
      </x:c>
      <x:c r="G3306" s="0" t="n">
        <x:v>173</x:v>
      </x:c>
      <x:c r="H3306" s="4" t="n">
        <x:v>72.662</x:v>
      </x:c>
      <x:c r="I3306" s="4" t="n">
        <x:v>173</x:v>
      </x:c>
      <x:c r="J3306" s="4" t="n">
        <x:v>0.42</x:v>
      </x:c>
      <x:c r="K3306" s="4">
        <x:f>I3306*J3306</x:f>
      </x:c>
      <x:c r="L3306" s="4" t="n">
        <x:v>18.33</x:v>
      </x:c>
      <x:c r="M3306" s="5">
        <x:f>J3306/1.766*100</x:f>
      </x:c>
      <x:c r="N3306" s="6">
        <x:f>M3306*L3306/100</x:f>
      </x:c>
      <x:c r="O3306" s="6">
        <x:f>H3306-N3306</x:f>
      </x:c>
    </x:row>
    <x:row r="3307" spans="1:25">
      <x:c r="A3307" s="0" t="s">
        <x:v>90</x:v>
      </x:c>
      <x:c r="B3307" s="0" t="n">
        <x:v>2477</x:v>
      </x:c>
      <x:c r="C3307" s="0" t="s">
        <x:v>21</x:v>
      </x:c>
      <x:c r="D3307" s="0" t="s">
        <x:v>36</x:v>
      </x:c>
      <x:c r="E3307" s="0" t="s">
        <x:v>76</x:v>
      </x:c>
      <x:c r="F3307" s="0" t="s">
        <x:v>26</x:v>
      </x:c>
      <x:c r="G3307" s="0" t="n">
        <x:v>173</x:v>
      </x:c>
      <x:c r="H3307" s="4" t="n">
        <x:v>72.663</x:v>
      </x:c>
      <x:c r="I3307" s="4" t="n">
        <x:v>173</x:v>
      </x:c>
      <x:c r="J3307" s="4" t="n">
        <x:v>0.42</x:v>
      </x:c>
      <x:c r="K3307" s="4">
        <x:f>I3307*J3307</x:f>
      </x:c>
      <x:c r="L3307" s="4" t="n">
        <x:v>18.33</x:v>
      </x:c>
      <x:c r="M3307" s="5">
        <x:f>J3307/1.766*100</x:f>
      </x:c>
      <x:c r="N3307" s="6">
        <x:f>M3307*L3307/100</x:f>
      </x:c>
      <x:c r="O3307" s="6">
        <x:f>H3307-N3307</x:f>
      </x:c>
    </x:row>
    <x:row r="3308" spans="1:25">
      <x:c r="A3308" s="0" t="s">
        <x:v>148</x:v>
      </x:c>
      <x:c r="B3308" s="0" t="n">
        <x:v>2478</x:v>
      </x:c>
      <x:c r="C3308" s="0" t="s">
        <x:v>128</x:v>
      </x:c>
      <x:c r="D3308" s="0" t="s">
        <x:v>129</x:v>
      </x:c>
      <x:c r="E3308" s="0" t="s">
        <x:v>130</x:v>
      </x:c>
      <x:c r="F3308" s="0" t="s">
        <x:v>20</x:v>
      </x:c>
      <x:c r="G3308" s="0" t="n">
        <x:v>618</x:v>
      </x:c>
      <x:c r="H3308" s="4" t="n">
        <x:v>61.8</x:v>
      </x:c>
      <x:c r="I3308" s="4" t="n">
        <x:v>618</x:v>
      </x:c>
      <x:c r="J3308" s="4" t="n">
        <x:v>0.1</x:v>
      </x:c>
      <x:c r="K3308" s="4">
        <x:f>I3308*J3308</x:f>
      </x:c>
      <x:c r="L3308" s="4" t="n">
        <x:v>104.742</x:v>
      </x:c>
      <x:c r="M3308" s="5">
        <x:f>J3308/0.29*100</x:f>
      </x:c>
      <x:c r="N3308" s="6">
        <x:f>M3308*L3308/100</x:f>
      </x:c>
      <x:c r="O3308" s="6">
        <x:f>H3308-N3308</x:f>
      </x:c>
    </x:row>
    <x:row r="3309" spans="1:25">
      <x:c r="A3309" s="0" t="s">
        <x:v>148</x:v>
      </x:c>
      <x:c r="B3309" s="0" t="n">
        <x:v>2478</x:v>
      </x:c>
      <x:c r="C3309" s="0" t="s">
        <x:v>128</x:v>
      </x:c>
      <x:c r="D3309" s="0" t="s">
        <x:v>18</x:v>
      </x:c>
      <x:c r="E3309" s="0" t="s">
        <x:v>19</x:v>
      </x:c>
      <x:c r="F3309" s="0" t="s">
        <x:v>20</x:v>
      </x:c>
      <x:c r="G3309" s="0" t="n">
        <x:v>618</x:v>
      </x:c>
      <x:c r="H3309" s="4" t="n">
        <x:v>74.16</x:v>
      </x:c>
      <x:c r="I3309" s="4" t="n">
        <x:v>618</x:v>
      </x:c>
      <x:c r="J3309" s="4" t="n">
        <x:v>0.12</x:v>
      </x:c>
      <x:c r="K3309" s="4">
        <x:f>I3309*J3309</x:f>
      </x:c>
      <x:c r="L3309" s="4" t="n">
        <x:v>104.742</x:v>
      </x:c>
      <x:c r="M3309" s="5">
        <x:f>J3309/0.29*100</x:f>
      </x:c>
      <x:c r="N3309" s="6">
        <x:f>M3309*L3309/100</x:f>
      </x:c>
      <x:c r="O3309" s="6">
        <x:f>H3309-N3309</x:f>
      </x:c>
    </x:row>
    <x:row r="3310" spans="1:25">
      <x:c r="A3310" s="0" t="s">
        <x:v>148</x:v>
      </x:c>
      <x:c r="B3310" s="0" t="n">
        <x:v>2478</x:v>
      </x:c>
      <x:c r="C3310" s="0" t="s">
        <x:v>128</x:v>
      </x:c>
      <x:c r="D3310" s="0" t="s">
        <x:v>18</x:v>
      </x:c>
      <x:c r="E3310" s="0" t="s">
        <x:v>19</x:v>
      </x:c>
      <x:c r="F3310" s="0" t="s">
        <x:v>26</x:v>
      </x:c>
      <x:c r="G3310" s="0" t="n">
        <x:v>618</x:v>
      </x:c>
      <x:c r="H3310" s="4" t="n">
        <x:v>43.261</x:v>
      </x:c>
      <x:c r="I3310" s="4" t="n">
        <x:v>618</x:v>
      </x:c>
      <x:c r="J3310" s="4" t="n">
        <x:v>0.07</x:v>
      </x:c>
      <x:c r="K3310" s="4">
        <x:f>I3310*J3310</x:f>
      </x:c>
      <x:c r="L3310" s="4" t="n">
        <x:v>104.742</x:v>
      </x:c>
      <x:c r="M3310" s="5">
        <x:f>J3310/0.29*100</x:f>
      </x:c>
      <x:c r="N3310" s="6">
        <x:f>M3310*L3310/100</x:f>
      </x:c>
      <x:c r="O3310" s="6">
        <x:f>H3310-N3310</x:f>
      </x:c>
    </x:row>
    <x:row r="3311" spans="1:25">
      <x:c r="A3311" s="0" t="s">
        <x:v>131</x:v>
      </x:c>
      <x:c r="B3311" s="0" t="n">
        <x:v>2479</x:v>
      </x:c>
      <x:c r="C3311" s="0" t="s">
        <x:v>128</x:v>
      </x:c>
      <x:c r="D3311" s="0" t="s">
        <x:v>129</x:v>
      </x:c>
      <x:c r="E3311" s="0" t="s">
        <x:v>130</x:v>
      </x:c>
      <x:c r="F3311" s="0" t="s">
        <x:v>20</x:v>
      </x:c>
      <x:c r="G3311" s="0" t="n">
        <x:v>618</x:v>
      </x:c>
      <x:c r="H3311" s="4" t="n">
        <x:v>61.8</x:v>
      </x:c>
      <x:c r="I3311" s="4" t="n">
        <x:v>618</x:v>
      </x:c>
      <x:c r="J3311" s="4" t="n">
        <x:v>0.1</x:v>
      </x:c>
      <x:c r="K3311" s="4">
        <x:f>I3311*J3311</x:f>
      </x:c>
      <x:c r="L3311" s="4" t="n">
        <x:v>74.568</x:v>
      </x:c>
      <x:c r="M3311" s="5">
        <x:f>J3311/0.29*100</x:f>
      </x:c>
      <x:c r="N3311" s="6">
        <x:f>M3311*L3311/100</x:f>
      </x:c>
      <x:c r="O3311" s="6">
        <x:f>H3311-N3311</x:f>
      </x:c>
    </x:row>
    <x:row r="3312" spans="1:25">
      <x:c r="A3312" s="0" t="s">
        <x:v>131</x:v>
      </x:c>
      <x:c r="B3312" s="0" t="n">
        <x:v>2479</x:v>
      </x:c>
      <x:c r="C3312" s="0" t="s">
        <x:v>128</x:v>
      </x:c>
      <x:c r="D3312" s="0" t="s">
        <x:v>18</x:v>
      </x:c>
      <x:c r="E3312" s="0" t="s">
        <x:v>19</x:v>
      </x:c>
      <x:c r="F3312" s="0" t="s">
        <x:v>20</x:v>
      </x:c>
      <x:c r="G3312" s="0" t="n">
        <x:v>618</x:v>
      </x:c>
      <x:c r="H3312" s="4" t="n">
        <x:v>74.16</x:v>
      </x:c>
      <x:c r="I3312" s="4" t="n">
        <x:v>618</x:v>
      </x:c>
      <x:c r="J3312" s="4" t="n">
        <x:v>0.12</x:v>
      </x:c>
      <x:c r="K3312" s="4">
        <x:f>I3312*J3312</x:f>
      </x:c>
      <x:c r="L3312" s="4" t="n">
        <x:v>74.568</x:v>
      </x:c>
      <x:c r="M3312" s="5">
        <x:f>J3312/0.29*100</x:f>
      </x:c>
      <x:c r="N3312" s="6">
        <x:f>M3312*L3312/100</x:f>
      </x:c>
      <x:c r="O3312" s="6">
        <x:f>H3312-N3312</x:f>
      </x:c>
    </x:row>
    <x:row r="3313" spans="1:25">
      <x:c r="A3313" s="0" t="s">
        <x:v>131</x:v>
      </x:c>
      <x:c r="B3313" s="0" t="n">
        <x:v>2479</x:v>
      </x:c>
      <x:c r="C3313" s="0" t="s">
        <x:v>128</x:v>
      </x:c>
      <x:c r="D3313" s="0" t="s">
        <x:v>18</x:v>
      </x:c>
      <x:c r="E3313" s="0" t="s">
        <x:v>19</x:v>
      </x:c>
      <x:c r="F3313" s="0" t="s">
        <x:v>26</x:v>
      </x:c>
      <x:c r="G3313" s="0" t="n">
        <x:v>618</x:v>
      </x:c>
      <x:c r="H3313" s="4" t="n">
        <x:v>43.261</x:v>
      </x:c>
      <x:c r="I3313" s="4" t="n">
        <x:v>618</x:v>
      </x:c>
      <x:c r="J3313" s="4" t="n">
        <x:v>0.07</x:v>
      </x:c>
      <x:c r="K3313" s="4">
        <x:f>I3313*J3313</x:f>
      </x:c>
      <x:c r="L3313" s="4" t="n">
        <x:v>74.568</x:v>
      </x:c>
      <x:c r="M3313" s="5">
        <x:f>J3313/0.29*100</x:f>
      </x:c>
      <x:c r="N3313" s="6">
        <x:f>M3313*L3313/100</x:f>
      </x:c>
      <x:c r="O3313" s="6">
        <x:f>H3313-N3313</x:f>
      </x:c>
    </x:row>
    <x:row r="3314" spans="1:25">
      <x:c r="A3314" s="0" t="s">
        <x:v>151</x:v>
      </x:c>
      <x:c r="B3314" s="0" t="n">
        <x:v>2481</x:v>
      </x:c>
      <x:c r="C3314" s="0" t="s">
        <x:v>128</x:v>
      </x:c>
      <x:c r="D3314" s="0" t="s">
        <x:v>18</x:v>
      </x:c>
      <x:c r="E3314" s="0" t="s">
        <x:v>19</x:v>
      </x:c>
      <x:c r="F3314" s="0" t="s">
        <x:v>20</x:v>
      </x:c>
      <x:c r="G3314" s="0" t="n">
        <x:v>988</x:v>
      </x:c>
      <x:c r="H3314" s="4" t="n">
        <x:v>118.56</x:v>
      </x:c>
      <x:c r="I3314" s="4" t="n">
        <x:v>988</x:v>
      </x:c>
      <x:c r="J3314" s="4" t="n">
        <x:v>0.12</x:v>
      </x:c>
      <x:c r="K3314" s="4">
        <x:f>I3314*J3314</x:f>
      </x:c>
      <x:c r="L3314" s="4" t="n">
        <x:v>161.208</x:v>
      </x:c>
      <x:c r="M3314" s="5">
        <x:f>J3314/0.29*100</x:f>
      </x:c>
      <x:c r="N3314" s="6">
        <x:f>M3314*L3314/100</x:f>
      </x:c>
      <x:c r="O3314" s="6">
        <x:f>H3314-N3314</x:f>
      </x:c>
    </x:row>
    <x:row r="3315" spans="1:25">
      <x:c r="A3315" s="0" t="s">
        <x:v>151</x:v>
      </x:c>
      <x:c r="B3315" s="0" t="n">
        <x:v>2481</x:v>
      </x:c>
      <x:c r="C3315" s="0" t="s">
        <x:v>128</x:v>
      </x:c>
      <x:c r="D3315" s="0" t="s">
        <x:v>129</x:v>
      </x:c>
      <x:c r="E3315" s="0" t="s">
        <x:v>130</x:v>
      </x:c>
      <x:c r="F3315" s="0" t="s">
        <x:v>20</x:v>
      </x:c>
      <x:c r="G3315" s="0" t="n">
        <x:v>988</x:v>
      </x:c>
      <x:c r="H3315" s="4" t="n">
        <x:v>98.8</x:v>
      </x:c>
      <x:c r="I3315" s="4" t="n">
        <x:v>988</x:v>
      </x:c>
      <x:c r="J3315" s="4" t="n">
        <x:v>0.1</x:v>
      </x:c>
      <x:c r="K3315" s="4">
        <x:f>I3315*J3315</x:f>
      </x:c>
      <x:c r="L3315" s="4" t="n">
        <x:v>161.208</x:v>
      </x:c>
      <x:c r="M3315" s="5">
        <x:f>J3315/0.29*100</x:f>
      </x:c>
      <x:c r="N3315" s="6">
        <x:f>M3315*L3315/100</x:f>
      </x:c>
      <x:c r="O3315" s="6">
        <x:f>H3315-N3315</x:f>
      </x:c>
    </x:row>
    <x:row r="3316" spans="1:25">
      <x:c r="A3316" s="0" t="s">
        <x:v>151</x:v>
      </x:c>
      <x:c r="B3316" s="0" t="n">
        <x:v>2481</x:v>
      </x:c>
      <x:c r="C3316" s="0" t="s">
        <x:v>128</x:v>
      </x:c>
      <x:c r="D3316" s="0" t="s">
        <x:v>18</x:v>
      </x:c>
      <x:c r="E3316" s="0" t="s">
        <x:v>19</x:v>
      </x:c>
      <x:c r="F3316" s="0" t="s">
        <x:v>26</x:v>
      </x:c>
      <x:c r="G3316" s="0" t="n">
        <x:v>988</x:v>
      </x:c>
      <x:c r="H3316" s="4" t="n">
        <x:v>69.162</x:v>
      </x:c>
      <x:c r="I3316" s="4" t="n">
        <x:v>988</x:v>
      </x:c>
      <x:c r="J3316" s="4" t="n">
        <x:v>0.07</x:v>
      </x:c>
      <x:c r="K3316" s="4">
        <x:f>I3316*J3316</x:f>
      </x:c>
      <x:c r="L3316" s="4" t="n">
        <x:v>161.208</x:v>
      </x:c>
      <x:c r="M3316" s="5">
        <x:f>J3316/0.29*100</x:f>
      </x:c>
      <x:c r="N3316" s="6">
        <x:f>M3316*L3316/100</x:f>
      </x:c>
      <x:c r="O3316" s="6">
        <x:f>H3316-N3316</x:f>
      </x:c>
    </x:row>
    <x:row r="3317" spans="1:25">
      <x:c r="A3317" s="0" t="s">
        <x:v>113</x:v>
      </x:c>
      <x:c r="B3317" s="0" t="n">
        <x:v>2485</x:v>
      </x:c>
      <x:c r="C3317" s="0" t="s">
        <x:v>21</x:v>
      </x:c>
      <x:c r="D3317" s="0" t="s">
        <x:v>42</x:v>
      </x:c>
      <x:c r="E3317" s="0" t="s">
        <x:v>44</x:v>
      </x:c>
      <x:c r="F3317" s="0" t="s">
        <x:v>20</x:v>
      </x:c>
      <x:c r="G3317" s="0" t="n">
        <x:v>102</x:v>
      </x:c>
      <x:c r="H3317" s="4" t="n">
        <x:v>0.6</x:v>
      </x:c>
      <x:c r="I3317" s="4" t="n">
        <x:v>102</x:v>
      </x:c>
      <x:c r="J3317" s="4" t="n">
        <x:v>0.006</x:v>
      </x:c>
      <x:c r="K3317" s="4">
        <x:f>I3317*J3317</x:f>
      </x:c>
      <x:c r="L3317" s="4" t="n">
        <x:v>0</x:v>
      </x:c>
      <x:c r="M3317" s="5">
        <x:f>J3317/3.83*100</x:f>
      </x:c>
      <x:c r="N3317" s="6">
        <x:f>M3317*L3317/100</x:f>
      </x:c>
      <x:c r="O3317" s="6">
        <x:f>H3317-N3317</x:f>
      </x:c>
    </x:row>
    <x:row r="3318" spans="1:25">
      <x:c r="A3318" s="0" t="s">
        <x:v>113</x:v>
      </x:c>
      <x:c r="B3318" s="0" t="n">
        <x:v>2485</x:v>
      </x:c>
      <x:c r="C3318" s="0" t="s">
        <x:v>21</x:v>
      </x:c>
      <x:c r="D3318" s="0" t="s">
        <x:v>42</x:v>
      </x:c>
      <x:c r="E3318" s="0" t="s">
        <x:v>43</x:v>
      </x:c>
      <x:c r="F3318" s="0" t="s">
        <x:v>20</x:v>
      </x:c>
      <x:c r="G3318" s="0" t="n">
        <x:v>102</x:v>
      </x:c>
      <x:c r="H3318" s="4" t="n">
        <x:v>0.6</x:v>
      </x:c>
      <x:c r="I3318" s="4" t="n">
        <x:v>102</x:v>
      </x:c>
      <x:c r="J3318" s="4" t="n">
        <x:v>0.006</x:v>
      </x:c>
      <x:c r="K3318" s="4">
        <x:f>I3318*J3318</x:f>
      </x:c>
      <x:c r="L3318" s="4" t="n">
        <x:v>0</x:v>
      </x:c>
      <x:c r="M3318" s="5">
        <x:f>J3318/3.83*100</x:f>
      </x:c>
      <x:c r="N3318" s="6">
        <x:f>M3318*L3318/100</x:f>
      </x:c>
      <x:c r="O3318" s="6">
        <x:f>H3318-N3318</x:f>
      </x:c>
    </x:row>
    <x:row r="3319" spans="1:25">
      <x:c r="A3319" s="0" t="s">
        <x:v>113</x:v>
      </x:c>
      <x:c r="B3319" s="0" t="n">
        <x:v>2485</x:v>
      </x:c>
      <x:c r="C3319" s="0" t="s">
        <x:v>21</x:v>
      </x:c>
      <x:c r="D3319" s="0" t="s">
        <x:v>42</x:v>
      </x:c>
      <x:c r="E3319" s="0" t="s">
        <x:v>44</x:v>
      </x:c>
      <x:c r="F3319" s="0" t="s">
        <x:v>20</x:v>
      </x:c>
      <x:c r="G3319" s="0" t="n">
        <x:v>102</x:v>
      </x:c>
      <x:c r="H3319" s="4" t="n">
        <x:v>30</x:v>
      </x:c>
      <x:c r="I3319" s="4" t="n">
        <x:v>102</x:v>
      </x:c>
      <x:c r="J3319" s="4" t="n">
        <x:v>0.294</x:v>
      </x:c>
      <x:c r="K3319" s="4">
        <x:f>I3319*J3319</x:f>
      </x:c>
      <x:c r="L3319" s="4" t="n">
        <x:v>0</x:v>
      </x:c>
      <x:c r="M3319" s="5">
        <x:f>J3319/3.83*100</x:f>
      </x:c>
      <x:c r="N3319" s="6">
        <x:f>M3319*L3319/100</x:f>
      </x:c>
      <x:c r="O3319" s="6">
        <x:f>H3319-N3319</x:f>
      </x:c>
    </x:row>
    <x:row r="3320" spans="1:25">
      <x:c r="A3320" s="0" t="s">
        <x:v>113</x:v>
      </x:c>
      <x:c r="B3320" s="0" t="n">
        <x:v>2485</x:v>
      </x:c>
      <x:c r="C3320" s="0" t="s">
        <x:v>21</x:v>
      </x:c>
      <x:c r="D3320" s="0" t="s">
        <x:v>42</x:v>
      </x:c>
      <x:c r="E3320" s="0" t="s">
        <x:v>43</x:v>
      </x:c>
      <x:c r="F3320" s="0" t="s">
        <x:v>20</x:v>
      </x:c>
      <x:c r="G3320" s="0" t="n">
        <x:v>102</x:v>
      </x:c>
      <x:c r="H3320" s="4" t="n">
        <x:v>30</x:v>
      </x:c>
      <x:c r="I3320" s="4" t="n">
        <x:v>102</x:v>
      </x:c>
      <x:c r="J3320" s="4" t="n">
        <x:v>0.294</x:v>
      </x:c>
      <x:c r="K3320" s="4">
        <x:f>I3320*J3320</x:f>
      </x:c>
      <x:c r="L3320" s="4" t="n">
        <x:v>0</x:v>
      </x:c>
      <x:c r="M3320" s="5">
        <x:f>J3320/3.83*100</x:f>
      </x:c>
      <x:c r="N3320" s="6">
        <x:f>M3320*L3320/100</x:f>
      </x:c>
      <x:c r="O3320" s="6">
        <x:f>H3320-N3320</x:f>
      </x:c>
    </x:row>
    <x:row r="3321" spans="1:25">
      <x:c r="A3321" s="0" t="s">
        <x:v>113</x:v>
      </x:c>
      <x:c r="B3321" s="0" t="n">
        <x:v>2485</x:v>
      </x:c>
      <x:c r="C3321" s="0" t="s">
        <x:v>21</x:v>
      </x:c>
      <x:c r="D3321" s="0" t="s">
        <x:v>33</x:v>
      </x:c>
      <x:c r="E3321" s="0" t="s">
        <x:v>45</x:v>
      </x:c>
      <x:c r="F3321" s="0" t="s">
        <x:v>26</x:v>
      </x:c>
      <x:c r="G3321" s="0" t="n">
        <x:v>102</x:v>
      </x:c>
      <x:c r="H3321" s="4" t="n">
        <x:v>150.96</x:v>
      </x:c>
      <x:c r="I3321" s="4" t="n">
        <x:v>102</x:v>
      </x:c>
      <x:c r="J3321" s="4" t="n">
        <x:v>1.48</x:v>
      </x:c>
      <x:c r="K3321" s="4">
        <x:f>I3321*J3321</x:f>
      </x:c>
      <x:c r="L3321" s="4" t="n">
        <x:v>0</x:v>
      </x:c>
      <x:c r="M3321" s="5">
        <x:f>J3321/3.83*100</x:f>
      </x:c>
      <x:c r="N3321" s="6">
        <x:f>M3321*L3321/100</x:f>
      </x:c>
      <x:c r="O3321" s="6">
        <x:f>H3321-N3321</x:f>
      </x:c>
    </x:row>
    <x:row r="3322" spans="1:25">
      <x:c r="A3322" s="0" t="s">
        <x:v>113</x:v>
      </x:c>
      <x:c r="B3322" s="0" t="n">
        <x:v>2485</x:v>
      </x:c>
      <x:c r="C3322" s="0" t="s">
        <x:v>21</x:v>
      </x:c>
      <x:c r="D3322" s="0" t="s">
        <x:v>150</x:v>
      </x:c>
      <x:c r="E3322" s="0" t="s">
        <x:v>46</x:v>
      </x:c>
      <x:c r="F3322" s="0" t="s">
        <x:v>26</x:v>
      </x:c>
      <x:c r="G3322" s="0" t="n">
        <x:v>102</x:v>
      </x:c>
      <x:c r="H3322" s="4" t="n">
        <x:v>178.5</x:v>
      </x:c>
      <x:c r="I3322" s="4" t="n">
        <x:v>102</x:v>
      </x:c>
      <x:c r="J3322" s="4" t="n">
        <x:v>1.75</x:v>
      </x:c>
      <x:c r="K3322" s="4">
        <x:f>I3322*J3322</x:f>
      </x:c>
      <x:c r="L3322" s="4" t="n">
        <x:v>0</x:v>
      </x:c>
      <x:c r="M3322" s="5">
        <x:f>J3322/3.83*100</x:f>
      </x:c>
      <x:c r="N3322" s="6">
        <x:f>M3322*L3322/100</x:f>
      </x:c>
      <x:c r="O3322" s="6">
        <x:f>H3322-N3322</x:f>
      </x:c>
    </x:row>
    <x:row r="3323" spans="1:25">
      <x:c r="A3323" s="0" t="s">
        <x:v>149</x:v>
      </x:c>
      <x:c r="B3323" s="0" t="n">
        <x:v>2486</x:v>
      </x:c>
      <x:c r="C3323" s="0" t="s">
        <x:v>21</x:v>
      </x:c>
      <x:c r="D3323" s="0" t="s">
        <x:v>42</x:v>
      </x:c>
      <x:c r="E3323" s="0" t="s">
        <x:v>43</x:v>
      </x:c>
      <x:c r="F3323" s="0" t="s">
        <x:v>20</x:v>
      </x:c>
      <x:c r="G3323" s="0" t="n">
        <x:v>100</x:v>
      </x:c>
      <x:c r="H3323" s="4" t="n">
        <x:v>30</x:v>
      </x:c>
      <x:c r="I3323" s="4" t="n">
        <x:v>100</x:v>
      </x:c>
      <x:c r="J3323" s="4" t="n">
        <x:v>0.3</x:v>
      </x:c>
      <x:c r="K3323" s="4">
        <x:f>I3323*J3323</x:f>
      </x:c>
      <x:c r="L3323" s="4" t="n">
        <x:v>0</x:v>
      </x:c>
      <x:c r="M3323" s="5">
        <x:f>J3323/3.83*100</x:f>
      </x:c>
      <x:c r="N3323" s="6">
        <x:f>M3323*L3323/100</x:f>
      </x:c>
      <x:c r="O3323" s="6">
        <x:f>H3323-N3323</x:f>
      </x:c>
    </x:row>
    <x:row r="3324" spans="1:25">
      <x:c r="A3324" s="0" t="s">
        <x:v>149</x:v>
      </x:c>
      <x:c r="B3324" s="0" t="n">
        <x:v>2486</x:v>
      </x:c>
      <x:c r="C3324" s="0" t="s">
        <x:v>21</x:v>
      </x:c>
      <x:c r="D3324" s="0" t="s">
        <x:v>42</x:v>
      </x:c>
      <x:c r="E3324" s="0" t="s">
        <x:v>44</x:v>
      </x:c>
      <x:c r="F3324" s="0" t="s">
        <x:v>20</x:v>
      </x:c>
      <x:c r="G3324" s="0" t="n">
        <x:v>100</x:v>
      </x:c>
      <x:c r="H3324" s="4" t="n">
        <x:v>30</x:v>
      </x:c>
      <x:c r="I3324" s="4" t="n">
        <x:v>100</x:v>
      </x:c>
      <x:c r="J3324" s="4" t="n">
        <x:v>0.3</x:v>
      </x:c>
      <x:c r="K3324" s="4">
        <x:f>I3324*J3324</x:f>
      </x:c>
      <x:c r="L3324" s="4" t="n">
        <x:v>0</x:v>
      </x:c>
      <x:c r="M3324" s="5">
        <x:f>J3324/3.83*100</x:f>
      </x:c>
      <x:c r="N3324" s="6">
        <x:f>M3324*L3324/100</x:f>
      </x:c>
      <x:c r="O3324" s="6">
        <x:f>H3324-N3324</x:f>
      </x:c>
    </x:row>
    <x:row r="3325" spans="1:25">
      <x:c r="A3325" s="0" t="s">
        <x:v>149</x:v>
      </x:c>
      <x:c r="B3325" s="0" t="n">
        <x:v>2486</x:v>
      </x:c>
      <x:c r="C3325" s="0" t="s">
        <x:v>21</x:v>
      </x:c>
      <x:c r="D3325" s="0" t="s">
        <x:v>33</x:v>
      </x:c>
      <x:c r="E3325" s="0" t="s">
        <x:v>45</x:v>
      </x:c>
      <x:c r="F3325" s="0" t="s">
        <x:v>26</x:v>
      </x:c>
      <x:c r="G3325" s="0" t="n">
        <x:v>100</x:v>
      </x:c>
      <x:c r="H3325" s="4" t="n">
        <x:v>148.002</x:v>
      </x:c>
      <x:c r="I3325" s="4" t="n">
        <x:v>100</x:v>
      </x:c>
      <x:c r="J3325" s="4" t="n">
        <x:v>1.48</x:v>
      </x:c>
      <x:c r="K3325" s="4">
        <x:f>I3325*J3325</x:f>
      </x:c>
      <x:c r="L3325" s="4" t="n">
        <x:v>0</x:v>
      </x:c>
      <x:c r="M3325" s="5">
        <x:f>J3325/3.83*100</x:f>
      </x:c>
      <x:c r="N3325" s="6">
        <x:f>M3325*L3325/100</x:f>
      </x:c>
      <x:c r="O3325" s="6">
        <x:f>H3325-N3325</x:f>
      </x:c>
    </x:row>
    <x:row r="3326" spans="1:25">
      <x:c r="A3326" s="0" t="s">
        <x:v>149</x:v>
      </x:c>
      <x:c r="B3326" s="0" t="n">
        <x:v>2486</x:v>
      </x:c>
      <x:c r="C3326" s="0" t="s">
        <x:v>21</x:v>
      </x:c>
      <x:c r="D3326" s="0" t="s">
        <x:v>150</x:v>
      </x:c>
      <x:c r="E3326" s="0" t="s">
        <x:v>46</x:v>
      </x:c>
      <x:c r="F3326" s="0" t="s">
        <x:v>26</x:v>
      </x:c>
      <x:c r="G3326" s="0" t="n">
        <x:v>100</x:v>
      </x:c>
      <x:c r="H3326" s="4" t="n">
        <x:v>175</x:v>
      </x:c>
      <x:c r="I3326" s="4" t="n">
        <x:v>100</x:v>
      </x:c>
      <x:c r="J3326" s="4" t="n">
        <x:v>1.75</x:v>
      </x:c>
      <x:c r="K3326" s="4">
        <x:f>I3326*J3326</x:f>
      </x:c>
      <x:c r="L3326" s="4" t="n">
        <x:v>0</x:v>
      </x:c>
      <x:c r="M3326" s="5">
        <x:f>J3326/3.83*100</x:f>
      </x:c>
      <x:c r="N3326" s="6">
        <x:f>M3326*L3326/100</x:f>
      </x:c>
      <x:c r="O3326" s="6">
        <x:f>H3326-N3326</x:f>
      </x:c>
    </x:row>
    <x:row r="3327" spans="1:25">
      <x:c r="A3327" s="0" t="s">
        <x:v>135</x:v>
      </x:c>
      <x:c r="B3327" s="0" t="n">
        <x:v>2493</x:v>
      </x:c>
      <x:c r="C3327" s="0" t="s">
        <x:v>128</x:v>
      </x:c>
      <x:c r="D3327" s="0" t="s">
        <x:v>18</x:v>
      </x:c>
      <x:c r="E3327" s="0" t="s">
        <x:v>19</x:v>
      </x:c>
      <x:c r="F3327" s="0" t="s">
        <x:v>20</x:v>
      </x:c>
      <x:c r="G3327" s="0" t="n">
        <x:v>634</x:v>
      </x:c>
      <x:c r="H3327" s="4" t="n">
        <x:v>74.16</x:v>
      </x:c>
      <x:c r="I3327" s="4" t="n">
        <x:v>634</x:v>
      </x:c>
      <x:c r="J3327" s="4" t="n">
        <x:v>0.117</x:v>
      </x:c>
      <x:c r="K3327" s="4">
        <x:f>I3327*J3327</x:f>
      </x:c>
      <x:c r="L3327" s="4" t="n">
        <x:v>158.804</x:v>
      </x:c>
      <x:c r="M3327" s="5">
        <x:f>J3327/0.29*100</x:f>
      </x:c>
      <x:c r="N3327" s="6">
        <x:f>M3327*L3327/100</x:f>
      </x:c>
      <x:c r="O3327" s="6">
        <x:f>H3327-N3327</x:f>
      </x:c>
    </x:row>
    <x:row r="3328" spans="1:25">
      <x:c r="A3328" s="0" t="s">
        <x:v>135</x:v>
      </x:c>
      <x:c r="B3328" s="0" t="n">
        <x:v>2493</x:v>
      </x:c>
      <x:c r="C3328" s="0" t="s">
        <x:v>128</x:v>
      </x:c>
      <x:c r="D3328" s="0" t="s">
        <x:v>129</x:v>
      </x:c>
      <x:c r="E3328" s="0" t="s">
        <x:v>130</x:v>
      </x:c>
      <x:c r="F3328" s="0" t="s">
        <x:v>20</x:v>
      </x:c>
      <x:c r="G3328" s="0" t="n">
        <x:v>634</x:v>
      </x:c>
      <x:c r="H3328" s="4" t="n">
        <x:v>61.8</x:v>
      </x:c>
      <x:c r="I3328" s="4" t="n">
        <x:v>634</x:v>
      </x:c>
      <x:c r="J3328" s="4" t="n">
        <x:v>0.097</x:v>
      </x:c>
      <x:c r="K3328" s="4">
        <x:f>I3328*J3328</x:f>
      </x:c>
      <x:c r="L3328" s="4" t="n">
        <x:v>158.804</x:v>
      </x:c>
      <x:c r="M3328" s="5">
        <x:f>J3328/0.29*100</x:f>
      </x:c>
      <x:c r="N3328" s="6">
        <x:f>M3328*L3328/100</x:f>
      </x:c>
      <x:c r="O3328" s="6">
        <x:f>H3328-N3328</x:f>
      </x:c>
    </x:row>
    <x:row r="3329" spans="1:25">
      <x:c r="A3329" s="0" t="s">
        <x:v>135</x:v>
      </x:c>
      <x:c r="B3329" s="0" t="n">
        <x:v>2493</x:v>
      </x:c>
      <x:c r="C3329" s="0" t="s">
        <x:v>128</x:v>
      </x:c>
      <x:c r="D3329" s="0" t="s">
        <x:v>129</x:v>
      </x:c>
      <x:c r="E3329" s="0" t="s">
        <x:v>130</x:v>
      </x:c>
      <x:c r="F3329" s="0" t="s">
        <x:v>20</x:v>
      </x:c>
      <x:c r="G3329" s="0" t="n">
        <x:v>634</x:v>
      </x:c>
      <x:c r="H3329" s="4" t="n">
        <x:v>1.6</x:v>
      </x:c>
      <x:c r="I3329" s="4" t="n">
        <x:v>634</x:v>
      </x:c>
      <x:c r="J3329" s="4" t="n">
        <x:v>0.003</x:v>
      </x:c>
      <x:c r="K3329" s="4">
        <x:f>I3329*J3329</x:f>
      </x:c>
      <x:c r="L3329" s="4" t="n">
        <x:v>158.804</x:v>
      </x:c>
      <x:c r="M3329" s="5">
        <x:f>J3329/0.29*100</x:f>
      </x:c>
      <x:c r="N3329" s="6">
        <x:f>M3329*L3329/100</x:f>
      </x:c>
      <x:c r="O3329" s="6">
        <x:f>H3329-N3329</x:f>
      </x:c>
    </x:row>
    <x:row r="3330" spans="1:25">
      <x:c r="A3330" s="0" t="s">
        <x:v>135</x:v>
      </x:c>
      <x:c r="B3330" s="0" t="n">
        <x:v>2493</x:v>
      </x:c>
      <x:c r="C3330" s="0" t="s">
        <x:v>128</x:v>
      </x:c>
      <x:c r="D3330" s="0" t="s">
        <x:v>18</x:v>
      </x:c>
      <x:c r="E3330" s="0" t="s">
        <x:v>19</x:v>
      </x:c>
      <x:c r="F3330" s="0" t="s">
        <x:v>20</x:v>
      </x:c>
      <x:c r="G3330" s="0" t="n">
        <x:v>634</x:v>
      </x:c>
      <x:c r="H3330" s="4" t="n">
        <x:v>1.92</x:v>
      </x:c>
      <x:c r="I3330" s="4" t="n">
        <x:v>634</x:v>
      </x:c>
      <x:c r="J3330" s="4" t="n">
        <x:v>0.003</x:v>
      </x:c>
      <x:c r="K3330" s="4">
        <x:f>I3330*J3330</x:f>
      </x:c>
      <x:c r="L3330" s="4" t="n">
        <x:v>158.804</x:v>
      </x:c>
      <x:c r="M3330" s="5">
        <x:f>J3330/0.29*100</x:f>
      </x:c>
      <x:c r="N3330" s="6">
        <x:f>M3330*L3330/100</x:f>
      </x:c>
      <x:c r="O3330" s="6">
        <x:f>H3330-N3330</x:f>
      </x:c>
    </x:row>
    <x:row r="3331" spans="1:25">
      <x:c r="A3331" s="0" t="s">
        <x:v>135</x:v>
      </x:c>
      <x:c r="B3331" s="0" t="n">
        <x:v>2493</x:v>
      </x:c>
      <x:c r="C3331" s="0" t="s">
        <x:v>128</x:v>
      </x:c>
      <x:c r="D3331" s="0" t="s">
        <x:v>18</x:v>
      </x:c>
      <x:c r="E3331" s="0" t="s">
        <x:v>19</x:v>
      </x:c>
      <x:c r="F3331" s="0" t="s">
        <x:v>26</x:v>
      </x:c>
      <x:c r="G3331" s="0" t="n">
        <x:v>634</x:v>
      </x:c>
      <x:c r="H3331" s="4" t="n">
        <x:v>44.381</x:v>
      </x:c>
      <x:c r="I3331" s="4" t="n">
        <x:v>634</x:v>
      </x:c>
      <x:c r="J3331" s="4" t="n">
        <x:v>0.07</x:v>
      </x:c>
      <x:c r="K3331" s="4">
        <x:f>I3331*J3331</x:f>
      </x:c>
      <x:c r="L3331" s="4" t="n">
        <x:v>158.804</x:v>
      </x:c>
      <x:c r="M3331" s="5">
        <x:f>J3331/0.29*100</x:f>
      </x:c>
      <x:c r="N3331" s="6">
        <x:f>M3331*L3331/100</x:f>
      </x:c>
      <x:c r="O3331" s="6">
        <x:f>H3331-N3331</x:f>
      </x:c>
    </x:row>
    <x:row r="3332" spans="1:25">
      <x:c r="A3332" s="0" t="s">
        <x:v>67</x:v>
      </x:c>
      <x:c r="B3332" s="0" t="n">
        <x:v>2494</x:v>
      </x:c>
      <x:c r="C3332" s="0" t="s">
        <x:v>21</x:v>
      </x:c>
      <x:c r="D3332" s="0" t="s">
        <x:v>22</x:v>
      </x:c>
      <x:c r="E3332" s="0" t="s">
        <x:v>23</x:v>
      </x:c>
      <x:c r="F3332" s="0" t="s">
        <x:v>20</x:v>
      </x:c>
      <x:c r="G3332" s="0" t="n">
        <x:v>117</x:v>
      </x:c>
      <x:c r="H3332" s="4" t="n">
        <x:v>39.897</x:v>
      </x:c>
      <x:c r="I3332" s="4" t="n">
        <x:v>117</x:v>
      </x:c>
      <x:c r="J3332" s="4" t="n">
        <x:v>0.341</x:v>
      </x:c>
      <x:c r="K3332" s="4">
        <x:f>I3332*J3332</x:f>
      </x:c>
      <x:c r="L3332" s="4" t="n">
        <x:v>0</x:v>
      </x:c>
      <x:c r="M3332" s="5">
        <x:f>J3332/2.492*100</x:f>
      </x:c>
      <x:c r="N3332" s="6">
        <x:f>M3332*L3332/100</x:f>
      </x:c>
      <x:c r="O3332" s="6">
        <x:f>H3332-N3332</x:f>
      </x:c>
    </x:row>
    <x:row r="3333" spans="1:25">
      <x:c r="A3333" s="0" t="s">
        <x:v>67</x:v>
      </x:c>
      <x:c r="B3333" s="0" t="n">
        <x:v>2494</x:v>
      </x:c>
      <x:c r="C3333" s="0" t="s">
        <x:v>21</x:v>
      </x:c>
      <x:c r="D3333" s="0" t="s">
        <x:v>22</x:v>
      </x:c>
      <x:c r="E3333" s="0" t="s">
        <x:v>23</x:v>
      </x:c>
      <x:c r="F3333" s="0" t="s">
        <x:v>20</x:v>
      </x:c>
      <x:c r="G3333" s="0" t="n">
        <x:v>117</x:v>
      </x:c>
      <x:c r="H3333" s="4" t="n">
        <x:v>43.384</x:v>
      </x:c>
      <x:c r="I3333" s="4" t="n">
        <x:v>117</x:v>
      </x:c>
      <x:c r="J3333" s="4" t="n">
        <x:v>0.371</x:v>
      </x:c>
      <x:c r="K3333" s="4">
        <x:f>I3333*J3333</x:f>
      </x:c>
      <x:c r="L3333" s="4" t="n">
        <x:v>0</x:v>
      </x:c>
      <x:c r="M3333" s="5">
        <x:f>J3333/2.492*100</x:f>
      </x:c>
      <x:c r="N3333" s="6">
        <x:f>M3333*L3333/100</x:f>
      </x:c>
      <x:c r="O3333" s="6">
        <x:f>H3333-N3333</x:f>
      </x:c>
    </x:row>
    <x:row r="3334" spans="1:25">
      <x:c r="A3334" s="0" t="s">
        <x:v>67</x:v>
      </x:c>
      <x:c r="B3334" s="0" t="n">
        <x:v>2494</x:v>
      </x:c>
      <x:c r="C3334" s="0" t="s">
        <x:v>21</x:v>
      </x:c>
      <x:c r="D3334" s="0" t="s">
        <x:v>28</x:v>
      </x:c>
      <x:c r="E3334" s="0" t="s">
        <x:v>19</x:v>
      </x:c>
      <x:c r="F3334" s="0" t="s">
        <x:v>26</x:v>
      </x:c>
      <x:c r="G3334" s="0" t="n">
        <x:v>117</x:v>
      </x:c>
      <x:c r="H3334" s="4" t="n">
        <x:v>30.422</x:v>
      </x:c>
      <x:c r="I3334" s="4" t="n">
        <x:v>117</x:v>
      </x:c>
      <x:c r="J3334" s="4" t="n">
        <x:v>0.26</x:v>
      </x:c>
      <x:c r="K3334" s="4">
        <x:f>I3334*J3334</x:f>
      </x:c>
      <x:c r="L3334" s="4" t="n">
        <x:v>0</x:v>
      </x:c>
      <x:c r="M3334" s="5">
        <x:f>J3334/2.492*100</x:f>
      </x:c>
      <x:c r="N3334" s="6">
        <x:f>M3334*L3334/100</x:f>
      </x:c>
      <x:c r="O3334" s="6">
        <x:f>H3334-N3334</x:f>
      </x:c>
    </x:row>
    <x:row r="3335" spans="1:25">
      <x:c r="A3335" s="0" t="s">
        <x:v>67</x:v>
      </x:c>
      <x:c r="B3335" s="0" t="n">
        <x:v>2494</x:v>
      </x:c>
      <x:c r="C3335" s="0" t="s">
        <x:v>21</x:v>
      </x:c>
      <x:c r="D3335" s="0" t="s">
        <x:v>28</x:v>
      </x:c>
      <x:c r="E3335" s="0" t="s">
        <x:v>23</x:v>
      </x:c>
      <x:c r="F3335" s="0" t="s">
        <x:v>26</x:v>
      </x:c>
      <x:c r="G3335" s="0" t="n">
        <x:v>117</x:v>
      </x:c>
      <x:c r="H3335" s="4" t="n">
        <x:v>177.84</x:v>
      </x:c>
      <x:c r="I3335" s="4" t="n">
        <x:v>117</x:v>
      </x:c>
      <x:c r="J3335" s="4" t="n">
        <x:v>1.52</x:v>
      </x:c>
      <x:c r="K3335" s="4">
        <x:f>I3335*J3335</x:f>
      </x:c>
      <x:c r="L3335" s="4" t="n">
        <x:v>0</x:v>
      </x:c>
      <x:c r="M3335" s="5">
        <x:f>J3335/2.492*100</x:f>
      </x:c>
      <x:c r="N3335" s="6">
        <x:f>M3335*L3335/100</x:f>
      </x:c>
      <x:c r="O3335" s="6">
        <x:f>H3335-N3335</x:f>
      </x:c>
    </x:row>
    <x:row r="3336" spans="1:25">
      <x:c r="A3336" s="0" t="s">
        <x:v>110</x:v>
      </x:c>
      <x:c r="B3336" s="0" t="n">
        <x:v>2495</x:v>
      </x:c>
      <x:c r="C3336" s="0" t="s">
        <x:v>21</x:v>
      </x:c>
      <x:c r="D3336" s="0" t="s">
        <x:v>22</x:v>
      </x:c>
      <x:c r="E3336" s="0" t="s">
        <x:v>23</x:v>
      </x:c>
      <x:c r="F3336" s="0" t="s">
        <x:v>20</x:v>
      </x:c>
      <x:c r="G3336" s="0" t="n">
        <x:v>147</x:v>
      </x:c>
      <x:c r="H3336" s="4" t="n">
        <x:v>6.82</x:v>
      </x:c>
      <x:c r="I3336" s="4" t="n">
        <x:v>147</x:v>
      </x:c>
      <x:c r="J3336" s="4" t="n">
        <x:v>0.046</x:v>
      </x:c>
      <x:c r="K3336" s="4">
        <x:f>I3336*J3336</x:f>
      </x:c>
      <x:c r="L3336" s="4" t="n">
        <x:v>0</x:v>
      </x:c>
      <x:c r="M3336" s="5">
        <x:f>J3336/3.035*100</x:f>
      </x:c>
      <x:c r="N3336" s="6">
        <x:f>M3336*L3336/100</x:f>
      </x:c>
      <x:c r="O3336" s="6">
        <x:f>H3336-N3336</x:f>
      </x:c>
    </x:row>
    <x:row r="3337" spans="1:25">
      <x:c r="A3337" s="0" t="s">
        <x:v>110</x:v>
      </x:c>
      <x:c r="B3337" s="0" t="n">
        <x:v>2495</x:v>
      </x:c>
      <x:c r="C3337" s="0" t="s">
        <x:v>21</x:v>
      </x:c>
      <x:c r="D3337" s="0" t="s">
        <x:v>22</x:v>
      </x:c>
      <x:c r="E3337" s="0" t="s">
        <x:v>23</x:v>
      </x:c>
      <x:c r="F3337" s="0" t="s">
        <x:v>20</x:v>
      </x:c>
      <x:c r="G3337" s="0" t="n">
        <x:v>147</x:v>
      </x:c>
      <x:c r="H3337" s="4" t="n">
        <x:v>39.897</x:v>
      </x:c>
      <x:c r="I3337" s="4" t="n">
        <x:v>147</x:v>
      </x:c>
      <x:c r="J3337" s="4" t="n">
        <x:v>0.271</x:v>
      </x:c>
      <x:c r="K3337" s="4">
        <x:f>I3337*J3337</x:f>
      </x:c>
      <x:c r="L3337" s="4" t="n">
        <x:v>0</x:v>
      </x:c>
      <x:c r="M3337" s="5">
        <x:f>J3337/3.035*100</x:f>
      </x:c>
      <x:c r="N3337" s="6">
        <x:f>M3337*L3337/100</x:f>
      </x:c>
      <x:c r="O3337" s="6">
        <x:f>H3337-N3337</x:f>
      </x:c>
    </x:row>
    <x:row r="3338" spans="1:25">
      <x:c r="A3338" s="0" t="s">
        <x:v>110</x:v>
      </x:c>
      <x:c r="B3338" s="0" t="n">
        <x:v>2495</x:v>
      </x:c>
      <x:c r="C3338" s="0" t="s">
        <x:v>21</x:v>
      </x:c>
      <x:c r="D3338" s="0" t="s">
        <x:v>22</x:v>
      </x:c>
      <x:c r="E3338" s="0" t="s">
        <x:v>23</x:v>
      </x:c>
      <x:c r="F3338" s="0" t="s">
        <x:v>20</x:v>
      </x:c>
      <x:c r="G3338" s="0" t="n">
        <x:v>147</x:v>
      </x:c>
      <x:c r="H3338" s="4" t="n">
        <x:v>43.384</x:v>
      </x:c>
      <x:c r="I3338" s="4" t="n">
        <x:v>147</x:v>
      </x:c>
      <x:c r="J3338" s="4" t="n">
        <x:v>0.295</x:v>
      </x:c>
      <x:c r="K3338" s="4">
        <x:f>I3338*J3338</x:f>
      </x:c>
      <x:c r="L3338" s="4" t="n">
        <x:v>0</x:v>
      </x:c>
      <x:c r="M3338" s="5">
        <x:f>J3338/3.035*100</x:f>
      </x:c>
      <x:c r="N3338" s="6">
        <x:f>M3338*L3338/100</x:f>
      </x:c>
      <x:c r="O3338" s="6">
        <x:f>H3338-N3338</x:f>
      </x:c>
    </x:row>
    <x:row r="3339" spans="1:25">
      <x:c r="A3339" s="0" t="s">
        <x:v>110</x:v>
      </x:c>
      <x:c r="B3339" s="0" t="n">
        <x:v>2495</x:v>
      </x:c>
      <x:c r="C3339" s="0" t="s">
        <x:v>21</x:v>
      </x:c>
      <x:c r="D3339" s="0" t="s">
        <x:v>22</x:v>
      </x:c>
      <x:c r="E3339" s="0" t="s">
        <x:v>23</x:v>
      </x:c>
      <x:c r="F3339" s="0" t="s">
        <x:v>20</x:v>
      </x:c>
      <x:c r="G3339" s="0" t="n">
        <x:v>147</x:v>
      </x:c>
      <x:c r="H3339" s="4" t="n">
        <x:v>43.384</x:v>
      </x:c>
      <x:c r="I3339" s="4" t="n">
        <x:v>147</x:v>
      </x:c>
      <x:c r="J3339" s="4" t="n">
        <x:v>0.295</x:v>
      </x:c>
      <x:c r="K3339" s="4">
        <x:f>I3339*J3339</x:f>
      </x:c>
      <x:c r="L3339" s="4" t="n">
        <x:v>0</x:v>
      </x:c>
      <x:c r="M3339" s="5">
        <x:f>J3339/3.035*100</x:f>
      </x:c>
      <x:c r="N3339" s="6">
        <x:f>M3339*L3339/100</x:f>
      </x:c>
      <x:c r="O3339" s="6">
        <x:f>H3339-N3339</x:f>
      </x:c>
    </x:row>
    <x:row r="3340" spans="1:25">
      <x:c r="A3340" s="0" t="s">
        <x:v>110</x:v>
      </x:c>
      <x:c r="B3340" s="0" t="n">
        <x:v>2495</x:v>
      </x:c>
      <x:c r="C3340" s="0" t="s">
        <x:v>21</x:v>
      </x:c>
      <x:c r="D3340" s="0" t="s">
        <x:v>22</x:v>
      </x:c>
      <x:c r="E3340" s="0" t="s">
        <x:v>23</x:v>
      </x:c>
      <x:c r="F3340" s="0" t="s">
        <x:v>20</x:v>
      </x:c>
      <x:c r="G3340" s="0" t="n">
        <x:v>147</x:v>
      </x:c>
      <x:c r="H3340" s="4" t="n">
        <x:v>43.384</x:v>
      </x:c>
      <x:c r="I3340" s="4" t="n">
        <x:v>147</x:v>
      </x:c>
      <x:c r="J3340" s="4" t="n">
        <x:v>0.295</x:v>
      </x:c>
      <x:c r="K3340" s="4">
        <x:f>I3340*J3340</x:f>
      </x:c>
      <x:c r="L3340" s="4" t="n">
        <x:v>0</x:v>
      </x:c>
      <x:c r="M3340" s="5">
        <x:f>J3340/3.035*100</x:f>
      </x:c>
      <x:c r="N3340" s="6">
        <x:f>M3340*L3340/100</x:f>
      </x:c>
      <x:c r="O3340" s="6">
        <x:f>H3340-N3340</x:f>
      </x:c>
    </x:row>
    <x:row r="3341" spans="1:25">
      <x:c r="A3341" s="0" t="s">
        <x:v>110</x:v>
      </x:c>
      <x:c r="B3341" s="0" t="n">
        <x:v>2495</x:v>
      </x:c>
      <x:c r="C3341" s="0" t="s">
        <x:v>21</x:v>
      </x:c>
      <x:c r="D3341" s="0" t="s">
        <x:v>22</x:v>
      </x:c>
      <x:c r="E3341" s="0" t="s">
        <x:v>23</x:v>
      </x:c>
      <x:c r="F3341" s="0" t="s">
        <x:v>20</x:v>
      </x:c>
      <x:c r="G3341" s="0" t="n">
        <x:v>147</x:v>
      </x:c>
      <x:c r="H3341" s="4" t="n">
        <x:v>7.843</x:v>
      </x:c>
      <x:c r="I3341" s="4" t="n">
        <x:v>147</x:v>
      </x:c>
      <x:c r="J3341" s="4" t="n">
        <x:v>0.053</x:v>
      </x:c>
      <x:c r="K3341" s="4">
        <x:f>I3341*J3341</x:f>
      </x:c>
      <x:c r="L3341" s="4" t="n">
        <x:v>0</x:v>
      </x:c>
      <x:c r="M3341" s="5">
        <x:f>J3341/3.035*100</x:f>
      </x:c>
      <x:c r="N3341" s="6">
        <x:f>M3341*L3341/100</x:f>
      </x:c>
      <x:c r="O3341" s="6">
        <x:f>H3341-N3341</x:f>
      </x:c>
    </x:row>
    <x:row r="3342" spans="1:25">
      <x:c r="A3342" s="0" t="s">
        <x:v>110</x:v>
      </x:c>
      <x:c r="B3342" s="0" t="n">
        <x:v>2495</x:v>
      </x:c>
      <x:c r="C3342" s="0" t="s">
        <x:v>21</x:v>
      </x:c>
      <x:c r="D3342" s="0" t="s">
        <x:v>28</x:v>
      </x:c>
      <x:c r="E3342" s="0" t="s">
        <x:v>19</x:v>
      </x:c>
      <x:c r="F3342" s="0" t="s">
        <x:v>26</x:v>
      </x:c>
      <x:c r="G3342" s="0" t="n">
        <x:v>147</x:v>
      </x:c>
      <x:c r="H3342" s="4" t="n">
        <x:v>41.6</x:v>
      </x:c>
      <x:c r="I3342" s="4" t="n">
        <x:v>147</x:v>
      </x:c>
      <x:c r="J3342" s="4" t="n">
        <x:v>0.26</x:v>
      </x:c>
      <x:c r="K3342" s="4">
        <x:f>I3342*J3342</x:f>
      </x:c>
      <x:c r="L3342" s="4" t="n">
        <x:v>0</x:v>
      </x:c>
      <x:c r="M3342" s="5">
        <x:f>J3342/3.035*100</x:f>
      </x:c>
      <x:c r="N3342" s="6">
        <x:f>M3342*L3342/100</x:f>
      </x:c>
      <x:c r="O3342" s="6">
        <x:f>H3342-N3342</x:f>
      </x:c>
    </x:row>
    <x:row r="3343" spans="1:25">
      <x:c r="A3343" s="0" t="s">
        <x:v>110</x:v>
      </x:c>
      <x:c r="B3343" s="0" t="n">
        <x:v>2495</x:v>
      </x:c>
      <x:c r="C3343" s="0" t="s">
        <x:v>21</x:v>
      </x:c>
      <x:c r="D3343" s="0" t="s">
        <x:v>28</x:v>
      </x:c>
      <x:c r="E3343" s="0" t="s">
        <x:v>23</x:v>
      </x:c>
      <x:c r="F3343" s="0" t="s">
        <x:v>26</x:v>
      </x:c>
      <x:c r="G3343" s="0" t="n">
        <x:v>147</x:v>
      </x:c>
      <x:c r="H3343" s="4" t="n">
        <x:v>224.199</x:v>
      </x:c>
      <x:c r="I3343" s="4" t="n">
        <x:v>147</x:v>
      </x:c>
      <x:c r="J3343" s="4" t="n">
        <x:v>1.52</x:v>
      </x:c>
      <x:c r="K3343" s="4">
        <x:f>I3343*J3343</x:f>
      </x:c>
      <x:c r="L3343" s="4" t="n">
        <x:v>0</x:v>
      </x:c>
      <x:c r="M3343" s="5">
        <x:f>J3343/3.035*100</x:f>
      </x:c>
      <x:c r="N3343" s="6">
        <x:f>M3343*L3343/100</x:f>
      </x:c>
      <x:c r="O3343" s="6">
        <x:f>H3343-N3343</x:f>
      </x:c>
    </x:row>
    <x:row r="3344" spans="1:25">
      <x:c r="A3344" s="0" t="s">
        <x:v>141</x:v>
      </x:c>
      <x:c r="B3344" s="0" t="n">
        <x:v>2496</x:v>
      </x:c>
      <x:c r="C3344" s="0" t="s">
        <x:v>21</x:v>
      </x:c>
      <x:c r="D3344" s="0" t="s">
        <x:v>22</x:v>
      </x:c>
      <x:c r="E3344" s="0" t="s">
        <x:v>23</x:v>
      </x:c>
      <x:c r="F3344" s="0" t="s">
        <x:v>20</x:v>
      </x:c>
      <x:c r="G3344" s="0" t="n">
        <x:v>150</x:v>
      </x:c>
      <x:c r="H3344" s="4" t="n">
        <x:v>13.64</x:v>
      </x:c>
      <x:c r="I3344" s="4" t="n">
        <x:v>150</x:v>
      </x:c>
      <x:c r="J3344" s="4" t="n">
        <x:v>0.091</x:v>
      </x:c>
      <x:c r="K3344" s="4">
        <x:f>I3344*J3344</x:f>
      </x:c>
      <x:c r="L3344" s="4" t="n">
        <x:v>0</x:v>
      </x:c>
      <x:c r="M3344" s="5">
        <x:f>J3344/2.715*100</x:f>
      </x:c>
      <x:c r="N3344" s="6">
        <x:f>M3344*L3344/100</x:f>
      </x:c>
      <x:c r="O3344" s="6">
        <x:f>H3344-N3344</x:f>
      </x:c>
    </x:row>
    <x:row r="3345" spans="1:25">
      <x:c r="A3345" s="0" t="s">
        <x:v>141</x:v>
      </x:c>
      <x:c r="B3345" s="0" t="n">
        <x:v>2496</x:v>
      </x:c>
      <x:c r="C3345" s="0" t="s">
        <x:v>21</x:v>
      </x:c>
      <x:c r="D3345" s="0" t="s">
        <x:v>22</x:v>
      </x:c>
      <x:c r="E3345" s="0" t="s">
        <x:v>23</x:v>
      </x:c>
      <x:c r="F3345" s="0" t="s">
        <x:v>20</x:v>
      </x:c>
      <x:c r="G3345" s="0" t="n">
        <x:v>150</x:v>
      </x:c>
      <x:c r="H3345" s="4" t="n">
        <x:v>39.897</x:v>
      </x:c>
      <x:c r="I3345" s="4" t="n">
        <x:v>150</x:v>
      </x:c>
      <x:c r="J3345" s="4" t="n">
        <x:v>0.266</x:v>
      </x:c>
      <x:c r="K3345" s="4">
        <x:f>I3345*J3345</x:f>
      </x:c>
      <x:c r="L3345" s="4" t="n">
        <x:v>0</x:v>
      </x:c>
      <x:c r="M3345" s="5">
        <x:f>J3345/2.715*100</x:f>
      </x:c>
      <x:c r="N3345" s="6">
        <x:f>M3345*L3345/100</x:f>
      </x:c>
      <x:c r="O3345" s="6">
        <x:f>H3345-N3345</x:f>
      </x:c>
    </x:row>
    <x:row r="3346" spans="1:25">
      <x:c r="A3346" s="0" t="s">
        <x:v>141</x:v>
      </x:c>
      <x:c r="B3346" s="0" t="n">
        <x:v>2496</x:v>
      </x:c>
      <x:c r="C3346" s="0" t="s">
        <x:v>21</x:v>
      </x:c>
      <x:c r="D3346" s="0" t="s">
        <x:v>22</x:v>
      </x:c>
      <x:c r="E3346" s="0" t="s">
        <x:v>23</x:v>
      </x:c>
      <x:c r="F3346" s="0" t="s">
        <x:v>20</x:v>
      </x:c>
      <x:c r="G3346" s="0" t="n">
        <x:v>150</x:v>
      </x:c>
      <x:c r="H3346" s="4" t="n">
        <x:v>43.384</x:v>
      </x:c>
      <x:c r="I3346" s="4" t="n">
        <x:v>150</x:v>
      </x:c>
      <x:c r="J3346" s="4" t="n">
        <x:v>0.289</x:v>
      </x:c>
      <x:c r="K3346" s="4">
        <x:f>I3346*J3346</x:f>
      </x:c>
      <x:c r="L3346" s="4" t="n">
        <x:v>0</x:v>
      </x:c>
      <x:c r="M3346" s="5">
        <x:f>J3346/2.715*100</x:f>
      </x:c>
      <x:c r="N3346" s="6">
        <x:f>M3346*L3346/100</x:f>
      </x:c>
      <x:c r="O3346" s="6">
        <x:f>H3346-N3346</x:f>
      </x:c>
    </x:row>
    <x:row r="3347" spans="1:25">
      <x:c r="A3347" s="0" t="s">
        <x:v>141</x:v>
      </x:c>
      <x:c r="B3347" s="0" t="n">
        <x:v>2496</x:v>
      </x:c>
      <x:c r="C3347" s="0" t="s">
        <x:v>21</x:v>
      </x:c>
      <x:c r="D3347" s="0" t="s">
        <x:v>22</x:v>
      </x:c>
      <x:c r="E3347" s="0" t="s">
        <x:v>23</x:v>
      </x:c>
      <x:c r="F3347" s="0" t="s">
        <x:v>20</x:v>
      </x:c>
      <x:c r="G3347" s="0" t="n">
        <x:v>150</x:v>
      </x:c>
      <x:c r="H3347" s="4" t="n">
        <x:v>43.384</x:v>
      </x:c>
      <x:c r="I3347" s="4" t="n">
        <x:v>150</x:v>
      </x:c>
      <x:c r="J3347" s="4" t="n">
        <x:v>0.289</x:v>
      </x:c>
      <x:c r="K3347" s="4">
        <x:f>I3347*J3347</x:f>
      </x:c>
      <x:c r="L3347" s="4" t="n">
        <x:v>0</x:v>
      </x:c>
      <x:c r="M3347" s="5">
        <x:f>J3347/2.715*100</x:f>
      </x:c>
      <x:c r="N3347" s="6">
        <x:f>M3347*L3347/100</x:f>
      </x:c>
      <x:c r="O3347" s="6">
        <x:f>H3347-N3347</x:f>
      </x:c>
    </x:row>
    <x:row r="3348" spans="1:25">
      <x:c r="A3348" s="0" t="s">
        <x:v>141</x:v>
      </x:c>
      <x:c r="B3348" s="0" t="n">
        <x:v>2496</x:v>
      </x:c>
      <x:c r="C3348" s="0" t="s">
        <x:v>21</x:v>
      </x:c>
      <x:c r="D3348" s="0" t="s">
        <x:v>28</x:v>
      </x:c>
      <x:c r="E3348" s="0" t="s">
        <x:v>19</x:v>
      </x:c>
      <x:c r="F3348" s="0" t="s">
        <x:v>26</x:v>
      </x:c>
      <x:c r="G3348" s="0" t="n">
        <x:v>150</x:v>
      </x:c>
      <x:c r="H3348" s="4" t="n">
        <x:v>40.82</x:v>
      </x:c>
      <x:c r="I3348" s="4" t="n">
        <x:v>150</x:v>
      </x:c>
      <x:c r="J3348" s="4" t="n">
        <x:v>0.26</x:v>
      </x:c>
      <x:c r="K3348" s="4">
        <x:f>I3348*J3348</x:f>
      </x:c>
      <x:c r="L3348" s="4" t="n">
        <x:v>0</x:v>
      </x:c>
      <x:c r="M3348" s="5">
        <x:f>J3348/2.715*100</x:f>
      </x:c>
      <x:c r="N3348" s="6">
        <x:f>M3348*L3348/100</x:f>
      </x:c>
      <x:c r="O3348" s="6">
        <x:f>H3348-N3348</x:f>
      </x:c>
    </x:row>
    <x:row r="3349" spans="1:25">
      <x:c r="A3349" s="0" t="s">
        <x:v>141</x:v>
      </x:c>
      <x:c r="B3349" s="0" t="n">
        <x:v>2496</x:v>
      </x:c>
      <x:c r="C3349" s="0" t="s">
        <x:v>21</x:v>
      </x:c>
      <x:c r="D3349" s="0" t="s">
        <x:v>28</x:v>
      </x:c>
      <x:c r="E3349" s="0" t="s">
        <x:v>23</x:v>
      </x:c>
      <x:c r="F3349" s="0" t="s">
        <x:v>26</x:v>
      </x:c>
      <x:c r="G3349" s="0" t="n">
        <x:v>150</x:v>
      </x:c>
      <x:c r="H3349" s="4" t="n">
        <x:v>238.639</x:v>
      </x:c>
      <x:c r="I3349" s="4" t="n">
        <x:v>150</x:v>
      </x:c>
      <x:c r="J3349" s="4" t="n">
        <x:v>1.52</x:v>
      </x:c>
      <x:c r="K3349" s="4">
        <x:f>I3349*J3349</x:f>
      </x:c>
      <x:c r="L3349" s="4" t="n">
        <x:v>0</x:v>
      </x:c>
      <x:c r="M3349" s="5">
        <x:f>J3349/2.715*100</x:f>
      </x:c>
      <x:c r="N3349" s="6">
        <x:f>M3349*L3349/100</x:f>
      </x:c>
      <x:c r="O3349" s="6">
        <x:f>H3349-N3349</x:f>
      </x:c>
    </x:row>
    <x:row r="3350" spans="1:25">
      <x:c r="A3350" s="0" t="s">
        <x:v>88</x:v>
      </x:c>
      <x:c r="B3350" s="0" t="n">
        <x:v>2497</x:v>
      </x:c>
      <x:c r="C3350" s="0" t="s">
        <x:v>21</x:v>
      </x:c>
      <x:c r="D3350" s="0" t="s">
        <x:v>22</x:v>
      </x:c>
      <x:c r="E3350" s="0" t="s">
        <x:v>23</x:v>
      </x:c>
      <x:c r="F3350" s="0" t="s">
        <x:v>20</x:v>
      </x:c>
      <x:c r="G3350" s="0" t="n">
        <x:v>127</x:v>
      </x:c>
      <x:c r="H3350" s="4" t="n">
        <x:v>43.384</x:v>
      </x:c>
      <x:c r="I3350" s="4" t="n">
        <x:v>127</x:v>
      </x:c>
      <x:c r="J3350" s="4" t="n">
        <x:v>0.342</x:v>
      </x:c>
      <x:c r="K3350" s="4">
        <x:f>I3350*J3350</x:f>
      </x:c>
      <x:c r="L3350" s="4" t="n">
        <x:v>0</x:v>
      </x:c>
      <x:c r="M3350" s="5">
        <x:f>J3350/2.805*100</x:f>
      </x:c>
      <x:c r="N3350" s="6">
        <x:f>M3350*L3350/100</x:f>
      </x:c>
      <x:c r="O3350" s="6">
        <x:f>H3350-N3350</x:f>
      </x:c>
    </x:row>
    <x:row r="3351" spans="1:25">
      <x:c r="A3351" s="0" t="s">
        <x:v>88</x:v>
      </x:c>
      <x:c r="B3351" s="0" t="n">
        <x:v>2497</x:v>
      </x:c>
      <x:c r="C3351" s="0" t="s">
        <x:v>21</x:v>
      </x:c>
      <x:c r="D3351" s="0" t="s">
        <x:v>22</x:v>
      </x:c>
      <x:c r="E3351" s="0" t="s">
        <x:v>23</x:v>
      </x:c>
      <x:c r="F3351" s="0" t="s">
        <x:v>20</x:v>
      </x:c>
      <x:c r="G3351" s="0" t="n">
        <x:v>127</x:v>
      </x:c>
      <x:c r="H3351" s="4" t="n">
        <x:v>43.384</x:v>
      </x:c>
      <x:c r="I3351" s="4" t="n">
        <x:v>127</x:v>
      </x:c>
      <x:c r="J3351" s="4" t="n">
        <x:v>0.342</x:v>
      </x:c>
      <x:c r="K3351" s="4">
        <x:f>I3351*J3351</x:f>
      </x:c>
      <x:c r="L3351" s="4" t="n">
        <x:v>0</x:v>
      </x:c>
      <x:c r="M3351" s="5">
        <x:f>J3351/2.805*100</x:f>
      </x:c>
      <x:c r="N3351" s="6">
        <x:f>M3351*L3351/100</x:f>
      </x:c>
      <x:c r="O3351" s="6">
        <x:f>H3351-N3351</x:f>
      </x:c>
    </x:row>
    <x:row r="3352" spans="1:25">
      <x:c r="A3352" s="0" t="s">
        <x:v>88</x:v>
      </x:c>
      <x:c r="B3352" s="0" t="n">
        <x:v>2497</x:v>
      </x:c>
      <x:c r="C3352" s="0" t="s">
        <x:v>21</x:v>
      </x:c>
      <x:c r="D3352" s="0" t="s">
        <x:v>22</x:v>
      </x:c>
      <x:c r="E3352" s="0" t="s">
        <x:v>23</x:v>
      </x:c>
      <x:c r="F3352" s="0" t="s">
        <x:v>20</x:v>
      </x:c>
      <x:c r="G3352" s="0" t="n">
        <x:v>127</x:v>
      </x:c>
      <x:c r="H3352" s="4" t="n">
        <x:v>3.41</x:v>
      </x:c>
      <x:c r="I3352" s="4" t="n">
        <x:v>127</x:v>
      </x:c>
      <x:c r="J3352" s="4" t="n">
        <x:v>0.027</x:v>
      </x:c>
      <x:c r="K3352" s="4">
        <x:f>I3352*J3352</x:f>
      </x:c>
      <x:c r="L3352" s="4" t="n">
        <x:v>0</x:v>
      </x:c>
      <x:c r="M3352" s="5">
        <x:f>J3352/2.805*100</x:f>
      </x:c>
      <x:c r="N3352" s="6">
        <x:f>M3352*L3352/100</x:f>
      </x:c>
      <x:c r="O3352" s="6">
        <x:f>H3352-N3352</x:f>
      </x:c>
    </x:row>
    <x:row r="3353" spans="1:25">
      <x:c r="A3353" s="0" t="s">
        <x:v>88</x:v>
      </x:c>
      <x:c r="B3353" s="0" t="n">
        <x:v>2497</x:v>
      </x:c>
      <x:c r="C3353" s="0" t="s">
        <x:v>21</x:v>
      </x:c>
      <x:c r="D3353" s="0" t="s">
        <x:v>22</x:v>
      </x:c>
      <x:c r="E3353" s="0" t="s">
        <x:v>23</x:v>
      </x:c>
      <x:c r="F3353" s="0" t="s">
        <x:v>20</x:v>
      </x:c>
      <x:c r="G3353" s="0" t="n">
        <x:v>127</x:v>
      </x:c>
      <x:c r="H3353" s="4" t="n">
        <x:v>39.897</x:v>
      </x:c>
      <x:c r="I3353" s="4" t="n">
        <x:v>127</x:v>
      </x:c>
      <x:c r="J3353" s="4" t="n">
        <x:v>0.314</x:v>
      </x:c>
      <x:c r="K3353" s="4">
        <x:f>I3353*J3353</x:f>
      </x:c>
      <x:c r="L3353" s="4" t="n">
        <x:v>0</x:v>
      </x:c>
      <x:c r="M3353" s="5">
        <x:f>J3353/2.805*100</x:f>
      </x:c>
      <x:c r="N3353" s="6">
        <x:f>M3353*L3353/100</x:f>
      </x:c>
      <x:c r="O3353" s="6">
        <x:f>H3353-N3353</x:f>
      </x:c>
    </x:row>
    <x:row r="3354" spans="1:25">
      <x:c r="A3354" s="0" t="s">
        <x:v>88</x:v>
      </x:c>
      <x:c r="B3354" s="0" t="n">
        <x:v>2497</x:v>
      </x:c>
      <x:c r="C3354" s="0" t="s">
        <x:v>21</x:v>
      </x:c>
      <x:c r="D3354" s="0" t="s">
        <x:v>28</x:v>
      </x:c>
      <x:c r="E3354" s="0" t="s">
        <x:v>19</x:v>
      </x:c>
      <x:c r="F3354" s="0" t="s">
        <x:v>26</x:v>
      </x:c>
      <x:c r="G3354" s="0" t="n">
        <x:v>127</x:v>
      </x:c>
      <x:c r="H3354" s="4" t="n">
        <x:v>33.02</x:v>
      </x:c>
      <x:c r="I3354" s="4" t="n">
        <x:v>127</x:v>
      </x:c>
      <x:c r="J3354" s="4" t="n">
        <x:v>0.26</x:v>
      </x:c>
      <x:c r="K3354" s="4">
        <x:f>I3354*J3354</x:f>
      </x:c>
      <x:c r="L3354" s="4" t="n">
        <x:v>0</x:v>
      </x:c>
      <x:c r="M3354" s="5">
        <x:f>J3354/2.805*100</x:f>
      </x:c>
      <x:c r="N3354" s="6">
        <x:f>M3354*L3354/100</x:f>
      </x:c>
      <x:c r="O3354" s="6">
        <x:f>H3354-N3354</x:f>
      </x:c>
    </x:row>
    <x:row r="3355" spans="1:25">
      <x:c r="A3355" s="0" t="s">
        <x:v>88</x:v>
      </x:c>
      <x:c r="B3355" s="0" t="n">
        <x:v>2497</x:v>
      </x:c>
      <x:c r="C3355" s="0" t="s">
        <x:v>21</x:v>
      </x:c>
      <x:c r="D3355" s="0" t="s">
        <x:v>28</x:v>
      </x:c>
      <x:c r="E3355" s="0" t="s">
        <x:v>23</x:v>
      </x:c>
      <x:c r="F3355" s="0" t="s">
        <x:v>26</x:v>
      </x:c>
      <x:c r="G3355" s="0" t="n">
        <x:v>127</x:v>
      </x:c>
      <x:c r="H3355" s="4" t="n">
        <x:v>193.04</x:v>
      </x:c>
      <x:c r="I3355" s="4" t="n">
        <x:v>127</x:v>
      </x:c>
      <x:c r="J3355" s="4" t="n">
        <x:v>1.52</x:v>
      </x:c>
      <x:c r="K3355" s="4">
        <x:f>I3355*J3355</x:f>
      </x:c>
      <x:c r="L3355" s="4" t="n">
        <x:v>0</x:v>
      </x:c>
      <x:c r="M3355" s="5">
        <x:f>J3355/2.805*100</x:f>
      </x:c>
      <x:c r="N3355" s="6">
        <x:f>M3355*L3355/100</x:f>
      </x:c>
      <x:c r="O3355" s="6">
        <x:f>H3355-N3355</x:f>
      </x:c>
    </x:row>
    <x:row r="3356" spans="1:25">
      <x:c r="A3356" s="0" t="s">
        <x:v>104</x:v>
      </x:c>
      <x:c r="B3356" s="0" t="n">
        <x:v>2498</x:v>
      </x:c>
      <x:c r="C3356" s="0" t="s">
        <x:v>21</x:v>
      </x:c>
      <x:c r="D3356" s="0" t="s">
        <x:v>22</x:v>
      </x:c>
      <x:c r="E3356" s="0" t="s">
        <x:v>23</x:v>
      </x:c>
      <x:c r="F3356" s="0" t="s">
        <x:v>20</x:v>
      </x:c>
      <x:c r="G3356" s="0" t="n">
        <x:v>117</x:v>
      </x:c>
      <x:c r="H3356" s="4" t="n">
        <x:v>39.897</x:v>
      </x:c>
      <x:c r="I3356" s="4" t="n">
        <x:v>117</x:v>
      </x:c>
      <x:c r="J3356" s="4" t="n">
        <x:v>0.341</x:v>
      </x:c>
      <x:c r="K3356" s="4">
        <x:f>I3356*J3356</x:f>
      </x:c>
      <x:c r="L3356" s="4" t="n">
        <x:v>62.779</x:v>
      </x:c>
      <x:c r="M3356" s="5">
        <x:f>J3356/3.234*100</x:f>
      </x:c>
      <x:c r="N3356" s="6">
        <x:f>M3356*L3356/100</x:f>
      </x:c>
      <x:c r="O3356" s="6">
        <x:f>H3356-N3356</x:f>
      </x:c>
    </x:row>
    <x:row r="3357" spans="1:25">
      <x:c r="A3357" s="0" t="s">
        <x:v>104</x:v>
      </x:c>
      <x:c r="B3357" s="0" t="n">
        <x:v>2498</x:v>
      </x:c>
      <x:c r="C3357" s="0" t="s">
        <x:v>21</x:v>
      </x:c>
      <x:c r="D3357" s="0" t="s">
        <x:v>22</x:v>
      </x:c>
      <x:c r="E3357" s="0" t="s">
        <x:v>23</x:v>
      </x:c>
      <x:c r="F3357" s="0" t="s">
        <x:v>20</x:v>
      </x:c>
      <x:c r="G3357" s="0" t="n">
        <x:v>117</x:v>
      </x:c>
      <x:c r="H3357" s="4" t="n">
        <x:v>43.384</x:v>
      </x:c>
      <x:c r="I3357" s="4" t="n">
        <x:v>117</x:v>
      </x:c>
      <x:c r="J3357" s="4" t="n">
        <x:v>0.371</x:v>
      </x:c>
      <x:c r="K3357" s="4">
        <x:f>I3357*J3357</x:f>
      </x:c>
      <x:c r="L3357" s="4" t="n">
        <x:v>62.779</x:v>
      </x:c>
      <x:c r="M3357" s="5">
        <x:f>J3357/3.234*100</x:f>
      </x:c>
      <x:c r="N3357" s="6">
        <x:f>M3357*L3357/100</x:f>
      </x:c>
      <x:c r="O3357" s="6">
        <x:f>H3357-N3357</x:f>
      </x:c>
    </x:row>
    <x:row r="3358" spans="1:25">
      <x:c r="A3358" s="0" t="s">
        <x:v>104</x:v>
      </x:c>
      <x:c r="B3358" s="0" t="n">
        <x:v>2498</x:v>
      </x:c>
      <x:c r="C3358" s="0" t="s">
        <x:v>21</x:v>
      </x:c>
      <x:c r="D3358" s="0" t="s">
        <x:v>22</x:v>
      </x:c>
      <x:c r="E3358" s="0" t="s">
        <x:v>23</x:v>
      </x:c>
      <x:c r="F3358" s="0" t="s">
        <x:v>20</x:v>
      </x:c>
      <x:c r="G3358" s="0" t="n">
        <x:v>117</x:v>
      </x:c>
      <x:c r="H3358" s="4" t="n">
        <x:v>43.384</x:v>
      </x:c>
      <x:c r="I3358" s="4" t="n">
        <x:v>117</x:v>
      </x:c>
      <x:c r="J3358" s="4" t="n">
        <x:v>0.371</x:v>
      </x:c>
      <x:c r="K3358" s="4">
        <x:f>I3358*J3358</x:f>
      </x:c>
      <x:c r="L3358" s="4" t="n">
        <x:v>62.779</x:v>
      </x:c>
      <x:c r="M3358" s="5">
        <x:f>J3358/3.234*100</x:f>
      </x:c>
      <x:c r="N3358" s="6">
        <x:f>M3358*L3358/100</x:f>
      </x:c>
      <x:c r="O3358" s="6">
        <x:f>H3358-N3358</x:f>
      </x:c>
    </x:row>
    <x:row r="3359" spans="1:25">
      <x:c r="A3359" s="0" t="s">
        <x:v>104</x:v>
      </x:c>
      <x:c r="B3359" s="0" t="n">
        <x:v>2498</x:v>
      </x:c>
      <x:c r="C3359" s="0" t="s">
        <x:v>21</x:v>
      </x:c>
      <x:c r="D3359" s="0" t="s">
        <x:v>22</x:v>
      </x:c>
      <x:c r="E3359" s="0" t="s">
        <x:v>23</x:v>
      </x:c>
      <x:c r="F3359" s="0" t="s">
        <x:v>20</x:v>
      </x:c>
      <x:c r="G3359" s="0" t="n">
        <x:v>117</x:v>
      </x:c>
      <x:c r="H3359" s="4" t="n">
        <x:v>43.384</x:v>
      </x:c>
      <x:c r="I3359" s="4" t="n">
        <x:v>117</x:v>
      </x:c>
      <x:c r="J3359" s="4" t="n">
        <x:v>0.371</x:v>
      </x:c>
      <x:c r="K3359" s="4">
        <x:f>I3359*J3359</x:f>
      </x:c>
      <x:c r="L3359" s="4" t="n">
        <x:v>62.779</x:v>
      </x:c>
      <x:c r="M3359" s="5">
        <x:f>J3359/3.234*100</x:f>
      </x:c>
      <x:c r="N3359" s="6">
        <x:f>M3359*L3359/100</x:f>
      </x:c>
      <x:c r="O3359" s="6">
        <x:f>H3359-N3359</x:f>
      </x:c>
    </x:row>
    <x:row r="3360" spans="1:25">
      <x:c r="A3360" s="0" t="s">
        <x:v>104</x:v>
      </x:c>
      <x:c r="B3360" s="0" t="n">
        <x:v>2498</x:v>
      </x:c>
      <x:c r="C3360" s="0" t="s">
        <x:v>21</x:v>
      </x:c>
      <x:c r="D3360" s="0" t="s">
        <x:v>28</x:v>
      </x:c>
      <x:c r="E3360" s="0" t="s">
        <x:v>19</x:v>
      </x:c>
      <x:c r="F3360" s="0" t="s">
        <x:v>26</x:v>
      </x:c>
      <x:c r="G3360" s="0" t="n">
        <x:v>117</x:v>
      </x:c>
      <x:c r="H3360" s="4" t="n">
        <x:v>30.429</x:v>
      </x:c>
      <x:c r="I3360" s="4" t="n">
        <x:v>117</x:v>
      </x:c>
      <x:c r="J3360" s="4" t="n">
        <x:v>0.26</x:v>
      </x:c>
      <x:c r="K3360" s="4">
        <x:f>I3360*J3360</x:f>
      </x:c>
      <x:c r="L3360" s="4" t="n">
        <x:v>62.779</x:v>
      </x:c>
      <x:c r="M3360" s="5">
        <x:f>J3360/3.234*100</x:f>
      </x:c>
      <x:c r="N3360" s="6">
        <x:f>M3360*L3360/100</x:f>
      </x:c>
      <x:c r="O3360" s="6">
        <x:f>H3360-N3360</x:f>
      </x:c>
    </x:row>
    <x:row r="3361" spans="1:25">
      <x:c r="A3361" s="0" t="s">
        <x:v>104</x:v>
      </x:c>
      <x:c r="B3361" s="0" t="n">
        <x:v>2498</x:v>
      </x:c>
      <x:c r="C3361" s="0" t="s">
        <x:v>21</x:v>
      </x:c>
      <x:c r="D3361" s="0" t="s">
        <x:v>28</x:v>
      </x:c>
      <x:c r="E3361" s="0" t="s">
        <x:v>23</x:v>
      </x:c>
      <x:c r="F3361" s="0" t="s">
        <x:v>26</x:v>
      </x:c>
      <x:c r="G3361" s="0" t="n">
        <x:v>117</x:v>
      </x:c>
      <x:c r="H3361" s="4" t="n">
        <x:v>177.84</x:v>
      </x:c>
      <x:c r="I3361" s="4" t="n">
        <x:v>117</x:v>
      </x:c>
      <x:c r="J3361" s="4" t="n">
        <x:v>1.52</x:v>
      </x:c>
      <x:c r="K3361" s="4">
        <x:f>I3361*J3361</x:f>
      </x:c>
      <x:c r="L3361" s="4" t="n">
        <x:v>62.779</x:v>
      </x:c>
      <x:c r="M3361" s="5">
        <x:f>J3361/3.234*100</x:f>
      </x:c>
      <x:c r="N3361" s="6">
        <x:f>M3361*L3361/100</x:f>
      </x:c>
      <x:c r="O3361" s="6">
        <x:f>H3361-N3361</x:f>
      </x:c>
    </x:row>
    <x:row r="3362" spans="1:25">
      <x:c r="A3362" s="0" t="s">
        <x:v>16</x:v>
      </x:c>
      <x:c r="B3362" s="0" t="n">
        <x:v>2499</x:v>
      </x:c>
      <x:c r="C3362" s="0" t="s">
        <x:v>21</x:v>
      </x:c>
      <x:c r="D3362" s="0" t="s">
        <x:v>22</x:v>
      </x:c>
      <x:c r="E3362" s="0" t="s">
        <x:v>23</x:v>
      </x:c>
      <x:c r="F3362" s="0" t="s">
        <x:v>20</x:v>
      </x:c>
      <x:c r="G3362" s="0" t="n">
        <x:v>117</x:v>
      </x:c>
      <x:c r="H3362" s="4" t="n">
        <x:v>39.897</x:v>
      </x:c>
      <x:c r="I3362" s="4" t="n">
        <x:v>117</x:v>
      </x:c>
      <x:c r="J3362" s="4" t="n">
        <x:v>0.341</x:v>
      </x:c>
      <x:c r="K3362" s="4">
        <x:f>I3362*J3362</x:f>
      </x:c>
      <x:c r="L3362" s="4" t="n">
        <x:v>0</x:v>
      </x:c>
      <x:c r="M3362" s="5">
        <x:f>J3362/2.492*100</x:f>
      </x:c>
      <x:c r="N3362" s="6">
        <x:f>M3362*L3362/100</x:f>
      </x:c>
      <x:c r="O3362" s="6">
        <x:f>H3362-N3362</x:f>
      </x:c>
    </x:row>
    <x:row r="3363" spans="1:25">
      <x:c r="A3363" s="0" t="s">
        <x:v>16</x:v>
      </x:c>
      <x:c r="B3363" s="0" t="n">
        <x:v>2499</x:v>
      </x:c>
      <x:c r="C3363" s="0" t="s">
        <x:v>21</x:v>
      </x:c>
      <x:c r="D3363" s="0" t="s">
        <x:v>22</x:v>
      </x:c>
      <x:c r="E3363" s="0" t="s">
        <x:v>23</x:v>
      </x:c>
      <x:c r="F3363" s="0" t="s">
        <x:v>20</x:v>
      </x:c>
      <x:c r="G3363" s="0" t="n">
        <x:v>117</x:v>
      </x:c>
      <x:c r="H3363" s="4" t="n">
        <x:v>43.384</x:v>
      </x:c>
      <x:c r="I3363" s="4" t="n">
        <x:v>117</x:v>
      </x:c>
      <x:c r="J3363" s="4" t="n">
        <x:v>0.371</x:v>
      </x:c>
      <x:c r="K3363" s="4">
        <x:f>I3363*J3363</x:f>
      </x:c>
      <x:c r="L3363" s="4" t="n">
        <x:v>0</x:v>
      </x:c>
      <x:c r="M3363" s="5">
        <x:f>J3363/2.492*100</x:f>
      </x:c>
      <x:c r="N3363" s="6">
        <x:f>M3363*L3363/100</x:f>
      </x:c>
      <x:c r="O3363" s="6">
        <x:f>H3363-N3363</x:f>
      </x:c>
    </x:row>
    <x:row r="3364" spans="1:25">
      <x:c r="A3364" s="0" t="s">
        <x:v>16</x:v>
      </x:c>
      <x:c r="B3364" s="0" t="n">
        <x:v>2499</x:v>
      </x:c>
      <x:c r="C3364" s="0" t="s">
        <x:v>21</x:v>
      </x:c>
      <x:c r="D3364" s="0" t="s">
        <x:v>28</x:v>
      </x:c>
      <x:c r="E3364" s="0" t="s">
        <x:v>19</x:v>
      </x:c>
      <x:c r="F3364" s="0" t="s">
        <x:v>26</x:v>
      </x:c>
      <x:c r="G3364" s="0" t="n">
        <x:v>117</x:v>
      </x:c>
      <x:c r="H3364" s="4" t="n">
        <x:v>30.427</x:v>
      </x:c>
      <x:c r="I3364" s="4" t="n">
        <x:v>117</x:v>
      </x:c>
      <x:c r="J3364" s="4" t="n">
        <x:v>0.26</x:v>
      </x:c>
      <x:c r="K3364" s="4">
        <x:f>I3364*J3364</x:f>
      </x:c>
      <x:c r="L3364" s="4" t="n">
        <x:v>0</x:v>
      </x:c>
      <x:c r="M3364" s="5">
        <x:f>J3364/2.492*100</x:f>
      </x:c>
      <x:c r="N3364" s="6">
        <x:f>M3364*L3364/100</x:f>
      </x:c>
      <x:c r="O3364" s="6">
        <x:f>H3364-N3364</x:f>
      </x:c>
    </x:row>
    <x:row r="3365" spans="1:25">
      <x:c r="A3365" s="0" t="s">
        <x:v>16</x:v>
      </x:c>
      <x:c r="B3365" s="0" t="n">
        <x:v>2499</x:v>
      </x:c>
      <x:c r="C3365" s="0" t="s">
        <x:v>21</x:v>
      </x:c>
      <x:c r="D3365" s="0" t="s">
        <x:v>28</x:v>
      </x:c>
      <x:c r="E3365" s="0" t="s">
        <x:v>23</x:v>
      </x:c>
      <x:c r="F3365" s="0" t="s">
        <x:v>26</x:v>
      </x:c>
      <x:c r="G3365" s="0" t="n">
        <x:v>117</x:v>
      </x:c>
      <x:c r="H3365" s="4" t="n">
        <x:v>177.84</x:v>
      </x:c>
      <x:c r="I3365" s="4" t="n">
        <x:v>117</x:v>
      </x:c>
      <x:c r="J3365" s="4" t="n">
        <x:v>1.52</x:v>
      </x:c>
      <x:c r="K3365" s="4">
        <x:f>I3365*J3365</x:f>
      </x:c>
      <x:c r="L3365" s="4" t="n">
        <x:v>0</x:v>
      </x:c>
      <x:c r="M3365" s="5">
        <x:f>J3365/2.492*100</x:f>
      </x:c>
      <x:c r="N3365" s="6">
        <x:f>M3365*L3365/100</x:f>
      </x:c>
      <x:c r="O3365" s="6">
        <x:f>H3365-N3365</x:f>
      </x:c>
    </x:row>
    <x:row r="3366" spans="1:25">
      <x:c r="A3366" s="0" t="s">
        <x:v>49</x:v>
      </x:c>
      <x:c r="B3366" s="0" t="n">
        <x:v>2500</x:v>
      </x:c>
      <x:c r="C3366" s="0" t="s">
        <x:v>21</x:v>
      </x:c>
      <x:c r="D3366" s="0" t="s">
        <x:v>22</x:v>
      </x:c>
      <x:c r="E3366" s="0" t="s">
        <x:v>23</x:v>
      </x:c>
      <x:c r="F3366" s="0" t="s">
        <x:v>20</x:v>
      </x:c>
      <x:c r="G3366" s="0" t="n">
        <x:v>140</x:v>
      </x:c>
      <x:c r="H3366" s="4" t="n">
        <x:v>39.897</x:v>
      </x:c>
      <x:c r="I3366" s="4" t="n">
        <x:v>140</x:v>
      </x:c>
      <x:c r="J3366" s="4" t="n">
        <x:v>0.285</x:v>
      </x:c>
      <x:c r="K3366" s="4">
        <x:f>I3366*J3366</x:f>
      </x:c>
      <x:c r="L3366" s="4" t="n">
        <x:v>0</x:v>
      </x:c>
      <x:c r="M3366" s="5">
        <x:f>J3366/3.361*100</x:f>
      </x:c>
      <x:c r="N3366" s="6">
        <x:f>M3366*L3366/100</x:f>
      </x:c>
      <x:c r="O3366" s="6">
        <x:f>H3366-N3366</x:f>
      </x:c>
    </x:row>
    <x:row r="3367" spans="1:25">
      <x:c r="A3367" s="0" t="s">
        <x:v>49</x:v>
      </x:c>
      <x:c r="B3367" s="0" t="n">
        <x:v>2500</x:v>
      </x:c>
      <x:c r="C3367" s="0" t="s">
        <x:v>21</x:v>
      </x:c>
      <x:c r="D3367" s="0" t="s">
        <x:v>22</x:v>
      </x:c>
      <x:c r="E3367" s="0" t="s">
        <x:v>23</x:v>
      </x:c>
      <x:c r="F3367" s="0" t="s">
        <x:v>20</x:v>
      </x:c>
      <x:c r="G3367" s="0" t="n">
        <x:v>140</x:v>
      </x:c>
      <x:c r="H3367" s="4" t="n">
        <x:v>43.384</x:v>
      </x:c>
      <x:c r="I3367" s="4" t="n">
        <x:v>140</x:v>
      </x:c>
      <x:c r="J3367" s="4" t="n">
        <x:v>0.31</x:v>
      </x:c>
      <x:c r="K3367" s="4">
        <x:f>I3367*J3367</x:f>
      </x:c>
      <x:c r="L3367" s="4" t="n">
        <x:v>0</x:v>
      </x:c>
      <x:c r="M3367" s="5">
        <x:f>J3367/3.361*100</x:f>
      </x:c>
      <x:c r="N3367" s="6">
        <x:f>M3367*L3367/100</x:f>
      </x:c>
      <x:c r="O3367" s="6">
        <x:f>H3367-N3367</x:f>
      </x:c>
    </x:row>
    <x:row r="3368" spans="1:25">
      <x:c r="A3368" s="0" t="s">
        <x:v>49</x:v>
      </x:c>
      <x:c r="B3368" s="0" t="n">
        <x:v>2500</x:v>
      </x:c>
      <x:c r="C3368" s="0" t="s">
        <x:v>21</x:v>
      </x:c>
      <x:c r="D3368" s="0" t="s">
        <x:v>22</x:v>
      </x:c>
      <x:c r="E3368" s="0" t="s">
        <x:v>23</x:v>
      </x:c>
      <x:c r="F3368" s="0" t="s">
        <x:v>20</x:v>
      </x:c>
      <x:c r="G3368" s="0" t="n">
        <x:v>140</x:v>
      </x:c>
      <x:c r="H3368" s="4" t="n">
        <x:v>43.384</x:v>
      </x:c>
      <x:c r="I3368" s="4" t="n">
        <x:v>140</x:v>
      </x:c>
      <x:c r="J3368" s="4" t="n">
        <x:v>0.31</x:v>
      </x:c>
      <x:c r="K3368" s="4">
        <x:f>I3368*J3368</x:f>
      </x:c>
      <x:c r="L3368" s="4" t="n">
        <x:v>0</x:v>
      </x:c>
      <x:c r="M3368" s="5">
        <x:f>J3368/3.361*100</x:f>
      </x:c>
      <x:c r="N3368" s="6">
        <x:f>M3368*L3368/100</x:f>
      </x:c>
      <x:c r="O3368" s="6">
        <x:f>H3368-N3368</x:f>
      </x:c>
    </x:row>
    <x:row r="3369" spans="1:25">
      <x:c r="A3369" s="0" t="s">
        <x:v>49</x:v>
      </x:c>
      <x:c r="B3369" s="0" t="n">
        <x:v>2500</x:v>
      </x:c>
      <x:c r="C3369" s="0" t="s">
        <x:v>21</x:v>
      </x:c>
      <x:c r="D3369" s="0" t="s">
        <x:v>22</x:v>
      </x:c>
      <x:c r="E3369" s="0" t="s">
        <x:v>23</x:v>
      </x:c>
      <x:c r="F3369" s="0" t="s">
        <x:v>20</x:v>
      </x:c>
      <x:c r="G3369" s="0" t="n">
        <x:v>140</x:v>
      </x:c>
      <x:c r="H3369" s="4" t="n">
        <x:v>7.843</x:v>
      </x:c>
      <x:c r="I3369" s="4" t="n">
        <x:v>140</x:v>
      </x:c>
      <x:c r="J3369" s="4" t="n">
        <x:v>0.056</x:v>
      </x:c>
      <x:c r="K3369" s="4">
        <x:f>I3369*J3369</x:f>
      </x:c>
      <x:c r="L3369" s="4" t="n">
        <x:v>0</x:v>
      </x:c>
      <x:c r="M3369" s="5">
        <x:f>J3369/3.361*100</x:f>
      </x:c>
      <x:c r="N3369" s="6">
        <x:f>M3369*L3369/100</x:f>
      </x:c>
      <x:c r="O3369" s="6">
        <x:f>H3369-N3369</x:f>
      </x:c>
    </x:row>
    <x:row r="3370" spans="1:25">
      <x:c r="A3370" s="0" t="s">
        <x:v>49</x:v>
      </x:c>
      <x:c r="B3370" s="0" t="n">
        <x:v>2500</x:v>
      </x:c>
      <x:c r="C3370" s="0" t="s">
        <x:v>21</x:v>
      </x:c>
      <x:c r="D3370" s="0" t="s">
        <x:v>22</x:v>
      </x:c>
      <x:c r="E3370" s="0" t="s">
        <x:v>23</x:v>
      </x:c>
      <x:c r="F3370" s="0" t="s">
        <x:v>20</x:v>
      </x:c>
      <x:c r="G3370" s="0" t="n">
        <x:v>140</x:v>
      </x:c>
      <x:c r="H3370" s="4" t="n">
        <x:v>43.384</x:v>
      </x:c>
      <x:c r="I3370" s="4" t="n">
        <x:v>140</x:v>
      </x:c>
      <x:c r="J3370" s="4" t="n">
        <x:v>0.31</x:v>
      </x:c>
      <x:c r="K3370" s="4">
        <x:f>I3370*J3370</x:f>
      </x:c>
      <x:c r="L3370" s="4" t="n">
        <x:v>0</x:v>
      </x:c>
      <x:c r="M3370" s="5">
        <x:f>J3370/3.361*100</x:f>
      </x:c>
      <x:c r="N3370" s="6">
        <x:f>M3370*L3370/100</x:f>
      </x:c>
      <x:c r="O3370" s="6">
        <x:f>H3370-N3370</x:f>
      </x:c>
    </x:row>
    <x:row r="3371" spans="1:25">
      <x:c r="A3371" s="0" t="s">
        <x:v>49</x:v>
      </x:c>
      <x:c r="B3371" s="0" t="n">
        <x:v>2500</x:v>
      </x:c>
      <x:c r="C3371" s="0" t="s">
        <x:v>21</x:v>
      </x:c>
      <x:c r="D3371" s="0" t="s">
        <x:v>22</x:v>
      </x:c>
      <x:c r="E3371" s="0" t="s">
        <x:v>23</x:v>
      </x:c>
      <x:c r="F3371" s="0" t="s">
        <x:v>20</x:v>
      </x:c>
      <x:c r="G3371" s="0" t="n">
        <x:v>140</x:v>
      </x:c>
      <x:c r="H3371" s="4" t="n">
        <x:v>43.384</x:v>
      </x:c>
      <x:c r="I3371" s="4" t="n">
        <x:v>140</x:v>
      </x:c>
      <x:c r="J3371" s="4" t="n">
        <x:v>0.31</x:v>
      </x:c>
      <x:c r="K3371" s="4">
        <x:f>I3371*J3371</x:f>
      </x:c>
      <x:c r="L3371" s="4" t="n">
        <x:v>0</x:v>
      </x:c>
      <x:c r="M3371" s="5">
        <x:f>J3371/3.361*100</x:f>
      </x:c>
      <x:c r="N3371" s="6">
        <x:f>M3371*L3371/100</x:f>
      </x:c>
      <x:c r="O3371" s="6">
        <x:f>H3371-N3371</x:f>
      </x:c>
    </x:row>
    <x:row r="3372" spans="1:25">
      <x:c r="A3372" s="0" t="s">
        <x:v>49</x:v>
      </x:c>
      <x:c r="B3372" s="0" t="n">
        <x:v>2500</x:v>
      </x:c>
      <x:c r="C3372" s="0" t="s">
        <x:v>21</x:v>
      </x:c>
      <x:c r="D3372" s="0" t="s">
        <x:v>28</x:v>
      </x:c>
      <x:c r="E3372" s="0" t="s">
        <x:v>19</x:v>
      </x:c>
      <x:c r="F3372" s="0" t="s">
        <x:v>26</x:v>
      </x:c>
      <x:c r="G3372" s="0" t="n">
        <x:v>140</x:v>
      </x:c>
      <x:c r="H3372" s="4" t="n">
        <x:v>36.4</x:v>
      </x:c>
      <x:c r="I3372" s="4" t="n">
        <x:v>140</x:v>
      </x:c>
      <x:c r="J3372" s="4" t="n">
        <x:v>0.26</x:v>
      </x:c>
      <x:c r="K3372" s="4">
        <x:f>I3372*J3372</x:f>
      </x:c>
      <x:c r="L3372" s="4" t="n">
        <x:v>0</x:v>
      </x:c>
      <x:c r="M3372" s="5">
        <x:f>J3372/3.361*100</x:f>
      </x:c>
      <x:c r="N3372" s="6">
        <x:f>M3372*L3372/100</x:f>
      </x:c>
      <x:c r="O3372" s="6">
        <x:f>H3372-N3372</x:f>
      </x:c>
    </x:row>
    <x:row r="3373" spans="1:25">
      <x:c r="A3373" s="0" t="s">
        <x:v>49</x:v>
      </x:c>
      <x:c r="B3373" s="0" t="n">
        <x:v>2500</x:v>
      </x:c>
      <x:c r="C3373" s="0" t="s">
        <x:v>21</x:v>
      </x:c>
      <x:c r="D3373" s="0" t="s">
        <x:v>28</x:v>
      </x:c>
      <x:c r="E3373" s="0" t="s">
        <x:v>23</x:v>
      </x:c>
      <x:c r="F3373" s="0" t="s">
        <x:v>26</x:v>
      </x:c>
      <x:c r="G3373" s="0" t="n">
        <x:v>140</x:v>
      </x:c>
      <x:c r="H3373" s="4" t="n">
        <x:v>212.799</x:v>
      </x:c>
      <x:c r="I3373" s="4" t="n">
        <x:v>140</x:v>
      </x:c>
      <x:c r="J3373" s="4" t="n">
        <x:v>1.52</x:v>
      </x:c>
      <x:c r="K3373" s="4">
        <x:f>I3373*J3373</x:f>
      </x:c>
      <x:c r="L3373" s="4" t="n">
        <x:v>0</x:v>
      </x:c>
      <x:c r="M3373" s="5">
        <x:f>J3373/3.361*100</x:f>
      </x:c>
      <x:c r="N3373" s="6">
        <x:f>M3373*L3373/100</x:f>
      </x:c>
      <x:c r="O3373" s="6">
        <x:f>H3373-N3373</x:f>
      </x:c>
    </x:row>
    <x:row r="3374" spans="1:25">
      <x:c r="A3374" s="0" t="s">
        <x:v>91</x:v>
      </x:c>
      <x:c r="B3374" s="0" t="n">
        <x:v>2501</x:v>
      </x:c>
      <x:c r="C3374" s="0" t="s">
        <x:v>21</x:v>
      </x:c>
      <x:c r="D3374" s="0" t="s">
        <x:v>22</x:v>
      </x:c>
      <x:c r="E3374" s="0" t="s">
        <x:v>35</x:v>
      </x:c>
      <x:c r="F3374" s="0" t="s">
        <x:v>20</x:v>
      </x:c>
      <x:c r="G3374" s="0" t="n">
        <x:v>173</x:v>
      </x:c>
      <x:c r="H3374" s="4" t="n">
        <x:v>50.4</x:v>
      </x:c>
      <x:c r="I3374" s="4" t="n">
        <x:v>173</x:v>
      </x:c>
      <x:c r="J3374" s="4" t="n">
        <x:v>0.291</x:v>
      </x:c>
      <x:c r="K3374" s="4">
        <x:f>I3374*J3374</x:f>
      </x:c>
      <x:c r="L3374" s="4" t="n">
        <x:v>0</x:v>
      </x:c>
      <x:c r="M3374" s="5">
        <x:f>J3374/2.057*100</x:f>
      </x:c>
      <x:c r="N3374" s="6">
        <x:f>M3374*L3374/100</x:f>
      </x:c>
      <x:c r="O3374" s="6">
        <x:f>H3374-N3374</x:f>
      </x:c>
    </x:row>
    <x:row r="3375" spans="1:25">
      <x:c r="A3375" s="0" t="s">
        <x:v>91</x:v>
      </x:c>
      <x:c r="B3375" s="0" t="n">
        <x:v>2501</x:v>
      </x:c>
      <x:c r="C3375" s="0" t="s">
        <x:v>21</x:v>
      </x:c>
      <x:c r="D3375" s="0" t="s">
        <x:v>33</x:v>
      </x:c>
      <x:c r="E3375" s="0" t="s">
        <x:v>34</x:v>
      </x:c>
      <x:c r="F3375" s="0" t="s">
        <x:v>20</x:v>
      </x:c>
      <x:c r="G3375" s="0" t="n">
        <x:v>173</x:v>
      </x:c>
      <x:c r="H3375" s="4" t="n">
        <x:v>46.018</x:v>
      </x:c>
      <x:c r="I3375" s="4" t="n">
        <x:v>173</x:v>
      </x:c>
      <x:c r="J3375" s="4" t="n">
        <x:v>0.266</x:v>
      </x:c>
      <x:c r="K3375" s="4">
        <x:f>I3375*J3375</x:f>
      </x:c>
      <x:c r="L3375" s="4" t="n">
        <x:v>0</x:v>
      </x:c>
      <x:c r="M3375" s="5">
        <x:f>J3375/2.057*100</x:f>
      </x:c>
      <x:c r="N3375" s="6">
        <x:f>M3375*L3375/100</x:f>
      </x:c>
      <x:c r="O3375" s="6">
        <x:f>H3375-N3375</x:f>
      </x:c>
    </x:row>
    <x:row r="3376" spans="1:25">
      <x:c r="A3376" s="0" t="s">
        <x:v>91</x:v>
      </x:c>
      <x:c r="B3376" s="0" t="n">
        <x:v>2501</x:v>
      </x:c>
      <x:c r="C3376" s="0" t="s">
        <x:v>21</x:v>
      </x:c>
      <x:c r="D3376" s="0" t="s">
        <x:v>22</x:v>
      </x:c>
      <x:c r="E3376" s="0" t="s">
        <x:v>35</x:v>
      </x:c>
      <x:c r="F3376" s="0" t="s">
        <x:v>20</x:v>
      </x:c>
      <x:c r="G3376" s="0" t="n">
        <x:v>173</x:v>
      </x:c>
      <x:c r="H3376" s="4" t="n">
        <x:v>50.4</x:v>
      </x:c>
      <x:c r="I3376" s="4" t="n">
        <x:v>173</x:v>
      </x:c>
      <x:c r="J3376" s="4" t="n">
        <x:v>0.291</x:v>
      </x:c>
      <x:c r="K3376" s="4">
        <x:f>I3376*J3376</x:f>
      </x:c>
      <x:c r="L3376" s="4" t="n">
        <x:v>0</x:v>
      </x:c>
      <x:c r="M3376" s="5">
        <x:f>J3376/2.057*100</x:f>
      </x:c>
      <x:c r="N3376" s="6">
        <x:f>M3376*L3376/100</x:f>
      </x:c>
      <x:c r="O3376" s="6">
        <x:f>H3376-N3376</x:f>
      </x:c>
    </x:row>
    <x:row r="3377" spans="1:25">
      <x:c r="A3377" s="0" t="s">
        <x:v>91</x:v>
      </x:c>
      <x:c r="B3377" s="0" t="n">
        <x:v>2501</x:v>
      </x:c>
      <x:c r="C3377" s="0" t="s">
        <x:v>21</x:v>
      </x:c>
      <x:c r="D3377" s="0" t="s">
        <x:v>22</x:v>
      </x:c>
      <x:c r="E3377" s="0" t="s">
        <x:v>35</x:v>
      </x:c>
      <x:c r="F3377" s="0" t="s">
        <x:v>20</x:v>
      </x:c>
      <x:c r="G3377" s="0" t="n">
        <x:v>173</x:v>
      </x:c>
      <x:c r="H3377" s="4" t="n">
        <x:v>50.4</x:v>
      </x:c>
      <x:c r="I3377" s="4" t="n">
        <x:v>173</x:v>
      </x:c>
      <x:c r="J3377" s="4" t="n">
        <x:v>0.291</x:v>
      </x:c>
      <x:c r="K3377" s="4">
        <x:f>I3377*J3377</x:f>
      </x:c>
      <x:c r="L3377" s="4" t="n">
        <x:v>0</x:v>
      </x:c>
      <x:c r="M3377" s="5">
        <x:f>J3377/2.057*100</x:f>
      </x:c>
      <x:c r="N3377" s="6">
        <x:f>M3377*L3377/100</x:f>
      </x:c>
      <x:c r="O3377" s="6">
        <x:f>H3377-N3377</x:f>
      </x:c>
    </x:row>
    <x:row r="3378" spans="1:25">
      <x:c r="A3378" s="0" t="s">
        <x:v>91</x:v>
      </x:c>
      <x:c r="B3378" s="0" t="n">
        <x:v>2501</x:v>
      </x:c>
      <x:c r="C3378" s="0" t="s">
        <x:v>21</x:v>
      </x:c>
      <x:c r="D3378" s="0" t="s">
        <x:v>33</x:v>
      </x:c>
      <x:c r="E3378" s="0" t="s">
        <x:v>34</x:v>
      </x:c>
      <x:c r="F3378" s="0" t="s">
        <x:v>26</x:v>
      </x:c>
      <x:c r="G3378" s="0" t="n">
        <x:v>173</x:v>
      </x:c>
      <x:c r="H3378" s="4" t="n">
        <x:v>13.498</x:v>
      </x:c>
      <x:c r="I3378" s="4" t="n">
        <x:v>173</x:v>
      </x:c>
      <x:c r="J3378" s="4" t="n">
        <x:v>0.078</x:v>
      </x:c>
      <x:c r="K3378" s="4">
        <x:f>I3378*J3378</x:f>
      </x:c>
      <x:c r="L3378" s="4" t="n">
        <x:v>0</x:v>
      </x:c>
      <x:c r="M3378" s="5">
        <x:f>J3378/2.057*100</x:f>
      </x:c>
      <x:c r="N3378" s="6">
        <x:f>M3378*L3378/100</x:f>
      </x:c>
      <x:c r="O3378" s="6">
        <x:f>H3378-N3378</x:f>
      </x:c>
    </x:row>
    <x:row r="3379" spans="1:25">
      <x:c r="A3379" s="0" t="s">
        <x:v>91</x:v>
      </x:c>
      <x:c r="B3379" s="0" t="n">
        <x:v>2501</x:v>
      </x:c>
      <x:c r="C3379" s="0" t="s">
        <x:v>21</x:v>
      </x:c>
      <x:c r="D3379" s="0" t="s">
        <x:v>36</x:v>
      </x:c>
      <x:c r="E3379" s="0" t="s">
        <x:v>37</x:v>
      </x:c>
      <x:c r="F3379" s="0" t="s">
        <x:v>26</x:v>
      </x:c>
      <x:c r="G3379" s="0" t="n">
        <x:v>173</x:v>
      </x:c>
      <x:c r="H3379" s="4" t="n">
        <x:v>72.661</x:v>
      </x:c>
      <x:c r="I3379" s="4" t="n">
        <x:v>173</x:v>
      </x:c>
      <x:c r="J3379" s="4" t="n">
        <x:v>0.42</x:v>
      </x:c>
      <x:c r="K3379" s="4">
        <x:f>I3379*J3379</x:f>
      </x:c>
      <x:c r="L3379" s="4" t="n">
        <x:v>0</x:v>
      </x:c>
      <x:c r="M3379" s="5">
        <x:f>J3379/2.057*100</x:f>
      </x:c>
      <x:c r="N3379" s="6">
        <x:f>M3379*L3379/100</x:f>
      </x:c>
      <x:c r="O3379" s="6">
        <x:f>H3379-N3379</x:f>
      </x:c>
    </x:row>
    <x:row r="3380" spans="1:25">
      <x:c r="A3380" s="0" t="s">
        <x:v>91</x:v>
      </x:c>
      <x:c r="B3380" s="0" t="n">
        <x:v>2501</x:v>
      </x:c>
      <x:c r="C3380" s="0" t="s">
        <x:v>21</x:v>
      </x:c>
      <x:c r="D3380" s="0" t="s">
        <x:v>36</x:v>
      </x:c>
      <x:c r="E3380" s="0" t="s">
        <x:v>38</x:v>
      </x:c>
      <x:c r="F3380" s="0" t="s">
        <x:v>26</x:v>
      </x:c>
      <x:c r="G3380" s="0" t="n">
        <x:v>173</x:v>
      </x:c>
      <x:c r="H3380" s="4" t="n">
        <x:v>72.66</x:v>
      </x:c>
      <x:c r="I3380" s="4" t="n">
        <x:v>173</x:v>
      </x:c>
      <x:c r="J3380" s="4" t="n">
        <x:v>0.42</x:v>
      </x:c>
      <x:c r="K3380" s="4">
        <x:f>I3380*J3380</x:f>
      </x:c>
      <x:c r="L3380" s="4" t="n">
        <x:v>0</x:v>
      </x:c>
      <x:c r="M3380" s="5">
        <x:f>J3380/2.057*100</x:f>
      </x:c>
      <x:c r="N3380" s="6">
        <x:f>M3380*L3380/100</x:f>
      </x:c>
      <x:c r="O3380" s="6">
        <x:f>H3380-N3380</x:f>
      </x:c>
    </x:row>
    <x:row r="3381" spans="1:25">
      <x:c r="A3381" s="0" t="s">
        <x:v>117</x:v>
      </x:c>
      <x:c r="B3381" s="0" t="n">
        <x:v>2505</x:v>
      </x:c>
      <x:c r="C3381" s="0" t="s">
        <x:v>21</x:v>
      </x:c>
      <x:c r="D3381" s="0" t="s">
        <x:v>33</x:v>
      </x:c>
      <x:c r="E3381" s="0" t="s">
        <x:v>34</x:v>
      </x:c>
      <x:c r="F3381" s="0" t="s">
        <x:v>20</x:v>
      </x:c>
      <x:c r="G3381" s="0" t="n">
        <x:v>225</x:v>
      </x:c>
      <x:c r="H3381" s="4" t="n">
        <x:v>46.018</x:v>
      </x:c>
      <x:c r="I3381" s="4" t="n">
        <x:v>225</x:v>
      </x:c>
      <x:c r="J3381" s="4" t="n">
        <x:v>0.205</x:v>
      </x:c>
      <x:c r="K3381" s="4">
        <x:f>I3381*J3381</x:f>
      </x:c>
      <x:c r="L3381" s="4" t="n">
        <x:v>0</x:v>
      </x:c>
      <x:c r="M3381" s="5">
        <x:f>J3381/1.981*100</x:f>
      </x:c>
      <x:c r="N3381" s="6">
        <x:f>M3381*L3381/100</x:f>
      </x:c>
      <x:c r="O3381" s="6">
        <x:f>H3381-N3381</x:f>
      </x:c>
    </x:row>
    <x:row r="3382" spans="1:25">
      <x:c r="A3382" s="0" t="s">
        <x:v>117</x:v>
      </x:c>
      <x:c r="B3382" s="0" t="n">
        <x:v>2505</x:v>
      </x:c>
      <x:c r="C3382" s="0" t="s">
        <x:v>21</x:v>
      </x:c>
      <x:c r="D3382" s="0" t="s">
        <x:v>33</x:v>
      </x:c>
      <x:c r="E3382" s="0" t="s">
        <x:v>34</x:v>
      </x:c>
      <x:c r="F3382" s="0" t="s">
        <x:v>20</x:v>
      </x:c>
      <x:c r="G3382" s="0" t="n">
        <x:v>225</x:v>
      </x:c>
      <x:c r="H3382" s="4" t="n">
        <x:v>46.018</x:v>
      </x:c>
      <x:c r="I3382" s="4" t="n">
        <x:v>225</x:v>
      </x:c>
      <x:c r="J3382" s="4" t="n">
        <x:v>0.205</x:v>
      </x:c>
      <x:c r="K3382" s="4">
        <x:f>I3382*J3382</x:f>
      </x:c>
      <x:c r="L3382" s="4" t="n">
        <x:v>0</x:v>
      </x:c>
      <x:c r="M3382" s="5">
        <x:f>J3382/1.981*100</x:f>
      </x:c>
      <x:c r="N3382" s="6">
        <x:f>M3382*L3382/100</x:f>
      </x:c>
      <x:c r="O3382" s="6">
        <x:f>H3382-N3382</x:f>
      </x:c>
    </x:row>
    <x:row r="3383" spans="1:25">
      <x:c r="A3383" s="0" t="s">
        <x:v>117</x:v>
      </x:c>
      <x:c r="B3383" s="0" t="n">
        <x:v>2505</x:v>
      </x:c>
      <x:c r="C3383" s="0" t="s">
        <x:v>21</x:v>
      </x:c>
      <x:c r="D3383" s="0" t="s">
        <x:v>33</x:v>
      </x:c>
      <x:c r="E3383" s="0" t="s">
        <x:v>34</x:v>
      </x:c>
      <x:c r="F3383" s="0" t="s">
        <x:v>20</x:v>
      </x:c>
      <x:c r="G3383" s="0" t="n">
        <x:v>225</x:v>
      </x:c>
      <x:c r="H3383" s="4" t="n">
        <x:v>46.018</x:v>
      </x:c>
      <x:c r="I3383" s="4" t="n">
        <x:v>225</x:v>
      </x:c>
      <x:c r="J3383" s="4" t="n">
        <x:v>0.205</x:v>
      </x:c>
      <x:c r="K3383" s="4">
        <x:f>I3383*J3383</x:f>
      </x:c>
      <x:c r="L3383" s="4" t="n">
        <x:v>0</x:v>
      </x:c>
      <x:c r="M3383" s="5">
        <x:f>J3383/1.981*100</x:f>
      </x:c>
      <x:c r="N3383" s="6">
        <x:f>M3383*L3383/100</x:f>
      </x:c>
      <x:c r="O3383" s="6">
        <x:f>H3383-N3383</x:f>
      </x:c>
    </x:row>
    <x:row r="3384" spans="1:25">
      <x:c r="A3384" s="0" t="s">
        <x:v>117</x:v>
      </x:c>
      <x:c r="B3384" s="0" t="n">
        <x:v>2505</x:v>
      </x:c>
      <x:c r="C3384" s="0" t="s">
        <x:v>21</x:v>
      </x:c>
      <x:c r="D3384" s="0" t="s">
        <x:v>22</x:v>
      </x:c>
      <x:c r="E3384" s="0" t="s">
        <x:v>35</x:v>
      </x:c>
      <x:c r="F3384" s="0" t="s">
        <x:v>20</x:v>
      </x:c>
      <x:c r="G3384" s="0" t="n">
        <x:v>225</x:v>
      </x:c>
      <x:c r="H3384" s="4" t="n">
        <x:v>50.4</x:v>
      </x:c>
      <x:c r="I3384" s="4" t="n">
        <x:v>225</x:v>
      </x:c>
      <x:c r="J3384" s="4" t="n">
        <x:v>0.224</x:v>
      </x:c>
      <x:c r="K3384" s="4">
        <x:f>I3384*J3384</x:f>
      </x:c>
      <x:c r="L3384" s="4" t="n">
        <x:v>0</x:v>
      </x:c>
      <x:c r="M3384" s="5">
        <x:f>J3384/1.981*100</x:f>
      </x:c>
      <x:c r="N3384" s="6">
        <x:f>M3384*L3384/100</x:f>
      </x:c>
      <x:c r="O3384" s="6">
        <x:f>H3384-N3384</x:f>
      </x:c>
    </x:row>
    <x:row r="3385" spans="1:25">
      <x:c r="A3385" s="0" t="s">
        <x:v>117</x:v>
      </x:c>
      <x:c r="B3385" s="0" t="n">
        <x:v>2505</x:v>
      </x:c>
      <x:c r="C3385" s="0" t="s">
        <x:v>21</x:v>
      </x:c>
      <x:c r="D3385" s="0" t="s">
        <x:v>22</x:v>
      </x:c>
      <x:c r="E3385" s="0" t="s">
        <x:v>35</x:v>
      </x:c>
      <x:c r="F3385" s="0" t="s">
        <x:v>20</x:v>
      </x:c>
      <x:c r="G3385" s="0" t="n">
        <x:v>225</x:v>
      </x:c>
      <x:c r="H3385" s="4" t="n">
        <x:v>50.4</x:v>
      </x:c>
      <x:c r="I3385" s="4" t="n">
        <x:v>225</x:v>
      </x:c>
      <x:c r="J3385" s="4" t="n">
        <x:v>0.224</x:v>
      </x:c>
      <x:c r="K3385" s="4">
        <x:f>I3385*J3385</x:f>
      </x:c>
      <x:c r="L3385" s="4" t="n">
        <x:v>0</x:v>
      </x:c>
      <x:c r="M3385" s="5">
        <x:f>J3385/1.981*100</x:f>
      </x:c>
      <x:c r="N3385" s="6">
        <x:f>M3385*L3385/100</x:f>
      </x:c>
      <x:c r="O3385" s="6">
        <x:f>H3385-N3385</x:f>
      </x:c>
    </x:row>
    <x:row r="3386" spans="1:25">
      <x:c r="A3386" s="0" t="s">
        <x:v>117</x:v>
      </x:c>
      <x:c r="B3386" s="0" t="n">
        <x:v>2505</x:v>
      </x:c>
      <x:c r="C3386" s="0" t="s">
        <x:v>21</x:v>
      </x:c>
      <x:c r="D3386" s="0" t="s">
        <x:v>33</x:v>
      </x:c>
      <x:c r="E3386" s="0" t="s">
        <x:v>34</x:v>
      </x:c>
      <x:c r="F3386" s="0" t="s">
        <x:v>26</x:v>
      </x:c>
      <x:c r="G3386" s="0" t="n">
        <x:v>225</x:v>
      </x:c>
      <x:c r="H3386" s="4" t="n">
        <x:v>17.551</x:v>
      </x:c>
      <x:c r="I3386" s="4" t="n">
        <x:v>225</x:v>
      </x:c>
      <x:c r="J3386" s="4" t="n">
        <x:v>0.078</x:v>
      </x:c>
      <x:c r="K3386" s="4">
        <x:f>I3386*J3386</x:f>
      </x:c>
      <x:c r="L3386" s="4" t="n">
        <x:v>0</x:v>
      </x:c>
      <x:c r="M3386" s="5">
        <x:f>J3386/1.981*100</x:f>
      </x:c>
      <x:c r="N3386" s="6">
        <x:f>M3386*L3386/100</x:f>
      </x:c>
      <x:c r="O3386" s="6">
        <x:f>H3386-N3386</x:f>
      </x:c>
    </x:row>
    <x:row r="3387" spans="1:25">
      <x:c r="A3387" s="0" t="s">
        <x:v>117</x:v>
      </x:c>
      <x:c r="B3387" s="0" t="n">
        <x:v>2505</x:v>
      </x:c>
      <x:c r="C3387" s="0" t="s">
        <x:v>21</x:v>
      </x:c>
      <x:c r="D3387" s="0" t="s">
        <x:v>36</x:v>
      </x:c>
      <x:c r="E3387" s="0" t="s">
        <x:v>37</x:v>
      </x:c>
      <x:c r="F3387" s="0" t="s">
        <x:v>26</x:v>
      </x:c>
      <x:c r="G3387" s="0" t="n">
        <x:v>225</x:v>
      </x:c>
      <x:c r="H3387" s="4" t="n">
        <x:v>94.5</x:v>
      </x:c>
      <x:c r="I3387" s="4" t="n">
        <x:v>225</x:v>
      </x:c>
      <x:c r="J3387" s="4" t="n">
        <x:v>0.42</x:v>
      </x:c>
      <x:c r="K3387" s="4">
        <x:f>I3387*J3387</x:f>
      </x:c>
      <x:c r="L3387" s="4" t="n">
        <x:v>0</x:v>
      </x:c>
      <x:c r="M3387" s="5">
        <x:f>J3387/1.981*100</x:f>
      </x:c>
      <x:c r="N3387" s="6">
        <x:f>M3387*L3387/100</x:f>
      </x:c>
      <x:c r="O3387" s="6">
        <x:f>H3387-N3387</x:f>
      </x:c>
    </x:row>
    <x:row r="3388" spans="1:25">
      <x:c r="A3388" s="0" t="s">
        <x:v>117</x:v>
      </x:c>
      <x:c r="B3388" s="0" t="n">
        <x:v>2505</x:v>
      </x:c>
      <x:c r="C3388" s="0" t="s">
        <x:v>21</x:v>
      </x:c>
      <x:c r="D3388" s="0" t="s">
        <x:v>36</x:v>
      </x:c>
      <x:c r="E3388" s="0" t="s">
        <x:v>38</x:v>
      </x:c>
      <x:c r="F3388" s="0" t="s">
        <x:v>26</x:v>
      </x:c>
      <x:c r="G3388" s="0" t="n">
        <x:v>225</x:v>
      </x:c>
      <x:c r="H3388" s="4" t="n">
        <x:v>94.5</x:v>
      </x:c>
      <x:c r="I3388" s="4" t="n">
        <x:v>225</x:v>
      </x:c>
      <x:c r="J3388" s="4" t="n">
        <x:v>0.42</x:v>
      </x:c>
      <x:c r="K3388" s="4">
        <x:f>I3388*J3388</x:f>
      </x:c>
      <x:c r="L3388" s="4" t="n">
        <x:v>0</x:v>
      </x:c>
      <x:c r="M3388" s="5">
        <x:f>J3388/1.981*100</x:f>
      </x:c>
      <x:c r="N3388" s="6">
        <x:f>M3388*L3388/100</x:f>
      </x:c>
      <x:c r="O3388" s="6">
        <x:f>H3388-N3388</x:f>
      </x:c>
    </x:row>
    <x:row r="3389" spans="1:25">
      <x:c r="A3389" s="0" t="s">
        <x:v>107</x:v>
      </x:c>
      <x:c r="B3389" s="0" t="n">
        <x:v>2507</x:v>
      </x:c>
      <x:c r="C3389" s="0" t="s">
        <x:v>21</x:v>
      </x:c>
      <x:c r="D3389" s="0" t="s">
        <x:v>22</x:v>
      </x:c>
      <x:c r="E3389" s="0" t="s">
        <x:v>74</x:v>
      </x:c>
      <x:c r="F3389" s="0" t="s">
        <x:v>20</x:v>
      </x:c>
      <x:c r="G3389" s="0" t="n">
        <x:v>173</x:v>
      </x:c>
      <x:c r="H3389" s="4" t="n">
        <x:v>50.4</x:v>
      </x:c>
      <x:c r="I3389" s="4" t="n">
        <x:v>173</x:v>
      </x:c>
      <x:c r="J3389" s="4" t="n">
        <x:v>0.291</x:v>
      </x:c>
      <x:c r="K3389" s="4">
        <x:f>I3389*J3389</x:f>
      </x:c>
      <x:c r="L3389" s="4" t="n">
        <x:v>43.6</x:v>
      </x:c>
      <x:c r="M3389" s="5">
        <x:f>J3389/1.766*100</x:f>
      </x:c>
      <x:c r="N3389" s="6">
        <x:f>M3389*L3389/100</x:f>
      </x:c>
      <x:c r="O3389" s="6">
        <x:f>H3389-N3389</x:f>
      </x:c>
    </x:row>
    <x:row r="3390" spans="1:25">
      <x:c r="A3390" s="0" t="s">
        <x:v>107</x:v>
      </x:c>
      <x:c r="B3390" s="0" t="n">
        <x:v>2507</x:v>
      </x:c>
      <x:c r="C3390" s="0" t="s">
        <x:v>21</x:v>
      </x:c>
      <x:c r="D3390" s="0" t="s">
        <x:v>22</x:v>
      </x:c>
      <x:c r="E3390" s="0" t="s">
        <x:v>74</x:v>
      </x:c>
      <x:c r="F3390" s="0" t="s">
        <x:v>20</x:v>
      </x:c>
      <x:c r="G3390" s="0" t="n">
        <x:v>173</x:v>
      </x:c>
      <x:c r="H3390" s="4" t="n">
        <x:v>50.4</x:v>
      </x:c>
      <x:c r="I3390" s="4" t="n">
        <x:v>173</x:v>
      </x:c>
      <x:c r="J3390" s="4" t="n">
        <x:v>0.291</x:v>
      </x:c>
      <x:c r="K3390" s="4">
        <x:f>I3390*J3390</x:f>
      </x:c>
      <x:c r="L3390" s="4" t="n">
        <x:v>43.6</x:v>
      </x:c>
      <x:c r="M3390" s="5">
        <x:f>J3390/1.766*100</x:f>
      </x:c>
      <x:c r="N3390" s="6">
        <x:f>M3390*L3390/100</x:f>
      </x:c>
      <x:c r="O3390" s="6">
        <x:f>H3390-N3390</x:f>
      </x:c>
    </x:row>
    <x:row r="3391" spans="1:25">
      <x:c r="A3391" s="0" t="s">
        <x:v>107</x:v>
      </x:c>
      <x:c r="B3391" s="0" t="n">
        <x:v>2507</x:v>
      </x:c>
      <x:c r="C3391" s="0" t="s">
        <x:v>21</x:v>
      </x:c>
      <x:c r="D3391" s="0" t="s">
        <x:v>33</x:v>
      </x:c>
      <x:c r="E3391" s="0" t="s">
        <x:v>73</x:v>
      </x:c>
      <x:c r="F3391" s="0" t="s">
        <x:v>20</x:v>
      </x:c>
      <x:c r="G3391" s="0" t="n">
        <x:v>173</x:v>
      </x:c>
      <x:c r="H3391" s="4" t="n">
        <x:v>46.018</x:v>
      </x:c>
      <x:c r="I3391" s="4" t="n">
        <x:v>173</x:v>
      </x:c>
      <x:c r="J3391" s="4" t="n">
        <x:v>0.266</x:v>
      </x:c>
      <x:c r="K3391" s="4">
        <x:f>I3391*J3391</x:f>
      </x:c>
      <x:c r="L3391" s="4" t="n">
        <x:v>43.6</x:v>
      </x:c>
      <x:c r="M3391" s="5">
        <x:f>J3391/1.766*100</x:f>
      </x:c>
      <x:c r="N3391" s="6">
        <x:f>M3391*L3391/100</x:f>
      </x:c>
      <x:c r="O3391" s="6">
        <x:f>H3391-N3391</x:f>
      </x:c>
    </x:row>
    <x:row r="3392" spans="1:25">
      <x:c r="A3392" s="0" t="s">
        <x:v>107</x:v>
      </x:c>
      <x:c r="B3392" s="0" t="n">
        <x:v>2507</x:v>
      </x:c>
      <x:c r="C3392" s="0" t="s">
        <x:v>21</x:v>
      </x:c>
      <x:c r="D3392" s="0" t="s">
        <x:v>33</x:v>
      </x:c>
      <x:c r="E3392" s="0" t="s">
        <x:v>73</x:v>
      </x:c>
      <x:c r="F3392" s="0" t="s">
        <x:v>26</x:v>
      </x:c>
      <x:c r="G3392" s="0" t="n">
        <x:v>173</x:v>
      </x:c>
      <x:c r="H3392" s="4" t="n">
        <x:v>13.498</x:v>
      </x:c>
      <x:c r="I3392" s="4" t="n">
        <x:v>173</x:v>
      </x:c>
      <x:c r="J3392" s="4" t="n">
        <x:v>0.078</x:v>
      </x:c>
      <x:c r="K3392" s="4">
        <x:f>I3392*J3392</x:f>
      </x:c>
      <x:c r="L3392" s="4" t="n">
        <x:v>43.6</x:v>
      </x:c>
      <x:c r="M3392" s="5">
        <x:f>J3392/1.766*100</x:f>
      </x:c>
      <x:c r="N3392" s="6">
        <x:f>M3392*L3392/100</x:f>
      </x:c>
      <x:c r="O3392" s="6">
        <x:f>H3392-N3392</x:f>
      </x:c>
    </x:row>
    <x:row r="3393" spans="1:25">
      <x:c r="A3393" s="0" t="s">
        <x:v>107</x:v>
      </x:c>
      <x:c r="B3393" s="0" t="n">
        <x:v>2507</x:v>
      </x:c>
      <x:c r="C3393" s="0" t="s">
        <x:v>21</x:v>
      </x:c>
      <x:c r="D3393" s="0" t="s">
        <x:v>36</x:v>
      </x:c>
      <x:c r="E3393" s="0" t="s">
        <x:v>75</x:v>
      </x:c>
      <x:c r="F3393" s="0" t="s">
        <x:v>26</x:v>
      </x:c>
      <x:c r="G3393" s="0" t="n">
        <x:v>173</x:v>
      </x:c>
      <x:c r="H3393" s="4" t="n">
        <x:v>72.661</x:v>
      </x:c>
      <x:c r="I3393" s="4" t="n">
        <x:v>173</x:v>
      </x:c>
      <x:c r="J3393" s="4" t="n">
        <x:v>0.42</x:v>
      </x:c>
      <x:c r="K3393" s="4">
        <x:f>I3393*J3393</x:f>
      </x:c>
      <x:c r="L3393" s="4" t="n">
        <x:v>43.6</x:v>
      </x:c>
      <x:c r="M3393" s="5">
        <x:f>J3393/1.766*100</x:f>
      </x:c>
      <x:c r="N3393" s="6">
        <x:f>M3393*L3393/100</x:f>
      </x:c>
      <x:c r="O3393" s="6">
        <x:f>H3393-N3393</x:f>
      </x:c>
    </x:row>
    <x:row r="3394" spans="1:25">
      <x:c r="A3394" s="0" t="s">
        <x:v>107</x:v>
      </x:c>
      <x:c r="B3394" s="0" t="n">
        <x:v>2507</x:v>
      </x:c>
      <x:c r="C3394" s="0" t="s">
        <x:v>21</x:v>
      </x:c>
      <x:c r="D3394" s="0" t="s">
        <x:v>36</x:v>
      </x:c>
      <x:c r="E3394" s="0" t="s">
        <x:v>76</x:v>
      </x:c>
      <x:c r="F3394" s="0" t="s">
        <x:v>26</x:v>
      </x:c>
      <x:c r="G3394" s="0" t="n">
        <x:v>173</x:v>
      </x:c>
      <x:c r="H3394" s="4" t="n">
        <x:v>72.66</x:v>
      </x:c>
      <x:c r="I3394" s="4" t="n">
        <x:v>173</x:v>
      </x:c>
      <x:c r="J3394" s="4" t="n">
        <x:v>0.42</x:v>
      </x:c>
      <x:c r="K3394" s="4">
        <x:f>I3394*J3394</x:f>
      </x:c>
      <x:c r="L3394" s="4" t="n">
        <x:v>43.6</x:v>
      </x:c>
      <x:c r="M3394" s="5">
        <x:f>J3394/1.766*100</x:f>
      </x:c>
      <x:c r="N3394" s="6">
        <x:f>M3394*L3394/100</x:f>
      </x:c>
      <x:c r="O3394" s="6">
        <x:f>H3394-N3394</x:f>
      </x:c>
    </x:row>
    <x:row r="3395" spans="1:25">
      <x:c r="A3395" s="0" t="s">
        <x:v>136</x:v>
      </x:c>
      <x:c r="B3395" s="0" t="n">
        <x:v>2511</x:v>
      </x:c>
      <x:c r="C3395" s="0" t="s">
        <x:v>128</x:v>
      </x:c>
      <x:c r="D3395" s="0" t="s">
        <x:v>129</x:v>
      </x:c>
      <x:c r="E3395" s="0" t="s">
        <x:v>130</x:v>
      </x:c>
      <x:c r="F3395" s="0" t="s">
        <x:v>20</x:v>
      </x:c>
      <x:c r="G3395" s="0" t="n">
        <x:v>988</x:v>
      </x:c>
      <x:c r="H3395" s="4" t="n">
        <x:v>37</x:v>
      </x:c>
      <x:c r="I3395" s="4" t="n">
        <x:v>988</x:v>
      </x:c>
      <x:c r="J3395" s="4" t="n">
        <x:v>0.037</x:v>
      </x:c>
      <x:c r="K3395" s="4">
        <x:f>I3395*J3395</x:f>
      </x:c>
      <x:c r="L3395" s="4" t="n">
        <x:v>59.508</x:v>
      </x:c>
      <x:c r="M3395" s="5">
        <x:f>J3395/0.29*100</x:f>
      </x:c>
      <x:c r="N3395" s="6">
        <x:f>M3395*L3395/100</x:f>
      </x:c>
      <x:c r="O3395" s="6">
        <x:f>H3395-N3395</x:f>
      </x:c>
    </x:row>
    <x:row r="3396" spans="1:25">
      <x:c r="A3396" s="0" t="s">
        <x:v>136</x:v>
      </x:c>
      <x:c r="B3396" s="0" t="n">
        <x:v>2511</x:v>
      </x:c>
      <x:c r="C3396" s="0" t="s">
        <x:v>128</x:v>
      </x:c>
      <x:c r="D3396" s="0" t="s">
        <x:v>18</x:v>
      </x:c>
      <x:c r="E3396" s="0" t="s">
        <x:v>19</x:v>
      </x:c>
      <x:c r="F3396" s="0" t="s">
        <x:v>20</x:v>
      </x:c>
      <x:c r="G3396" s="0" t="n">
        <x:v>988</x:v>
      </x:c>
      <x:c r="H3396" s="4" t="n">
        <x:v>118.56</x:v>
      </x:c>
      <x:c r="I3396" s="4" t="n">
        <x:v>988</x:v>
      </x:c>
      <x:c r="J3396" s="4" t="n">
        <x:v>0.12</x:v>
      </x:c>
      <x:c r="K3396" s="4">
        <x:f>I3396*J3396</x:f>
      </x:c>
      <x:c r="L3396" s="4" t="n">
        <x:v>59.508</x:v>
      </x:c>
      <x:c r="M3396" s="5">
        <x:f>J3396/0.29*100</x:f>
      </x:c>
      <x:c r="N3396" s="6">
        <x:f>M3396*L3396/100</x:f>
      </x:c>
      <x:c r="O3396" s="6">
        <x:f>H3396-N3396</x:f>
      </x:c>
    </x:row>
    <x:row r="3397" spans="1:25">
      <x:c r="A3397" s="0" t="s">
        <x:v>136</x:v>
      </x:c>
      <x:c r="B3397" s="0" t="n">
        <x:v>2511</x:v>
      </x:c>
      <x:c r="C3397" s="0" t="s">
        <x:v>128</x:v>
      </x:c>
      <x:c r="D3397" s="0" t="s">
        <x:v>129</x:v>
      </x:c>
      <x:c r="E3397" s="0" t="s">
        <x:v>130</x:v>
      </x:c>
      <x:c r="F3397" s="0" t="s">
        <x:v>20</x:v>
      </x:c>
      <x:c r="G3397" s="0" t="n">
        <x:v>988</x:v>
      </x:c>
      <x:c r="H3397" s="4" t="n">
        <x:v>61.8</x:v>
      </x:c>
      <x:c r="I3397" s="4" t="n">
        <x:v>988</x:v>
      </x:c>
      <x:c r="J3397" s="4" t="n">
        <x:v>0.063</x:v>
      </x:c>
      <x:c r="K3397" s="4">
        <x:f>I3397*J3397</x:f>
      </x:c>
      <x:c r="L3397" s="4" t="n">
        <x:v>59.508</x:v>
      </x:c>
      <x:c r="M3397" s="5">
        <x:f>J3397/0.29*100</x:f>
      </x:c>
      <x:c r="N3397" s="6">
        <x:f>M3397*L3397/100</x:f>
      </x:c>
      <x:c r="O3397" s="6">
        <x:f>H3397-N3397</x:f>
      </x:c>
    </x:row>
    <x:row r="3398" spans="1:25">
      <x:c r="A3398" s="0" t="s">
        <x:v>136</x:v>
      </x:c>
      <x:c r="B3398" s="0" t="n">
        <x:v>2511</x:v>
      </x:c>
      <x:c r="C3398" s="0" t="s">
        <x:v>128</x:v>
      </x:c>
      <x:c r="D3398" s="0" t="s">
        <x:v>18</x:v>
      </x:c>
      <x:c r="E3398" s="0" t="s">
        <x:v>19</x:v>
      </x:c>
      <x:c r="F3398" s="0" t="s">
        <x:v>26</x:v>
      </x:c>
      <x:c r="G3398" s="0" t="n">
        <x:v>988</x:v>
      </x:c>
      <x:c r="H3398" s="4" t="n">
        <x:v>69.162</x:v>
      </x:c>
      <x:c r="I3398" s="4" t="n">
        <x:v>988</x:v>
      </x:c>
      <x:c r="J3398" s="4" t="n">
        <x:v>0.07</x:v>
      </x:c>
      <x:c r="K3398" s="4">
        <x:f>I3398*J3398</x:f>
      </x:c>
      <x:c r="L3398" s="4" t="n">
        <x:v>59.508</x:v>
      </x:c>
      <x:c r="M3398" s="5">
        <x:f>J3398/0.29*100</x:f>
      </x:c>
      <x:c r="N3398" s="6">
        <x:f>M3398*L3398/100</x:f>
      </x:c>
      <x:c r="O3398" s="6">
        <x:f>H3398-N3398</x:f>
      </x:c>
    </x:row>
    <x:row r="3399" spans="1:25">
      <x:c r="A3399" s="0" t="s">
        <x:v>71</x:v>
      </x:c>
      <x:c r="B3399" s="0" t="n">
        <x:v>2512</x:v>
      </x:c>
      <x:c r="C3399" s="0" t="s">
        <x:v>21</x:v>
      </x:c>
      <x:c r="D3399" s="0" t="s">
        <x:v>33</x:v>
      </x:c>
      <x:c r="E3399" s="0" t="s">
        <x:v>73</x:v>
      </x:c>
      <x:c r="F3399" s="0" t="s">
        <x:v>20</x:v>
      </x:c>
      <x:c r="G3399" s="0" t="n">
        <x:v>173</x:v>
      </x:c>
      <x:c r="H3399" s="4" t="n">
        <x:v>46.018</x:v>
      </x:c>
      <x:c r="I3399" s="4" t="n">
        <x:v>173</x:v>
      </x:c>
      <x:c r="J3399" s="4" t="n">
        <x:v>0.266</x:v>
      </x:c>
      <x:c r="K3399" s="4">
        <x:f>I3399*J3399</x:f>
      </x:c>
      <x:c r="L3399" s="4" t="n">
        <x:v>100.376</x:v>
      </x:c>
      <x:c r="M3399" s="5">
        <x:f>J3399/2.211*100</x:f>
      </x:c>
      <x:c r="N3399" s="6">
        <x:f>M3399*L3399/100</x:f>
      </x:c>
      <x:c r="O3399" s="6">
        <x:f>H3399-N3399</x:f>
      </x:c>
    </x:row>
    <x:row r="3400" spans="1:25">
      <x:c r="A3400" s="0" t="s">
        <x:v>71</x:v>
      </x:c>
      <x:c r="B3400" s="0" t="n">
        <x:v>2512</x:v>
      </x:c>
      <x:c r="C3400" s="0" t="s">
        <x:v>21</x:v>
      </x:c>
      <x:c r="D3400" s="0" t="s">
        <x:v>22</x:v>
      </x:c>
      <x:c r="E3400" s="0" t="s">
        <x:v>74</x:v>
      </x:c>
      <x:c r="F3400" s="0" t="s">
        <x:v>20</x:v>
      </x:c>
      <x:c r="G3400" s="0" t="n">
        <x:v>173</x:v>
      </x:c>
      <x:c r="H3400" s="4" t="n">
        <x:v>50.4</x:v>
      </x:c>
      <x:c r="I3400" s="4" t="n">
        <x:v>173</x:v>
      </x:c>
      <x:c r="J3400" s="4" t="n">
        <x:v>0.291</x:v>
      </x:c>
      <x:c r="K3400" s="4">
        <x:f>I3400*J3400</x:f>
      </x:c>
      <x:c r="L3400" s="4" t="n">
        <x:v>100.376</x:v>
      </x:c>
      <x:c r="M3400" s="5">
        <x:f>J3400/2.211*100</x:f>
      </x:c>
      <x:c r="N3400" s="6">
        <x:f>M3400*L3400/100</x:f>
      </x:c>
      <x:c r="O3400" s="6">
        <x:f>H3400-N3400</x:f>
      </x:c>
    </x:row>
    <x:row r="3401" spans="1:25">
      <x:c r="A3401" s="0" t="s">
        <x:v>71</x:v>
      </x:c>
      <x:c r="B3401" s="0" t="n">
        <x:v>2512</x:v>
      </x:c>
      <x:c r="C3401" s="0" t="s">
        <x:v>21</x:v>
      </x:c>
      <x:c r="D3401" s="0" t="s">
        <x:v>33</x:v>
      </x:c>
      <x:c r="E3401" s="0" t="s">
        <x:v>73</x:v>
      </x:c>
      <x:c r="F3401" s="0" t="s">
        <x:v>20</x:v>
      </x:c>
      <x:c r="G3401" s="0" t="n">
        <x:v>173</x:v>
      </x:c>
      <x:c r="H3401" s="4" t="n">
        <x:v>26.6</x:v>
      </x:c>
      <x:c r="I3401" s="4" t="n">
        <x:v>173</x:v>
      </x:c>
      <x:c r="J3401" s="4" t="n">
        <x:v>0.154</x:v>
      </x:c>
      <x:c r="K3401" s="4">
        <x:f>I3401*J3401</x:f>
      </x:c>
      <x:c r="L3401" s="4" t="n">
        <x:v>100.376</x:v>
      </x:c>
      <x:c r="M3401" s="5">
        <x:f>J3401/2.211*100</x:f>
      </x:c>
      <x:c r="N3401" s="6">
        <x:f>M3401*L3401/100</x:f>
      </x:c>
      <x:c r="O3401" s="6">
        <x:f>H3401-N3401</x:f>
      </x:c>
    </x:row>
    <x:row r="3402" spans="1:25">
      <x:c r="A3402" s="0" t="s">
        <x:v>71</x:v>
      </x:c>
      <x:c r="B3402" s="0" t="n">
        <x:v>2512</x:v>
      </x:c>
      <x:c r="C3402" s="0" t="s">
        <x:v>21</x:v>
      </x:c>
      <x:c r="D3402" s="0" t="s">
        <x:v>22</x:v>
      </x:c>
      <x:c r="E3402" s="0" t="s">
        <x:v>74</x:v>
      </x:c>
      <x:c r="F3402" s="0" t="s">
        <x:v>20</x:v>
      </x:c>
      <x:c r="G3402" s="0" t="n">
        <x:v>173</x:v>
      </x:c>
      <x:c r="H3402" s="4" t="n">
        <x:v>50.4</x:v>
      </x:c>
      <x:c r="I3402" s="4" t="n">
        <x:v>173</x:v>
      </x:c>
      <x:c r="J3402" s="4" t="n">
        <x:v>0.291</x:v>
      </x:c>
      <x:c r="K3402" s="4">
        <x:f>I3402*J3402</x:f>
      </x:c>
      <x:c r="L3402" s="4" t="n">
        <x:v>100.376</x:v>
      </x:c>
      <x:c r="M3402" s="5">
        <x:f>J3402/2.211*100</x:f>
      </x:c>
      <x:c r="N3402" s="6">
        <x:f>M3402*L3402/100</x:f>
      </x:c>
      <x:c r="O3402" s="6">
        <x:f>H3402-N3402</x:f>
      </x:c>
    </x:row>
    <x:row r="3403" spans="1:25">
      <x:c r="A3403" s="0" t="s">
        <x:v>71</x:v>
      </x:c>
      <x:c r="B3403" s="0" t="n">
        <x:v>2512</x:v>
      </x:c>
      <x:c r="C3403" s="0" t="s">
        <x:v>21</x:v>
      </x:c>
      <x:c r="D3403" s="0" t="s">
        <x:v>22</x:v>
      </x:c>
      <x:c r="E3403" s="0" t="s">
        <x:v>74</x:v>
      </x:c>
      <x:c r="F3403" s="0" t="s">
        <x:v>20</x:v>
      </x:c>
      <x:c r="G3403" s="0" t="n">
        <x:v>173</x:v>
      </x:c>
      <x:c r="H3403" s="4" t="n">
        <x:v>50.4</x:v>
      </x:c>
      <x:c r="I3403" s="4" t="n">
        <x:v>173</x:v>
      </x:c>
      <x:c r="J3403" s="4" t="n">
        <x:v>0.291</x:v>
      </x:c>
      <x:c r="K3403" s="4">
        <x:f>I3403*J3403</x:f>
      </x:c>
      <x:c r="L3403" s="4" t="n">
        <x:v>100.376</x:v>
      </x:c>
      <x:c r="M3403" s="5">
        <x:f>J3403/2.211*100</x:f>
      </x:c>
      <x:c r="N3403" s="6">
        <x:f>M3403*L3403/100</x:f>
      </x:c>
      <x:c r="O3403" s="6">
        <x:f>H3403-N3403</x:f>
      </x:c>
    </x:row>
    <x:row r="3404" spans="1:25">
      <x:c r="A3404" s="0" t="s">
        <x:v>71</x:v>
      </x:c>
      <x:c r="B3404" s="0" t="n">
        <x:v>2512</x:v>
      </x:c>
      <x:c r="C3404" s="0" t="s">
        <x:v>21</x:v>
      </x:c>
      <x:c r="D3404" s="0" t="s">
        <x:v>33</x:v>
      </x:c>
      <x:c r="E3404" s="0" t="s">
        <x:v>73</x:v>
      </x:c>
      <x:c r="F3404" s="0" t="s">
        <x:v>26</x:v>
      </x:c>
      <x:c r="G3404" s="0" t="n">
        <x:v>173</x:v>
      </x:c>
      <x:c r="H3404" s="4" t="n">
        <x:v>13.495</x:v>
      </x:c>
      <x:c r="I3404" s="4" t="n">
        <x:v>173</x:v>
      </x:c>
      <x:c r="J3404" s="4" t="n">
        <x:v>0.078</x:v>
      </x:c>
      <x:c r="K3404" s="4">
        <x:f>I3404*J3404</x:f>
      </x:c>
      <x:c r="L3404" s="4" t="n">
        <x:v>100.376</x:v>
      </x:c>
      <x:c r="M3404" s="5">
        <x:f>J3404/2.211*100</x:f>
      </x:c>
      <x:c r="N3404" s="6">
        <x:f>M3404*L3404/100</x:f>
      </x:c>
      <x:c r="O3404" s="6">
        <x:f>H3404-N3404</x:f>
      </x:c>
    </x:row>
    <x:row r="3405" spans="1:25">
      <x:c r="A3405" s="0" t="s">
        <x:v>71</x:v>
      </x:c>
      <x:c r="B3405" s="0" t="n">
        <x:v>2512</x:v>
      </x:c>
      <x:c r="C3405" s="0" t="s">
        <x:v>21</x:v>
      </x:c>
      <x:c r="D3405" s="0" t="s">
        <x:v>36</x:v>
      </x:c>
      <x:c r="E3405" s="0" t="s">
        <x:v>75</x:v>
      </x:c>
      <x:c r="F3405" s="0" t="s">
        <x:v>26</x:v>
      </x:c>
      <x:c r="G3405" s="0" t="n">
        <x:v>173</x:v>
      </x:c>
      <x:c r="H3405" s="4" t="n">
        <x:v>72.661</x:v>
      </x:c>
      <x:c r="I3405" s="4" t="n">
        <x:v>173</x:v>
      </x:c>
      <x:c r="J3405" s="4" t="n">
        <x:v>0.42</x:v>
      </x:c>
      <x:c r="K3405" s="4">
        <x:f>I3405*J3405</x:f>
      </x:c>
      <x:c r="L3405" s="4" t="n">
        <x:v>100.376</x:v>
      </x:c>
      <x:c r="M3405" s="5">
        <x:f>J3405/2.211*100</x:f>
      </x:c>
      <x:c r="N3405" s="6">
        <x:f>M3405*L3405/100</x:f>
      </x:c>
      <x:c r="O3405" s="6">
        <x:f>H3405-N3405</x:f>
      </x:c>
    </x:row>
    <x:row r="3406" spans="1:25">
      <x:c r="A3406" s="0" t="s">
        <x:v>71</x:v>
      </x:c>
      <x:c r="B3406" s="0" t="n">
        <x:v>2512</x:v>
      </x:c>
      <x:c r="C3406" s="0" t="s">
        <x:v>21</x:v>
      </x:c>
      <x:c r="D3406" s="0" t="s">
        <x:v>36</x:v>
      </x:c>
      <x:c r="E3406" s="0" t="s">
        <x:v>76</x:v>
      </x:c>
      <x:c r="F3406" s="0" t="s">
        <x:v>26</x:v>
      </x:c>
      <x:c r="G3406" s="0" t="n">
        <x:v>173</x:v>
      </x:c>
      <x:c r="H3406" s="4" t="n">
        <x:v>72.661</x:v>
      </x:c>
      <x:c r="I3406" s="4" t="n">
        <x:v>173</x:v>
      </x:c>
      <x:c r="J3406" s="4" t="n">
        <x:v>0.42</x:v>
      </x:c>
      <x:c r="K3406" s="4">
        <x:f>I3406*J3406</x:f>
      </x:c>
      <x:c r="L3406" s="4" t="n">
        <x:v>100.376</x:v>
      </x:c>
      <x:c r="M3406" s="5">
        <x:f>J3406/2.211*100</x:f>
      </x:c>
      <x:c r="N3406" s="6">
        <x:f>M3406*L3406/100</x:f>
      </x:c>
      <x:c r="O3406" s="6">
        <x:f>H3406-N3406</x:f>
      </x:c>
    </x:row>
    <x:row r="3407" spans="1:25">
      <x:c r="A3407" s="0" t="s">
        <x:v>56</x:v>
      </x:c>
      <x:c r="B3407" s="0" t="n">
        <x:v>2519</x:v>
      </x:c>
      <x:c r="C3407" s="0" t="s">
        <x:v>128</x:v>
      </x:c>
      <x:c r="D3407" s="0" t="s">
        <x:v>129</x:v>
      </x:c>
      <x:c r="E3407" s="0" t="s">
        <x:v>130</x:v>
      </x:c>
      <x:c r="F3407" s="0" t="s">
        <x:v>20</x:v>
      </x:c>
      <x:c r="G3407" s="0" t="n">
        <x:v>988</x:v>
      </x:c>
      <x:c r="H3407" s="4" t="n">
        <x:v>98.8</x:v>
      </x:c>
      <x:c r="I3407" s="4" t="n">
        <x:v>988</x:v>
      </x:c>
      <x:c r="J3407" s="4" t="n">
        <x:v>0.1</x:v>
      </x:c>
      <x:c r="K3407" s="4">
        <x:f>I3407*J3407</x:f>
      </x:c>
      <x:c r="L3407" s="4" t="n">
        <x:v>170.328</x:v>
      </x:c>
      <x:c r="M3407" s="5">
        <x:f>J3407/0.29*100</x:f>
      </x:c>
      <x:c r="N3407" s="6">
        <x:f>M3407*L3407/100</x:f>
      </x:c>
      <x:c r="O3407" s="6">
        <x:f>H3407-N3407</x:f>
      </x:c>
    </x:row>
    <x:row r="3408" spans="1:25">
      <x:c r="A3408" s="0" t="s">
        <x:v>56</x:v>
      </x:c>
      <x:c r="B3408" s="0" t="n">
        <x:v>2519</x:v>
      </x:c>
      <x:c r="C3408" s="0" t="s">
        <x:v>128</x:v>
      </x:c>
      <x:c r="D3408" s="0" t="s">
        <x:v>18</x:v>
      </x:c>
      <x:c r="E3408" s="0" t="s">
        <x:v>19</x:v>
      </x:c>
      <x:c r="F3408" s="0" t="s">
        <x:v>20</x:v>
      </x:c>
      <x:c r="G3408" s="0" t="n">
        <x:v>988</x:v>
      </x:c>
      <x:c r="H3408" s="4" t="n">
        <x:v>118.56</x:v>
      </x:c>
      <x:c r="I3408" s="4" t="n">
        <x:v>988</x:v>
      </x:c>
      <x:c r="J3408" s="4" t="n">
        <x:v>0.12</x:v>
      </x:c>
      <x:c r="K3408" s="4">
        <x:f>I3408*J3408</x:f>
      </x:c>
      <x:c r="L3408" s="4" t="n">
        <x:v>170.328</x:v>
      </x:c>
      <x:c r="M3408" s="5">
        <x:f>J3408/0.29*100</x:f>
      </x:c>
      <x:c r="N3408" s="6">
        <x:f>M3408*L3408/100</x:f>
      </x:c>
      <x:c r="O3408" s="6">
        <x:f>H3408-N3408</x:f>
      </x:c>
    </x:row>
    <x:row r="3409" spans="1:25">
      <x:c r="A3409" s="0" t="s">
        <x:v>56</x:v>
      </x:c>
      <x:c r="B3409" s="0" t="n">
        <x:v>2519</x:v>
      </x:c>
      <x:c r="C3409" s="0" t="s">
        <x:v>128</x:v>
      </x:c>
      <x:c r="D3409" s="0" t="s">
        <x:v>18</x:v>
      </x:c>
      <x:c r="E3409" s="0" t="s">
        <x:v>19</x:v>
      </x:c>
      <x:c r="F3409" s="0" t="s">
        <x:v>26</x:v>
      </x:c>
      <x:c r="G3409" s="0" t="n">
        <x:v>988</x:v>
      </x:c>
      <x:c r="H3409" s="4" t="n">
        <x:v>69.162</x:v>
      </x:c>
      <x:c r="I3409" s="4" t="n">
        <x:v>988</x:v>
      </x:c>
      <x:c r="J3409" s="4" t="n">
        <x:v>0.07</x:v>
      </x:c>
      <x:c r="K3409" s="4">
        <x:f>I3409*J3409</x:f>
      </x:c>
      <x:c r="L3409" s="4" t="n">
        <x:v>170.328</x:v>
      </x:c>
      <x:c r="M3409" s="5">
        <x:f>J3409/0.29*100</x:f>
      </x:c>
      <x:c r="N3409" s="6">
        <x:f>M3409*L3409/100</x:f>
      </x:c>
      <x:c r="O3409" s="6">
        <x:f>H3409-N3409</x:f>
      </x:c>
    </x:row>
    <x:row r="3410" spans="1:25">
      <x:c r="A3410" s="0" t="s">
        <x:v>53</x:v>
      </x:c>
      <x:c r="B3410" s="0" t="n">
        <x:v>2522</x:v>
      </x:c>
      <x:c r="C3410" s="0" t="s">
        <x:v>21</x:v>
      </x:c>
      <x:c r="D3410" s="0" t="s">
        <x:v>22</x:v>
      </x:c>
      <x:c r="E3410" s="0" t="s">
        <x:v>23</x:v>
      </x:c>
      <x:c r="F3410" s="0" t="s">
        <x:v>20</x:v>
      </x:c>
      <x:c r="G3410" s="0" t="n">
        <x:v>237</x:v>
      </x:c>
      <x:c r="H3410" s="4" t="n">
        <x:v>39.897</x:v>
      </x:c>
      <x:c r="I3410" s="4" t="n">
        <x:v>237</x:v>
      </x:c>
      <x:c r="J3410" s="4" t="n">
        <x:v>0.168</x:v>
      </x:c>
      <x:c r="K3410" s="4">
        <x:f>I3410*J3410</x:f>
      </x:c>
      <x:c r="L3410" s="4" t="n">
        <x:v>65.835</x:v>
      </x:c>
      <x:c r="M3410" s="5">
        <x:f>J3410/2.948*100</x:f>
      </x:c>
      <x:c r="N3410" s="6">
        <x:f>M3410*L3410/100</x:f>
      </x:c>
      <x:c r="O3410" s="6">
        <x:f>H3410-N3410</x:f>
      </x:c>
    </x:row>
    <x:row r="3411" spans="1:25">
      <x:c r="A3411" s="0" t="s">
        <x:v>53</x:v>
      </x:c>
      <x:c r="B3411" s="0" t="n">
        <x:v>2522</x:v>
      </x:c>
      <x:c r="C3411" s="0" t="s">
        <x:v>21</x:v>
      </x:c>
      <x:c r="D3411" s="0" t="s">
        <x:v>22</x:v>
      </x:c>
      <x:c r="E3411" s="0" t="s">
        <x:v>23</x:v>
      </x:c>
      <x:c r="F3411" s="0" t="s">
        <x:v>20</x:v>
      </x:c>
      <x:c r="G3411" s="0" t="n">
        <x:v>237</x:v>
      </x:c>
      <x:c r="H3411" s="4" t="n">
        <x:v>39.897</x:v>
      </x:c>
      <x:c r="I3411" s="4" t="n">
        <x:v>237</x:v>
      </x:c>
      <x:c r="J3411" s="4" t="n">
        <x:v>0.168</x:v>
      </x:c>
      <x:c r="K3411" s="4">
        <x:f>I3411*J3411</x:f>
      </x:c>
      <x:c r="L3411" s="4" t="n">
        <x:v>65.835</x:v>
      </x:c>
      <x:c r="M3411" s="5">
        <x:f>J3411/2.948*100</x:f>
      </x:c>
      <x:c r="N3411" s="6">
        <x:f>M3411*L3411/100</x:f>
      </x:c>
      <x:c r="O3411" s="6">
        <x:f>H3411-N3411</x:f>
      </x:c>
    </x:row>
    <x:row r="3412" spans="1:25">
      <x:c r="A3412" s="0" t="s">
        <x:v>53</x:v>
      </x:c>
      <x:c r="B3412" s="0" t="n">
        <x:v>2522</x:v>
      </x:c>
      <x:c r="C3412" s="0" t="s">
        <x:v>21</x:v>
      </x:c>
      <x:c r="D3412" s="0" t="s">
        <x:v>22</x:v>
      </x:c>
      <x:c r="E3412" s="0" t="s">
        <x:v>23</x:v>
      </x:c>
      <x:c r="F3412" s="0" t="s">
        <x:v>20</x:v>
      </x:c>
      <x:c r="G3412" s="0" t="n">
        <x:v>237</x:v>
      </x:c>
      <x:c r="H3412" s="4" t="n">
        <x:v>43.384</x:v>
      </x:c>
      <x:c r="I3412" s="4" t="n">
        <x:v>237</x:v>
      </x:c>
      <x:c r="J3412" s="4" t="n">
        <x:v>0.183</x:v>
      </x:c>
      <x:c r="K3412" s="4">
        <x:f>I3412*J3412</x:f>
      </x:c>
      <x:c r="L3412" s="4" t="n">
        <x:v>65.835</x:v>
      </x:c>
      <x:c r="M3412" s="5">
        <x:f>J3412/2.948*100</x:f>
      </x:c>
      <x:c r="N3412" s="6">
        <x:f>M3412*L3412/100</x:f>
      </x:c>
      <x:c r="O3412" s="6">
        <x:f>H3412-N3412</x:f>
      </x:c>
    </x:row>
    <x:row r="3413" spans="1:25">
      <x:c r="A3413" s="0" t="s">
        <x:v>53</x:v>
      </x:c>
      <x:c r="B3413" s="0" t="n">
        <x:v>2522</x:v>
      </x:c>
      <x:c r="C3413" s="0" t="s">
        <x:v>21</x:v>
      </x:c>
      <x:c r="D3413" s="0" t="s">
        <x:v>22</x:v>
      </x:c>
      <x:c r="E3413" s="0" t="s">
        <x:v>23</x:v>
      </x:c>
      <x:c r="F3413" s="0" t="s">
        <x:v>20</x:v>
      </x:c>
      <x:c r="G3413" s="0" t="n">
        <x:v>237</x:v>
      </x:c>
      <x:c r="H3413" s="4" t="n">
        <x:v>43.384</x:v>
      </x:c>
      <x:c r="I3413" s="4" t="n">
        <x:v>237</x:v>
      </x:c>
      <x:c r="J3413" s="4" t="n">
        <x:v>0.183</x:v>
      </x:c>
      <x:c r="K3413" s="4">
        <x:f>I3413*J3413</x:f>
      </x:c>
      <x:c r="L3413" s="4" t="n">
        <x:v>65.835</x:v>
      </x:c>
      <x:c r="M3413" s="5">
        <x:f>J3413/2.948*100</x:f>
      </x:c>
      <x:c r="N3413" s="6">
        <x:f>M3413*L3413/100</x:f>
      </x:c>
      <x:c r="O3413" s="6">
        <x:f>H3413-N3413</x:f>
      </x:c>
    </x:row>
    <x:row r="3414" spans="1:25">
      <x:c r="A3414" s="0" t="s">
        <x:v>53</x:v>
      </x:c>
      <x:c r="B3414" s="0" t="n">
        <x:v>2522</x:v>
      </x:c>
      <x:c r="C3414" s="0" t="s">
        <x:v>21</x:v>
      </x:c>
      <x:c r="D3414" s="0" t="s">
        <x:v>22</x:v>
      </x:c>
      <x:c r="E3414" s="0" t="s">
        <x:v>23</x:v>
      </x:c>
      <x:c r="F3414" s="0" t="s">
        <x:v>20</x:v>
      </x:c>
      <x:c r="G3414" s="0" t="n">
        <x:v>237</x:v>
      </x:c>
      <x:c r="H3414" s="4" t="n">
        <x:v>39.897</x:v>
      </x:c>
      <x:c r="I3414" s="4" t="n">
        <x:v>237</x:v>
      </x:c>
      <x:c r="J3414" s="4" t="n">
        <x:v>0.168</x:v>
      </x:c>
      <x:c r="K3414" s="4">
        <x:f>I3414*J3414</x:f>
      </x:c>
      <x:c r="L3414" s="4" t="n">
        <x:v>65.835</x:v>
      </x:c>
      <x:c r="M3414" s="5">
        <x:f>J3414/2.948*100</x:f>
      </x:c>
      <x:c r="N3414" s="6">
        <x:f>M3414*L3414/100</x:f>
      </x:c>
      <x:c r="O3414" s="6">
        <x:f>H3414-N3414</x:f>
      </x:c>
    </x:row>
    <x:row r="3415" spans="1:25">
      <x:c r="A3415" s="0" t="s">
        <x:v>53</x:v>
      </x:c>
      <x:c r="B3415" s="0" t="n">
        <x:v>2522</x:v>
      </x:c>
      <x:c r="C3415" s="0" t="s">
        <x:v>21</x:v>
      </x:c>
      <x:c r="D3415" s="0" t="s">
        <x:v>22</x:v>
      </x:c>
      <x:c r="E3415" s="0" t="s">
        <x:v>23</x:v>
      </x:c>
      <x:c r="F3415" s="0" t="s">
        <x:v>20</x:v>
      </x:c>
      <x:c r="G3415" s="0" t="n">
        <x:v>237</x:v>
      </x:c>
      <x:c r="H3415" s="4" t="n">
        <x:v>27.144</x:v>
      </x:c>
      <x:c r="I3415" s="4" t="n">
        <x:v>237</x:v>
      </x:c>
      <x:c r="J3415" s="4" t="n">
        <x:v>0.115</x:v>
      </x:c>
      <x:c r="K3415" s="4">
        <x:f>I3415*J3415</x:f>
      </x:c>
      <x:c r="L3415" s="4" t="n">
        <x:v>65.835</x:v>
      </x:c>
      <x:c r="M3415" s="5">
        <x:f>J3415/2.948*100</x:f>
      </x:c>
      <x:c r="N3415" s="6">
        <x:f>M3415*L3415/100</x:f>
      </x:c>
      <x:c r="O3415" s="6">
        <x:f>H3415-N3415</x:f>
      </x:c>
    </x:row>
    <x:row r="3416" spans="1:25">
      <x:c r="A3416" s="0" t="s">
        <x:v>53</x:v>
      </x:c>
      <x:c r="B3416" s="0" t="n">
        <x:v>2522</x:v>
      </x:c>
      <x:c r="C3416" s="0" t="s">
        <x:v>21</x:v>
      </x:c>
      <x:c r="D3416" s="0" t="s">
        <x:v>22</x:v>
      </x:c>
      <x:c r="E3416" s="0" t="s">
        <x:v>23</x:v>
      </x:c>
      <x:c r="F3416" s="0" t="s">
        <x:v>20</x:v>
      </x:c>
      <x:c r="G3416" s="0" t="n">
        <x:v>237</x:v>
      </x:c>
      <x:c r="H3416" s="4" t="n">
        <x:v>43.384</x:v>
      </x:c>
      <x:c r="I3416" s="4" t="n">
        <x:v>237</x:v>
      </x:c>
      <x:c r="J3416" s="4" t="n">
        <x:v>0.183</x:v>
      </x:c>
      <x:c r="K3416" s="4">
        <x:f>I3416*J3416</x:f>
      </x:c>
      <x:c r="L3416" s="4" t="n">
        <x:v>65.835</x:v>
      </x:c>
      <x:c r="M3416" s="5">
        <x:f>J3416/2.948*100</x:f>
      </x:c>
      <x:c r="N3416" s="6">
        <x:f>M3416*L3416/100</x:f>
      </x:c>
      <x:c r="O3416" s="6">
        <x:f>H3416-N3416</x:f>
      </x:c>
    </x:row>
    <x:row r="3417" spans="1:25">
      <x:c r="A3417" s="0" t="s">
        <x:v>53</x:v>
      </x:c>
      <x:c r="B3417" s="0" t="n">
        <x:v>2522</x:v>
      </x:c>
      <x:c r="C3417" s="0" t="s">
        <x:v>21</x:v>
      </x:c>
      <x:c r="D3417" s="0" t="s">
        <x:v>28</x:v>
      </x:c>
      <x:c r="E3417" s="0" t="s">
        <x:v>19</x:v>
      </x:c>
      <x:c r="F3417" s="0" t="s">
        <x:v>26</x:v>
      </x:c>
      <x:c r="G3417" s="0" t="n">
        <x:v>237</x:v>
      </x:c>
      <x:c r="H3417" s="4" t="n">
        <x:v>62.407</x:v>
      </x:c>
      <x:c r="I3417" s="4" t="n">
        <x:v>237</x:v>
      </x:c>
      <x:c r="J3417" s="4" t="n">
        <x:v>0.26</x:v>
      </x:c>
      <x:c r="K3417" s="4">
        <x:f>I3417*J3417</x:f>
      </x:c>
      <x:c r="L3417" s="4" t="n">
        <x:v>65.835</x:v>
      </x:c>
      <x:c r="M3417" s="5">
        <x:f>J3417/2.948*100</x:f>
      </x:c>
      <x:c r="N3417" s="6">
        <x:f>M3417*L3417/100</x:f>
      </x:c>
      <x:c r="O3417" s="6">
        <x:f>H3417-N3417</x:f>
      </x:c>
    </x:row>
    <x:row r="3418" spans="1:25">
      <x:c r="A3418" s="0" t="s">
        <x:v>53</x:v>
      </x:c>
      <x:c r="B3418" s="0" t="n">
        <x:v>2522</x:v>
      </x:c>
      <x:c r="C3418" s="0" t="s">
        <x:v>21</x:v>
      </x:c>
      <x:c r="D3418" s="0" t="s">
        <x:v>28</x:v>
      </x:c>
      <x:c r="E3418" s="0" t="s">
        <x:v>23</x:v>
      </x:c>
      <x:c r="F3418" s="0" t="s">
        <x:v>26</x:v>
      </x:c>
      <x:c r="G3418" s="0" t="n">
        <x:v>237</x:v>
      </x:c>
      <x:c r="H3418" s="4" t="n">
        <x:v>364.799</x:v>
      </x:c>
      <x:c r="I3418" s="4" t="n">
        <x:v>237</x:v>
      </x:c>
      <x:c r="J3418" s="4" t="n">
        <x:v>1.52</x:v>
      </x:c>
      <x:c r="K3418" s="4">
        <x:f>I3418*J3418</x:f>
      </x:c>
      <x:c r="L3418" s="4" t="n">
        <x:v>65.835</x:v>
      </x:c>
      <x:c r="M3418" s="5">
        <x:f>J3418/2.948*100</x:f>
      </x:c>
      <x:c r="N3418" s="6">
        <x:f>M3418*L3418/100</x:f>
      </x:c>
      <x:c r="O3418" s="6">
        <x:f>H3418-N3418</x:f>
      </x:c>
    </x:row>
    <x:row r="3419" spans="1:25">
      <x:c r="A3419" s="0" t="s">
        <x:v>84</x:v>
      </x:c>
      <x:c r="B3419" s="0" t="n">
        <x:v>2523</x:v>
      </x:c>
      <x:c r="C3419" s="0" t="s">
        <x:v>21</x:v>
      </x:c>
      <x:c r="D3419" s="0" t="s">
        <x:v>22</x:v>
      </x:c>
      <x:c r="E3419" s="0" t="s">
        <x:v>23</x:v>
      </x:c>
      <x:c r="F3419" s="0" t="s">
        <x:v>20</x:v>
      </x:c>
      <x:c r="G3419" s="0" t="n">
        <x:v>137</x:v>
      </x:c>
      <x:c r="H3419" s="4" t="n">
        <x:v>39.897</x:v>
      </x:c>
      <x:c r="I3419" s="4" t="n">
        <x:v>137</x:v>
      </x:c>
      <x:c r="J3419" s="4" t="n">
        <x:v>0.291</x:v>
      </x:c>
      <x:c r="K3419" s="4">
        <x:f>I3419*J3419</x:f>
      </x:c>
      <x:c r="L3419" s="4" t="n">
        <x:v>308.521</x:v>
      </x:c>
      <x:c r="M3419" s="5">
        <x:f>J3419/3.072*100</x:f>
      </x:c>
      <x:c r="N3419" s="6">
        <x:f>M3419*L3419/100</x:f>
      </x:c>
      <x:c r="O3419" s="6">
        <x:f>H3419-N3419</x:f>
      </x:c>
    </x:row>
    <x:row r="3420" spans="1:25">
      <x:c r="A3420" s="0" t="s">
        <x:v>84</x:v>
      </x:c>
      <x:c r="B3420" s="0" t="n">
        <x:v>2523</x:v>
      </x:c>
      <x:c r="C3420" s="0" t="s">
        <x:v>21</x:v>
      </x:c>
      <x:c r="D3420" s="0" t="s">
        <x:v>22</x:v>
      </x:c>
      <x:c r="E3420" s="0" t="s">
        <x:v>23</x:v>
      </x:c>
      <x:c r="F3420" s="0" t="s">
        <x:v>20</x:v>
      </x:c>
      <x:c r="G3420" s="0" t="n">
        <x:v>137</x:v>
      </x:c>
      <x:c r="H3420" s="4" t="n">
        <x:v>43.384</x:v>
      </x:c>
      <x:c r="I3420" s="4" t="n">
        <x:v>137</x:v>
      </x:c>
      <x:c r="J3420" s="4" t="n">
        <x:v>0.317</x:v>
      </x:c>
      <x:c r="K3420" s="4">
        <x:f>I3420*J3420</x:f>
      </x:c>
      <x:c r="L3420" s="4" t="n">
        <x:v>308.521</x:v>
      </x:c>
      <x:c r="M3420" s="5">
        <x:f>J3420/3.072*100</x:f>
      </x:c>
      <x:c r="N3420" s="6">
        <x:f>M3420*L3420/100</x:f>
      </x:c>
      <x:c r="O3420" s="6">
        <x:f>H3420-N3420</x:f>
      </x:c>
    </x:row>
    <x:row r="3421" spans="1:25">
      <x:c r="A3421" s="0" t="s">
        <x:v>84</x:v>
      </x:c>
      <x:c r="B3421" s="0" t="n">
        <x:v>2523</x:v>
      </x:c>
      <x:c r="C3421" s="0" t="s">
        <x:v>21</x:v>
      </x:c>
      <x:c r="D3421" s="0" t="s">
        <x:v>22</x:v>
      </x:c>
      <x:c r="E3421" s="0" t="s">
        <x:v>23</x:v>
      </x:c>
      <x:c r="F3421" s="0" t="s">
        <x:v>20</x:v>
      </x:c>
      <x:c r="G3421" s="0" t="n">
        <x:v>137</x:v>
      </x:c>
      <x:c r="H3421" s="4" t="n">
        <x:v>43.384</x:v>
      </x:c>
      <x:c r="I3421" s="4" t="n">
        <x:v>137</x:v>
      </x:c>
      <x:c r="J3421" s="4" t="n">
        <x:v>0.317</x:v>
      </x:c>
      <x:c r="K3421" s="4">
        <x:f>I3421*J3421</x:f>
      </x:c>
      <x:c r="L3421" s="4" t="n">
        <x:v>308.521</x:v>
      </x:c>
      <x:c r="M3421" s="5">
        <x:f>J3421/3.072*100</x:f>
      </x:c>
      <x:c r="N3421" s="6">
        <x:f>M3421*L3421/100</x:f>
      </x:c>
      <x:c r="O3421" s="6">
        <x:f>H3421-N3421</x:f>
      </x:c>
    </x:row>
    <x:row r="3422" spans="1:25">
      <x:c r="A3422" s="0" t="s">
        <x:v>84</x:v>
      </x:c>
      <x:c r="B3422" s="0" t="n">
        <x:v>2523</x:v>
      </x:c>
      <x:c r="C3422" s="0" t="s">
        <x:v>21</x:v>
      </x:c>
      <x:c r="D3422" s="0" t="s">
        <x:v>22</x:v>
      </x:c>
      <x:c r="E3422" s="0" t="s">
        <x:v>23</x:v>
      </x:c>
      <x:c r="F3422" s="0" t="s">
        <x:v>20</x:v>
      </x:c>
      <x:c r="G3422" s="0" t="n">
        <x:v>137</x:v>
      </x:c>
      <x:c r="H3422" s="4" t="n">
        <x:v>6.82</x:v>
      </x:c>
      <x:c r="I3422" s="4" t="n">
        <x:v>137</x:v>
      </x:c>
      <x:c r="J3422" s="4" t="n">
        <x:v>0.05</x:v>
      </x:c>
      <x:c r="K3422" s="4">
        <x:f>I3422*J3422</x:f>
      </x:c>
      <x:c r="L3422" s="4" t="n">
        <x:v>308.521</x:v>
      </x:c>
      <x:c r="M3422" s="5">
        <x:f>J3422/3.072*100</x:f>
      </x:c>
      <x:c r="N3422" s="6">
        <x:f>M3422*L3422/100</x:f>
      </x:c>
      <x:c r="O3422" s="6">
        <x:f>H3422-N3422</x:f>
      </x:c>
    </x:row>
    <x:row r="3423" spans="1:25">
      <x:c r="A3423" s="0" t="s">
        <x:v>84</x:v>
      </x:c>
      <x:c r="B3423" s="0" t="n">
        <x:v>2523</x:v>
      </x:c>
      <x:c r="C3423" s="0" t="s">
        <x:v>21</x:v>
      </x:c>
      <x:c r="D3423" s="0" t="s">
        <x:v>22</x:v>
      </x:c>
      <x:c r="E3423" s="0" t="s">
        <x:v>23</x:v>
      </x:c>
      <x:c r="F3423" s="0" t="s">
        <x:v>20</x:v>
      </x:c>
      <x:c r="G3423" s="0" t="n">
        <x:v>137</x:v>
      </x:c>
      <x:c r="H3423" s="4" t="n">
        <x:v>43.384</x:v>
      </x:c>
      <x:c r="I3423" s="4" t="n">
        <x:v>137</x:v>
      </x:c>
      <x:c r="J3423" s="4" t="n">
        <x:v>0.317</x:v>
      </x:c>
      <x:c r="K3423" s="4">
        <x:f>I3423*J3423</x:f>
      </x:c>
      <x:c r="L3423" s="4" t="n">
        <x:v>308.521</x:v>
      </x:c>
      <x:c r="M3423" s="5">
        <x:f>J3423/3.072*100</x:f>
      </x:c>
      <x:c r="N3423" s="6">
        <x:f>M3423*L3423/100</x:f>
      </x:c>
      <x:c r="O3423" s="6">
        <x:f>H3423-N3423</x:f>
      </x:c>
    </x:row>
    <x:row r="3424" spans="1:25">
      <x:c r="A3424" s="0" t="s">
        <x:v>84</x:v>
      </x:c>
      <x:c r="B3424" s="0" t="n">
        <x:v>2523</x:v>
      </x:c>
      <x:c r="C3424" s="0" t="s">
        <x:v>21</x:v>
      </x:c>
      <x:c r="D3424" s="0" t="s">
        <x:v>28</x:v>
      </x:c>
      <x:c r="E3424" s="0" t="s">
        <x:v>19</x:v>
      </x:c>
      <x:c r="F3424" s="0" t="s">
        <x:v>26</x:v>
      </x:c>
      <x:c r="G3424" s="0" t="n">
        <x:v>137</x:v>
      </x:c>
      <x:c r="H3424" s="4" t="n">
        <x:v>35.62</x:v>
      </x:c>
      <x:c r="I3424" s="4" t="n">
        <x:v>137</x:v>
      </x:c>
      <x:c r="J3424" s="4" t="n">
        <x:v>0.26</x:v>
      </x:c>
      <x:c r="K3424" s="4">
        <x:f>I3424*J3424</x:f>
      </x:c>
      <x:c r="L3424" s="4" t="n">
        <x:v>308.521</x:v>
      </x:c>
      <x:c r="M3424" s="5">
        <x:f>J3424/3.072*100</x:f>
      </x:c>
      <x:c r="N3424" s="6">
        <x:f>M3424*L3424/100</x:f>
      </x:c>
      <x:c r="O3424" s="6">
        <x:f>H3424-N3424</x:f>
      </x:c>
    </x:row>
    <x:row r="3425" spans="1:25">
      <x:c r="A3425" s="0" t="s">
        <x:v>84</x:v>
      </x:c>
      <x:c r="B3425" s="0" t="n">
        <x:v>2523</x:v>
      </x:c>
      <x:c r="C3425" s="0" t="s">
        <x:v>21</x:v>
      </x:c>
      <x:c r="D3425" s="0" t="s">
        <x:v>28</x:v>
      </x:c>
      <x:c r="E3425" s="0" t="s">
        <x:v>23</x:v>
      </x:c>
      <x:c r="F3425" s="0" t="s">
        <x:v>26</x:v>
      </x:c>
      <x:c r="G3425" s="0" t="n">
        <x:v>137</x:v>
      </x:c>
      <x:c r="H3425" s="4" t="n">
        <x:v>208.24</x:v>
      </x:c>
      <x:c r="I3425" s="4" t="n">
        <x:v>137</x:v>
      </x:c>
      <x:c r="J3425" s="4" t="n">
        <x:v>1.52</x:v>
      </x:c>
      <x:c r="K3425" s="4">
        <x:f>I3425*J3425</x:f>
      </x:c>
      <x:c r="L3425" s="4" t="n">
        <x:v>308.521</x:v>
      </x:c>
      <x:c r="M3425" s="5">
        <x:f>J3425/3.072*100</x:f>
      </x:c>
      <x:c r="N3425" s="6">
        <x:f>M3425*L3425/100</x:f>
      </x:c>
      <x:c r="O3425" s="6">
        <x:f>H3425-N3425</x:f>
      </x:c>
    </x:row>
    <x:row r="3426" spans="1:25">
      <x:c r="A3426" s="0" t="s">
        <x:v>111</x:v>
      </x:c>
      <x:c r="B3426" s="0" t="n">
        <x:v>2524</x:v>
      </x:c>
      <x:c r="C3426" s="0" t="s">
        <x:v>21</x:v>
      </x:c>
      <x:c r="D3426" s="0" t="s">
        <x:v>22</x:v>
      </x:c>
      <x:c r="E3426" s="0" t="s">
        <x:v>23</x:v>
      </x:c>
      <x:c r="F3426" s="0" t="s">
        <x:v>20</x:v>
      </x:c>
      <x:c r="G3426" s="0" t="n">
        <x:v>117</x:v>
      </x:c>
      <x:c r="H3426" s="4" t="n">
        <x:v>10.44</x:v>
      </x:c>
      <x:c r="I3426" s="4" t="n">
        <x:v>117</x:v>
      </x:c>
      <x:c r="J3426" s="4" t="n">
        <x:v>0.089</x:v>
      </x:c>
      <x:c r="K3426" s="4">
        <x:f>I3426*J3426</x:f>
      </x:c>
      <x:c r="L3426" s="4" t="n">
        <x:v>0</x:v>
      </x:c>
      <x:c r="M3426" s="5">
        <x:f>J3426/2.759*100</x:f>
      </x:c>
      <x:c r="N3426" s="6">
        <x:f>M3426*L3426/100</x:f>
      </x:c>
      <x:c r="O3426" s="6">
        <x:f>H3426-N3426</x:f>
      </x:c>
    </x:row>
    <x:row r="3427" spans="1:25">
      <x:c r="A3427" s="0" t="s">
        <x:v>111</x:v>
      </x:c>
      <x:c r="B3427" s="0" t="n">
        <x:v>2524</x:v>
      </x:c>
      <x:c r="C3427" s="0" t="s">
        <x:v>21</x:v>
      </x:c>
      <x:c r="D3427" s="0" t="s">
        <x:v>22</x:v>
      </x:c>
      <x:c r="E3427" s="0" t="s">
        <x:v>23</x:v>
      </x:c>
      <x:c r="F3427" s="0" t="s">
        <x:v>20</x:v>
      </x:c>
      <x:c r="G3427" s="0" t="n">
        <x:v>117</x:v>
      </x:c>
      <x:c r="H3427" s="4" t="n">
        <x:v>10.44</x:v>
      </x:c>
      <x:c r="I3427" s="4" t="n">
        <x:v>117</x:v>
      </x:c>
      <x:c r="J3427" s="4" t="n">
        <x:v>0.089</x:v>
      </x:c>
      <x:c r="K3427" s="4">
        <x:f>I3427*J3427</x:f>
      </x:c>
      <x:c r="L3427" s="4" t="n">
        <x:v>0</x:v>
      </x:c>
      <x:c r="M3427" s="5">
        <x:f>J3427/2.759*100</x:f>
      </x:c>
      <x:c r="N3427" s="6">
        <x:f>M3427*L3427/100</x:f>
      </x:c>
      <x:c r="O3427" s="6">
        <x:f>H3427-N3427</x:f>
      </x:c>
    </x:row>
    <x:row r="3428" spans="1:25">
      <x:c r="A3428" s="0" t="s">
        <x:v>111</x:v>
      </x:c>
      <x:c r="B3428" s="0" t="n">
        <x:v>2524</x:v>
      </x:c>
      <x:c r="C3428" s="0" t="s">
        <x:v>21</x:v>
      </x:c>
      <x:c r="D3428" s="0" t="s">
        <x:v>22</x:v>
      </x:c>
      <x:c r="E3428" s="0" t="s">
        <x:v>23</x:v>
      </x:c>
      <x:c r="F3428" s="0" t="s">
        <x:v>20</x:v>
      </x:c>
      <x:c r="G3428" s="0" t="n">
        <x:v>117</x:v>
      </x:c>
      <x:c r="H3428" s="4" t="n">
        <x:v>10.44</x:v>
      </x:c>
      <x:c r="I3428" s="4" t="n">
        <x:v>117</x:v>
      </x:c>
      <x:c r="J3428" s="4" t="n">
        <x:v>0.089</x:v>
      </x:c>
      <x:c r="K3428" s="4">
        <x:f>I3428*J3428</x:f>
      </x:c>
      <x:c r="L3428" s="4" t="n">
        <x:v>0</x:v>
      </x:c>
      <x:c r="M3428" s="5">
        <x:f>J3428/2.759*100</x:f>
      </x:c>
      <x:c r="N3428" s="6">
        <x:f>M3428*L3428/100</x:f>
      </x:c>
      <x:c r="O3428" s="6">
        <x:f>H3428-N3428</x:f>
      </x:c>
    </x:row>
    <x:row r="3429" spans="1:25">
      <x:c r="A3429" s="0" t="s">
        <x:v>111</x:v>
      </x:c>
      <x:c r="B3429" s="0" t="n">
        <x:v>2524</x:v>
      </x:c>
      <x:c r="C3429" s="0" t="s">
        <x:v>21</x:v>
      </x:c>
      <x:c r="D3429" s="0" t="s">
        <x:v>22</x:v>
      </x:c>
      <x:c r="E3429" s="0" t="s">
        <x:v>23</x:v>
      </x:c>
      <x:c r="F3429" s="0" t="s">
        <x:v>20</x:v>
      </x:c>
      <x:c r="G3429" s="0" t="n">
        <x:v>117</x:v>
      </x:c>
      <x:c r="H3429" s="4" t="n">
        <x:v>39.897</x:v>
      </x:c>
      <x:c r="I3429" s="4" t="n">
        <x:v>117</x:v>
      </x:c>
      <x:c r="J3429" s="4" t="n">
        <x:v>0.341</x:v>
      </x:c>
      <x:c r="K3429" s="4">
        <x:f>I3429*J3429</x:f>
      </x:c>
      <x:c r="L3429" s="4" t="n">
        <x:v>0</x:v>
      </x:c>
      <x:c r="M3429" s="5">
        <x:f>J3429/2.759*100</x:f>
      </x:c>
      <x:c r="N3429" s="6">
        <x:f>M3429*L3429/100</x:f>
      </x:c>
      <x:c r="O3429" s="6">
        <x:f>H3429-N3429</x:f>
      </x:c>
    </x:row>
    <x:row r="3430" spans="1:25">
      <x:c r="A3430" s="0" t="s">
        <x:v>111</x:v>
      </x:c>
      <x:c r="B3430" s="0" t="n">
        <x:v>2524</x:v>
      </x:c>
      <x:c r="C3430" s="0" t="s">
        <x:v>21</x:v>
      </x:c>
      <x:c r="D3430" s="0" t="s">
        <x:v>22</x:v>
      </x:c>
      <x:c r="E3430" s="0" t="s">
        <x:v>23</x:v>
      </x:c>
      <x:c r="F3430" s="0" t="s">
        <x:v>20</x:v>
      </x:c>
      <x:c r="G3430" s="0" t="n">
        <x:v>117</x:v>
      </x:c>
      <x:c r="H3430" s="4" t="n">
        <x:v>43.384</x:v>
      </x:c>
      <x:c r="I3430" s="4" t="n">
        <x:v>117</x:v>
      </x:c>
      <x:c r="J3430" s="4" t="n">
        <x:v>0.371</x:v>
      </x:c>
      <x:c r="K3430" s="4">
        <x:f>I3430*J3430</x:f>
      </x:c>
      <x:c r="L3430" s="4" t="n">
        <x:v>0</x:v>
      </x:c>
      <x:c r="M3430" s="5">
        <x:f>J3430/2.759*100</x:f>
      </x:c>
      <x:c r="N3430" s="6">
        <x:f>M3430*L3430/100</x:f>
      </x:c>
      <x:c r="O3430" s="6">
        <x:f>H3430-N3430</x:f>
      </x:c>
    </x:row>
    <x:row r="3431" spans="1:25">
      <x:c r="A3431" s="0" t="s">
        <x:v>111</x:v>
      </x:c>
      <x:c r="B3431" s="0" t="n">
        <x:v>2524</x:v>
      </x:c>
      <x:c r="C3431" s="0" t="s">
        <x:v>21</x:v>
      </x:c>
      <x:c r="D3431" s="0" t="s">
        <x:v>28</x:v>
      </x:c>
      <x:c r="E3431" s="0" t="s">
        <x:v>19</x:v>
      </x:c>
      <x:c r="F3431" s="0" t="s">
        <x:v>26</x:v>
      </x:c>
      <x:c r="G3431" s="0" t="n">
        <x:v>117</x:v>
      </x:c>
      <x:c r="H3431" s="4" t="n">
        <x:v>30.429</x:v>
      </x:c>
      <x:c r="I3431" s="4" t="n">
        <x:v>117</x:v>
      </x:c>
      <x:c r="J3431" s="4" t="n">
        <x:v>0.26</x:v>
      </x:c>
      <x:c r="K3431" s="4">
        <x:f>I3431*J3431</x:f>
      </x:c>
      <x:c r="L3431" s="4" t="n">
        <x:v>0</x:v>
      </x:c>
      <x:c r="M3431" s="5">
        <x:f>J3431/2.759*100</x:f>
      </x:c>
      <x:c r="N3431" s="6">
        <x:f>M3431*L3431/100</x:f>
      </x:c>
      <x:c r="O3431" s="6">
        <x:f>H3431-N3431</x:f>
      </x:c>
    </x:row>
    <x:row r="3432" spans="1:25">
      <x:c r="A3432" s="0" t="s">
        <x:v>111</x:v>
      </x:c>
      <x:c r="B3432" s="0" t="n">
        <x:v>2524</x:v>
      </x:c>
      <x:c r="C3432" s="0" t="s">
        <x:v>21</x:v>
      </x:c>
      <x:c r="D3432" s="0" t="s">
        <x:v>28</x:v>
      </x:c>
      <x:c r="E3432" s="0" t="s">
        <x:v>23</x:v>
      </x:c>
      <x:c r="F3432" s="0" t="s">
        <x:v>26</x:v>
      </x:c>
      <x:c r="G3432" s="0" t="n">
        <x:v>117</x:v>
      </x:c>
      <x:c r="H3432" s="4" t="n">
        <x:v>177.84</x:v>
      </x:c>
      <x:c r="I3432" s="4" t="n">
        <x:v>117</x:v>
      </x:c>
      <x:c r="J3432" s="4" t="n">
        <x:v>1.52</x:v>
      </x:c>
      <x:c r="K3432" s="4">
        <x:f>I3432*J3432</x:f>
      </x:c>
      <x:c r="L3432" s="4" t="n">
        <x:v>0</x:v>
      </x:c>
      <x:c r="M3432" s="5">
        <x:f>J3432/2.759*100</x:f>
      </x:c>
      <x:c r="N3432" s="6">
        <x:f>M3432*L3432/100</x:f>
      </x:c>
      <x:c r="O3432" s="6">
        <x:f>H3432-N3432</x:f>
      </x:c>
    </x:row>
    <x:row r="3433" spans="1:25">
      <x:c r="A3433" s="0" t="s">
        <x:v>68</x:v>
      </x:c>
      <x:c r="B3433" s="0" t="n">
        <x:v>2525</x:v>
      </x:c>
      <x:c r="C3433" s="0" t="s">
        <x:v>21</x:v>
      </x:c>
      <x:c r="D3433" s="0" t="s">
        <x:v>22</x:v>
      </x:c>
      <x:c r="E3433" s="0" t="s">
        <x:v>23</x:v>
      </x:c>
      <x:c r="F3433" s="0" t="s">
        <x:v>20</x:v>
      </x:c>
      <x:c r="G3433" s="0" t="n">
        <x:v>137</x:v>
      </x:c>
      <x:c r="H3433" s="4" t="n">
        <x:v>39.897</x:v>
      </x:c>
      <x:c r="I3433" s="4" t="n">
        <x:v>137</x:v>
      </x:c>
      <x:c r="J3433" s="4" t="n">
        <x:v>0.291</x:v>
      </x:c>
      <x:c r="K3433" s="4">
        <x:f>I3433*J3433</x:f>
      </x:c>
      <x:c r="L3433" s="4" t="n">
        <x:v>0</x:v>
      </x:c>
      <x:c r="M3433" s="5">
        <x:f>J3433/2.834*100</x:f>
      </x:c>
      <x:c r="N3433" s="6">
        <x:f>M3433*L3433/100</x:f>
      </x:c>
      <x:c r="O3433" s="6">
        <x:f>H3433-N3433</x:f>
      </x:c>
    </x:row>
    <x:row r="3434" spans="1:25">
      <x:c r="A3434" s="0" t="s">
        <x:v>68</x:v>
      </x:c>
      <x:c r="B3434" s="0" t="n">
        <x:v>2525</x:v>
      </x:c>
      <x:c r="C3434" s="0" t="s">
        <x:v>21</x:v>
      </x:c>
      <x:c r="D3434" s="0" t="s">
        <x:v>22</x:v>
      </x:c>
      <x:c r="E3434" s="0" t="s">
        <x:v>23</x:v>
      </x:c>
      <x:c r="F3434" s="0" t="s">
        <x:v>20</x:v>
      </x:c>
      <x:c r="G3434" s="0" t="n">
        <x:v>137</x:v>
      </x:c>
      <x:c r="H3434" s="4" t="n">
        <x:v>43.384</x:v>
      </x:c>
      <x:c r="I3434" s="4" t="n">
        <x:v>137</x:v>
      </x:c>
      <x:c r="J3434" s="4" t="n">
        <x:v>0.317</x:v>
      </x:c>
      <x:c r="K3434" s="4">
        <x:f>I3434*J3434</x:f>
      </x:c>
      <x:c r="L3434" s="4" t="n">
        <x:v>0</x:v>
      </x:c>
      <x:c r="M3434" s="5">
        <x:f>J3434/2.834*100</x:f>
      </x:c>
      <x:c r="N3434" s="6">
        <x:f>M3434*L3434/100</x:f>
      </x:c>
      <x:c r="O3434" s="6">
        <x:f>H3434-N3434</x:f>
      </x:c>
    </x:row>
    <x:row r="3435" spans="1:25">
      <x:c r="A3435" s="0" t="s">
        <x:v>68</x:v>
      </x:c>
      <x:c r="B3435" s="0" t="n">
        <x:v>2525</x:v>
      </x:c>
      <x:c r="C3435" s="0" t="s">
        <x:v>21</x:v>
      </x:c>
      <x:c r="D3435" s="0" t="s">
        <x:v>22</x:v>
      </x:c>
      <x:c r="E3435" s="0" t="s">
        <x:v>23</x:v>
      </x:c>
      <x:c r="F3435" s="0" t="s">
        <x:v>20</x:v>
      </x:c>
      <x:c r="G3435" s="0" t="n">
        <x:v>137</x:v>
      </x:c>
      <x:c r="H3435" s="4" t="n">
        <x:v>6.82</x:v>
      </x:c>
      <x:c r="I3435" s="4" t="n">
        <x:v>137</x:v>
      </x:c>
      <x:c r="J3435" s="4" t="n">
        <x:v>0.05</x:v>
      </x:c>
      <x:c r="K3435" s="4">
        <x:f>I3435*J3435</x:f>
      </x:c>
      <x:c r="L3435" s="4" t="n">
        <x:v>0</x:v>
      </x:c>
      <x:c r="M3435" s="5">
        <x:f>J3435/2.834*100</x:f>
      </x:c>
      <x:c r="N3435" s="6">
        <x:f>M3435*L3435/100</x:f>
      </x:c>
      <x:c r="O3435" s="6">
        <x:f>H3435-N3435</x:f>
      </x:c>
    </x:row>
    <x:row r="3436" spans="1:25">
      <x:c r="A3436" s="0" t="s">
        <x:v>68</x:v>
      </x:c>
      <x:c r="B3436" s="0" t="n">
        <x:v>2525</x:v>
      </x:c>
      <x:c r="C3436" s="0" t="s">
        <x:v>21</x:v>
      </x:c>
      <x:c r="D3436" s="0" t="s">
        <x:v>22</x:v>
      </x:c>
      <x:c r="E3436" s="0" t="s">
        <x:v>23</x:v>
      </x:c>
      <x:c r="F3436" s="0" t="s">
        <x:v>20</x:v>
      </x:c>
      <x:c r="G3436" s="0" t="n">
        <x:v>137</x:v>
      </x:c>
      <x:c r="H3436" s="4" t="n">
        <x:v>27.144</x:v>
      </x:c>
      <x:c r="I3436" s="4" t="n">
        <x:v>137</x:v>
      </x:c>
      <x:c r="J3436" s="4" t="n">
        <x:v>0.198</x:v>
      </x:c>
      <x:c r="K3436" s="4">
        <x:f>I3436*J3436</x:f>
      </x:c>
      <x:c r="L3436" s="4" t="n">
        <x:v>0</x:v>
      </x:c>
      <x:c r="M3436" s="5">
        <x:f>J3436/2.834*100</x:f>
      </x:c>
      <x:c r="N3436" s="6">
        <x:f>M3436*L3436/100</x:f>
      </x:c>
      <x:c r="O3436" s="6">
        <x:f>H3436-N3436</x:f>
      </x:c>
    </x:row>
    <x:row r="3437" spans="1:25">
      <x:c r="A3437" s="0" t="s">
        <x:v>68</x:v>
      </x:c>
      <x:c r="B3437" s="0" t="n">
        <x:v>2525</x:v>
      </x:c>
      <x:c r="C3437" s="0" t="s">
        <x:v>21</x:v>
      </x:c>
      <x:c r="D3437" s="0" t="s">
        <x:v>22</x:v>
      </x:c>
      <x:c r="E3437" s="0" t="s">
        <x:v>23</x:v>
      </x:c>
      <x:c r="F3437" s="0" t="s">
        <x:v>20</x:v>
      </x:c>
      <x:c r="G3437" s="0" t="n">
        <x:v>137</x:v>
      </x:c>
      <x:c r="H3437" s="4" t="n">
        <x:v>27.144</x:v>
      </x:c>
      <x:c r="I3437" s="4" t="n">
        <x:v>137</x:v>
      </x:c>
      <x:c r="J3437" s="4" t="n">
        <x:v>0.198</x:v>
      </x:c>
      <x:c r="K3437" s="4">
        <x:f>I3437*J3437</x:f>
      </x:c>
      <x:c r="L3437" s="4" t="n">
        <x:v>0</x:v>
      </x:c>
      <x:c r="M3437" s="5">
        <x:f>J3437/2.834*100</x:f>
      </x:c>
      <x:c r="N3437" s="6">
        <x:f>M3437*L3437/100</x:f>
      </x:c>
      <x:c r="O3437" s="6">
        <x:f>H3437-N3437</x:f>
      </x:c>
    </x:row>
    <x:row r="3438" spans="1:25">
      <x:c r="A3438" s="0" t="s">
        <x:v>68</x:v>
      </x:c>
      <x:c r="B3438" s="0" t="n">
        <x:v>2525</x:v>
      </x:c>
      <x:c r="C3438" s="0" t="s">
        <x:v>21</x:v>
      </x:c>
      <x:c r="D3438" s="0" t="s">
        <x:v>28</x:v>
      </x:c>
      <x:c r="E3438" s="0" t="s">
        <x:v>19</x:v>
      </x:c>
      <x:c r="F3438" s="0" t="s">
        <x:v>26</x:v>
      </x:c>
      <x:c r="G3438" s="0" t="n">
        <x:v>137</x:v>
      </x:c>
      <x:c r="H3438" s="4" t="n">
        <x:v>35.62</x:v>
      </x:c>
      <x:c r="I3438" s="4" t="n">
        <x:v>137</x:v>
      </x:c>
      <x:c r="J3438" s="4" t="n">
        <x:v>0.26</x:v>
      </x:c>
      <x:c r="K3438" s="4">
        <x:f>I3438*J3438</x:f>
      </x:c>
      <x:c r="L3438" s="4" t="n">
        <x:v>0</x:v>
      </x:c>
      <x:c r="M3438" s="5">
        <x:f>J3438/2.834*100</x:f>
      </x:c>
      <x:c r="N3438" s="6">
        <x:f>M3438*L3438/100</x:f>
      </x:c>
      <x:c r="O3438" s="6">
        <x:f>H3438-N3438</x:f>
      </x:c>
    </x:row>
    <x:row r="3439" spans="1:25">
      <x:c r="A3439" s="0" t="s">
        <x:v>68</x:v>
      </x:c>
      <x:c r="B3439" s="0" t="n">
        <x:v>2525</x:v>
      </x:c>
      <x:c r="C3439" s="0" t="s">
        <x:v>21</x:v>
      </x:c>
      <x:c r="D3439" s="0" t="s">
        <x:v>28</x:v>
      </x:c>
      <x:c r="E3439" s="0" t="s">
        <x:v>23</x:v>
      </x:c>
      <x:c r="F3439" s="0" t="s">
        <x:v>26</x:v>
      </x:c>
      <x:c r="G3439" s="0" t="n">
        <x:v>137</x:v>
      </x:c>
      <x:c r="H3439" s="4" t="n">
        <x:v>208.24</x:v>
      </x:c>
      <x:c r="I3439" s="4" t="n">
        <x:v>137</x:v>
      </x:c>
      <x:c r="J3439" s="4" t="n">
        <x:v>1.52</x:v>
      </x:c>
      <x:c r="K3439" s="4">
        <x:f>I3439*J3439</x:f>
      </x:c>
      <x:c r="L3439" s="4" t="n">
        <x:v>0</x:v>
      </x:c>
      <x:c r="M3439" s="5">
        <x:f>J3439/2.834*100</x:f>
      </x:c>
      <x:c r="N3439" s="6">
        <x:f>M3439*L3439/100</x:f>
      </x:c>
      <x:c r="O3439" s="6">
        <x:f>H3439-N3439</x:f>
      </x:c>
    </x:row>
    <x:row r="3440" spans="1:25">
      <x:c r="A3440" s="0" t="s">
        <x:v>103</x:v>
      </x:c>
      <x:c r="B3440" s="0" t="n">
        <x:v>2526</x:v>
      </x:c>
      <x:c r="C3440" s="0" t="s">
        <x:v>21</x:v>
      </x:c>
      <x:c r="D3440" s="0" t="s">
        <x:v>22</x:v>
      </x:c>
      <x:c r="E3440" s="0" t="s">
        <x:v>23</x:v>
      </x:c>
      <x:c r="F3440" s="0" t="s">
        <x:v>20</x:v>
      </x:c>
      <x:c r="G3440" s="0" t="n">
        <x:v>117</x:v>
      </x:c>
      <x:c r="H3440" s="4" t="n">
        <x:v>39.897</x:v>
      </x:c>
      <x:c r="I3440" s="4" t="n">
        <x:v>117</x:v>
      </x:c>
      <x:c r="J3440" s="4" t="n">
        <x:v>0.341</x:v>
      </x:c>
      <x:c r="K3440" s="4">
        <x:f>I3440*J3440</x:f>
      </x:c>
      <x:c r="L3440" s="4" t="n">
        <x:v>0</x:v>
      </x:c>
      <x:c r="M3440" s="5">
        <x:f>J3440/2.682*100</x:f>
      </x:c>
      <x:c r="N3440" s="6">
        <x:f>M3440*L3440/100</x:f>
      </x:c>
      <x:c r="O3440" s="6">
        <x:f>H3440-N3440</x:f>
      </x:c>
    </x:row>
    <x:row r="3441" spans="1:25">
      <x:c r="A3441" s="0" t="s">
        <x:v>103</x:v>
      </x:c>
      <x:c r="B3441" s="0" t="n">
        <x:v>2526</x:v>
      </x:c>
      <x:c r="C3441" s="0" t="s">
        <x:v>21</x:v>
      </x:c>
      <x:c r="D3441" s="0" t="s">
        <x:v>22</x:v>
      </x:c>
      <x:c r="E3441" s="0" t="s">
        <x:v>23</x:v>
      </x:c>
      <x:c r="F3441" s="0" t="s">
        <x:v>20</x:v>
      </x:c>
      <x:c r="G3441" s="0" t="n">
        <x:v>117</x:v>
      </x:c>
      <x:c r="H3441" s="4" t="n">
        <x:v>43.384</x:v>
      </x:c>
      <x:c r="I3441" s="4" t="n">
        <x:v>117</x:v>
      </x:c>
      <x:c r="J3441" s="4" t="n">
        <x:v>0.371</x:v>
      </x:c>
      <x:c r="K3441" s="4">
        <x:f>I3441*J3441</x:f>
      </x:c>
      <x:c r="L3441" s="4" t="n">
        <x:v>0</x:v>
      </x:c>
      <x:c r="M3441" s="5">
        <x:f>J3441/2.682*100</x:f>
      </x:c>
      <x:c r="N3441" s="6">
        <x:f>M3441*L3441/100</x:f>
      </x:c>
      <x:c r="O3441" s="6">
        <x:f>H3441-N3441</x:f>
      </x:c>
    </x:row>
    <x:row r="3442" spans="1:25">
      <x:c r="A3442" s="0" t="s">
        <x:v>103</x:v>
      </x:c>
      <x:c r="B3442" s="0" t="n">
        <x:v>2526</x:v>
      </x:c>
      <x:c r="C3442" s="0" t="s">
        <x:v>21</x:v>
      </x:c>
      <x:c r="D3442" s="0" t="s">
        <x:v>22</x:v>
      </x:c>
      <x:c r="E3442" s="0" t="s">
        <x:v>23</x:v>
      </x:c>
      <x:c r="F3442" s="0" t="s">
        <x:v>20</x:v>
      </x:c>
      <x:c r="G3442" s="0" t="n">
        <x:v>117</x:v>
      </x:c>
      <x:c r="H3442" s="4" t="n">
        <x:v>13.688</x:v>
      </x:c>
      <x:c r="I3442" s="4" t="n">
        <x:v>117</x:v>
      </x:c>
      <x:c r="J3442" s="4" t="n">
        <x:v>0.117</x:v>
      </x:c>
      <x:c r="K3442" s="4">
        <x:f>I3442*J3442</x:f>
      </x:c>
      <x:c r="L3442" s="4" t="n">
        <x:v>0</x:v>
      </x:c>
      <x:c r="M3442" s="5">
        <x:f>J3442/2.682*100</x:f>
      </x:c>
      <x:c r="N3442" s="6">
        <x:f>M3442*L3442/100</x:f>
      </x:c>
      <x:c r="O3442" s="6">
        <x:f>H3442-N3442</x:f>
      </x:c>
    </x:row>
    <x:row r="3443" spans="1:25">
      <x:c r="A3443" s="0" t="s">
        <x:v>103</x:v>
      </x:c>
      <x:c r="B3443" s="0" t="n">
        <x:v>2526</x:v>
      </x:c>
      <x:c r="C3443" s="0" t="s">
        <x:v>21</x:v>
      </x:c>
      <x:c r="D3443" s="0" t="s">
        <x:v>22</x:v>
      </x:c>
      <x:c r="E3443" s="0" t="s">
        <x:v>23</x:v>
      </x:c>
      <x:c r="F3443" s="0" t="s">
        <x:v>20</x:v>
      </x:c>
      <x:c r="G3443" s="0" t="n">
        <x:v>117</x:v>
      </x:c>
      <x:c r="H3443" s="4" t="n">
        <x:v>8.584</x:v>
      </x:c>
      <x:c r="I3443" s="4" t="n">
        <x:v>117</x:v>
      </x:c>
      <x:c r="J3443" s="4" t="n">
        <x:v>0.073</x:v>
      </x:c>
      <x:c r="K3443" s="4">
        <x:f>I3443*J3443</x:f>
      </x:c>
      <x:c r="L3443" s="4" t="n">
        <x:v>0</x:v>
      </x:c>
      <x:c r="M3443" s="5">
        <x:f>J3443/2.682*100</x:f>
      </x:c>
      <x:c r="N3443" s="6">
        <x:f>M3443*L3443/100</x:f>
      </x:c>
      <x:c r="O3443" s="6">
        <x:f>H3443-N3443</x:f>
      </x:c>
    </x:row>
    <x:row r="3444" spans="1:25">
      <x:c r="A3444" s="0" t="s">
        <x:v>103</x:v>
      </x:c>
      <x:c r="B3444" s="0" t="n">
        <x:v>2526</x:v>
      </x:c>
      <x:c r="C3444" s="0" t="s">
        <x:v>21</x:v>
      </x:c>
      <x:c r="D3444" s="0" t="s">
        <x:v>28</x:v>
      </x:c>
      <x:c r="E3444" s="0" t="s">
        <x:v>19</x:v>
      </x:c>
      <x:c r="F3444" s="0" t="s">
        <x:v>26</x:v>
      </x:c>
      <x:c r="G3444" s="0" t="n">
        <x:v>117</x:v>
      </x:c>
      <x:c r="H3444" s="4" t="n">
        <x:v>30.428</x:v>
      </x:c>
      <x:c r="I3444" s="4" t="n">
        <x:v>117</x:v>
      </x:c>
      <x:c r="J3444" s="4" t="n">
        <x:v>0.26</x:v>
      </x:c>
      <x:c r="K3444" s="4">
        <x:f>I3444*J3444</x:f>
      </x:c>
      <x:c r="L3444" s="4" t="n">
        <x:v>0</x:v>
      </x:c>
      <x:c r="M3444" s="5">
        <x:f>J3444/2.682*100</x:f>
      </x:c>
      <x:c r="N3444" s="6">
        <x:f>M3444*L3444/100</x:f>
      </x:c>
      <x:c r="O3444" s="6">
        <x:f>H3444-N3444</x:f>
      </x:c>
    </x:row>
    <x:row r="3445" spans="1:25">
      <x:c r="A3445" s="0" t="s">
        <x:v>103</x:v>
      </x:c>
      <x:c r="B3445" s="0" t="n">
        <x:v>2526</x:v>
      </x:c>
      <x:c r="C3445" s="0" t="s">
        <x:v>21</x:v>
      </x:c>
      <x:c r="D3445" s="0" t="s">
        <x:v>28</x:v>
      </x:c>
      <x:c r="E3445" s="0" t="s">
        <x:v>23</x:v>
      </x:c>
      <x:c r="F3445" s="0" t="s">
        <x:v>26</x:v>
      </x:c>
      <x:c r="G3445" s="0" t="n">
        <x:v>117</x:v>
      </x:c>
      <x:c r="H3445" s="4" t="n">
        <x:v>177.84</x:v>
      </x:c>
      <x:c r="I3445" s="4" t="n">
        <x:v>117</x:v>
      </x:c>
      <x:c r="J3445" s="4" t="n">
        <x:v>1.52</x:v>
      </x:c>
      <x:c r="K3445" s="4">
        <x:f>I3445*J3445</x:f>
      </x:c>
      <x:c r="L3445" s="4" t="n">
        <x:v>0</x:v>
      </x:c>
      <x:c r="M3445" s="5">
        <x:f>J3445/2.682*100</x:f>
      </x:c>
      <x:c r="N3445" s="6">
        <x:f>M3445*L3445/100</x:f>
      </x:c>
      <x:c r="O3445" s="6">
        <x:f>H3445-N3445</x:f>
      </x:c>
    </x:row>
    <x:row r="3446" spans="1:25">
      <x:c r="A3446" s="0" t="s">
        <x:v>87</x:v>
      </x:c>
      <x:c r="B3446" s="0" t="n">
        <x:v>2527</x:v>
      </x:c>
      <x:c r="C3446" s="0" t="s">
        <x:v>21</x:v>
      </x:c>
      <x:c r="D3446" s="0" t="s">
        <x:v>33</x:v>
      </x:c>
      <x:c r="E3446" s="0" t="s">
        <x:v>34</x:v>
      </x:c>
      <x:c r="F3446" s="0" t="s">
        <x:v>20</x:v>
      </x:c>
      <x:c r="G3446" s="0" t="n">
        <x:v>173</x:v>
      </x:c>
      <x:c r="H3446" s="4" t="n">
        <x:v>46.018</x:v>
      </x:c>
      <x:c r="I3446" s="4" t="n">
        <x:v>173</x:v>
      </x:c>
      <x:c r="J3446" s="4" t="n">
        <x:v>0.266</x:v>
      </x:c>
      <x:c r="K3446" s="4">
        <x:f>I3446*J3446</x:f>
      </x:c>
      <x:c r="L3446" s="4" t="n">
        <x:v>33.696</x:v>
      </x:c>
      <x:c r="M3446" s="5">
        <x:f>J3446/1.766*100</x:f>
      </x:c>
      <x:c r="N3446" s="6">
        <x:f>M3446*L3446/100</x:f>
      </x:c>
      <x:c r="O3446" s="6">
        <x:f>H3446-N3446</x:f>
      </x:c>
    </x:row>
    <x:row r="3447" spans="1:25">
      <x:c r="A3447" s="0" t="s">
        <x:v>87</x:v>
      </x:c>
      <x:c r="B3447" s="0" t="n">
        <x:v>2527</x:v>
      </x:c>
      <x:c r="C3447" s="0" t="s">
        <x:v>21</x:v>
      </x:c>
      <x:c r="D3447" s="0" t="s">
        <x:v>22</x:v>
      </x:c>
      <x:c r="E3447" s="0" t="s">
        <x:v>35</x:v>
      </x:c>
      <x:c r="F3447" s="0" t="s">
        <x:v>20</x:v>
      </x:c>
      <x:c r="G3447" s="0" t="n">
        <x:v>173</x:v>
      </x:c>
      <x:c r="H3447" s="4" t="n">
        <x:v>50.4</x:v>
      </x:c>
      <x:c r="I3447" s="4" t="n">
        <x:v>173</x:v>
      </x:c>
      <x:c r="J3447" s="4" t="n">
        <x:v>0.291</x:v>
      </x:c>
      <x:c r="K3447" s="4">
        <x:f>I3447*J3447</x:f>
      </x:c>
      <x:c r="L3447" s="4" t="n">
        <x:v>33.696</x:v>
      </x:c>
      <x:c r="M3447" s="5">
        <x:f>J3447/1.766*100</x:f>
      </x:c>
      <x:c r="N3447" s="6">
        <x:f>M3447*L3447/100</x:f>
      </x:c>
      <x:c r="O3447" s="6">
        <x:f>H3447-N3447</x:f>
      </x:c>
    </x:row>
    <x:row r="3448" spans="1:25">
      <x:c r="A3448" s="0" t="s">
        <x:v>87</x:v>
      </x:c>
      <x:c r="B3448" s="0" t="n">
        <x:v>2527</x:v>
      </x:c>
      <x:c r="C3448" s="0" t="s">
        <x:v>21</x:v>
      </x:c>
      <x:c r="D3448" s="0" t="s">
        <x:v>22</x:v>
      </x:c>
      <x:c r="E3448" s="0" t="s">
        <x:v>35</x:v>
      </x:c>
      <x:c r="F3448" s="0" t="s">
        <x:v>20</x:v>
      </x:c>
      <x:c r="G3448" s="0" t="n">
        <x:v>173</x:v>
      </x:c>
      <x:c r="H3448" s="4" t="n">
        <x:v>50.4</x:v>
      </x:c>
      <x:c r="I3448" s="4" t="n">
        <x:v>173</x:v>
      </x:c>
      <x:c r="J3448" s="4" t="n">
        <x:v>0.291</x:v>
      </x:c>
      <x:c r="K3448" s="4">
        <x:f>I3448*J3448</x:f>
      </x:c>
      <x:c r="L3448" s="4" t="n">
        <x:v>33.696</x:v>
      </x:c>
      <x:c r="M3448" s="5">
        <x:f>J3448/1.766*100</x:f>
      </x:c>
      <x:c r="N3448" s="6">
        <x:f>M3448*L3448/100</x:f>
      </x:c>
      <x:c r="O3448" s="6">
        <x:f>H3448-N3448</x:f>
      </x:c>
    </x:row>
    <x:row r="3449" spans="1:25">
      <x:c r="A3449" s="0" t="s">
        <x:v>87</x:v>
      </x:c>
      <x:c r="B3449" s="0" t="n">
        <x:v>2527</x:v>
      </x:c>
      <x:c r="C3449" s="0" t="s">
        <x:v>21</x:v>
      </x:c>
      <x:c r="D3449" s="0" t="s">
        <x:v>33</x:v>
      </x:c>
      <x:c r="E3449" s="0" t="s">
        <x:v>34</x:v>
      </x:c>
      <x:c r="F3449" s="0" t="s">
        <x:v>26</x:v>
      </x:c>
      <x:c r="G3449" s="0" t="n">
        <x:v>173</x:v>
      </x:c>
      <x:c r="H3449" s="4" t="n">
        <x:v>13.5</x:v>
      </x:c>
      <x:c r="I3449" s="4" t="n">
        <x:v>173</x:v>
      </x:c>
      <x:c r="J3449" s="4" t="n">
        <x:v>0.078</x:v>
      </x:c>
      <x:c r="K3449" s="4">
        <x:f>I3449*J3449</x:f>
      </x:c>
      <x:c r="L3449" s="4" t="n">
        <x:v>33.696</x:v>
      </x:c>
      <x:c r="M3449" s="5">
        <x:f>J3449/1.766*100</x:f>
      </x:c>
      <x:c r="N3449" s="6">
        <x:f>M3449*L3449/100</x:f>
      </x:c>
      <x:c r="O3449" s="6">
        <x:f>H3449-N3449</x:f>
      </x:c>
    </x:row>
    <x:row r="3450" spans="1:25">
      <x:c r="A3450" s="0" t="s">
        <x:v>87</x:v>
      </x:c>
      <x:c r="B3450" s="0" t="n">
        <x:v>2527</x:v>
      </x:c>
      <x:c r="C3450" s="0" t="s">
        <x:v>21</x:v>
      </x:c>
      <x:c r="D3450" s="0" t="s">
        <x:v>36</x:v>
      </x:c>
      <x:c r="E3450" s="0" t="s">
        <x:v>37</x:v>
      </x:c>
      <x:c r="F3450" s="0" t="s">
        <x:v>26</x:v>
      </x:c>
      <x:c r="G3450" s="0" t="n">
        <x:v>173</x:v>
      </x:c>
      <x:c r="H3450" s="4" t="n">
        <x:v>72.66</x:v>
      </x:c>
      <x:c r="I3450" s="4" t="n">
        <x:v>173</x:v>
      </x:c>
      <x:c r="J3450" s="4" t="n">
        <x:v>0.42</x:v>
      </x:c>
      <x:c r="K3450" s="4">
        <x:f>I3450*J3450</x:f>
      </x:c>
      <x:c r="L3450" s="4" t="n">
        <x:v>33.696</x:v>
      </x:c>
      <x:c r="M3450" s="5">
        <x:f>J3450/1.766*100</x:f>
      </x:c>
      <x:c r="N3450" s="6">
        <x:f>M3450*L3450/100</x:f>
      </x:c>
      <x:c r="O3450" s="6">
        <x:f>H3450-N3450</x:f>
      </x:c>
    </x:row>
    <x:row r="3451" spans="1:25">
      <x:c r="A3451" s="0" t="s">
        <x:v>87</x:v>
      </x:c>
      <x:c r="B3451" s="0" t="n">
        <x:v>2527</x:v>
      </x:c>
      <x:c r="C3451" s="0" t="s">
        <x:v>21</x:v>
      </x:c>
      <x:c r="D3451" s="0" t="s">
        <x:v>36</x:v>
      </x:c>
      <x:c r="E3451" s="0" t="s">
        <x:v>38</x:v>
      </x:c>
      <x:c r="F3451" s="0" t="s">
        <x:v>26</x:v>
      </x:c>
      <x:c r="G3451" s="0" t="n">
        <x:v>173</x:v>
      </x:c>
      <x:c r="H3451" s="4" t="n">
        <x:v>72.663</x:v>
      </x:c>
      <x:c r="I3451" s="4" t="n">
        <x:v>173</x:v>
      </x:c>
      <x:c r="J3451" s="4" t="n">
        <x:v>0.42</x:v>
      </x:c>
      <x:c r="K3451" s="4">
        <x:f>I3451*J3451</x:f>
      </x:c>
      <x:c r="L3451" s="4" t="n">
        <x:v>33.696</x:v>
      </x:c>
      <x:c r="M3451" s="5">
        <x:f>J3451/1.766*100</x:f>
      </x:c>
      <x:c r="N3451" s="6">
        <x:f>M3451*L3451/100</x:f>
      </x:c>
      <x:c r="O3451" s="6">
        <x:f>H3451-N3451</x:f>
      </x:c>
    </x:row>
    <x:row r="3452" spans="1:25">
      <x:c r="A3452" s="0" t="s">
        <x:v>138</x:v>
      </x:c>
      <x:c r="B3452" s="0" t="n">
        <x:v>2528</x:v>
      </x:c>
      <x:c r="C3452" s="0" t="s">
        <x:v>128</x:v>
      </x:c>
      <x:c r="D3452" s="0" t="s">
        <x:v>18</x:v>
      </x:c>
      <x:c r="E3452" s="0" t="s">
        <x:v>19</x:v>
      </x:c>
      <x:c r="F3452" s="0" t="s">
        <x:v>20</x:v>
      </x:c>
      <x:c r="G3452" s="0" t="n">
        <x:v>618</x:v>
      </x:c>
      <x:c r="H3452" s="4" t="n">
        <x:v>74.16</x:v>
      </x:c>
      <x:c r="I3452" s="4" t="n">
        <x:v>618</x:v>
      </x:c>
      <x:c r="J3452" s="4" t="n">
        <x:v>0.12</x:v>
      </x:c>
      <x:c r="K3452" s="4">
        <x:f>I3452*J3452</x:f>
      </x:c>
      <x:c r="L3452" s="4" t="n">
        <x:v>113.534</x:v>
      </x:c>
      <x:c r="M3452" s="5">
        <x:f>J3452/0.29*100</x:f>
      </x:c>
      <x:c r="N3452" s="6">
        <x:f>M3452*L3452/100</x:f>
      </x:c>
      <x:c r="O3452" s="6">
        <x:f>H3452-N3452</x:f>
      </x:c>
    </x:row>
    <x:row r="3453" spans="1:25">
      <x:c r="A3453" s="0" t="s">
        <x:v>138</x:v>
      </x:c>
      <x:c r="B3453" s="0" t="n">
        <x:v>2528</x:v>
      </x:c>
      <x:c r="C3453" s="0" t="s">
        <x:v>128</x:v>
      </x:c>
      <x:c r="D3453" s="0" t="s">
        <x:v>129</x:v>
      </x:c>
      <x:c r="E3453" s="0" t="s">
        <x:v>130</x:v>
      </x:c>
      <x:c r="F3453" s="0" t="s">
        <x:v>20</x:v>
      </x:c>
      <x:c r="G3453" s="0" t="n">
        <x:v>618</x:v>
      </x:c>
      <x:c r="H3453" s="4" t="n">
        <x:v>61.8</x:v>
      </x:c>
      <x:c r="I3453" s="4" t="n">
        <x:v>618</x:v>
      </x:c>
      <x:c r="J3453" s="4" t="n">
        <x:v>0.1</x:v>
      </x:c>
      <x:c r="K3453" s="4">
        <x:f>I3453*J3453</x:f>
      </x:c>
      <x:c r="L3453" s="4" t="n">
        <x:v>113.534</x:v>
      </x:c>
      <x:c r="M3453" s="5">
        <x:f>J3453/0.29*100</x:f>
      </x:c>
      <x:c r="N3453" s="6">
        <x:f>M3453*L3453/100</x:f>
      </x:c>
      <x:c r="O3453" s="6">
        <x:f>H3453-N3453</x:f>
      </x:c>
    </x:row>
    <x:row r="3454" spans="1:25">
      <x:c r="A3454" s="0" t="s">
        <x:v>138</x:v>
      </x:c>
      <x:c r="B3454" s="0" t="n">
        <x:v>2528</x:v>
      </x:c>
      <x:c r="C3454" s="0" t="s">
        <x:v>128</x:v>
      </x:c>
      <x:c r="D3454" s="0" t="s">
        <x:v>18</x:v>
      </x:c>
      <x:c r="E3454" s="0" t="s">
        <x:v>19</x:v>
      </x:c>
      <x:c r="F3454" s="0" t="s">
        <x:v>26</x:v>
      </x:c>
      <x:c r="G3454" s="0" t="n">
        <x:v>618</x:v>
      </x:c>
      <x:c r="H3454" s="4" t="n">
        <x:v>43.261</x:v>
      </x:c>
      <x:c r="I3454" s="4" t="n">
        <x:v>618</x:v>
      </x:c>
      <x:c r="J3454" s="4" t="n">
        <x:v>0.07</x:v>
      </x:c>
      <x:c r="K3454" s="4">
        <x:f>I3454*J3454</x:f>
      </x:c>
      <x:c r="L3454" s="4" t="n">
        <x:v>113.534</x:v>
      </x:c>
      <x:c r="M3454" s="5">
        <x:f>J3454/0.29*100</x:f>
      </x:c>
      <x:c r="N3454" s="6">
        <x:f>M3454*L3454/100</x:f>
      </x:c>
      <x:c r="O3454" s="6">
        <x:f>H3454-N3454</x:f>
      </x:c>
    </x:row>
    <x:row r="3455" spans="1:25">
      <x:c r="A3455" s="0" t="s">
        <x:v>142</x:v>
      </x:c>
      <x:c r="B3455" s="0" t="n">
        <x:v>2529</x:v>
      </x:c>
      <x:c r="C3455" s="0" t="s">
        <x:v>128</x:v>
      </x:c>
      <x:c r="D3455" s="0" t="s">
        <x:v>129</x:v>
      </x:c>
      <x:c r="E3455" s="0" t="s">
        <x:v>130</x:v>
      </x:c>
      <x:c r="F3455" s="0" t="s">
        <x:v>20</x:v>
      </x:c>
      <x:c r="G3455" s="0" t="n">
        <x:v>618</x:v>
      </x:c>
      <x:c r="H3455" s="4" t="n">
        <x:v>61.8</x:v>
      </x:c>
      <x:c r="I3455" s="4" t="n">
        <x:v>618</x:v>
      </x:c>
      <x:c r="J3455" s="4" t="n">
        <x:v>0.1</x:v>
      </x:c>
      <x:c r="K3455" s="4">
        <x:f>I3455*J3455</x:f>
      </x:c>
      <x:c r="L3455" s="4" t="n">
        <x:v>0</x:v>
      </x:c>
      <x:c r="M3455" s="5">
        <x:f>J3455/0.29*100</x:f>
      </x:c>
      <x:c r="N3455" s="6">
        <x:f>M3455*L3455/100</x:f>
      </x:c>
      <x:c r="O3455" s="6">
        <x:f>H3455-N3455</x:f>
      </x:c>
    </x:row>
    <x:row r="3456" spans="1:25">
      <x:c r="A3456" s="0" t="s">
        <x:v>142</x:v>
      </x:c>
      <x:c r="B3456" s="0" t="n">
        <x:v>2529</x:v>
      </x:c>
      <x:c r="C3456" s="0" t="s">
        <x:v>128</x:v>
      </x:c>
      <x:c r="D3456" s="0" t="s">
        <x:v>18</x:v>
      </x:c>
      <x:c r="E3456" s="0" t="s">
        <x:v>19</x:v>
      </x:c>
      <x:c r="F3456" s="0" t="s">
        <x:v>20</x:v>
      </x:c>
      <x:c r="G3456" s="0" t="n">
        <x:v>618</x:v>
      </x:c>
      <x:c r="H3456" s="4" t="n">
        <x:v>74.16</x:v>
      </x:c>
      <x:c r="I3456" s="4" t="n">
        <x:v>618</x:v>
      </x:c>
      <x:c r="J3456" s="4" t="n">
        <x:v>0.12</x:v>
      </x:c>
      <x:c r="K3456" s="4">
        <x:f>I3456*J3456</x:f>
      </x:c>
      <x:c r="L3456" s="4" t="n">
        <x:v>0</x:v>
      </x:c>
      <x:c r="M3456" s="5">
        <x:f>J3456/0.29*100</x:f>
      </x:c>
      <x:c r="N3456" s="6">
        <x:f>M3456*L3456/100</x:f>
      </x:c>
      <x:c r="O3456" s="6">
        <x:f>H3456-N3456</x:f>
      </x:c>
    </x:row>
    <x:row r="3457" spans="1:25">
      <x:c r="A3457" s="0" t="s">
        <x:v>142</x:v>
      </x:c>
      <x:c r="B3457" s="0" t="n">
        <x:v>2529</x:v>
      </x:c>
      <x:c r="C3457" s="0" t="s">
        <x:v>128</x:v>
      </x:c>
      <x:c r="D3457" s="0" t="s">
        <x:v>18</x:v>
      </x:c>
      <x:c r="E3457" s="0" t="s">
        <x:v>19</x:v>
      </x:c>
      <x:c r="F3457" s="0" t="s">
        <x:v>26</x:v>
      </x:c>
      <x:c r="G3457" s="0" t="n">
        <x:v>618</x:v>
      </x:c>
      <x:c r="H3457" s="4" t="n">
        <x:v>43.261</x:v>
      </x:c>
      <x:c r="I3457" s="4" t="n">
        <x:v>618</x:v>
      </x:c>
      <x:c r="J3457" s="4" t="n">
        <x:v>0.07</x:v>
      </x:c>
      <x:c r="K3457" s="4">
        <x:f>I3457*J3457</x:f>
      </x:c>
      <x:c r="L3457" s="4" t="n">
        <x:v>0</x:v>
      </x:c>
      <x:c r="M3457" s="5">
        <x:f>J3457/0.29*100</x:f>
      </x:c>
      <x:c r="N3457" s="6">
        <x:f>M3457*L3457/100</x:f>
      </x:c>
      <x:c r="O3457" s="6">
        <x:f>H3457-N3457</x:f>
      </x:c>
    </x:row>
    <x:row r="3458" spans="1:25">
      <x:c r="A3458" s="0" t="s">
        <x:v>139</x:v>
      </x:c>
      <x:c r="B3458" s="0" t="n">
        <x:v>2530</x:v>
      </x:c>
      <x:c r="C3458" s="0" t="s">
        <x:v>128</x:v>
      </x:c>
      <x:c r="D3458" s="0" t="s">
        <x:v>18</x:v>
      </x:c>
      <x:c r="E3458" s="0" t="s">
        <x:v>19</x:v>
      </x:c>
      <x:c r="F3458" s="0" t="s">
        <x:v>20</x:v>
      </x:c>
      <x:c r="G3458" s="0" t="n">
        <x:v>618</x:v>
      </x:c>
      <x:c r="H3458" s="4" t="n">
        <x:v>74.16</x:v>
      </x:c>
      <x:c r="I3458" s="4" t="n">
        <x:v>618</x:v>
      </x:c>
      <x:c r="J3458" s="4" t="n">
        <x:v>0.12</x:v>
      </x:c>
      <x:c r="K3458" s="4">
        <x:f>I3458*J3458</x:f>
      </x:c>
      <x:c r="L3458" s="4" t="n">
        <x:v>0</x:v>
      </x:c>
      <x:c r="M3458" s="5">
        <x:f>J3458/0.29*100</x:f>
      </x:c>
      <x:c r="N3458" s="6">
        <x:f>M3458*L3458/100</x:f>
      </x:c>
      <x:c r="O3458" s="6">
        <x:f>H3458-N3458</x:f>
      </x:c>
    </x:row>
    <x:row r="3459" spans="1:25">
      <x:c r="A3459" s="0" t="s">
        <x:v>139</x:v>
      </x:c>
      <x:c r="B3459" s="0" t="n">
        <x:v>2530</x:v>
      </x:c>
      <x:c r="C3459" s="0" t="s">
        <x:v>128</x:v>
      </x:c>
      <x:c r="D3459" s="0" t="s">
        <x:v>129</x:v>
      </x:c>
      <x:c r="E3459" s="0" t="s">
        <x:v>130</x:v>
      </x:c>
      <x:c r="F3459" s="0" t="s">
        <x:v>20</x:v>
      </x:c>
      <x:c r="G3459" s="0" t="n">
        <x:v>618</x:v>
      </x:c>
      <x:c r="H3459" s="4" t="n">
        <x:v>61.8</x:v>
      </x:c>
      <x:c r="I3459" s="4" t="n">
        <x:v>618</x:v>
      </x:c>
      <x:c r="J3459" s="4" t="n">
        <x:v>0.1</x:v>
      </x:c>
      <x:c r="K3459" s="4">
        <x:f>I3459*J3459</x:f>
      </x:c>
      <x:c r="L3459" s="4" t="n">
        <x:v>0</x:v>
      </x:c>
      <x:c r="M3459" s="5">
        <x:f>J3459/0.29*100</x:f>
      </x:c>
      <x:c r="N3459" s="6">
        <x:f>M3459*L3459/100</x:f>
      </x:c>
      <x:c r="O3459" s="6">
        <x:f>H3459-N3459</x:f>
      </x:c>
    </x:row>
    <x:row r="3460" spans="1:25">
      <x:c r="A3460" s="0" t="s">
        <x:v>139</x:v>
      </x:c>
      <x:c r="B3460" s="0" t="n">
        <x:v>2530</x:v>
      </x:c>
      <x:c r="C3460" s="0" t="s">
        <x:v>128</x:v>
      </x:c>
      <x:c r="D3460" s="0" t="s">
        <x:v>18</x:v>
      </x:c>
      <x:c r="E3460" s="0" t="s">
        <x:v>19</x:v>
      </x:c>
      <x:c r="F3460" s="0" t="s">
        <x:v>26</x:v>
      </x:c>
      <x:c r="G3460" s="0" t="n">
        <x:v>618</x:v>
      </x:c>
      <x:c r="H3460" s="4" t="n">
        <x:v>43.261</x:v>
      </x:c>
      <x:c r="I3460" s="4" t="n">
        <x:v>618</x:v>
      </x:c>
      <x:c r="J3460" s="4" t="n">
        <x:v>0.07</x:v>
      </x:c>
      <x:c r="K3460" s="4">
        <x:f>I3460*J3460</x:f>
      </x:c>
      <x:c r="L3460" s="4" t="n">
        <x:v>0</x:v>
      </x:c>
      <x:c r="M3460" s="5">
        <x:f>J3460/0.29*100</x:f>
      </x:c>
      <x:c r="N3460" s="6">
        <x:f>M3460*L3460/100</x:f>
      </x:c>
      <x:c r="O3460" s="6">
        <x:f>H3460-N3460</x:f>
      </x:c>
    </x:row>
    <x:row r="3461" spans="1:25">
      <x:c r="A3461" s="0" t="s">
        <x:v>41</x:v>
      </x:c>
      <x:c r="B3461" s="0" t="n">
        <x:v>2546</x:v>
      </x:c>
      <x:c r="C3461" s="0" t="s">
        <x:v>21</x:v>
      </x:c>
      <x:c r="D3461" s="0" t="s">
        <x:v>42</x:v>
      </x:c>
      <x:c r="E3461" s="0" t="s">
        <x:v>44</x:v>
      </x:c>
      <x:c r="F3461" s="0" t="s">
        <x:v>20</x:v>
      </x:c>
      <x:c r="G3461" s="0" t="n">
        <x:v>100</x:v>
      </x:c>
      <x:c r="H3461" s="4" t="n">
        <x:v>30</x:v>
      </x:c>
      <x:c r="I3461" s="4" t="n">
        <x:v>100</x:v>
      </x:c>
      <x:c r="J3461" s="4" t="n">
        <x:v>0.3</x:v>
      </x:c>
      <x:c r="K3461" s="4">
        <x:f>I3461*J3461</x:f>
      </x:c>
      <x:c r="L3461" s="4" t="n">
        <x:v>0</x:v>
      </x:c>
      <x:c r="M3461" s="5">
        <x:f>J3461/3.83*100</x:f>
      </x:c>
      <x:c r="N3461" s="6">
        <x:f>M3461*L3461/100</x:f>
      </x:c>
      <x:c r="O3461" s="6">
        <x:f>H3461-N3461</x:f>
      </x:c>
    </x:row>
    <x:row r="3462" spans="1:25">
      <x:c r="A3462" s="0" t="s">
        <x:v>41</x:v>
      </x:c>
      <x:c r="B3462" s="0" t="n">
        <x:v>2546</x:v>
      </x:c>
      <x:c r="C3462" s="0" t="s">
        <x:v>21</x:v>
      </x:c>
      <x:c r="D3462" s="0" t="s">
        <x:v>42</x:v>
      </x:c>
      <x:c r="E3462" s="0" t="s">
        <x:v>43</x:v>
      </x:c>
      <x:c r="F3462" s="0" t="s">
        <x:v>20</x:v>
      </x:c>
      <x:c r="G3462" s="0" t="n">
        <x:v>100</x:v>
      </x:c>
      <x:c r="H3462" s="4" t="n">
        <x:v>30</x:v>
      </x:c>
      <x:c r="I3462" s="4" t="n">
        <x:v>100</x:v>
      </x:c>
      <x:c r="J3462" s="4" t="n">
        <x:v>0.3</x:v>
      </x:c>
      <x:c r="K3462" s="4">
        <x:f>I3462*J3462</x:f>
      </x:c>
      <x:c r="L3462" s="4" t="n">
        <x:v>0</x:v>
      </x:c>
      <x:c r="M3462" s="5">
        <x:f>J3462/3.83*100</x:f>
      </x:c>
      <x:c r="N3462" s="6">
        <x:f>M3462*L3462/100</x:f>
      </x:c>
      <x:c r="O3462" s="6">
        <x:f>H3462-N3462</x:f>
      </x:c>
    </x:row>
    <x:row r="3463" spans="1:25">
      <x:c r="A3463" s="0" t="s">
        <x:v>41</x:v>
      </x:c>
      <x:c r="B3463" s="0" t="n">
        <x:v>2546</x:v>
      </x:c>
      <x:c r="C3463" s="0" t="s">
        <x:v>21</x:v>
      </x:c>
      <x:c r="D3463" s="0" t="s">
        <x:v>33</x:v>
      </x:c>
      <x:c r="E3463" s="0" t="s">
        <x:v>45</x:v>
      </x:c>
      <x:c r="F3463" s="0" t="s">
        <x:v>26</x:v>
      </x:c>
      <x:c r="G3463" s="0" t="n">
        <x:v>100</x:v>
      </x:c>
      <x:c r="H3463" s="4" t="n">
        <x:v>148</x:v>
      </x:c>
      <x:c r="I3463" s="4" t="n">
        <x:v>100</x:v>
      </x:c>
      <x:c r="J3463" s="4" t="n">
        <x:v>1.48</x:v>
      </x:c>
      <x:c r="K3463" s="4">
        <x:f>I3463*J3463</x:f>
      </x:c>
      <x:c r="L3463" s="4" t="n">
        <x:v>0</x:v>
      </x:c>
      <x:c r="M3463" s="5">
        <x:f>J3463/3.83*100</x:f>
      </x:c>
      <x:c r="N3463" s="6">
        <x:f>M3463*L3463/100</x:f>
      </x:c>
      <x:c r="O3463" s="6">
        <x:f>H3463-N3463</x:f>
      </x:c>
    </x:row>
    <x:row r="3464" spans="1:25">
      <x:c r="A3464" s="0" t="s">
        <x:v>41</x:v>
      </x:c>
      <x:c r="B3464" s="0" t="n">
        <x:v>2546</x:v>
      </x:c>
      <x:c r="C3464" s="0" t="s">
        <x:v>21</x:v>
      </x:c>
      <x:c r="D3464" s="0" t="s">
        <x:v>150</x:v>
      </x:c>
      <x:c r="E3464" s="0" t="s">
        <x:v>46</x:v>
      </x:c>
      <x:c r="F3464" s="0" t="s">
        <x:v>26</x:v>
      </x:c>
      <x:c r="G3464" s="0" t="n">
        <x:v>100</x:v>
      </x:c>
      <x:c r="H3464" s="4" t="n">
        <x:v>175.001</x:v>
      </x:c>
      <x:c r="I3464" s="4" t="n">
        <x:v>100</x:v>
      </x:c>
      <x:c r="J3464" s="4" t="n">
        <x:v>1.75</x:v>
      </x:c>
      <x:c r="K3464" s="4">
        <x:f>I3464*J3464</x:f>
      </x:c>
      <x:c r="L3464" s="4" t="n">
        <x:v>0</x:v>
      </x:c>
      <x:c r="M3464" s="5">
        <x:f>J3464/3.83*100</x:f>
      </x:c>
      <x:c r="N3464" s="6">
        <x:f>M3464*L3464/100</x:f>
      </x:c>
      <x:c r="O3464" s="6">
        <x:f>H3464-N3464</x:f>
      </x:c>
    </x:row>
    <x:row r="3465" spans="1:25">
      <x:c r="A3465" s="0" t="s">
        <x:v>123</x:v>
      </x:c>
      <x:c r="B3465" s="0" t="n">
        <x:v>2547</x:v>
      </x:c>
      <x:c r="C3465" s="0" t="s">
        <x:v>21</x:v>
      </x:c>
      <x:c r="D3465" s="0" t="s">
        <x:v>42</x:v>
      </x:c>
      <x:c r="E3465" s="0" t="s">
        <x:v>43</x:v>
      </x:c>
      <x:c r="F3465" s="0" t="s">
        <x:v>20</x:v>
      </x:c>
      <x:c r="G3465" s="0" t="n">
        <x:v>100</x:v>
      </x:c>
      <x:c r="H3465" s="4" t="n">
        <x:v>30</x:v>
      </x:c>
      <x:c r="I3465" s="4" t="n">
        <x:v>100</x:v>
      </x:c>
      <x:c r="J3465" s="4" t="n">
        <x:v>0.3</x:v>
      </x:c>
      <x:c r="K3465" s="4">
        <x:f>I3465*J3465</x:f>
      </x:c>
      <x:c r="L3465" s="4" t="n">
        <x:v>0</x:v>
      </x:c>
      <x:c r="M3465" s="5">
        <x:f>J3465/3.83*100</x:f>
      </x:c>
      <x:c r="N3465" s="6">
        <x:f>M3465*L3465/100</x:f>
      </x:c>
      <x:c r="O3465" s="6">
        <x:f>H3465-N3465</x:f>
      </x:c>
    </x:row>
    <x:row r="3466" spans="1:25">
      <x:c r="A3466" s="0" t="s">
        <x:v>123</x:v>
      </x:c>
      <x:c r="B3466" s="0" t="n">
        <x:v>2547</x:v>
      </x:c>
      <x:c r="C3466" s="0" t="s">
        <x:v>21</x:v>
      </x:c>
      <x:c r="D3466" s="0" t="s">
        <x:v>42</x:v>
      </x:c>
      <x:c r="E3466" s="0" t="s">
        <x:v>44</x:v>
      </x:c>
      <x:c r="F3466" s="0" t="s">
        <x:v>20</x:v>
      </x:c>
      <x:c r="G3466" s="0" t="n">
        <x:v>100</x:v>
      </x:c>
      <x:c r="H3466" s="4" t="n">
        <x:v>30</x:v>
      </x:c>
      <x:c r="I3466" s="4" t="n">
        <x:v>100</x:v>
      </x:c>
      <x:c r="J3466" s="4" t="n">
        <x:v>0.3</x:v>
      </x:c>
      <x:c r="K3466" s="4">
        <x:f>I3466*J3466</x:f>
      </x:c>
      <x:c r="L3466" s="4" t="n">
        <x:v>0</x:v>
      </x:c>
      <x:c r="M3466" s="5">
        <x:f>J3466/3.83*100</x:f>
      </x:c>
      <x:c r="N3466" s="6">
        <x:f>M3466*L3466/100</x:f>
      </x:c>
      <x:c r="O3466" s="6">
        <x:f>H3466-N3466</x:f>
      </x:c>
    </x:row>
    <x:row r="3467" spans="1:25">
      <x:c r="A3467" s="0" t="s">
        <x:v>123</x:v>
      </x:c>
      <x:c r="B3467" s="0" t="n">
        <x:v>2547</x:v>
      </x:c>
      <x:c r="C3467" s="0" t="s">
        <x:v>21</x:v>
      </x:c>
      <x:c r="D3467" s="0" t="s">
        <x:v>33</x:v>
      </x:c>
      <x:c r="E3467" s="0" t="s">
        <x:v>45</x:v>
      </x:c>
      <x:c r="F3467" s="0" t="s">
        <x:v>26</x:v>
      </x:c>
      <x:c r="G3467" s="0" t="n">
        <x:v>100</x:v>
      </x:c>
      <x:c r="H3467" s="4" t="n">
        <x:v>149.36</x:v>
      </x:c>
      <x:c r="I3467" s="4" t="n">
        <x:v>100</x:v>
      </x:c>
      <x:c r="J3467" s="4" t="n">
        <x:v>1.48</x:v>
      </x:c>
      <x:c r="K3467" s="4">
        <x:f>I3467*J3467</x:f>
      </x:c>
      <x:c r="L3467" s="4" t="n">
        <x:v>0</x:v>
      </x:c>
      <x:c r="M3467" s="5">
        <x:f>J3467/3.83*100</x:f>
      </x:c>
      <x:c r="N3467" s="6">
        <x:f>M3467*L3467/100</x:f>
      </x:c>
      <x:c r="O3467" s="6">
        <x:f>H3467-N3467</x:f>
      </x:c>
    </x:row>
    <x:row r="3468" spans="1:25">
      <x:c r="A3468" s="0" t="s">
        <x:v>123</x:v>
      </x:c>
      <x:c r="B3468" s="0" t="n">
        <x:v>2547</x:v>
      </x:c>
      <x:c r="C3468" s="0" t="s">
        <x:v>21</x:v>
      </x:c>
      <x:c r="D3468" s="0" t="s">
        <x:v>150</x:v>
      </x:c>
      <x:c r="E3468" s="0" t="s">
        <x:v>46</x:v>
      </x:c>
      <x:c r="F3468" s="0" t="s">
        <x:v>26</x:v>
      </x:c>
      <x:c r="G3468" s="0" t="n">
        <x:v>100</x:v>
      </x:c>
      <x:c r="H3468" s="4" t="n">
        <x:v>175</x:v>
      </x:c>
      <x:c r="I3468" s="4" t="n">
        <x:v>100</x:v>
      </x:c>
      <x:c r="J3468" s="4" t="n">
        <x:v>1.75</x:v>
      </x:c>
      <x:c r="K3468" s="4">
        <x:f>I3468*J3468</x:f>
      </x:c>
      <x:c r="L3468" s="4" t="n">
        <x:v>0</x:v>
      </x:c>
      <x:c r="M3468" s="5">
        <x:f>J3468/3.83*100</x:f>
      </x:c>
      <x:c r="N3468" s="6">
        <x:f>M3468*L3468/100</x:f>
      </x:c>
      <x:c r="O3468" s="6">
        <x:f>H3468-N3468</x:f>
      </x:c>
    </x:row>
    <x:row r="3469" spans="1:25">
      <x:c r="A3469" s="0" t="s">
        <x:v>118</x:v>
      </x:c>
      <x:c r="B3469" s="0" t="n">
        <x:v>2549</x:v>
      </x:c>
      <x:c r="C3469" s="0" t="s">
        <x:v>21</x:v>
      </x:c>
      <x:c r="D3469" s="0" t="s">
        <x:v>22</x:v>
      </x:c>
      <x:c r="E3469" s="0" t="s">
        <x:v>74</x:v>
      </x:c>
      <x:c r="F3469" s="0" t="s">
        <x:v>20</x:v>
      </x:c>
      <x:c r="G3469" s="0" t="n">
        <x:v>173</x:v>
      </x:c>
      <x:c r="H3469" s="4" t="n">
        <x:v>50.4</x:v>
      </x:c>
      <x:c r="I3469" s="4" t="n">
        <x:v>173</x:v>
      </x:c>
      <x:c r="J3469" s="4" t="n">
        <x:v>0.291</x:v>
      </x:c>
      <x:c r="K3469" s="4">
        <x:f>I3469*J3469</x:f>
      </x:c>
      <x:c r="L3469" s="4" t="n">
        <x:v>0</x:v>
      </x:c>
      <x:c r="M3469" s="5">
        <x:f>J3469/2.053*100</x:f>
      </x:c>
      <x:c r="N3469" s="6">
        <x:f>M3469*L3469/100</x:f>
      </x:c>
      <x:c r="O3469" s="6">
        <x:f>H3469-N3469</x:f>
      </x:c>
    </x:row>
    <x:row r="3470" spans="1:25">
      <x:c r="A3470" s="0" t="s">
        <x:v>118</x:v>
      </x:c>
      <x:c r="B3470" s="0" t="n">
        <x:v>2549</x:v>
      </x:c>
      <x:c r="C3470" s="0" t="s">
        <x:v>21</x:v>
      </x:c>
      <x:c r="D3470" s="0" t="s">
        <x:v>33</x:v>
      </x:c>
      <x:c r="E3470" s="0" t="s">
        <x:v>73</x:v>
      </x:c>
      <x:c r="F3470" s="0" t="s">
        <x:v>20</x:v>
      </x:c>
      <x:c r="G3470" s="0" t="n">
        <x:v>173</x:v>
      </x:c>
      <x:c r="H3470" s="4" t="n">
        <x:v>46.018</x:v>
      </x:c>
      <x:c r="I3470" s="4" t="n">
        <x:v>173</x:v>
      </x:c>
      <x:c r="J3470" s="4" t="n">
        <x:v>0.266</x:v>
      </x:c>
      <x:c r="K3470" s="4">
        <x:f>I3470*J3470</x:f>
      </x:c>
      <x:c r="L3470" s="4" t="n">
        <x:v>0</x:v>
      </x:c>
      <x:c r="M3470" s="5">
        <x:f>J3470/2.053*100</x:f>
      </x:c>
      <x:c r="N3470" s="6">
        <x:f>M3470*L3470/100</x:f>
      </x:c>
      <x:c r="O3470" s="6">
        <x:f>H3470-N3470</x:f>
      </x:c>
    </x:row>
    <x:row r="3471" spans="1:25">
      <x:c r="A3471" s="0" t="s">
        <x:v>118</x:v>
      </x:c>
      <x:c r="B3471" s="0" t="n">
        <x:v>2549</x:v>
      </x:c>
      <x:c r="C3471" s="0" t="s">
        <x:v>21</x:v>
      </x:c>
      <x:c r="D3471" s="0" t="s">
        <x:v>22</x:v>
      </x:c>
      <x:c r="E3471" s="0" t="s">
        <x:v>74</x:v>
      </x:c>
      <x:c r="F3471" s="0" t="s">
        <x:v>20</x:v>
      </x:c>
      <x:c r="G3471" s="0" t="n">
        <x:v>173</x:v>
      </x:c>
      <x:c r="H3471" s="4" t="n">
        <x:v>49.952</x:v>
      </x:c>
      <x:c r="I3471" s="4" t="n">
        <x:v>173</x:v>
      </x:c>
      <x:c r="J3471" s="4" t="n">
        <x:v>0.289</x:v>
      </x:c>
      <x:c r="K3471" s="4">
        <x:f>I3471*J3471</x:f>
      </x:c>
      <x:c r="L3471" s="4" t="n">
        <x:v>0</x:v>
      </x:c>
      <x:c r="M3471" s="5">
        <x:f>J3471/2.053*100</x:f>
      </x:c>
      <x:c r="N3471" s="6">
        <x:f>M3471*L3471/100</x:f>
      </x:c>
      <x:c r="O3471" s="6">
        <x:f>H3471-N3471</x:f>
      </x:c>
    </x:row>
    <x:row r="3472" spans="1:25">
      <x:c r="A3472" s="0" t="s">
        <x:v>118</x:v>
      </x:c>
      <x:c r="B3472" s="0" t="n">
        <x:v>2549</x:v>
      </x:c>
      <x:c r="C3472" s="0" t="s">
        <x:v>21</x:v>
      </x:c>
      <x:c r="D3472" s="0" t="s">
        <x:v>22</x:v>
      </x:c>
      <x:c r="E3472" s="0" t="s">
        <x:v>74</x:v>
      </x:c>
      <x:c r="F3472" s="0" t="s">
        <x:v>20</x:v>
      </x:c>
      <x:c r="G3472" s="0" t="n">
        <x:v>173</x:v>
      </x:c>
      <x:c r="H3472" s="4" t="n">
        <x:v>49.952</x:v>
      </x:c>
      <x:c r="I3472" s="4" t="n">
        <x:v>173</x:v>
      </x:c>
      <x:c r="J3472" s="4" t="n">
        <x:v>0.289</x:v>
      </x:c>
      <x:c r="K3472" s="4">
        <x:f>I3472*J3472</x:f>
      </x:c>
      <x:c r="L3472" s="4" t="n">
        <x:v>0</x:v>
      </x:c>
      <x:c r="M3472" s="5">
        <x:f>J3472/2.053*100</x:f>
      </x:c>
      <x:c r="N3472" s="6">
        <x:f>M3472*L3472/100</x:f>
      </x:c>
      <x:c r="O3472" s="6">
        <x:f>H3472-N3472</x:f>
      </x:c>
    </x:row>
    <x:row r="3473" spans="1:25">
      <x:c r="A3473" s="0" t="s">
        <x:v>118</x:v>
      </x:c>
      <x:c r="B3473" s="0" t="n">
        <x:v>2549</x:v>
      </x:c>
      <x:c r="C3473" s="0" t="s">
        <x:v>21</x:v>
      </x:c>
      <x:c r="D3473" s="0" t="s">
        <x:v>33</x:v>
      </x:c>
      <x:c r="E3473" s="0" t="s">
        <x:v>73</x:v>
      </x:c>
      <x:c r="F3473" s="0" t="s">
        <x:v>26</x:v>
      </x:c>
      <x:c r="G3473" s="0" t="n">
        <x:v>173</x:v>
      </x:c>
      <x:c r="H3473" s="4" t="n">
        <x:v>13.495</x:v>
      </x:c>
      <x:c r="I3473" s="4" t="n">
        <x:v>173</x:v>
      </x:c>
      <x:c r="J3473" s="4" t="n">
        <x:v>0.078</x:v>
      </x:c>
      <x:c r="K3473" s="4">
        <x:f>I3473*J3473</x:f>
      </x:c>
      <x:c r="L3473" s="4" t="n">
        <x:v>0</x:v>
      </x:c>
      <x:c r="M3473" s="5">
        <x:f>J3473/2.053*100</x:f>
      </x:c>
      <x:c r="N3473" s="6">
        <x:f>M3473*L3473/100</x:f>
      </x:c>
      <x:c r="O3473" s="6">
        <x:f>H3473-N3473</x:f>
      </x:c>
    </x:row>
    <x:row r="3474" spans="1:25">
      <x:c r="A3474" s="0" t="s">
        <x:v>118</x:v>
      </x:c>
      <x:c r="B3474" s="0" t="n">
        <x:v>2549</x:v>
      </x:c>
      <x:c r="C3474" s="0" t="s">
        <x:v>21</x:v>
      </x:c>
      <x:c r="D3474" s="0" t="s">
        <x:v>36</x:v>
      </x:c>
      <x:c r="E3474" s="0" t="s">
        <x:v>75</x:v>
      </x:c>
      <x:c r="F3474" s="0" t="s">
        <x:v>26</x:v>
      </x:c>
      <x:c r="G3474" s="0" t="n">
        <x:v>173</x:v>
      </x:c>
      <x:c r="H3474" s="4" t="n">
        <x:v>72.66</x:v>
      </x:c>
      <x:c r="I3474" s="4" t="n">
        <x:v>173</x:v>
      </x:c>
      <x:c r="J3474" s="4" t="n">
        <x:v>0.42</x:v>
      </x:c>
      <x:c r="K3474" s="4">
        <x:f>I3474*J3474</x:f>
      </x:c>
      <x:c r="L3474" s="4" t="n">
        <x:v>0</x:v>
      </x:c>
      <x:c r="M3474" s="5">
        <x:f>J3474/2.053*100</x:f>
      </x:c>
      <x:c r="N3474" s="6">
        <x:f>M3474*L3474/100</x:f>
      </x:c>
      <x:c r="O3474" s="6">
        <x:f>H3474-N3474</x:f>
      </x:c>
    </x:row>
    <x:row r="3475" spans="1:25">
      <x:c r="A3475" s="0" t="s">
        <x:v>118</x:v>
      </x:c>
      <x:c r="B3475" s="0" t="n">
        <x:v>2549</x:v>
      </x:c>
      <x:c r="C3475" s="0" t="s">
        <x:v>21</x:v>
      </x:c>
      <x:c r="D3475" s="0" t="s">
        <x:v>36</x:v>
      </x:c>
      <x:c r="E3475" s="0" t="s">
        <x:v>76</x:v>
      </x:c>
      <x:c r="F3475" s="0" t="s">
        <x:v>26</x:v>
      </x:c>
      <x:c r="G3475" s="0" t="n">
        <x:v>173</x:v>
      </x:c>
      <x:c r="H3475" s="4" t="n">
        <x:v>72.66</x:v>
      </x:c>
      <x:c r="I3475" s="4" t="n">
        <x:v>173</x:v>
      </x:c>
      <x:c r="J3475" s="4" t="n">
        <x:v>0.42</x:v>
      </x:c>
      <x:c r="K3475" s="4">
        <x:f>I3475*J3475</x:f>
      </x:c>
      <x:c r="L3475" s="4" t="n">
        <x:v>0</x:v>
      </x:c>
      <x:c r="M3475" s="5">
        <x:f>J3475/2.053*100</x:f>
      </x:c>
      <x:c r="N3475" s="6">
        <x:f>M3475*L3475/100</x:f>
      </x:c>
      <x:c r="O3475" s="6">
        <x:f>H3475-N3475</x:f>
      </x:c>
    </x:row>
    <x:row r="3476" spans="1:25">
      <x:c r="A3476" s="0" t="s">
        <x:v>107</x:v>
      </x:c>
      <x:c r="B3476" s="0" t="n">
        <x:v>2550</x:v>
      </x:c>
      <x:c r="C3476" s="0" t="s">
        <x:v>21</x:v>
      </x:c>
      <x:c r="D3476" s="0" t="s">
        <x:v>33</x:v>
      </x:c>
      <x:c r="E3476" s="0" t="s">
        <x:v>73</x:v>
      </x:c>
      <x:c r="F3476" s="0" t="s">
        <x:v>20</x:v>
      </x:c>
      <x:c r="G3476" s="0" t="n">
        <x:v>173</x:v>
      </x:c>
      <x:c r="H3476" s="4" t="n">
        <x:v>46.018</x:v>
      </x:c>
      <x:c r="I3476" s="4" t="n">
        <x:v>173</x:v>
      </x:c>
      <x:c r="J3476" s="4" t="n">
        <x:v>0.266</x:v>
      </x:c>
      <x:c r="K3476" s="4">
        <x:f>I3476*J3476</x:f>
      </x:c>
      <x:c r="L3476" s="4" t="n">
        <x:v>84.802</x:v>
      </x:c>
      <x:c r="M3476" s="5">
        <x:f>J3476/2.579*100</x:f>
      </x:c>
      <x:c r="N3476" s="6">
        <x:f>M3476*L3476/100</x:f>
      </x:c>
      <x:c r="O3476" s="6">
        <x:f>H3476-N3476</x:f>
      </x:c>
    </x:row>
    <x:row r="3477" spans="1:25">
      <x:c r="A3477" s="0" t="s">
        <x:v>107</x:v>
      </x:c>
      <x:c r="B3477" s="0" t="n">
        <x:v>2550</x:v>
      </x:c>
      <x:c r="C3477" s="0" t="s">
        <x:v>21</x:v>
      </x:c>
      <x:c r="D3477" s="0" t="s">
        <x:v>22</x:v>
      </x:c>
      <x:c r="E3477" s="0" t="s">
        <x:v>74</x:v>
      </x:c>
      <x:c r="F3477" s="0" t="s">
        <x:v>20</x:v>
      </x:c>
      <x:c r="G3477" s="0" t="n">
        <x:v>173</x:v>
      </x:c>
      <x:c r="H3477" s="4" t="n">
        <x:v>50.4</x:v>
      </x:c>
      <x:c r="I3477" s="4" t="n">
        <x:v>173</x:v>
      </x:c>
      <x:c r="J3477" s="4" t="n">
        <x:v>0.291</x:v>
      </x:c>
      <x:c r="K3477" s="4">
        <x:f>I3477*J3477</x:f>
      </x:c>
      <x:c r="L3477" s="4" t="n">
        <x:v>84.802</x:v>
      </x:c>
      <x:c r="M3477" s="5">
        <x:f>J3477/2.579*100</x:f>
      </x:c>
      <x:c r="N3477" s="6">
        <x:f>M3477*L3477/100</x:f>
      </x:c>
      <x:c r="O3477" s="6">
        <x:f>H3477-N3477</x:f>
      </x:c>
    </x:row>
    <x:row r="3478" spans="1:25">
      <x:c r="A3478" s="0" t="s">
        <x:v>107</x:v>
      </x:c>
      <x:c r="B3478" s="0" t="n">
        <x:v>2550</x:v>
      </x:c>
      <x:c r="C3478" s="0" t="s">
        <x:v>21</x:v>
      </x:c>
      <x:c r="D3478" s="0" t="s">
        <x:v>22</x:v>
      </x:c>
      <x:c r="E3478" s="0" t="s">
        <x:v>74</x:v>
      </x:c>
      <x:c r="F3478" s="0" t="s">
        <x:v>20</x:v>
      </x:c>
      <x:c r="G3478" s="0" t="n">
        <x:v>173</x:v>
      </x:c>
      <x:c r="H3478" s="4" t="n">
        <x:v>50.4</x:v>
      </x:c>
      <x:c r="I3478" s="4" t="n">
        <x:v>173</x:v>
      </x:c>
      <x:c r="J3478" s="4" t="n">
        <x:v>0.291</x:v>
      </x:c>
      <x:c r="K3478" s="4">
        <x:f>I3478*J3478</x:f>
      </x:c>
      <x:c r="L3478" s="4" t="n">
        <x:v>84.802</x:v>
      </x:c>
      <x:c r="M3478" s="5">
        <x:f>J3478/2.579*100</x:f>
      </x:c>
      <x:c r="N3478" s="6">
        <x:f>M3478*L3478/100</x:f>
      </x:c>
      <x:c r="O3478" s="6">
        <x:f>H3478-N3478</x:f>
      </x:c>
    </x:row>
    <x:row r="3479" spans="1:25">
      <x:c r="A3479" s="0" t="s">
        <x:v>107</x:v>
      </x:c>
      <x:c r="B3479" s="0" t="n">
        <x:v>2550</x:v>
      </x:c>
      <x:c r="C3479" s="0" t="s">
        <x:v>21</x:v>
      </x:c>
      <x:c r="D3479" s="0" t="s">
        <x:v>33</x:v>
      </x:c>
      <x:c r="E3479" s="0" t="s">
        <x:v>73</x:v>
      </x:c>
      <x:c r="F3479" s="0" t="s">
        <x:v>20</x:v>
      </x:c>
      <x:c r="G3479" s="0" t="n">
        <x:v>173</x:v>
      </x:c>
      <x:c r="H3479" s="4" t="n">
        <x:v>39.9</x:v>
      </x:c>
      <x:c r="I3479" s="4" t="n">
        <x:v>173</x:v>
      </x:c>
      <x:c r="J3479" s="4" t="n">
        <x:v>0.231</x:v>
      </x:c>
      <x:c r="K3479" s="4">
        <x:f>I3479*J3479</x:f>
      </x:c>
      <x:c r="L3479" s="4" t="n">
        <x:v>84.802</x:v>
      </x:c>
      <x:c r="M3479" s="5">
        <x:f>J3479/2.579*100</x:f>
      </x:c>
      <x:c r="N3479" s="6">
        <x:f>M3479*L3479/100</x:f>
      </x:c>
      <x:c r="O3479" s="6">
        <x:f>H3479-N3479</x:f>
      </x:c>
    </x:row>
    <x:row r="3480" spans="1:25">
      <x:c r="A3480" s="0" t="s">
        <x:v>107</x:v>
      </x:c>
      <x:c r="B3480" s="0" t="n">
        <x:v>2550</x:v>
      </x:c>
      <x:c r="C3480" s="0" t="s">
        <x:v>21</x:v>
      </x:c>
      <x:c r="D3480" s="0" t="s">
        <x:v>22</x:v>
      </x:c>
      <x:c r="E3480" s="0" t="s">
        <x:v>74</x:v>
      </x:c>
      <x:c r="F3480" s="0" t="s">
        <x:v>20</x:v>
      </x:c>
      <x:c r="G3480" s="0" t="n">
        <x:v>173</x:v>
      </x:c>
      <x:c r="H3480" s="4" t="n">
        <x:v>50.4</x:v>
      </x:c>
      <x:c r="I3480" s="4" t="n">
        <x:v>173</x:v>
      </x:c>
      <x:c r="J3480" s="4" t="n">
        <x:v>0.291</x:v>
      </x:c>
      <x:c r="K3480" s="4">
        <x:f>I3480*J3480</x:f>
      </x:c>
      <x:c r="L3480" s="4" t="n">
        <x:v>84.802</x:v>
      </x:c>
      <x:c r="M3480" s="5">
        <x:f>J3480/2.579*100</x:f>
      </x:c>
      <x:c r="N3480" s="6">
        <x:f>M3480*L3480/100</x:f>
      </x:c>
      <x:c r="O3480" s="6">
        <x:f>H3480-N3480</x:f>
      </x:c>
    </x:row>
    <x:row r="3481" spans="1:25">
      <x:c r="A3481" s="0" t="s">
        <x:v>107</x:v>
      </x:c>
      <x:c r="B3481" s="0" t="n">
        <x:v>2550</x:v>
      </x:c>
      <x:c r="C3481" s="0" t="s">
        <x:v>21</x:v>
      </x:c>
      <x:c r="D3481" s="0" t="s">
        <x:v>22</x:v>
      </x:c>
      <x:c r="E3481" s="0" t="s">
        <x:v>74</x:v>
      </x:c>
      <x:c r="F3481" s="0" t="s">
        <x:v>20</x:v>
      </x:c>
      <x:c r="G3481" s="0" t="n">
        <x:v>173</x:v>
      </x:c>
      <x:c r="H3481" s="4" t="n">
        <x:v>50.4</x:v>
      </x:c>
      <x:c r="I3481" s="4" t="n">
        <x:v>173</x:v>
      </x:c>
      <x:c r="J3481" s="4" t="n">
        <x:v>0.291</x:v>
      </x:c>
      <x:c r="K3481" s="4">
        <x:f>I3481*J3481</x:f>
      </x:c>
      <x:c r="L3481" s="4" t="n">
        <x:v>84.802</x:v>
      </x:c>
      <x:c r="M3481" s="5">
        <x:f>J3481/2.579*100</x:f>
      </x:c>
      <x:c r="N3481" s="6">
        <x:f>M3481*L3481/100</x:f>
      </x:c>
      <x:c r="O3481" s="6">
        <x:f>H3481-N3481</x:f>
      </x:c>
    </x:row>
    <x:row r="3482" spans="1:25">
      <x:c r="A3482" s="0" t="s">
        <x:v>107</x:v>
      </x:c>
      <x:c r="B3482" s="0" t="n">
        <x:v>2550</x:v>
      </x:c>
      <x:c r="C3482" s="0" t="s">
        <x:v>21</x:v>
      </x:c>
      <x:c r="D3482" s="0" t="s">
        <x:v>33</x:v>
      </x:c>
      <x:c r="E3482" s="0" t="s">
        <x:v>73</x:v>
      </x:c>
      <x:c r="F3482" s="0" t="s">
        <x:v>26</x:v>
      </x:c>
      <x:c r="G3482" s="0" t="n">
        <x:v>173</x:v>
      </x:c>
      <x:c r="H3482" s="4" t="n">
        <x:v>13.495</x:v>
      </x:c>
      <x:c r="I3482" s="4" t="n">
        <x:v>173</x:v>
      </x:c>
      <x:c r="J3482" s="4" t="n">
        <x:v>0.078</x:v>
      </x:c>
      <x:c r="K3482" s="4">
        <x:f>I3482*J3482</x:f>
      </x:c>
      <x:c r="L3482" s="4" t="n">
        <x:v>84.802</x:v>
      </x:c>
      <x:c r="M3482" s="5">
        <x:f>J3482/2.579*100</x:f>
      </x:c>
      <x:c r="N3482" s="6">
        <x:f>M3482*L3482/100</x:f>
      </x:c>
      <x:c r="O3482" s="6">
        <x:f>H3482-N3482</x:f>
      </x:c>
    </x:row>
    <x:row r="3483" spans="1:25">
      <x:c r="A3483" s="0" t="s">
        <x:v>107</x:v>
      </x:c>
      <x:c r="B3483" s="0" t="n">
        <x:v>2550</x:v>
      </x:c>
      <x:c r="C3483" s="0" t="s">
        <x:v>21</x:v>
      </x:c>
      <x:c r="D3483" s="0" t="s">
        <x:v>36</x:v>
      </x:c>
      <x:c r="E3483" s="0" t="s">
        <x:v>75</x:v>
      </x:c>
      <x:c r="F3483" s="0" t="s">
        <x:v>26</x:v>
      </x:c>
      <x:c r="G3483" s="0" t="n">
        <x:v>173</x:v>
      </x:c>
      <x:c r="H3483" s="4" t="n">
        <x:v>72.663</x:v>
      </x:c>
      <x:c r="I3483" s="4" t="n">
        <x:v>173</x:v>
      </x:c>
      <x:c r="J3483" s="4" t="n">
        <x:v>0.42</x:v>
      </x:c>
      <x:c r="K3483" s="4">
        <x:f>I3483*J3483</x:f>
      </x:c>
      <x:c r="L3483" s="4" t="n">
        <x:v>84.802</x:v>
      </x:c>
      <x:c r="M3483" s="5">
        <x:f>J3483/2.579*100</x:f>
      </x:c>
      <x:c r="N3483" s="6">
        <x:f>M3483*L3483/100</x:f>
      </x:c>
      <x:c r="O3483" s="6">
        <x:f>H3483-N3483</x:f>
      </x:c>
    </x:row>
    <x:row r="3484" spans="1:25">
      <x:c r="A3484" s="0" t="s">
        <x:v>107</x:v>
      </x:c>
      <x:c r="B3484" s="0" t="n">
        <x:v>2550</x:v>
      </x:c>
      <x:c r="C3484" s="0" t="s">
        <x:v>21</x:v>
      </x:c>
      <x:c r="D3484" s="0" t="s">
        <x:v>36</x:v>
      </x:c>
      <x:c r="E3484" s="0" t="s">
        <x:v>76</x:v>
      </x:c>
      <x:c r="F3484" s="0" t="s">
        <x:v>26</x:v>
      </x:c>
      <x:c r="G3484" s="0" t="n">
        <x:v>173</x:v>
      </x:c>
      <x:c r="H3484" s="4" t="n">
        <x:v>72.662</x:v>
      </x:c>
      <x:c r="I3484" s="4" t="n">
        <x:v>173</x:v>
      </x:c>
      <x:c r="J3484" s="4" t="n">
        <x:v>0.42</x:v>
      </x:c>
      <x:c r="K3484" s="4">
        <x:f>I3484*J3484</x:f>
      </x:c>
      <x:c r="L3484" s="4" t="n">
        <x:v>84.802</x:v>
      </x:c>
      <x:c r="M3484" s="5">
        <x:f>J3484/2.579*100</x:f>
      </x:c>
      <x:c r="N3484" s="6">
        <x:f>M3484*L3484/100</x:f>
      </x:c>
      <x:c r="O3484" s="6">
        <x:f>H3484-N3484</x:f>
      </x:c>
    </x:row>
    <x:row r="3485" spans="1:25">
      <x:c r="A3485" s="0" t="s">
        <x:v>79</x:v>
      </x:c>
      <x:c r="B3485" s="0" t="n">
        <x:v>2551</x:v>
      </x:c>
      <x:c r="C3485" s="0" t="s">
        <x:v>21</x:v>
      </x:c>
      <x:c r="D3485" s="0" t="s">
        <x:v>33</x:v>
      </x:c>
      <x:c r="E3485" s="0" t="s">
        <x:v>73</x:v>
      </x:c>
      <x:c r="F3485" s="0" t="s">
        <x:v>20</x:v>
      </x:c>
      <x:c r="G3485" s="0" t="n">
        <x:v>173</x:v>
      </x:c>
      <x:c r="H3485" s="4" t="n">
        <x:v>46.018</x:v>
      </x:c>
      <x:c r="I3485" s="4" t="n">
        <x:v>173</x:v>
      </x:c>
      <x:c r="J3485" s="4" t="n">
        <x:v>0.266</x:v>
      </x:c>
      <x:c r="K3485" s="4">
        <x:f>I3485*J3485</x:f>
      </x:c>
      <x:c r="L3485" s="4" t="n">
        <x:v>15.477</x:v>
      </x:c>
      <x:c r="M3485" s="5">
        <x:f>J3485/1.408*100</x:f>
      </x:c>
      <x:c r="N3485" s="6">
        <x:f>M3485*L3485/100</x:f>
      </x:c>
      <x:c r="O3485" s="6">
        <x:f>H3485-N3485</x:f>
      </x:c>
    </x:row>
    <x:row r="3486" spans="1:25">
      <x:c r="A3486" s="0" t="s">
        <x:v>79</x:v>
      </x:c>
      <x:c r="B3486" s="0" t="n">
        <x:v>2551</x:v>
      </x:c>
      <x:c r="C3486" s="0" t="s">
        <x:v>21</x:v>
      </x:c>
      <x:c r="D3486" s="0" t="s">
        <x:v>22</x:v>
      </x:c>
      <x:c r="E3486" s="0" t="s">
        <x:v>74</x:v>
      </x:c>
      <x:c r="F3486" s="0" t="s">
        <x:v>20</x:v>
      </x:c>
      <x:c r="G3486" s="0" t="n">
        <x:v>173</x:v>
      </x:c>
      <x:c r="H3486" s="4" t="n">
        <x:v>38.752</x:v>
      </x:c>
      <x:c r="I3486" s="4" t="n">
        <x:v>173</x:v>
      </x:c>
      <x:c r="J3486" s="4" t="n">
        <x:v>0.224</x:v>
      </x:c>
      <x:c r="K3486" s="4">
        <x:f>I3486*J3486</x:f>
      </x:c>
      <x:c r="L3486" s="4" t="n">
        <x:v>15.477</x:v>
      </x:c>
      <x:c r="M3486" s="5">
        <x:f>J3486/1.408*100</x:f>
      </x:c>
      <x:c r="N3486" s="6">
        <x:f>M3486*L3486/100</x:f>
      </x:c>
      <x:c r="O3486" s="6">
        <x:f>H3486-N3486</x:f>
      </x:c>
    </x:row>
    <x:row r="3487" spans="1:25">
      <x:c r="A3487" s="0" t="s">
        <x:v>79</x:v>
      </x:c>
      <x:c r="B3487" s="0" t="n">
        <x:v>2551</x:v>
      </x:c>
      <x:c r="C3487" s="0" t="s">
        <x:v>21</x:v>
      </x:c>
      <x:c r="D3487" s="0" t="s">
        <x:v>33</x:v>
      </x:c>
      <x:c r="E3487" s="0" t="s">
        <x:v>73</x:v>
      </x:c>
      <x:c r="F3487" s="0" t="s">
        <x:v>26</x:v>
      </x:c>
      <x:c r="G3487" s="0" t="n">
        <x:v>173</x:v>
      </x:c>
      <x:c r="H3487" s="4" t="n">
        <x:v>13.495</x:v>
      </x:c>
      <x:c r="I3487" s="4" t="n">
        <x:v>173</x:v>
      </x:c>
      <x:c r="J3487" s="4" t="n">
        <x:v>0.078</x:v>
      </x:c>
      <x:c r="K3487" s="4">
        <x:f>I3487*J3487</x:f>
      </x:c>
      <x:c r="L3487" s="4" t="n">
        <x:v>15.477</x:v>
      </x:c>
      <x:c r="M3487" s="5">
        <x:f>J3487/1.408*100</x:f>
      </x:c>
      <x:c r="N3487" s="6">
        <x:f>M3487*L3487/100</x:f>
      </x:c>
      <x:c r="O3487" s="6">
        <x:f>H3487-N3487</x:f>
      </x:c>
    </x:row>
    <x:row r="3488" spans="1:25">
      <x:c r="A3488" s="0" t="s">
        <x:v>79</x:v>
      </x:c>
      <x:c r="B3488" s="0" t="n">
        <x:v>2551</x:v>
      </x:c>
      <x:c r="C3488" s="0" t="s">
        <x:v>21</x:v>
      </x:c>
      <x:c r="D3488" s="0" t="s">
        <x:v>36</x:v>
      </x:c>
      <x:c r="E3488" s="0" t="s">
        <x:v>75</x:v>
      </x:c>
      <x:c r="F3488" s="0" t="s">
        <x:v>26</x:v>
      </x:c>
      <x:c r="G3488" s="0" t="n">
        <x:v>173</x:v>
      </x:c>
      <x:c r="H3488" s="4" t="n">
        <x:v>72.66</x:v>
      </x:c>
      <x:c r="I3488" s="4" t="n">
        <x:v>173</x:v>
      </x:c>
      <x:c r="J3488" s="4" t="n">
        <x:v>0.42</x:v>
      </x:c>
      <x:c r="K3488" s="4">
        <x:f>I3488*J3488</x:f>
      </x:c>
      <x:c r="L3488" s="4" t="n">
        <x:v>15.477</x:v>
      </x:c>
      <x:c r="M3488" s="5">
        <x:f>J3488/1.408*100</x:f>
      </x:c>
      <x:c r="N3488" s="6">
        <x:f>M3488*L3488/100</x:f>
      </x:c>
      <x:c r="O3488" s="6">
        <x:f>H3488-N3488</x:f>
      </x:c>
    </x:row>
    <x:row r="3489" spans="1:25">
      <x:c r="A3489" s="0" t="s">
        <x:v>79</x:v>
      </x:c>
      <x:c r="B3489" s="0" t="n">
        <x:v>2551</x:v>
      </x:c>
      <x:c r="C3489" s="0" t="s">
        <x:v>21</x:v>
      </x:c>
      <x:c r="D3489" s="0" t="s">
        <x:v>36</x:v>
      </x:c>
      <x:c r="E3489" s="0" t="s">
        <x:v>76</x:v>
      </x:c>
      <x:c r="F3489" s="0" t="s">
        <x:v>26</x:v>
      </x:c>
      <x:c r="G3489" s="0" t="n">
        <x:v>173</x:v>
      </x:c>
      <x:c r="H3489" s="4" t="n">
        <x:v>72.66</x:v>
      </x:c>
      <x:c r="I3489" s="4" t="n">
        <x:v>173</x:v>
      </x:c>
      <x:c r="J3489" s="4" t="n">
        <x:v>0.42</x:v>
      </x:c>
      <x:c r="K3489" s="4">
        <x:f>I3489*J3489</x:f>
      </x:c>
      <x:c r="L3489" s="4" t="n">
        <x:v>15.477</x:v>
      </x:c>
      <x:c r="M3489" s="5">
        <x:f>J3489/1.408*100</x:f>
      </x:c>
      <x:c r="N3489" s="6">
        <x:f>M3489*L3489/100</x:f>
      </x:c>
      <x:c r="O3489" s="6">
        <x:f>H3489-N3489</x:f>
      </x:c>
    </x:row>
    <x:row r="3490" spans="1:25">
      <x:c r="A3490" s="0" t="s">
        <x:v>77</x:v>
      </x:c>
      <x:c r="B3490" s="0" t="n">
        <x:v>2552</x:v>
      </x:c>
      <x:c r="C3490" s="0" t="s">
        <x:v>21</x:v>
      </x:c>
      <x:c r="D3490" s="0" t="s">
        <x:v>33</x:v>
      </x:c>
      <x:c r="E3490" s="0" t="s">
        <x:v>73</x:v>
      </x:c>
      <x:c r="F3490" s="0" t="s">
        <x:v>20</x:v>
      </x:c>
      <x:c r="G3490" s="0" t="n">
        <x:v>173</x:v>
      </x:c>
      <x:c r="H3490" s="4" t="n">
        <x:v>46.018</x:v>
      </x:c>
      <x:c r="I3490" s="4" t="n">
        <x:v>173</x:v>
      </x:c>
      <x:c r="J3490" s="4" t="n">
        <x:v>0.266</x:v>
      </x:c>
      <x:c r="K3490" s="4">
        <x:f>I3490*J3490</x:f>
      </x:c>
      <x:c r="L3490" s="4" t="n">
        <x:v>0</x:v>
      </x:c>
      <x:c r="M3490" s="5">
        <x:f>J3490/1.766*100</x:f>
      </x:c>
      <x:c r="N3490" s="6">
        <x:f>M3490*L3490/100</x:f>
      </x:c>
      <x:c r="O3490" s="6">
        <x:f>H3490-N3490</x:f>
      </x:c>
    </x:row>
    <x:row r="3491" spans="1:25">
      <x:c r="A3491" s="0" t="s">
        <x:v>77</x:v>
      </x:c>
      <x:c r="B3491" s="0" t="n">
        <x:v>2552</x:v>
      </x:c>
      <x:c r="C3491" s="0" t="s">
        <x:v>21</x:v>
      </x:c>
      <x:c r="D3491" s="0" t="s">
        <x:v>22</x:v>
      </x:c>
      <x:c r="E3491" s="0" t="s">
        <x:v>74</x:v>
      </x:c>
      <x:c r="F3491" s="0" t="s">
        <x:v>20</x:v>
      </x:c>
      <x:c r="G3491" s="0" t="n">
        <x:v>173</x:v>
      </x:c>
      <x:c r="H3491" s="4" t="n">
        <x:v>50.4</x:v>
      </x:c>
      <x:c r="I3491" s="4" t="n">
        <x:v>173</x:v>
      </x:c>
      <x:c r="J3491" s="4" t="n">
        <x:v>0.291</x:v>
      </x:c>
      <x:c r="K3491" s="4">
        <x:f>I3491*J3491</x:f>
      </x:c>
      <x:c r="L3491" s="4" t="n">
        <x:v>0</x:v>
      </x:c>
      <x:c r="M3491" s="5">
        <x:f>J3491/1.766*100</x:f>
      </x:c>
      <x:c r="N3491" s="6">
        <x:f>M3491*L3491/100</x:f>
      </x:c>
      <x:c r="O3491" s="6">
        <x:f>H3491-N3491</x:f>
      </x:c>
    </x:row>
    <x:row r="3492" spans="1:25">
      <x:c r="A3492" s="0" t="s">
        <x:v>77</x:v>
      </x:c>
      <x:c r="B3492" s="0" t="n">
        <x:v>2552</x:v>
      </x:c>
      <x:c r="C3492" s="0" t="s">
        <x:v>21</x:v>
      </x:c>
      <x:c r="D3492" s="0" t="s">
        <x:v>22</x:v>
      </x:c>
      <x:c r="E3492" s="0" t="s">
        <x:v>74</x:v>
      </x:c>
      <x:c r="F3492" s="0" t="s">
        <x:v>20</x:v>
      </x:c>
      <x:c r="G3492" s="0" t="n">
        <x:v>173</x:v>
      </x:c>
      <x:c r="H3492" s="4" t="n">
        <x:v>50.4</x:v>
      </x:c>
      <x:c r="I3492" s="4" t="n">
        <x:v>173</x:v>
      </x:c>
      <x:c r="J3492" s="4" t="n">
        <x:v>0.291</x:v>
      </x:c>
      <x:c r="K3492" s="4">
        <x:f>I3492*J3492</x:f>
      </x:c>
      <x:c r="L3492" s="4" t="n">
        <x:v>0</x:v>
      </x:c>
      <x:c r="M3492" s="5">
        <x:f>J3492/1.766*100</x:f>
      </x:c>
      <x:c r="N3492" s="6">
        <x:f>M3492*L3492/100</x:f>
      </x:c>
      <x:c r="O3492" s="6">
        <x:f>H3492-N3492</x:f>
      </x:c>
    </x:row>
    <x:row r="3493" spans="1:25">
      <x:c r="A3493" s="0" t="s">
        <x:v>77</x:v>
      </x:c>
      <x:c r="B3493" s="0" t="n">
        <x:v>2552</x:v>
      </x:c>
      <x:c r="C3493" s="0" t="s">
        <x:v>21</x:v>
      </x:c>
      <x:c r="D3493" s="0" t="s">
        <x:v>33</x:v>
      </x:c>
      <x:c r="E3493" s="0" t="s">
        <x:v>73</x:v>
      </x:c>
      <x:c r="F3493" s="0" t="s">
        <x:v>26</x:v>
      </x:c>
      <x:c r="G3493" s="0" t="n">
        <x:v>173</x:v>
      </x:c>
      <x:c r="H3493" s="4" t="n">
        <x:v>13.495</x:v>
      </x:c>
      <x:c r="I3493" s="4" t="n">
        <x:v>173</x:v>
      </x:c>
      <x:c r="J3493" s="4" t="n">
        <x:v>0.078</x:v>
      </x:c>
      <x:c r="K3493" s="4">
        <x:f>I3493*J3493</x:f>
      </x:c>
      <x:c r="L3493" s="4" t="n">
        <x:v>0</x:v>
      </x:c>
      <x:c r="M3493" s="5">
        <x:f>J3493/1.766*100</x:f>
      </x:c>
      <x:c r="N3493" s="6">
        <x:f>M3493*L3493/100</x:f>
      </x:c>
      <x:c r="O3493" s="6">
        <x:f>H3493-N3493</x:f>
      </x:c>
    </x:row>
    <x:row r="3494" spans="1:25">
      <x:c r="A3494" s="0" t="s">
        <x:v>77</x:v>
      </x:c>
      <x:c r="B3494" s="0" t="n">
        <x:v>2552</x:v>
      </x:c>
      <x:c r="C3494" s="0" t="s">
        <x:v>21</x:v>
      </x:c>
      <x:c r="D3494" s="0" t="s">
        <x:v>36</x:v>
      </x:c>
      <x:c r="E3494" s="0" t="s">
        <x:v>75</x:v>
      </x:c>
      <x:c r="F3494" s="0" t="s">
        <x:v>26</x:v>
      </x:c>
      <x:c r="G3494" s="0" t="n">
        <x:v>173</x:v>
      </x:c>
      <x:c r="H3494" s="4" t="n">
        <x:v>72.66</x:v>
      </x:c>
      <x:c r="I3494" s="4" t="n">
        <x:v>173</x:v>
      </x:c>
      <x:c r="J3494" s="4" t="n">
        <x:v>0.42</x:v>
      </x:c>
      <x:c r="K3494" s="4">
        <x:f>I3494*J3494</x:f>
      </x:c>
      <x:c r="L3494" s="4" t="n">
        <x:v>0</x:v>
      </x:c>
      <x:c r="M3494" s="5">
        <x:f>J3494/1.766*100</x:f>
      </x:c>
      <x:c r="N3494" s="6">
        <x:f>M3494*L3494/100</x:f>
      </x:c>
      <x:c r="O3494" s="6">
        <x:f>H3494-N3494</x:f>
      </x:c>
    </x:row>
    <x:row r="3495" spans="1:25">
      <x:c r="A3495" s="0" t="s">
        <x:v>77</x:v>
      </x:c>
      <x:c r="B3495" s="0" t="n">
        <x:v>2552</x:v>
      </x:c>
      <x:c r="C3495" s="0" t="s">
        <x:v>21</x:v>
      </x:c>
      <x:c r="D3495" s="0" t="s">
        <x:v>36</x:v>
      </x:c>
      <x:c r="E3495" s="0" t="s">
        <x:v>76</x:v>
      </x:c>
      <x:c r="F3495" s="0" t="s">
        <x:v>26</x:v>
      </x:c>
      <x:c r="G3495" s="0" t="n">
        <x:v>173</x:v>
      </x:c>
      <x:c r="H3495" s="4" t="n">
        <x:v>72.661</x:v>
      </x:c>
      <x:c r="I3495" s="4" t="n">
        <x:v>173</x:v>
      </x:c>
      <x:c r="J3495" s="4" t="n">
        <x:v>0.42</x:v>
      </x:c>
      <x:c r="K3495" s="4">
        <x:f>I3495*J3495</x:f>
      </x:c>
      <x:c r="L3495" s="4" t="n">
        <x:v>0</x:v>
      </x:c>
      <x:c r="M3495" s="5">
        <x:f>J3495/1.766*100</x:f>
      </x:c>
      <x:c r="N3495" s="6">
        <x:f>M3495*L3495/100</x:f>
      </x:c>
      <x:c r="O3495" s="6">
        <x:f>H3495-N3495</x:f>
      </x:c>
    </x:row>
    <x:row r="3496" spans="1:25">
      <x:c r="A3496" s="0" t="s">
        <x:v>132</x:v>
      </x:c>
      <x:c r="B3496" s="0" t="n">
        <x:v>2553</x:v>
      </x:c>
      <x:c r="C3496" s="0" t="s">
        <x:v>128</x:v>
      </x:c>
      <x:c r="D3496" s="0" t="s">
        <x:v>129</x:v>
      </x:c>
      <x:c r="E3496" s="0" t="s">
        <x:v>130</x:v>
      </x:c>
      <x:c r="F3496" s="0" t="s">
        <x:v>20</x:v>
      </x:c>
      <x:c r="G3496" s="0" t="n">
        <x:v>576</x:v>
      </x:c>
      <x:c r="H3496" s="4" t="n">
        <x:v>98.8</x:v>
      </x:c>
      <x:c r="I3496" s="4" t="n">
        <x:v>576</x:v>
      </x:c>
      <x:c r="J3496" s="4" t="n">
        <x:v>0.172</x:v>
      </x:c>
      <x:c r="K3496" s="4">
        <x:f>I3496*J3496</x:f>
      </x:c>
      <x:c r="L3496" s="4" t="n">
        <x:v>141.936</x:v>
      </x:c>
      <x:c r="M3496" s="5">
        <x:f>J3496/0.998*100</x:f>
      </x:c>
      <x:c r="N3496" s="6">
        <x:f>M3496*L3496/100</x:f>
      </x:c>
      <x:c r="O3496" s="6">
        <x:f>H3496-N3496</x:f>
      </x:c>
    </x:row>
    <x:row r="3497" spans="1:25">
      <x:c r="A3497" s="0" t="s">
        <x:v>132</x:v>
      </x:c>
      <x:c r="B3497" s="0" t="n">
        <x:v>2553</x:v>
      </x:c>
      <x:c r="C3497" s="0" t="s">
        <x:v>128</x:v>
      </x:c>
      <x:c r="D3497" s="0" t="s">
        <x:v>129</x:v>
      </x:c>
      <x:c r="E3497" s="0" t="s">
        <x:v>130</x:v>
      </x:c>
      <x:c r="F3497" s="0" t="s">
        <x:v>20</x:v>
      </x:c>
      <x:c r="G3497" s="0" t="n">
        <x:v>576</x:v>
      </x:c>
      <x:c r="H3497" s="4" t="n">
        <x:v>98.8</x:v>
      </x:c>
      <x:c r="I3497" s="4" t="n">
        <x:v>576</x:v>
      </x:c>
      <x:c r="J3497" s="4" t="n">
        <x:v>0.172</x:v>
      </x:c>
      <x:c r="K3497" s="4">
        <x:f>I3497*J3497</x:f>
      </x:c>
      <x:c r="L3497" s="4" t="n">
        <x:v>141.936</x:v>
      </x:c>
      <x:c r="M3497" s="5">
        <x:f>J3497/0.998*100</x:f>
      </x:c>
      <x:c r="N3497" s="6">
        <x:f>M3497*L3497/100</x:f>
      </x:c>
      <x:c r="O3497" s="6">
        <x:f>H3497-N3497</x:f>
      </x:c>
    </x:row>
    <x:row r="3498" spans="1:25">
      <x:c r="A3498" s="0" t="s">
        <x:v>132</x:v>
      </x:c>
      <x:c r="B3498" s="0" t="n">
        <x:v>2553</x:v>
      </x:c>
      <x:c r="C3498" s="0" t="s">
        <x:v>128</x:v>
      </x:c>
      <x:c r="D3498" s="0" t="s">
        <x:v>129</x:v>
      </x:c>
      <x:c r="E3498" s="0" t="s">
        <x:v>130</x:v>
      </x:c>
      <x:c r="F3498" s="0" t="s">
        <x:v>20</x:v>
      </x:c>
      <x:c r="G3498" s="0" t="n">
        <x:v>576</x:v>
      </x:c>
      <x:c r="H3498" s="4" t="n">
        <x:v>98.8</x:v>
      </x:c>
      <x:c r="I3498" s="4" t="n">
        <x:v>576</x:v>
      </x:c>
      <x:c r="J3498" s="4" t="n">
        <x:v>0.172</x:v>
      </x:c>
      <x:c r="K3498" s="4">
        <x:f>I3498*J3498</x:f>
      </x:c>
      <x:c r="L3498" s="4" t="n">
        <x:v>141.936</x:v>
      </x:c>
      <x:c r="M3498" s="5">
        <x:f>J3498/0.998*100</x:f>
      </x:c>
      <x:c r="N3498" s="6">
        <x:f>M3498*L3498/100</x:f>
      </x:c>
      <x:c r="O3498" s="6">
        <x:f>H3498-N3498</x:f>
      </x:c>
    </x:row>
    <x:row r="3499" spans="1:25">
      <x:c r="A3499" s="0" t="s">
        <x:v>132</x:v>
      </x:c>
      <x:c r="B3499" s="0" t="n">
        <x:v>2553</x:v>
      </x:c>
      <x:c r="C3499" s="0" t="s">
        <x:v>128</x:v>
      </x:c>
      <x:c r="D3499" s="0" t="s">
        <x:v>18</x:v>
      </x:c>
      <x:c r="E3499" s="0" t="s">
        <x:v>19</x:v>
      </x:c>
      <x:c r="F3499" s="0" t="s">
        <x:v>20</x:v>
      </x:c>
      <x:c r="G3499" s="0" t="n">
        <x:v>576</x:v>
      </x:c>
      <x:c r="H3499" s="4" t="n">
        <x:v>118.56</x:v>
      </x:c>
      <x:c r="I3499" s="4" t="n">
        <x:v>576</x:v>
      </x:c>
      <x:c r="J3499" s="4" t="n">
        <x:v>0.206</x:v>
      </x:c>
      <x:c r="K3499" s="4">
        <x:f>I3499*J3499</x:f>
      </x:c>
      <x:c r="L3499" s="4" t="n">
        <x:v>141.936</x:v>
      </x:c>
      <x:c r="M3499" s="5">
        <x:f>J3499/0.998*100</x:f>
      </x:c>
      <x:c r="N3499" s="6">
        <x:f>M3499*L3499/100</x:f>
      </x:c>
      <x:c r="O3499" s="6">
        <x:f>H3499-N3499</x:f>
      </x:c>
    </x:row>
    <x:row r="3500" spans="1:25">
      <x:c r="A3500" s="0" t="s">
        <x:v>132</x:v>
      </x:c>
      <x:c r="B3500" s="0" t="n">
        <x:v>2553</x:v>
      </x:c>
      <x:c r="C3500" s="0" t="s">
        <x:v>128</x:v>
      </x:c>
      <x:c r="D3500" s="0" t="s">
        <x:v>18</x:v>
      </x:c>
      <x:c r="E3500" s="0" t="s">
        <x:v>19</x:v>
      </x:c>
      <x:c r="F3500" s="0" t="s">
        <x:v>20</x:v>
      </x:c>
      <x:c r="G3500" s="0" t="n">
        <x:v>576</x:v>
      </x:c>
      <x:c r="H3500" s="4" t="n">
        <x:v>118.56</x:v>
      </x:c>
      <x:c r="I3500" s="4" t="n">
        <x:v>576</x:v>
      </x:c>
      <x:c r="J3500" s="4" t="n">
        <x:v>0.206</x:v>
      </x:c>
      <x:c r="K3500" s="4">
        <x:f>I3500*J3500</x:f>
      </x:c>
      <x:c r="L3500" s="4" t="n">
        <x:v>141.936</x:v>
      </x:c>
      <x:c r="M3500" s="5">
        <x:f>J3500/0.998*100</x:f>
      </x:c>
      <x:c r="N3500" s="6">
        <x:f>M3500*L3500/100</x:f>
      </x:c>
      <x:c r="O3500" s="6">
        <x:f>H3500-N3500</x:f>
      </x:c>
    </x:row>
    <x:row r="3501" spans="1:25">
      <x:c r="A3501" s="0" t="s">
        <x:v>132</x:v>
      </x:c>
      <x:c r="B3501" s="0" t="n">
        <x:v>2553</x:v>
      </x:c>
      <x:c r="C3501" s="0" t="s">
        <x:v>128</x:v>
      </x:c>
      <x:c r="D3501" s="0" t="s">
        <x:v>18</x:v>
      </x:c>
      <x:c r="E3501" s="0" t="s">
        <x:v>19</x:v>
      </x:c>
      <x:c r="F3501" s="0" t="s">
        <x:v>26</x:v>
      </x:c>
      <x:c r="G3501" s="0" t="n">
        <x:v>576</x:v>
      </x:c>
      <x:c r="H3501" s="4" t="n">
        <x:v>43.261</x:v>
      </x:c>
      <x:c r="I3501" s="4" t="n">
        <x:v>576</x:v>
      </x:c>
      <x:c r="J3501" s="4" t="n">
        <x:v>0.07</x:v>
      </x:c>
      <x:c r="K3501" s="4">
        <x:f>I3501*J3501</x:f>
      </x:c>
      <x:c r="L3501" s="4" t="n">
        <x:v>141.936</x:v>
      </x:c>
      <x:c r="M3501" s="5">
        <x:f>J3501/0.998*100</x:f>
      </x:c>
      <x:c r="N3501" s="6">
        <x:f>M3501*L3501/100</x:f>
      </x:c>
      <x:c r="O3501" s="6">
        <x:f>H3501-N3501</x:f>
      </x:c>
    </x:row>
    <x:row r="3502" spans="1:25">
      <x:c r="A3502" s="0" t="s">
        <x:v>47</x:v>
      </x:c>
      <x:c r="B3502" s="0" t="n">
        <x:v>2554</x:v>
      </x:c>
      <x:c r="C3502" s="0" t="s">
        <x:v>21</x:v>
      </x:c>
      <x:c r="D3502" s="0" t="s">
        <x:v>33</x:v>
      </x:c>
      <x:c r="E3502" s="0" t="s">
        <x:v>34</x:v>
      </x:c>
      <x:c r="F3502" s="0" t="s">
        <x:v>20</x:v>
      </x:c>
      <x:c r="G3502" s="0" t="n">
        <x:v>173</x:v>
      </x:c>
      <x:c r="H3502" s="4" t="n">
        <x:v>46.018</x:v>
      </x:c>
      <x:c r="I3502" s="4" t="n">
        <x:v>173</x:v>
      </x:c>
      <x:c r="J3502" s="4" t="n">
        <x:v>0.266</x:v>
      </x:c>
      <x:c r="K3502" s="4">
        <x:f>I3502*J3502</x:f>
      </x:c>
      <x:c r="L3502" s="4" t="n">
        <x:v>70</x:v>
      </x:c>
      <x:c r="M3502" s="5">
        <x:f>J3502/1.766*100</x:f>
      </x:c>
      <x:c r="N3502" s="6">
        <x:f>M3502*L3502/100</x:f>
      </x:c>
      <x:c r="O3502" s="6">
        <x:f>H3502-N3502</x:f>
      </x:c>
    </x:row>
    <x:row r="3503" spans="1:25">
      <x:c r="A3503" s="0" t="s">
        <x:v>47</x:v>
      </x:c>
      <x:c r="B3503" s="0" t="n">
        <x:v>2554</x:v>
      </x:c>
      <x:c r="C3503" s="0" t="s">
        <x:v>21</x:v>
      </x:c>
      <x:c r="D3503" s="0" t="s">
        <x:v>22</x:v>
      </x:c>
      <x:c r="E3503" s="0" t="s">
        <x:v>35</x:v>
      </x:c>
      <x:c r="F3503" s="0" t="s">
        <x:v>20</x:v>
      </x:c>
      <x:c r="G3503" s="0" t="n">
        <x:v>173</x:v>
      </x:c>
      <x:c r="H3503" s="4" t="n">
        <x:v>50.4</x:v>
      </x:c>
      <x:c r="I3503" s="4" t="n">
        <x:v>173</x:v>
      </x:c>
      <x:c r="J3503" s="4" t="n">
        <x:v>0.291</x:v>
      </x:c>
      <x:c r="K3503" s="4">
        <x:f>I3503*J3503</x:f>
      </x:c>
      <x:c r="L3503" s="4" t="n">
        <x:v>70</x:v>
      </x:c>
      <x:c r="M3503" s="5">
        <x:f>J3503/1.766*100</x:f>
      </x:c>
      <x:c r="N3503" s="6">
        <x:f>M3503*L3503/100</x:f>
      </x:c>
      <x:c r="O3503" s="6">
        <x:f>H3503-N3503</x:f>
      </x:c>
    </x:row>
    <x:row r="3504" spans="1:25">
      <x:c r="A3504" s="0" t="s">
        <x:v>47</x:v>
      </x:c>
      <x:c r="B3504" s="0" t="n">
        <x:v>2554</x:v>
      </x:c>
      <x:c r="C3504" s="0" t="s">
        <x:v>21</x:v>
      </x:c>
      <x:c r="D3504" s="0" t="s">
        <x:v>22</x:v>
      </x:c>
      <x:c r="E3504" s="0" t="s">
        <x:v>35</x:v>
      </x:c>
      <x:c r="F3504" s="0" t="s">
        <x:v>20</x:v>
      </x:c>
      <x:c r="G3504" s="0" t="n">
        <x:v>173</x:v>
      </x:c>
      <x:c r="H3504" s="4" t="n">
        <x:v>50.4</x:v>
      </x:c>
      <x:c r="I3504" s="4" t="n">
        <x:v>173</x:v>
      </x:c>
      <x:c r="J3504" s="4" t="n">
        <x:v>0.291</x:v>
      </x:c>
      <x:c r="K3504" s="4">
        <x:f>I3504*J3504</x:f>
      </x:c>
      <x:c r="L3504" s="4" t="n">
        <x:v>70</x:v>
      </x:c>
      <x:c r="M3504" s="5">
        <x:f>J3504/1.766*100</x:f>
      </x:c>
      <x:c r="N3504" s="6">
        <x:f>M3504*L3504/100</x:f>
      </x:c>
      <x:c r="O3504" s="6">
        <x:f>H3504-N3504</x:f>
      </x:c>
    </x:row>
    <x:row r="3505" spans="1:25">
      <x:c r="A3505" s="0" t="s">
        <x:v>47</x:v>
      </x:c>
      <x:c r="B3505" s="0" t="n">
        <x:v>2554</x:v>
      </x:c>
      <x:c r="C3505" s="0" t="s">
        <x:v>21</x:v>
      </x:c>
      <x:c r="D3505" s="0" t="s">
        <x:v>33</x:v>
      </x:c>
      <x:c r="E3505" s="0" t="s">
        <x:v>34</x:v>
      </x:c>
      <x:c r="F3505" s="0" t="s">
        <x:v>26</x:v>
      </x:c>
      <x:c r="G3505" s="0" t="n">
        <x:v>173</x:v>
      </x:c>
      <x:c r="H3505" s="4" t="n">
        <x:v>13.499</x:v>
      </x:c>
      <x:c r="I3505" s="4" t="n">
        <x:v>173</x:v>
      </x:c>
      <x:c r="J3505" s="4" t="n">
        <x:v>0.078</x:v>
      </x:c>
      <x:c r="K3505" s="4">
        <x:f>I3505*J3505</x:f>
      </x:c>
      <x:c r="L3505" s="4" t="n">
        <x:v>70</x:v>
      </x:c>
      <x:c r="M3505" s="5">
        <x:f>J3505/1.766*100</x:f>
      </x:c>
      <x:c r="N3505" s="6">
        <x:f>M3505*L3505/100</x:f>
      </x:c>
      <x:c r="O3505" s="6">
        <x:f>H3505-N3505</x:f>
      </x:c>
    </x:row>
    <x:row r="3506" spans="1:25">
      <x:c r="A3506" s="0" t="s">
        <x:v>47</x:v>
      </x:c>
      <x:c r="B3506" s="0" t="n">
        <x:v>2554</x:v>
      </x:c>
      <x:c r="C3506" s="0" t="s">
        <x:v>21</x:v>
      </x:c>
      <x:c r="D3506" s="0" t="s">
        <x:v>36</x:v>
      </x:c>
      <x:c r="E3506" s="0" t="s">
        <x:v>37</x:v>
      </x:c>
      <x:c r="F3506" s="0" t="s">
        <x:v>26</x:v>
      </x:c>
      <x:c r="G3506" s="0" t="n">
        <x:v>173</x:v>
      </x:c>
      <x:c r="H3506" s="4" t="n">
        <x:v>72.66</x:v>
      </x:c>
      <x:c r="I3506" s="4" t="n">
        <x:v>173</x:v>
      </x:c>
      <x:c r="J3506" s="4" t="n">
        <x:v>0.42</x:v>
      </x:c>
      <x:c r="K3506" s="4">
        <x:f>I3506*J3506</x:f>
      </x:c>
      <x:c r="L3506" s="4" t="n">
        <x:v>70</x:v>
      </x:c>
      <x:c r="M3506" s="5">
        <x:f>J3506/1.766*100</x:f>
      </x:c>
      <x:c r="N3506" s="6">
        <x:f>M3506*L3506/100</x:f>
      </x:c>
      <x:c r="O3506" s="6">
        <x:f>H3506-N3506</x:f>
      </x:c>
    </x:row>
    <x:row r="3507" spans="1:25">
      <x:c r="A3507" s="0" t="s">
        <x:v>47</x:v>
      </x:c>
      <x:c r="B3507" s="0" t="n">
        <x:v>2554</x:v>
      </x:c>
      <x:c r="C3507" s="0" t="s">
        <x:v>21</x:v>
      </x:c>
      <x:c r="D3507" s="0" t="s">
        <x:v>36</x:v>
      </x:c>
      <x:c r="E3507" s="0" t="s">
        <x:v>38</x:v>
      </x:c>
      <x:c r="F3507" s="0" t="s">
        <x:v>26</x:v>
      </x:c>
      <x:c r="G3507" s="0" t="n">
        <x:v>173</x:v>
      </x:c>
      <x:c r="H3507" s="4" t="n">
        <x:v>72.66</x:v>
      </x:c>
      <x:c r="I3507" s="4" t="n">
        <x:v>173</x:v>
      </x:c>
      <x:c r="J3507" s="4" t="n">
        <x:v>0.42</x:v>
      </x:c>
      <x:c r="K3507" s="4">
        <x:f>I3507*J3507</x:f>
      </x:c>
      <x:c r="L3507" s="4" t="n">
        <x:v>70</x:v>
      </x:c>
      <x:c r="M3507" s="5">
        <x:f>J3507/1.766*100</x:f>
      </x:c>
      <x:c r="N3507" s="6">
        <x:f>M3507*L3507/100</x:f>
      </x:c>
      <x:c r="O3507" s="6">
        <x:f>H3507-N3507</x:f>
      </x:c>
    </x:row>
    <x:row r="3508" spans="1:25">
      <x:c r="A3508" s="0" t="s">
        <x:v>109</x:v>
      </x:c>
      <x:c r="B3508" s="0" t="n">
        <x:v>2555</x:v>
      </x:c>
      <x:c r="C3508" s="0" t="s">
        <x:v>21</x:v>
      </x:c>
      <x:c r="D3508" s="0" t="s">
        <x:v>22</x:v>
      </x:c>
      <x:c r="E3508" s="0" t="s">
        <x:v>35</x:v>
      </x:c>
      <x:c r="F3508" s="0" t="s">
        <x:v>20</x:v>
      </x:c>
      <x:c r="G3508" s="0" t="n">
        <x:v>173</x:v>
      </x:c>
      <x:c r="H3508" s="4" t="n">
        <x:v>50.4</x:v>
      </x:c>
      <x:c r="I3508" s="4" t="n">
        <x:v>173</x:v>
      </x:c>
      <x:c r="J3508" s="4" t="n">
        <x:v>0.291</x:v>
      </x:c>
      <x:c r="K3508" s="4">
        <x:f>I3508*J3508</x:f>
      </x:c>
      <x:c r="L3508" s="4" t="n">
        <x:v>0</x:v>
      </x:c>
      <x:c r="M3508" s="5">
        <x:f>J3508/1.766*100</x:f>
      </x:c>
      <x:c r="N3508" s="6">
        <x:f>M3508*L3508/100</x:f>
      </x:c>
      <x:c r="O3508" s="6">
        <x:f>H3508-N3508</x:f>
      </x:c>
    </x:row>
    <x:row r="3509" spans="1:25">
      <x:c r="A3509" s="0" t="s">
        <x:v>109</x:v>
      </x:c>
      <x:c r="B3509" s="0" t="n">
        <x:v>2555</x:v>
      </x:c>
      <x:c r="C3509" s="0" t="s">
        <x:v>21</x:v>
      </x:c>
      <x:c r="D3509" s="0" t="s">
        <x:v>22</x:v>
      </x:c>
      <x:c r="E3509" s="0" t="s">
        <x:v>35</x:v>
      </x:c>
      <x:c r="F3509" s="0" t="s">
        <x:v>20</x:v>
      </x:c>
      <x:c r="G3509" s="0" t="n">
        <x:v>173</x:v>
      </x:c>
      <x:c r="H3509" s="4" t="n">
        <x:v>50.4</x:v>
      </x:c>
      <x:c r="I3509" s="4" t="n">
        <x:v>173</x:v>
      </x:c>
      <x:c r="J3509" s="4" t="n">
        <x:v>0.291</x:v>
      </x:c>
      <x:c r="K3509" s="4">
        <x:f>I3509*J3509</x:f>
      </x:c>
      <x:c r="L3509" s="4" t="n">
        <x:v>0</x:v>
      </x:c>
      <x:c r="M3509" s="5">
        <x:f>J3509/1.766*100</x:f>
      </x:c>
      <x:c r="N3509" s="6">
        <x:f>M3509*L3509/100</x:f>
      </x:c>
      <x:c r="O3509" s="6">
        <x:f>H3509-N3509</x:f>
      </x:c>
    </x:row>
    <x:row r="3510" spans="1:25">
      <x:c r="A3510" s="0" t="s">
        <x:v>109</x:v>
      </x:c>
      <x:c r="B3510" s="0" t="n">
        <x:v>2555</x:v>
      </x:c>
      <x:c r="C3510" s="0" t="s">
        <x:v>21</x:v>
      </x:c>
      <x:c r="D3510" s="0" t="s">
        <x:v>33</x:v>
      </x:c>
      <x:c r="E3510" s="0" t="s">
        <x:v>34</x:v>
      </x:c>
      <x:c r="F3510" s="0" t="s">
        <x:v>20</x:v>
      </x:c>
      <x:c r="G3510" s="0" t="n">
        <x:v>173</x:v>
      </x:c>
      <x:c r="H3510" s="4" t="n">
        <x:v>46.018</x:v>
      </x:c>
      <x:c r="I3510" s="4" t="n">
        <x:v>173</x:v>
      </x:c>
      <x:c r="J3510" s="4" t="n">
        <x:v>0.266</x:v>
      </x:c>
      <x:c r="K3510" s="4">
        <x:f>I3510*J3510</x:f>
      </x:c>
      <x:c r="L3510" s="4" t="n">
        <x:v>0</x:v>
      </x:c>
      <x:c r="M3510" s="5">
        <x:f>J3510/1.766*100</x:f>
      </x:c>
      <x:c r="N3510" s="6">
        <x:f>M3510*L3510/100</x:f>
      </x:c>
      <x:c r="O3510" s="6">
        <x:f>H3510-N3510</x:f>
      </x:c>
    </x:row>
    <x:row r="3511" spans="1:25">
      <x:c r="A3511" s="0" t="s">
        <x:v>109</x:v>
      </x:c>
      <x:c r="B3511" s="0" t="n">
        <x:v>2555</x:v>
      </x:c>
      <x:c r="C3511" s="0" t="s">
        <x:v>21</x:v>
      </x:c>
      <x:c r="D3511" s="0" t="s">
        <x:v>33</x:v>
      </x:c>
      <x:c r="E3511" s="0" t="s">
        <x:v>34</x:v>
      </x:c>
      <x:c r="F3511" s="0" t="s">
        <x:v>26</x:v>
      </x:c>
      <x:c r="G3511" s="0" t="n">
        <x:v>173</x:v>
      </x:c>
      <x:c r="H3511" s="4" t="n">
        <x:v>13.495</x:v>
      </x:c>
      <x:c r="I3511" s="4" t="n">
        <x:v>173</x:v>
      </x:c>
      <x:c r="J3511" s="4" t="n">
        <x:v>0.078</x:v>
      </x:c>
      <x:c r="K3511" s="4">
        <x:f>I3511*J3511</x:f>
      </x:c>
      <x:c r="L3511" s="4" t="n">
        <x:v>0</x:v>
      </x:c>
      <x:c r="M3511" s="5">
        <x:f>J3511/1.766*100</x:f>
      </x:c>
      <x:c r="N3511" s="6">
        <x:f>M3511*L3511/100</x:f>
      </x:c>
      <x:c r="O3511" s="6">
        <x:f>H3511-N3511</x:f>
      </x:c>
    </x:row>
    <x:row r="3512" spans="1:25">
      <x:c r="A3512" s="0" t="s">
        <x:v>109</x:v>
      </x:c>
      <x:c r="B3512" s="0" t="n">
        <x:v>2555</x:v>
      </x:c>
      <x:c r="C3512" s="0" t="s">
        <x:v>21</x:v>
      </x:c>
      <x:c r="D3512" s="0" t="s">
        <x:v>36</x:v>
      </x:c>
      <x:c r="E3512" s="0" t="s">
        <x:v>37</x:v>
      </x:c>
      <x:c r="F3512" s="0" t="s">
        <x:v>26</x:v>
      </x:c>
      <x:c r="G3512" s="0" t="n">
        <x:v>173</x:v>
      </x:c>
      <x:c r="H3512" s="4" t="n">
        <x:v>72.66</x:v>
      </x:c>
      <x:c r="I3512" s="4" t="n">
        <x:v>173</x:v>
      </x:c>
      <x:c r="J3512" s="4" t="n">
        <x:v>0.42</x:v>
      </x:c>
      <x:c r="K3512" s="4">
        <x:f>I3512*J3512</x:f>
      </x:c>
      <x:c r="L3512" s="4" t="n">
        <x:v>0</x:v>
      </x:c>
      <x:c r="M3512" s="5">
        <x:f>J3512/1.766*100</x:f>
      </x:c>
      <x:c r="N3512" s="6">
        <x:f>M3512*L3512/100</x:f>
      </x:c>
      <x:c r="O3512" s="6">
        <x:f>H3512-N3512</x:f>
      </x:c>
    </x:row>
    <x:row r="3513" spans="1:25">
      <x:c r="A3513" s="0" t="s">
        <x:v>109</x:v>
      </x:c>
      <x:c r="B3513" s="0" t="n">
        <x:v>2555</x:v>
      </x:c>
      <x:c r="C3513" s="0" t="s">
        <x:v>21</x:v>
      </x:c>
      <x:c r="D3513" s="0" t="s">
        <x:v>36</x:v>
      </x:c>
      <x:c r="E3513" s="0" t="s">
        <x:v>38</x:v>
      </x:c>
      <x:c r="F3513" s="0" t="s">
        <x:v>26</x:v>
      </x:c>
      <x:c r="G3513" s="0" t="n">
        <x:v>173</x:v>
      </x:c>
      <x:c r="H3513" s="4" t="n">
        <x:v>72.66</x:v>
      </x:c>
      <x:c r="I3513" s="4" t="n">
        <x:v>173</x:v>
      </x:c>
      <x:c r="J3513" s="4" t="n">
        <x:v>0.42</x:v>
      </x:c>
      <x:c r="K3513" s="4">
        <x:f>I3513*J3513</x:f>
      </x:c>
      <x:c r="L3513" s="4" t="n">
        <x:v>0</x:v>
      </x:c>
      <x:c r="M3513" s="5">
        <x:f>J3513/1.766*100</x:f>
      </x:c>
      <x:c r="N3513" s="6">
        <x:f>M3513*L3513/100</x:f>
      </x:c>
      <x:c r="O3513" s="6">
        <x:f>H3513-N3513</x:f>
      </x:c>
    </x:row>
    <x:row r="3514" spans="1:25">
      <x:c r="A3514" s="0" t="s">
        <x:v>146</x:v>
      </x:c>
      <x:c r="B3514" s="0" t="n">
        <x:v>2557</x:v>
      </x:c>
      <x:c r="C3514" s="0" t="s">
        <x:v>21</x:v>
      </x:c>
      <x:c r="D3514" s="0" t="s">
        <x:v>22</x:v>
      </x:c>
      <x:c r="E3514" s="0" t="s">
        <x:v>23</x:v>
      </x:c>
      <x:c r="F3514" s="0" t="s">
        <x:v>20</x:v>
      </x:c>
      <x:c r="G3514" s="0" t="n">
        <x:v>117</x:v>
      </x:c>
      <x:c r="H3514" s="4" t="n">
        <x:v>39.897</x:v>
      </x:c>
      <x:c r="I3514" s="4" t="n">
        <x:v>117</x:v>
      </x:c>
      <x:c r="J3514" s="4" t="n">
        <x:v>0.341</x:v>
      </x:c>
      <x:c r="K3514" s="4">
        <x:f>I3514*J3514</x:f>
      </x:c>
      <x:c r="L3514" s="4" t="n">
        <x:v>128.305</x:v>
      </x:c>
      <x:c r="M3514" s="5">
        <x:f>J3514/3.213*100</x:f>
      </x:c>
      <x:c r="N3514" s="6">
        <x:f>M3514*L3514/100</x:f>
      </x:c>
      <x:c r="O3514" s="6">
        <x:f>H3514-N3514</x:f>
      </x:c>
    </x:row>
    <x:row r="3515" spans="1:25">
      <x:c r="A3515" s="0" t="s">
        <x:v>146</x:v>
      </x:c>
      <x:c r="B3515" s="0" t="n">
        <x:v>2557</x:v>
      </x:c>
      <x:c r="C3515" s="0" t="s">
        <x:v>21</x:v>
      </x:c>
      <x:c r="D3515" s="0" t="s">
        <x:v>22</x:v>
      </x:c>
      <x:c r="E3515" s="0" t="s">
        <x:v>23</x:v>
      </x:c>
      <x:c r="F3515" s="0" t="s">
        <x:v>20</x:v>
      </x:c>
      <x:c r="G3515" s="0" t="n">
        <x:v>117</x:v>
      </x:c>
      <x:c r="H3515" s="4" t="n">
        <x:v>39.897</x:v>
      </x:c>
      <x:c r="I3515" s="4" t="n">
        <x:v>117</x:v>
      </x:c>
      <x:c r="J3515" s="4" t="n">
        <x:v>0.341</x:v>
      </x:c>
      <x:c r="K3515" s="4">
        <x:f>I3515*J3515</x:f>
      </x:c>
      <x:c r="L3515" s="4" t="n">
        <x:v>128.305</x:v>
      </x:c>
      <x:c r="M3515" s="5">
        <x:f>J3515/3.213*100</x:f>
      </x:c>
      <x:c r="N3515" s="6">
        <x:f>M3515*L3515/100</x:f>
      </x:c>
      <x:c r="O3515" s="6">
        <x:f>H3515-N3515</x:f>
      </x:c>
    </x:row>
    <x:row r="3516" spans="1:25">
      <x:c r="A3516" s="0" t="s">
        <x:v>146</x:v>
      </x:c>
      <x:c r="B3516" s="0" t="n">
        <x:v>2557</x:v>
      </x:c>
      <x:c r="C3516" s="0" t="s">
        <x:v>21</x:v>
      </x:c>
      <x:c r="D3516" s="0" t="s">
        <x:v>22</x:v>
      </x:c>
      <x:c r="E3516" s="0" t="s">
        <x:v>23</x:v>
      </x:c>
      <x:c r="F3516" s="0" t="s">
        <x:v>20</x:v>
      </x:c>
      <x:c r="G3516" s="0" t="n">
        <x:v>117</x:v>
      </x:c>
      <x:c r="H3516" s="4" t="n">
        <x:v>1.023</x:v>
      </x:c>
      <x:c r="I3516" s="4" t="n">
        <x:v>117</x:v>
      </x:c>
      <x:c r="J3516" s="4" t="n">
        <x:v>0.009</x:v>
      </x:c>
      <x:c r="K3516" s="4">
        <x:f>I3516*J3516</x:f>
      </x:c>
      <x:c r="L3516" s="4" t="n">
        <x:v>128.305</x:v>
      </x:c>
      <x:c r="M3516" s="5">
        <x:f>J3516/3.213*100</x:f>
      </x:c>
      <x:c r="N3516" s="6">
        <x:f>M3516*L3516/100</x:f>
      </x:c>
      <x:c r="O3516" s="6">
        <x:f>H3516-N3516</x:f>
      </x:c>
    </x:row>
    <x:row r="3517" spans="1:25">
      <x:c r="A3517" s="0" t="s">
        <x:v>146</x:v>
      </x:c>
      <x:c r="B3517" s="0" t="n">
        <x:v>2557</x:v>
      </x:c>
      <x:c r="C3517" s="0" t="s">
        <x:v>21</x:v>
      </x:c>
      <x:c r="D3517" s="0" t="s">
        <x:v>22</x:v>
      </x:c>
      <x:c r="E3517" s="0" t="s">
        <x:v>23</x:v>
      </x:c>
      <x:c r="F3517" s="0" t="s">
        <x:v>20</x:v>
      </x:c>
      <x:c r="G3517" s="0" t="n">
        <x:v>117</x:v>
      </x:c>
      <x:c r="H3517" s="4" t="n">
        <x:v>43.384</x:v>
      </x:c>
      <x:c r="I3517" s="4" t="n">
        <x:v>117</x:v>
      </x:c>
      <x:c r="J3517" s="4" t="n">
        <x:v>0.371</x:v>
      </x:c>
      <x:c r="K3517" s="4">
        <x:f>I3517*J3517</x:f>
      </x:c>
      <x:c r="L3517" s="4" t="n">
        <x:v>128.305</x:v>
      </x:c>
      <x:c r="M3517" s="5">
        <x:f>J3517/3.213*100</x:f>
      </x:c>
      <x:c r="N3517" s="6">
        <x:f>M3517*L3517/100</x:f>
      </x:c>
      <x:c r="O3517" s="6">
        <x:f>H3517-N3517</x:f>
      </x:c>
    </x:row>
    <x:row r="3518" spans="1:25">
      <x:c r="A3518" s="0" t="s">
        <x:v>146</x:v>
      </x:c>
      <x:c r="B3518" s="0" t="n">
        <x:v>2557</x:v>
      </x:c>
      <x:c r="C3518" s="0" t="s">
        <x:v>21</x:v>
      </x:c>
      <x:c r="D3518" s="0" t="s">
        <x:v>22</x:v>
      </x:c>
      <x:c r="E3518" s="0" t="s">
        <x:v>23</x:v>
      </x:c>
      <x:c r="F3518" s="0" t="s">
        <x:v>20</x:v>
      </x:c>
      <x:c r="G3518" s="0" t="n">
        <x:v>117</x:v>
      </x:c>
      <x:c r="H3518" s="4" t="n">
        <x:v>43.384</x:v>
      </x:c>
      <x:c r="I3518" s="4" t="n">
        <x:v>117</x:v>
      </x:c>
      <x:c r="J3518" s="4" t="n">
        <x:v>0.371</x:v>
      </x:c>
      <x:c r="K3518" s="4">
        <x:f>I3518*J3518</x:f>
      </x:c>
      <x:c r="L3518" s="4" t="n">
        <x:v>128.305</x:v>
      </x:c>
      <x:c r="M3518" s="5">
        <x:f>J3518/3.213*100</x:f>
      </x:c>
      <x:c r="N3518" s="6">
        <x:f>M3518*L3518/100</x:f>
      </x:c>
      <x:c r="O3518" s="6">
        <x:f>H3518-N3518</x:f>
      </x:c>
    </x:row>
    <x:row r="3519" spans="1:25">
      <x:c r="A3519" s="0" t="s">
        <x:v>146</x:v>
      </x:c>
      <x:c r="B3519" s="0" t="n">
        <x:v>2557</x:v>
      </x:c>
      <x:c r="C3519" s="0" t="s">
        <x:v>21</x:v>
      </x:c>
      <x:c r="D3519" s="0" t="s">
        <x:v>28</x:v>
      </x:c>
      <x:c r="E3519" s="0" t="s">
        <x:v>19</x:v>
      </x:c>
      <x:c r="F3519" s="0" t="s">
        <x:v>26</x:v>
      </x:c>
      <x:c r="G3519" s="0" t="n">
        <x:v>117</x:v>
      </x:c>
      <x:c r="H3519" s="4" t="n">
        <x:v>30.426</x:v>
      </x:c>
      <x:c r="I3519" s="4" t="n">
        <x:v>117</x:v>
      </x:c>
      <x:c r="J3519" s="4" t="n">
        <x:v>0.26</x:v>
      </x:c>
      <x:c r="K3519" s="4">
        <x:f>I3519*J3519</x:f>
      </x:c>
      <x:c r="L3519" s="4" t="n">
        <x:v>128.305</x:v>
      </x:c>
      <x:c r="M3519" s="5">
        <x:f>J3519/3.213*100</x:f>
      </x:c>
      <x:c r="N3519" s="6">
        <x:f>M3519*L3519/100</x:f>
      </x:c>
      <x:c r="O3519" s="6">
        <x:f>H3519-N3519</x:f>
      </x:c>
    </x:row>
    <x:row r="3520" spans="1:25">
      <x:c r="A3520" s="0" t="s">
        <x:v>146</x:v>
      </x:c>
      <x:c r="B3520" s="0" t="n">
        <x:v>2557</x:v>
      </x:c>
      <x:c r="C3520" s="0" t="s">
        <x:v>21</x:v>
      </x:c>
      <x:c r="D3520" s="0" t="s">
        <x:v>28</x:v>
      </x:c>
      <x:c r="E3520" s="0" t="s">
        <x:v>23</x:v>
      </x:c>
      <x:c r="F3520" s="0" t="s">
        <x:v>26</x:v>
      </x:c>
      <x:c r="G3520" s="0" t="n">
        <x:v>117</x:v>
      </x:c>
      <x:c r="H3520" s="4" t="n">
        <x:v>156.84</x:v>
      </x:c>
      <x:c r="I3520" s="4" t="n">
        <x:v>117</x:v>
      </x:c>
      <x:c r="J3520" s="4" t="n">
        <x:v>1.52</x:v>
      </x:c>
      <x:c r="K3520" s="4">
        <x:f>I3520*J3520</x:f>
      </x:c>
      <x:c r="L3520" s="4" t="n">
        <x:v>128.305</x:v>
      </x:c>
      <x:c r="M3520" s="5">
        <x:f>J3520/3.213*100</x:f>
      </x:c>
      <x:c r="N3520" s="6">
        <x:f>M3520*L3520/100</x:f>
      </x:c>
      <x:c r="O3520" s="6">
        <x:f>H3520-N3520</x:f>
      </x:c>
    </x:row>
    <x:row r="3521" spans="1:25">
      <x:c r="A3521" s="0" t="s">
        <x:v>66</x:v>
      </x:c>
      <x:c r="B3521" s="0" t="n">
        <x:v>2558</x:v>
      </x:c>
      <x:c r="C3521" s="0" t="s">
        <x:v>21</x:v>
      </x:c>
      <x:c r="D3521" s="0" t="s">
        <x:v>22</x:v>
      </x:c>
      <x:c r="E3521" s="0" t="s">
        <x:v>23</x:v>
      </x:c>
      <x:c r="F3521" s="0" t="s">
        <x:v>20</x:v>
      </x:c>
      <x:c r="G3521" s="0" t="n">
        <x:v>117</x:v>
      </x:c>
      <x:c r="H3521" s="4" t="n">
        <x:v>39.897</x:v>
      </x:c>
      <x:c r="I3521" s="4" t="n">
        <x:v>117</x:v>
      </x:c>
      <x:c r="J3521" s="4" t="n">
        <x:v>0.341</x:v>
      </x:c>
      <x:c r="K3521" s="4">
        <x:f>I3521*J3521</x:f>
      </x:c>
      <x:c r="L3521" s="4" t="n">
        <x:v>257.799</x:v>
      </x:c>
      <x:c r="M3521" s="5">
        <x:f>J3521/2.492*100</x:f>
      </x:c>
      <x:c r="N3521" s="6">
        <x:f>M3521*L3521/100</x:f>
      </x:c>
      <x:c r="O3521" s="6">
        <x:f>H3521-N3521</x:f>
      </x:c>
    </x:row>
    <x:row r="3522" spans="1:25">
      <x:c r="A3522" s="0" t="s">
        <x:v>66</x:v>
      </x:c>
      <x:c r="B3522" s="0" t="n">
        <x:v>2558</x:v>
      </x:c>
      <x:c r="C3522" s="0" t="s">
        <x:v>21</x:v>
      </x:c>
      <x:c r="D3522" s="0" t="s">
        <x:v>22</x:v>
      </x:c>
      <x:c r="E3522" s="0" t="s">
        <x:v>23</x:v>
      </x:c>
      <x:c r="F3522" s="0" t="s">
        <x:v>20</x:v>
      </x:c>
      <x:c r="G3522" s="0" t="n">
        <x:v>117</x:v>
      </x:c>
      <x:c r="H3522" s="4" t="n">
        <x:v>43.384</x:v>
      </x:c>
      <x:c r="I3522" s="4" t="n">
        <x:v>117</x:v>
      </x:c>
      <x:c r="J3522" s="4" t="n">
        <x:v>0.371</x:v>
      </x:c>
      <x:c r="K3522" s="4">
        <x:f>I3522*J3522</x:f>
      </x:c>
      <x:c r="L3522" s="4" t="n">
        <x:v>257.799</x:v>
      </x:c>
      <x:c r="M3522" s="5">
        <x:f>J3522/2.492*100</x:f>
      </x:c>
      <x:c r="N3522" s="6">
        <x:f>M3522*L3522/100</x:f>
      </x:c>
      <x:c r="O3522" s="6">
        <x:f>H3522-N3522</x:f>
      </x:c>
    </x:row>
    <x:row r="3523" spans="1:25">
      <x:c r="A3523" s="0" t="s">
        <x:v>66</x:v>
      </x:c>
      <x:c r="B3523" s="0" t="n">
        <x:v>2558</x:v>
      </x:c>
      <x:c r="C3523" s="0" t="s">
        <x:v>21</x:v>
      </x:c>
      <x:c r="D3523" s="0" t="s">
        <x:v>28</x:v>
      </x:c>
      <x:c r="E3523" s="0" t="s">
        <x:v>19</x:v>
      </x:c>
      <x:c r="F3523" s="0" t="s">
        <x:v>26</x:v>
      </x:c>
      <x:c r="G3523" s="0" t="n">
        <x:v>117</x:v>
      </x:c>
      <x:c r="H3523" s="4" t="n">
        <x:v>30.429</x:v>
      </x:c>
      <x:c r="I3523" s="4" t="n">
        <x:v>117</x:v>
      </x:c>
      <x:c r="J3523" s="4" t="n">
        <x:v>0.26</x:v>
      </x:c>
      <x:c r="K3523" s="4">
        <x:f>I3523*J3523</x:f>
      </x:c>
      <x:c r="L3523" s="4" t="n">
        <x:v>257.799</x:v>
      </x:c>
      <x:c r="M3523" s="5">
        <x:f>J3523/2.492*100</x:f>
      </x:c>
      <x:c r="N3523" s="6">
        <x:f>M3523*L3523/100</x:f>
      </x:c>
      <x:c r="O3523" s="6">
        <x:f>H3523-N3523</x:f>
      </x:c>
    </x:row>
    <x:row r="3524" spans="1:25">
      <x:c r="A3524" s="0" t="s">
        <x:v>66</x:v>
      </x:c>
      <x:c r="B3524" s="0" t="n">
        <x:v>2558</x:v>
      </x:c>
      <x:c r="C3524" s="0" t="s">
        <x:v>21</x:v>
      </x:c>
      <x:c r="D3524" s="0" t="s">
        <x:v>28</x:v>
      </x:c>
      <x:c r="E3524" s="0" t="s">
        <x:v>23</x:v>
      </x:c>
      <x:c r="F3524" s="0" t="s">
        <x:v>26</x:v>
      </x:c>
      <x:c r="G3524" s="0" t="n">
        <x:v>117</x:v>
      </x:c>
      <x:c r="H3524" s="4" t="n">
        <x:v>177.84</x:v>
      </x:c>
      <x:c r="I3524" s="4" t="n">
        <x:v>117</x:v>
      </x:c>
      <x:c r="J3524" s="4" t="n">
        <x:v>1.52</x:v>
      </x:c>
      <x:c r="K3524" s="4">
        <x:f>I3524*J3524</x:f>
      </x:c>
      <x:c r="L3524" s="4" t="n">
        <x:v>257.799</x:v>
      </x:c>
      <x:c r="M3524" s="5">
        <x:f>J3524/2.492*100</x:f>
      </x:c>
      <x:c r="N3524" s="6">
        <x:f>M3524*L3524/100</x:f>
      </x:c>
      <x:c r="O3524" s="6">
        <x:f>H3524-N3524</x:f>
      </x:c>
    </x:row>
    <x:row r="3525" spans="1:25">
      <x:c r="A3525" s="0" t="s">
        <x:v>69</x:v>
      </x:c>
      <x:c r="B3525" s="0" t="n">
        <x:v>2559</x:v>
      </x:c>
      <x:c r="C3525" s="0" t="s">
        <x:v>21</x:v>
      </x:c>
      <x:c r="D3525" s="0" t="s">
        <x:v>22</x:v>
      </x:c>
      <x:c r="E3525" s="0" t="s">
        <x:v>23</x:v>
      </x:c>
      <x:c r="F3525" s="0" t="s">
        <x:v>20</x:v>
      </x:c>
      <x:c r="G3525" s="0" t="n">
        <x:v>116</x:v>
      </x:c>
      <x:c r="H3525" s="4" t="n">
        <x:v>43.384</x:v>
      </x:c>
      <x:c r="I3525" s="4" t="n">
        <x:v>116</x:v>
      </x:c>
      <x:c r="J3525" s="4" t="n">
        <x:v>0.374</x:v>
      </x:c>
      <x:c r="K3525" s="4">
        <x:f>I3525*J3525</x:f>
      </x:c>
      <x:c r="L3525" s="4" t="n">
        <x:v>38.106</x:v>
      </x:c>
      <x:c r="M3525" s="5">
        <x:f>J3525/2.872*100</x:f>
      </x:c>
      <x:c r="N3525" s="6">
        <x:f>M3525*L3525/100</x:f>
      </x:c>
      <x:c r="O3525" s="6">
        <x:f>H3525-N3525</x:f>
      </x:c>
    </x:row>
    <x:row r="3526" spans="1:25">
      <x:c r="A3526" s="0" t="s">
        <x:v>69</x:v>
      </x:c>
      <x:c r="B3526" s="0" t="n">
        <x:v>2559</x:v>
      </x:c>
      <x:c r="C3526" s="0" t="s">
        <x:v>21</x:v>
      </x:c>
      <x:c r="D3526" s="0" t="s">
        <x:v>22</x:v>
      </x:c>
      <x:c r="E3526" s="0" t="s">
        <x:v>23</x:v>
      </x:c>
      <x:c r="F3526" s="0" t="s">
        <x:v>20</x:v>
      </x:c>
      <x:c r="G3526" s="0" t="n">
        <x:v>116</x:v>
      </x:c>
      <x:c r="H3526" s="4" t="n">
        <x:v>43.384</x:v>
      </x:c>
      <x:c r="I3526" s="4" t="n">
        <x:v>116</x:v>
      </x:c>
      <x:c r="J3526" s="4" t="n">
        <x:v>0.374</x:v>
      </x:c>
      <x:c r="K3526" s="4">
        <x:f>I3526*J3526</x:f>
      </x:c>
      <x:c r="L3526" s="4" t="n">
        <x:v>38.106</x:v>
      </x:c>
      <x:c r="M3526" s="5">
        <x:f>J3526/2.872*100</x:f>
      </x:c>
      <x:c r="N3526" s="6">
        <x:f>M3526*L3526/100</x:f>
      </x:c>
      <x:c r="O3526" s="6">
        <x:f>H3526-N3526</x:f>
      </x:c>
    </x:row>
    <x:row r="3527" spans="1:25">
      <x:c r="A3527" s="0" t="s">
        <x:v>69</x:v>
      </x:c>
      <x:c r="B3527" s="0" t="n">
        <x:v>2559</x:v>
      </x:c>
      <x:c r="C3527" s="0" t="s">
        <x:v>21</x:v>
      </x:c>
      <x:c r="D3527" s="0" t="s">
        <x:v>22</x:v>
      </x:c>
      <x:c r="E3527" s="0" t="s">
        <x:v>23</x:v>
      </x:c>
      <x:c r="F3527" s="0" t="s">
        <x:v>20</x:v>
      </x:c>
      <x:c r="G3527" s="0" t="n">
        <x:v>116</x:v>
      </x:c>
      <x:c r="H3527" s="4" t="n">
        <x:v>39.897</x:v>
      </x:c>
      <x:c r="I3527" s="4" t="n">
        <x:v>116</x:v>
      </x:c>
      <x:c r="J3527" s="4" t="n">
        <x:v>0.344</x:v>
      </x:c>
      <x:c r="K3527" s="4">
        <x:f>I3527*J3527</x:f>
      </x:c>
      <x:c r="L3527" s="4" t="n">
        <x:v>38.106</x:v>
      </x:c>
      <x:c r="M3527" s="5">
        <x:f>J3527/2.872*100</x:f>
      </x:c>
      <x:c r="N3527" s="6">
        <x:f>M3527*L3527/100</x:f>
      </x:c>
      <x:c r="O3527" s="6">
        <x:f>H3527-N3527</x:f>
      </x:c>
    </x:row>
    <x:row r="3528" spans="1:25">
      <x:c r="A3528" s="0" t="s">
        <x:v>69</x:v>
      </x:c>
      <x:c r="B3528" s="0" t="n">
        <x:v>2559</x:v>
      </x:c>
      <x:c r="C3528" s="0" t="s">
        <x:v>21</x:v>
      </x:c>
      <x:c r="D3528" s="0" t="s">
        <x:v>28</x:v>
      </x:c>
      <x:c r="E3528" s="0" t="s">
        <x:v>19</x:v>
      </x:c>
      <x:c r="F3528" s="0" t="s">
        <x:v>26</x:v>
      </x:c>
      <x:c r="G3528" s="0" t="n">
        <x:v>116</x:v>
      </x:c>
      <x:c r="H3528" s="4" t="n">
        <x:v>30.426</x:v>
      </x:c>
      <x:c r="I3528" s="4" t="n">
        <x:v>116</x:v>
      </x:c>
      <x:c r="J3528" s="4" t="n">
        <x:v>0.26</x:v>
      </x:c>
      <x:c r="K3528" s="4">
        <x:f>I3528*J3528</x:f>
      </x:c>
      <x:c r="L3528" s="4" t="n">
        <x:v>38.106</x:v>
      </x:c>
      <x:c r="M3528" s="5">
        <x:f>J3528/2.872*100</x:f>
      </x:c>
      <x:c r="N3528" s="6">
        <x:f>M3528*L3528/100</x:f>
      </x:c>
      <x:c r="O3528" s="6">
        <x:f>H3528-N3528</x:f>
      </x:c>
    </x:row>
    <x:row r="3529" spans="1:25">
      <x:c r="A3529" s="0" t="s">
        <x:v>69</x:v>
      </x:c>
      <x:c r="B3529" s="0" t="n">
        <x:v>2559</x:v>
      </x:c>
      <x:c r="C3529" s="0" t="s">
        <x:v>21</x:v>
      </x:c>
      <x:c r="D3529" s="0" t="s">
        <x:v>28</x:v>
      </x:c>
      <x:c r="E3529" s="0" t="s">
        <x:v>23</x:v>
      </x:c>
      <x:c r="F3529" s="0" t="s">
        <x:v>26</x:v>
      </x:c>
      <x:c r="G3529" s="0" t="n">
        <x:v>116</x:v>
      </x:c>
      <x:c r="H3529" s="4" t="n">
        <x:v>177.84</x:v>
      </x:c>
      <x:c r="I3529" s="4" t="n">
        <x:v>116</x:v>
      </x:c>
      <x:c r="J3529" s="4" t="n">
        <x:v>1.52</x:v>
      </x:c>
      <x:c r="K3529" s="4">
        <x:f>I3529*J3529</x:f>
      </x:c>
      <x:c r="L3529" s="4" t="n">
        <x:v>38.106</x:v>
      </x:c>
      <x:c r="M3529" s="5">
        <x:f>J3529/2.872*100</x:f>
      </x:c>
      <x:c r="N3529" s="6">
        <x:f>M3529*L3529/100</x:f>
      </x:c>
      <x:c r="O3529" s="6">
        <x:f>H3529-N3529</x:f>
      </x:c>
    </x:row>
    <x:row r="3530" spans="1:25">
      <x:c r="A3530" s="0" t="s">
        <x:v>80</x:v>
      </x:c>
      <x:c r="B3530" s="0" t="n">
        <x:v>2560</x:v>
      </x:c>
      <x:c r="C3530" s="0" t="s">
        <x:v>21</x:v>
      </x:c>
      <x:c r="D3530" s="0" t="s">
        <x:v>42</x:v>
      </x:c>
      <x:c r="E3530" s="0" t="s">
        <x:v>44</x:v>
      </x:c>
      <x:c r="F3530" s="0" t="s">
        <x:v>20</x:v>
      </x:c>
      <x:c r="G3530" s="0" t="n">
        <x:v>100</x:v>
      </x:c>
      <x:c r="H3530" s="4" t="n">
        <x:v>30</x:v>
      </x:c>
      <x:c r="I3530" s="4" t="n">
        <x:v>100</x:v>
      </x:c>
      <x:c r="J3530" s="4" t="n">
        <x:v>0.3</x:v>
      </x:c>
      <x:c r="K3530" s="4">
        <x:f>I3530*J3530</x:f>
      </x:c>
      <x:c r="L3530" s="4" t="n">
        <x:v>0</x:v>
      </x:c>
      <x:c r="M3530" s="5">
        <x:f>J3530/3.83*100</x:f>
      </x:c>
      <x:c r="N3530" s="6">
        <x:f>M3530*L3530/100</x:f>
      </x:c>
      <x:c r="O3530" s="6">
        <x:f>H3530-N3530</x:f>
      </x:c>
    </x:row>
    <x:row r="3531" spans="1:25">
      <x:c r="A3531" s="0" t="s">
        <x:v>80</x:v>
      </x:c>
      <x:c r="B3531" s="0" t="n">
        <x:v>2560</x:v>
      </x:c>
      <x:c r="C3531" s="0" t="s">
        <x:v>21</x:v>
      </x:c>
      <x:c r="D3531" s="0" t="s">
        <x:v>42</x:v>
      </x:c>
      <x:c r="E3531" s="0" t="s">
        <x:v>43</x:v>
      </x:c>
      <x:c r="F3531" s="0" t="s">
        <x:v>20</x:v>
      </x:c>
      <x:c r="G3531" s="0" t="n">
        <x:v>100</x:v>
      </x:c>
      <x:c r="H3531" s="4" t="n">
        <x:v>30</x:v>
      </x:c>
      <x:c r="I3531" s="4" t="n">
        <x:v>100</x:v>
      </x:c>
      <x:c r="J3531" s="4" t="n">
        <x:v>0.3</x:v>
      </x:c>
      <x:c r="K3531" s="4">
        <x:f>I3531*J3531</x:f>
      </x:c>
      <x:c r="L3531" s="4" t="n">
        <x:v>0</x:v>
      </x:c>
      <x:c r="M3531" s="5">
        <x:f>J3531/3.83*100</x:f>
      </x:c>
      <x:c r="N3531" s="6">
        <x:f>M3531*L3531/100</x:f>
      </x:c>
      <x:c r="O3531" s="6">
        <x:f>H3531-N3531</x:f>
      </x:c>
    </x:row>
    <x:row r="3532" spans="1:25">
      <x:c r="A3532" s="0" t="s">
        <x:v>80</x:v>
      </x:c>
      <x:c r="B3532" s="0" t="n">
        <x:v>2560</x:v>
      </x:c>
      <x:c r="C3532" s="0" t="s">
        <x:v>21</x:v>
      </x:c>
      <x:c r="D3532" s="0" t="s">
        <x:v>33</x:v>
      </x:c>
      <x:c r="E3532" s="0" t="s">
        <x:v>45</x:v>
      </x:c>
      <x:c r="F3532" s="0" t="s">
        <x:v>26</x:v>
      </x:c>
      <x:c r="G3532" s="0" t="n">
        <x:v>100</x:v>
      </x:c>
      <x:c r="H3532" s="4" t="n">
        <x:v>148</x:v>
      </x:c>
      <x:c r="I3532" s="4" t="n">
        <x:v>100</x:v>
      </x:c>
      <x:c r="J3532" s="4" t="n">
        <x:v>1.48</x:v>
      </x:c>
      <x:c r="K3532" s="4">
        <x:f>I3532*J3532</x:f>
      </x:c>
      <x:c r="L3532" s="4" t="n">
        <x:v>0</x:v>
      </x:c>
      <x:c r="M3532" s="5">
        <x:f>J3532/3.83*100</x:f>
      </x:c>
      <x:c r="N3532" s="6">
        <x:f>M3532*L3532/100</x:f>
      </x:c>
      <x:c r="O3532" s="6">
        <x:f>H3532-N3532</x:f>
      </x:c>
    </x:row>
    <x:row r="3533" spans="1:25">
      <x:c r="A3533" s="0" t="s">
        <x:v>80</x:v>
      </x:c>
      <x:c r="B3533" s="0" t="n">
        <x:v>2560</x:v>
      </x:c>
      <x:c r="C3533" s="0" t="s">
        <x:v>21</x:v>
      </x:c>
      <x:c r="D3533" s="0" t="s">
        <x:v>150</x:v>
      </x:c>
      <x:c r="E3533" s="0" t="s">
        <x:v>46</x:v>
      </x:c>
      <x:c r="F3533" s="0" t="s">
        <x:v>26</x:v>
      </x:c>
      <x:c r="G3533" s="0" t="n">
        <x:v>100</x:v>
      </x:c>
      <x:c r="H3533" s="4" t="n">
        <x:v>175</x:v>
      </x:c>
      <x:c r="I3533" s="4" t="n">
        <x:v>100</x:v>
      </x:c>
      <x:c r="J3533" s="4" t="n">
        <x:v>1.75</x:v>
      </x:c>
      <x:c r="K3533" s="4">
        <x:f>I3533*J3533</x:f>
      </x:c>
      <x:c r="L3533" s="4" t="n">
        <x:v>0</x:v>
      </x:c>
      <x:c r="M3533" s="5">
        <x:f>J3533/3.83*100</x:f>
      </x:c>
      <x:c r="N3533" s="6">
        <x:f>M3533*L3533/100</x:f>
      </x:c>
      <x:c r="O3533" s="6">
        <x:f>H3533-N3533</x:f>
      </x:c>
    </x:row>
    <x:row r="3534" spans="1:25">
      <x:c r="A3534" s="0" t="s">
        <x:v>94</x:v>
      </x:c>
      <x:c r="B3534" s="0" t="n">
        <x:v>2561</x:v>
      </x:c>
      <x:c r="C3534" s="0" t="s">
        <x:v>21</x:v>
      </x:c>
      <x:c r="D3534" s="0" t="s">
        <x:v>42</x:v>
      </x:c>
      <x:c r="E3534" s="0" t="s">
        <x:v>44</x:v>
      </x:c>
      <x:c r="F3534" s="0" t="s">
        <x:v>20</x:v>
      </x:c>
      <x:c r="G3534" s="0" t="n">
        <x:v>100</x:v>
      </x:c>
      <x:c r="H3534" s="4" t="n">
        <x:v>30</x:v>
      </x:c>
      <x:c r="I3534" s="4" t="n">
        <x:v>100</x:v>
      </x:c>
      <x:c r="J3534" s="4" t="n">
        <x:v>0.3</x:v>
      </x:c>
      <x:c r="K3534" s="4">
        <x:f>I3534*J3534</x:f>
      </x:c>
      <x:c r="L3534" s="4" t="n">
        <x:v>0</x:v>
      </x:c>
      <x:c r="M3534" s="5">
        <x:f>J3534/3.83*100</x:f>
      </x:c>
      <x:c r="N3534" s="6">
        <x:f>M3534*L3534/100</x:f>
      </x:c>
      <x:c r="O3534" s="6">
        <x:f>H3534-N3534</x:f>
      </x:c>
    </x:row>
    <x:row r="3535" spans="1:25">
      <x:c r="A3535" s="0" t="s">
        <x:v>94</x:v>
      </x:c>
      <x:c r="B3535" s="0" t="n">
        <x:v>2561</x:v>
      </x:c>
      <x:c r="C3535" s="0" t="s">
        <x:v>21</x:v>
      </x:c>
      <x:c r="D3535" s="0" t="s">
        <x:v>42</x:v>
      </x:c>
      <x:c r="E3535" s="0" t="s">
        <x:v>43</x:v>
      </x:c>
      <x:c r="F3535" s="0" t="s">
        <x:v>20</x:v>
      </x:c>
      <x:c r="G3535" s="0" t="n">
        <x:v>100</x:v>
      </x:c>
      <x:c r="H3535" s="4" t="n">
        <x:v>30</x:v>
      </x:c>
      <x:c r="I3535" s="4" t="n">
        <x:v>100</x:v>
      </x:c>
      <x:c r="J3535" s="4" t="n">
        <x:v>0.3</x:v>
      </x:c>
      <x:c r="K3535" s="4">
        <x:f>I3535*J3535</x:f>
      </x:c>
      <x:c r="L3535" s="4" t="n">
        <x:v>0</x:v>
      </x:c>
      <x:c r="M3535" s="5">
        <x:f>J3535/3.83*100</x:f>
      </x:c>
      <x:c r="N3535" s="6">
        <x:f>M3535*L3535/100</x:f>
      </x:c>
      <x:c r="O3535" s="6">
        <x:f>H3535-N3535</x:f>
      </x:c>
    </x:row>
    <x:row r="3536" spans="1:25">
      <x:c r="A3536" s="0" t="s">
        <x:v>94</x:v>
      </x:c>
      <x:c r="B3536" s="0" t="n">
        <x:v>2561</x:v>
      </x:c>
      <x:c r="C3536" s="0" t="s">
        <x:v>21</x:v>
      </x:c>
      <x:c r="D3536" s="0" t="s">
        <x:v>33</x:v>
      </x:c>
      <x:c r="E3536" s="0" t="s">
        <x:v>45</x:v>
      </x:c>
      <x:c r="F3536" s="0" t="s">
        <x:v>26</x:v>
      </x:c>
      <x:c r="G3536" s="0" t="n">
        <x:v>100</x:v>
      </x:c>
      <x:c r="H3536" s="4" t="n">
        <x:v>148.001</x:v>
      </x:c>
      <x:c r="I3536" s="4" t="n">
        <x:v>100</x:v>
      </x:c>
      <x:c r="J3536" s="4" t="n">
        <x:v>1.48</x:v>
      </x:c>
      <x:c r="K3536" s="4">
        <x:f>I3536*J3536</x:f>
      </x:c>
      <x:c r="L3536" s="4" t="n">
        <x:v>0</x:v>
      </x:c>
      <x:c r="M3536" s="5">
        <x:f>J3536/3.83*100</x:f>
      </x:c>
      <x:c r="N3536" s="6">
        <x:f>M3536*L3536/100</x:f>
      </x:c>
      <x:c r="O3536" s="6">
        <x:f>H3536-N3536</x:f>
      </x:c>
    </x:row>
    <x:row r="3537" spans="1:25">
      <x:c r="A3537" s="0" t="s">
        <x:v>94</x:v>
      </x:c>
      <x:c r="B3537" s="0" t="n">
        <x:v>2561</x:v>
      </x:c>
      <x:c r="C3537" s="0" t="s">
        <x:v>21</x:v>
      </x:c>
      <x:c r="D3537" s="0" t="s">
        <x:v>150</x:v>
      </x:c>
      <x:c r="E3537" s="0" t="s">
        <x:v>46</x:v>
      </x:c>
      <x:c r="F3537" s="0" t="s">
        <x:v>26</x:v>
      </x:c>
      <x:c r="G3537" s="0" t="n">
        <x:v>100</x:v>
      </x:c>
      <x:c r="H3537" s="4" t="n">
        <x:v>175</x:v>
      </x:c>
      <x:c r="I3537" s="4" t="n">
        <x:v>100</x:v>
      </x:c>
      <x:c r="J3537" s="4" t="n">
        <x:v>1.75</x:v>
      </x:c>
      <x:c r="K3537" s="4">
        <x:f>I3537*J3537</x:f>
      </x:c>
      <x:c r="L3537" s="4" t="n">
        <x:v>0</x:v>
      </x:c>
      <x:c r="M3537" s="5">
        <x:f>J3537/3.83*100</x:f>
      </x:c>
      <x:c r="N3537" s="6">
        <x:f>M3537*L3537/100</x:f>
      </x:c>
      <x:c r="O3537" s="6">
        <x:f>H3537-N3537</x:f>
      </x:c>
    </x:row>
    <x:row r="3538" spans="1:25">
      <x:c r="A3538" s="0" t="s">
        <x:v>114</x:v>
      </x:c>
      <x:c r="B3538" s="0" t="n">
        <x:v>2562</x:v>
      </x:c>
      <x:c r="C3538" s="0" t="s">
        <x:v>21</x:v>
      </x:c>
      <x:c r="D3538" s="0" t="s">
        <x:v>42</x:v>
      </x:c>
      <x:c r="E3538" s="0" t="s">
        <x:v>43</x:v>
      </x:c>
      <x:c r="F3538" s="0" t="s">
        <x:v>20</x:v>
      </x:c>
      <x:c r="G3538" s="0" t="n">
        <x:v>100</x:v>
      </x:c>
      <x:c r="H3538" s="4" t="n">
        <x:v>30</x:v>
      </x:c>
      <x:c r="I3538" s="4" t="n">
        <x:v>100</x:v>
      </x:c>
      <x:c r="J3538" s="4" t="n">
        <x:v>0.3</x:v>
      </x:c>
      <x:c r="K3538" s="4">
        <x:f>I3538*J3538</x:f>
      </x:c>
      <x:c r="L3538" s="4" t="n">
        <x:v>0</x:v>
      </x:c>
      <x:c r="M3538" s="5">
        <x:f>J3538/3.83*100</x:f>
      </x:c>
      <x:c r="N3538" s="6">
        <x:f>M3538*L3538/100</x:f>
      </x:c>
      <x:c r="O3538" s="6">
        <x:f>H3538-N3538</x:f>
      </x:c>
    </x:row>
    <x:row r="3539" spans="1:25">
      <x:c r="A3539" s="0" t="s">
        <x:v>114</x:v>
      </x:c>
      <x:c r="B3539" s="0" t="n">
        <x:v>2562</x:v>
      </x:c>
      <x:c r="C3539" s="0" t="s">
        <x:v>21</x:v>
      </x:c>
      <x:c r="D3539" s="0" t="s">
        <x:v>42</x:v>
      </x:c>
      <x:c r="E3539" s="0" t="s">
        <x:v>44</x:v>
      </x:c>
      <x:c r="F3539" s="0" t="s">
        <x:v>20</x:v>
      </x:c>
      <x:c r="G3539" s="0" t="n">
        <x:v>100</x:v>
      </x:c>
      <x:c r="H3539" s="4" t="n">
        <x:v>30</x:v>
      </x:c>
      <x:c r="I3539" s="4" t="n">
        <x:v>100</x:v>
      </x:c>
      <x:c r="J3539" s="4" t="n">
        <x:v>0.3</x:v>
      </x:c>
      <x:c r="K3539" s="4">
        <x:f>I3539*J3539</x:f>
      </x:c>
      <x:c r="L3539" s="4" t="n">
        <x:v>0</x:v>
      </x:c>
      <x:c r="M3539" s="5">
        <x:f>J3539/3.83*100</x:f>
      </x:c>
      <x:c r="N3539" s="6">
        <x:f>M3539*L3539/100</x:f>
      </x:c>
      <x:c r="O3539" s="6">
        <x:f>H3539-N3539</x:f>
      </x:c>
    </x:row>
    <x:row r="3540" spans="1:25">
      <x:c r="A3540" s="0" t="s">
        <x:v>114</x:v>
      </x:c>
      <x:c r="B3540" s="0" t="n">
        <x:v>2562</x:v>
      </x:c>
      <x:c r="C3540" s="0" t="s">
        <x:v>21</x:v>
      </x:c>
      <x:c r="D3540" s="0" t="s">
        <x:v>33</x:v>
      </x:c>
      <x:c r="E3540" s="0" t="s">
        <x:v>45</x:v>
      </x:c>
      <x:c r="F3540" s="0" t="s">
        <x:v>26</x:v>
      </x:c>
      <x:c r="G3540" s="0" t="n">
        <x:v>100</x:v>
      </x:c>
      <x:c r="H3540" s="4" t="n">
        <x:v>148</x:v>
      </x:c>
      <x:c r="I3540" s="4" t="n">
        <x:v>100</x:v>
      </x:c>
      <x:c r="J3540" s="4" t="n">
        <x:v>1.48</x:v>
      </x:c>
      <x:c r="K3540" s="4">
        <x:f>I3540*J3540</x:f>
      </x:c>
      <x:c r="L3540" s="4" t="n">
        <x:v>0</x:v>
      </x:c>
      <x:c r="M3540" s="5">
        <x:f>J3540/3.83*100</x:f>
      </x:c>
      <x:c r="N3540" s="6">
        <x:f>M3540*L3540/100</x:f>
      </x:c>
      <x:c r="O3540" s="6">
        <x:f>H3540-N3540</x:f>
      </x:c>
    </x:row>
    <x:row r="3541" spans="1:25">
      <x:c r="A3541" s="0" t="s">
        <x:v>114</x:v>
      </x:c>
      <x:c r="B3541" s="0" t="n">
        <x:v>2562</x:v>
      </x:c>
      <x:c r="C3541" s="0" t="s">
        <x:v>21</x:v>
      </x:c>
      <x:c r="D3541" s="0" t="s">
        <x:v>150</x:v>
      </x:c>
      <x:c r="E3541" s="0" t="s">
        <x:v>46</x:v>
      </x:c>
      <x:c r="F3541" s="0" t="s">
        <x:v>26</x:v>
      </x:c>
      <x:c r="G3541" s="0" t="n">
        <x:v>100</x:v>
      </x:c>
      <x:c r="H3541" s="4" t="n">
        <x:v>175.001</x:v>
      </x:c>
      <x:c r="I3541" s="4" t="n">
        <x:v>100</x:v>
      </x:c>
      <x:c r="J3541" s="4" t="n">
        <x:v>1.75</x:v>
      </x:c>
      <x:c r="K3541" s="4">
        <x:f>I3541*J3541</x:f>
      </x:c>
      <x:c r="L3541" s="4" t="n">
        <x:v>0</x:v>
      </x:c>
      <x:c r="M3541" s="5">
        <x:f>J3541/3.83*100</x:f>
      </x:c>
      <x:c r="N3541" s="6">
        <x:f>M3541*L3541/100</x:f>
      </x:c>
      <x:c r="O3541" s="6">
        <x:f>H3541-N3541</x:f>
      </x:c>
    </x:row>
    <x:row r="3542" spans="1:25">
      <x:c r="A3542" s="0" t="s">
        <x:v>153</x:v>
      </x:c>
      <x:c r="B3542" s="0" t="n">
        <x:v>2564</x:v>
      </x:c>
      <x:c r="C3542" s="0" t="s">
        <x:v>21</x:v>
      </x:c>
      <x:c r="D3542" s="0" t="s">
        <x:v>154</x:v>
      </x:c>
      <x:c r="E3542" s="0" t="s">
        <x:v>23</x:v>
      </x:c>
      <x:c r="F3542" s="0" t="s">
        <x:v>20</x:v>
      </x:c>
      <x:c r="G3542" s="0" t="n">
        <x:v>5007</x:v>
      </x:c>
      <x:c r="H3542" s="4" t="n">
        <x:v>35</x:v>
      </x:c>
      <x:c r="I3542" s="4" t="n">
        <x:v>5007</x:v>
      </x:c>
      <x:c r="J3542" s="4" t="n">
        <x:v>0.007</x:v>
      </x:c>
      <x:c r="K3542" s="4">
        <x:f>I3542*J3542</x:f>
      </x:c>
      <x:c r="L3542" s="4" t="n">
        <x:v>0</x:v>
      </x:c>
      <x:c r="M3542" s="5">
        <x:f>J3542/0.012*100</x:f>
      </x:c>
      <x:c r="N3542" s="6">
        <x:f>M3542*L3542/100</x:f>
      </x:c>
      <x:c r="O3542" s="6">
        <x:f>H3542-N3542</x:f>
      </x:c>
    </x:row>
    <x:row r="3543" spans="1:25">
      <x:c r="A3543" s="0" t="s">
        <x:v>153</x:v>
      </x:c>
      <x:c r="B3543" s="0" t="n">
        <x:v>2564</x:v>
      </x:c>
      <x:c r="C3543" s="0" t="s">
        <x:v>21</x:v>
      </x:c>
      <x:c r="D3543" s="0" t="s">
        <x:v>154</x:v>
      </x:c>
      <x:c r="E3543" s="0" t="s">
        <x:v>23</x:v>
      </x:c>
      <x:c r="F3543" s="0" t="s">
        <x:v>26</x:v>
      </x:c>
      <x:c r="G3543" s="0" t="n">
        <x:v>5007</x:v>
      </x:c>
      <x:c r="H3543" s="4" t="n">
        <x:v>0</x:v>
      </x:c>
      <x:c r="I3543" s="4" t="n">
        <x:v>5007</x:v>
      </x:c>
      <x:c r="J3543" s="4" t="s"/>
      <x:c r="K3543" s="4">
        <x:f>I3543*J3543</x:f>
      </x:c>
      <x:c r="L3543" s="4" t="n">
        <x:v>0</x:v>
      </x:c>
      <x:c r="M3543" s="5">
        <x:f>J3543/0.012*100</x:f>
      </x:c>
      <x:c r="N3543" s="6">
        <x:f>M3543*L3543/100</x:f>
      </x:c>
      <x:c r="O3543" s="6">
        <x:f>H3543-N3543</x:f>
      </x:c>
    </x:row>
    <x:row r="3544" spans="1:25">
      <x:c r="A3544" s="0" t="s">
        <x:v>153</x:v>
      </x:c>
      <x:c r="B3544" s="0" t="n">
        <x:v>2564</x:v>
      </x:c>
      <x:c r="C3544" s="0" t="s">
        <x:v>21</x:v>
      </x:c>
      <x:c r="D3544" s="0" t="s">
        <x:v>155</x:v>
      </x:c>
      <x:c r="E3544" s="0" t="s">
        <x:v>23</x:v>
      </x:c>
      <x:c r="F3544" s="0" t="s">
        <x:v>26</x:v>
      </x:c>
      <x:c r="G3544" s="0" t="n">
        <x:v>5007</x:v>
      </x:c>
      <x:c r="H3544" s="4" t="n">
        <x:v>23.98</x:v>
      </x:c>
      <x:c r="I3544" s="4" t="n">
        <x:v>5007</x:v>
      </x:c>
      <x:c r="J3544" s="4" t="n">
        <x:v>0.005</x:v>
      </x:c>
      <x:c r="K3544" s="4">
        <x:f>I3544*J3544</x:f>
      </x:c>
      <x:c r="L3544" s="4" t="n">
        <x:v>0</x:v>
      </x:c>
      <x:c r="M3544" s="5">
        <x:f>J3544/0.012*100</x:f>
      </x:c>
      <x:c r="N3544" s="6">
        <x:f>M3544*L3544/100</x:f>
      </x:c>
      <x:c r="O3544" s="6">
        <x:f>H3544-N3544</x:f>
      </x:c>
    </x:row>
    <x:row r="3545" spans="1:25">
      <x:c r="A3545" s="0" t="s">
        <x:v>138</x:v>
      </x:c>
      <x:c r="B3545" s="0" t="n">
        <x:v>2565</x:v>
      </x:c>
      <x:c r="C3545" s="0" t="s">
        <x:v>128</x:v>
      </x:c>
      <x:c r="D3545" s="0" t="s">
        <x:v>18</x:v>
      </x:c>
      <x:c r="E3545" s="0" t="s">
        <x:v>19</x:v>
      </x:c>
      <x:c r="F3545" s="0" t="s">
        <x:v>20</x:v>
      </x:c>
      <x:c r="G3545" s="0" t="n">
        <x:v>618</x:v>
      </x:c>
      <x:c r="H3545" s="4" t="n">
        <x:v>74.16</x:v>
      </x:c>
      <x:c r="I3545" s="4" t="n">
        <x:v>618</x:v>
      </x:c>
      <x:c r="J3545" s="4" t="n">
        <x:v>0.12</x:v>
      </x:c>
      <x:c r="K3545" s="4">
        <x:f>I3545*J3545</x:f>
      </x:c>
      <x:c r="L3545" s="4" t="n">
        <x:v>0</x:v>
      </x:c>
      <x:c r="M3545" s="5">
        <x:f>J3545/0.29*100</x:f>
      </x:c>
      <x:c r="N3545" s="6">
        <x:f>M3545*L3545/100</x:f>
      </x:c>
      <x:c r="O3545" s="6">
        <x:f>H3545-N3545</x:f>
      </x:c>
    </x:row>
    <x:row r="3546" spans="1:25">
      <x:c r="A3546" s="0" t="s">
        <x:v>138</x:v>
      </x:c>
      <x:c r="B3546" s="0" t="n">
        <x:v>2565</x:v>
      </x:c>
      <x:c r="C3546" s="0" t="s">
        <x:v>128</x:v>
      </x:c>
      <x:c r="D3546" s="0" t="s">
        <x:v>129</x:v>
      </x:c>
      <x:c r="E3546" s="0" t="s">
        <x:v>130</x:v>
      </x:c>
      <x:c r="F3546" s="0" t="s">
        <x:v>20</x:v>
      </x:c>
      <x:c r="G3546" s="0" t="n">
        <x:v>618</x:v>
      </x:c>
      <x:c r="H3546" s="4" t="n">
        <x:v>61.8</x:v>
      </x:c>
      <x:c r="I3546" s="4" t="n">
        <x:v>618</x:v>
      </x:c>
      <x:c r="J3546" s="4" t="n">
        <x:v>0.1</x:v>
      </x:c>
      <x:c r="K3546" s="4">
        <x:f>I3546*J3546</x:f>
      </x:c>
      <x:c r="L3546" s="4" t="n">
        <x:v>0</x:v>
      </x:c>
      <x:c r="M3546" s="5">
        <x:f>J3546/0.29*100</x:f>
      </x:c>
      <x:c r="N3546" s="6">
        <x:f>M3546*L3546/100</x:f>
      </x:c>
      <x:c r="O3546" s="6">
        <x:f>H3546-N3546</x:f>
      </x:c>
    </x:row>
    <x:row r="3547" spans="1:25">
      <x:c r="A3547" s="0" t="s">
        <x:v>138</x:v>
      </x:c>
      <x:c r="B3547" s="0" t="n">
        <x:v>2565</x:v>
      </x:c>
      <x:c r="C3547" s="0" t="s">
        <x:v>128</x:v>
      </x:c>
      <x:c r="D3547" s="0" t="s">
        <x:v>18</x:v>
      </x:c>
      <x:c r="E3547" s="0" t="s">
        <x:v>19</x:v>
      </x:c>
      <x:c r="F3547" s="0" t="s">
        <x:v>26</x:v>
      </x:c>
      <x:c r="G3547" s="0" t="n">
        <x:v>618</x:v>
      </x:c>
      <x:c r="H3547" s="4" t="n">
        <x:v>43.261</x:v>
      </x:c>
      <x:c r="I3547" s="4" t="n">
        <x:v>618</x:v>
      </x:c>
      <x:c r="J3547" s="4" t="n">
        <x:v>0.07</x:v>
      </x:c>
      <x:c r="K3547" s="4">
        <x:f>I3547*J3547</x:f>
      </x:c>
      <x:c r="L3547" s="4" t="n">
        <x:v>0</x:v>
      </x:c>
      <x:c r="M3547" s="5">
        <x:f>J3547/0.29*100</x:f>
      </x:c>
      <x:c r="N3547" s="6">
        <x:f>M3547*L3547/100</x:f>
      </x:c>
      <x:c r="O3547" s="6">
        <x:f>H3547-N3547</x:f>
      </x:c>
    </x:row>
    <x:row r="3548" spans="1:25">
      <x:c r="A3548" s="0" t="s">
        <x:v>143</x:v>
      </x:c>
      <x:c r="B3548" s="0" t="n">
        <x:v>2566</x:v>
      </x:c>
      <x:c r="C3548" s="0" t="s">
        <x:v>128</x:v>
      </x:c>
      <x:c r="D3548" s="0" t="s">
        <x:v>129</x:v>
      </x:c>
      <x:c r="E3548" s="0" t="s">
        <x:v>130</x:v>
      </x:c>
      <x:c r="F3548" s="0" t="s">
        <x:v>20</x:v>
      </x:c>
      <x:c r="G3548" s="0" t="n">
        <x:v>618</x:v>
      </x:c>
      <x:c r="H3548" s="4" t="n">
        <x:v>61.8</x:v>
      </x:c>
      <x:c r="I3548" s="4" t="n">
        <x:v>618</x:v>
      </x:c>
      <x:c r="J3548" s="4" t="n">
        <x:v>0.1</x:v>
      </x:c>
      <x:c r="K3548" s="4">
        <x:f>I3548*J3548</x:f>
      </x:c>
      <x:c r="L3548" s="4" t="n">
        <x:v>40.992</x:v>
      </x:c>
      <x:c r="M3548" s="5">
        <x:f>J3548/0.29*100</x:f>
      </x:c>
      <x:c r="N3548" s="6">
        <x:f>M3548*L3548/100</x:f>
      </x:c>
      <x:c r="O3548" s="6">
        <x:f>H3548-N3548</x:f>
      </x:c>
    </x:row>
    <x:row r="3549" spans="1:25">
      <x:c r="A3549" s="0" t="s">
        <x:v>143</x:v>
      </x:c>
      <x:c r="B3549" s="0" t="n">
        <x:v>2566</x:v>
      </x:c>
      <x:c r="C3549" s="0" t="s">
        <x:v>128</x:v>
      </x:c>
      <x:c r="D3549" s="0" t="s">
        <x:v>18</x:v>
      </x:c>
      <x:c r="E3549" s="0" t="s">
        <x:v>19</x:v>
      </x:c>
      <x:c r="F3549" s="0" t="s">
        <x:v>20</x:v>
      </x:c>
      <x:c r="G3549" s="0" t="n">
        <x:v>618</x:v>
      </x:c>
      <x:c r="H3549" s="4" t="n">
        <x:v>74.16</x:v>
      </x:c>
      <x:c r="I3549" s="4" t="n">
        <x:v>618</x:v>
      </x:c>
      <x:c r="J3549" s="4" t="n">
        <x:v>0.12</x:v>
      </x:c>
      <x:c r="K3549" s="4">
        <x:f>I3549*J3549</x:f>
      </x:c>
      <x:c r="L3549" s="4" t="n">
        <x:v>40.992</x:v>
      </x:c>
      <x:c r="M3549" s="5">
        <x:f>J3549/0.29*100</x:f>
      </x:c>
      <x:c r="N3549" s="6">
        <x:f>M3549*L3549/100</x:f>
      </x:c>
      <x:c r="O3549" s="6">
        <x:f>H3549-N3549</x:f>
      </x:c>
    </x:row>
    <x:row r="3550" spans="1:25">
      <x:c r="A3550" s="0" t="s">
        <x:v>143</x:v>
      </x:c>
      <x:c r="B3550" s="0" t="n">
        <x:v>2566</x:v>
      </x:c>
      <x:c r="C3550" s="0" t="s">
        <x:v>128</x:v>
      </x:c>
      <x:c r="D3550" s="0" t="s">
        <x:v>18</x:v>
      </x:c>
      <x:c r="E3550" s="0" t="s">
        <x:v>19</x:v>
      </x:c>
      <x:c r="F3550" s="0" t="s">
        <x:v>26</x:v>
      </x:c>
      <x:c r="G3550" s="0" t="n">
        <x:v>618</x:v>
      </x:c>
      <x:c r="H3550" s="4" t="n">
        <x:v>43.261</x:v>
      </x:c>
      <x:c r="I3550" s="4" t="n">
        <x:v>618</x:v>
      </x:c>
      <x:c r="J3550" s="4" t="n">
        <x:v>0.07</x:v>
      </x:c>
      <x:c r="K3550" s="4">
        <x:f>I3550*J3550</x:f>
      </x:c>
      <x:c r="L3550" s="4" t="n">
        <x:v>40.992</x:v>
      </x:c>
      <x:c r="M3550" s="5">
        <x:f>J3550/0.29*100</x:f>
      </x:c>
      <x:c r="N3550" s="6">
        <x:f>M3550*L3550/100</x:f>
      </x:c>
      <x:c r="O3550" s="6">
        <x:f>H3550-N3550</x:f>
      </x:c>
    </x:row>
    <x:row r="3551" spans="1:25">
      <x:c r="A3551" s="0" t="s">
        <x:v>152</x:v>
      </x:c>
      <x:c r="B3551" s="0" t="n">
        <x:v>2567</x:v>
      </x:c>
      <x:c r="C3551" s="0" t="s">
        <x:v>128</x:v>
      </x:c>
      <x:c r="D3551" s="0" t="s">
        <x:v>18</x:v>
      </x:c>
      <x:c r="E3551" s="0" t="s">
        <x:v>19</x:v>
      </x:c>
      <x:c r="F3551" s="0" t="s">
        <x:v>20</x:v>
      </x:c>
      <x:c r="G3551" s="0" t="n">
        <x:v>988</x:v>
      </x:c>
      <x:c r="H3551" s="4" t="n">
        <x:v>118.56</x:v>
      </x:c>
      <x:c r="I3551" s="4" t="n">
        <x:v>988</x:v>
      </x:c>
      <x:c r="J3551" s="4" t="n">
        <x:v>0.12</x:v>
      </x:c>
      <x:c r="K3551" s="4">
        <x:f>I3551*J3551</x:f>
      </x:c>
      <x:c r="L3551" s="4" t="n">
        <x:v>165.888</x:v>
      </x:c>
      <x:c r="M3551" s="5">
        <x:f>J3551/0.29*100</x:f>
      </x:c>
      <x:c r="N3551" s="6">
        <x:f>M3551*L3551/100</x:f>
      </x:c>
      <x:c r="O3551" s="6">
        <x:f>H3551-N3551</x:f>
      </x:c>
    </x:row>
    <x:row r="3552" spans="1:25">
      <x:c r="A3552" s="0" t="s">
        <x:v>152</x:v>
      </x:c>
      <x:c r="B3552" s="0" t="n">
        <x:v>2567</x:v>
      </x:c>
      <x:c r="C3552" s="0" t="s">
        <x:v>128</x:v>
      </x:c>
      <x:c r="D3552" s="0" t="s">
        <x:v>129</x:v>
      </x:c>
      <x:c r="E3552" s="0" t="s">
        <x:v>130</x:v>
      </x:c>
      <x:c r="F3552" s="0" t="s">
        <x:v>20</x:v>
      </x:c>
      <x:c r="G3552" s="0" t="n">
        <x:v>988</x:v>
      </x:c>
      <x:c r="H3552" s="4" t="n">
        <x:v>98.8</x:v>
      </x:c>
      <x:c r="I3552" s="4" t="n">
        <x:v>988</x:v>
      </x:c>
      <x:c r="J3552" s="4" t="n">
        <x:v>0.1</x:v>
      </x:c>
      <x:c r="K3552" s="4">
        <x:f>I3552*J3552</x:f>
      </x:c>
      <x:c r="L3552" s="4" t="n">
        <x:v>165.888</x:v>
      </x:c>
      <x:c r="M3552" s="5">
        <x:f>J3552/0.29*100</x:f>
      </x:c>
      <x:c r="N3552" s="6">
        <x:f>M3552*L3552/100</x:f>
      </x:c>
      <x:c r="O3552" s="6">
        <x:f>H3552-N3552</x:f>
      </x:c>
    </x:row>
    <x:row r="3553" spans="1:25">
      <x:c r="A3553" s="0" t="s">
        <x:v>152</x:v>
      </x:c>
      <x:c r="B3553" s="0" t="n">
        <x:v>2567</x:v>
      </x:c>
      <x:c r="C3553" s="0" t="s">
        <x:v>128</x:v>
      </x:c>
      <x:c r="D3553" s="0" t="s">
        <x:v>18</x:v>
      </x:c>
      <x:c r="E3553" s="0" t="s">
        <x:v>19</x:v>
      </x:c>
      <x:c r="F3553" s="0" t="s">
        <x:v>26</x:v>
      </x:c>
      <x:c r="G3553" s="0" t="n">
        <x:v>988</x:v>
      </x:c>
      <x:c r="H3553" s="4" t="n">
        <x:v>69.162</x:v>
      </x:c>
      <x:c r="I3553" s="4" t="n">
        <x:v>988</x:v>
      </x:c>
      <x:c r="J3553" s="4" t="n">
        <x:v>0.07</x:v>
      </x:c>
      <x:c r="K3553" s="4">
        <x:f>I3553*J3553</x:f>
      </x:c>
      <x:c r="L3553" s="4" t="n">
        <x:v>165.888</x:v>
      </x:c>
      <x:c r="M3553" s="5">
        <x:f>J3553/0.29*100</x:f>
      </x:c>
      <x:c r="N3553" s="6">
        <x:f>M3553*L3553/100</x:f>
      </x:c>
      <x:c r="O3553" s="6">
        <x:f>H3553-N3553</x:f>
      </x:c>
    </x:row>
    <x:row r="3554" spans="1:25">
      <x:c r="A3554" s="0" t="s">
        <x:v>127</x:v>
      </x:c>
      <x:c r="B3554" s="0" t="n">
        <x:v>2568</x:v>
      </x:c>
      <x:c r="C3554" s="0" t="s">
        <x:v>128</x:v>
      </x:c>
      <x:c r="D3554" s="0" t="s">
        <x:v>18</x:v>
      </x:c>
      <x:c r="E3554" s="0" t="s">
        <x:v>19</x:v>
      </x:c>
      <x:c r="F3554" s="0" t="s">
        <x:v>20</x:v>
      </x:c>
      <x:c r="G3554" s="0" t="n">
        <x:v>988</x:v>
      </x:c>
      <x:c r="H3554" s="4" t="n">
        <x:v>118.56</x:v>
      </x:c>
      <x:c r="I3554" s="4" t="n">
        <x:v>988</x:v>
      </x:c>
      <x:c r="J3554" s="4" t="n">
        <x:v>0.12</x:v>
      </x:c>
      <x:c r="K3554" s="4">
        <x:f>I3554*J3554</x:f>
      </x:c>
      <x:c r="L3554" s="4" t="n">
        <x:v>31.08</x:v>
      </x:c>
      <x:c r="M3554" s="5">
        <x:f>J3554/0.29*100</x:f>
      </x:c>
      <x:c r="N3554" s="6">
        <x:f>M3554*L3554/100</x:f>
      </x:c>
      <x:c r="O3554" s="6">
        <x:f>H3554-N3554</x:f>
      </x:c>
    </x:row>
    <x:row r="3555" spans="1:25">
      <x:c r="A3555" s="0" t="s">
        <x:v>127</x:v>
      </x:c>
      <x:c r="B3555" s="0" t="n">
        <x:v>2568</x:v>
      </x:c>
      <x:c r="C3555" s="0" t="s">
        <x:v>128</x:v>
      </x:c>
      <x:c r="D3555" s="0" t="s">
        <x:v>129</x:v>
      </x:c>
      <x:c r="E3555" s="0" t="s">
        <x:v>130</x:v>
      </x:c>
      <x:c r="F3555" s="0" t="s">
        <x:v>20</x:v>
      </x:c>
      <x:c r="G3555" s="0" t="n">
        <x:v>988</x:v>
      </x:c>
      <x:c r="H3555" s="4" t="n">
        <x:v>98.8</x:v>
      </x:c>
      <x:c r="I3555" s="4" t="n">
        <x:v>988</x:v>
      </x:c>
      <x:c r="J3555" s="4" t="n">
        <x:v>0.1</x:v>
      </x:c>
      <x:c r="K3555" s="4">
        <x:f>I3555*J3555</x:f>
      </x:c>
      <x:c r="L3555" s="4" t="n">
        <x:v>31.08</x:v>
      </x:c>
      <x:c r="M3555" s="5">
        <x:f>J3555/0.29*100</x:f>
      </x:c>
      <x:c r="N3555" s="6">
        <x:f>M3555*L3555/100</x:f>
      </x:c>
      <x:c r="O3555" s="6">
        <x:f>H3555-N3555</x:f>
      </x:c>
    </x:row>
    <x:row r="3556" spans="1:25">
      <x:c r="A3556" s="0" t="s">
        <x:v>127</x:v>
      </x:c>
      <x:c r="B3556" s="0" t="n">
        <x:v>2568</x:v>
      </x:c>
      <x:c r="C3556" s="0" t="s">
        <x:v>128</x:v>
      </x:c>
      <x:c r="D3556" s="0" t="s">
        <x:v>18</x:v>
      </x:c>
      <x:c r="E3556" s="0" t="s">
        <x:v>19</x:v>
      </x:c>
      <x:c r="F3556" s="0" t="s">
        <x:v>26</x:v>
      </x:c>
      <x:c r="G3556" s="0" t="n">
        <x:v>988</x:v>
      </x:c>
      <x:c r="H3556" s="4" t="n">
        <x:v>69.162</x:v>
      </x:c>
      <x:c r="I3556" s="4" t="n">
        <x:v>988</x:v>
      </x:c>
      <x:c r="J3556" s="4" t="n">
        <x:v>0.07</x:v>
      </x:c>
      <x:c r="K3556" s="4">
        <x:f>I3556*J3556</x:f>
      </x:c>
      <x:c r="L3556" s="4" t="n">
        <x:v>31.08</x:v>
      </x:c>
      <x:c r="M3556" s="5">
        <x:f>J3556/0.29*100</x:f>
      </x:c>
      <x:c r="N3556" s="6">
        <x:f>M3556*L3556/100</x:f>
      </x:c>
      <x:c r="O3556" s="6">
        <x:f>H3556-N3556</x:f>
      </x:c>
    </x:row>
    <x:row r="3557" spans="1:25">
      <x:c r="A3557" s="0" t="s">
        <x:v>106</x:v>
      </x:c>
      <x:c r="B3557" s="0" t="n">
        <x:v>2569</x:v>
      </x:c>
      <x:c r="C3557" s="0" t="s">
        <x:v>21</x:v>
      </x:c>
      <x:c r="D3557" s="0" t="s">
        <x:v>33</x:v>
      </x:c>
      <x:c r="E3557" s="0" t="s">
        <x:v>73</x:v>
      </x:c>
      <x:c r="F3557" s="0" t="s">
        <x:v>20</x:v>
      </x:c>
      <x:c r="G3557" s="0" t="n">
        <x:v>173</x:v>
      </x:c>
      <x:c r="H3557" s="4" t="n">
        <x:v>46.018</x:v>
      </x:c>
      <x:c r="I3557" s="4" t="n">
        <x:v>173</x:v>
      </x:c>
      <x:c r="J3557" s="4" t="n">
        <x:v>0.266</x:v>
      </x:c>
      <x:c r="K3557" s="4">
        <x:f>I3557*J3557</x:f>
      </x:c>
      <x:c r="L3557" s="4" t="n">
        <x:v>77.127</x:v>
      </x:c>
      <x:c r="M3557" s="5">
        <x:f>J3557/2.057*100</x:f>
      </x:c>
      <x:c r="N3557" s="6">
        <x:f>M3557*L3557/100</x:f>
      </x:c>
      <x:c r="O3557" s="6">
        <x:f>H3557-N3557</x:f>
      </x:c>
    </x:row>
    <x:row r="3558" spans="1:25">
      <x:c r="A3558" s="0" t="s">
        <x:v>106</x:v>
      </x:c>
      <x:c r="B3558" s="0" t="n">
        <x:v>2569</x:v>
      </x:c>
      <x:c r="C3558" s="0" t="s">
        <x:v>21</x:v>
      </x:c>
      <x:c r="D3558" s="0" t="s">
        <x:v>22</x:v>
      </x:c>
      <x:c r="E3558" s="0" t="s">
        <x:v>74</x:v>
      </x:c>
      <x:c r="F3558" s="0" t="s">
        <x:v>20</x:v>
      </x:c>
      <x:c r="G3558" s="0" t="n">
        <x:v>173</x:v>
      </x:c>
      <x:c r="H3558" s="4" t="n">
        <x:v>50.4</x:v>
      </x:c>
      <x:c r="I3558" s="4" t="n">
        <x:v>173</x:v>
      </x:c>
      <x:c r="J3558" s="4" t="n">
        <x:v>0.291</x:v>
      </x:c>
      <x:c r="K3558" s="4">
        <x:f>I3558*J3558</x:f>
      </x:c>
      <x:c r="L3558" s="4" t="n">
        <x:v>77.127</x:v>
      </x:c>
      <x:c r="M3558" s="5">
        <x:f>J3558/2.057*100</x:f>
      </x:c>
      <x:c r="N3558" s="6">
        <x:f>M3558*L3558/100</x:f>
      </x:c>
      <x:c r="O3558" s="6">
        <x:f>H3558-N3558</x:f>
      </x:c>
    </x:row>
    <x:row r="3559" spans="1:25">
      <x:c r="A3559" s="0" t="s">
        <x:v>106</x:v>
      </x:c>
      <x:c r="B3559" s="0" t="n">
        <x:v>2569</x:v>
      </x:c>
      <x:c r="C3559" s="0" t="s">
        <x:v>21</x:v>
      </x:c>
      <x:c r="D3559" s="0" t="s">
        <x:v>22</x:v>
      </x:c>
      <x:c r="E3559" s="0" t="s">
        <x:v>74</x:v>
      </x:c>
      <x:c r="F3559" s="0" t="s">
        <x:v>20</x:v>
      </x:c>
      <x:c r="G3559" s="0" t="n">
        <x:v>173</x:v>
      </x:c>
      <x:c r="H3559" s="4" t="n">
        <x:v>50.4</x:v>
      </x:c>
      <x:c r="I3559" s="4" t="n">
        <x:v>173</x:v>
      </x:c>
      <x:c r="J3559" s="4" t="n">
        <x:v>0.291</x:v>
      </x:c>
      <x:c r="K3559" s="4">
        <x:f>I3559*J3559</x:f>
      </x:c>
      <x:c r="L3559" s="4" t="n">
        <x:v>77.127</x:v>
      </x:c>
      <x:c r="M3559" s="5">
        <x:f>J3559/2.057*100</x:f>
      </x:c>
      <x:c r="N3559" s="6">
        <x:f>M3559*L3559/100</x:f>
      </x:c>
      <x:c r="O3559" s="6">
        <x:f>H3559-N3559</x:f>
      </x:c>
    </x:row>
    <x:row r="3560" spans="1:25">
      <x:c r="A3560" s="0" t="s">
        <x:v>106</x:v>
      </x:c>
      <x:c r="B3560" s="0" t="n">
        <x:v>2569</x:v>
      </x:c>
      <x:c r="C3560" s="0" t="s">
        <x:v>21</x:v>
      </x:c>
      <x:c r="D3560" s="0" t="s">
        <x:v>22</x:v>
      </x:c>
      <x:c r="E3560" s="0" t="s">
        <x:v>74</x:v>
      </x:c>
      <x:c r="F3560" s="0" t="s">
        <x:v>20</x:v>
      </x:c>
      <x:c r="G3560" s="0" t="n">
        <x:v>173</x:v>
      </x:c>
      <x:c r="H3560" s="4" t="n">
        <x:v>50.4</x:v>
      </x:c>
      <x:c r="I3560" s="4" t="n">
        <x:v>173</x:v>
      </x:c>
      <x:c r="J3560" s="4" t="n">
        <x:v>0.291</x:v>
      </x:c>
      <x:c r="K3560" s="4">
        <x:f>I3560*J3560</x:f>
      </x:c>
      <x:c r="L3560" s="4" t="n">
        <x:v>77.127</x:v>
      </x:c>
      <x:c r="M3560" s="5">
        <x:f>J3560/2.057*100</x:f>
      </x:c>
      <x:c r="N3560" s="6">
        <x:f>M3560*L3560/100</x:f>
      </x:c>
      <x:c r="O3560" s="6">
        <x:f>H3560-N3560</x:f>
      </x:c>
    </x:row>
    <x:row r="3561" spans="1:25">
      <x:c r="A3561" s="0" t="s">
        <x:v>106</x:v>
      </x:c>
      <x:c r="B3561" s="0" t="n">
        <x:v>2569</x:v>
      </x:c>
      <x:c r="C3561" s="0" t="s">
        <x:v>21</x:v>
      </x:c>
      <x:c r="D3561" s="0" t="s">
        <x:v>33</x:v>
      </x:c>
      <x:c r="E3561" s="0" t="s">
        <x:v>73</x:v>
      </x:c>
      <x:c r="F3561" s="0" t="s">
        <x:v>26</x:v>
      </x:c>
      <x:c r="G3561" s="0" t="n">
        <x:v>173</x:v>
      </x:c>
      <x:c r="H3561" s="4" t="n">
        <x:v>13.5</x:v>
      </x:c>
      <x:c r="I3561" s="4" t="n">
        <x:v>173</x:v>
      </x:c>
      <x:c r="J3561" s="4" t="n">
        <x:v>0.078</x:v>
      </x:c>
      <x:c r="K3561" s="4">
        <x:f>I3561*J3561</x:f>
      </x:c>
      <x:c r="L3561" s="4" t="n">
        <x:v>77.127</x:v>
      </x:c>
      <x:c r="M3561" s="5">
        <x:f>J3561/2.057*100</x:f>
      </x:c>
      <x:c r="N3561" s="6">
        <x:f>M3561*L3561/100</x:f>
      </x:c>
      <x:c r="O3561" s="6">
        <x:f>H3561-N3561</x:f>
      </x:c>
    </x:row>
    <x:row r="3562" spans="1:25">
      <x:c r="A3562" s="0" t="s">
        <x:v>106</x:v>
      </x:c>
      <x:c r="B3562" s="0" t="n">
        <x:v>2569</x:v>
      </x:c>
      <x:c r="C3562" s="0" t="s">
        <x:v>21</x:v>
      </x:c>
      <x:c r="D3562" s="0" t="s">
        <x:v>36</x:v>
      </x:c>
      <x:c r="E3562" s="0" t="s">
        <x:v>75</x:v>
      </x:c>
      <x:c r="F3562" s="0" t="s">
        <x:v>26</x:v>
      </x:c>
      <x:c r="G3562" s="0" t="n">
        <x:v>173</x:v>
      </x:c>
      <x:c r="H3562" s="4" t="n">
        <x:v>72.66</x:v>
      </x:c>
      <x:c r="I3562" s="4" t="n">
        <x:v>173</x:v>
      </x:c>
      <x:c r="J3562" s="4" t="n">
        <x:v>0.42</x:v>
      </x:c>
      <x:c r="K3562" s="4">
        <x:f>I3562*J3562</x:f>
      </x:c>
      <x:c r="L3562" s="4" t="n">
        <x:v>77.127</x:v>
      </x:c>
      <x:c r="M3562" s="5">
        <x:f>J3562/2.057*100</x:f>
      </x:c>
      <x:c r="N3562" s="6">
        <x:f>M3562*L3562/100</x:f>
      </x:c>
      <x:c r="O3562" s="6">
        <x:f>H3562-N3562</x:f>
      </x:c>
    </x:row>
    <x:row r="3563" spans="1:25">
      <x:c r="A3563" s="0" t="s">
        <x:v>106</x:v>
      </x:c>
      <x:c r="B3563" s="0" t="n">
        <x:v>2569</x:v>
      </x:c>
      <x:c r="C3563" s="0" t="s">
        <x:v>21</x:v>
      </x:c>
      <x:c r="D3563" s="0" t="s">
        <x:v>36</x:v>
      </x:c>
      <x:c r="E3563" s="0" t="s">
        <x:v>76</x:v>
      </x:c>
      <x:c r="F3563" s="0" t="s">
        <x:v>26</x:v>
      </x:c>
      <x:c r="G3563" s="0" t="n">
        <x:v>173</x:v>
      </x:c>
      <x:c r="H3563" s="4" t="n">
        <x:v>72.661</x:v>
      </x:c>
      <x:c r="I3563" s="4" t="n">
        <x:v>173</x:v>
      </x:c>
      <x:c r="J3563" s="4" t="n">
        <x:v>0.42</x:v>
      </x:c>
      <x:c r="K3563" s="4">
        <x:f>I3563*J3563</x:f>
      </x:c>
      <x:c r="L3563" s="4" t="n">
        <x:v>77.127</x:v>
      </x:c>
      <x:c r="M3563" s="5">
        <x:f>J3563/2.057*100</x:f>
      </x:c>
      <x:c r="N3563" s="6">
        <x:f>M3563*L3563/100</x:f>
      </x:c>
      <x:c r="O3563" s="6">
        <x:f>H3563-N3563</x:f>
      </x:c>
    </x:row>
    <x:row r="3564" spans="1:25">
      <x:c r="A3564" s="0" t="s">
        <x:v>131</x:v>
      </x:c>
      <x:c r="B3564" s="0" t="n">
        <x:v>2570</x:v>
      </x:c>
      <x:c r="C3564" s="0" t="s">
        <x:v>128</x:v>
      </x:c>
      <x:c r="D3564" s="0" t="s">
        <x:v>129</x:v>
      </x:c>
      <x:c r="E3564" s="0" t="s">
        <x:v>130</x:v>
      </x:c>
      <x:c r="F3564" s="0" t="s">
        <x:v>20</x:v>
      </x:c>
      <x:c r="G3564" s="0" t="n">
        <x:v>618</x:v>
      </x:c>
      <x:c r="H3564" s="4" t="n">
        <x:v>61.8</x:v>
      </x:c>
      <x:c r="I3564" s="4" t="n">
        <x:v>618</x:v>
      </x:c>
      <x:c r="J3564" s="4" t="n">
        <x:v>0.1</x:v>
      </x:c>
      <x:c r="K3564" s="4">
        <x:f>I3564*J3564</x:f>
      </x:c>
      <x:c r="L3564" s="4" t="n">
        <x:v>44.826</x:v>
      </x:c>
      <x:c r="M3564" s="5">
        <x:f>J3564/0.29*100</x:f>
      </x:c>
      <x:c r="N3564" s="6">
        <x:f>M3564*L3564/100</x:f>
      </x:c>
      <x:c r="O3564" s="6">
        <x:f>H3564-N3564</x:f>
      </x:c>
    </x:row>
    <x:row r="3565" spans="1:25">
      <x:c r="A3565" s="0" t="s">
        <x:v>131</x:v>
      </x:c>
      <x:c r="B3565" s="0" t="n">
        <x:v>2570</x:v>
      </x:c>
      <x:c r="C3565" s="0" t="s">
        <x:v>128</x:v>
      </x:c>
      <x:c r="D3565" s="0" t="s">
        <x:v>18</x:v>
      </x:c>
      <x:c r="E3565" s="0" t="s">
        <x:v>19</x:v>
      </x:c>
      <x:c r="F3565" s="0" t="s">
        <x:v>20</x:v>
      </x:c>
      <x:c r="G3565" s="0" t="n">
        <x:v>618</x:v>
      </x:c>
      <x:c r="H3565" s="4" t="n">
        <x:v>74.16</x:v>
      </x:c>
      <x:c r="I3565" s="4" t="n">
        <x:v>618</x:v>
      </x:c>
      <x:c r="J3565" s="4" t="n">
        <x:v>0.12</x:v>
      </x:c>
      <x:c r="K3565" s="4">
        <x:f>I3565*J3565</x:f>
      </x:c>
      <x:c r="L3565" s="4" t="n">
        <x:v>44.826</x:v>
      </x:c>
      <x:c r="M3565" s="5">
        <x:f>J3565/0.29*100</x:f>
      </x:c>
      <x:c r="N3565" s="6">
        <x:f>M3565*L3565/100</x:f>
      </x:c>
      <x:c r="O3565" s="6">
        <x:f>H3565-N3565</x:f>
      </x:c>
    </x:row>
    <x:row r="3566" spans="1:25">
      <x:c r="A3566" s="0" t="s">
        <x:v>131</x:v>
      </x:c>
      <x:c r="B3566" s="0" t="n">
        <x:v>2570</x:v>
      </x:c>
      <x:c r="C3566" s="0" t="s">
        <x:v>128</x:v>
      </x:c>
      <x:c r="D3566" s="0" t="s">
        <x:v>18</x:v>
      </x:c>
      <x:c r="E3566" s="0" t="s">
        <x:v>19</x:v>
      </x:c>
      <x:c r="F3566" s="0" t="s">
        <x:v>26</x:v>
      </x:c>
      <x:c r="G3566" s="0" t="n">
        <x:v>618</x:v>
      </x:c>
      <x:c r="H3566" s="4" t="n">
        <x:v>43.261</x:v>
      </x:c>
      <x:c r="I3566" s="4" t="n">
        <x:v>618</x:v>
      </x:c>
      <x:c r="J3566" s="4" t="n">
        <x:v>0.07</x:v>
      </x:c>
      <x:c r="K3566" s="4">
        <x:f>I3566*J3566</x:f>
      </x:c>
      <x:c r="L3566" s="4" t="n">
        <x:v>44.826</x:v>
      </x:c>
      <x:c r="M3566" s="5">
        <x:f>J3566/0.29*100</x:f>
      </x:c>
      <x:c r="N3566" s="6">
        <x:f>M3566*L3566/100</x:f>
      </x:c>
      <x:c r="O3566" s="6">
        <x:f>H3566-N3566</x:f>
      </x:c>
    </x:row>
    <x:row r="3567" spans="1:25">
      <x:c r="A3567" s="0" t="s">
        <x:v>81</x:v>
      </x:c>
      <x:c r="B3567" s="0" t="n">
        <x:v>2586</x:v>
      </x:c>
      <x:c r="C3567" s="0" t="s">
        <x:v>21</x:v>
      </x:c>
      <x:c r="D3567" s="0" t="s">
        <x:v>42</x:v>
      </x:c>
      <x:c r="E3567" s="0" t="s">
        <x:v>44</x:v>
      </x:c>
      <x:c r="F3567" s="0" t="s">
        <x:v>20</x:v>
      </x:c>
      <x:c r="G3567" s="0" t="n">
        <x:v>100</x:v>
      </x:c>
      <x:c r="H3567" s="4" t="n">
        <x:v>30</x:v>
      </x:c>
      <x:c r="I3567" s="4" t="n">
        <x:v>100</x:v>
      </x:c>
      <x:c r="J3567" s="4" t="n">
        <x:v>0.3</x:v>
      </x:c>
      <x:c r="K3567" s="4">
        <x:f>I3567*J3567</x:f>
      </x:c>
      <x:c r="L3567" s="4" t="n">
        <x:v>0</x:v>
      </x:c>
      <x:c r="M3567" s="5">
        <x:f>J3567/3.83*100</x:f>
      </x:c>
      <x:c r="N3567" s="6">
        <x:f>M3567*L3567/100</x:f>
      </x:c>
      <x:c r="O3567" s="6">
        <x:f>H3567-N3567</x:f>
      </x:c>
    </x:row>
    <x:row r="3568" spans="1:25">
      <x:c r="A3568" s="0" t="s">
        <x:v>81</x:v>
      </x:c>
      <x:c r="B3568" s="0" t="n">
        <x:v>2586</x:v>
      </x:c>
      <x:c r="C3568" s="0" t="s">
        <x:v>21</x:v>
      </x:c>
      <x:c r="D3568" s="0" t="s">
        <x:v>42</x:v>
      </x:c>
      <x:c r="E3568" s="0" t="s">
        <x:v>43</x:v>
      </x:c>
      <x:c r="F3568" s="0" t="s">
        <x:v>20</x:v>
      </x:c>
      <x:c r="G3568" s="0" t="n">
        <x:v>100</x:v>
      </x:c>
      <x:c r="H3568" s="4" t="n">
        <x:v>30</x:v>
      </x:c>
      <x:c r="I3568" s="4" t="n">
        <x:v>100</x:v>
      </x:c>
      <x:c r="J3568" s="4" t="n">
        <x:v>0.3</x:v>
      </x:c>
      <x:c r="K3568" s="4">
        <x:f>I3568*J3568</x:f>
      </x:c>
      <x:c r="L3568" s="4" t="n">
        <x:v>0</x:v>
      </x:c>
      <x:c r="M3568" s="5">
        <x:f>J3568/3.83*100</x:f>
      </x:c>
      <x:c r="N3568" s="6">
        <x:f>M3568*L3568/100</x:f>
      </x:c>
      <x:c r="O3568" s="6">
        <x:f>H3568-N3568</x:f>
      </x:c>
    </x:row>
    <x:row r="3569" spans="1:25">
      <x:c r="A3569" s="0" t="s">
        <x:v>81</x:v>
      </x:c>
      <x:c r="B3569" s="0" t="n">
        <x:v>2586</x:v>
      </x:c>
      <x:c r="C3569" s="0" t="s">
        <x:v>21</x:v>
      </x:c>
      <x:c r="D3569" s="0" t="s">
        <x:v>33</x:v>
      </x:c>
      <x:c r="E3569" s="0" t="s">
        <x:v>45</x:v>
      </x:c>
      <x:c r="F3569" s="0" t="s">
        <x:v>26</x:v>
      </x:c>
      <x:c r="G3569" s="0" t="n">
        <x:v>100</x:v>
      </x:c>
      <x:c r="H3569" s="4" t="n">
        <x:v>148</x:v>
      </x:c>
      <x:c r="I3569" s="4" t="n">
        <x:v>100</x:v>
      </x:c>
      <x:c r="J3569" s="4" t="n">
        <x:v>1.48</x:v>
      </x:c>
      <x:c r="K3569" s="4">
        <x:f>I3569*J3569</x:f>
      </x:c>
      <x:c r="L3569" s="4" t="n">
        <x:v>0</x:v>
      </x:c>
      <x:c r="M3569" s="5">
        <x:f>J3569/3.83*100</x:f>
      </x:c>
      <x:c r="N3569" s="6">
        <x:f>M3569*L3569/100</x:f>
      </x:c>
      <x:c r="O3569" s="6">
        <x:f>H3569-N3569</x:f>
      </x:c>
    </x:row>
    <x:row r="3570" spans="1:25">
      <x:c r="A3570" s="0" t="s">
        <x:v>81</x:v>
      </x:c>
      <x:c r="B3570" s="0" t="n">
        <x:v>2586</x:v>
      </x:c>
      <x:c r="C3570" s="0" t="s">
        <x:v>21</x:v>
      </x:c>
      <x:c r="D3570" s="0" t="s">
        <x:v>150</x:v>
      </x:c>
      <x:c r="E3570" s="0" t="s">
        <x:v>46</x:v>
      </x:c>
      <x:c r="F3570" s="0" t="s">
        <x:v>26</x:v>
      </x:c>
      <x:c r="G3570" s="0" t="n">
        <x:v>100</x:v>
      </x:c>
      <x:c r="H3570" s="4" t="n">
        <x:v>175.001</x:v>
      </x:c>
      <x:c r="I3570" s="4" t="n">
        <x:v>100</x:v>
      </x:c>
      <x:c r="J3570" s="4" t="n">
        <x:v>1.75</x:v>
      </x:c>
      <x:c r="K3570" s="4">
        <x:f>I3570*J3570</x:f>
      </x:c>
      <x:c r="L3570" s="4" t="n">
        <x:v>0</x:v>
      </x:c>
      <x:c r="M3570" s="5">
        <x:f>J3570/3.83*100</x:f>
      </x:c>
      <x:c r="N3570" s="6">
        <x:f>M3570*L3570/100</x:f>
      </x:c>
      <x:c r="O3570" s="6">
        <x:f>H3570-N3570</x:f>
      </x:c>
    </x:row>
    <x:row r="3571" spans="1:25">
      <x:c r="A3571" s="0" t="s">
        <x:v>147</x:v>
      </x:c>
      <x:c r="B3571" s="0" t="n">
        <x:v>2589</x:v>
      </x:c>
      <x:c r="C3571" s="0" t="s">
        <x:v>21</x:v>
      </x:c>
      <x:c r="D3571" s="0" t="s">
        <x:v>22</x:v>
      </x:c>
      <x:c r="E3571" s="0" t="s">
        <x:v>23</x:v>
      </x:c>
      <x:c r="F3571" s="0" t="s">
        <x:v>20</x:v>
      </x:c>
      <x:c r="G3571" s="0" t="n">
        <x:v>117</x:v>
      </x:c>
      <x:c r="H3571" s="4" t="n">
        <x:v>43.384</x:v>
      </x:c>
      <x:c r="I3571" s="4" t="n">
        <x:v>117</x:v>
      </x:c>
      <x:c r="J3571" s="4" t="n">
        <x:v>0.371</x:v>
      </x:c>
      <x:c r="K3571" s="4">
        <x:f>I3571*J3571</x:f>
      </x:c>
      <x:c r="L3571" s="4" t="n">
        <x:v>0</x:v>
      </x:c>
      <x:c r="M3571" s="5">
        <x:f>J3571/2.863*100</x:f>
      </x:c>
      <x:c r="N3571" s="6">
        <x:f>M3571*L3571/100</x:f>
      </x:c>
      <x:c r="O3571" s="6">
        <x:f>H3571-N3571</x:f>
      </x:c>
    </x:row>
    <x:row r="3572" spans="1:25">
      <x:c r="A3572" s="0" t="s">
        <x:v>147</x:v>
      </x:c>
      <x:c r="B3572" s="0" t="n">
        <x:v>2589</x:v>
      </x:c>
      <x:c r="C3572" s="0" t="s">
        <x:v>21</x:v>
      </x:c>
      <x:c r="D3572" s="0" t="s">
        <x:v>22</x:v>
      </x:c>
      <x:c r="E3572" s="0" t="s">
        <x:v>23</x:v>
      </x:c>
      <x:c r="F3572" s="0" t="s">
        <x:v>20</x:v>
      </x:c>
      <x:c r="G3572" s="0" t="n">
        <x:v>117</x:v>
      </x:c>
      <x:c r="H3572" s="4" t="n">
        <x:v>43.384</x:v>
      </x:c>
      <x:c r="I3572" s="4" t="n">
        <x:v>117</x:v>
      </x:c>
      <x:c r="J3572" s="4" t="n">
        <x:v>0.371</x:v>
      </x:c>
      <x:c r="K3572" s="4">
        <x:f>I3572*J3572</x:f>
      </x:c>
      <x:c r="L3572" s="4" t="n">
        <x:v>0</x:v>
      </x:c>
      <x:c r="M3572" s="5">
        <x:f>J3572/2.863*100</x:f>
      </x:c>
      <x:c r="N3572" s="6">
        <x:f>M3572*L3572/100</x:f>
      </x:c>
      <x:c r="O3572" s="6">
        <x:f>H3572-N3572</x:f>
      </x:c>
    </x:row>
    <x:row r="3573" spans="1:25">
      <x:c r="A3573" s="0" t="s">
        <x:v>147</x:v>
      </x:c>
      <x:c r="B3573" s="0" t="n">
        <x:v>2589</x:v>
      </x:c>
      <x:c r="C3573" s="0" t="s">
        <x:v>21</x:v>
      </x:c>
      <x:c r="D3573" s="0" t="s">
        <x:v>22</x:v>
      </x:c>
      <x:c r="E3573" s="0" t="s">
        <x:v>23</x:v>
      </x:c>
      <x:c r="F3573" s="0" t="s">
        <x:v>20</x:v>
      </x:c>
      <x:c r="G3573" s="0" t="n">
        <x:v>117</x:v>
      </x:c>
      <x:c r="H3573" s="4" t="n">
        <x:v>39.897</x:v>
      </x:c>
      <x:c r="I3573" s="4" t="n">
        <x:v>117</x:v>
      </x:c>
      <x:c r="J3573" s="4" t="n">
        <x:v>0.341</x:v>
      </x:c>
      <x:c r="K3573" s="4">
        <x:f>I3573*J3573</x:f>
      </x:c>
      <x:c r="L3573" s="4" t="n">
        <x:v>0</x:v>
      </x:c>
      <x:c r="M3573" s="5">
        <x:f>J3573/2.863*100</x:f>
      </x:c>
      <x:c r="N3573" s="6">
        <x:f>M3573*L3573/100</x:f>
      </x:c>
      <x:c r="O3573" s="6">
        <x:f>H3573-N3573</x:f>
      </x:c>
    </x:row>
    <x:row r="3574" spans="1:25">
      <x:c r="A3574" s="0" t="s">
        <x:v>147</x:v>
      </x:c>
      <x:c r="B3574" s="0" t="n">
        <x:v>2589</x:v>
      </x:c>
      <x:c r="C3574" s="0" t="s">
        <x:v>21</x:v>
      </x:c>
      <x:c r="D3574" s="0" t="s">
        <x:v>28</x:v>
      </x:c>
      <x:c r="E3574" s="0" t="s">
        <x:v>19</x:v>
      </x:c>
      <x:c r="F3574" s="0" t="s">
        <x:v>26</x:v>
      </x:c>
      <x:c r="G3574" s="0" t="n">
        <x:v>117</x:v>
      </x:c>
      <x:c r="H3574" s="4" t="n">
        <x:v>30.425</x:v>
      </x:c>
      <x:c r="I3574" s="4" t="n">
        <x:v>117</x:v>
      </x:c>
      <x:c r="J3574" s="4" t="n">
        <x:v>0.26</x:v>
      </x:c>
      <x:c r="K3574" s="4">
        <x:f>I3574*J3574</x:f>
      </x:c>
      <x:c r="L3574" s="4" t="n">
        <x:v>0</x:v>
      </x:c>
      <x:c r="M3574" s="5">
        <x:f>J3574/2.863*100</x:f>
      </x:c>
      <x:c r="N3574" s="6">
        <x:f>M3574*L3574/100</x:f>
      </x:c>
      <x:c r="O3574" s="6">
        <x:f>H3574-N3574</x:f>
      </x:c>
    </x:row>
    <x:row r="3575" spans="1:25">
      <x:c r="A3575" s="0" t="s">
        <x:v>147</x:v>
      </x:c>
      <x:c r="B3575" s="0" t="n">
        <x:v>2589</x:v>
      </x:c>
      <x:c r="C3575" s="0" t="s">
        <x:v>21</x:v>
      </x:c>
      <x:c r="D3575" s="0" t="s">
        <x:v>28</x:v>
      </x:c>
      <x:c r="E3575" s="0" t="s">
        <x:v>23</x:v>
      </x:c>
      <x:c r="F3575" s="0" t="s">
        <x:v>26</x:v>
      </x:c>
      <x:c r="G3575" s="0" t="n">
        <x:v>117</x:v>
      </x:c>
      <x:c r="H3575" s="4" t="n">
        <x:v>177.54</x:v>
      </x:c>
      <x:c r="I3575" s="4" t="n">
        <x:v>117</x:v>
      </x:c>
      <x:c r="J3575" s="4" t="n">
        <x:v>1.52</x:v>
      </x:c>
      <x:c r="K3575" s="4">
        <x:f>I3575*J3575</x:f>
      </x:c>
      <x:c r="L3575" s="4" t="n">
        <x:v>0</x:v>
      </x:c>
      <x:c r="M3575" s="5">
        <x:f>J3575/2.863*100</x:f>
      </x:c>
      <x:c r="N3575" s="6">
        <x:f>M3575*L3575/100</x:f>
      </x:c>
      <x:c r="O3575" s="6">
        <x:f>H3575-N3575</x:f>
      </x:c>
    </x:row>
    <x:row r="3576" spans="1:25">
      <x:c r="A3576" s="0" t="s">
        <x:v>140</x:v>
      </x:c>
      <x:c r="B3576" s="0" t="n">
        <x:v>2590</x:v>
      </x:c>
      <x:c r="C3576" s="0" t="s">
        <x:v>21</x:v>
      </x:c>
      <x:c r="D3576" s="0" t="s">
        <x:v>22</x:v>
      </x:c>
      <x:c r="E3576" s="0" t="s">
        <x:v>23</x:v>
      </x:c>
      <x:c r="F3576" s="0" t="s">
        <x:v>20</x:v>
      </x:c>
      <x:c r="G3576" s="0" t="n">
        <x:v>117</x:v>
      </x:c>
      <x:c r="H3576" s="4" t="n">
        <x:v>43.384</x:v>
      </x:c>
      <x:c r="I3576" s="4" t="n">
        <x:v>117</x:v>
      </x:c>
      <x:c r="J3576" s="4" t="n">
        <x:v>0.371</x:v>
      </x:c>
      <x:c r="K3576" s="4">
        <x:f>I3576*J3576</x:f>
      </x:c>
      <x:c r="L3576" s="4" t="n">
        <x:v>49.486</x:v>
      </x:c>
      <x:c r="M3576" s="5">
        <x:f>J3576/2.863*100</x:f>
      </x:c>
      <x:c r="N3576" s="6">
        <x:f>M3576*L3576/100</x:f>
      </x:c>
      <x:c r="O3576" s="6">
        <x:f>H3576-N3576</x:f>
      </x:c>
    </x:row>
    <x:row r="3577" spans="1:25">
      <x:c r="A3577" s="0" t="s">
        <x:v>140</x:v>
      </x:c>
      <x:c r="B3577" s="0" t="n">
        <x:v>2590</x:v>
      </x:c>
      <x:c r="C3577" s="0" t="s">
        <x:v>21</x:v>
      </x:c>
      <x:c r="D3577" s="0" t="s">
        <x:v>22</x:v>
      </x:c>
      <x:c r="E3577" s="0" t="s">
        <x:v>23</x:v>
      </x:c>
      <x:c r="F3577" s="0" t="s">
        <x:v>20</x:v>
      </x:c>
      <x:c r="G3577" s="0" t="n">
        <x:v>117</x:v>
      </x:c>
      <x:c r="H3577" s="4" t="n">
        <x:v>43.384</x:v>
      </x:c>
      <x:c r="I3577" s="4" t="n">
        <x:v>117</x:v>
      </x:c>
      <x:c r="J3577" s="4" t="n">
        <x:v>0.371</x:v>
      </x:c>
      <x:c r="K3577" s="4">
        <x:f>I3577*J3577</x:f>
      </x:c>
      <x:c r="L3577" s="4" t="n">
        <x:v>49.486</x:v>
      </x:c>
      <x:c r="M3577" s="5">
        <x:f>J3577/2.863*100</x:f>
      </x:c>
      <x:c r="N3577" s="6">
        <x:f>M3577*L3577/100</x:f>
      </x:c>
      <x:c r="O3577" s="6">
        <x:f>H3577-N3577</x:f>
      </x:c>
    </x:row>
    <x:row r="3578" spans="1:25">
      <x:c r="A3578" s="0" t="s">
        <x:v>140</x:v>
      </x:c>
      <x:c r="B3578" s="0" t="n">
        <x:v>2590</x:v>
      </x:c>
      <x:c r="C3578" s="0" t="s">
        <x:v>21</x:v>
      </x:c>
      <x:c r="D3578" s="0" t="s">
        <x:v>22</x:v>
      </x:c>
      <x:c r="E3578" s="0" t="s">
        <x:v>23</x:v>
      </x:c>
      <x:c r="F3578" s="0" t="s">
        <x:v>20</x:v>
      </x:c>
      <x:c r="G3578" s="0" t="n">
        <x:v>117</x:v>
      </x:c>
      <x:c r="H3578" s="4" t="n">
        <x:v>39.897</x:v>
      </x:c>
      <x:c r="I3578" s="4" t="n">
        <x:v>117</x:v>
      </x:c>
      <x:c r="J3578" s="4" t="n">
        <x:v>0.341</x:v>
      </x:c>
      <x:c r="K3578" s="4">
        <x:f>I3578*J3578</x:f>
      </x:c>
      <x:c r="L3578" s="4" t="n">
        <x:v>49.486</x:v>
      </x:c>
      <x:c r="M3578" s="5">
        <x:f>J3578/2.863*100</x:f>
      </x:c>
      <x:c r="N3578" s="6">
        <x:f>M3578*L3578/100</x:f>
      </x:c>
      <x:c r="O3578" s="6">
        <x:f>H3578-N3578</x:f>
      </x:c>
    </x:row>
    <x:row r="3579" spans="1:25">
      <x:c r="A3579" s="0" t="s">
        <x:v>140</x:v>
      </x:c>
      <x:c r="B3579" s="0" t="n">
        <x:v>2590</x:v>
      </x:c>
      <x:c r="C3579" s="0" t="s">
        <x:v>21</x:v>
      </x:c>
      <x:c r="D3579" s="0" t="s">
        <x:v>28</x:v>
      </x:c>
      <x:c r="E3579" s="0" t="s">
        <x:v>19</x:v>
      </x:c>
      <x:c r="F3579" s="0" t="s">
        <x:v>26</x:v>
      </x:c>
      <x:c r="G3579" s="0" t="n">
        <x:v>117</x:v>
      </x:c>
      <x:c r="H3579" s="4" t="n">
        <x:v>30.428</x:v>
      </x:c>
      <x:c r="I3579" s="4" t="n">
        <x:v>117</x:v>
      </x:c>
      <x:c r="J3579" s="4" t="n">
        <x:v>0.26</x:v>
      </x:c>
      <x:c r="K3579" s="4">
        <x:f>I3579*J3579</x:f>
      </x:c>
      <x:c r="L3579" s="4" t="n">
        <x:v>49.486</x:v>
      </x:c>
      <x:c r="M3579" s="5">
        <x:f>J3579/2.863*100</x:f>
      </x:c>
      <x:c r="N3579" s="6">
        <x:f>M3579*L3579/100</x:f>
      </x:c>
      <x:c r="O3579" s="6">
        <x:f>H3579-N3579</x:f>
      </x:c>
    </x:row>
    <x:row r="3580" spans="1:25">
      <x:c r="A3580" s="0" t="s">
        <x:v>140</x:v>
      </x:c>
      <x:c r="B3580" s="0" t="n">
        <x:v>2590</x:v>
      </x:c>
      <x:c r="C3580" s="0" t="s">
        <x:v>21</x:v>
      </x:c>
      <x:c r="D3580" s="0" t="s">
        <x:v>28</x:v>
      </x:c>
      <x:c r="E3580" s="0" t="s">
        <x:v>23</x:v>
      </x:c>
      <x:c r="F3580" s="0" t="s">
        <x:v>26</x:v>
      </x:c>
      <x:c r="G3580" s="0" t="n">
        <x:v>117</x:v>
      </x:c>
      <x:c r="H3580" s="4" t="n">
        <x:v>177.84</x:v>
      </x:c>
      <x:c r="I3580" s="4" t="n">
        <x:v>117</x:v>
      </x:c>
      <x:c r="J3580" s="4" t="n">
        <x:v>1.52</x:v>
      </x:c>
      <x:c r="K3580" s="4">
        <x:f>I3580*J3580</x:f>
      </x:c>
      <x:c r="L3580" s="4" t="n">
        <x:v>49.486</x:v>
      </x:c>
      <x:c r="M3580" s="5">
        <x:f>J3580/2.863*100</x:f>
      </x:c>
      <x:c r="N3580" s="6">
        <x:f>M3580*L3580/100</x:f>
      </x:c>
      <x:c r="O3580" s="6">
        <x:f>H3580-N3580</x:f>
      </x:c>
    </x:row>
    <x:row r="3581" spans="1:25">
      <x:c r="A3581" s="0" t="s">
        <x:v>88</x:v>
      </x:c>
      <x:c r="B3581" s="0" t="n">
        <x:v>2591</x:v>
      </x:c>
      <x:c r="C3581" s="0" t="s">
        <x:v>21</x:v>
      </x:c>
      <x:c r="D3581" s="0" t="s">
        <x:v>22</x:v>
      </x:c>
      <x:c r="E3581" s="0" t="s">
        <x:v>23</x:v>
      </x:c>
      <x:c r="F3581" s="0" t="s">
        <x:v>20</x:v>
      </x:c>
      <x:c r="G3581" s="0" t="n">
        <x:v>117</x:v>
      </x:c>
      <x:c r="H3581" s="4" t="n">
        <x:v>43.384</x:v>
      </x:c>
      <x:c r="I3581" s="4" t="n">
        <x:v>117</x:v>
      </x:c>
      <x:c r="J3581" s="4" t="n">
        <x:v>0.371</x:v>
      </x:c>
      <x:c r="K3581" s="4">
        <x:f>I3581*J3581</x:f>
      </x:c>
      <x:c r="L3581" s="4" t="n">
        <x:v>14.112</x:v>
      </x:c>
      <x:c r="M3581" s="5">
        <x:f>J3581/3.916*100</x:f>
      </x:c>
      <x:c r="N3581" s="6">
        <x:f>M3581*L3581/100</x:f>
      </x:c>
      <x:c r="O3581" s="6">
        <x:f>H3581-N3581</x:f>
      </x:c>
    </x:row>
    <x:row r="3582" spans="1:25">
      <x:c r="A3582" s="0" t="s">
        <x:v>88</x:v>
      </x:c>
      <x:c r="B3582" s="0" t="n">
        <x:v>2591</x:v>
      </x:c>
      <x:c r="C3582" s="0" t="s">
        <x:v>21</x:v>
      </x:c>
      <x:c r="D3582" s="0" t="s">
        <x:v>22</x:v>
      </x:c>
      <x:c r="E3582" s="0" t="s">
        <x:v>23</x:v>
      </x:c>
      <x:c r="F3582" s="0" t="s">
        <x:v>20</x:v>
      </x:c>
      <x:c r="G3582" s="0" t="n">
        <x:v>117</x:v>
      </x:c>
      <x:c r="H3582" s="4" t="n">
        <x:v>39.897</x:v>
      </x:c>
      <x:c r="I3582" s="4" t="n">
        <x:v>117</x:v>
      </x:c>
      <x:c r="J3582" s="4" t="n">
        <x:v>0.341</x:v>
      </x:c>
      <x:c r="K3582" s="4">
        <x:f>I3582*J3582</x:f>
      </x:c>
      <x:c r="L3582" s="4" t="n">
        <x:v>14.112</x:v>
      </x:c>
      <x:c r="M3582" s="5">
        <x:f>J3582/3.916*100</x:f>
      </x:c>
      <x:c r="N3582" s="6">
        <x:f>M3582*L3582/100</x:f>
      </x:c>
      <x:c r="O3582" s="6">
        <x:f>H3582-N3582</x:f>
      </x:c>
    </x:row>
    <x:row r="3583" spans="1:25">
      <x:c r="A3583" s="0" t="s">
        <x:v>88</x:v>
      </x:c>
      <x:c r="B3583" s="0" t="n">
        <x:v>2591</x:v>
      </x:c>
      <x:c r="C3583" s="0" t="s">
        <x:v>21</x:v>
      </x:c>
      <x:c r="D3583" s="0" t="s">
        <x:v>22</x:v>
      </x:c>
      <x:c r="E3583" s="0" t="s">
        <x:v>23</x:v>
      </x:c>
      <x:c r="F3583" s="0" t="s">
        <x:v>20</x:v>
      </x:c>
      <x:c r="G3583" s="0" t="n">
        <x:v>117</x:v>
      </x:c>
      <x:c r="H3583" s="4" t="n">
        <x:v>39.897</x:v>
      </x:c>
      <x:c r="I3583" s="4" t="n">
        <x:v>117</x:v>
      </x:c>
      <x:c r="J3583" s="4" t="n">
        <x:v>0.341</x:v>
      </x:c>
      <x:c r="K3583" s="4">
        <x:f>I3583*J3583</x:f>
      </x:c>
      <x:c r="L3583" s="4" t="n">
        <x:v>14.112</x:v>
      </x:c>
      <x:c r="M3583" s="5">
        <x:f>J3583/3.916*100</x:f>
      </x:c>
      <x:c r="N3583" s="6">
        <x:f>M3583*L3583/100</x:f>
      </x:c>
      <x:c r="O3583" s="6">
        <x:f>H3583-N3583</x:f>
      </x:c>
    </x:row>
    <x:row r="3584" spans="1:25">
      <x:c r="A3584" s="0" t="s">
        <x:v>88</x:v>
      </x:c>
      <x:c r="B3584" s="0" t="n">
        <x:v>2591</x:v>
      </x:c>
      <x:c r="C3584" s="0" t="s">
        <x:v>21</x:v>
      </x:c>
      <x:c r="D3584" s="0" t="s">
        <x:v>22</x:v>
      </x:c>
      <x:c r="E3584" s="0" t="s">
        <x:v>23</x:v>
      </x:c>
      <x:c r="F3584" s="0" t="s">
        <x:v>20</x:v>
      </x:c>
      <x:c r="G3584" s="0" t="n">
        <x:v>117</x:v>
      </x:c>
      <x:c r="H3584" s="4" t="n">
        <x:v>43.384</x:v>
      </x:c>
      <x:c r="I3584" s="4" t="n">
        <x:v>117</x:v>
      </x:c>
      <x:c r="J3584" s="4" t="n">
        <x:v>0.371</x:v>
      </x:c>
      <x:c r="K3584" s="4">
        <x:f>I3584*J3584</x:f>
      </x:c>
      <x:c r="L3584" s="4" t="n">
        <x:v>14.112</x:v>
      </x:c>
      <x:c r="M3584" s="5">
        <x:f>J3584/3.916*100</x:f>
      </x:c>
      <x:c r="N3584" s="6">
        <x:f>M3584*L3584/100</x:f>
      </x:c>
      <x:c r="O3584" s="6">
        <x:f>H3584-N3584</x:f>
      </x:c>
    </x:row>
    <x:row r="3585" spans="1:25">
      <x:c r="A3585" s="0" t="s">
        <x:v>88</x:v>
      </x:c>
      <x:c r="B3585" s="0" t="n">
        <x:v>2591</x:v>
      </x:c>
      <x:c r="C3585" s="0" t="s">
        <x:v>21</x:v>
      </x:c>
      <x:c r="D3585" s="0" t="s">
        <x:v>22</x:v>
      </x:c>
      <x:c r="E3585" s="0" t="s">
        <x:v>23</x:v>
      </x:c>
      <x:c r="F3585" s="0" t="s">
        <x:v>20</x:v>
      </x:c>
      <x:c r="G3585" s="0" t="n">
        <x:v>117</x:v>
      </x:c>
      <x:c r="H3585" s="4" t="n">
        <x:v>43.384</x:v>
      </x:c>
      <x:c r="I3585" s="4" t="n">
        <x:v>117</x:v>
      </x:c>
      <x:c r="J3585" s="4" t="n">
        <x:v>0.371</x:v>
      </x:c>
      <x:c r="K3585" s="4">
        <x:f>I3585*J3585</x:f>
      </x:c>
      <x:c r="L3585" s="4" t="n">
        <x:v>14.112</x:v>
      </x:c>
      <x:c r="M3585" s="5">
        <x:f>J3585/3.916*100</x:f>
      </x:c>
      <x:c r="N3585" s="6">
        <x:f>M3585*L3585/100</x:f>
      </x:c>
      <x:c r="O3585" s="6">
        <x:f>H3585-N3585</x:f>
      </x:c>
    </x:row>
    <x:row r="3586" spans="1:25">
      <x:c r="A3586" s="0" t="s">
        <x:v>88</x:v>
      </x:c>
      <x:c r="B3586" s="0" t="n">
        <x:v>2591</x:v>
      </x:c>
      <x:c r="C3586" s="0" t="s">
        <x:v>21</x:v>
      </x:c>
      <x:c r="D3586" s="0" t="s">
        <x:v>22</x:v>
      </x:c>
      <x:c r="E3586" s="0" t="s">
        <x:v>23</x:v>
      </x:c>
      <x:c r="F3586" s="0" t="s">
        <x:v>20</x:v>
      </x:c>
      <x:c r="G3586" s="0" t="n">
        <x:v>117</x:v>
      </x:c>
      <x:c r="H3586" s="4" t="n">
        <x:v>39.897</x:v>
      </x:c>
      <x:c r="I3586" s="4" t="n">
        <x:v>117</x:v>
      </x:c>
      <x:c r="J3586" s="4" t="n">
        <x:v>0.341</x:v>
      </x:c>
      <x:c r="K3586" s="4">
        <x:f>I3586*J3586</x:f>
      </x:c>
      <x:c r="L3586" s="4" t="n">
        <x:v>14.112</x:v>
      </x:c>
      <x:c r="M3586" s="5">
        <x:f>J3586/3.916*100</x:f>
      </x:c>
      <x:c r="N3586" s="6">
        <x:f>M3586*L3586/100</x:f>
      </x:c>
      <x:c r="O3586" s="6">
        <x:f>H3586-N3586</x:f>
      </x:c>
    </x:row>
    <x:row r="3587" spans="1:25">
      <x:c r="A3587" s="0" t="s">
        <x:v>88</x:v>
      </x:c>
      <x:c r="B3587" s="0" t="n">
        <x:v>2591</x:v>
      </x:c>
      <x:c r="C3587" s="0" t="s">
        <x:v>21</x:v>
      </x:c>
      <x:c r="D3587" s="0" t="s">
        <x:v>28</x:v>
      </x:c>
      <x:c r="E3587" s="0" t="s">
        <x:v>19</x:v>
      </x:c>
      <x:c r="F3587" s="0" t="s">
        <x:v>26</x:v>
      </x:c>
      <x:c r="G3587" s="0" t="n">
        <x:v>117</x:v>
      </x:c>
      <x:c r="H3587" s="4" t="n">
        <x:v>30.422</x:v>
      </x:c>
      <x:c r="I3587" s="4" t="n">
        <x:v>117</x:v>
      </x:c>
      <x:c r="J3587" s="4" t="n">
        <x:v>0.26</x:v>
      </x:c>
      <x:c r="K3587" s="4">
        <x:f>I3587*J3587</x:f>
      </x:c>
      <x:c r="L3587" s="4" t="n">
        <x:v>14.112</x:v>
      </x:c>
      <x:c r="M3587" s="5">
        <x:f>J3587/3.916*100</x:f>
      </x:c>
      <x:c r="N3587" s="6">
        <x:f>M3587*L3587/100</x:f>
      </x:c>
      <x:c r="O3587" s="6">
        <x:f>H3587-N3587</x:f>
      </x:c>
    </x:row>
    <x:row r="3588" spans="1:25">
      <x:c r="A3588" s="0" t="s">
        <x:v>88</x:v>
      </x:c>
      <x:c r="B3588" s="0" t="n">
        <x:v>2591</x:v>
      </x:c>
      <x:c r="C3588" s="0" t="s">
        <x:v>21</x:v>
      </x:c>
      <x:c r="D3588" s="0" t="s">
        <x:v>28</x:v>
      </x:c>
      <x:c r="E3588" s="0" t="s">
        <x:v>23</x:v>
      </x:c>
      <x:c r="F3588" s="0" t="s">
        <x:v>26</x:v>
      </x:c>
      <x:c r="G3588" s="0" t="n">
        <x:v>117</x:v>
      </x:c>
      <x:c r="H3588" s="4" t="n">
        <x:v>177.84</x:v>
      </x:c>
      <x:c r="I3588" s="4" t="n">
        <x:v>117</x:v>
      </x:c>
      <x:c r="J3588" s="4" t="n">
        <x:v>1.52</x:v>
      </x:c>
      <x:c r="K3588" s="4">
        <x:f>I3588*J3588</x:f>
      </x:c>
      <x:c r="L3588" s="4" t="n">
        <x:v>14.112</x:v>
      </x:c>
      <x:c r="M3588" s="5">
        <x:f>J3588/3.916*100</x:f>
      </x:c>
      <x:c r="N3588" s="6">
        <x:f>M3588*L3588/100</x:f>
      </x:c>
      <x:c r="O3588" s="6">
        <x:f>H3588-N3588</x:f>
      </x:c>
    </x:row>
    <x:row r="3589" spans="1:25">
      <x:c r="A3589" s="0" t="s">
        <x:v>27</x:v>
      </x:c>
      <x:c r="B3589" s="0" t="n">
        <x:v>2592</x:v>
      </x:c>
      <x:c r="C3589" s="0" t="s">
        <x:v>21</x:v>
      </x:c>
      <x:c r="D3589" s="0" t="s">
        <x:v>22</x:v>
      </x:c>
      <x:c r="E3589" s="0" t="s">
        <x:v>23</x:v>
      </x:c>
      <x:c r="F3589" s="0" t="s">
        <x:v>20</x:v>
      </x:c>
      <x:c r="G3589" s="0" t="n">
        <x:v>117</x:v>
      </x:c>
      <x:c r="H3589" s="4" t="n">
        <x:v>39.897</x:v>
      </x:c>
      <x:c r="I3589" s="4" t="n">
        <x:v>117</x:v>
      </x:c>
      <x:c r="J3589" s="4" t="n">
        <x:v>0.341</x:v>
      </x:c>
      <x:c r="K3589" s="4">
        <x:f>I3589*J3589</x:f>
      </x:c>
      <x:c r="L3589" s="4" t="n">
        <x:v>49.29</x:v>
      </x:c>
      <x:c r="M3589" s="5">
        <x:f>J3589/3.234*100</x:f>
      </x:c>
      <x:c r="N3589" s="6">
        <x:f>M3589*L3589/100</x:f>
      </x:c>
      <x:c r="O3589" s="6">
        <x:f>H3589-N3589</x:f>
      </x:c>
    </x:row>
    <x:row r="3590" spans="1:25">
      <x:c r="A3590" s="0" t="s">
        <x:v>27</x:v>
      </x:c>
      <x:c r="B3590" s="0" t="n">
        <x:v>2592</x:v>
      </x:c>
      <x:c r="C3590" s="0" t="s">
        <x:v>21</x:v>
      </x:c>
      <x:c r="D3590" s="0" t="s">
        <x:v>22</x:v>
      </x:c>
      <x:c r="E3590" s="0" t="s">
        <x:v>23</x:v>
      </x:c>
      <x:c r="F3590" s="0" t="s">
        <x:v>20</x:v>
      </x:c>
      <x:c r="G3590" s="0" t="n">
        <x:v>117</x:v>
      </x:c>
      <x:c r="H3590" s="4" t="n">
        <x:v>43.384</x:v>
      </x:c>
      <x:c r="I3590" s="4" t="n">
        <x:v>117</x:v>
      </x:c>
      <x:c r="J3590" s="4" t="n">
        <x:v>0.371</x:v>
      </x:c>
      <x:c r="K3590" s="4">
        <x:f>I3590*J3590</x:f>
      </x:c>
      <x:c r="L3590" s="4" t="n">
        <x:v>49.29</x:v>
      </x:c>
      <x:c r="M3590" s="5">
        <x:f>J3590/3.234*100</x:f>
      </x:c>
      <x:c r="N3590" s="6">
        <x:f>M3590*L3590/100</x:f>
      </x:c>
      <x:c r="O3590" s="6">
        <x:f>H3590-N3590</x:f>
      </x:c>
    </x:row>
    <x:row r="3591" spans="1:25">
      <x:c r="A3591" s="0" t="s">
        <x:v>27</x:v>
      </x:c>
      <x:c r="B3591" s="0" t="n">
        <x:v>2592</x:v>
      </x:c>
      <x:c r="C3591" s="0" t="s">
        <x:v>21</x:v>
      </x:c>
      <x:c r="D3591" s="0" t="s">
        <x:v>22</x:v>
      </x:c>
      <x:c r="E3591" s="0" t="s">
        <x:v>23</x:v>
      </x:c>
      <x:c r="F3591" s="0" t="s">
        <x:v>20</x:v>
      </x:c>
      <x:c r="G3591" s="0" t="n">
        <x:v>117</x:v>
      </x:c>
      <x:c r="H3591" s="4" t="n">
        <x:v>43.384</x:v>
      </x:c>
      <x:c r="I3591" s="4" t="n">
        <x:v>117</x:v>
      </x:c>
      <x:c r="J3591" s="4" t="n">
        <x:v>0.371</x:v>
      </x:c>
      <x:c r="K3591" s="4">
        <x:f>I3591*J3591</x:f>
      </x:c>
      <x:c r="L3591" s="4" t="n">
        <x:v>49.29</x:v>
      </x:c>
      <x:c r="M3591" s="5">
        <x:f>J3591/3.234*100</x:f>
      </x:c>
      <x:c r="N3591" s="6">
        <x:f>M3591*L3591/100</x:f>
      </x:c>
      <x:c r="O3591" s="6">
        <x:f>H3591-N3591</x:f>
      </x:c>
    </x:row>
    <x:row r="3592" spans="1:25">
      <x:c r="A3592" s="0" t="s">
        <x:v>27</x:v>
      </x:c>
      <x:c r="B3592" s="0" t="n">
        <x:v>2592</x:v>
      </x:c>
      <x:c r="C3592" s="0" t="s">
        <x:v>21</x:v>
      </x:c>
      <x:c r="D3592" s="0" t="s">
        <x:v>22</x:v>
      </x:c>
      <x:c r="E3592" s="0" t="s">
        <x:v>23</x:v>
      </x:c>
      <x:c r="F3592" s="0" t="s">
        <x:v>20</x:v>
      </x:c>
      <x:c r="G3592" s="0" t="n">
        <x:v>117</x:v>
      </x:c>
      <x:c r="H3592" s="4" t="n">
        <x:v>43.384</x:v>
      </x:c>
      <x:c r="I3592" s="4" t="n">
        <x:v>117</x:v>
      </x:c>
      <x:c r="J3592" s="4" t="n">
        <x:v>0.371</x:v>
      </x:c>
      <x:c r="K3592" s="4">
        <x:f>I3592*J3592</x:f>
      </x:c>
      <x:c r="L3592" s="4" t="n">
        <x:v>49.29</x:v>
      </x:c>
      <x:c r="M3592" s="5">
        <x:f>J3592/3.234*100</x:f>
      </x:c>
      <x:c r="N3592" s="6">
        <x:f>M3592*L3592/100</x:f>
      </x:c>
      <x:c r="O3592" s="6">
        <x:f>H3592-N3592</x:f>
      </x:c>
    </x:row>
    <x:row r="3593" spans="1:25">
      <x:c r="A3593" s="0" t="s">
        <x:v>27</x:v>
      </x:c>
      <x:c r="B3593" s="0" t="n">
        <x:v>2592</x:v>
      </x:c>
      <x:c r="C3593" s="0" t="s">
        <x:v>21</x:v>
      </x:c>
      <x:c r="D3593" s="0" t="s">
        <x:v>28</x:v>
      </x:c>
      <x:c r="E3593" s="0" t="s">
        <x:v>19</x:v>
      </x:c>
      <x:c r="F3593" s="0" t="s">
        <x:v>26</x:v>
      </x:c>
      <x:c r="G3593" s="0" t="n">
        <x:v>117</x:v>
      </x:c>
      <x:c r="H3593" s="4" t="n">
        <x:v>30.435</x:v>
      </x:c>
      <x:c r="I3593" s="4" t="n">
        <x:v>117</x:v>
      </x:c>
      <x:c r="J3593" s="4" t="n">
        <x:v>0.26</x:v>
      </x:c>
      <x:c r="K3593" s="4">
        <x:f>I3593*J3593</x:f>
      </x:c>
      <x:c r="L3593" s="4" t="n">
        <x:v>49.29</x:v>
      </x:c>
      <x:c r="M3593" s="5">
        <x:f>J3593/3.234*100</x:f>
      </x:c>
      <x:c r="N3593" s="6">
        <x:f>M3593*L3593/100</x:f>
      </x:c>
      <x:c r="O3593" s="6">
        <x:f>H3593-N3593</x:f>
      </x:c>
    </x:row>
    <x:row r="3594" spans="1:25">
      <x:c r="A3594" s="0" t="s">
        <x:v>27</x:v>
      </x:c>
      <x:c r="B3594" s="0" t="n">
        <x:v>2592</x:v>
      </x:c>
      <x:c r="C3594" s="0" t="s">
        <x:v>21</x:v>
      </x:c>
      <x:c r="D3594" s="0" t="s">
        <x:v>28</x:v>
      </x:c>
      <x:c r="E3594" s="0" t="s">
        <x:v>23</x:v>
      </x:c>
      <x:c r="F3594" s="0" t="s">
        <x:v>26</x:v>
      </x:c>
      <x:c r="G3594" s="0" t="n">
        <x:v>117</x:v>
      </x:c>
      <x:c r="H3594" s="4" t="n">
        <x:v>177.84</x:v>
      </x:c>
      <x:c r="I3594" s="4" t="n">
        <x:v>117</x:v>
      </x:c>
      <x:c r="J3594" s="4" t="n">
        <x:v>1.52</x:v>
      </x:c>
      <x:c r="K3594" s="4">
        <x:f>I3594*J3594</x:f>
      </x:c>
      <x:c r="L3594" s="4" t="n">
        <x:v>49.29</x:v>
      </x:c>
      <x:c r="M3594" s="5">
        <x:f>J3594/3.234*100</x:f>
      </x:c>
      <x:c r="N3594" s="6">
        <x:f>M3594*L3594/100</x:f>
      </x:c>
      <x:c r="O3594" s="6">
        <x:f>H3594-N3594</x:f>
      </x:c>
    </x:row>
    <x:row r="3595" spans="1:25">
      <x:c r="A3595" s="0" t="s">
        <x:v>86</x:v>
      </x:c>
      <x:c r="B3595" s="0" t="n">
        <x:v>2593</x:v>
      </x:c>
      <x:c r="C3595" s="0" t="s">
        <x:v>21</x:v>
      </x:c>
      <x:c r="D3595" s="0" t="s">
        <x:v>22</x:v>
      </x:c>
      <x:c r="E3595" s="0" t="s">
        <x:v>74</x:v>
      </x:c>
      <x:c r="F3595" s="0" t="s">
        <x:v>20</x:v>
      </x:c>
      <x:c r="G3595" s="0" t="n">
        <x:v>173</x:v>
      </x:c>
      <x:c r="H3595" s="4" t="n">
        <x:v>50.4</x:v>
      </x:c>
      <x:c r="I3595" s="4" t="n">
        <x:v>173</x:v>
      </x:c>
      <x:c r="J3595" s="4" t="n">
        <x:v>0.291</x:v>
      </x:c>
      <x:c r="K3595" s="4">
        <x:f>I3595*J3595</x:f>
      </x:c>
      <x:c r="L3595" s="4" t="n">
        <x:v>46.731</x:v>
      </x:c>
      <x:c r="M3595" s="5">
        <x:f>J3595/2.348*100</x:f>
      </x:c>
      <x:c r="N3595" s="6">
        <x:f>M3595*L3595/100</x:f>
      </x:c>
      <x:c r="O3595" s="6">
        <x:f>H3595-N3595</x:f>
      </x:c>
    </x:row>
    <x:row r="3596" spans="1:25">
      <x:c r="A3596" s="0" t="s">
        <x:v>86</x:v>
      </x:c>
      <x:c r="B3596" s="0" t="n">
        <x:v>2593</x:v>
      </x:c>
      <x:c r="C3596" s="0" t="s">
        <x:v>21</x:v>
      </x:c>
      <x:c r="D3596" s="0" t="s">
        <x:v>22</x:v>
      </x:c>
      <x:c r="E3596" s="0" t="s">
        <x:v>74</x:v>
      </x:c>
      <x:c r="F3596" s="0" t="s">
        <x:v>20</x:v>
      </x:c>
      <x:c r="G3596" s="0" t="n">
        <x:v>173</x:v>
      </x:c>
      <x:c r="H3596" s="4" t="n">
        <x:v>50.4</x:v>
      </x:c>
      <x:c r="I3596" s="4" t="n">
        <x:v>173</x:v>
      </x:c>
      <x:c r="J3596" s="4" t="n">
        <x:v>0.291</x:v>
      </x:c>
      <x:c r="K3596" s="4">
        <x:f>I3596*J3596</x:f>
      </x:c>
      <x:c r="L3596" s="4" t="n">
        <x:v>46.731</x:v>
      </x:c>
      <x:c r="M3596" s="5">
        <x:f>J3596/2.348*100</x:f>
      </x:c>
      <x:c r="N3596" s="6">
        <x:f>M3596*L3596/100</x:f>
      </x:c>
      <x:c r="O3596" s="6">
        <x:f>H3596-N3596</x:f>
      </x:c>
    </x:row>
    <x:row r="3597" spans="1:25">
      <x:c r="A3597" s="0" t="s">
        <x:v>86</x:v>
      </x:c>
      <x:c r="B3597" s="0" t="n">
        <x:v>2593</x:v>
      </x:c>
      <x:c r="C3597" s="0" t="s">
        <x:v>21</x:v>
      </x:c>
      <x:c r="D3597" s="0" t="s">
        <x:v>22</x:v>
      </x:c>
      <x:c r="E3597" s="0" t="s">
        <x:v>74</x:v>
      </x:c>
      <x:c r="F3597" s="0" t="s">
        <x:v>20</x:v>
      </x:c>
      <x:c r="G3597" s="0" t="n">
        <x:v>173</x:v>
      </x:c>
      <x:c r="H3597" s="4" t="n">
        <x:v>50.4</x:v>
      </x:c>
      <x:c r="I3597" s="4" t="n">
        <x:v>173</x:v>
      </x:c>
      <x:c r="J3597" s="4" t="n">
        <x:v>0.291</x:v>
      </x:c>
      <x:c r="K3597" s="4">
        <x:f>I3597*J3597</x:f>
      </x:c>
      <x:c r="L3597" s="4" t="n">
        <x:v>46.731</x:v>
      </x:c>
      <x:c r="M3597" s="5">
        <x:f>J3597/2.348*100</x:f>
      </x:c>
      <x:c r="N3597" s="6">
        <x:f>M3597*L3597/100</x:f>
      </x:c>
      <x:c r="O3597" s="6">
        <x:f>H3597-N3597</x:f>
      </x:c>
    </x:row>
    <x:row r="3598" spans="1:25">
      <x:c r="A3598" s="0" t="s">
        <x:v>86</x:v>
      </x:c>
      <x:c r="B3598" s="0" t="n">
        <x:v>2593</x:v>
      </x:c>
      <x:c r="C3598" s="0" t="s">
        <x:v>21</x:v>
      </x:c>
      <x:c r="D3598" s="0" t="s">
        <x:v>33</x:v>
      </x:c>
      <x:c r="E3598" s="0" t="s">
        <x:v>73</x:v>
      </x:c>
      <x:c r="F3598" s="0" t="s">
        <x:v>20</x:v>
      </x:c>
      <x:c r="G3598" s="0" t="n">
        <x:v>173</x:v>
      </x:c>
      <x:c r="H3598" s="4" t="n">
        <x:v>46.018</x:v>
      </x:c>
      <x:c r="I3598" s="4" t="n">
        <x:v>173</x:v>
      </x:c>
      <x:c r="J3598" s="4" t="n">
        <x:v>0.266</x:v>
      </x:c>
      <x:c r="K3598" s="4">
        <x:f>I3598*J3598</x:f>
      </x:c>
      <x:c r="L3598" s="4" t="n">
        <x:v>46.731</x:v>
      </x:c>
      <x:c r="M3598" s="5">
        <x:f>J3598/2.348*100</x:f>
      </x:c>
      <x:c r="N3598" s="6">
        <x:f>M3598*L3598/100</x:f>
      </x:c>
      <x:c r="O3598" s="6">
        <x:f>H3598-N3598</x:f>
      </x:c>
    </x:row>
    <x:row r="3599" spans="1:25">
      <x:c r="A3599" s="0" t="s">
        <x:v>86</x:v>
      </x:c>
      <x:c r="B3599" s="0" t="n">
        <x:v>2593</x:v>
      </x:c>
      <x:c r="C3599" s="0" t="s">
        <x:v>21</x:v>
      </x:c>
      <x:c r="D3599" s="0" t="s">
        <x:v>22</x:v>
      </x:c>
      <x:c r="E3599" s="0" t="s">
        <x:v>74</x:v>
      </x:c>
      <x:c r="F3599" s="0" t="s">
        <x:v>20</x:v>
      </x:c>
      <x:c r="G3599" s="0" t="n">
        <x:v>173</x:v>
      </x:c>
      <x:c r="H3599" s="4" t="n">
        <x:v>50.4</x:v>
      </x:c>
      <x:c r="I3599" s="4" t="n">
        <x:v>173</x:v>
      </x:c>
      <x:c r="J3599" s="4" t="n">
        <x:v>0.291</x:v>
      </x:c>
      <x:c r="K3599" s="4">
        <x:f>I3599*J3599</x:f>
      </x:c>
      <x:c r="L3599" s="4" t="n">
        <x:v>46.731</x:v>
      </x:c>
      <x:c r="M3599" s="5">
        <x:f>J3599/2.348*100</x:f>
      </x:c>
      <x:c r="N3599" s="6">
        <x:f>M3599*L3599/100</x:f>
      </x:c>
      <x:c r="O3599" s="6">
        <x:f>H3599-N3599</x:f>
      </x:c>
    </x:row>
    <x:row r="3600" spans="1:25">
      <x:c r="A3600" s="0" t="s">
        <x:v>86</x:v>
      </x:c>
      <x:c r="B3600" s="0" t="n">
        <x:v>2593</x:v>
      </x:c>
      <x:c r="C3600" s="0" t="s">
        <x:v>21</x:v>
      </x:c>
      <x:c r="D3600" s="0" t="s">
        <x:v>33</x:v>
      </x:c>
      <x:c r="E3600" s="0" t="s">
        <x:v>73</x:v>
      </x:c>
      <x:c r="F3600" s="0" t="s">
        <x:v>26</x:v>
      </x:c>
      <x:c r="G3600" s="0" t="n">
        <x:v>173</x:v>
      </x:c>
      <x:c r="H3600" s="4" t="n">
        <x:v>13.495</x:v>
      </x:c>
      <x:c r="I3600" s="4" t="n">
        <x:v>173</x:v>
      </x:c>
      <x:c r="J3600" s="4" t="n">
        <x:v>0.078</x:v>
      </x:c>
      <x:c r="K3600" s="4">
        <x:f>I3600*J3600</x:f>
      </x:c>
      <x:c r="L3600" s="4" t="n">
        <x:v>46.731</x:v>
      </x:c>
      <x:c r="M3600" s="5">
        <x:f>J3600/2.348*100</x:f>
      </x:c>
      <x:c r="N3600" s="6">
        <x:f>M3600*L3600/100</x:f>
      </x:c>
      <x:c r="O3600" s="6">
        <x:f>H3600-N3600</x:f>
      </x:c>
    </x:row>
    <x:row r="3601" spans="1:25">
      <x:c r="A3601" s="0" t="s">
        <x:v>86</x:v>
      </x:c>
      <x:c r="B3601" s="0" t="n">
        <x:v>2593</x:v>
      </x:c>
      <x:c r="C3601" s="0" t="s">
        <x:v>21</x:v>
      </x:c>
      <x:c r="D3601" s="0" t="s">
        <x:v>36</x:v>
      </x:c>
      <x:c r="E3601" s="0" t="s">
        <x:v>75</x:v>
      </x:c>
      <x:c r="F3601" s="0" t="s">
        <x:v>26</x:v>
      </x:c>
      <x:c r="G3601" s="0" t="n">
        <x:v>173</x:v>
      </x:c>
      <x:c r="H3601" s="4" t="n">
        <x:v>72.661</x:v>
      </x:c>
      <x:c r="I3601" s="4" t="n">
        <x:v>173</x:v>
      </x:c>
      <x:c r="J3601" s="4" t="n">
        <x:v>0.42</x:v>
      </x:c>
      <x:c r="K3601" s="4">
        <x:f>I3601*J3601</x:f>
      </x:c>
      <x:c r="L3601" s="4" t="n">
        <x:v>46.731</x:v>
      </x:c>
      <x:c r="M3601" s="5">
        <x:f>J3601/2.348*100</x:f>
      </x:c>
      <x:c r="N3601" s="6">
        <x:f>M3601*L3601/100</x:f>
      </x:c>
      <x:c r="O3601" s="6">
        <x:f>H3601-N3601</x:f>
      </x:c>
    </x:row>
    <x:row r="3602" spans="1:25">
      <x:c r="A3602" s="0" t="s">
        <x:v>86</x:v>
      </x:c>
      <x:c r="B3602" s="0" t="n">
        <x:v>2593</x:v>
      </x:c>
      <x:c r="C3602" s="0" t="s">
        <x:v>21</x:v>
      </x:c>
      <x:c r="D3602" s="0" t="s">
        <x:v>36</x:v>
      </x:c>
      <x:c r="E3602" s="0" t="s">
        <x:v>76</x:v>
      </x:c>
      <x:c r="F3602" s="0" t="s">
        <x:v>26</x:v>
      </x:c>
      <x:c r="G3602" s="0" t="n">
        <x:v>173</x:v>
      </x:c>
      <x:c r="H3602" s="4" t="n">
        <x:v>72.66</x:v>
      </x:c>
      <x:c r="I3602" s="4" t="n">
        <x:v>173</x:v>
      </x:c>
      <x:c r="J3602" s="4" t="n">
        <x:v>0.42</x:v>
      </x:c>
      <x:c r="K3602" s="4">
        <x:f>I3602*J3602</x:f>
      </x:c>
      <x:c r="L3602" s="4" t="n">
        <x:v>46.731</x:v>
      </x:c>
      <x:c r="M3602" s="5">
        <x:f>J3602/2.348*100</x:f>
      </x:c>
      <x:c r="N3602" s="6">
        <x:f>M3602*L3602/100</x:f>
      </x:c>
      <x:c r="O3602" s="6">
        <x:f>H3602-N3602</x:f>
      </x:c>
    </x:row>
    <x:row r="3603" spans="1:25">
      <x:c r="A3603" s="0" t="s">
        <x:v>116</x:v>
      </x:c>
      <x:c r="B3603" s="0" t="n">
        <x:v>2594</x:v>
      </x:c>
      <x:c r="C3603" s="0" t="s">
        <x:v>21</x:v>
      </x:c>
      <x:c r="D3603" s="0" t="s">
        <x:v>22</x:v>
      </x:c>
      <x:c r="E3603" s="0" t="s">
        <x:v>74</x:v>
      </x:c>
      <x:c r="F3603" s="0" t="s">
        <x:v>20</x:v>
      </x:c>
      <x:c r="G3603" s="0" t="n">
        <x:v>173</x:v>
      </x:c>
      <x:c r="H3603" s="4" t="n">
        <x:v>50.4</x:v>
      </x:c>
      <x:c r="I3603" s="4" t="n">
        <x:v>173</x:v>
      </x:c>
      <x:c r="J3603" s="4" t="n">
        <x:v>0.291</x:v>
      </x:c>
      <x:c r="K3603" s="4">
        <x:f>I3603*J3603</x:f>
      </x:c>
      <x:c r="L3603" s="4" t="n">
        <x:v>0</x:v>
      </x:c>
      <x:c r="M3603" s="5">
        <x:f>J3603/2.057*100</x:f>
      </x:c>
      <x:c r="N3603" s="6">
        <x:f>M3603*L3603/100</x:f>
      </x:c>
      <x:c r="O3603" s="6">
        <x:f>H3603-N3603</x:f>
      </x:c>
    </x:row>
    <x:row r="3604" spans="1:25">
      <x:c r="A3604" s="0" t="s">
        <x:v>116</x:v>
      </x:c>
      <x:c r="B3604" s="0" t="n">
        <x:v>2594</x:v>
      </x:c>
      <x:c r="C3604" s="0" t="s">
        <x:v>21</x:v>
      </x:c>
      <x:c r="D3604" s="0" t="s">
        <x:v>22</x:v>
      </x:c>
      <x:c r="E3604" s="0" t="s">
        <x:v>74</x:v>
      </x:c>
      <x:c r="F3604" s="0" t="s">
        <x:v>20</x:v>
      </x:c>
      <x:c r="G3604" s="0" t="n">
        <x:v>173</x:v>
      </x:c>
      <x:c r="H3604" s="4" t="n">
        <x:v>50.4</x:v>
      </x:c>
      <x:c r="I3604" s="4" t="n">
        <x:v>173</x:v>
      </x:c>
      <x:c r="J3604" s="4" t="n">
        <x:v>0.291</x:v>
      </x:c>
      <x:c r="K3604" s="4">
        <x:f>I3604*J3604</x:f>
      </x:c>
      <x:c r="L3604" s="4" t="n">
        <x:v>0</x:v>
      </x:c>
      <x:c r="M3604" s="5">
        <x:f>J3604/2.057*100</x:f>
      </x:c>
      <x:c r="N3604" s="6">
        <x:f>M3604*L3604/100</x:f>
      </x:c>
      <x:c r="O3604" s="6">
        <x:f>H3604-N3604</x:f>
      </x:c>
    </x:row>
    <x:row r="3605" spans="1:25">
      <x:c r="A3605" s="0" t="s">
        <x:v>116</x:v>
      </x:c>
      <x:c r="B3605" s="0" t="n">
        <x:v>2594</x:v>
      </x:c>
      <x:c r="C3605" s="0" t="s">
        <x:v>21</x:v>
      </x:c>
      <x:c r="D3605" s="0" t="s">
        <x:v>33</x:v>
      </x:c>
      <x:c r="E3605" s="0" t="s">
        <x:v>73</x:v>
      </x:c>
      <x:c r="F3605" s="0" t="s">
        <x:v>20</x:v>
      </x:c>
      <x:c r="G3605" s="0" t="n">
        <x:v>173</x:v>
      </x:c>
      <x:c r="H3605" s="4" t="n">
        <x:v>46.018</x:v>
      </x:c>
      <x:c r="I3605" s="4" t="n">
        <x:v>173</x:v>
      </x:c>
      <x:c r="J3605" s="4" t="n">
        <x:v>0.266</x:v>
      </x:c>
      <x:c r="K3605" s="4">
        <x:f>I3605*J3605</x:f>
      </x:c>
      <x:c r="L3605" s="4" t="n">
        <x:v>0</x:v>
      </x:c>
      <x:c r="M3605" s="5">
        <x:f>J3605/2.057*100</x:f>
      </x:c>
      <x:c r="N3605" s="6">
        <x:f>M3605*L3605/100</x:f>
      </x:c>
      <x:c r="O3605" s="6">
        <x:f>H3605-N3605</x:f>
      </x:c>
    </x:row>
    <x:row r="3606" spans="1:25">
      <x:c r="A3606" s="0" t="s">
        <x:v>116</x:v>
      </x:c>
      <x:c r="B3606" s="0" t="n">
        <x:v>2594</x:v>
      </x:c>
      <x:c r="C3606" s="0" t="s">
        <x:v>21</x:v>
      </x:c>
      <x:c r="D3606" s="0" t="s">
        <x:v>22</x:v>
      </x:c>
      <x:c r="E3606" s="0" t="s">
        <x:v>74</x:v>
      </x:c>
      <x:c r="F3606" s="0" t="s">
        <x:v>20</x:v>
      </x:c>
      <x:c r="G3606" s="0" t="n">
        <x:v>173</x:v>
      </x:c>
      <x:c r="H3606" s="4" t="n">
        <x:v>50.4</x:v>
      </x:c>
      <x:c r="I3606" s="4" t="n">
        <x:v>173</x:v>
      </x:c>
      <x:c r="J3606" s="4" t="n">
        <x:v>0.291</x:v>
      </x:c>
      <x:c r="K3606" s="4">
        <x:f>I3606*J3606</x:f>
      </x:c>
      <x:c r="L3606" s="4" t="n">
        <x:v>0</x:v>
      </x:c>
      <x:c r="M3606" s="5">
        <x:f>J3606/2.057*100</x:f>
      </x:c>
      <x:c r="N3606" s="6">
        <x:f>M3606*L3606/100</x:f>
      </x:c>
      <x:c r="O3606" s="6">
        <x:f>H3606-N3606</x:f>
      </x:c>
    </x:row>
    <x:row r="3607" spans="1:25">
      <x:c r="A3607" s="0" t="s">
        <x:v>116</x:v>
      </x:c>
      <x:c r="B3607" s="0" t="n">
        <x:v>2594</x:v>
      </x:c>
      <x:c r="C3607" s="0" t="s">
        <x:v>21</x:v>
      </x:c>
      <x:c r="D3607" s="0" t="s">
        <x:v>33</x:v>
      </x:c>
      <x:c r="E3607" s="0" t="s">
        <x:v>73</x:v>
      </x:c>
      <x:c r="F3607" s="0" t="s">
        <x:v>26</x:v>
      </x:c>
      <x:c r="G3607" s="0" t="n">
        <x:v>173</x:v>
      </x:c>
      <x:c r="H3607" s="4" t="n">
        <x:v>13.499</x:v>
      </x:c>
      <x:c r="I3607" s="4" t="n">
        <x:v>173</x:v>
      </x:c>
      <x:c r="J3607" s="4" t="n">
        <x:v>0.078</x:v>
      </x:c>
      <x:c r="K3607" s="4">
        <x:f>I3607*J3607</x:f>
      </x:c>
      <x:c r="L3607" s="4" t="n">
        <x:v>0</x:v>
      </x:c>
      <x:c r="M3607" s="5">
        <x:f>J3607/2.057*100</x:f>
      </x:c>
      <x:c r="N3607" s="6">
        <x:f>M3607*L3607/100</x:f>
      </x:c>
      <x:c r="O3607" s="6">
        <x:f>H3607-N3607</x:f>
      </x:c>
    </x:row>
    <x:row r="3608" spans="1:25">
      <x:c r="A3608" s="0" t="s">
        <x:v>116</x:v>
      </x:c>
      <x:c r="B3608" s="0" t="n">
        <x:v>2594</x:v>
      </x:c>
      <x:c r="C3608" s="0" t="s">
        <x:v>21</x:v>
      </x:c>
      <x:c r="D3608" s="0" t="s">
        <x:v>36</x:v>
      </x:c>
      <x:c r="E3608" s="0" t="s">
        <x:v>75</x:v>
      </x:c>
      <x:c r="F3608" s="0" t="s">
        <x:v>26</x:v>
      </x:c>
      <x:c r="G3608" s="0" t="n">
        <x:v>173</x:v>
      </x:c>
      <x:c r="H3608" s="4" t="n">
        <x:v>72.66</x:v>
      </x:c>
      <x:c r="I3608" s="4" t="n">
        <x:v>173</x:v>
      </x:c>
      <x:c r="J3608" s="4" t="n">
        <x:v>0.42</x:v>
      </x:c>
      <x:c r="K3608" s="4">
        <x:f>I3608*J3608</x:f>
      </x:c>
      <x:c r="L3608" s="4" t="n">
        <x:v>0</x:v>
      </x:c>
      <x:c r="M3608" s="5">
        <x:f>J3608/2.057*100</x:f>
      </x:c>
      <x:c r="N3608" s="6">
        <x:f>M3608*L3608/100</x:f>
      </x:c>
      <x:c r="O3608" s="6">
        <x:f>H3608-N3608</x:f>
      </x:c>
    </x:row>
    <x:row r="3609" spans="1:25">
      <x:c r="A3609" s="0" t="s">
        <x:v>116</x:v>
      </x:c>
      <x:c r="B3609" s="0" t="n">
        <x:v>2594</x:v>
      </x:c>
      <x:c r="C3609" s="0" t="s">
        <x:v>21</x:v>
      </x:c>
      <x:c r="D3609" s="0" t="s">
        <x:v>36</x:v>
      </x:c>
      <x:c r="E3609" s="0" t="s">
        <x:v>76</x:v>
      </x:c>
      <x:c r="F3609" s="0" t="s">
        <x:v>26</x:v>
      </x:c>
      <x:c r="G3609" s="0" t="n">
        <x:v>173</x:v>
      </x:c>
      <x:c r="H3609" s="4" t="n">
        <x:v>72.661</x:v>
      </x:c>
      <x:c r="I3609" s="4" t="n">
        <x:v>173</x:v>
      </x:c>
      <x:c r="J3609" s="4" t="n">
        <x:v>0.42</x:v>
      </x:c>
      <x:c r="K3609" s="4">
        <x:f>I3609*J3609</x:f>
      </x:c>
      <x:c r="L3609" s="4" t="n">
        <x:v>0</x:v>
      </x:c>
      <x:c r="M3609" s="5">
        <x:f>J3609/2.057*100</x:f>
      </x:c>
      <x:c r="N3609" s="6">
        <x:f>M3609*L3609/100</x:f>
      </x:c>
      <x:c r="O3609" s="6">
        <x:f>H3609-N3609</x:f>
      </x:c>
    </x:row>
    <x:row r="3610" spans="1:25">
      <x:c r="A3610" s="0" t="s">
        <x:v>115</x:v>
      </x:c>
      <x:c r="B3610" s="0" t="n">
        <x:v>2595</x:v>
      </x:c>
      <x:c r="C3610" s="0" t="s">
        <x:v>21</x:v>
      </x:c>
      <x:c r="D3610" s="0" t="s">
        <x:v>22</x:v>
      </x:c>
      <x:c r="E3610" s="0" t="s">
        <x:v>74</x:v>
      </x:c>
      <x:c r="F3610" s="0" t="s">
        <x:v>20</x:v>
      </x:c>
      <x:c r="G3610" s="0" t="n">
        <x:v>173</x:v>
      </x:c>
      <x:c r="H3610" s="4" t="n">
        <x:v>50.4</x:v>
      </x:c>
      <x:c r="I3610" s="4" t="n">
        <x:v>173</x:v>
      </x:c>
      <x:c r="J3610" s="4" t="n">
        <x:v>0.291</x:v>
      </x:c>
      <x:c r="K3610" s="4">
        <x:f>I3610*J3610</x:f>
      </x:c>
      <x:c r="L3610" s="4" t="n">
        <x:v>59.143</x:v>
      </x:c>
      <x:c r="M3610" s="5">
        <x:f>J3610/1.766*100</x:f>
      </x:c>
      <x:c r="N3610" s="6">
        <x:f>M3610*L3610/100</x:f>
      </x:c>
      <x:c r="O3610" s="6">
        <x:f>H3610-N3610</x:f>
      </x:c>
    </x:row>
    <x:row r="3611" spans="1:25">
      <x:c r="A3611" s="0" t="s">
        <x:v>115</x:v>
      </x:c>
      <x:c r="B3611" s="0" t="n">
        <x:v>2595</x:v>
      </x:c>
      <x:c r="C3611" s="0" t="s">
        <x:v>21</x:v>
      </x:c>
      <x:c r="D3611" s="0" t="s">
        <x:v>22</x:v>
      </x:c>
      <x:c r="E3611" s="0" t="s">
        <x:v>74</x:v>
      </x:c>
      <x:c r="F3611" s="0" t="s">
        <x:v>20</x:v>
      </x:c>
      <x:c r="G3611" s="0" t="n">
        <x:v>173</x:v>
      </x:c>
      <x:c r="H3611" s="4" t="n">
        <x:v>50.4</x:v>
      </x:c>
      <x:c r="I3611" s="4" t="n">
        <x:v>173</x:v>
      </x:c>
      <x:c r="J3611" s="4" t="n">
        <x:v>0.291</x:v>
      </x:c>
      <x:c r="K3611" s="4">
        <x:f>I3611*J3611</x:f>
      </x:c>
      <x:c r="L3611" s="4" t="n">
        <x:v>59.143</x:v>
      </x:c>
      <x:c r="M3611" s="5">
        <x:f>J3611/1.766*100</x:f>
      </x:c>
      <x:c r="N3611" s="6">
        <x:f>M3611*L3611/100</x:f>
      </x:c>
      <x:c r="O3611" s="6">
        <x:f>H3611-N3611</x:f>
      </x:c>
    </x:row>
    <x:row r="3612" spans="1:25">
      <x:c r="A3612" s="0" t="s">
        <x:v>115</x:v>
      </x:c>
      <x:c r="B3612" s="0" t="n">
        <x:v>2595</x:v>
      </x:c>
      <x:c r="C3612" s="0" t="s">
        <x:v>21</x:v>
      </x:c>
      <x:c r="D3612" s="0" t="s">
        <x:v>33</x:v>
      </x:c>
      <x:c r="E3612" s="0" t="s">
        <x:v>73</x:v>
      </x:c>
      <x:c r="F3612" s="0" t="s">
        <x:v>20</x:v>
      </x:c>
      <x:c r="G3612" s="0" t="n">
        <x:v>173</x:v>
      </x:c>
      <x:c r="H3612" s="4" t="n">
        <x:v>46.018</x:v>
      </x:c>
      <x:c r="I3612" s="4" t="n">
        <x:v>173</x:v>
      </x:c>
      <x:c r="J3612" s="4" t="n">
        <x:v>0.266</x:v>
      </x:c>
      <x:c r="K3612" s="4">
        <x:f>I3612*J3612</x:f>
      </x:c>
      <x:c r="L3612" s="4" t="n">
        <x:v>59.143</x:v>
      </x:c>
      <x:c r="M3612" s="5">
        <x:f>J3612/1.766*100</x:f>
      </x:c>
      <x:c r="N3612" s="6">
        <x:f>M3612*L3612/100</x:f>
      </x:c>
      <x:c r="O3612" s="6">
        <x:f>H3612-N3612</x:f>
      </x:c>
    </x:row>
    <x:row r="3613" spans="1:25">
      <x:c r="A3613" s="0" t="s">
        <x:v>115</x:v>
      </x:c>
      <x:c r="B3613" s="0" t="n">
        <x:v>2595</x:v>
      </x:c>
      <x:c r="C3613" s="0" t="s">
        <x:v>21</x:v>
      </x:c>
      <x:c r="D3613" s="0" t="s">
        <x:v>33</x:v>
      </x:c>
      <x:c r="E3613" s="0" t="s">
        <x:v>73</x:v>
      </x:c>
      <x:c r="F3613" s="0" t="s">
        <x:v>26</x:v>
      </x:c>
      <x:c r="G3613" s="0" t="n">
        <x:v>173</x:v>
      </x:c>
      <x:c r="H3613" s="4" t="n">
        <x:v>13.495</x:v>
      </x:c>
      <x:c r="I3613" s="4" t="n">
        <x:v>173</x:v>
      </x:c>
      <x:c r="J3613" s="4" t="n">
        <x:v>0.078</x:v>
      </x:c>
      <x:c r="K3613" s="4">
        <x:f>I3613*J3613</x:f>
      </x:c>
      <x:c r="L3613" s="4" t="n">
        <x:v>59.143</x:v>
      </x:c>
      <x:c r="M3613" s="5">
        <x:f>J3613/1.766*100</x:f>
      </x:c>
      <x:c r="N3613" s="6">
        <x:f>M3613*L3613/100</x:f>
      </x:c>
      <x:c r="O3613" s="6">
        <x:f>H3613-N3613</x:f>
      </x:c>
    </x:row>
    <x:row r="3614" spans="1:25">
      <x:c r="A3614" s="0" t="s">
        <x:v>115</x:v>
      </x:c>
      <x:c r="B3614" s="0" t="n">
        <x:v>2595</x:v>
      </x:c>
      <x:c r="C3614" s="0" t="s">
        <x:v>21</x:v>
      </x:c>
      <x:c r="D3614" s="0" t="s">
        <x:v>36</x:v>
      </x:c>
      <x:c r="E3614" s="0" t="s">
        <x:v>75</x:v>
      </x:c>
      <x:c r="F3614" s="0" t="s">
        <x:v>26</x:v>
      </x:c>
      <x:c r="G3614" s="0" t="n">
        <x:v>173</x:v>
      </x:c>
      <x:c r="H3614" s="4" t="n">
        <x:v>72.66</x:v>
      </x:c>
      <x:c r="I3614" s="4" t="n">
        <x:v>173</x:v>
      </x:c>
      <x:c r="J3614" s="4" t="n">
        <x:v>0.42</x:v>
      </x:c>
      <x:c r="K3614" s="4">
        <x:f>I3614*J3614</x:f>
      </x:c>
      <x:c r="L3614" s="4" t="n">
        <x:v>59.143</x:v>
      </x:c>
      <x:c r="M3614" s="5">
        <x:f>J3614/1.766*100</x:f>
      </x:c>
      <x:c r="N3614" s="6">
        <x:f>M3614*L3614/100</x:f>
      </x:c>
      <x:c r="O3614" s="6">
        <x:f>H3614-N3614</x:f>
      </x:c>
    </x:row>
    <x:row r="3615" spans="1:25">
      <x:c r="A3615" s="0" t="s">
        <x:v>115</x:v>
      </x:c>
      <x:c r="B3615" s="0" t="n">
        <x:v>2595</x:v>
      </x:c>
      <x:c r="C3615" s="0" t="s">
        <x:v>21</x:v>
      </x:c>
      <x:c r="D3615" s="0" t="s">
        <x:v>36</x:v>
      </x:c>
      <x:c r="E3615" s="0" t="s">
        <x:v>76</x:v>
      </x:c>
      <x:c r="F3615" s="0" t="s">
        <x:v>26</x:v>
      </x:c>
      <x:c r="G3615" s="0" t="n">
        <x:v>173</x:v>
      </x:c>
      <x:c r="H3615" s="4" t="n">
        <x:v>72.661</x:v>
      </x:c>
      <x:c r="I3615" s="4" t="n">
        <x:v>173</x:v>
      </x:c>
      <x:c r="J3615" s="4" t="n">
        <x:v>0.42</x:v>
      </x:c>
      <x:c r="K3615" s="4">
        <x:f>I3615*J3615</x:f>
      </x:c>
      <x:c r="L3615" s="4" t="n">
        <x:v>59.143</x:v>
      </x:c>
      <x:c r="M3615" s="5">
        <x:f>J3615/1.766*100</x:f>
      </x:c>
      <x:c r="N3615" s="6">
        <x:f>M3615*L3615/100</x:f>
      </x:c>
      <x:c r="O3615" s="6">
        <x:f>H3615-N3615</x:f>
      </x:c>
    </x:row>
    <x:row r="3616" spans="1:25">
      <x:c r="A3616" s="0" t="s">
        <x:v>92</x:v>
      </x:c>
      <x:c r="B3616" s="0" t="n">
        <x:v>2596</x:v>
      </x:c>
      <x:c r="C3616" s="0" t="s">
        <x:v>21</x:v>
      </x:c>
      <x:c r="D3616" s="0" t="s">
        <x:v>33</x:v>
      </x:c>
      <x:c r="E3616" s="0" t="s">
        <x:v>73</x:v>
      </x:c>
      <x:c r="F3616" s="0" t="s">
        <x:v>20</x:v>
      </x:c>
      <x:c r="G3616" s="0" t="n">
        <x:v>173</x:v>
      </x:c>
      <x:c r="H3616" s="4" t="n">
        <x:v>46.018</x:v>
      </x:c>
      <x:c r="I3616" s="4" t="n">
        <x:v>173</x:v>
      </x:c>
      <x:c r="J3616" s="4" t="n">
        <x:v>0.266</x:v>
      </x:c>
      <x:c r="K3616" s="4">
        <x:f>I3616*J3616</x:f>
      </x:c>
      <x:c r="L3616" s="4" t="n">
        <x:v>0</x:v>
      </x:c>
      <x:c r="M3616" s="5">
        <x:f>J3616/1.766*100</x:f>
      </x:c>
      <x:c r="N3616" s="6">
        <x:f>M3616*L3616/100</x:f>
      </x:c>
      <x:c r="O3616" s="6">
        <x:f>H3616-N3616</x:f>
      </x:c>
    </x:row>
    <x:row r="3617" spans="1:25">
      <x:c r="A3617" s="0" t="s">
        <x:v>92</x:v>
      </x:c>
      <x:c r="B3617" s="0" t="n">
        <x:v>2596</x:v>
      </x:c>
      <x:c r="C3617" s="0" t="s">
        <x:v>21</x:v>
      </x:c>
      <x:c r="D3617" s="0" t="s">
        <x:v>22</x:v>
      </x:c>
      <x:c r="E3617" s="0" t="s">
        <x:v>74</x:v>
      </x:c>
      <x:c r="F3617" s="0" t="s">
        <x:v>20</x:v>
      </x:c>
      <x:c r="G3617" s="0" t="n">
        <x:v>173</x:v>
      </x:c>
      <x:c r="H3617" s="4" t="n">
        <x:v>50.4</x:v>
      </x:c>
      <x:c r="I3617" s="4" t="n">
        <x:v>173</x:v>
      </x:c>
      <x:c r="J3617" s="4" t="n">
        <x:v>0.291</x:v>
      </x:c>
      <x:c r="K3617" s="4">
        <x:f>I3617*J3617</x:f>
      </x:c>
      <x:c r="L3617" s="4" t="n">
        <x:v>0</x:v>
      </x:c>
      <x:c r="M3617" s="5">
        <x:f>J3617/1.766*100</x:f>
      </x:c>
      <x:c r="N3617" s="6">
        <x:f>M3617*L3617/100</x:f>
      </x:c>
      <x:c r="O3617" s="6">
        <x:f>H3617-N3617</x:f>
      </x:c>
    </x:row>
    <x:row r="3618" spans="1:25">
      <x:c r="A3618" s="0" t="s">
        <x:v>92</x:v>
      </x:c>
      <x:c r="B3618" s="0" t="n">
        <x:v>2596</x:v>
      </x:c>
      <x:c r="C3618" s="0" t="s">
        <x:v>21</x:v>
      </x:c>
      <x:c r="D3618" s="0" t="s">
        <x:v>22</x:v>
      </x:c>
      <x:c r="E3618" s="0" t="s">
        <x:v>74</x:v>
      </x:c>
      <x:c r="F3618" s="0" t="s">
        <x:v>20</x:v>
      </x:c>
      <x:c r="G3618" s="0" t="n">
        <x:v>173</x:v>
      </x:c>
      <x:c r="H3618" s="4" t="n">
        <x:v>50.4</x:v>
      </x:c>
      <x:c r="I3618" s="4" t="n">
        <x:v>173</x:v>
      </x:c>
      <x:c r="J3618" s="4" t="n">
        <x:v>0.291</x:v>
      </x:c>
      <x:c r="K3618" s="4">
        <x:f>I3618*J3618</x:f>
      </x:c>
      <x:c r="L3618" s="4" t="n">
        <x:v>0</x:v>
      </x:c>
      <x:c r="M3618" s="5">
        <x:f>J3618/1.766*100</x:f>
      </x:c>
      <x:c r="N3618" s="6">
        <x:f>M3618*L3618/100</x:f>
      </x:c>
      <x:c r="O3618" s="6">
        <x:f>H3618-N3618</x:f>
      </x:c>
    </x:row>
    <x:row r="3619" spans="1:25">
      <x:c r="A3619" s="0" t="s">
        <x:v>92</x:v>
      </x:c>
      <x:c r="B3619" s="0" t="n">
        <x:v>2596</x:v>
      </x:c>
      <x:c r="C3619" s="0" t="s">
        <x:v>21</x:v>
      </x:c>
      <x:c r="D3619" s="0" t="s">
        <x:v>33</x:v>
      </x:c>
      <x:c r="E3619" s="0" t="s">
        <x:v>73</x:v>
      </x:c>
      <x:c r="F3619" s="0" t="s">
        <x:v>26</x:v>
      </x:c>
      <x:c r="G3619" s="0" t="n">
        <x:v>173</x:v>
      </x:c>
      <x:c r="H3619" s="4" t="n">
        <x:v>13.497</x:v>
      </x:c>
      <x:c r="I3619" s="4" t="n">
        <x:v>173</x:v>
      </x:c>
      <x:c r="J3619" s="4" t="n">
        <x:v>0.078</x:v>
      </x:c>
      <x:c r="K3619" s="4">
        <x:f>I3619*J3619</x:f>
      </x:c>
      <x:c r="L3619" s="4" t="n">
        <x:v>0</x:v>
      </x:c>
      <x:c r="M3619" s="5">
        <x:f>J3619/1.766*100</x:f>
      </x:c>
      <x:c r="N3619" s="6">
        <x:f>M3619*L3619/100</x:f>
      </x:c>
      <x:c r="O3619" s="6">
        <x:f>H3619-N3619</x:f>
      </x:c>
    </x:row>
    <x:row r="3620" spans="1:25">
      <x:c r="A3620" s="0" t="s">
        <x:v>92</x:v>
      </x:c>
      <x:c r="B3620" s="0" t="n">
        <x:v>2596</x:v>
      </x:c>
      <x:c r="C3620" s="0" t="s">
        <x:v>21</x:v>
      </x:c>
      <x:c r="D3620" s="0" t="s">
        <x:v>36</x:v>
      </x:c>
      <x:c r="E3620" s="0" t="s">
        <x:v>75</x:v>
      </x:c>
      <x:c r="F3620" s="0" t="s">
        <x:v>26</x:v>
      </x:c>
      <x:c r="G3620" s="0" t="n">
        <x:v>173</x:v>
      </x:c>
      <x:c r="H3620" s="4" t="n">
        <x:v>72.66</x:v>
      </x:c>
      <x:c r="I3620" s="4" t="n">
        <x:v>173</x:v>
      </x:c>
      <x:c r="J3620" s="4" t="n">
        <x:v>0.42</x:v>
      </x:c>
      <x:c r="K3620" s="4">
        <x:f>I3620*J3620</x:f>
      </x:c>
      <x:c r="L3620" s="4" t="n">
        <x:v>0</x:v>
      </x:c>
      <x:c r="M3620" s="5">
        <x:f>J3620/1.766*100</x:f>
      </x:c>
      <x:c r="N3620" s="6">
        <x:f>M3620*L3620/100</x:f>
      </x:c>
      <x:c r="O3620" s="6">
        <x:f>H3620-N3620</x:f>
      </x:c>
    </x:row>
    <x:row r="3621" spans="1:25">
      <x:c r="A3621" s="0" t="s">
        <x:v>92</x:v>
      </x:c>
      <x:c r="B3621" s="0" t="n">
        <x:v>2596</x:v>
      </x:c>
      <x:c r="C3621" s="0" t="s">
        <x:v>21</x:v>
      </x:c>
      <x:c r="D3621" s="0" t="s">
        <x:v>36</x:v>
      </x:c>
      <x:c r="E3621" s="0" t="s">
        <x:v>76</x:v>
      </x:c>
      <x:c r="F3621" s="0" t="s">
        <x:v>26</x:v>
      </x:c>
      <x:c r="G3621" s="0" t="n">
        <x:v>173</x:v>
      </x:c>
      <x:c r="H3621" s="4" t="n">
        <x:v>72.66</x:v>
      </x:c>
      <x:c r="I3621" s="4" t="n">
        <x:v>173</x:v>
      </x:c>
      <x:c r="J3621" s="4" t="n">
        <x:v>0.42</x:v>
      </x:c>
      <x:c r="K3621" s="4">
        <x:f>I3621*J3621</x:f>
      </x:c>
      <x:c r="L3621" s="4" t="n">
        <x:v>0</x:v>
      </x:c>
      <x:c r="M3621" s="5">
        <x:f>J3621/1.766*100</x:f>
      </x:c>
      <x:c r="N3621" s="6">
        <x:f>M3621*L3621/100</x:f>
      </x:c>
      <x:c r="O3621" s="6">
        <x:f>H3621-N3621</x:f>
      </x:c>
    </x:row>
    <x:row r="3622" spans="1:25">
      <x:c r="A3622" s="0" t="s">
        <x:v>85</x:v>
      </x:c>
      <x:c r="B3622" s="0" t="n">
        <x:v>2597</x:v>
      </x:c>
      <x:c r="C3622" s="0" t="s">
        <x:v>21</x:v>
      </x:c>
      <x:c r="D3622" s="0" t="s">
        <x:v>33</x:v>
      </x:c>
      <x:c r="E3622" s="0" t="s">
        <x:v>73</x:v>
      </x:c>
      <x:c r="F3622" s="0" t="s">
        <x:v>20</x:v>
      </x:c>
      <x:c r="G3622" s="0" t="n">
        <x:v>173</x:v>
      </x:c>
      <x:c r="H3622" s="4" t="n">
        <x:v>46.018</x:v>
      </x:c>
      <x:c r="I3622" s="4" t="n">
        <x:v>173</x:v>
      </x:c>
      <x:c r="J3622" s="4" t="n">
        <x:v>0.266</x:v>
      </x:c>
      <x:c r="K3622" s="4">
        <x:f>I3622*J3622</x:f>
      </x:c>
      <x:c r="L3622" s="4" t="n">
        <x:v>110.53</x:v>
      </x:c>
      <x:c r="M3622" s="5">
        <x:f>J3622/1.475*100</x:f>
      </x:c>
      <x:c r="N3622" s="6">
        <x:f>M3622*L3622/100</x:f>
      </x:c>
      <x:c r="O3622" s="6">
        <x:f>H3622-N3622</x:f>
      </x:c>
    </x:row>
    <x:row r="3623" spans="1:25">
      <x:c r="A3623" s="0" t="s">
        <x:v>85</x:v>
      </x:c>
      <x:c r="B3623" s="0" t="n">
        <x:v>2597</x:v>
      </x:c>
      <x:c r="C3623" s="0" t="s">
        <x:v>21</x:v>
      </x:c>
      <x:c r="D3623" s="0" t="s">
        <x:v>22</x:v>
      </x:c>
      <x:c r="E3623" s="0" t="s">
        <x:v>74</x:v>
      </x:c>
      <x:c r="F3623" s="0" t="s">
        <x:v>20</x:v>
      </x:c>
      <x:c r="G3623" s="0" t="n">
        <x:v>173</x:v>
      </x:c>
      <x:c r="H3623" s="4" t="n">
        <x:v>50.4</x:v>
      </x:c>
      <x:c r="I3623" s="4" t="n">
        <x:v>173</x:v>
      </x:c>
      <x:c r="J3623" s="4" t="n">
        <x:v>0.291</x:v>
      </x:c>
      <x:c r="K3623" s="4">
        <x:f>I3623*J3623</x:f>
      </x:c>
      <x:c r="L3623" s="4" t="n">
        <x:v>110.53</x:v>
      </x:c>
      <x:c r="M3623" s="5">
        <x:f>J3623/1.475*100</x:f>
      </x:c>
      <x:c r="N3623" s="6">
        <x:f>M3623*L3623/100</x:f>
      </x:c>
      <x:c r="O3623" s="6">
        <x:f>H3623-N3623</x:f>
      </x:c>
    </x:row>
    <x:row r="3624" spans="1:25">
      <x:c r="A3624" s="0" t="s">
        <x:v>85</x:v>
      </x:c>
      <x:c r="B3624" s="0" t="n">
        <x:v>2597</x:v>
      </x:c>
      <x:c r="C3624" s="0" t="s">
        <x:v>21</x:v>
      </x:c>
      <x:c r="D3624" s="0" t="s">
        <x:v>33</x:v>
      </x:c>
      <x:c r="E3624" s="0" t="s">
        <x:v>73</x:v>
      </x:c>
      <x:c r="F3624" s="0" t="s">
        <x:v>26</x:v>
      </x:c>
      <x:c r="G3624" s="0" t="n">
        <x:v>173</x:v>
      </x:c>
      <x:c r="H3624" s="4" t="n">
        <x:v>13.495</x:v>
      </x:c>
      <x:c r="I3624" s="4" t="n">
        <x:v>173</x:v>
      </x:c>
      <x:c r="J3624" s="4" t="n">
        <x:v>0.078</x:v>
      </x:c>
      <x:c r="K3624" s="4">
        <x:f>I3624*J3624</x:f>
      </x:c>
      <x:c r="L3624" s="4" t="n">
        <x:v>110.53</x:v>
      </x:c>
      <x:c r="M3624" s="5">
        <x:f>J3624/1.475*100</x:f>
      </x:c>
      <x:c r="N3624" s="6">
        <x:f>M3624*L3624/100</x:f>
      </x:c>
      <x:c r="O3624" s="6">
        <x:f>H3624-N3624</x:f>
      </x:c>
    </x:row>
    <x:row r="3625" spans="1:25">
      <x:c r="A3625" s="0" t="s">
        <x:v>85</x:v>
      </x:c>
      <x:c r="B3625" s="0" t="n">
        <x:v>2597</x:v>
      </x:c>
      <x:c r="C3625" s="0" t="s">
        <x:v>21</x:v>
      </x:c>
      <x:c r="D3625" s="0" t="s">
        <x:v>36</x:v>
      </x:c>
      <x:c r="E3625" s="0" t="s">
        <x:v>75</x:v>
      </x:c>
      <x:c r="F3625" s="0" t="s">
        <x:v>26</x:v>
      </x:c>
      <x:c r="G3625" s="0" t="n">
        <x:v>173</x:v>
      </x:c>
      <x:c r="H3625" s="4" t="n">
        <x:v>72.66</x:v>
      </x:c>
      <x:c r="I3625" s="4" t="n">
        <x:v>173</x:v>
      </x:c>
      <x:c r="J3625" s="4" t="n">
        <x:v>0.42</x:v>
      </x:c>
      <x:c r="K3625" s="4">
        <x:f>I3625*J3625</x:f>
      </x:c>
      <x:c r="L3625" s="4" t="n">
        <x:v>110.53</x:v>
      </x:c>
      <x:c r="M3625" s="5">
        <x:f>J3625/1.475*100</x:f>
      </x:c>
      <x:c r="N3625" s="6">
        <x:f>M3625*L3625/100</x:f>
      </x:c>
      <x:c r="O3625" s="6">
        <x:f>H3625-N3625</x:f>
      </x:c>
    </x:row>
    <x:row r="3626" spans="1:25">
      <x:c r="A3626" s="0" t="s">
        <x:v>85</x:v>
      </x:c>
      <x:c r="B3626" s="0" t="n">
        <x:v>2597</x:v>
      </x:c>
      <x:c r="C3626" s="0" t="s">
        <x:v>21</x:v>
      </x:c>
      <x:c r="D3626" s="0" t="s">
        <x:v>36</x:v>
      </x:c>
      <x:c r="E3626" s="0" t="s">
        <x:v>76</x:v>
      </x:c>
      <x:c r="F3626" s="0" t="s">
        <x:v>26</x:v>
      </x:c>
      <x:c r="G3626" s="0" t="n">
        <x:v>173</x:v>
      </x:c>
      <x:c r="H3626" s="4" t="n">
        <x:v>72.661</x:v>
      </x:c>
      <x:c r="I3626" s="4" t="n">
        <x:v>173</x:v>
      </x:c>
      <x:c r="J3626" s="4" t="n">
        <x:v>0.42</x:v>
      </x:c>
      <x:c r="K3626" s="4">
        <x:f>I3626*J3626</x:f>
      </x:c>
      <x:c r="L3626" s="4" t="n">
        <x:v>110.53</x:v>
      </x:c>
      <x:c r="M3626" s="5">
        <x:f>J3626/1.475*100</x:f>
      </x:c>
      <x:c r="N3626" s="6">
        <x:f>M3626*L3626/100</x:f>
      </x:c>
      <x:c r="O3626" s="6">
        <x:f>H3626-N3626</x:f>
      </x:c>
    </x:row>
    <x:row r="3627" spans="1:25">
      <x:c r="A3627" s="0" t="s">
        <x:v>30</x:v>
      </x:c>
      <x:c r="B3627" s="0" t="n">
        <x:v>2598</x:v>
      </x:c>
      <x:c r="C3627" s="0" t="s">
        <x:v>21</x:v>
      </x:c>
      <x:c r="D3627" s="0" t="s">
        <x:v>22</x:v>
      </x:c>
      <x:c r="E3627" s="0" t="s">
        <x:v>23</x:v>
      </x:c>
      <x:c r="F3627" s="0" t="s">
        <x:v>20</x:v>
      </x:c>
      <x:c r="G3627" s="0" t="n">
        <x:v>132</x:v>
      </x:c>
      <x:c r="H3627" s="4" t="n">
        <x:v>24.128</x:v>
      </x:c>
      <x:c r="I3627" s="4" t="n">
        <x:v>132</x:v>
      </x:c>
      <x:c r="J3627" s="4" t="n">
        <x:v>0.183</x:v>
      </x:c>
      <x:c r="K3627" s="4">
        <x:f>I3627*J3627</x:f>
      </x:c>
      <x:c r="L3627" s="4" t="n">
        <x:v>292.56</x:v>
      </x:c>
      <x:c r="M3627" s="5">
        <x:f>J3627/2.962*100</x:f>
      </x:c>
      <x:c r="N3627" s="6">
        <x:f>M3627*L3627/100</x:f>
      </x:c>
      <x:c r="O3627" s="6">
        <x:f>H3627-N3627</x:f>
      </x:c>
    </x:row>
    <x:row r="3628" spans="1:25">
      <x:c r="A3628" s="0" t="s">
        <x:v>30</x:v>
      </x:c>
      <x:c r="B3628" s="0" t="n">
        <x:v>2598</x:v>
      </x:c>
      <x:c r="C3628" s="0" t="s">
        <x:v>21</x:v>
      </x:c>
      <x:c r="D3628" s="0" t="s">
        <x:v>22</x:v>
      </x:c>
      <x:c r="E3628" s="0" t="s">
        <x:v>23</x:v>
      </x:c>
      <x:c r="F3628" s="0" t="s">
        <x:v>20</x:v>
      </x:c>
      <x:c r="G3628" s="0" t="n">
        <x:v>132</x:v>
      </x:c>
      <x:c r="H3628" s="4" t="n">
        <x:v>39.897</x:v>
      </x:c>
      <x:c r="I3628" s="4" t="n">
        <x:v>132</x:v>
      </x:c>
      <x:c r="J3628" s="4" t="n">
        <x:v>0.302</x:v>
      </x:c>
      <x:c r="K3628" s="4">
        <x:f>I3628*J3628</x:f>
      </x:c>
      <x:c r="L3628" s="4" t="n">
        <x:v>292.56</x:v>
      </x:c>
      <x:c r="M3628" s="5">
        <x:f>J3628/2.962*100</x:f>
      </x:c>
      <x:c r="N3628" s="6">
        <x:f>M3628*L3628/100</x:f>
      </x:c>
      <x:c r="O3628" s="6">
        <x:f>H3628-N3628</x:f>
      </x:c>
    </x:row>
    <x:row r="3629" spans="1:25">
      <x:c r="A3629" s="0" t="s">
        <x:v>30</x:v>
      </x:c>
      <x:c r="B3629" s="0" t="n">
        <x:v>2598</x:v>
      </x:c>
      <x:c r="C3629" s="0" t="s">
        <x:v>21</x:v>
      </x:c>
      <x:c r="D3629" s="0" t="s">
        <x:v>22</x:v>
      </x:c>
      <x:c r="E3629" s="0" t="s">
        <x:v>23</x:v>
      </x:c>
      <x:c r="F3629" s="0" t="s">
        <x:v>20</x:v>
      </x:c>
      <x:c r="G3629" s="0" t="n">
        <x:v>132</x:v>
      </x:c>
      <x:c r="H3629" s="4" t="n">
        <x:v>5.115</x:v>
      </x:c>
      <x:c r="I3629" s="4" t="n">
        <x:v>132</x:v>
      </x:c>
      <x:c r="J3629" s="4" t="n">
        <x:v>0.039</x:v>
      </x:c>
      <x:c r="K3629" s="4">
        <x:f>I3629*J3629</x:f>
      </x:c>
      <x:c r="L3629" s="4" t="n">
        <x:v>292.56</x:v>
      </x:c>
      <x:c r="M3629" s="5">
        <x:f>J3629/2.962*100</x:f>
      </x:c>
      <x:c r="N3629" s="6">
        <x:f>M3629*L3629/100</x:f>
      </x:c>
      <x:c r="O3629" s="6">
        <x:f>H3629-N3629</x:f>
      </x:c>
    </x:row>
    <x:row r="3630" spans="1:25">
      <x:c r="A3630" s="0" t="s">
        <x:v>30</x:v>
      </x:c>
      <x:c r="B3630" s="0" t="n">
        <x:v>2598</x:v>
      </x:c>
      <x:c r="C3630" s="0" t="s">
        <x:v>21</x:v>
      </x:c>
      <x:c r="D3630" s="0" t="s">
        <x:v>22</x:v>
      </x:c>
      <x:c r="E3630" s="0" t="s">
        <x:v>23</x:v>
      </x:c>
      <x:c r="F3630" s="0" t="s">
        <x:v>20</x:v>
      </x:c>
      <x:c r="G3630" s="0" t="n">
        <x:v>132</x:v>
      </x:c>
      <x:c r="H3630" s="4" t="n">
        <x:v>43.384</x:v>
      </x:c>
      <x:c r="I3630" s="4" t="n">
        <x:v>132</x:v>
      </x:c>
      <x:c r="J3630" s="4" t="n">
        <x:v>0.329</x:v>
      </x:c>
      <x:c r="K3630" s="4">
        <x:f>I3630*J3630</x:f>
      </x:c>
      <x:c r="L3630" s="4" t="n">
        <x:v>292.56</x:v>
      </x:c>
      <x:c r="M3630" s="5">
        <x:f>J3630/2.962*100</x:f>
      </x:c>
      <x:c r="N3630" s="6">
        <x:f>M3630*L3630/100</x:f>
      </x:c>
      <x:c r="O3630" s="6">
        <x:f>H3630-N3630</x:f>
      </x:c>
    </x:row>
    <x:row r="3631" spans="1:25">
      <x:c r="A3631" s="0" t="s">
        <x:v>30</x:v>
      </x:c>
      <x:c r="B3631" s="0" t="n">
        <x:v>2598</x:v>
      </x:c>
      <x:c r="C3631" s="0" t="s">
        <x:v>21</x:v>
      </x:c>
      <x:c r="D3631" s="0" t="s">
        <x:v>22</x:v>
      </x:c>
      <x:c r="E3631" s="0" t="s">
        <x:v>23</x:v>
      </x:c>
      <x:c r="F3631" s="0" t="s">
        <x:v>20</x:v>
      </x:c>
      <x:c r="G3631" s="0" t="n">
        <x:v>132</x:v>
      </x:c>
      <x:c r="H3631" s="4" t="n">
        <x:v>43.384</x:v>
      </x:c>
      <x:c r="I3631" s="4" t="n">
        <x:v>132</x:v>
      </x:c>
      <x:c r="J3631" s="4" t="n">
        <x:v>0.329</x:v>
      </x:c>
      <x:c r="K3631" s="4">
        <x:f>I3631*J3631</x:f>
      </x:c>
      <x:c r="L3631" s="4" t="n">
        <x:v>292.56</x:v>
      </x:c>
      <x:c r="M3631" s="5">
        <x:f>J3631/2.962*100</x:f>
      </x:c>
      <x:c r="N3631" s="6">
        <x:f>M3631*L3631/100</x:f>
      </x:c>
      <x:c r="O3631" s="6">
        <x:f>H3631-N3631</x:f>
      </x:c>
    </x:row>
    <x:row r="3632" spans="1:25">
      <x:c r="A3632" s="0" t="s">
        <x:v>30</x:v>
      </x:c>
      <x:c r="B3632" s="0" t="n">
        <x:v>2598</x:v>
      </x:c>
      <x:c r="C3632" s="0" t="s">
        <x:v>21</x:v>
      </x:c>
      <x:c r="D3632" s="0" t="s">
        <x:v>28</x:v>
      </x:c>
      <x:c r="E3632" s="0" t="s">
        <x:v>19</x:v>
      </x:c>
      <x:c r="F3632" s="0" t="s">
        <x:v>26</x:v>
      </x:c>
      <x:c r="G3632" s="0" t="n">
        <x:v>132</x:v>
      </x:c>
      <x:c r="H3632" s="4" t="n">
        <x:v>34.32</x:v>
      </x:c>
      <x:c r="I3632" s="4" t="n">
        <x:v>132</x:v>
      </x:c>
      <x:c r="J3632" s="4" t="n">
        <x:v>0.26</x:v>
      </x:c>
      <x:c r="K3632" s="4">
        <x:f>I3632*J3632</x:f>
      </x:c>
      <x:c r="L3632" s="4" t="n">
        <x:v>292.56</x:v>
      </x:c>
      <x:c r="M3632" s="5">
        <x:f>J3632/2.962*100</x:f>
      </x:c>
      <x:c r="N3632" s="6">
        <x:f>M3632*L3632/100</x:f>
      </x:c>
      <x:c r="O3632" s="6">
        <x:f>H3632-N3632</x:f>
      </x:c>
    </x:row>
    <x:row r="3633" spans="1:25">
      <x:c r="A3633" s="0" t="s">
        <x:v>30</x:v>
      </x:c>
      <x:c r="B3633" s="0" t="n">
        <x:v>2598</x:v>
      </x:c>
      <x:c r="C3633" s="0" t="s">
        <x:v>21</x:v>
      </x:c>
      <x:c r="D3633" s="0" t="s">
        <x:v>28</x:v>
      </x:c>
      <x:c r="E3633" s="0" t="s">
        <x:v>23</x:v>
      </x:c>
      <x:c r="F3633" s="0" t="s">
        <x:v>26</x:v>
      </x:c>
      <x:c r="G3633" s="0" t="n">
        <x:v>132</x:v>
      </x:c>
      <x:c r="H3633" s="4" t="n">
        <x:v>200.64</x:v>
      </x:c>
      <x:c r="I3633" s="4" t="n">
        <x:v>132</x:v>
      </x:c>
      <x:c r="J3633" s="4" t="n">
        <x:v>1.52</x:v>
      </x:c>
      <x:c r="K3633" s="4">
        <x:f>I3633*J3633</x:f>
      </x:c>
      <x:c r="L3633" s="4" t="n">
        <x:v>292.56</x:v>
      </x:c>
      <x:c r="M3633" s="5">
        <x:f>J3633/2.962*100</x:f>
      </x:c>
      <x:c r="N3633" s="6">
        <x:f>M3633*L3633/100</x:f>
      </x:c>
      <x:c r="O3633" s="6">
        <x:f>H3633-N3633</x:f>
      </x:c>
    </x:row>
    <x:row r="3634" spans="1:25">
      <x:c r="A3634" s="0" t="s">
        <x:v>112</x:v>
      </x:c>
      <x:c r="B3634" s="0" t="n">
        <x:v>2599</x:v>
      </x:c>
      <x:c r="C3634" s="0" t="s">
        <x:v>21</x:v>
      </x:c>
      <x:c r="D3634" s="0" t="s">
        <x:v>22</x:v>
      </x:c>
      <x:c r="E3634" s="0" t="s">
        <x:v>23</x:v>
      </x:c>
      <x:c r="F3634" s="0" t="s">
        <x:v>20</x:v>
      </x:c>
      <x:c r="G3634" s="0" t="n">
        <x:v>117</x:v>
      </x:c>
      <x:c r="H3634" s="4" t="n">
        <x:v>39.897</x:v>
      </x:c>
      <x:c r="I3634" s="4" t="n">
        <x:v>117</x:v>
      </x:c>
      <x:c r="J3634" s="4" t="n">
        <x:v>0.341</x:v>
      </x:c>
      <x:c r="K3634" s="4">
        <x:f>I3634*J3634</x:f>
      </x:c>
      <x:c r="L3634" s="4" t="n">
        <x:v>0</x:v>
      </x:c>
      <x:c r="M3634" s="5">
        <x:f>J3634/3.234*100</x:f>
      </x:c>
      <x:c r="N3634" s="6">
        <x:f>M3634*L3634/100</x:f>
      </x:c>
      <x:c r="O3634" s="6">
        <x:f>H3634-N3634</x:f>
      </x:c>
    </x:row>
    <x:row r="3635" spans="1:25">
      <x:c r="A3635" s="0" t="s">
        <x:v>112</x:v>
      </x:c>
      <x:c r="B3635" s="0" t="n">
        <x:v>2599</x:v>
      </x:c>
      <x:c r="C3635" s="0" t="s">
        <x:v>21</x:v>
      </x:c>
      <x:c r="D3635" s="0" t="s">
        <x:v>22</x:v>
      </x:c>
      <x:c r="E3635" s="0" t="s">
        <x:v>23</x:v>
      </x:c>
      <x:c r="F3635" s="0" t="s">
        <x:v>20</x:v>
      </x:c>
      <x:c r="G3635" s="0" t="n">
        <x:v>117</x:v>
      </x:c>
      <x:c r="H3635" s="4" t="n">
        <x:v>43.384</x:v>
      </x:c>
      <x:c r="I3635" s="4" t="n">
        <x:v>117</x:v>
      </x:c>
      <x:c r="J3635" s="4" t="n">
        <x:v>0.371</x:v>
      </x:c>
      <x:c r="K3635" s="4">
        <x:f>I3635*J3635</x:f>
      </x:c>
      <x:c r="L3635" s="4" t="n">
        <x:v>0</x:v>
      </x:c>
      <x:c r="M3635" s="5">
        <x:f>J3635/3.234*100</x:f>
      </x:c>
      <x:c r="N3635" s="6">
        <x:f>M3635*L3635/100</x:f>
      </x:c>
      <x:c r="O3635" s="6">
        <x:f>H3635-N3635</x:f>
      </x:c>
    </x:row>
    <x:row r="3636" spans="1:25">
      <x:c r="A3636" s="0" t="s">
        <x:v>112</x:v>
      </x:c>
      <x:c r="B3636" s="0" t="n">
        <x:v>2599</x:v>
      </x:c>
      <x:c r="C3636" s="0" t="s">
        <x:v>21</x:v>
      </x:c>
      <x:c r="D3636" s="0" t="s">
        <x:v>22</x:v>
      </x:c>
      <x:c r="E3636" s="0" t="s">
        <x:v>23</x:v>
      </x:c>
      <x:c r="F3636" s="0" t="s">
        <x:v>20</x:v>
      </x:c>
      <x:c r="G3636" s="0" t="n">
        <x:v>117</x:v>
      </x:c>
      <x:c r="H3636" s="4" t="n">
        <x:v>43.384</x:v>
      </x:c>
      <x:c r="I3636" s="4" t="n">
        <x:v>117</x:v>
      </x:c>
      <x:c r="J3636" s="4" t="n">
        <x:v>0.371</x:v>
      </x:c>
      <x:c r="K3636" s="4">
        <x:f>I3636*J3636</x:f>
      </x:c>
      <x:c r="L3636" s="4" t="n">
        <x:v>0</x:v>
      </x:c>
      <x:c r="M3636" s="5">
        <x:f>J3636/3.234*100</x:f>
      </x:c>
      <x:c r="N3636" s="6">
        <x:f>M3636*L3636/100</x:f>
      </x:c>
      <x:c r="O3636" s="6">
        <x:f>H3636-N3636</x:f>
      </x:c>
    </x:row>
    <x:row r="3637" spans="1:25">
      <x:c r="A3637" s="0" t="s">
        <x:v>112</x:v>
      </x:c>
      <x:c r="B3637" s="0" t="n">
        <x:v>2599</x:v>
      </x:c>
      <x:c r="C3637" s="0" t="s">
        <x:v>21</x:v>
      </x:c>
      <x:c r="D3637" s="0" t="s">
        <x:v>22</x:v>
      </x:c>
      <x:c r="E3637" s="0" t="s">
        <x:v>23</x:v>
      </x:c>
      <x:c r="F3637" s="0" t="s">
        <x:v>20</x:v>
      </x:c>
      <x:c r="G3637" s="0" t="n">
        <x:v>117</x:v>
      </x:c>
      <x:c r="H3637" s="4" t="n">
        <x:v>43.384</x:v>
      </x:c>
      <x:c r="I3637" s="4" t="n">
        <x:v>117</x:v>
      </x:c>
      <x:c r="J3637" s="4" t="n">
        <x:v>0.371</x:v>
      </x:c>
      <x:c r="K3637" s="4">
        <x:f>I3637*J3637</x:f>
      </x:c>
      <x:c r="L3637" s="4" t="n">
        <x:v>0</x:v>
      </x:c>
      <x:c r="M3637" s="5">
        <x:f>J3637/3.234*100</x:f>
      </x:c>
      <x:c r="N3637" s="6">
        <x:f>M3637*L3637/100</x:f>
      </x:c>
      <x:c r="O3637" s="6">
        <x:f>H3637-N3637</x:f>
      </x:c>
    </x:row>
    <x:row r="3638" spans="1:25">
      <x:c r="A3638" s="0" t="s">
        <x:v>112</x:v>
      </x:c>
      <x:c r="B3638" s="0" t="n">
        <x:v>2599</x:v>
      </x:c>
      <x:c r="C3638" s="0" t="s">
        <x:v>21</x:v>
      </x:c>
      <x:c r="D3638" s="0" t="s">
        <x:v>28</x:v>
      </x:c>
      <x:c r="E3638" s="0" t="s">
        <x:v>19</x:v>
      </x:c>
      <x:c r="F3638" s="0" t="s">
        <x:v>26</x:v>
      </x:c>
      <x:c r="G3638" s="0" t="n">
        <x:v>117</x:v>
      </x:c>
      <x:c r="H3638" s="4" t="n">
        <x:v>30.426</x:v>
      </x:c>
      <x:c r="I3638" s="4" t="n">
        <x:v>117</x:v>
      </x:c>
      <x:c r="J3638" s="4" t="n">
        <x:v>0.26</x:v>
      </x:c>
      <x:c r="K3638" s="4">
        <x:f>I3638*J3638</x:f>
      </x:c>
      <x:c r="L3638" s="4" t="n">
        <x:v>0</x:v>
      </x:c>
      <x:c r="M3638" s="5">
        <x:f>J3638/3.234*100</x:f>
      </x:c>
      <x:c r="N3638" s="6">
        <x:f>M3638*L3638/100</x:f>
      </x:c>
      <x:c r="O3638" s="6">
        <x:f>H3638-N3638</x:f>
      </x:c>
    </x:row>
    <x:row r="3639" spans="1:25">
      <x:c r="A3639" s="0" t="s">
        <x:v>112</x:v>
      </x:c>
      <x:c r="B3639" s="0" t="n">
        <x:v>2599</x:v>
      </x:c>
      <x:c r="C3639" s="0" t="s">
        <x:v>21</x:v>
      </x:c>
      <x:c r="D3639" s="0" t="s">
        <x:v>28</x:v>
      </x:c>
      <x:c r="E3639" s="0" t="s">
        <x:v>23</x:v>
      </x:c>
      <x:c r="F3639" s="0" t="s">
        <x:v>26</x:v>
      </x:c>
      <x:c r="G3639" s="0" t="n">
        <x:v>117</x:v>
      </x:c>
      <x:c r="H3639" s="4" t="n">
        <x:v>165.34</x:v>
      </x:c>
      <x:c r="I3639" s="4" t="n">
        <x:v>117</x:v>
      </x:c>
      <x:c r="J3639" s="4" t="n">
        <x:v>1.52</x:v>
      </x:c>
      <x:c r="K3639" s="4">
        <x:f>I3639*J3639</x:f>
      </x:c>
      <x:c r="L3639" s="4" t="n">
        <x:v>0</x:v>
      </x:c>
      <x:c r="M3639" s="5">
        <x:f>J3639/3.234*100</x:f>
      </x:c>
      <x:c r="N3639" s="6">
        <x:f>M3639*L3639/100</x:f>
      </x:c>
      <x:c r="O3639" s="6">
        <x:f>H3639-N3639</x:f>
      </x:c>
    </x:row>
    <x:row r="3640" spans="1:25">
      <x:c r="A3640" s="0" t="s">
        <x:v>140</x:v>
      </x:c>
      <x:c r="B3640" s="0" t="n">
        <x:v>2611</x:v>
      </x:c>
      <x:c r="C3640" s="0" t="s">
        <x:v>21</x:v>
      </x:c>
      <x:c r="D3640" s="0" t="s">
        <x:v>22</x:v>
      </x:c>
      <x:c r="E3640" s="0" t="s">
        <x:v>23</x:v>
      </x:c>
      <x:c r="F3640" s="0" t="s">
        <x:v>20</x:v>
      </x:c>
      <x:c r="G3640" s="0" t="n">
        <x:v>117</x:v>
      </x:c>
      <x:c r="H3640" s="4" t="n">
        <x:v>39.897</x:v>
      </x:c>
      <x:c r="I3640" s="4" t="n">
        <x:v>117</x:v>
      </x:c>
      <x:c r="J3640" s="4" t="n">
        <x:v>0.341</x:v>
      </x:c>
      <x:c r="K3640" s="4">
        <x:f>I3640*J3640</x:f>
      </x:c>
      <x:c r="L3640" s="4" t="n">
        <x:v>63.402</x:v>
      </x:c>
      <x:c r="M3640" s="5">
        <x:f>J3640/2.863*100</x:f>
      </x:c>
      <x:c r="N3640" s="6">
        <x:f>M3640*L3640/100</x:f>
      </x:c>
      <x:c r="O3640" s="6">
        <x:f>H3640-N3640</x:f>
      </x:c>
    </x:row>
    <x:row r="3641" spans="1:25">
      <x:c r="A3641" s="0" t="s">
        <x:v>140</x:v>
      </x:c>
      <x:c r="B3641" s="0" t="n">
        <x:v>2611</x:v>
      </x:c>
      <x:c r="C3641" s="0" t="s">
        <x:v>21</x:v>
      </x:c>
      <x:c r="D3641" s="0" t="s">
        <x:v>22</x:v>
      </x:c>
      <x:c r="E3641" s="0" t="s">
        <x:v>23</x:v>
      </x:c>
      <x:c r="F3641" s="0" t="s">
        <x:v>20</x:v>
      </x:c>
      <x:c r="G3641" s="0" t="n">
        <x:v>117</x:v>
      </x:c>
      <x:c r="H3641" s="4" t="n">
        <x:v>43.384</x:v>
      </x:c>
      <x:c r="I3641" s="4" t="n">
        <x:v>117</x:v>
      </x:c>
      <x:c r="J3641" s="4" t="n">
        <x:v>0.371</x:v>
      </x:c>
      <x:c r="K3641" s="4">
        <x:f>I3641*J3641</x:f>
      </x:c>
      <x:c r="L3641" s="4" t="n">
        <x:v>63.402</x:v>
      </x:c>
      <x:c r="M3641" s="5">
        <x:f>J3641/2.863*100</x:f>
      </x:c>
      <x:c r="N3641" s="6">
        <x:f>M3641*L3641/100</x:f>
      </x:c>
      <x:c r="O3641" s="6">
        <x:f>H3641-N3641</x:f>
      </x:c>
    </x:row>
    <x:row r="3642" spans="1:25">
      <x:c r="A3642" s="0" t="s">
        <x:v>140</x:v>
      </x:c>
      <x:c r="B3642" s="0" t="n">
        <x:v>2611</x:v>
      </x:c>
      <x:c r="C3642" s="0" t="s">
        <x:v>21</x:v>
      </x:c>
      <x:c r="D3642" s="0" t="s">
        <x:v>22</x:v>
      </x:c>
      <x:c r="E3642" s="0" t="s">
        <x:v>23</x:v>
      </x:c>
      <x:c r="F3642" s="0" t="s">
        <x:v>20</x:v>
      </x:c>
      <x:c r="G3642" s="0" t="n">
        <x:v>117</x:v>
      </x:c>
      <x:c r="H3642" s="4" t="n">
        <x:v>43.384</x:v>
      </x:c>
      <x:c r="I3642" s="4" t="n">
        <x:v>117</x:v>
      </x:c>
      <x:c r="J3642" s="4" t="n">
        <x:v>0.371</x:v>
      </x:c>
      <x:c r="K3642" s="4">
        <x:f>I3642*J3642</x:f>
      </x:c>
      <x:c r="L3642" s="4" t="n">
        <x:v>63.402</x:v>
      </x:c>
      <x:c r="M3642" s="5">
        <x:f>J3642/2.863*100</x:f>
      </x:c>
      <x:c r="N3642" s="6">
        <x:f>M3642*L3642/100</x:f>
      </x:c>
      <x:c r="O3642" s="6">
        <x:f>H3642-N3642</x:f>
      </x:c>
    </x:row>
    <x:row r="3643" spans="1:25">
      <x:c r="A3643" s="0" t="s">
        <x:v>140</x:v>
      </x:c>
      <x:c r="B3643" s="0" t="n">
        <x:v>2611</x:v>
      </x:c>
      <x:c r="C3643" s="0" t="s">
        <x:v>21</x:v>
      </x:c>
      <x:c r="D3643" s="0" t="s">
        <x:v>28</x:v>
      </x:c>
      <x:c r="E3643" s="0" t="s">
        <x:v>19</x:v>
      </x:c>
      <x:c r="F3643" s="0" t="s">
        <x:v>26</x:v>
      </x:c>
      <x:c r="G3643" s="0" t="n">
        <x:v>117</x:v>
      </x:c>
      <x:c r="H3643" s="4" t="n">
        <x:v>30.435</x:v>
      </x:c>
      <x:c r="I3643" s="4" t="n">
        <x:v>117</x:v>
      </x:c>
      <x:c r="J3643" s="4" t="n">
        <x:v>0.26</x:v>
      </x:c>
      <x:c r="K3643" s="4">
        <x:f>I3643*J3643</x:f>
      </x:c>
      <x:c r="L3643" s="4" t="n">
        <x:v>63.402</x:v>
      </x:c>
      <x:c r="M3643" s="5">
        <x:f>J3643/2.863*100</x:f>
      </x:c>
      <x:c r="N3643" s="6">
        <x:f>M3643*L3643/100</x:f>
      </x:c>
      <x:c r="O3643" s="6">
        <x:f>H3643-N3643</x:f>
      </x:c>
    </x:row>
    <x:row r="3644" spans="1:25">
      <x:c r="A3644" s="0" t="s">
        <x:v>140</x:v>
      </x:c>
      <x:c r="B3644" s="0" t="n">
        <x:v>2611</x:v>
      </x:c>
      <x:c r="C3644" s="0" t="s">
        <x:v>21</x:v>
      </x:c>
      <x:c r="D3644" s="0" t="s">
        <x:v>28</x:v>
      </x:c>
      <x:c r="E3644" s="0" t="s">
        <x:v>23</x:v>
      </x:c>
      <x:c r="F3644" s="0" t="s">
        <x:v>26</x:v>
      </x:c>
      <x:c r="G3644" s="0" t="n">
        <x:v>117</x:v>
      </x:c>
      <x:c r="H3644" s="4" t="n">
        <x:v>177.84</x:v>
      </x:c>
      <x:c r="I3644" s="4" t="n">
        <x:v>117</x:v>
      </x:c>
      <x:c r="J3644" s="4" t="n">
        <x:v>1.52</x:v>
      </x:c>
      <x:c r="K3644" s="4">
        <x:f>I3644*J3644</x:f>
      </x:c>
      <x:c r="L3644" s="4" t="n">
        <x:v>63.402</x:v>
      </x:c>
      <x:c r="M3644" s="5">
        <x:f>J3644/2.863*100</x:f>
      </x:c>
      <x:c r="N3644" s="6">
        <x:f>M3644*L3644/100</x:f>
      </x:c>
      <x:c r="O3644" s="6">
        <x:f>H3644-N3644</x:f>
      </x:c>
    </x:row>
    <x:row r="3645" spans="1:25">
      <x:c r="A3645" s="0" t="s">
        <x:v>50</x:v>
      </x:c>
      <x:c r="B3645" s="0" t="n">
        <x:v>2612</x:v>
      </x:c>
      <x:c r="C3645" s="0" t="s">
        <x:v>21</x:v>
      </x:c>
      <x:c r="D3645" s="0" t="s">
        <x:v>22</x:v>
      </x:c>
      <x:c r="E3645" s="0" t="s">
        <x:v>23</x:v>
      </x:c>
      <x:c r="F3645" s="0" t="s">
        <x:v>20</x:v>
      </x:c>
      <x:c r="G3645" s="0" t="n">
        <x:v>117</x:v>
      </x:c>
      <x:c r="H3645" s="4" t="n">
        <x:v>39.897</x:v>
      </x:c>
      <x:c r="I3645" s="4" t="n">
        <x:v>117</x:v>
      </x:c>
      <x:c r="J3645" s="4" t="n">
        <x:v>0.341</x:v>
      </x:c>
      <x:c r="K3645" s="4">
        <x:f>I3645*J3645</x:f>
      </x:c>
      <x:c r="L3645" s="4" t="n">
        <x:v>23.53</x:v>
      </x:c>
      <x:c r="M3645" s="5">
        <x:f>J3645/3.234*100</x:f>
      </x:c>
      <x:c r="N3645" s="6">
        <x:f>M3645*L3645/100</x:f>
      </x:c>
      <x:c r="O3645" s="6">
        <x:f>H3645-N3645</x:f>
      </x:c>
    </x:row>
    <x:row r="3646" spans="1:25">
      <x:c r="A3646" s="0" t="s">
        <x:v>50</x:v>
      </x:c>
      <x:c r="B3646" s="0" t="n">
        <x:v>2612</x:v>
      </x:c>
      <x:c r="C3646" s="0" t="s">
        <x:v>21</x:v>
      </x:c>
      <x:c r="D3646" s="0" t="s">
        <x:v>22</x:v>
      </x:c>
      <x:c r="E3646" s="0" t="s">
        <x:v>23</x:v>
      </x:c>
      <x:c r="F3646" s="0" t="s">
        <x:v>20</x:v>
      </x:c>
      <x:c r="G3646" s="0" t="n">
        <x:v>117</x:v>
      </x:c>
      <x:c r="H3646" s="4" t="n">
        <x:v>43.384</x:v>
      </x:c>
      <x:c r="I3646" s="4" t="n">
        <x:v>117</x:v>
      </x:c>
      <x:c r="J3646" s="4" t="n">
        <x:v>0.371</x:v>
      </x:c>
      <x:c r="K3646" s="4">
        <x:f>I3646*J3646</x:f>
      </x:c>
      <x:c r="L3646" s="4" t="n">
        <x:v>23.53</x:v>
      </x:c>
      <x:c r="M3646" s="5">
        <x:f>J3646/3.234*100</x:f>
      </x:c>
      <x:c r="N3646" s="6">
        <x:f>M3646*L3646/100</x:f>
      </x:c>
      <x:c r="O3646" s="6">
        <x:f>H3646-N3646</x:f>
      </x:c>
    </x:row>
    <x:row r="3647" spans="1:25">
      <x:c r="A3647" s="0" t="s">
        <x:v>50</x:v>
      </x:c>
      <x:c r="B3647" s="0" t="n">
        <x:v>2612</x:v>
      </x:c>
      <x:c r="C3647" s="0" t="s">
        <x:v>21</x:v>
      </x:c>
      <x:c r="D3647" s="0" t="s">
        <x:v>22</x:v>
      </x:c>
      <x:c r="E3647" s="0" t="s">
        <x:v>23</x:v>
      </x:c>
      <x:c r="F3647" s="0" t="s">
        <x:v>20</x:v>
      </x:c>
      <x:c r="G3647" s="0" t="n">
        <x:v>117</x:v>
      </x:c>
      <x:c r="H3647" s="4" t="n">
        <x:v>43.384</x:v>
      </x:c>
      <x:c r="I3647" s="4" t="n">
        <x:v>117</x:v>
      </x:c>
      <x:c r="J3647" s="4" t="n">
        <x:v>0.371</x:v>
      </x:c>
      <x:c r="K3647" s="4">
        <x:f>I3647*J3647</x:f>
      </x:c>
      <x:c r="L3647" s="4" t="n">
        <x:v>23.53</x:v>
      </x:c>
      <x:c r="M3647" s="5">
        <x:f>J3647/3.234*100</x:f>
      </x:c>
      <x:c r="N3647" s="6">
        <x:f>M3647*L3647/100</x:f>
      </x:c>
      <x:c r="O3647" s="6">
        <x:f>H3647-N3647</x:f>
      </x:c>
    </x:row>
    <x:row r="3648" spans="1:25">
      <x:c r="A3648" s="0" t="s">
        <x:v>50</x:v>
      </x:c>
      <x:c r="B3648" s="0" t="n">
        <x:v>2612</x:v>
      </x:c>
      <x:c r="C3648" s="0" t="s">
        <x:v>21</x:v>
      </x:c>
      <x:c r="D3648" s="0" t="s">
        <x:v>22</x:v>
      </x:c>
      <x:c r="E3648" s="0" t="s">
        <x:v>23</x:v>
      </x:c>
      <x:c r="F3648" s="0" t="s">
        <x:v>20</x:v>
      </x:c>
      <x:c r="G3648" s="0" t="n">
        <x:v>117</x:v>
      </x:c>
      <x:c r="H3648" s="4" t="n">
        <x:v>43.384</x:v>
      </x:c>
      <x:c r="I3648" s="4" t="n">
        <x:v>117</x:v>
      </x:c>
      <x:c r="J3648" s="4" t="n">
        <x:v>0.371</x:v>
      </x:c>
      <x:c r="K3648" s="4">
        <x:f>I3648*J3648</x:f>
      </x:c>
      <x:c r="L3648" s="4" t="n">
        <x:v>23.53</x:v>
      </x:c>
      <x:c r="M3648" s="5">
        <x:f>J3648/3.234*100</x:f>
      </x:c>
      <x:c r="N3648" s="6">
        <x:f>M3648*L3648/100</x:f>
      </x:c>
      <x:c r="O3648" s="6">
        <x:f>H3648-N3648</x:f>
      </x:c>
    </x:row>
    <x:row r="3649" spans="1:25">
      <x:c r="A3649" s="0" t="s">
        <x:v>50</x:v>
      </x:c>
      <x:c r="B3649" s="0" t="n">
        <x:v>2612</x:v>
      </x:c>
      <x:c r="C3649" s="0" t="s">
        <x:v>21</x:v>
      </x:c>
      <x:c r="D3649" s="0" t="s">
        <x:v>28</x:v>
      </x:c>
      <x:c r="E3649" s="0" t="s">
        <x:v>19</x:v>
      </x:c>
      <x:c r="F3649" s="0" t="s">
        <x:v>26</x:v>
      </x:c>
      <x:c r="G3649" s="0" t="n">
        <x:v>117</x:v>
      </x:c>
      <x:c r="H3649" s="4" t="n">
        <x:v>30.426</x:v>
      </x:c>
      <x:c r="I3649" s="4" t="n">
        <x:v>117</x:v>
      </x:c>
      <x:c r="J3649" s="4" t="n">
        <x:v>0.26</x:v>
      </x:c>
      <x:c r="K3649" s="4">
        <x:f>I3649*J3649</x:f>
      </x:c>
      <x:c r="L3649" s="4" t="n">
        <x:v>23.53</x:v>
      </x:c>
      <x:c r="M3649" s="5">
        <x:f>J3649/3.234*100</x:f>
      </x:c>
      <x:c r="N3649" s="6">
        <x:f>M3649*L3649/100</x:f>
      </x:c>
      <x:c r="O3649" s="6">
        <x:f>H3649-N3649</x:f>
      </x:c>
    </x:row>
    <x:row r="3650" spans="1:25">
      <x:c r="A3650" s="0" t="s">
        <x:v>50</x:v>
      </x:c>
      <x:c r="B3650" s="0" t="n">
        <x:v>2612</x:v>
      </x:c>
      <x:c r="C3650" s="0" t="s">
        <x:v>21</x:v>
      </x:c>
      <x:c r="D3650" s="0" t="s">
        <x:v>28</x:v>
      </x:c>
      <x:c r="E3650" s="0" t="s">
        <x:v>23</x:v>
      </x:c>
      <x:c r="F3650" s="0" t="s">
        <x:v>26</x:v>
      </x:c>
      <x:c r="G3650" s="0" t="n">
        <x:v>117</x:v>
      </x:c>
      <x:c r="H3650" s="4" t="n">
        <x:v>177.84</x:v>
      </x:c>
      <x:c r="I3650" s="4" t="n">
        <x:v>117</x:v>
      </x:c>
      <x:c r="J3650" s="4" t="n">
        <x:v>1.52</x:v>
      </x:c>
      <x:c r="K3650" s="4">
        <x:f>I3650*J3650</x:f>
      </x:c>
      <x:c r="L3650" s="4" t="n">
        <x:v>23.53</x:v>
      </x:c>
      <x:c r="M3650" s="5">
        <x:f>J3650/3.234*100</x:f>
      </x:c>
      <x:c r="N3650" s="6">
        <x:f>M3650*L3650/100</x:f>
      </x:c>
      <x:c r="O3650" s="6">
        <x:f>H3650-N3650</x:f>
      </x:c>
    </x:row>
    <x:row r="3651" spans="1:25">
      <x:c r="A3651" s="0" t="s">
        <x:v>110</x:v>
      </x:c>
      <x:c r="B3651" s="0" t="n">
        <x:v>2613</x:v>
      </x:c>
      <x:c r="C3651" s="0" t="s">
        <x:v>21</x:v>
      </x:c>
      <x:c r="D3651" s="0" t="s">
        <x:v>22</x:v>
      </x:c>
      <x:c r="E3651" s="0" t="s">
        <x:v>23</x:v>
      </x:c>
      <x:c r="F3651" s="0" t="s">
        <x:v>20</x:v>
      </x:c>
      <x:c r="G3651" s="0" t="n">
        <x:v>117</x:v>
      </x:c>
      <x:c r="H3651" s="4" t="n">
        <x:v>39.897</x:v>
      </x:c>
      <x:c r="I3651" s="4" t="n">
        <x:v>117</x:v>
      </x:c>
      <x:c r="J3651" s="4" t="n">
        <x:v>0.341</x:v>
      </x:c>
      <x:c r="K3651" s="4">
        <x:f>I3651*J3651</x:f>
      </x:c>
      <x:c r="L3651" s="4" t="n">
        <x:v>0</x:v>
      </x:c>
      <x:c r="M3651" s="5">
        <x:f>J3651/3.234*100</x:f>
      </x:c>
      <x:c r="N3651" s="6">
        <x:f>M3651*L3651/100</x:f>
      </x:c>
      <x:c r="O3651" s="6">
        <x:f>H3651-N3651</x:f>
      </x:c>
    </x:row>
    <x:row r="3652" spans="1:25">
      <x:c r="A3652" s="0" t="s">
        <x:v>110</x:v>
      </x:c>
      <x:c r="B3652" s="0" t="n">
        <x:v>2613</x:v>
      </x:c>
      <x:c r="C3652" s="0" t="s">
        <x:v>21</x:v>
      </x:c>
      <x:c r="D3652" s="0" t="s">
        <x:v>22</x:v>
      </x:c>
      <x:c r="E3652" s="0" t="s">
        <x:v>23</x:v>
      </x:c>
      <x:c r="F3652" s="0" t="s">
        <x:v>20</x:v>
      </x:c>
      <x:c r="G3652" s="0" t="n">
        <x:v>117</x:v>
      </x:c>
      <x:c r="H3652" s="4" t="n">
        <x:v>43.384</x:v>
      </x:c>
      <x:c r="I3652" s="4" t="n">
        <x:v>117</x:v>
      </x:c>
      <x:c r="J3652" s="4" t="n">
        <x:v>0.371</x:v>
      </x:c>
      <x:c r="K3652" s="4">
        <x:f>I3652*J3652</x:f>
      </x:c>
      <x:c r="L3652" s="4" t="n">
        <x:v>0</x:v>
      </x:c>
      <x:c r="M3652" s="5">
        <x:f>J3652/3.234*100</x:f>
      </x:c>
      <x:c r="N3652" s="6">
        <x:f>M3652*L3652/100</x:f>
      </x:c>
      <x:c r="O3652" s="6">
        <x:f>H3652-N3652</x:f>
      </x:c>
    </x:row>
    <x:row r="3653" spans="1:25">
      <x:c r="A3653" s="0" t="s">
        <x:v>110</x:v>
      </x:c>
      <x:c r="B3653" s="0" t="n">
        <x:v>2613</x:v>
      </x:c>
      <x:c r="C3653" s="0" t="s">
        <x:v>21</x:v>
      </x:c>
      <x:c r="D3653" s="0" t="s">
        <x:v>22</x:v>
      </x:c>
      <x:c r="E3653" s="0" t="s">
        <x:v>23</x:v>
      </x:c>
      <x:c r="F3653" s="0" t="s">
        <x:v>20</x:v>
      </x:c>
      <x:c r="G3653" s="0" t="n">
        <x:v>117</x:v>
      </x:c>
      <x:c r="H3653" s="4" t="n">
        <x:v>43.384</x:v>
      </x:c>
      <x:c r="I3653" s="4" t="n">
        <x:v>117</x:v>
      </x:c>
      <x:c r="J3653" s="4" t="n">
        <x:v>0.371</x:v>
      </x:c>
      <x:c r="K3653" s="4">
        <x:f>I3653*J3653</x:f>
      </x:c>
      <x:c r="L3653" s="4" t="n">
        <x:v>0</x:v>
      </x:c>
      <x:c r="M3653" s="5">
        <x:f>J3653/3.234*100</x:f>
      </x:c>
      <x:c r="N3653" s="6">
        <x:f>M3653*L3653/100</x:f>
      </x:c>
      <x:c r="O3653" s="6">
        <x:f>H3653-N3653</x:f>
      </x:c>
    </x:row>
    <x:row r="3654" spans="1:25">
      <x:c r="A3654" s="0" t="s">
        <x:v>110</x:v>
      </x:c>
      <x:c r="B3654" s="0" t="n">
        <x:v>2613</x:v>
      </x:c>
      <x:c r="C3654" s="0" t="s">
        <x:v>21</x:v>
      </x:c>
      <x:c r="D3654" s="0" t="s">
        <x:v>22</x:v>
      </x:c>
      <x:c r="E3654" s="0" t="s">
        <x:v>23</x:v>
      </x:c>
      <x:c r="F3654" s="0" t="s">
        <x:v>20</x:v>
      </x:c>
      <x:c r="G3654" s="0" t="n">
        <x:v>117</x:v>
      </x:c>
      <x:c r="H3654" s="4" t="n">
        <x:v>43.384</x:v>
      </x:c>
      <x:c r="I3654" s="4" t="n">
        <x:v>117</x:v>
      </x:c>
      <x:c r="J3654" s="4" t="n">
        <x:v>0.371</x:v>
      </x:c>
      <x:c r="K3654" s="4">
        <x:f>I3654*J3654</x:f>
      </x:c>
      <x:c r="L3654" s="4" t="n">
        <x:v>0</x:v>
      </x:c>
      <x:c r="M3654" s="5">
        <x:f>J3654/3.234*100</x:f>
      </x:c>
      <x:c r="N3654" s="6">
        <x:f>M3654*L3654/100</x:f>
      </x:c>
      <x:c r="O3654" s="6">
        <x:f>H3654-N3654</x:f>
      </x:c>
    </x:row>
    <x:row r="3655" spans="1:25">
      <x:c r="A3655" s="0" t="s">
        <x:v>110</x:v>
      </x:c>
      <x:c r="B3655" s="0" t="n">
        <x:v>2613</x:v>
      </x:c>
      <x:c r="C3655" s="0" t="s">
        <x:v>21</x:v>
      </x:c>
      <x:c r="D3655" s="0" t="s">
        <x:v>28</x:v>
      </x:c>
      <x:c r="E3655" s="0" t="s">
        <x:v>19</x:v>
      </x:c>
      <x:c r="F3655" s="0" t="s">
        <x:v>26</x:v>
      </x:c>
      <x:c r="G3655" s="0" t="n">
        <x:v>117</x:v>
      </x:c>
      <x:c r="H3655" s="4" t="n">
        <x:v>30.426</x:v>
      </x:c>
      <x:c r="I3655" s="4" t="n">
        <x:v>117</x:v>
      </x:c>
      <x:c r="J3655" s="4" t="n">
        <x:v>0.26</x:v>
      </x:c>
      <x:c r="K3655" s="4">
        <x:f>I3655*J3655</x:f>
      </x:c>
      <x:c r="L3655" s="4" t="n">
        <x:v>0</x:v>
      </x:c>
      <x:c r="M3655" s="5">
        <x:f>J3655/3.234*100</x:f>
      </x:c>
      <x:c r="N3655" s="6">
        <x:f>M3655*L3655/100</x:f>
      </x:c>
      <x:c r="O3655" s="6">
        <x:f>H3655-N3655</x:f>
      </x:c>
    </x:row>
    <x:row r="3656" spans="1:25">
      <x:c r="A3656" s="0" t="s">
        <x:v>110</x:v>
      </x:c>
      <x:c r="B3656" s="0" t="n">
        <x:v>2613</x:v>
      </x:c>
      <x:c r="C3656" s="0" t="s">
        <x:v>21</x:v>
      </x:c>
      <x:c r="D3656" s="0" t="s">
        <x:v>28</x:v>
      </x:c>
      <x:c r="E3656" s="0" t="s">
        <x:v>23</x:v>
      </x:c>
      <x:c r="F3656" s="0" t="s">
        <x:v>26</x:v>
      </x:c>
      <x:c r="G3656" s="0" t="n">
        <x:v>117</x:v>
      </x:c>
      <x:c r="H3656" s="4" t="n">
        <x:v>177.84</x:v>
      </x:c>
      <x:c r="I3656" s="4" t="n">
        <x:v>117</x:v>
      </x:c>
      <x:c r="J3656" s="4" t="n">
        <x:v>1.52</x:v>
      </x:c>
      <x:c r="K3656" s="4">
        <x:f>I3656*J3656</x:f>
      </x:c>
      <x:c r="L3656" s="4" t="n">
        <x:v>0</x:v>
      </x:c>
      <x:c r="M3656" s="5">
        <x:f>J3656/3.234*100</x:f>
      </x:c>
      <x:c r="N3656" s="6">
        <x:f>M3656*L3656/100</x:f>
      </x:c>
      <x:c r="O3656" s="6">
        <x:f>H3656-N3656</x:f>
      </x:c>
    </x:row>
    <x:row r="3657" spans="1:25">
      <x:c r="A3657" s="0" t="s">
        <x:v>49</x:v>
      </x:c>
      <x:c r="B3657" s="0" t="n">
        <x:v>2614</x:v>
      </x:c>
      <x:c r="C3657" s="0" t="s">
        <x:v>21</x:v>
      </x:c>
      <x:c r="D3657" s="0" t="s">
        <x:v>22</x:v>
      </x:c>
      <x:c r="E3657" s="0" t="s">
        <x:v>23</x:v>
      </x:c>
      <x:c r="F3657" s="0" t="s">
        <x:v>20</x:v>
      </x:c>
      <x:c r="G3657" s="0" t="n">
        <x:v>117</x:v>
      </x:c>
      <x:c r="H3657" s="4" t="n">
        <x:v>43.384</x:v>
      </x:c>
      <x:c r="I3657" s="4" t="n">
        <x:v>117</x:v>
      </x:c>
      <x:c r="J3657" s="4" t="n">
        <x:v>0.371</x:v>
      </x:c>
      <x:c r="K3657" s="4">
        <x:f>I3657*J3657</x:f>
      </x:c>
      <x:c r="L3657" s="4" t="n">
        <x:v>0</x:v>
      </x:c>
      <x:c r="M3657" s="5">
        <x:f>J3657/3.234*100</x:f>
      </x:c>
      <x:c r="N3657" s="6">
        <x:f>M3657*L3657/100</x:f>
      </x:c>
      <x:c r="O3657" s="6">
        <x:f>H3657-N3657</x:f>
      </x:c>
    </x:row>
    <x:row r="3658" spans="1:25">
      <x:c r="A3658" s="0" t="s">
        <x:v>49</x:v>
      </x:c>
      <x:c r="B3658" s="0" t="n">
        <x:v>2614</x:v>
      </x:c>
      <x:c r="C3658" s="0" t="s">
        <x:v>21</x:v>
      </x:c>
      <x:c r="D3658" s="0" t="s">
        <x:v>22</x:v>
      </x:c>
      <x:c r="E3658" s="0" t="s">
        <x:v>23</x:v>
      </x:c>
      <x:c r="F3658" s="0" t="s">
        <x:v>20</x:v>
      </x:c>
      <x:c r="G3658" s="0" t="n">
        <x:v>117</x:v>
      </x:c>
      <x:c r="H3658" s="4" t="n">
        <x:v>43.384</x:v>
      </x:c>
      <x:c r="I3658" s="4" t="n">
        <x:v>117</x:v>
      </x:c>
      <x:c r="J3658" s="4" t="n">
        <x:v>0.371</x:v>
      </x:c>
      <x:c r="K3658" s="4">
        <x:f>I3658*J3658</x:f>
      </x:c>
      <x:c r="L3658" s="4" t="n">
        <x:v>0</x:v>
      </x:c>
      <x:c r="M3658" s="5">
        <x:f>J3658/3.234*100</x:f>
      </x:c>
      <x:c r="N3658" s="6">
        <x:f>M3658*L3658/100</x:f>
      </x:c>
      <x:c r="O3658" s="6">
        <x:f>H3658-N3658</x:f>
      </x:c>
    </x:row>
    <x:row r="3659" spans="1:25">
      <x:c r="A3659" s="0" t="s">
        <x:v>49</x:v>
      </x:c>
      <x:c r="B3659" s="0" t="n">
        <x:v>2614</x:v>
      </x:c>
      <x:c r="C3659" s="0" t="s">
        <x:v>21</x:v>
      </x:c>
      <x:c r="D3659" s="0" t="s">
        <x:v>22</x:v>
      </x:c>
      <x:c r="E3659" s="0" t="s">
        <x:v>23</x:v>
      </x:c>
      <x:c r="F3659" s="0" t="s">
        <x:v>20</x:v>
      </x:c>
      <x:c r="G3659" s="0" t="n">
        <x:v>117</x:v>
      </x:c>
      <x:c r="H3659" s="4" t="n">
        <x:v>39.897</x:v>
      </x:c>
      <x:c r="I3659" s="4" t="n">
        <x:v>117</x:v>
      </x:c>
      <x:c r="J3659" s="4" t="n">
        <x:v>0.341</x:v>
      </x:c>
      <x:c r="K3659" s="4">
        <x:f>I3659*J3659</x:f>
      </x:c>
      <x:c r="L3659" s="4" t="n">
        <x:v>0</x:v>
      </x:c>
      <x:c r="M3659" s="5">
        <x:f>J3659/3.234*100</x:f>
      </x:c>
      <x:c r="N3659" s="6">
        <x:f>M3659*L3659/100</x:f>
      </x:c>
      <x:c r="O3659" s="6">
        <x:f>H3659-N3659</x:f>
      </x:c>
    </x:row>
    <x:row r="3660" spans="1:25">
      <x:c r="A3660" s="0" t="s">
        <x:v>49</x:v>
      </x:c>
      <x:c r="B3660" s="0" t="n">
        <x:v>2614</x:v>
      </x:c>
      <x:c r="C3660" s="0" t="s">
        <x:v>21</x:v>
      </x:c>
      <x:c r="D3660" s="0" t="s">
        <x:v>22</x:v>
      </x:c>
      <x:c r="E3660" s="0" t="s">
        <x:v>23</x:v>
      </x:c>
      <x:c r="F3660" s="0" t="s">
        <x:v>20</x:v>
      </x:c>
      <x:c r="G3660" s="0" t="n">
        <x:v>117</x:v>
      </x:c>
      <x:c r="H3660" s="4" t="n">
        <x:v>43.384</x:v>
      </x:c>
      <x:c r="I3660" s="4" t="n">
        <x:v>117</x:v>
      </x:c>
      <x:c r="J3660" s="4" t="n">
        <x:v>0.371</x:v>
      </x:c>
      <x:c r="K3660" s="4">
        <x:f>I3660*J3660</x:f>
      </x:c>
      <x:c r="L3660" s="4" t="n">
        <x:v>0</x:v>
      </x:c>
      <x:c r="M3660" s="5">
        <x:f>J3660/3.234*100</x:f>
      </x:c>
      <x:c r="N3660" s="6">
        <x:f>M3660*L3660/100</x:f>
      </x:c>
      <x:c r="O3660" s="6">
        <x:f>H3660-N3660</x:f>
      </x:c>
    </x:row>
    <x:row r="3661" spans="1:25">
      <x:c r="A3661" s="0" t="s">
        <x:v>49</x:v>
      </x:c>
      <x:c r="B3661" s="0" t="n">
        <x:v>2614</x:v>
      </x:c>
      <x:c r="C3661" s="0" t="s">
        <x:v>21</x:v>
      </x:c>
      <x:c r="D3661" s="0" t="s">
        <x:v>28</x:v>
      </x:c>
      <x:c r="E3661" s="0" t="s">
        <x:v>19</x:v>
      </x:c>
      <x:c r="F3661" s="0" t="s">
        <x:v>26</x:v>
      </x:c>
      <x:c r="G3661" s="0" t="n">
        <x:v>117</x:v>
      </x:c>
      <x:c r="H3661" s="4" t="n">
        <x:v>30.428</x:v>
      </x:c>
      <x:c r="I3661" s="4" t="n">
        <x:v>117</x:v>
      </x:c>
      <x:c r="J3661" s="4" t="n">
        <x:v>0.26</x:v>
      </x:c>
      <x:c r="K3661" s="4">
        <x:f>I3661*J3661</x:f>
      </x:c>
      <x:c r="L3661" s="4" t="n">
        <x:v>0</x:v>
      </x:c>
      <x:c r="M3661" s="5">
        <x:f>J3661/3.234*100</x:f>
      </x:c>
      <x:c r="N3661" s="6">
        <x:f>M3661*L3661/100</x:f>
      </x:c>
      <x:c r="O3661" s="6">
        <x:f>H3661-N3661</x:f>
      </x:c>
    </x:row>
    <x:row r="3662" spans="1:25">
      <x:c r="A3662" s="0" t="s">
        <x:v>49</x:v>
      </x:c>
      <x:c r="B3662" s="0" t="n">
        <x:v>2614</x:v>
      </x:c>
      <x:c r="C3662" s="0" t="s">
        <x:v>21</x:v>
      </x:c>
      <x:c r="D3662" s="0" t="s">
        <x:v>28</x:v>
      </x:c>
      <x:c r="E3662" s="0" t="s">
        <x:v>23</x:v>
      </x:c>
      <x:c r="F3662" s="0" t="s">
        <x:v>26</x:v>
      </x:c>
      <x:c r="G3662" s="0" t="n">
        <x:v>117</x:v>
      </x:c>
      <x:c r="H3662" s="4" t="n">
        <x:v>177.84</x:v>
      </x:c>
      <x:c r="I3662" s="4" t="n">
        <x:v>117</x:v>
      </x:c>
      <x:c r="J3662" s="4" t="n">
        <x:v>1.52</x:v>
      </x:c>
      <x:c r="K3662" s="4">
        <x:f>I3662*J3662</x:f>
      </x:c>
      <x:c r="L3662" s="4" t="n">
        <x:v>0</x:v>
      </x:c>
      <x:c r="M3662" s="5">
        <x:f>J3662/3.234*100</x:f>
      </x:c>
      <x:c r="N3662" s="6">
        <x:f>M3662*L3662/100</x:f>
      </x:c>
      <x:c r="O3662" s="6">
        <x:f>H3662-N3662</x:f>
      </x:c>
    </x:row>
    <x:row r="3663" spans="1:25">
      <x:c r="A3663" s="0" t="s">
        <x:v>144</x:v>
      </x:c>
      <x:c r="B3663" s="0" t="n">
        <x:v>2615</x:v>
      </x:c>
      <x:c r="C3663" s="0" t="s">
        <x:v>128</x:v>
      </x:c>
      <x:c r="D3663" s="0" t="s">
        <x:v>18</x:v>
      </x:c>
      <x:c r="E3663" s="0" t="s">
        <x:v>19</x:v>
      </x:c>
      <x:c r="F3663" s="0" t="s">
        <x:v>20</x:v>
      </x:c>
      <x:c r="G3663" s="0" t="n">
        <x:v>1436</x:v>
      </x:c>
      <x:c r="H3663" s="4" t="n">
        <x:v>118.56</x:v>
      </x:c>
      <x:c r="I3663" s="4" t="n">
        <x:v>1436</x:v>
      </x:c>
      <x:c r="J3663" s="4" t="n">
        <x:v>0.083</x:v>
      </x:c>
      <x:c r="K3663" s="4">
        <x:f>I3663*J3663</x:f>
      </x:c>
      <x:c r="L3663" s="4" t="n">
        <x:v>179.06</x:v>
      </x:c>
      <x:c r="M3663" s="5">
        <x:f>J3663/0.474*100</x:f>
      </x:c>
      <x:c r="N3663" s="6">
        <x:f>M3663*L3663/100</x:f>
      </x:c>
      <x:c r="O3663" s="6">
        <x:f>H3663-N3663</x:f>
      </x:c>
    </x:row>
    <x:row r="3664" spans="1:25">
      <x:c r="A3664" s="0" t="s">
        <x:v>144</x:v>
      </x:c>
      <x:c r="B3664" s="0" t="n">
        <x:v>2615</x:v>
      </x:c>
      <x:c r="C3664" s="0" t="s">
        <x:v>128</x:v>
      </x:c>
      <x:c r="D3664" s="0" t="s">
        <x:v>18</x:v>
      </x:c>
      <x:c r="E3664" s="0" t="s">
        <x:v>19</x:v>
      </x:c>
      <x:c r="F3664" s="0" t="s">
        <x:v>20</x:v>
      </x:c>
      <x:c r="G3664" s="0" t="n">
        <x:v>1436</x:v>
      </x:c>
      <x:c r="H3664" s="4" t="n">
        <x:v>118.56</x:v>
      </x:c>
      <x:c r="I3664" s="4" t="n">
        <x:v>1436</x:v>
      </x:c>
      <x:c r="J3664" s="4" t="n">
        <x:v>0.083</x:v>
      </x:c>
      <x:c r="K3664" s="4">
        <x:f>I3664*J3664</x:f>
      </x:c>
      <x:c r="L3664" s="4" t="n">
        <x:v>179.06</x:v>
      </x:c>
      <x:c r="M3664" s="5">
        <x:f>J3664/0.474*100</x:f>
      </x:c>
      <x:c r="N3664" s="6">
        <x:f>M3664*L3664/100</x:f>
      </x:c>
      <x:c r="O3664" s="6">
        <x:f>H3664-N3664</x:f>
      </x:c>
    </x:row>
    <x:row r="3665" spans="1:25">
      <x:c r="A3665" s="0" t="s">
        <x:v>144</x:v>
      </x:c>
      <x:c r="B3665" s="0" t="n">
        <x:v>2615</x:v>
      </x:c>
      <x:c r="C3665" s="0" t="s">
        <x:v>128</x:v>
      </x:c>
      <x:c r="D3665" s="0" t="s">
        <x:v>18</x:v>
      </x:c>
      <x:c r="E3665" s="0" t="s">
        <x:v>19</x:v>
      </x:c>
      <x:c r="F3665" s="0" t="s">
        <x:v>20</x:v>
      </x:c>
      <x:c r="G3665" s="0" t="n">
        <x:v>1436</x:v>
      </x:c>
      <x:c r="H3665" s="4" t="n">
        <x:v>118.56</x:v>
      </x:c>
      <x:c r="I3665" s="4" t="n">
        <x:v>1436</x:v>
      </x:c>
      <x:c r="J3665" s="4" t="n">
        <x:v>0.083</x:v>
      </x:c>
      <x:c r="K3665" s="4">
        <x:f>I3665*J3665</x:f>
      </x:c>
      <x:c r="L3665" s="4" t="n">
        <x:v>179.06</x:v>
      </x:c>
      <x:c r="M3665" s="5">
        <x:f>J3665/0.474*100</x:f>
      </x:c>
      <x:c r="N3665" s="6">
        <x:f>M3665*L3665/100</x:f>
      </x:c>
      <x:c r="O3665" s="6">
        <x:f>H3665-N3665</x:f>
      </x:c>
    </x:row>
    <x:row r="3666" spans="1:25">
      <x:c r="A3666" s="0" t="s">
        <x:v>144</x:v>
      </x:c>
      <x:c r="B3666" s="0" t="n">
        <x:v>2615</x:v>
      </x:c>
      <x:c r="C3666" s="0" t="s">
        <x:v>128</x:v>
      </x:c>
      <x:c r="D3666" s="0" t="s">
        <x:v>129</x:v>
      </x:c>
      <x:c r="E3666" s="0" t="s">
        <x:v>130</x:v>
      </x:c>
      <x:c r="F3666" s="0" t="s">
        <x:v>20</x:v>
      </x:c>
      <x:c r="G3666" s="0" t="n">
        <x:v>1436</x:v>
      </x:c>
      <x:c r="H3666" s="4" t="n">
        <x:v>98.8</x:v>
      </x:c>
      <x:c r="I3666" s="4" t="n">
        <x:v>1436</x:v>
      </x:c>
      <x:c r="J3666" s="4" t="n">
        <x:v>0.069</x:v>
      </x:c>
      <x:c r="K3666" s="4">
        <x:f>I3666*J3666</x:f>
      </x:c>
      <x:c r="L3666" s="4" t="n">
        <x:v>179.06</x:v>
      </x:c>
      <x:c r="M3666" s="5">
        <x:f>J3666/0.474*100</x:f>
      </x:c>
      <x:c r="N3666" s="6">
        <x:f>M3666*L3666/100</x:f>
      </x:c>
      <x:c r="O3666" s="6">
        <x:f>H3666-N3666</x:f>
      </x:c>
    </x:row>
    <x:row r="3667" spans="1:25">
      <x:c r="A3667" s="0" t="s">
        <x:v>144</x:v>
      </x:c>
      <x:c r="B3667" s="0" t="n">
        <x:v>2615</x:v>
      </x:c>
      <x:c r="C3667" s="0" t="s">
        <x:v>128</x:v>
      </x:c>
      <x:c r="D3667" s="0" t="s">
        <x:v>129</x:v>
      </x:c>
      <x:c r="E3667" s="0" t="s">
        <x:v>130</x:v>
      </x:c>
      <x:c r="F3667" s="0" t="s">
        <x:v>20</x:v>
      </x:c>
      <x:c r="G3667" s="0" t="n">
        <x:v>1436</x:v>
      </x:c>
      <x:c r="H3667" s="4" t="n">
        <x:v>61.8</x:v>
      </x:c>
      <x:c r="I3667" s="4" t="n">
        <x:v>1436</x:v>
      </x:c>
      <x:c r="J3667" s="4" t="n">
        <x:v>0.043</x:v>
      </x:c>
      <x:c r="K3667" s="4">
        <x:f>I3667*J3667</x:f>
      </x:c>
      <x:c r="L3667" s="4" t="n">
        <x:v>179.06</x:v>
      </x:c>
      <x:c r="M3667" s="5">
        <x:f>J3667/0.474*100</x:f>
      </x:c>
      <x:c r="N3667" s="6">
        <x:f>M3667*L3667/100</x:f>
      </x:c>
      <x:c r="O3667" s="6">
        <x:f>H3667-N3667</x:f>
      </x:c>
    </x:row>
    <x:row r="3668" spans="1:25">
      <x:c r="A3668" s="0" t="s">
        <x:v>144</x:v>
      </x:c>
      <x:c r="B3668" s="0" t="n">
        <x:v>2615</x:v>
      </x:c>
      <x:c r="C3668" s="0" t="s">
        <x:v>128</x:v>
      </x:c>
      <x:c r="D3668" s="0" t="s">
        <x:v>129</x:v>
      </x:c>
      <x:c r="E3668" s="0" t="s">
        <x:v>130</x:v>
      </x:c>
      <x:c r="F3668" s="0" t="s">
        <x:v>20</x:v>
      </x:c>
      <x:c r="G3668" s="0" t="n">
        <x:v>1436</x:v>
      </x:c>
      <x:c r="H3668" s="4" t="n">
        <x:v>61.8</x:v>
      </x:c>
      <x:c r="I3668" s="4" t="n">
        <x:v>1436</x:v>
      </x:c>
      <x:c r="J3668" s="4" t="n">
        <x:v>0.043</x:v>
      </x:c>
      <x:c r="K3668" s="4">
        <x:f>I3668*J3668</x:f>
      </x:c>
      <x:c r="L3668" s="4" t="n">
        <x:v>179.06</x:v>
      </x:c>
      <x:c r="M3668" s="5">
        <x:f>J3668/0.474*100</x:f>
      </x:c>
      <x:c r="N3668" s="6">
        <x:f>M3668*L3668/100</x:f>
      </x:c>
      <x:c r="O3668" s="6">
        <x:f>H3668-N3668</x:f>
      </x:c>
    </x:row>
    <x:row r="3669" spans="1:25">
      <x:c r="A3669" s="0" t="s">
        <x:v>144</x:v>
      </x:c>
      <x:c r="B3669" s="0" t="n">
        <x:v>2615</x:v>
      </x:c>
      <x:c r="C3669" s="0" t="s">
        <x:v>128</x:v>
      </x:c>
      <x:c r="D3669" s="0" t="s">
        <x:v>18</x:v>
      </x:c>
      <x:c r="E3669" s="0" t="s">
        <x:v>19</x:v>
      </x:c>
      <x:c r="F3669" s="0" t="s">
        <x:v>26</x:v>
      </x:c>
      <x:c r="G3669" s="0" t="n">
        <x:v>1436</x:v>
      </x:c>
      <x:c r="H3669" s="4" t="n">
        <x:v>100.523</x:v>
      </x:c>
      <x:c r="I3669" s="4" t="n">
        <x:v>1436</x:v>
      </x:c>
      <x:c r="J3669" s="4" t="n">
        <x:v>0.07</x:v>
      </x:c>
      <x:c r="K3669" s="4">
        <x:f>I3669*J3669</x:f>
      </x:c>
      <x:c r="L3669" s="4" t="n">
        <x:v>179.06</x:v>
      </x:c>
      <x:c r="M3669" s="5">
        <x:f>J3669/0.474*100</x:f>
      </x:c>
      <x:c r="N3669" s="6">
        <x:f>M3669*L3669/100</x:f>
      </x:c>
      <x:c r="O3669" s="6">
        <x:f>H3669-N3669</x:f>
      </x:c>
    </x:row>
    <x:row r="3670" spans="1:25">
      <x:c r="A3670" s="0" t="s">
        <x:v>105</x:v>
      </x:c>
      <x:c r="B3670" s="0" t="n">
        <x:v>2616</x:v>
      </x:c>
      <x:c r="C3670" s="0" t="s">
        <x:v>21</x:v>
      </x:c>
      <x:c r="D3670" s="0" t="s">
        <x:v>22</x:v>
      </x:c>
      <x:c r="E3670" s="0" t="s">
        <x:v>74</x:v>
      </x:c>
      <x:c r="F3670" s="0" t="s">
        <x:v>20</x:v>
      </x:c>
      <x:c r="G3670" s="0" t="n">
        <x:v>171</x:v>
      </x:c>
      <x:c r="H3670" s="4" t="n">
        <x:v>38.752</x:v>
      </x:c>
      <x:c r="I3670" s="4" t="n">
        <x:v>171</x:v>
      </x:c>
      <x:c r="J3670" s="4" t="n">
        <x:v>0.227</x:v>
      </x:c>
      <x:c r="K3670" s="4">
        <x:f>I3670*J3670</x:f>
      </x:c>
      <x:c r="L3670" s="4" t="n">
        <x:v>61.302</x:v>
      </x:c>
      <x:c r="M3670" s="5">
        <x:f>J3670/1.414*100</x:f>
      </x:c>
      <x:c r="N3670" s="6">
        <x:f>M3670*L3670/100</x:f>
      </x:c>
      <x:c r="O3670" s="6">
        <x:f>H3670-N3670</x:f>
      </x:c>
    </x:row>
    <x:row r="3671" spans="1:25">
      <x:c r="A3671" s="0" t="s">
        <x:v>105</x:v>
      </x:c>
      <x:c r="B3671" s="0" t="n">
        <x:v>2616</x:v>
      </x:c>
      <x:c r="C3671" s="0" t="s">
        <x:v>21</x:v>
      </x:c>
      <x:c r="D3671" s="0" t="s">
        <x:v>33</x:v>
      </x:c>
      <x:c r="E3671" s="0" t="s">
        <x:v>73</x:v>
      </x:c>
      <x:c r="F3671" s="0" t="s">
        <x:v>20</x:v>
      </x:c>
      <x:c r="G3671" s="0" t="n">
        <x:v>171</x:v>
      </x:c>
      <x:c r="H3671" s="4" t="n">
        <x:v>46.018</x:v>
      </x:c>
      <x:c r="I3671" s="4" t="n">
        <x:v>171</x:v>
      </x:c>
      <x:c r="J3671" s="4" t="n">
        <x:v>0.269</x:v>
      </x:c>
      <x:c r="K3671" s="4">
        <x:f>I3671*J3671</x:f>
      </x:c>
      <x:c r="L3671" s="4" t="n">
        <x:v>61.302</x:v>
      </x:c>
      <x:c r="M3671" s="5">
        <x:f>J3671/1.414*100</x:f>
      </x:c>
      <x:c r="N3671" s="6">
        <x:f>M3671*L3671/100</x:f>
      </x:c>
      <x:c r="O3671" s="6">
        <x:f>H3671-N3671</x:f>
      </x:c>
    </x:row>
    <x:row r="3672" spans="1:25">
      <x:c r="A3672" s="0" t="s">
        <x:v>105</x:v>
      </x:c>
      <x:c r="B3672" s="0" t="n">
        <x:v>2616</x:v>
      </x:c>
      <x:c r="C3672" s="0" t="s">
        <x:v>21</x:v>
      </x:c>
      <x:c r="D3672" s="0" t="s">
        <x:v>33</x:v>
      </x:c>
      <x:c r="E3672" s="0" t="s">
        <x:v>73</x:v>
      </x:c>
      <x:c r="F3672" s="0" t="s">
        <x:v>26</x:v>
      </x:c>
      <x:c r="G3672" s="0" t="n">
        <x:v>171</x:v>
      </x:c>
      <x:c r="H3672" s="4" t="n">
        <x:v>13.495</x:v>
      </x:c>
      <x:c r="I3672" s="4" t="n">
        <x:v>171</x:v>
      </x:c>
      <x:c r="J3672" s="4" t="n">
        <x:v>0.078</x:v>
      </x:c>
      <x:c r="K3672" s="4">
        <x:f>I3672*J3672</x:f>
      </x:c>
      <x:c r="L3672" s="4" t="n">
        <x:v>61.302</x:v>
      </x:c>
      <x:c r="M3672" s="5">
        <x:f>J3672/1.414*100</x:f>
      </x:c>
      <x:c r="N3672" s="6">
        <x:f>M3672*L3672/100</x:f>
      </x:c>
      <x:c r="O3672" s="6">
        <x:f>H3672-N3672</x:f>
      </x:c>
    </x:row>
    <x:row r="3673" spans="1:25">
      <x:c r="A3673" s="0" t="s">
        <x:v>105</x:v>
      </x:c>
      <x:c r="B3673" s="0" t="n">
        <x:v>2616</x:v>
      </x:c>
      <x:c r="C3673" s="0" t="s">
        <x:v>21</x:v>
      </x:c>
      <x:c r="D3673" s="0" t="s">
        <x:v>36</x:v>
      </x:c>
      <x:c r="E3673" s="0" t="s">
        <x:v>75</x:v>
      </x:c>
      <x:c r="F3673" s="0" t="s">
        <x:v>26</x:v>
      </x:c>
      <x:c r="G3673" s="0" t="n">
        <x:v>171</x:v>
      </x:c>
      <x:c r="H3673" s="4" t="n">
        <x:v>72.661</x:v>
      </x:c>
      <x:c r="I3673" s="4" t="n">
        <x:v>171</x:v>
      </x:c>
      <x:c r="J3673" s="4" t="n">
        <x:v>0.42</x:v>
      </x:c>
      <x:c r="K3673" s="4">
        <x:f>I3673*J3673</x:f>
      </x:c>
      <x:c r="L3673" s="4" t="n">
        <x:v>61.302</x:v>
      </x:c>
      <x:c r="M3673" s="5">
        <x:f>J3673/1.414*100</x:f>
      </x:c>
      <x:c r="N3673" s="6">
        <x:f>M3673*L3673/100</x:f>
      </x:c>
      <x:c r="O3673" s="6">
        <x:f>H3673-N3673</x:f>
      </x:c>
    </x:row>
    <x:row r="3674" spans="1:25">
      <x:c r="A3674" s="0" t="s">
        <x:v>105</x:v>
      </x:c>
      <x:c r="B3674" s="0" t="n">
        <x:v>2616</x:v>
      </x:c>
      <x:c r="C3674" s="0" t="s">
        <x:v>21</x:v>
      </x:c>
      <x:c r="D3674" s="0" t="s">
        <x:v>36</x:v>
      </x:c>
      <x:c r="E3674" s="0" t="s">
        <x:v>76</x:v>
      </x:c>
      <x:c r="F3674" s="0" t="s">
        <x:v>26</x:v>
      </x:c>
      <x:c r="G3674" s="0" t="n">
        <x:v>171</x:v>
      </x:c>
      <x:c r="H3674" s="4" t="n">
        <x:v>72.661</x:v>
      </x:c>
      <x:c r="I3674" s="4" t="n">
        <x:v>171</x:v>
      </x:c>
      <x:c r="J3674" s="4" t="n">
        <x:v>0.42</x:v>
      </x:c>
      <x:c r="K3674" s="4">
        <x:f>I3674*J3674</x:f>
      </x:c>
      <x:c r="L3674" s="4" t="n">
        <x:v>61.302</x:v>
      </x:c>
      <x:c r="M3674" s="5">
        <x:f>J3674/1.414*100</x:f>
      </x:c>
      <x:c r="N3674" s="6">
        <x:f>M3674*L3674/100</x:f>
      </x:c>
      <x:c r="O3674" s="6">
        <x:f>H3674-N3674</x:f>
      </x:c>
    </x:row>
    <x:row r="3675" spans="1:25">
      <x:c r="A3675" s="0" t="s">
        <x:v>101</x:v>
      </x:c>
      <x:c r="B3675" s="0" t="n">
        <x:v>2617</x:v>
      </x:c>
      <x:c r="C3675" s="0" t="s">
        <x:v>21</x:v>
      </x:c>
      <x:c r="D3675" s="0" t="s">
        <x:v>22</x:v>
      </x:c>
      <x:c r="E3675" s="0" t="s">
        <x:v>23</x:v>
      </x:c>
      <x:c r="F3675" s="0" t="s">
        <x:v>20</x:v>
      </x:c>
      <x:c r="G3675" s="0" t="n">
        <x:v>117</x:v>
      </x:c>
      <x:c r="H3675" s="4" t="n">
        <x:v>39.897</x:v>
      </x:c>
      <x:c r="I3675" s="4" t="n">
        <x:v>117</x:v>
      </x:c>
      <x:c r="J3675" s="4" t="n">
        <x:v>0.341</x:v>
      </x:c>
      <x:c r="K3675" s="4">
        <x:f>I3675*J3675</x:f>
      </x:c>
      <x:c r="L3675" s="4" t="n">
        <x:v>262.793</x:v>
      </x:c>
      <x:c r="M3675" s="5">
        <x:f>J3675/3.234*100</x:f>
      </x:c>
      <x:c r="N3675" s="6">
        <x:f>M3675*L3675/100</x:f>
      </x:c>
      <x:c r="O3675" s="6">
        <x:f>H3675-N3675</x:f>
      </x:c>
    </x:row>
    <x:row r="3676" spans="1:25">
      <x:c r="A3676" s="0" t="s">
        <x:v>101</x:v>
      </x:c>
      <x:c r="B3676" s="0" t="n">
        <x:v>2617</x:v>
      </x:c>
      <x:c r="C3676" s="0" t="s">
        <x:v>21</x:v>
      </x:c>
      <x:c r="D3676" s="0" t="s">
        <x:v>22</x:v>
      </x:c>
      <x:c r="E3676" s="0" t="s">
        <x:v>23</x:v>
      </x:c>
      <x:c r="F3676" s="0" t="s">
        <x:v>20</x:v>
      </x:c>
      <x:c r="G3676" s="0" t="n">
        <x:v>117</x:v>
      </x:c>
      <x:c r="H3676" s="4" t="n">
        <x:v>43.384</x:v>
      </x:c>
      <x:c r="I3676" s="4" t="n">
        <x:v>117</x:v>
      </x:c>
      <x:c r="J3676" s="4" t="n">
        <x:v>0.371</x:v>
      </x:c>
      <x:c r="K3676" s="4">
        <x:f>I3676*J3676</x:f>
      </x:c>
      <x:c r="L3676" s="4" t="n">
        <x:v>262.793</x:v>
      </x:c>
      <x:c r="M3676" s="5">
        <x:f>J3676/3.234*100</x:f>
      </x:c>
      <x:c r="N3676" s="6">
        <x:f>M3676*L3676/100</x:f>
      </x:c>
      <x:c r="O3676" s="6">
        <x:f>H3676-N3676</x:f>
      </x:c>
    </x:row>
    <x:row r="3677" spans="1:25">
      <x:c r="A3677" s="0" t="s">
        <x:v>101</x:v>
      </x:c>
      <x:c r="B3677" s="0" t="n">
        <x:v>2617</x:v>
      </x:c>
      <x:c r="C3677" s="0" t="s">
        <x:v>21</x:v>
      </x:c>
      <x:c r="D3677" s="0" t="s">
        <x:v>22</x:v>
      </x:c>
      <x:c r="E3677" s="0" t="s">
        <x:v>23</x:v>
      </x:c>
      <x:c r="F3677" s="0" t="s">
        <x:v>20</x:v>
      </x:c>
      <x:c r="G3677" s="0" t="n">
        <x:v>117</x:v>
      </x:c>
      <x:c r="H3677" s="4" t="n">
        <x:v>43.384</x:v>
      </x:c>
      <x:c r="I3677" s="4" t="n">
        <x:v>117</x:v>
      </x:c>
      <x:c r="J3677" s="4" t="n">
        <x:v>0.371</x:v>
      </x:c>
      <x:c r="K3677" s="4">
        <x:f>I3677*J3677</x:f>
      </x:c>
      <x:c r="L3677" s="4" t="n">
        <x:v>262.793</x:v>
      </x:c>
      <x:c r="M3677" s="5">
        <x:f>J3677/3.234*100</x:f>
      </x:c>
      <x:c r="N3677" s="6">
        <x:f>M3677*L3677/100</x:f>
      </x:c>
      <x:c r="O3677" s="6">
        <x:f>H3677-N3677</x:f>
      </x:c>
    </x:row>
    <x:row r="3678" spans="1:25">
      <x:c r="A3678" s="0" t="s">
        <x:v>101</x:v>
      </x:c>
      <x:c r="B3678" s="0" t="n">
        <x:v>2617</x:v>
      </x:c>
      <x:c r="C3678" s="0" t="s">
        <x:v>21</x:v>
      </x:c>
      <x:c r="D3678" s="0" t="s">
        <x:v>22</x:v>
      </x:c>
      <x:c r="E3678" s="0" t="s">
        <x:v>23</x:v>
      </x:c>
      <x:c r="F3678" s="0" t="s">
        <x:v>20</x:v>
      </x:c>
      <x:c r="G3678" s="0" t="n">
        <x:v>117</x:v>
      </x:c>
      <x:c r="H3678" s="4" t="n">
        <x:v>43.384</x:v>
      </x:c>
      <x:c r="I3678" s="4" t="n">
        <x:v>117</x:v>
      </x:c>
      <x:c r="J3678" s="4" t="n">
        <x:v>0.371</x:v>
      </x:c>
      <x:c r="K3678" s="4">
        <x:f>I3678*J3678</x:f>
      </x:c>
      <x:c r="L3678" s="4" t="n">
        <x:v>262.793</x:v>
      </x:c>
      <x:c r="M3678" s="5">
        <x:f>J3678/3.234*100</x:f>
      </x:c>
      <x:c r="N3678" s="6">
        <x:f>M3678*L3678/100</x:f>
      </x:c>
      <x:c r="O3678" s="6">
        <x:f>H3678-N3678</x:f>
      </x:c>
    </x:row>
    <x:row r="3679" spans="1:25">
      <x:c r="A3679" s="0" t="s">
        <x:v>101</x:v>
      </x:c>
      <x:c r="B3679" s="0" t="n">
        <x:v>2617</x:v>
      </x:c>
      <x:c r="C3679" s="0" t="s">
        <x:v>21</x:v>
      </x:c>
      <x:c r="D3679" s="0" t="s">
        <x:v>28</x:v>
      </x:c>
      <x:c r="E3679" s="0" t="s">
        <x:v>19</x:v>
      </x:c>
      <x:c r="F3679" s="0" t="s">
        <x:v>26</x:v>
      </x:c>
      <x:c r="G3679" s="0" t="n">
        <x:v>117</x:v>
      </x:c>
      <x:c r="H3679" s="4" t="n">
        <x:v>30.428</x:v>
      </x:c>
      <x:c r="I3679" s="4" t="n">
        <x:v>117</x:v>
      </x:c>
      <x:c r="J3679" s="4" t="n">
        <x:v>0.26</x:v>
      </x:c>
      <x:c r="K3679" s="4">
        <x:f>I3679*J3679</x:f>
      </x:c>
      <x:c r="L3679" s="4" t="n">
        <x:v>262.793</x:v>
      </x:c>
      <x:c r="M3679" s="5">
        <x:f>J3679/3.234*100</x:f>
      </x:c>
      <x:c r="N3679" s="6">
        <x:f>M3679*L3679/100</x:f>
      </x:c>
      <x:c r="O3679" s="6">
        <x:f>H3679-N3679</x:f>
      </x:c>
    </x:row>
    <x:row r="3680" spans="1:25">
      <x:c r="A3680" s="0" t="s">
        <x:v>101</x:v>
      </x:c>
      <x:c r="B3680" s="0" t="n">
        <x:v>2617</x:v>
      </x:c>
      <x:c r="C3680" s="0" t="s">
        <x:v>21</x:v>
      </x:c>
      <x:c r="D3680" s="0" t="s">
        <x:v>28</x:v>
      </x:c>
      <x:c r="E3680" s="0" t="s">
        <x:v>23</x:v>
      </x:c>
      <x:c r="F3680" s="0" t="s">
        <x:v>26</x:v>
      </x:c>
      <x:c r="G3680" s="0" t="n">
        <x:v>117</x:v>
      </x:c>
      <x:c r="H3680" s="4" t="n">
        <x:v>177.84</x:v>
      </x:c>
      <x:c r="I3680" s="4" t="n">
        <x:v>117</x:v>
      </x:c>
      <x:c r="J3680" s="4" t="n">
        <x:v>1.52</x:v>
      </x:c>
      <x:c r="K3680" s="4">
        <x:f>I3680*J3680</x:f>
      </x:c>
      <x:c r="L3680" s="4" t="n">
        <x:v>262.793</x:v>
      </x:c>
      <x:c r="M3680" s="5">
        <x:f>J3680/3.234*100</x:f>
      </x:c>
      <x:c r="N3680" s="6">
        <x:f>M3680*L3680/100</x:f>
      </x:c>
      <x:c r="O3680" s="6">
        <x:f>H3680-N3680</x:f>
      </x:c>
    </x:row>
    <x:row r="3681" spans="1:25">
      <x:c r="A3681" s="0" t="s">
        <x:v>138</x:v>
      </x:c>
      <x:c r="B3681" s="0" t="n">
        <x:v>2619</x:v>
      </x:c>
      <x:c r="C3681" s="0" t="s">
        <x:v>128</x:v>
      </x:c>
      <x:c r="D3681" s="0" t="s">
        <x:v>18</x:v>
      </x:c>
      <x:c r="E3681" s="0" t="s">
        <x:v>19</x:v>
      </x:c>
      <x:c r="F3681" s="0" t="s">
        <x:v>20</x:v>
      </x:c>
      <x:c r="G3681" s="0" t="n">
        <x:v>618</x:v>
      </x:c>
      <x:c r="H3681" s="4" t="n">
        <x:v>74.16</x:v>
      </x:c>
      <x:c r="I3681" s="4" t="n">
        <x:v>618</x:v>
      </x:c>
      <x:c r="J3681" s="4" t="n">
        <x:v>0.12</x:v>
      </x:c>
      <x:c r="K3681" s="4">
        <x:f>I3681*J3681</x:f>
      </x:c>
      <x:c r="L3681" s="4" t="n">
        <x:v>51.84</x:v>
      </x:c>
      <x:c r="M3681" s="5">
        <x:f>J3681/0.29*100</x:f>
      </x:c>
      <x:c r="N3681" s="6">
        <x:f>M3681*L3681/100</x:f>
      </x:c>
      <x:c r="O3681" s="6">
        <x:f>H3681-N3681</x:f>
      </x:c>
    </x:row>
    <x:row r="3682" spans="1:25">
      <x:c r="A3682" s="0" t="s">
        <x:v>138</x:v>
      </x:c>
      <x:c r="B3682" s="0" t="n">
        <x:v>2619</x:v>
      </x:c>
      <x:c r="C3682" s="0" t="s">
        <x:v>128</x:v>
      </x:c>
      <x:c r="D3682" s="0" t="s">
        <x:v>129</x:v>
      </x:c>
      <x:c r="E3682" s="0" t="s">
        <x:v>130</x:v>
      </x:c>
      <x:c r="F3682" s="0" t="s">
        <x:v>20</x:v>
      </x:c>
      <x:c r="G3682" s="0" t="n">
        <x:v>618</x:v>
      </x:c>
      <x:c r="H3682" s="4" t="n">
        <x:v>61.8</x:v>
      </x:c>
      <x:c r="I3682" s="4" t="n">
        <x:v>618</x:v>
      </x:c>
      <x:c r="J3682" s="4" t="n">
        <x:v>0.1</x:v>
      </x:c>
      <x:c r="K3682" s="4">
        <x:f>I3682*J3682</x:f>
      </x:c>
      <x:c r="L3682" s="4" t="n">
        <x:v>51.84</x:v>
      </x:c>
      <x:c r="M3682" s="5">
        <x:f>J3682/0.29*100</x:f>
      </x:c>
      <x:c r="N3682" s="6">
        <x:f>M3682*L3682/100</x:f>
      </x:c>
      <x:c r="O3682" s="6">
        <x:f>H3682-N3682</x:f>
      </x:c>
    </x:row>
    <x:row r="3683" spans="1:25">
      <x:c r="A3683" s="0" t="s">
        <x:v>138</x:v>
      </x:c>
      <x:c r="B3683" s="0" t="n">
        <x:v>2619</x:v>
      </x:c>
      <x:c r="C3683" s="0" t="s">
        <x:v>128</x:v>
      </x:c>
      <x:c r="D3683" s="0" t="s">
        <x:v>18</x:v>
      </x:c>
      <x:c r="E3683" s="0" t="s">
        <x:v>19</x:v>
      </x:c>
      <x:c r="F3683" s="0" t="s">
        <x:v>26</x:v>
      </x:c>
      <x:c r="G3683" s="0" t="n">
        <x:v>618</x:v>
      </x:c>
      <x:c r="H3683" s="4" t="n">
        <x:v>43.261</x:v>
      </x:c>
      <x:c r="I3683" s="4" t="n">
        <x:v>618</x:v>
      </x:c>
      <x:c r="J3683" s="4" t="n">
        <x:v>0.07</x:v>
      </x:c>
      <x:c r="K3683" s="4">
        <x:f>I3683*J3683</x:f>
      </x:c>
      <x:c r="L3683" s="4" t="n">
        <x:v>51.84</x:v>
      </x:c>
      <x:c r="M3683" s="5">
        <x:f>J3683/0.29*100</x:f>
      </x:c>
      <x:c r="N3683" s="6">
        <x:f>M3683*L3683/100</x:f>
      </x:c>
      <x:c r="O3683" s="6">
        <x:f>H3683-N3683</x:f>
      </x:c>
    </x:row>
    <x:row r="3684" spans="1:25">
      <x:c r="A3684" s="0" t="s">
        <x:v>142</x:v>
      </x:c>
      <x:c r="B3684" s="0" t="n">
        <x:v>2620</x:v>
      </x:c>
      <x:c r="C3684" s="0" t="s">
        <x:v>128</x:v>
      </x:c>
      <x:c r="D3684" s="0" t="s">
        <x:v>129</x:v>
      </x:c>
      <x:c r="E3684" s="0" t="s">
        <x:v>130</x:v>
      </x:c>
      <x:c r="F3684" s="0" t="s">
        <x:v>20</x:v>
      </x:c>
      <x:c r="G3684" s="0" t="n">
        <x:v>618</x:v>
      </x:c>
      <x:c r="H3684" s="4" t="n">
        <x:v>61.8</x:v>
      </x:c>
      <x:c r="I3684" s="4" t="n">
        <x:v>618</x:v>
      </x:c>
      <x:c r="J3684" s="4" t="n">
        <x:v>0.1</x:v>
      </x:c>
      <x:c r="K3684" s="4">
        <x:f>I3684*J3684</x:f>
      </x:c>
      <x:c r="L3684" s="4" t="n">
        <x:v>60.228</x:v>
      </x:c>
      <x:c r="M3684" s="5">
        <x:f>J3684/0.29*100</x:f>
      </x:c>
      <x:c r="N3684" s="6">
        <x:f>M3684*L3684/100</x:f>
      </x:c>
      <x:c r="O3684" s="6">
        <x:f>H3684-N3684</x:f>
      </x:c>
    </x:row>
    <x:row r="3685" spans="1:25">
      <x:c r="A3685" s="0" t="s">
        <x:v>142</x:v>
      </x:c>
      <x:c r="B3685" s="0" t="n">
        <x:v>2620</x:v>
      </x:c>
      <x:c r="C3685" s="0" t="s">
        <x:v>128</x:v>
      </x:c>
      <x:c r="D3685" s="0" t="s">
        <x:v>18</x:v>
      </x:c>
      <x:c r="E3685" s="0" t="s">
        <x:v>19</x:v>
      </x:c>
      <x:c r="F3685" s="0" t="s">
        <x:v>20</x:v>
      </x:c>
      <x:c r="G3685" s="0" t="n">
        <x:v>618</x:v>
      </x:c>
      <x:c r="H3685" s="4" t="n">
        <x:v>74.16</x:v>
      </x:c>
      <x:c r="I3685" s="4" t="n">
        <x:v>618</x:v>
      </x:c>
      <x:c r="J3685" s="4" t="n">
        <x:v>0.12</x:v>
      </x:c>
      <x:c r="K3685" s="4">
        <x:f>I3685*J3685</x:f>
      </x:c>
      <x:c r="L3685" s="4" t="n">
        <x:v>60.228</x:v>
      </x:c>
      <x:c r="M3685" s="5">
        <x:f>J3685/0.29*100</x:f>
      </x:c>
      <x:c r="N3685" s="6">
        <x:f>M3685*L3685/100</x:f>
      </x:c>
      <x:c r="O3685" s="6">
        <x:f>H3685-N3685</x:f>
      </x:c>
    </x:row>
    <x:row r="3686" spans="1:25">
      <x:c r="A3686" s="0" t="s">
        <x:v>142</x:v>
      </x:c>
      <x:c r="B3686" s="0" t="n">
        <x:v>2620</x:v>
      </x:c>
      <x:c r="C3686" s="0" t="s">
        <x:v>128</x:v>
      </x:c>
      <x:c r="D3686" s="0" t="s">
        <x:v>18</x:v>
      </x:c>
      <x:c r="E3686" s="0" t="s">
        <x:v>19</x:v>
      </x:c>
      <x:c r="F3686" s="0" t="s">
        <x:v>26</x:v>
      </x:c>
      <x:c r="G3686" s="0" t="n">
        <x:v>618</x:v>
      </x:c>
      <x:c r="H3686" s="4" t="n">
        <x:v>43.261</x:v>
      </x:c>
      <x:c r="I3686" s="4" t="n">
        <x:v>618</x:v>
      </x:c>
      <x:c r="J3686" s="4" t="n">
        <x:v>0.07</x:v>
      </x:c>
      <x:c r="K3686" s="4">
        <x:f>I3686*J3686</x:f>
      </x:c>
      <x:c r="L3686" s="4" t="n">
        <x:v>60.228</x:v>
      </x:c>
      <x:c r="M3686" s="5">
        <x:f>J3686/0.29*100</x:f>
      </x:c>
      <x:c r="N3686" s="6">
        <x:f>M3686*L3686/100</x:f>
      </x:c>
      <x:c r="O3686" s="6">
        <x:f>H3686-N3686</x:f>
      </x:c>
    </x:row>
    <x:row r="3687" spans="1:25">
      <x:c r="A3687" s="0" t="s">
        <x:v>148</x:v>
      </x:c>
      <x:c r="B3687" s="0" t="n">
        <x:v>2626</x:v>
      </x:c>
      <x:c r="C3687" s="0" t="s">
        <x:v>128</x:v>
      </x:c>
      <x:c r="D3687" s="0" t="s">
        <x:v>129</x:v>
      </x:c>
      <x:c r="E3687" s="0" t="s">
        <x:v>130</x:v>
      </x:c>
      <x:c r="F3687" s="0" t="s">
        <x:v>20</x:v>
      </x:c>
      <x:c r="G3687" s="0" t="n">
        <x:v>1164</x:v>
      </x:c>
      <x:c r="H3687" s="4" t="n">
        <x:v>61.8</x:v>
      </x:c>
      <x:c r="I3687" s="4" t="n">
        <x:v>1164</x:v>
      </x:c>
      <x:c r="J3687" s="4" t="n">
        <x:v>0.053</x:v>
      </x:c>
      <x:c r="K3687" s="4">
        <x:f>I3687*J3687</x:f>
      </x:c>
      <x:c r="L3687" s="4" t="n">
        <x:v>157.128</x:v>
      </x:c>
      <x:c r="M3687" s="5">
        <x:f>J3687/0.84*100</x:f>
      </x:c>
      <x:c r="N3687" s="6">
        <x:f>M3687*L3687/100</x:f>
      </x:c>
      <x:c r="O3687" s="6">
        <x:f>H3687-N3687</x:f>
      </x:c>
    </x:row>
    <x:row r="3688" spans="1:25">
      <x:c r="A3688" s="0" t="s">
        <x:v>148</x:v>
      </x:c>
      <x:c r="B3688" s="0" t="n">
        <x:v>2626</x:v>
      </x:c>
      <x:c r="C3688" s="0" t="s">
        <x:v>128</x:v>
      </x:c>
      <x:c r="D3688" s="0" t="s">
        <x:v>129</x:v>
      </x:c>
      <x:c r="E3688" s="0" t="s">
        <x:v>130</x:v>
      </x:c>
      <x:c r="F3688" s="0" t="s">
        <x:v>20</x:v>
      </x:c>
      <x:c r="G3688" s="0" t="n">
        <x:v>1164</x:v>
      </x:c>
      <x:c r="H3688" s="4" t="n">
        <x:v>61.8</x:v>
      </x:c>
      <x:c r="I3688" s="4" t="n">
        <x:v>1164</x:v>
      </x:c>
      <x:c r="J3688" s="4" t="n">
        <x:v>0.053</x:v>
      </x:c>
      <x:c r="K3688" s="4">
        <x:f>I3688*J3688</x:f>
      </x:c>
      <x:c r="L3688" s="4" t="n">
        <x:v>157.128</x:v>
      </x:c>
      <x:c r="M3688" s="5">
        <x:f>J3688/0.84*100</x:f>
      </x:c>
      <x:c r="N3688" s="6">
        <x:f>M3688*L3688/100</x:f>
      </x:c>
      <x:c r="O3688" s="6">
        <x:f>H3688-N3688</x:f>
      </x:c>
    </x:row>
    <x:row r="3689" spans="1:25">
      <x:c r="A3689" s="0" t="s">
        <x:v>148</x:v>
      </x:c>
      <x:c r="B3689" s="0" t="n">
        <x:v>2626</x:v>
      </x:c>
      <x:c r="C3689" s="0" t="s">
        <x:v>128</x:v>
      </x:c>
      <x:c r="D3689" s="0" t="s">
        <x:v>18</x:v>
      </x:c>
      <x:c r="E3689" s="0" t="s">
        <x:v>19</x:v>
      </x:c>
      <x:c r="F3689" s="0" t="s">
        <x:v>20</x:v>
      </x:c>
      <x:c r="G3689" s="0" t="n">
        <x:v>1164</x:v>
      </x:c>
      <x:c r="H3689" s="4" t="n">
        <x:v>118.56</x:v>
      </x:c>
      <x:c r="I3689" s="4" t="n">
        <x:v>1164</x:v>
      </x:c>
      <x:c r="J3689" s="4" t="n">
        <x:v>0.102</x:v>
      </x:c>
      <x:c r="K3689" s="4">
        <x:f>I3689*J3689</x:f>
      </x:c>
      <x:c r="L3689" s="4" t="n">
        <x:v>157.128</x:v>
      </x:c>
      <x:c r="M3689" s="5">
        <x:f>J3689/0.84*100</x:f>
      </x:c>
      <x:c r="N3689" s="6">
        <x:f>M3689*L3689/100</x:f>
      </x:c>
      <x:c r="O3689" s="6">
        <x:f>H3689-N3689</x:f>
      </x:c>
    </x:row>
    <x:row r="3690" spans="1:25">
      <x:c r="A3690" s="0" t="s">
        <x:v>148</x:v>
      </x:c>
      <x:c r="B3690" s="0" t="n">
        <x:v>2626</x:v>
      </x:c>
      <x:c r="C3690" s="0" t="s">
        <x:v>128</x:v>
      </x:c>
      <x:c r="D3690" s="0" t="s">
        <x:v>18</x:v>
      </x:c>
      <x:c r="E3690" s="0" t="s">
        <x:v>19</x:v>
      </x:c>
      <x:c r="F3690" s="0" t="s">
        <x:v>20</x:v>
      </x:c>
      <x:c r="G3690" s="0" t="n">
        <x:v>1164</x:v>
      </x:c>
      <x:c r="H3690" s="4" t="n">
        <x:v>118.56</x:v>
      </x:c>
      <x:c r="I3690" s="4" t="n">
        <x:v>1164</x:v>
      </x:c>
      <x:c r="J3690" s="4" t="n">
        <x:v>0.102</x:v>
      </x:c>
      <x:c r="K3690" s="4">
        <x:f>I3690*J3690</x:f>
      </x:c>
      <x:c r="L3690" s="4" t="n">
        <x:v>157.128</x:v>
      </x:c>
      <x:c r="M3690" s="5">
        <x:f>J3690/0.84*100</x:f>
      </x:c>
      <x:c r="N3690" s="6">
        <x:f>M3690*L3690/100</x:f>
      </x:c>
      <x:c r="O3690" s="6">
        <x:f>H3690-N3690</x:f>
      </x:c>
    </x:row>
    <x:row r="3691" spans="1:25">
      <x:c r="A3691" s="0" t="s">
        <x:v>148</x:v>
      </x:c>
      <x:c r="B3691" s="0" t="n">
        <x:v>2626</x:v>
      </x:c>
      <x:c r="C3691" s="0" t="s">
        <x:v>128</x:v>
      </x:c>
      <x:c r="D3691" s="0" t="s">
        <x:v>18</x:v>
      </x:c>
      <x:c r="E3691" s="0" t="s">
        <x:v>19</x:v>
      </x:c>
      <x:c r="F3691" s="0" t="s">
        <x:v>20</x:v>
      </x:c>
      <x:c r="G3691" s="0" t="n">
        <x:v>1164</x:v>
      </x:c>
      <x:c r="H3691" s="4" t="n">
        <x:v>118.56</x:v>
      </x:c>
      <x:c r="I3691" s="4" t="n">
        <x:v>1164</x:v>
      </x:c>
      <x:c r="J3691" s="4" t="n">
        <x:v>0.102</x:v>
      </x:c>
      <x:c r="K3691" s="4">
        <x:f>I3691*J3691</x:f>
      </x:c>
      <x:c r="L3691" s="4" t="n">
        <x:v>157.128</x:v>
      </x:c>
      <x:c r="M3691" s="5">
        <x:f>J3691/0.84*100</x:f>
      </x:c>
      <x:c r="N3691" s="6">
        <x:f>M3691*L3691/100</x:f>
      </x:c>
      <x:c r="O3691" s="6">
        <x:f>H3691-N3691</x:f>
      </x:c>
    </x:row>
    <x:row r="3692" spans="1:25">
      <x:c r="A3692" s="0" t="s">
        <x:v>148</x:v>
      </x:c>
      <x:c r="B3692" s="0" t="n">
        <x:v>2626</x:v>
      </x:c>
      <x:c r="C3692" s="0" t="s">
        <x:v>128</x:v>
      </x:c>
      <x:c r="D3692" s="0" t="s">
        <x:v>18</x:v>
      </x:c>
      <x:c r="E3692" s="0" t="s">
        <x:v>19</x:v>
      </x:c>
      <x:c r="F3692" s="0" t="s">
        <x:v>20</x:v>
      </x:c>
      <x:c r="G3692" s="0" t="n">
        <x:v>1164</x:v>
      </x:c>
      <x:c r="H3692" s="4" t="n">
        <x:v>118.56</x:v>
      </x:c>
      <x:c r="I3692" s="4" t="n">
        <x:v>1164</x:v>
      </x:c>
      <x:c r="J3692" s="4" t="n">
        <x:v>0.102</x:v>
      </x:c>
      <x:c r="K3692" s="4">
        <x:f>I3692*J3692</x:f>
      </x:c>
      <x:c r="L3692" s="4" t="n">
        <x:v>157.128</x:v>
      </x:c>
      <x:c r="M3692" s="5">
        <x:f>J3692/0.84*100</x:f>
      </x:c>
      <x:c r="N3692" s="6">
        <x:f>M3692*L3692/100</x:f>
      </x:c>
      <x:c r="O3692" s="6">
        <x:f>H3692-N3692</x:f>
      </x:c>
    </x:row>
    <x:row r="3693" spans="1:25">
      <x:c r="A3693" s="0" t="s">
        <x:v>148</x:v>
      </x:c>
      <x:c r="B3693" s="0" t="n">
        <x:v>2626</x:v>
      </x:c>
      <x:c r="C3693" s="0" t="s">
        <x:v>128</x:v>
      </x:c>
      <x:c r="D3693" s="0" t="s">
        <x:v>129</x:v>
      </x:c>
      <x:c r="E3693" s="0" t="s">
        <x:v>130</x:v>
      </x:c>
      <x:c r="F3693" s="0" t="s">
        <x:v>20</x:v>
      </x:c>
      <x:c r="G3693" s="0" t="n">
        <x:v>1164</x:v>
      </x:c>
      <x:c r="H3693" s="4" t="n">
        <x:v>98.8</x:v>
      </x:c>
      <x:c r="I3693" s="4" t="n">
        <x:v>1164</x:v>
      </x:c>
      <x:c r="J3693" s="4" t="n">
        <x:v>0.085</x:v>
      </x:c>
      <x:c r="K3693" s="4">
        <x:f>I3693*J3693</x:f>
      </x:c>
      <x:c r="L3693" s="4" t="n">
        <x:v>157.128</x:v>
      </x:c>
      <x:c r="M3693" s="5">
        <x:f>J3693/0.84*100</x:f>
      </x:c>
      <x:c r="N3693" s="6">
        <x:f>M3693*L3693/100</x:f>
      </x:c>
      <x:c r="O3693" s="6">
        <x:f>H3693-N3693</x:f>
      </x:c>
    </x:row>
    <x:row r="3694" spans="1:25">
      <x:c r="A3694" s="0" t="s">
        <x:v>148</x:v>
      </x:c>
      <x:c r="B3694" s="0" t="n">
        <x:v>2626</x:v>
      </x:c>
      <x:c r="C3694" s="0" t="s">
        <x:v>128</x:v>
      </x:c>
      <x:c r="D3694" s="0" t="s">
        <x:v>18</x:v>
      </x:c>
      <x:c r="E3694" s="0" t="s">
        <x:v>19</x:v>
      </x:c>
      <x:c r="F3694" s="0" t="s">
        <x:v>20</x:v>
      </x:c>
      <x:c r="G3694" s="0" t="n">
        <x:v>1164</x:v>
      </x:c>
      <x:c r="H3694" s="4" t="n">
        <x:v>74.16</x:v>
      </x:c>
      <x:c r="I3694" s="4" t="n">
        <x:v>1164</x:v>
      </x:c>
      <x:c r="J3694" s="4" t="n">
        <x:v>0.064</x:v>
      </x:c>
      <x:c r="K3694" s="4">
        <x:f>I3694*J3694</x:f>
      </x:c>
      <x:c r="L3694" s="4" t="n">
        <x:v>157.128</x:v>
      </x:c>
      <x:c r="M3694" s="5">
        <x:f>J3694/0.84*100</x:f>
      </x:c>
      <x:c r="N3694" s="6">
        <x:f>M3694*L3694/100</x:f>
      </x:c>
      <x:c r="O3694" s="6">
        <x:f>H3694-N3694</x:f>
      </x:c>
    </x:row>
    <x:row r="3695" spans="1:25">
      <x:c r="A3695" s="0" t="s">
        <x:v>148</x:v>
      </x:c>
      <x:c r="B3695" s="0" t="n">
        <x:v>2626</x:v>
      </x:c>
      <x:c r="C3695" s="0" t="s">
        <x:v>128</x:v>
      </x:c>
      <x:c r="D3695" s="0" t="s">
        <x:v>18</x:v>
      </x:c>
      <x:c r="E3695" s="0" t="s">
        <x:v>19</x:v>
      </x:c>
      <x:c r="F3695" s="0" t="s">
        <x:v>20</x:v>
      </x:c>
      <x:c r="G3695" s="0" t="n">
        <x:v>1164</x:v>
      </x:c>
      <x:c r="H3695" s="4" t="n">
        <x:v>74.16</x:v>
      </x:c>
      <x:c r="I3695" s="4" t="n">
        <x:v>1164</x:v>
      </x:c>
      <x:c r="J3695" s="4" t="n">
        <x:v>0.064</x:v>
      </x:c>
      <x:c r="K3695" s="4">
        <x:f>I3695*J3695</x:f>
      </x:c>
      <x:c r="L3695" s="4" t="n">
        <x:v>157.128</x:v>
      </x:c>
      <x:c r="M3695" s="5">
        <x:f>J3695/0.84*100</x:f>
      </x:c>
      <x:c r="N3695" s="6">
        <x:f>M3695*L3695/100</x:f>
      </x:c>
      <x:c r="O3695" s="6">
        <x:f>H3695-N3695</x:f>
      </x:c>
    </x:row>
    <x:row r="3696" spans="1:25">
      <x:c r="A3696" s="0" t="s">
        <x:v>148</x:v>
      </x:c>
      <x:c r="B3696" s="0" t="n">
        <x:v>2626</x:v>
      </x:c>
      <x:c r="C3696" s="0" t="s">
        <x:v>128</x:v>
      </x:c>
      <x:c r="D3696" s="0" t="s">
        <x:v>129</x:v>
      </x:c>
      <x:c r="E3696" s="0" t="s">
        <x:v>130</x:v>
      </x:c>
      <x:c r="F3696" s="0" t="s">
        <x:v>20</x:v>
      </x:c>
      <x:c r="G3696" s="0" t="n">
        <x:v>1164</x:v>
      </x:c>
      <x:c r="H3696" s="4" t="n">
        <x:v>20</x:v>
      </x:c>
      <x:c r="I3696" s="4" t="n">
        <x:v>1164</x:v>
      </x:c>
      <x:c r="J3696" s="4" t="n">
        <x:v>0.017</x:v>
      </x:c>
      <x:c r="K3696" s="4">
        <x:f>I3696*J3696</x:f>
      </x:c>
      <x:c r="L3696" s="4" t="n">
        <x:v>157.128</x:v>
      </x:c>
      <x:c r="M3696" s="5">
        <x:f>J3696/0.84*100</x:f>
      </x:c>
      <x:c r="N3696" s="6">
        <x:f>M3696*L3696/100</x:f>
      </x:c>
      <x:c r="O3696" s="6">
        <x:f>H3696-N3696</x:f>
      </x:c>
    </x:row>
    <x:row r="3697" spans="1:25">
      <x:c r="A3697" s="0" t="s">
        <x:v>148</x:v>
      </x:c>
      <x:c r="B3697" s="0" t="n">
        <x:v>2626</x:v>
      </x:c>
      <x:c r="C3697" s="0" t="s">
        <x:v>128</x:v>
      </x:c>
      <x:c r="D3697" s="0" t="s">
        <x:v>129</x:v>
      </x:c>
      <x:c r="E3697" s="0" t="s">
        <x:v>130</x:v>
      </x:c>
      <x:c r="F3697" s="0" t="s">
        <x:v>20</x:v>
      </x:c>
      <x:c r="G3697" s="0" t="n">
        <x:v>1164</x:v>
      </x:c>
      <x:c r="H3697" s="4" t="n">
        <x:v>30</x:v>
      </x:c>
      <x:c r="I3697" s="4" t="n">
        <x:v>1164</x:v>
      </x:c>
      <x:c r="J3697" s="4" t="n">
        <x:v>0.026</x:v>
      </x:c>
      <x:c r="K3697" s="4">
        <x:f>I3697*J3697</x:f>
      </x:c>
      <x:c r="L3697" s="4" t="n">
        <x:v>157.128</x:v>
      </x:c>
      <x:c r="M3697" s="5">
        <x:f>J3697/0.84*100</x:f>
      </x:c>
      <x:c r="N3697" s="6">
        <x:f>M3697*L3697/100</x:f>
      </x:c>
      <x:c r="O3697" s="6">
        <x:f>H3697-N3697</x:f>
      </x:c>
    </x:row>
    <x:row r="3698" spans="1:25">
      <x:c r="A3698" s="0" t="s">
        <x:v>148</x:v>
      </x:c>
      <x:c r="B3698" s="0" t="n">
        <x:v>2626</x:v>
      </x:c>
      <x:c r="C3698" s="0" t="s">
        <x:v>128</x:v>
      </x:c>
      <x:c r="D3698" s="0" t="s">
        <x:v>18</x:v>
      </x:c>
      <x:c r="E3698" s="0" t="s">
        <x:v>19</x:v>
      </x:c>
      <x:c r="F3698" s="0" t="s">
        <x:v>26</x:v>
      </x:c>
      <x:c r="G3698" s="0" t="n">
        <x:v>1164</x:v>
      </x:c>
      <x:c r="H3698" s="4" t="n">
        <x:v>81.482</x:v>
      </x:c>
      <x:c r="I3698" s="4" t="n">
        <x:v>1164</x:v>
      </x:c>
      <x:c r="J3698" s="4" t="n">
        <x:v>0.07</x:v>
      </x:c>
      <x:c r="K3698" s="4">
        <x:f>I3698*J3698</x:f>
      </x:c>
      <x:c r="L3698" s="4" t="n">
        <x:v>157.128</x:v>
      </x:c>
      <x:c r="M3698" s="5">
        <x:f>J3698/0.84*100</x:f>
      </x:c>
      <x:c r="N3698" s="6">
        <x:f>M3698*L3698/100</x:f>
      </x:c>
      <x:c r="O3698" s="6">
        <x:f>H3698-N3698</x:f>
      </x:c>
    </x:row>
    <x:row r="3699" spans="1:25">
      <x:c r="A3699" s="0" t="s">
        <x:v>135</x:v>
      </x:c>
      <x:c r="B3699" s="0" t="n">
        <x:v>2634</x:v>
      </x:c>
      <x:c r="C3699" s="0" t="s">
        <x:v>128</x:v>
      </x:c>
      <x:c r="D3699" s="0" t="s">
        <x:v>129</x:v>
      </x:c>
      <x:c r="E3699" s="0" t="s">
        <x:v>130</x:v>
      </x:c>
      <x:c r="F3699" s="0" t="s">
        <x:v>20</x:v>
      </x:c>
      <x:c r="G3699" s="0" t="n">
        <x:v>618</x:v>
      </x:c>
      <x:c r="H3699" s="4" t="n">
        <x:v>61.8</x:v>
      </x:c>
      <x:c r="I3699" s="4" t="n">
        <x:v>618</x:v>
      </x:c>
      <x:c r="J3699" s="4" t="n">
        <x:v>0.1</x:v>
      </x:c>
      <x:c r="K3699" s="4">
        <x:f>I3699*J3699</x:f>
      </x:c>
      <x:c r="L3699" s="4" t="n">
        <x:v>38.688</x:v>
      </x:c>
      <x:c r="M3699" s="5">
        <x:f>J3699/0.29*100</x:f>
      </x:c>
      <x:c r="N3699" s="6">
        <x:f>M3699*L3699/100</x:f>
      </x:c>
      <x:c r="O3699" s="6">
        <x:f>H3699-N3699</x:f>
      </x:c>
    </x:row>
    <x:row r="3700" spans="1:25">
      <x:c r="A3700" s="0" t="s">
        <x:v>135</x:v>
      </x:c>
      <x:c r="B3700" s="0" t="n">
        <x:v>2634</x:v>
      </x:c>
      <x:c r="C3700" s="0" t="s">
        <x:v>128</x:v>
      </x:c>
      <x:c r="D3700" s="0" t="s">
        <x:v>18</x:v>
      </x:c>
      <x:c r="E3700" s="0" t="s">
        <x:v>19</x:v>
      </x:c>
      <x:c r="F3700" s="0" t="s">
        <x:v>20</x:v>
      </x:c>
      <x:c r="G3700" s="0" t="n">
        <x:v>618</x:v>
      </x:c>
      <x:c r="H3700" s="4" t="n">
        <x:v>74.16</x:v>
      </x:c>
      <x:c r="I3700" s="4" t="n">
        <x:v>618</x:v>
      </x:c>
      <x:c r="J3700" s="4" t="n">
        <x:v>0.12</x:v>
      </x:c>
      <x:c r="K3700" s="4">
        <x:f>I3700*J3700</x:f>
      </x:c>
      <x:c r="L3700" s="4" t="n">
        <x:v>38.688</x:v>
      </x:c>
      <x:c r="M3700" s="5">
        <x:f>J3700/0.29*100</x:f>
      </x:c>
      <x:c r="N3700" s="6">
        <x:f>M3700*L3700/100</x:f>
      </x:c>
      <x:c r="O3700" s="6">
        <x:f>H3700-N3700</x:f>
      </x:c>
    </x:row>
    <x:row r="3701" spans="1:25">
      <x:c r="A3701" s="0" t="s">
        <x:v>135</x:v>
      </x:c>
      <x:c r="B3701" s="0" t="n">
        <x:v>2634</x:v>
      </x:c>
      <x:c r="C3701" s="0" t="s">
        <x:v>128</x:v>
      </x:c>
      <x:c r="D3701" s="0" t="s">
        <x:v>18</x:v>
      </x:c>
      <x:c r="E3701" s="0" t="s">
        <x:v>19</x:v>
      </x:c>
      <x:c r="F3701" s="0" t="s">
        <x:v>26</x:v>
      </x:c>
      <x:c r="G3701" s="0" t="n">
        <x:v>618</x:v>
      </x:c>
      <x:c r="H3701" s="4" t="n">
        <x:v>43.261</x:v>
      </x:c>
      <x:c r="I3701" s="4" t="n">
        <x:v>618</x:v>
      </x:c>
      <x:c r="J3701" s="4" t="n">
        <x:v>0.07</x:v>
      </x:c>
      <x:c r="K3701" s="4">
        <x:f>I3701*J3701</x:f>
      </x:c>
      <x:c r="L3701" s="4" t="n">
        <x:v>38.688</x:v>
      </x:c>
      <x:c r="M3701" s="5">
        <x:f>J3701/0.29*100</x:f>
      </x:c>
      <x:c r="N3701" s="6">
        <x:f>M3701*L3701/100</x:f>
      </x:c>
      <x:c r="O3701" s="6">
        <x:f>H3701-N3701</x:f>
      </x:c>
    </x:row>
    <x:row r="3702" spans="1:25">
      <x:c r="A3702" s="0" t="s">
        <x:v>132</x:v>
      </x:c>
      <x:c r="B3702" s="0" t="n">
        <x:v>2635</x:v>
      </x:c>
      <x:c r="C3702" s="0" t="s">
        <x:v>128</x:v>
      </x:c>
      <x:c r="D3702" s="0" t="s">
        <x:v>129</x:v>
      </x:c>
      <x:c r="E3702" s="0" t="s">
        <x:v>130</x:v>
      </x:c>
      <x:c r="F3702" s="0" t="s">
        <x:v>20</x:v>
      </x:c>
      <x:c r="G3702" s="0" t="n">
        <x:v>618</x:v>
      </x:c>
      <x:c r="H3702" s="4" t="n">
        <x:v>61.8</x:v>
      </x:c>
      <x:c r="I3702" s="4" t="n">
        <x:v>618</x:v>
      </x:c>
      <x:c r="J3702" s="4" t="n">
        <x:v>0.1</x:v>
      </x:c>
      <x:c r="K3702" s="4">
        <x:f>I3702*J3702</x:f>
      </x:c>
      <x:c r="L3702" s="4" t="n">
        <x:v>0</x:v>
      </x:c>
      <x:c r="M3702" s="5">
        <x:f>J3702/0.29*100</x:f>
      </x:c>
      <x:c r="N3702" s="6">
        <x:f>M3702*L3702/100</x:f>
      </x:c>
      <x:c r="O3702" s="6">
        <x:f>H3702-N3702</x:f>
      </x:c>
    </x:row>
    <x:row r="3703" spans="1:25">
      <x:c r="A3703" s="0" t="s">
        <x:v>132</x:v>
      </x:c>
      <x:c r="B3703" s="0" t="n">
        <x:v>2635</x:v>
      </x:c>
      <x:c r="C3703" s="0" t="s">
        <x:v>128</x:v>
      </x:c>
      <x:c r="D3703" s="0" t="s">
        <x:v>18</x:v>
      </x:c>
      <x:c r="E3703" s="0" t="s">
        <x:v>19</x:v>
      </x:c>
      <x:c r="F3703" s="0" t="s">
        <x:v>20</x:v>
      </x:c>
      <x:c r="G3703" s="0" t="n">
        <x:v>618</x:v>
      </x:c>
      <x:c r="H3703" s="4" t="n">
        <x:v>74.16</x:v>
      </x:c>
      <x:c r="I3703" s="4" t="n">
        <x:v>618</x:v>
      </x:c>
      <x:c r="J3703" s="4" t="n">
        <x:v>0.12</x:v>
      </x:c>
      <x:c r="K3703" s="4">
        <x:f>I3703*J3703</x:f>
      </x:c>
      <x:c r="L3703" s="4" t="n">
        <x:v>0</x:v>
      </x:c>
      <x:c r="M3703" s="5">
        <x:f>J3703/0.29*100</x:f>
      </x:c>
      <x:c r="N3703" s="6">
        <x:f>M3703*L3703/100</x:f>
      </x:c>
      <x:c r="O3703" s="6">
        <x:f>H3703-N3703</x:f>
      </x:c>
    </x:row>
    <x:row r="3704" spans="1:25">
      <x:c r="A3704" s="0" t="s">
        <x:v>132</x:v>
      </x:c>
      <x:c r="B3704" s="0" t="n">
        <x:v>2635</x:v>
      </x:c>
      <x:c r="C3704" s="0" t="s">
        <x:v>128</x:v>
      </x:c>
      <x:c r="D3704" s="0" t="s">
        <x:v>18</x:v>
      </x:c>
      <x:c r="E3704" s="0" t="s">
        <x:v>19</x:v>
      </x:c>
      <x:c r="F3704" s="0" t="s">
        <x:v>26</x:v>
      </x:c>
      <x:c r="G3704" s="0" t="n">
        <x:v>618</x:v>
      </x:c>
      <x:c r="H3704" s="4" t="n">
        <x:v>43.261</x:v>
      </x:c>
      <x:c r="I3704" s="4" t="n">
        <x:v>618</x:v>
      </x:c>
      <x:c r="J3704" s="4" t="n">
        <x:v>0.07</x:v>
      </x:c>
      <x:c r="K3704" s="4">
        <x:f>I3704*J3704</x:f>
      </x:c>
      <x:c r="L3704" s="4" t="n">
        <x:v>0</x:v>
      </x:c>
      <x:c r="M3704" s="5">
        <x:f>J3704/0.29*100</x:f>
      </x:c>
      <x:c r="N3704" s="6">
        <x:f>M3704*L3704/100</x:f>
      </x:c>
      <x:c r="O3704" s="6">
        <x:f>H3704-N3704</x:f>
      </x:c>
    </x:row>
    <x:row r="3705" spans="1:25">
      <x:c r="A3705" s="0" t="s">
        <x:v>153</x:v>
      </x:c>
      <x:c r="B3705" s="0" t="n">
        <x:v>2636</x:v>
      </x:c>
      <x:c r="C3705" s="0" t="s">
        <x:v>21</x:v>
      </x:c>
      <x:c r="D3705" s="0" t="s">
        <x:v>154</x:v>
      </x:c>
      <x:c r="E3705" s="0" t="s">
        <x:v>23</x:v>
      </x:c>
      <x:c r="F3705" s="0" t="s">
        <x:v>20</x:v>
      </x:c>
      <x:c r="G3705" s="0" t="n">
        <x:v>5000</x:v>
      </x:c>
      <x:c r="H3705" s="4" t="n">
        <x:v>35</x:v>
      </x:c>
      <x:c r="I3705" s="4" t="n">
        <x:v>5000</x:v>
      </x:c>
      <x:c r="J3705" s="4" t="n">
        <x:v>0.007</x:v>
      </x:c>
      <x:c r="K3705" s="4">
        <x:f>I3705*J3705</x:f>
      </x:c>
      <x:c r="L3705" s="4" t="n">
        <x:v>0</x:v>
      </x:c>
      <x:c r="M3705" s="5">
        <x:f>J3705/0.012*100</x:f>
      </x:c>
      <x:c r="N3705" s="6">
        <x:f>M3705*L3705/100</x:f>
      </x:c>
      <x:c r="O3705" s="6">
        <x:f>H3705-N3705</x:f>
      </x:c>
    </x:row>
    <x:row r="3706" spans="1:25">
      <x:c r="A3706" s="0" t="s">
        <x:v>153</x:v>
      </x:c>
      <x:c r="B3706" s="0" t="n">
        <x:v>2636</x:v>
      </x:c>
      <x:c r="C3706" s="0" t="s">
        <x:v>21</x:v>
      </x:c>
      <x:c r="D3706" s="0" t="s">
        <x:v>154</x:v>
      </x:c>
      <x:c r="E3706" s="0" t="s">
        <x:v>23</x:v>
      </x:c>
      <x:c r="F3706" s="0" t="s">
        <x:v>26</x:v>
      </x:c>
      <x:c r="G3706" s="0" t="n">
        <x:v>5000</x:v>
      </x:c>
      <x:c r="H3706" s="4" t="n">
        <x:v>0</x:v>
      </x:c>
      <x:c r="I3706" s="4" t="n">
        <x:v>5000</x:v>
      </x:c>
      <x:c r="J3706" s="4" t="s"/>
      <x:c r="K3706" s="4">
        <x:f>I3706*J3706</x:f>
      </x:c>
      <x:c r="L3706" s="4" t="n">
        <x:v>0</x:v>
      </x:c>
      <x:c r="M3706" s="5">
        <x:f>J3706/0.012*100</x:f>
      </x:c>
      <x:c r="N3706" s="6">
        <x:f>M3706*L3706/100</x:f>
      </x:c>
      <x:c r="O3706" s="6">
        <x:f>H3706-N3706</x:f>
      </x:c>
    </x:row>
    <x:row r="3707" spans="1:25">
      <x:c r="A3707" s="0" t="s">
        <x:v>153</x:v>
      </x:c>
      <x:c r="B3707" s="0" t="n">
        <x:v>2636</x:v>
      </x:c>
      <x:c r="C3707" s="0" t="s">
        <x:v>21</x:v>
      </x:c>
      <x:c r="D3707" s="0" t="s">
        <x:v>155</x:v>
      </x:c>
      <x:c r="E3707" s="0" t="s">
        <x:v>23</x:v>
      </x:c>
      <x:c r="F3707" s="0" t="s">
        <x:v>26</x:v>
      </x:c>
      <x:c r="G3707" s="0" t="n">
        <x:v>5000</x:v>
      </x:c>
      <x:c r="H3707" s="4" t="n">
        <x:v>23.98</x:v>
      </x:c>
      <x:c r="I3707" s="4" t="n">
        <x:v>5000</x:v>
      </x:c>
      <x:c r="J3707" s="4" t="n">
        <x:v>0.005</x:v>
      </x:c>
      <x:c r="K3707" s="4">
        <x:f>I3707*J3707</x:f>
      </x:c>
      <x:c r="L3707" s="4" t="n">
        <x:v>0</x:v>
      </x:c>
      <x:c r="M3707" s="5">
        <x:f>J3707/0.012*100</x:f>
      </x:c>
      <x:c r="N3707" s="6">
        <x:f>M3707*L3707/100</x:f>
      </x:c>
      <x:c r="O3707" s="6">
        <x:f>H3707-N3707</x:f>
      </x:c>
    </x:row>
    <x:row r="3708" spans="1:25">
      <x:c r="A3708" s="0" t="s">
        <x:v>98</x:v>
      </x:c>
      <x:c r="B3708" s="0" t="n">
        <x:v>2637</x:v>
      </x:c>
      <x:c r="C3708" s="0" t="s">
        <x:v>21</x:v>
      </x:c>
      <x:c r="D3708" s="0" t="s">
        <x:v>22</x:v>
      </x:c>
      <x:c r="E3708" s="0" t="s">
        <x:v>23</x:v>
      </x:c>
      <x:c r="F3708" s="0" t="s">
        <x:v>20</x:v>
      </x:c>
      <x:c r="G3708" s="0" t="n">
        <x:v>101</x:v>
      </x:c>
      <x:c r="H3708" s="4" t="n">
        <x:v>34.441</x:v>
      </x:c>
      <x:c r="I3708" s="4" t="n">
        <x:v>101</x:v>
      </x:c>
      <x:c r="J3708" s="4" t="n">
        <x:v>0.341</x:v>
      </x:c>
      <x:c r="K3708" s="4">
        <x:f>I3708*J3708</x:f>
      </x:c>
      <x:c r="L3708" s="4" t="n">
        <x:v>214.651</x:v>
      </x:c>
      <x:c r="M3708" s="5">
        <x:f>J3708/2.353*100</x:f>
      </x:c>
      <x:c r="N3708" s="6">
        <x:f>M3708*L3708/100</x:f>
      </x:c>
      <x:c r="O3708" s="6">
        <x:f>H3708-N3708</x:f>
      </x:c>
    </x:row>
    <x:row r="3709" spans="1:25">
      <x:c r="A3709" s="0" t="s">
        <x:v>98</x:v>
      </x:c>
      <x:c r="B3709" s="0" t="n">
        <x:v>2637</x:v>
      </x:c>
      <x:c r="C3709" s="0" t="s">
        <x:v>21</x:v>
      </x:c>
      <x:c r="D3709" s="0" t="s">
        <x:v>22</x:v>
      </x:c>
      <x:c r="E3709" s="0" t="s">
        <x:v>23</x:v>
      </x:c>
      <x:c r="F3709" s="0" t="s">
        <x:v>20</x:v>
      </x:c>
      <x:c r="G3709" s="0" t="n">
        <x:v>101</x:v>
      </x:c>
      <x:c r="H3709" s="4" t="n">
        <x:v>23.432</x:v>
      </x:c>
      <x:c r="I3709" s="4" t="n">
        <x:v>101</x:v>
      </x:c>
      <x:c r="J3709" s="4" t="n">
        <x:v>0.232</x:v>
      </x:c>
      <x:c r="K3709" s="4">
        <x:f>I3709*J3709</x:f>
      </x:c>
      <x:c r="L3709" s="4" t="n">
        <x:v>214.651</x:v>
      </x:c>
      <x:c r="M3709" s="5">
        <x:f>J3709/2.353*100</x:f>
      </x:c>
      <x:c r="N3709" s="6">
        <x:f>M3709*L3709/100</x:f>
      </x:c>
      <x:c r="O3709" s="6">
        <x:f>H3709-N3709</x:f>
      </x:c>
    </x:row>
    <x:row r="3710" spans="1:25">
      <x:c r="A3710" s="0" t="s">
        <x:v>98</x:v>
      </x:c>
      <x:c r="B3710" s="0" t="n">
        <x:v>2637</x:v>
      </x:c>
      <x:c r="C3710" s="0" t="s">
        <x:v>21</x:v>
      </x:c>
      <x:c r="D3710" s="0" t="s">
        <x:v>28</x:v>
      </x:c>
      <x:c r="E3710" s="0" t="s">
        <x:v>19</x:v>
      </x:c>
      <x:c r="F3710" s="0" t="s">
        <x:v>26</x:v>
      </x:c>
      <x:c r="G3710" s="0" t="n">
        <x:v>101</x:v>
      </x:c>
      <x:c r="H3710" s="4" t="n">
        <x:v>26.26</x:v>
      </x:c>
      <x:c r="I3710" s="4" t="n">
        <x:v>101</x:v>
      </x:c>
      <x:c r="J3710" s="4" t="n">
        <x:v>0.26</x:v>
      </x:c>
      <x:c r="K3710" s="4">
        <x:f>I3710*J3710</x:f>
      </x:c>
      <x:c r="L3710" s="4" t="n">
        <x:v>214.651</x:v>
      </x:c>
      <x:c r="M3710" s="5">
        <x:f>J3710/2.353*100</x:f>
      </x:c>
      <x:c r="N3710" s="6">
        <x:f>M3710*L3710/100</x:f>
      </x:c>
      <x:c r="O3710" s="6">
        <x:f>H3710-N3710</x:f>
      </x:c>
    </x:row>
    <x:row r="3711" spans="1:25">
      <x:c r="A3711" s="0" t="s">
        <x:v>98</x:v>
      </x:c>
      <x:c r="B3711" s="0" t="n">
        <x:v>2637</x:v>
      </x:c>
      <x:c r="C3711" s="0" t="s">
        <x:v>21</x:v>
      </x:c>
      <x:c r="D3711" s="0" t="s">
        <x:v>28</x:v>
      </x:c>
      <x:c r="E3711" s="0" t="s">
        <x:v>23</x:v>
      </x:c>
      <x:c r="F3711" s="0" t="s">
        <x:v>26</x:v>
      </x:c>
      <x:c r="G3711" s="0" t="n">
        <x:v>101</x:v>
      </x:c>
      <x:c r="H3711" s="4" t="n">
        <x:v>153.52</x:v>
      </x:c>
      <x:c r="I3711" s="4" t="n">
        <x:v>101</x:v>
      </x:c>
      <x:c r="J3711" s="4" t="n">
        <x:v>1.52</x:v>
      </x:c>
      <x:c r="K3711" s="4">
        <x:f>I3711*J3711</x:f>
      </x:c>
      <x:c r="L3711" s="4" t="n">
        <x:v>214.651</x:v>
      </x:c>
      <x:c r="M3711" s="5">
        <x:f>J3711/2.353*100</x:f>
      </x:c>
      <x:c r="N3711" s="6">
        <x:f>M3711*L3711/100</x:f>
      </x:c>
      <x:c r="O3711" s="6">
        <x:f>H3711-N3711</x:f>
      </x:c>
    </x:row>
    <x:row r="3712" spans="1:25">
      <x:c r="A3712" s="0" t="s">
        <x:v>110</x:v>
      </x:c>
      <x:c r="B3712" s="0" t="n">
        <x:v>2638</x:v>
      </x:c>
      <x:c r="C3712" s="0" t="s">
        <x:v>21</x:v>
      </x:c>
      <x:c r="D3712" s="0" t="s">
        <x:v>22</x:v>
      </x:c>
      <x:c r="E3712" s="0" t="s">
        <x:v>23</x:v>
      </x:c>
      <x:c r="F3712" s="0" t="s">
        <x:v>20</x:v>
      </x:c>
      <x:c r="G3712" s="0" t="n">
        <x:v>117</x:v>
      </x:c>
      <x:c r="H3712" s="4" t="n">
        <x:v>43.384</x:v>
      </x:c>
      <x:c r="I3712" s="4" t="n">
        <x:v>117</x:v>
      </x:c>
      <x:c r="J3712" s="4" t="n">
        <x:v>0.371</x:v>
      </x:c>
      <x:c r="K3712" s="4">
        <x:f>I3712*J3712</x:f>
      </x:c>
      <x:c r="L3712" s="4" t="n">
        <x:v>37.248</x:v>
      </x:c>
      <x:c r="M3712" s="5">
        <x:f>J3712/3.704*100</x:f>
      </x:c>
      <x:c r="N3712" s="6">
        <x:f>M3712*L3712/100</x:f>
      </x:c>
      <x:c r="O3712" s="6">
        <x:f>H3712-N3712</x:f>
      </x:c>
    </x:row>
    <x:row r="3713" spans="1:25">
      <x:c r="A3713" s="0" t="s">
        <x:v>110</x:v>
      </x:c>
      <x:c r="B3713" s="0" t="n">
        <x:v>2638</x:v>
      </x:c>
      <x:c r="C3713" s="0" t="s">
        <x:v>21</x:v>
      </x:c>
      <x:c r="D3713" s="0" t="s">
        <x:v>22</x:v>
      </x:c>
      <x:c r="E3713" s="0" t="s">
        <x:v>23</x:v>
      </x:c>
      <x:c r="F3713" s="0" t="s">
        <x:v>20</x:v>
      </x:c>
      <x:c r="G3713" s="0" t="n">
        <x:v>117</x:v>
      </x:c>
      <x:c r="H3713" s="4" t="n">
        <x:v>39.897</x:v>
      </x:c>
      <x:c r="I3713" s="4" t="n">
        <x:v>117</x:v>
      </x:c>
      <x:c r="J3713" s="4" t="n">
        <x:v>0.341</x:v>
      </x:c>
      <x:c r="K3713" s="4">
        <x:f>I3713*J3713</x:f>
      </x:c>
      <x:c r="L3713" s="4" t="n">
        <x:v>37.248</x:v>
      </x:c>
      <x:c r="M3713" s="5">
        <x:f>J3713/3.704*100</x:f>
      </x:c>
      <x:c r="N3713" s="6">
        <x:f>M3713*L3713/100</x:f>
      </x:c>
      <x:c r="O3713" s="6">
        <x:f>H3713-N3713</x:f>
      </x:c>
    </x:row>
    <x:row r="3714" spans="1:25">
      <x:c r="A3714" s="0" t="s">
        <x:v>110</x:v>
      </x:c>
      <x:c r="B3714" s="0" t="n">
        <x:v>2638</x:v>
      </x:c>
      <x:c r="C3714" s="0" t="s">
        <x:v>21</x:v>
      </x:c>
      <x:c r="D3714" s="0" t="s">
        <x:v>22</x:v>
      </x:c>
      <x:c r="E3714" s="0" t="s">
        <x:v>23</x:v>
      </x:c>
      <x:c r="F3714" s="0" t="s">
        <x:v>20</x:v>
      </x:c>
      <x:c r="G3714" s="0" t="n">
        <x:v>117</x:v>
      </x:c>
      <x:c r="H3714" s="4" t="n">
        <x:v>11.6</x:v>
      </x:c>
      <x:c r="I3714" s="4" t="n">
        <x:v>117</x:v>
      </x:c>
      <x:c r="J3714" s="4" t="n">
        <x:v>0.099</x:v>
      </x:c>
      <x:c r="K3714" s="4">
        <x:f>I3714*J3714</x:f>
      </x:c>
      <x:c r="L3714" s="4" t="n">
        <x:v>37.248</x:v>
      </x:c>
      <x:c r="M3714" s="5">
        <x:f>J3714/3.704*100</x:f>
      </x:c>
      <x:c r="N3714" s="6">
        <x:f>M3714*L3714/100</x:f>
      </x:c>
      <x:c r="O3714" s="6">
        <x:f>H3714-N3714</x:f>
      </x:c>
    </x:row>
    <x:row r="3715" spans="1:25">
      <x:c r="A3715" s="0" t="s">
        <x:v>110</x:v>
      </x:c>
      <x:c r="B3715" s="0" t="n">
        <x:v>2638</x:v>
      </x:c>
      <x:c r="C3715" s="0" t="s">
        <x:v>21</x:v>
      </x:c>
      <x:c r="D3715" s="0" t="s">
        <x:v>22</x:v>
      </x:c>
      <x:c r="E3715" s="0" t="s">
        <x:v>23</x:v>
      </x:c>
      <x:c r="F3715" s="0" t="s">
        <x:v>20</x:v>
      </x:c>
      <x:c r="G3715" s="0" t="n">
        <x:v>117</x:v>
      </x:c>
      <x:c r="H3715" s="4" t="n">
        <x:v>43.384</x:v>
      </x:c>
      <x:c r="I3715" s="4" t="n">
        <x:v>117</x:v>
      </x:c>
      <x:c r="J3715" s="4" t="n">
        <x:v>0.371</x:v>
      </x:c>
      <x:c r="K3715" s="4">
        <x:f>I3715*J3715</x:f>
      </x:c>
      <x:c r="L3715" s="4" t="n">
        <x:v>37.248</x:v>
      </x:c>
      <x:c r="M3715" s="5">
        <x:f>J3715/3.704*100</x:f>
      </x:c>
      <x:c r="N3715" s="6">
        <x:f>M3715*L3715/100</x:f>
      </x:c>
      <x:c r="O3715" s="6">
        <x:f>H3715-N3715</x:f>
      </x:c>
    </x:row>
    <x:row r="3716" spans="1:25">
      <x:c r="A3716" s="0" t="s">
        <x:v>110</x:v>
      </x:c>
      <x:c r="B3716" s="0" t="n">
        <x:v>2638</x:v>
      </x:c>
      <x:c r="C3716" s="0" t="s">
        <x:v>21</x:v>
      </x:c>
      <x:c r="D3716" s="0" t="s">
        <x:v>22</x:v>
      </x:c>
      <x:c r="E3716" s="0" t="s">
        <x:v>23</x:v>
      </x:c>
      <x:c r="F3716" s="0" t="s">
        <x:v>20</x:v>
      </x:c>
      <x:c r="G3716" s="0" t="n">
        <x:v>117</x:v>
      </x:c>
      <x:c r="H3716" s="4" t="n">
        <x:v>43.384</x:v>
      </x:c>
      <x:c r="I3716" s="4" t="n">
        <x:v>117</x:v>
      </x:c>
      <x:c r="J3716" s="4" t="n">
        <x:v>0.371</x:v>
      </x:c>
      <x:c r="K3716" s="4">
        <x:f>I3716*J3716</x:f>
      </x:c>
      <x:c r="L3716" s="4" t="n">
        <x:v>37.248</x:v>
      </x:c>
      <x:c r="M3716" s="5">
        <x:f>J3716/3.704*100</x:f>
      </x:c>
      <x:c r="N3716" s="6">
        <x:f>M3716*L3716/100</x:f>
      </x:c>
      <x:c r="O3716" s="6">
        <x:f>H3716-N3716</x:f>
      </x:c>
    </x:row>
    <x:row r="3717" spans="1:25">
      <x:c r="A3717" s="0" t="s">
        <x:v>110</x:v>
      </x:c>
      <x:c r="B3717" s="0" t="n">
        <x:v>2638</x:v>
      </x:c>
      <x:c r="C3717" s="0" t="s">
        <x:v>21</x:v>
      </x:c>
      <x:c r="D3717" s="0" t="s">
        <x:v>22</x:v>
      </x:c>
      <x:c r="E3717" s="0" t="s">
        <x:v>23</x:v>
      </x:c>
      <x:c r="F3717" s="0" t="s">
        <x:v>20</x:v>
      </x:c>
      <x:c r="G3717" s="0" t="n">
        <x:v>117</x:v>
      </x:c>
      <x:c r="H3717" s="4" t="n">
        <x:v>43.384</x:v>
      </x:c>
      <x:c r="I3717" s="4" t="n">
        <x:v>117</x:v>
      </x:c>
      <x:c r="J3717" s="4" t="n">
        <x:v>0.371</x:v>
      </x:c>
      <x:c r="K3717" s="4">
        <x:f>I3717*J3717</x:f>
      </x:c>
      <x:c r="L3717" s="4" t="n">
        <x:v>37.248</x:v>
      </x:c>
      <x:c r="M3717" s="5">
        <x:f>J3717/3.704*100</x:f>
      </x:c>
      <x:c r="N3717" s="6">
        <x:f>M3717*L3717/100</x:f>
      </x:c>
      <x:c r="O3717" s="6">
        <x:f>H3717-N3717</x:f>
      </x:c>
    </x:row>
    <x:row r="3718" spans="1:25">
      <x:c r="A3718" s="0" t="s">
        <x:v>110</x:v>
      </x:c>
      <x:c r="B3718" s="0" t="n">
        <x:v>2638</x:v>
      </x:c>
      <x:c r="C3718" s="0" t="s">
        <x:v>21</x:v>
      </x:c>
      <x:c r="D3718" s="0" t="s">
        <x:v>28</x:v>
      </x:c>
      <x:c r="E3718" s="0" t="s">
        <x:v>19</x:v>
      </x:c>
      <x:c r="F3718" s="0" t="s">
        <x:v>26</x:v>
      </x:c>
      <x:c r="G3718" s="0" t="n">
        <x:v>117</x:v>
      </x:c>
      <x:c r="H3718" s="4" t="n">
        <x:v>30.426</x:v>
      </x:c>
      <x:c r="I3718" s="4" t="n">
        <x:v>117</x:v>
      </x:c>
      <x:c r="J3718" s="4" t="n">
        <x:v>0.26</x:v>
      </x:c>
      <x:c r="K3718" s="4">
        <x:f>I3718*J3718</x:f>
      </x:c>
      <x:c r="L3718" s="4" t="n">
        <x:v>37.248</x:v>
      </x:c>
      <x:c r="M3718" s="5">
        <x:f>J3718/3.704*100</x:f>
      </x:c>
      <x:c r="N3718" s="6">
        <x:f>M3718*L3718/100</x:f>
      </x:c>
      <x:c r="O3718" s="6">
        <x:f>H3718-N3718</x:f>
      </x:c>
    </x:row>
    <x:row r="3719" spans="1:25">
      <x:c r="A3719" s="0" t="s">
        <x:v>110</x:v>
      </x:c>
      <x:c r="B3719" s="0" t="n">
        <x:v>2638</x:v>
      </x:c>
      <x:c r="C3719" s="0" t="s">
        <x:v>21</x:v>
      </x:c>
      <x:c r="D3719" s="0" t="s">
        <x:v>28</x:v>
      </x:c>
      <x:c r="E3719" s="0" t="s">
        <x:v>23</x:v>
      </x:c>
      <x:c r="F3719" s="0" t="s">
        <x:v>26</x:v>
      </x:c>
      <x:c r="G3719" s="0" t="n">
        <x:v>117</x:v>
      </x:c>
      <x:c r="H3719" s="4" t="n">
        <x:v>177.84</x:v>
      </x:c>
      <x:c r="I3719" s="4" t="n">
        <x:v>117</x:v>
      </x:c>
      <x:c r="J3719" s="4" t="n">
        <x:v>1.52</x:v>
      </x:c>
      <x:c r="K3719" s="4">
        <x:f>I3719*J3719</x:f>
      </x:c>
      <x:c r="L3719" s="4" t="n">
        <x:v>37.248</x:v>
      </x:c>
      <x:c r="M3719" s="5">
        <x:f>J3719/3.704*100</x:f>
      </x:c>
      <x:c r="N3719" s="6">
        <x:f>M3719*L3719/100</x:f>
      </x:c>
      <x:c r="O3719" s="6">
        <x:f>H3719-N3719</x:f>
      </x:c>
    </x:row>
    <x:row r="3720" spans="1:25">
      <x:c r="A3720" s="0" t="s">
        <x:v>67</x:v>
      </x:c>
      <x:c r="B3720" s="0" t="n">
        <x:v>2639</x:v>
      </x:c>
      <x:c r="C3720" s="0" t="s">
        <x:v>21</x:v>
      </x:c>
      <x:c r="D3720" s="0" t="s">
        <x:v>22</x:v>
      </x:c>
      <x:c r="E3720" s="0" t="s">
        <x:v>23</x:v>
      </x:c>
      <x:c r="F3720" s="0" t="s">
        <x:v>20</x:v>
      </x:c>
      <x:c r="G3720" s="0" t="n">
        <x:v>117</x:v>
      </x:c>
      <x:c r="H3720" s="4" t="n">
        <x:v>43.384</x:v>
      </x:c>
      <x:c r="I3720" s="4" t="n">
        <x:v>117</x:v>
      </x:c>
      <x:c r="J3720" s="4" t="n">
        <x:v>0.371</x:v>
      </x:c>
      <x:c r="K3720" s="4">
        <x:f>I3720*J3720</x:f>
      </x:c>
      <x:c r="L3720" s="4" t="n">
        <x:v>96.907</x:v>
      </x:c>
      <x:c r="M3720" s="5">
        <x:f>J3720/2.863*100</x:f>
      </x:c>
      <x:c r="N3720" s="6">
        <x:f>M3720*L3720/100</x:f>
      </x:c>
      <x:c r="O3720" s="6">
        <x:f>H3720-N3720</x:f>
      </x:c>
    </x:row>
    <x:row r="3721" spans="1:25">
      <x:c r="A3721" s="0" t="s">
        <x:v>67</x:v>
      </x:c>
      <x:c r="B3721" s="0" t="n">
        <x:v>2639</x:v>
      </x:c>
      <x:c r="C3721" s="0" t="s">
        <x:v>21</x:v>
      </x:c>
      <x:c r="D3721" s="0" t="s">
        <x:v>22</x:v>
      </x:c>
      <x:c r="E3721" s="0" t="s">
        <x:v>23</x:v>
      </x:c>
      <x:c r="F3721" s="0" t="s">
        <x:v>20</x:v>
      </x:c>
      <x:c r="G3721" s="0" t="n">
        <x:v>117</x:v>
      </x:c>
      <x:c r="H3721" s="4" t="n">
        <x:v>43.384</x:v>
      </x:c>
      <x:c r="I3721" s="4" t="n">
        <x:v>117</x:v>
      </x:c>
      <x:c r="J3721" s="4" t="n">
        <x:v>0.371</x:v>
      </x:c>
      <x:c r="K3721" s="4">
        <x:f>I3721*J3721</x:f>
      </x:c>
      <x:c r="L3721" s="4" t="n">
        <x:v>96.907</x:v>
      </x:c>
      <x:c r="M3721" s="5">
        <x:f>J3721/2.863*100</x:f>
      </x:c>
      <x:c r="N3721" s="6">
        <x:f>M3721*L3721/100</x:f>
      </x:c>
      <x:c r="O3721" s="6">
        <x:f>H3721-N3721</x:f>
      </x:c>
    </x:row>
    <x:row r="3722" spans="1:25">
      <x:c r="A3722" s="0" t="s">
        <x:v>67</x:v>
      </x:c>
      <x:c r="B3722" s="0" t="n">
        <x:v>2639</x:v>
      </x:c>
      <x:c r="C3722" s="0" t="s">
        <x:v>21</x:v>
      </x:c>
      <x:c r="D3722" s="0" t="s">
        <x:v>22</x:v>
      </x:c>
      <x:c r="E3722" s="0" t="s">
        <x:v>23</x:v>
      </x:c>
      <x:c r="F3722" s="0" t="s">
        <x:v>20</x:v>
      </x:c>
      <x:c r="G3722" s="0" t="n">
        <x:v>117</x:v>
      </x:c>
      <x:c r="H3722" s="4" t="n">
        <x:v>39.897</x:v>
      </x:c>
      <x:c r="I3722" s="4" t="n">
        <x:v>117</x:v>
      </x:c>
      <x:c r="J3722" s="4" t="n">
        <x:v>0.341</x:v>
      </x:c>
      <x:c r="K3722" s="4">
        <x:f>I3722*J3722</x:f>
      </x:c>
      <x:c r="L3722" s="4" t="n">
        <x:v>96.907</x:v>
      </x:c>
      <x:c r="M3722" s="5">
        <x:f>J3722/2.863*100</x:f>
      </x:c>
      <x:c r="N3722" s="6">
        <x:f>M3722*L3722/100</x:f>
      </x:c>
      <x:c r="O3722" s="6">
        <x:f>H3722-N3722</x:f>
      </x:c>
    </x:row>
    <x:row r="3723" spans="1:25">
      <x:c r="A3723" s="0" t="s">
        <x:v>67</x:v>
      </x:c>
      <x:c r="B3723" s="0" t="n">
        <x:v>2639</x:v>
      </x:c>
      <x:c r="C3723" s="0" t="s">
        <x:v>21</x:v>
      </x:c>
      <x:c r="D3723" s="0" t="s">
        <x:v>28</x:v>
      </x:c>
      <x:c r="E3723" s="0" t="s">
        <x:v>19</x:v>
      </x:c>
      <x:c r="F3723" s="0" t="s">
        <x:v>26</x:v>
      </x:c>
      <x:c r="G3723" s="0" t="n">
        <x:v>117</x:v>
      </x:c>
      <x:c r="H3723" s="4" t="n">
        <x:v>30.427</x:v>
      </x:c>
      <x:c r="I3723" s="4" t="n">
        <x:v>117</x:v>
      </x:c>
      <x:c r="J3723" s="4" t="n">
        <x:v>0.26</x:v>
      </x:c>
      <x:c r="K3723" s="4">
        <x:f>I3723*J3723</x:f>
      </x:c>
      <x:c r="L3723" s="4" t="n">
        <x:v>96.907</x:v>
      </x:c>
      <x:c r="M3723" s="5">
        <x:f>J3723/2.863*100</x:f>
      </x:c>
      <x:c r="N3723" s="6">
        <x:f>M3723*L3723/100</x:f>
      </x:c>
      <x:c r="O3723" s="6">
        <x:f>H3723-N3723</x:f>
      </x:c>
    </x:row>
    <x:row r="3724" spans="1:25">
      <x:c r="A3724" s="0" t="s">
        <x:v>67</x:v>
      </x:c>
      <x:c r="B3724" s="0" t="n">
        <x:v>2639</x:v>
      </x:c>
      <x:c r="C3724" s="0" t="s">
        <x:v>21</x:v>
      </x:c>
      <x:c r="D3724" s="0" t="s">
        <x:v>28</x:v>
      </x:c>
      <x:c r="E3724" s="0" t="s">
        <x:v>23</x:v>
      </x:c>
      <x:c r="F3724" s="0" t="s">
        <x:v>26</x:v>
      </x:c>
      <x:c r="G3724" s="0" t="n">
        <x:v>117</x:v>
      </x:c>
      <x:c r="H3724" s="4" t="n">
        <x:v>177.84</x:v>
      </x:c>
      <x:c r="I3724" s="4" t="n">
        <x:v>117</x:v>
      </x:c>
      <x:c r="J3724" s="4" t="n">
        <x:v>1.52</x:v>
      </x:c>
      <x:c r="K3724" s="4">
        <x:f>I3724*J3724</x:f>
      </x:c>
      <x:c r="L3724" s="4" t="n">
        <x:v>96.907</x:v>
      </x:c>
      <x:c r="M3724" s="5">
        <x:f>J3724/2.863*100</x:f>
      </x:c>
      <x:c r="N3724" s="6">
        <x:f>M3724*L3724/100</x:f>
      </x:c>
      <x:c r="O3724" s="6">
        <x:f>H3724-N3724</x:f>
      </x:c>
    </x:row>
    <x:row r="3725" spans="1:25">
      <x:c r="A3725" s="0" t="s">
        <x:v>93</x:v>
      </x:c>
      <x:c r="B3725" s="0" t="n">
        <x:v>2640</x:v>
      </x:c>
      <x:c r="C3725" s="0" t="s">
        <x:v>21</x:v>
      </x:c>
      <x:c r="D3725" s="0" t="s">
        <x:v>22</x:v>
      </x:c>
      <x:c r="E3725" s="0" t="s">
        <x:v>23</x:v>
      </x:c>
      <x:c r="F3725" s="0" t="s">
        <x:v>20</x:v>
      </x:c>
      <x:c r="G3725" s="0" t="n">
        <x:v>117</x:v>
      </x:c>
      <x:c r="H3725" s="4" t="n">
        <x:v>39.897</x:v>
      </x:c>
      <x:c r="I3725" s="4" t="n">
        <x:v>117</x:v>
      </x:c>
      <x:c r="J3725" s="4" t="n">
        <x:v>0.341</x:v>
      </x:c>
      <x:c r="K3725" s="4">
        <x:f>I3725*J3725</x:f>
      </x:c>
      <x:c r="L3725" s="4" t="n">
        <x:v>0</x:v>
      </x:c>
      <x:c r="M3725" s="5">
        <x:f>J3725/2.863*100</x:f>
      </x:c>
      <x:c r="N3725" s="6">
        <x:f>M3725*L3725/100</x:f>
      </x:c>
      <x:c r="O3725" s="6">
        <x:f>H3725-N3725</x:f>
      </x:c>
    </x:row>
    <x:row r="3726" spans="1:25">
      <x:c r="A3726" s="0" t="s">
        <x:v>93</x:v>
      </x:c>
      <x:c r="B3726" s="0" t="n">
        <x:v>2640</x:v>
      </x:c>
      <x:c r="C3726" s="0" t="s">
        <x:v>21</x:v>
      </x:c>
      <x:c r="D3726" s="0" t="s">
        <x:v>22</x:v>
      </x:c>
      <x:c r="E3726" s="0" t="s">
        <x:v>23</x:v>
      </x:c>
      <x:c r="F3726" s="0" t="s">
        <x:v>20</x:v>
      </x:c>
      <x:c r="G3726" s="0" t="n">
        <x:v>117</x:v>
      </x:c>
      <x:c r="H3726" s="4" t="n">
        <x:v>43.384</x:v>
      </x:c>
      <x:c r="I3726" s="4" t="n">
        <x:v>117</x:v>
      </x:c>
      <x:c r="J3726" s="4" t="n">
        <x:v>0.371</x:v>
      </x:c>
      <x:c r="K3726" s="4">
        <x:f>I3726*J3726</x:f>
      </x:c>
      <x:c r="L3726" s="4" t="n">
        <x:v>0</x:v>
      </x:c>
      <x:c r="M3726" s="5">
        <x:f>J3726/2.863*100</x:f>
      </x:c>
      <x:c r="N3726" s="6">
        <x:f>M3726*L3726/100</x:f>
      </x:c>
      <x:c r="O3726" s="6">
        <x:f>H3726-N3726</x:f>
      </x:c>
    </x:row>
    <x:row r="3727" spans="1:25">
      <x:c r="A3727" s="0" t="s">
        <x:v>93</x:v>
      </x:c>
      <x:c r="B3727" s="0" t="n">
        <x:v>2640</x:v>
      </x:c>
      <x:c r="C3727" s="0" t="s">
        <x:v>21</x:v>
      </x:c>
      <x:c r="D3727" s="0" t="s">
        <x:v>22</x:v>
      </x:c>
      <x:c r="E3727" s="0" t="s">
        <x:v>23</x:v>
      </x:c>
      <x:c r="F3727" s="0" t="s">
        <x:v>20</x:v>
      </x:c>
      <x:c r="G3727" s="0" t="n">
        <x:v>117</x:v>
      </x:c>
      <x:c r="H3727" s="4" t="n">
        <x:v>43.384</x:v>
      </x:c>
      <x:c r="I3727" s="4" t="n">
        <x:v>117</x:v>
      </x:c>
      <x:c r="J3727" s="4" t="n">
        <x:v>0.371</x:v>
      </x:c>
      <x:c r="K3727" s="4">
        <x:f>I3727*J3727</x:f>
      </x:c>
      <x:c r="L3727" s="4" t="n">
        <x:v>0</x:v>
      </x:c>
      <x:c r="M3727" s="5">
        <x:f>J3727/2.863*100</x:f>
      </x:c>
      <x:c r="N3727" s="6">
        <x:f>M3727*L3727/100</x:f>
      </x:c>
      <x:c r="O3727" s="6">
        <x:f>H3727-N3727</x:f>
      </x:c>
    </x:row>
    <x:row r="3728" spans="1:25">
      <x:c r="A3728" s="0" t="s">
        <x:v>93</x:v>
      </x:c>
      <x:c r="B3728" s="0" t="n">
        <x:v>2640</x:v>
      </x:c>
      <x:c r="C3728" s="0" t="s">
        <x:v>21</x:v>
      </x:c>
      <x:c r="D3728" s="0" t="s">
        <x:v>28</x:v>
      </x:c>
      <x:c r="E3728" s="0" t="s">
        <x:v>19</x:v>
      </x:c>
      <x:c r="F3728" s="0" t="s">
        <x:v>26</x:v>
      </x:c>
      <x:c r="G3728" s="0" t="n">
        <x:v>117</x:v>
      </x:c>
      <x:c r="H3728" s="4" t="n">
        <x:v>30.431</x:v>
      </x:c>
      <x:c r="I3728" s="4" t="n">
        <x:v>117</x:v>
      </x:c>
      <x:c r="J3728" s="4" t="n">
        <x:v>0.26</x:v>
      </x:c>
      <x:c r="K3728" s="4">
        <x:f>I3728*J3728</x:f>
      </x:c>
      <x:c r="L3728" s="4" t="n">
        <x:v>0</x:v>
      </x:c>
      <x:c r="M3728" s="5">
        <x:f>J3728/2.863*100</x:f>
      </x:c>
      <x:c r="N3728" s="6">
        <x:f>M3728*L3728/100</x:f>
      </x:c>
      <x:c r="O3728" s="6">
        <x:f>H3728-N3728</x:f>
      </x:c>
    </x:row>
    <x:row r="3729" spans="1:25">
      <x:c r="A3729" s="0" t="s">
        <x:v>93</x:v>
      </x:c>
      <x:c r="B3729" s="0" t="n">
        <x:v>2640</x:v>
      </x:c>
      <x:c r="C3729" s="0" t="s">
        <x:v>21</x:v>
      </x:c>
      <x:c r="D3729" s="0" t="s">
        <x:v>28</x:v>
      </x:c>
      <x:c r="E3729" s="0" t="s">
        <x:v>23</x:v>
      </x:c>
      <x:c r="F3729" s="0" t="s">
        <x:v>26</x:v>
      </x:c>
      <x:c r="G3729" s="0" t="n">
        <x:v>117</x:v>
      </x:c>
      <x:c r="H3729" s="4" t="n">
        <x:v>177.84</x:v>
      </x:c>
      <x:c r="I3729" s="4" t="n">
        <x:v>117</x:v>
      </x:c>
      <x:c r="J3729" s="4" t="n">
        <x:v>1.52</x:v>
      </x:c>
      <x:c r="K3729" s="4">
        <x:f>I3729*J3729</x:f>
      </x:c>
      <x:c r="L3729" s="4" t="n">
        <x:v>0</x:v>
      </x:c>
      <x:c r="M3729" s="5">
        <x:f>J3729/2.863*100</x:f>
      </x:c>
      <x:c r="N3729" s="6">
        <x:f>M3729*L3729/100</x:f>
      </x:c>
      <x:c r="O3729" s="6">
        <x:f>H3729-N3729</x:f>
      </x:c>
    </x:row>
    <x:row r="3730" spans="1:25">
      <x:c r="A3730" s="0" t="s">
        <x:v>125</x:v>
      </x:c>
      <x:c r="B3730" s="0" t="n">
        <x:v>2641</x:v>
      </x:c>
      <x:c r="C3730" s="0" t="s">
        <x:v>21</x:v>
      </x:c>
      <x:c r="D3730" s="0" t="s">
        <x:v>22</x:v>
      </x:c>
      <x:c r="E3730" s="0" t="s">
        <x:v>23</x:v>
      </x:c>
      <x:c r="F3730" s="0" t="s">
        <x:v>20</x:v>
      </x:c>
      <x:c r="G3730" s="0" t="n">
        <x:v>117</x:v>
      </x:c>
      <x:c r="H3730" s="4" t="n">
        <x:v>39.897</x:v>
      </x:c>
      <x:c r="I3730" s="4" t="n">
        <x:v>117</x:v>
      </x:c>
      <x:c r="J3730" s="4" t="n">
        <x:v>0.341</x:v>
      </x:c>
      <x:c r="K3730" s="4">
        <x:f>I3730*J3730</x:f>
      </x:c>
      <x:c r="L3730" s="4" t="n">
        <x:v>69.79</x:v>
      </x:c>
      <x:c r="M3730" s="5">
        <x:f>J3730/3.234*100</x:f>
      </x:c>
      <x:c r="N3730" s="6">
        <x:f>M3730*L3730/100</x:f>
      </x:c>
      <x:c r="O3730" s="6">
        <x:f>H3730-N3730</x:f>
      </x:c>
    </x:row>
    <x:row r="3731" spans="1:25">
      <x:c r="A3731" s="0" t="s">
        <x:v>125</x:v>
      </x:c>
      <x:c r="B3731" s="0" t="n">
        <x:v>2641</x:v>
      </x:c>
      <x:c r="C3731" s="0" t="s">
        <x:v>21</x:v>
      </x:c>
      <x:c r="D3731" s="0" t="s">
        <x:v>22</x:v>
      </x:c>
      <x:c r="E3731" s="0" t="s">
        <x:v>23</x:v>
      </x:c>
      <x:c r="F3731" s="0" t="s">
        <x:v>20</x:v>
      </x:c>
      <x:c r="G3731" s="0" t="n">
        <x:v>117</x:v>
      </x:c>
      <x:c r="H3731" s="4" t="n">
        <x:v>43.384</x:v>
      </x:c>
      <x:c r="I3731" s="4" t="n">
        <x:v>117</x:v>
      </x:c>
      <x:c r="J3731" s="4" t="n">
        <x:v>0.371</x:v>
      </x:c>
      <x:c r="K3731" s="4">
        <x:f>I3731*J3731</x:f>
      </x:c>
      <x:c r="L3731" s="4" t="n">
        <x:v>69.79</x:v>
      </x:c>
      <x:c r="M3731" s="5">
        <x:f>J3731/3.234*100</x:f>
      </x:c>
      <x:c r="N3731" s="6">
        <x:f>M3731*L3731/100</x:f>
      </x:c>
      <x:c r="O3731" s="6">
        <x:f>H3731-N3731</x:f>
      </x:c>
    </x:row>
    <x:row r="3732" spans="1:25">
      <x:c r="A3732" s="0" t="s">
        <x:v>125</x:v>
      </x:c>
      <x:c r="B3732" s="0" t="n">
        <x:v>2641</x:v>
      </x:c>
      <x:c r="C3732" s="0" t="s">
        <x:v>21</x:v>
      </x:c>
      <x:c r="D3732" s="0" t="s">
        <x:v>22</x:v>
      </x:c>
      <x:c r="E3732" s="0" t="s">
        <x:v>23</x:v>
      </x:c>
      <x:c r="F3732" s="0" t="s">
        <x:v>20</x:v>
      </x:c>
      <x:c r="G3732" s="0" t="n">
        <x:v>117</x:v>
      </x:c>
      <x:c r="H3732" s="4" t="n">
        <x:v>43.384</x:v>
      </x:c>
      <x:c r="I3732" s="4" t="n">
        <x:v>117</x:v>
      </x:c>
      <x:c r="J3732" s="4" t="n">
        <x:v>0.371</x:v>
      </x:c>
      <x:c r="K3732" s="4">
        <x:f>I3732*J3732</x:f>
      </x:c>
      <x:c r="L3732" s="4" t="n">
        <x:v>69.79</x:v>
      </x:c>
      <x:c r="M3732" s="5">
        <x:f>J3732/3.234*100</x:f>
      </x:c>
      <x:c r="N3732" s="6">
        <x:f>M3732*L3732/100</x:f>
      </x:c>
      <x:c r="O3732" s="6">
        <x:f>H3732-N3732</x:f>
      </x:c>
    </x:row>
    <x:row r="3733" spans="1:25">
      <x:c r="A3733" s="0" t="s">
        <x:v>125</x:v>
      </x:c>
      <x:c r="B3733" s="0" t="n">
        <x:v>2641</x:v>
      </x:c>
      <x:c r="C3733" s="0" t="s">
        <x:v>21</x:v>
      </x:c>
      <x:c r="D3733" s="0" t="s">
        <x:v>22</x:v>
      </x:c>
      <x:c r="E3733" s="0" t="s">
        <x:v>23</x:v>
      </x:c>
      <x:c r="F3733" s="0" t="s">
        <x:v>20</x:v>
      </x:c>
      <x:c r="G3733" s="0" t="n">
        <x:v>117</x:v>
      </x:c>
      <x:c r="H3733" s="4" t="n">
        <x:v>43.384</x:v>
      </x:c>
      <x:c r="I3733" s="4" t="n">
        <x:v>117</x:v>
      </x:c>
      <x:c r="J3733" s="4" t="n">
        <x:v>0.371</x:v>
      </x:c>
      <x:c r="K3733" s="4">
        <x:f>I3733*J3733</x:f>
      </x:c>
      <x:c r="L3733" s="4" t="n">
        <x:v>69.79</x:v>
      </x:c>
      <x:c r="M3733" s="5">
        <x:f>J3733/3.234*100</x:f>
      </x:c>
      <x:c r="N3733" s="6">
        <x:f>M3733*L3733/100</x:f>
      </x:c>
      <x:c r="O3733" s="6">
        <x:f>H3733-N3733</x:f>
      </x:c>
    </x:row>
    <x:row r="3734" spans="1:25">
      <x:c r="A3734" s="0" t="s">
        <x:v>125</x:v>
      </x:c>
      <x:c r="B3734" s="0" t="n">
        <x:v>2641</x:v>
      </x:c>
      <x:c r="C3734" s="0" t="s">
        <x:v>21</x:v>
      </x:c>
      <x:c r="D3734" s="0" t="s">
        <x:v>28</x:v>
      </x:c>
      <x:c r="E3734" s="0" t="s">
        <x:v>19</x:v>
      </x:c>
      <x:c r="F3734" s="0" t="s">
        <x:v>26</x:v>
      </x:c>
      <x:c r="G3734" s="0" t="n">
        <x:v>117</x:v>
      </x:c>
      <x:c r="H3734" s="4" t="n">
        <x:v>30.428</x:v>
      </x:c>
      <x:c r="I3734" s="4" t="n">
        <x:v>117</x:v>
      </x:c>
      <x:c r="J3734" s="4" t="n">
        <x:v>0.26</x:v>
      </x:c>
      <x:c r="K3734" s="4">
        <x:f>I3734*J3734</x:f>
      </x:c>
      <x:c r="L3734" s="4" t="n">
        <x:v>69.79</x:v>
      </x:c>
      <x:c r="M3734" s="5">
        <x:f>J3734/3.234*100</x:f>
      </x:c>
      <x:c r="N3734" s="6">
        <x:f>M3734*L3734/100</x:f>
      </x:c>
      <x:c r="O3734" s="6">
        <x:f>H3734-N3734</x:f>
      </x:c>
    </x:row>
    <x:row r="3735" spans="1:25">
      <x:c r="A3735" s="0" t="s">
        <x:v>125</x:v>
      </x:c>
      <x:c r="B3735" s="0" t="n">
        <x:v>2641</x:v>
      </x:c>
      <x:c r="C3735" s="0" t="s">
        <x:v>21</x:v>
      </x:c>
      <x:c r="D3735" s="0" t="s">
        <x:v>28</x:v>
      </x:c>
      <x:c r="E3735" s="0" t="s">
        <x:v>23</x:v>
      </x:c>
      <x:c r="F3735" s="0" t="s">
        <x:v>26</x:v>
      </x:c>
      <x:c r="G3735" s="0" t="n">
        <x:v>117</x:v>
      </x:c>
      <x:c r="H3735" s="4" t="n">
        <x:v>177.84</x:v>
      </x:c>
      <x:c r="I3735" s="4" t="n">
        <x:v>117</x:v>
      </x:c>
      <x:c r="J3735" s="4" t="n">
        <x:v>1.52</x:v>
      </x:c>
      <x:c r="K3735" s="4">
        <x:f>I3735*J3735</x:f>
      </x:c>
      <x:c r="L3735" s="4" t="n">
        <x:v>69.79</x:v>
      </x:c>
      <x:c r="M3735" s="5">
        <x:f>J3735/3.234*100</x:f>
      </x:c>
      <x:c r="N3735" s="6">
        <x:f>M3735*L3735/100</x:f>
      </x:c>
      <x:c r="O3735" s="6">
        <x:f>H3735-N3735</x:f>
      </x:c>
    </x:row>
    <x:row r="3736" spans="1:25">
      <x:c r="A3736" s="0" t="s">
        <x:v>141</x:v>
      </x:c>
      <x:c r="B3736" s="0" t="n">
        <x:v>2642</x:v>
      </x:c>
      <x:c r="C3736" s="0" t="s">
        <x:v>21</x:v>
      </x:c>
      <x:c r="D3736" s="0" t="s">
        <x:v>22</x:v>
      </x:c>
      <x:c r="E3736" s="0" t="s">
        <x:v>23</x:v>
      </x:c>
      <x:c r="F3736" s="0" t="s">
        <x:v>20</x:v>
      </x:c>
      <x:c r="G3736" s="0" t="n">
        <x:v>117</x:v>
      </x:c>
      <x:c r="H3736" s="4" t="n">
        <x:v>39.897</x:v>
      </x:c>
      <x:c r="I3736" s="4" t="n">
        <x:v>117</x:v>
      </x:c>
      <x:c r="J3736" s="4" t="n">
        <x:v>0.341</x:v>
      </x:c>
      <x:c r="K3736" s="4">
        <x:f>I3736*J3736</x:f>
      </x:c>
      <x:c r="L3736" s="4" t="n">
        <x:v>0</x:v>
      </x:c>
      <x:c r="M3736" s="5">
        <x:f>J3736/3.605*100</x:f>
      </x:c>
      <x:c r="N3736" s="6">
        <x:f>M3736*L3736/100</x:f>
      </x:c>
      <x:c r="O3736" s="6">
        <x:f>H3736-N3736</x:f>
      </x:c>
    </x:row>
    <x:row r="3737" spans="1:25">
      <x:c r="A3737" s="0" t="s">
        <x:v>141</x:v>
      </x:c>
      <x:c r="B3737" s="0" t="n">
        <x:v>2642</x:v>
      </x:c>
      <x:c r="C3737" s="0" t="s">
        <x:v>21</x:v>
      </x:c>
      <x:c r="D3737" s="0" t="s">
        <x:v>22</x:v>
      </x:c>
      <x:c r="E3737" s="0" t="s">
        <x:v>23</x:v>
      </x:c>
      <x:c r="F3737" s="0" t="s">
        <x:v>20</x:v>
      </x:c>
      <x:c r="G3737" s="0" t="n">
        <x:v>117</x:v>
      </x:c>
      <x:c r="H3737" s="4" t="n">
        <x:v>43.384</x:v>
      </x:c>
      <x:c r="I3737" s="4" t="n">
        <x:v>117</x:v>
      </x:c>
      <x:c r="J3737" s="4" t="n">
        <x:v>0.371</x:v>
      </x:c>
      <x:c r="K3737" s="4">
        <x:f>I3737*J3737</x:f>
      </x:c>
      <x:c r="L3737" s="4" t="n">
        <x:v>0</x:v>
      </x:c>
      <x:c r="M3737" s="5">
        <x:f>J3737/3.605*100</x:f>
      </x:c>
      <x:c r="N3737" s="6">
        <x:f>M3737*L3737/100</x:f>
      </x:c>
      <x:c r="O3737" s="6">
        <x:f>H3737-N3737</x:f>
      </x:c>
    </x:row>
    <x:row r="3738" spans="1:25">
      <x:c r="A3738" s="0" t="s">
        <x:v>141</x:v>
      </x:c>
      <x:c r="B3738" s="0" t="n">
        <x:v>2642</x:v>
      </x:c>
      <x:c r="C3738" s="0" t="s">
        <x:v>21</x:v>
      </x:c>
      <x:c r="D3738" s="0" t="s">
        <x:v>22</x:v>
      </x:c>
      <x:c r="E3738" s="0" t="s">
        <x:v>23</x:v>
      </x:c>
      <x:c r="F3738" s="0" t="s">
        <x:v>20</x:v>
      </x:c>
      <x:c r="G3738" s="0" t="n">
        <x:v>117</x:v>
      </x:c>
      <x:c r="H3738" s="4" t="n">
        <x:v>43.384</x:v>
      </x:c>
      <x:c r="I3738" s="4" t="n">
        <x:v>117</x:v>
      </x:c>
      <x:c r="J3738" s="4" t="n">
        <x:v>0.371</x:v>
      </x:c>
      <x:c r="K3738" s="4">
        <x:f>I3738*J3738</x:f>
      </x:c>
      <x:c r="L3738" s="4" t="n">
        <x:v>0</x:v>
      </x:c>
      <x:c r="M3738" s="5">
        <x:f>J3738/3.605*100</x:f>
      </x:c>
      <x:c r="N3738" s="6">
        <x:f>M3738*L3738/100</x:f>
      </x:c>
      <x:c r="O3738" s="6">
        <x:f>H3738-N3738</x:f>
      </x:c>
    </x:row>
    <x:row r="3739" spans="1:25">
      <x:c r="A3739" s="0" t="s">
        <x:v>141</x:v>
      </x:c>
      <x:c r="B3739" s="0" t="n">
        <x:v>2642</x:v>
      </x:c>
      <x:c r="C3739" s="0" t="s">
        <x:v>21</x:v>
      </x:c>
      <x:c r="D3739" s="0" t="s">
        <x:v>22</x:v>
      </x:c>
      <x:c r="E3739" s="0" t="s">
        <x:v>23</x:v>
      </x:c>
      <x:c r="F3739" s="0" t="s">
        <x:v>20</x:v>
      </x:c>
      <x:c r="G3739" s="0" t="n">
        <x:v>117</x:v>
      </x:c>
      <x:c r="H3739" s="4" t="n">
        <x:v>43.384</x:v>
      </x:c>
      <x:c r="I3739" s="4" t="n">
        <x:v>117</x:v>
      </x:c>
      <x:c r="J3739" s="4" t="n">
        <x:v>0.371</x:v>
      </x:c>
      <x:c r="K3739" s="4">
        <x:f>I3739*J3739</x:f>
      </x:c>
      <x:c r="L3739" s="4" t="n">
        <x:v>0</x:v>
      </x:c>
      <x:c r="M3739" s="5">
        <x:f>J3739/3.605*100</x:f>
      </x:c>
      <x:c r="N3739" s="6">
        <x:f>M3739*L3739/100</x:f>
      </x:c>
      <x:c r="O3739" s="6">
        <x:f>H3739-N3739</x:f>
      </x:c>
    </x:row>
    <x:row r="3740" spans="1:25">
      <x:c r="A3740" s="0" t="s">
        <x:v>141</x:v>
      </x:c>
      <x:c r="B3740" s="0" t="n">
        <x:v>2642</x:v>
      </x:c>
      <x:c r="C3740" s="0" t="s">
        <x:v>21</x:v>
      </x:c>
      <x:c r="D3740" s="0" t="s">
        <x:v>22</x:v>
      </x:c>
      <x:c r="E3740" s="0" t="s">
        <x:v>23</x:v>
      </x:c>
      <x:c r="F3740" s="0" t="s">
        <x:v>20</x:v>
      </x:c>
      <x:c r="G3740" s="0" t="n">
        <x:v>117</x:v>
      </x:c>
      <x:c r="H3740" s="4" t="n">
        <x:v>43.384</x:v>
      </x:c>
      <x:c r="I3740" s="4" t="n">
        <x:v>117</x:v>
      </x:c>
      <x:c r="J3740" s="4" t="n">
        <x:v>0.371</x:v>
      </x:c>
      <x:c r="K3740" s="4">
        <x:f>I3740*J3740</x:f>
      </x:c>
      <x:c r="L3740" s="4" t="n">
        <x:v>0</x:v>
      </x:c>
      <x:c r="M3740" s="5">
        <x:f>J3740/3.605*100</x:f>
      </x:c>
      <x:c r="N3740" s="6">
        <x:f>M3740*L3740/100</x:f>
      </x:c>
      <x:c r="O3740" s="6">
        <x:f>H3740-N3740</x:f>
      </x:c>
    </x:row>
    <x:row r="3741" spans="1:25">
      <x:c r="A3741" s="0" t="s">
        <x:v>141</x:v>
      </x:c>
      <x:c r="B3741" s="0" t="n">
        <x:v>2642</x:v>
      </x:c>
      <x:c r="C3741" s="0" t="s">
        <x:v>21</x:v>
      </x:c>
      <x:c r="D3741" s="0" t="s">
        <x:v>28</x:v>
      </x:c>
      <x:c r="E3741" s="0" t="s">
        <x:v>19</x:v>
      </x:c>
      <x:c r="F3741" s="0" t="s">
        <x:v>26</x:v>
      </x:c>
      <x:c r="G3741" s="0" t="n">
        <x:v>117</x:v>
      </x:c>
      <x:c r="H3741" s="4" t="n">
        <x:v>30.427</x:v>
      </x:c>
      <x:c r="I3741" s="4" t="n">
        <x:v>117</x:v>
      </x:c>
      <x:c r="J3741" s="4" t="n">
        <x:v>0.26</x:v>
      </x:c>
      <x:c r="K3741" s="4">
        <x:f>I3741*J3741</x:f>
      </x:c>
      <x:c r="L3741" s="4" t="n">
        <x:v>0</x:v>
      </x:c>
      <x:c r="M3741" s="5">
        <x:f>J3741/3.605*100</x:f>
      </x:c>
      <x:c r="N3741" s="6">
        <x:f>M3741*L3741/100</x:f>
      </x:c>
      <x:c r="O3741" s="6">
        <x:f>H3741-N3741</x:f>
      </x:c>
    </x:row>
    <x:row r="3742" spans="1:25">
      <x:c r="A3742" s="0" t="s">
        <x:v>141</x:v>
      </x:c>
      <x:c r="B3742" s="0" t="n">
        <x:v>2642</x:v>
      </x:c>
      <x:c r="C3742" s="0" t="s">
        <x:v>21</x:v>
      </x:c>
      <x:c r="D3742" s="0" t="s">
        <x:v>28</x:v>
      </x:c>
      <x:c r="E3742" s="0" t="s">
        <x:v>23</x:v>
      </x:c>
      <x:c r="F3742" s="0" t="s">
        <x:v>26</x:v>
      </x:c>
      <x:c r="G3742" s="0" t="n">
        <x:v>117</x:v>
      </x:c>
      <x:c r="H3742" s="4" t="n">
        <x:v>177.84</x:v>
      </x:c>
      <x:c r="I3742" s="4" t="n">
        <x:v>117</x:v>
      </x:c>
      <x:c r="J3742" s="4" t="n">
        <x:v>1.52</x:v>
      </x:c>
      <x:c r="K3742" s="4">
        <x:f>I3742*J3742</x:f>
      </x:c>
      <x:c r="L3742" s="4" t="n">
        <x:v>0</x:v>
      </x:c>
      <x:c r="M3742" s="5">
        <x:f>J3742/3.605*100</x:f>
      </x:c>
      <x:c r="N3742" s="6">
        <x:f>M3742*L3742/100</x:f>
      </x:c>
      <x:c r="O3742" s="6">
        <x:f>H3742-N3742</x:f>
      </x:c>
    </x:row>
    <x:row r="3743" spans="1:25">
      <x:c r="A3743" s="0" t="s">
        <x:v>65</x:v>
      </x:c>
      <x:c r="B3743" s="0" t="n">
        <x:v>2643</x:v>
      </x:c>
      <x:c r="C3743" s="0" t="s">
        <x:v>21</x:v>
      </x:c>
      <x:c r="D3743" s="0" t="s">
        <x:v>22</x:v>
      </x:c>
      <x:c r="E3743" s="0" t="s">
        <x:v>23</x:v>
      </x:c>
      <x:c r="F3743" s="0" t="s">
        <x:v>20</x:v>
      </x:c>
      <x:c r="G3743" s="0" t="n">
        <x:v>117</x:v>
      </x:c>
      <x:c r="H3743" s="4" t="n">
        <x:v>39.897</x:v>
      </x:c>
      <x:c r="I3743" s="4" t="n">
        <x:v>117</x:v>
      </x:c>
      <x:c r="J3743" s="4" t="n">
        <x:v>0.341</x:v>
      </x:c>
      <x:c r="K3743" s="4">
        <x:f>I3743*J3743</x:f>
      </x:c>
      <x:c r="L3743" s="4" t="n">
        <x:v>0</x:v>
      </x:c>
      <x:c r="M3743" s="5">
        <x:f>J3743/3.274*100</x:f>
      </x:c>
      <x:c r="N3743" s="6">
        <x:f>M3743*L3743/100</x:f>
      </x:c>
      <x:c r="O3743" s="6">
        <x:f>H3743-N3743</x:f>
      </x:c>
    </x:row>
    <x:row r="3744" spans="1:25">
      <x:c r="A3744" s="0" t="s">
        <x:v>65</x:v>
      </x:c>
      <x:c r="B3744" s="0" t="n">
        <x:v>2643</x:v>
      </x:c>
      <x:c r="C3744" s="0" t="s">
        <x:v>21</x:v>
      </x:c>
      <x:c r="D3744" s="0" t="s">
        <x:v>22</x:v>
      </x:c>
      <x:c r="E3744" s="0" t="s">
        <x:v>23</x:v>
      </x:c>
      <x:c r="F3744" s="0" t="s">
        <x:v>20</x:v>
      </x:c>
      <x:c r="G3744" s="0" t="n">
        <x:v>117</x:v>
      </x:c>
      <x:c r="H3744" s="4" t="n">
        <x:v>43.384</x:v>
      </x:c>
      <x:c r="I3744" s="4" t="n">
        <x:v>117</x:v>
      </x:c>
      <x:c r="J3744" s="4" t="n">
        <x:v>0.371</x:v>
      </x:c>
      <x:c r="K3744" s="4">
        <x:f>I3744*J3744</x:f>
      </x:c>
      <x:c r="L3744" s="4" t="n">
        <x:v>0</x:v>
      </x:c>
      <x:c r="M3744" s="5">
        <x:f>J3744/3.274*100</x:f>
      </x:c>
      <x:c r="N3744" s="6">
        <x:f>M3744*L3744/100</x:f>
      </x:c>
      <x:c r="O3744" s="6">
        <x:f>H3744-N3744</x:f>
      </x:c>
    </x:row>
    <x:row r="3745" spans="1:25">
      <x:c r="A3745" s="0" t="s">
        <x:v>65</x:v>
      </x:c>
      <x:c r="B3745" s="0" t="n">
        <x:v>2643</x:v>
      </x:c>
      <x:c r="C3745" s="0" t="s">
        <x:v>21</x:v>
      </x:c>
      <x:c r="D3745" s="0" t="s">
        <x:v>22</x:v>
      </x:c>
      <x:c r="E3745" s="0" t="s">
        <x:v>23</x:v>
      </x:c>
      <x:c r="F3745" s="0" t="s">
        <x:v>20</x:v>
      </x:c>
      <x:c r="G3745" s="0" t="n">
        <x:v>117</x:v>
      </x:c>
      <x:c r="H3745" s="4" t="n">
        <x:v>43.384</x:v>
      </x:c>
      <x:c r="I3745" s="4" t="n">
        <x:v>117</x:v>
      </x:c>
      <x:c r="J3745" s="4" t="n">
        <x:v>0.371</x:v>
      </x:c>
      <x:c r="K3745" s="4">
        <x:f>I3745*J3745</x:f>
      </x:c>
      <x:c r="L3745" s="4" t="n">
        <x:v>0</x:v>
      </x:c>
      <x:c r="M3745" s="5">
        <x:f>J3745/3.274*100</x:f>
      </x:c>
      <x:c r="N3745" s="6">
        <x:f>M3745*L3745/100</x:f>
      </x:c>
      <x:c r="O3745" s="6">
        <x:f>H3745-N3745</x:f>
      </x:c>
    </x:row>
    <x:row r="3746" spans="1:25">
      <x:c r="A3746" s="0" t="s">
        <x:v>65</x:v>
      </x:c>
      <x:c r="B3746" s="0" t="n">
        <x:v>2643</x:v>
      </x:c>
      <x:c r="C3746" s="0" t="s">
        <x:v>21</x:v>
      </x:c>
      <x:c r="D3746" s="0" t="s">
        <x:v>22</x:v>
      </x:c>
      <x:c r="E3746" s="0" t="s">
        <x:v>23</x:v>
      </x:c>
      <x:c r="F3746" s="0" t="s">
        <x:v>20</x:v>
      </x:c>
      <x:c r="G3746" s="0" t="n">
        <x:v>117</x:v>
      </x:c>
      <x:c r="H3746" s="4" t="n">
        <x:v>4.64</x:v>
      </x:c>
      <x:c r="I3746" s="4" t="n">
        <x:v>117</x:v>
      </x:c>
      <x:c r="J3746" s="4" t="n">
        <x:v>0.04</x:v>
      </x:c>
      <x:c r="K3746" s="4">
        <x:f>I3746*J3746</x:f>
      </x:c>
      <x:c r="L3746" s="4" t="n">
        <x:v>0</x:v>
      </x:c>
      <x:c r="M3746" s="5">
        <x:f>J3746/3.274*100</x:f>
      </x:c>
      <x:c r="N3746" s="6">
        <x:f>M3746*L3746/100</x:f>
      </x:c>
      <x:c r="O3746" s="6">
        <x:f>H3746-N3746</x:f>
      </x:c>
    </x:row>
    <x:row r="3747" spans="1:25">
      <x:c r="A3747" s="0" t="s">
        <x:v>65</x:v>
      </x:c>
      <x:c r="B3747" s="0" t="n">
        <x:v>2643</x:v>
      </x:c>
      <x:c r="C3747" s="0" t="s">
        <x:v>21</x:v>
      </x:c>
      <x:c r="D3747" s="0" t="s">
        <x:v>22</x:v>
      </x:c>
      <x:c r="E3747" s="0" t="s">
        <x:v>23</x:v>
      </x:c>
      <x:c r="F3747" s="0" t="s">
        <x:v>20</x:v>
      </x:c>
      <x:c r="G3747" s="0" t="n">
        <x:v>117</x:v>
      </x:c>
      <x:c r="H3747" s="4" t="n">
        <x:v>43.384</x:v>
      </x:c>
      <x:c r="I3747" s="4" t="n">
        <x:v>117</x:v>
      </x:c>
      <x:c r="J3747" s="4" t="n">
        <x:v>0.371</x:v>
      </x:c>
      <x:c r="K3747" s="4">
        <x:f>I3747*J3747</x:f>
      </x:c>
      <x:c r="L3747" s="4" t="n">
        <x:v>0</x:v>
      </x:c>
      <x:c r="M3747" s="5">
        <x:f>J3747/3.274*100</x:f>
      </x:c>
      <x:c r="N3747" s="6">
        <x:f>M3747*L3747/100</x:f>
      </x:c>
      <x:c r="O3747" s="6">
        <x:f>H3747-N3747</x:f>
      </x:c>
    </x:row>
    <x:row r="3748" spans="1:25">
      <x:c r="A3748" s="0" t="s">
        <x:v>65</x:v>
      </x:c>
      <x:c r="B3748" s="0" t="n">
        <x:v>2643</x:v>
      </x:c>
      <x:c r="C3748" s="0" t="s">
        <x:v>21</x:v>
      </x:c>
      <x:c r="D3748" s="0" t="s">
        <x:v>28</x:v>
      </x:c>
      <x:c r="E3748" s="0" t="s">
        <x:v>19</x:v>
      </x:c>
      <x:c r="F3748" s="0" t="s">
        <x:v>26</x:v>
      </x:c>
      <x:c r="G3748" s="0" t="n">
        <x:v>117</x:v>
      </x:c>
      <x:c r="H3748" s="4" t="n">
        <x:v>30.428</x:v>
      </x:c>
      <x:c r="I3748" s="4" t="n">
        <x:v>117</x:v>
      </x:c>
      <x:c r="J3748" s="4" t="n">
        <x:v>0.26</x:v>
      </x:c>
      <x:c r="K3748" s="4">
        <x:f>I3748*J3748</x:f>
      </x:c>
      <x:c r="L3748" s="4" t="n">
        <x:v>0</x:v>
      </x:c>
      <x:c r="M3748" s="5">
        <x:f>J3748/3.274*100</x:f>
      </x:c>
      <x:c r="N3748" s="6">
        <x:f>M3748*L3748/100</x:f>
      </x:c>
      <x:c r="O3748" s="6">
        <x:f>H3748-N3748</x:f>
      </x:c>
    </x:row>
    <x:row r="3749" spans="1:25">
      <x:c r="A3749" s="0" t="s">
        <x:v>65</x:v>
      </x:c>
      <x:c r="B3749" s="0" t="n">
        <x:v>2643</x:v>
      </x:c>
      <x:c r="C3749" s="0" t="s">
        <x:v>21</x:v>
      </x:c>
      <x:c r="D3749" s="0" t="s">
        <x:v>28</x:v>
      </x:c>
      <x:c r="E3749" s="0" t="s">
        <x:v>23</x:v>
      </x:c>
      <x:c r="F3749" s="0" t="s">
        <x:v>26</x:v>
      </x:c>
      <x:c r="G3749" s="0" t="n">
        <x:v>117</x:v>
      </x:c>
      <x:c r="H3749" s="4" t="n">
        <x:v>177.84</x:v>
      </x:c>
      <x:c r="I3749" s="4" t="n">
        <x:v>117</x:v>
      </x:c>
      <x:c r="J3749" s="4" t="n">
        <x:v>1.52</x:v>
      </x:c>
      <x:c r="K3749" s="4">
        <x:f>I3749*J3749</x:f>
      </x:c>
      <x:c r="L3749" s="4" t="n">
        <x:v>0</x:v>
      </x:c>
      <x:c r="M3749" s="5">
        <x:f>J3749/3.274*100</x:f>
      </x:c>
      <x:c r="N3749" s="6">
        <x:f>M3749*L3749/100</x:f>
      </x:c>
      <x:c r="O3749" s="6">
        <x:f>H3749-N3749</x:f>
      </x:c>
    </x:row>
    <x:row r="3750" spans="1:25">
      <x:c r="A3750" s="0" t="s">
        <x:v>89</x:v>
      </x:c>
      <x:c r="B3750" s="0" t="n">
        <x:v>2644</x:v>
      </x:c>
      <x:c r="C3750" s="0" t="s">
        <x:v>21</x:v>
      </x:c>
      <x:c r="D3750" s="0" t="s">
        <x:v>22</x:v>
      </x:c>
      <x:c r="E3750" s="0" t="s">
        <x:v>23</x:v>
      </x:c>
      <x:c r="F3750" s="0" t="s">
        <x:v>20</x:v>
      </x:c>
      <x:c r="G3750" s="0" t="n">
        <x:v>117</x:v>
      </x:c>
      <x:c r="H3750" s="4" t="n">
        <x:v>39.897</x:v>
      </x:c>
      <x:c r="I3750" s="4" t="n">
        <x:v>117</x:v>
      </x:c>
      <x:c r="J3750" s="4" t="n">
        <x:v>0.341</x:v>
      </x:c>
      <x:c r="K3750" s="4">
        <x:f>I3750*J3750</x:f>
      </x:c>
      <x:c r="L3750" s="4" t="n">
        <x:v>26.004</x:v>
      </x:c>
      <x:c r="M3750" s="5">
        <x:f>J3750/2.863*100</x:f>
      </x:c>
      <x:c r="N3750" s="6">
        <x:f>M3750*L3750/100</x:f>
      </x:c>
      <x:c r="O3750" s="6">
        <x:f>H3750-N3750</x:f>
      </x:c>
    </x:row>
    <x:row r="3751" spans="1:25">
      <x:c r="A3751" s="0" t="s">
        <x:v>89</x:v>
      </x:c>
      <x:c r="B3751" s="0" t="n">
        <x:v>2644</x:v>
      </x:c>
      <x:c r="C3751" s="0" t="s">
        <x:v>21</x:v>
      </x:c>
      <x:c r="D3751" s="0" t="s">
        <x:v>22</x:v>
      </x:c>
      <x:c r="E3751" s="0" t="s">
        <x:v>23</x:v>
      </x:c>
      <x:c r="F3751" s="0" t="s">
        <x:v>20</x:v>
      </x:c>
      <x:c r="G3751" s="0" t="n">
        <x:v>117</x:v>
      </x:c>
      <x:c r="H3751" s="4" t="n">
        <x:v>43.384</x:v>
      </x:c>
      <x:c r="I3751" s="4" t="n">
        <x:v>117</x:v>
      </x:c>
      <x:c r="J3751" s="4" t="n">
        <x:v>0.371</x:v>
      </x:c>
      <x:c r="K3751" s="4">
        <x:f>I3751*J3751</x:f>
      </x:c>
      <x:c r="L3751" s="4" t="n">
        <x:v>26.004</x:v>
      </x:c>
      <x:c r="M3751" s="5">
        <x:f>J3751/2.863*100</x:f>
      </x:c>
      <x:c r="N3751" s="6">
        <x:f>M3751*L3751/100</x:f>
      </x:c>
      <x:c r="O3751" s="6">
        <x:f>H3751-N3751</x:f>
      </x:c>
    </x:row>
    <x:row r="3752" spans="1:25">
      <x:c r="A3752" s="0" t="s">
        <x:v>89</x:v>
      </x:c>
      <x:c r="B3752" s="0" t="n">
        <x:v>2644</x:v>
      </x:c>
      <x:c r="C3752" s="0" t="s">
        <x:v>21</x:v>
      </x:c>
      <x:c r="D3752" s="0" t="s">
        <x:v>22</x:v>
      </x:c>
      <x:c r="E3752" s="0" t="s">
        <x:v>23</x:v>
      </x:c>
      <x:c r="F3752" s="0" t="s">
        <x:v>20</x:v>
      </x:c>
      <x:c r="G3752" s="0" t="n">
        <x:v>117</x:v>
      </x:c>
      <x:c r="H3752" s="4" t="n">
        <x:v>43.384</x:v>
      </x:c>
      <x:c r="I3752" s="4" t="n">
        <x:v>117</x:v>
      </x:c>
      <x:c r="J3752" s="4" t="n">
        <x:v>0.371</x:v>
      </x:c>
      <x:c r="K3752" s="4">
        <x:f>I3752*J3752</x:f>
      </x:c>
      <x:c r="L3752" s="4" t="n">
        <x:v>26.004</x:v>
      </x:c>
      <x:c r="M3752" s="5">
        <x:f>J3752/2.863*100</x:f>
      </x:c>
      <x:c r="N3752" s="6">
        <x:f>M3752*L3752/100</x:f>
      </x:c>
      <x:c r="O3752" s="6">
        <x:f>H3752-N3752</x:f>
      </x:c>
    </x:row>
    <x:row r="3753" spans="1:25">
      <x:c r="A3753" s="0" t="s">
        <x:v>89</x:v>
      </x:c>
      <x:c r="B3753" s="0" t="n">
        <x:v>2644</x:v>
      </x:c>
      <x:c r="C3753" s="0" t="s">
        <x:v>21</x:v>
      </x:c>
      <x:c r="D3753" s="0" t="s">
        <x:v>28</x:v>
      </x:c>
      <x:c r="E3753" s="0" t="s">
        <x:v>19</x:v>
      </x:c>
      <x:c r="F3753" s="0" t="s">
        <x:v>26</x:v>
      </x:c>
      <x:c r="G3753" s="0" t="n">
        <x:v>117</x:v>
      </x:c>
      <x:c r="H3753" s="4" t="n">
        <x:v>30.428</x:v>
      </x:c>
      <x:c r="I3753" s="4" t="n">
        <x:v>117</x:v>
      </x:c>
      <x:c r="J3753" s="4" t="n">
        <x:v>0.26</x:v>
      </x:c>
      <x:c r="K3753" s="4">
        <x:f>I3753*J3753</x:f>
      </x:c>
      <x:c r="L3753" s="4" t="n">
        <x:v>26.004</x:v>
      </x:c>
      <x:c r="M3753" s="5">
        <x:f>J3753/2.863*100</x:f>
      </x:c>
      <x:c r="N3753" s="6">
        <x:f>M3753*L3753/100</x:f>
      </x:c>
      <x:c r="O3753" s="6">
        <x:f>H3753-N3753</x:f>
      </x:c>
    </x:row>
    <x:row r="3754" spans="1:25">
      <x:c r="A3754" s="0" t="s">
        <x:v>89</x:v>
      </x:c>
      <x:c r="B3754" s="0" t="n">
        <x:v>2644</x:v>
      </x:c>
      <x:c r="C3754" s="0" t="s">
        <x:v>21</x:v>
      </x:c>
      <x:c r="D3754" s="0" t="s">
        <x:v>28</x:v>
      </x:c>
      <x:c r="E3754" s="0" t="s">
        <x:v>23</x:v>
      </x:c>
      <x:c r="F3754" s="0" t="s">
        <x:v>26</x:v>
      </x:c>
      <x:c r="G3754" s="0" t="n">
        <x:v>117</x:v>
      </x:c>
      <x:c r="H3754" s="4" t="n">
        <x:v>177.84</x:v>
      </x:c>
      <x:c r="I3754" s="4" t="n">
        <x:v>117</x:v>
      </x:c>
      <x:c r="J3754" s="4" t="n">
        <x:v>1.52</x:v>
      </x:c>
      <x:c r="K3754" s="4">
        <x:f>I3754*J3754</x:f>
      </x:c>
      <x:c r="L3754" s="4" t="n">
        <x:v>26.004</x:v>
      </x:c>
      <x:c r="M3754" s="5">
        <x:f>J3754/2.863*100</x:f>
      </x:c>
      <x:c r="N3754" s="6">
        <x:f>M3754*L3754/100</x:f>
      </x:c>
      <x:c r="O3754" s="6">
        <x:f>H3754-N3754</x:f>
      </x:c>
    </x:row>
    <x:row r="3755" spans="1:25">
      <x:c r="A3755" s="0" t="s">
        <x:v>147</x:v>
      </x:c>
      <x:c r="B3755" s="0" t="n">
        <x:v>2645</x:v>
      </x:c>
      <x:c r="C3755" s="0" t="s">
        <x:v>21</x:v>
      </x:c>
      <x:c r="D3755" s="0" t="s">
        <x:v>22</x:v>
      </x:c>
      <x:c r="E3755" s="0" t="s">
        <x:v>23</x:v>
      </x:c>
      <x:c r="F3755" s="0" t="s">
        <x:v>20</x:v>
      </x:c>
      <x:c r="G3755" s="0" t="n">
        <x:v>117</x:v>
      </x:c>
      <x:c r="H3755" s="4" t="n">
        <x:v>39.897</x:v>
      </x:c>
      <x:c r="I3755" s="4" t="n">
        <x:v>117</x:v>
      </x:c>
      <x:c r="J3755" s="4" t="n">
        <x:v>0.341</x:v>
      </x:c>
      <x:c r="K3755" s="4">
        <x:f>I3755*J3755</x:f>
      </x:c>
      <x:c r="L3755" s="4" t="n">
        <x:v>96.604</x:v>
      </x:c>
      <x:c r="M3755" s="5">
        <x:f>J3755/3.605*100</x:f>
      </x:c>
      <x:c r="N3755" s="6">
        <x:f>M3755*L3755/100</x:f>
      </x:c>
      <x:c r="O3755" s="6">
        <x:f>H3755-N3755</x:f>
      </x:c>
    </x:row>
    <x:row r="3756" spans="1:25">
      <x:c r="A3756" s="0" t="s">
        <x:v>147</x:v>
      </x:c>
      <x:c r="B3756" s="0" t="n">
        <x:v>2645</x:v>
      </x:c>
      <x:c r="C3756" s="0" t="s">
        <x:v>21</x:v>
      </x:c>
      <x:c r="D3756" s="0" t="s">
        <x:v>22</x:v>
      </x:c>
      <x:c r="E3756" s="0" t="s">
        <x:v>23</x:v>
      </x:c>
      <x:c r="F3756" s="0" t="s">
        <x:v>20</x:v>
      </x:c>
      <x:c r="G3756" s="0" t="n">
        <x:v>117</x:v>
      </x:c>
      <x:c r="H3756" s="4" t="n">
        <x:v>43.384</x:v>
      </x:c>
      <x:c r="I3756" s="4" t="n">
        <x:v>117</x:v>
      </x:c>
      <x:c r="J3756" s="4" t="n">
        <x:v>0.371</x:v>
      </x:c>
      <x:c r="K3756" s="4">
        <x:f>I3756*J3756</x:f>
      </x:c>
      <x:c r="L3756" s="4" t="n">
        <x:v>96.604</x:v>
      </x:c>
      <x:c r="M3756" s="5">
        <x:f>J3756/3.605*100</x:f>
      </x:c>
      <x:c r="N3756" s="6">
        <x:f>M3756*L3756/100</x:f>
      </x:c>
      <x:c r="O3756" s="6">
        <x:f>H3756-N3756</x:f>
      </x:c>
    </x:row>
    <x:row r="3757" spans="1:25">
      <x:c r="A3757" s="0" t="s">
        <x:v>147</x:v>
      </x:c>
      <x:c r="B3757" s="0" t="n">
        <x:v>2645</x:v>
      </x:c>
      <x:c r="C3757" s="0" t="s">
        <x:v>21</x:v>
      </x:c>
      <x:c r="D3757" s="0" t="s">
        <x:v>22</x:v>
      </x:c>
      <x:c r="E3757" s="0" t="s">
        <x:v>23</x:v>
      </x:c>
      <x:c r="F3757" s="0" t="s">
        <x:v>20</x:v>
      </x:c>
      <x:c r="G3757" s="0" t="n">
        <x:v>117</x:v>
      </x:c>
      <x:c r="H3757" s="4" t="n">
        <x:v>43.384</x:v>
      </x:c>
      <x:c r="I3757" s="4" t="n">
        <x:v>117</x:v>
      </x:c>
      <x:c r="J3757" s="4" t="n">
        <x:v>0.371</x:v>
      </x:c>
      <x:c r="K3757" s="4">
        <x:f>I3757*J3757</x:f>
      </x:c>
      <x:c r="L3757" s="4" t="n">
        <x:v>96.604</x:v>
      </x:c>
      <x:c r="M3757" s="5">
        <x:f>J3757/3.605*100</x:f>
      </x:c>
      <x:c r="N3757" s="6">
        <x:f>M3757*L3757/100</x:f>
      </x:c>
      <x:c r="O3757" s="6">
        <x:f>H3757-N3757</x:f>
      </x:c>
    </x:row>
    <x:row r="3758" spans="1:25">
      <x:c r="A3758" s="0" t="s">
        <x:v>147</x:v>
      </x:c>
      <x:c r="B3758" s="0" t="n">
        <x:v>2645</x:v>
      </x:c>
      <x:c r="C3758" s="0" t="s">
        <x:v>21</x:v>
      </x:c>
      <x:c r="D3758" s="0" t="s">
        <x:v>22</x:v>
      </x:c>
      <x:c r="E3758" s="0" t="s">
        <x:v>23</x:v>
      </x:c>
      <x:c r="F3758" s="0" t="s">
        <x:v>20</x:v>
      </x:c>
      <x:c r="G3758" s="0" t="n">
        <x:v>117</x:v>
      </x:c>
      <x:c r="H3758" s="4" t="n">
        <x:v>43.384</x:v>
      </x:c>
      <x:c r="I3758" s="4" t="n">
        <x:v>117</x:v>
      </x:c>
      <x:c r="J3758" s="4" t="n">
        <x:v>0.371</x:v>
      </x:c>
      <x:c r="K3758" s="4">
        <x:f>I3758*J3758</x:f>
      </x:c>
      <x:c r="L3758" s="4" t="n">
        <x:v>96.604</x:v>
      </x:c>
      <x:c r="M3758" s="5">
        <x:f>J3758/3.605*100</x:f>
      </x:c>
      <x:c r="N3758" s="6">
        <x:f>M3758*L3758/100</x:f>
      </x:c>
      <x:c r="O3758" s="6">
        <x:f>H3758-N3758</x:f>
      </x:c>
    </x:row>
    <x:row r="3759" spans="1:25">
      <x:c r="A3759" s="0" t="s">
        <x:v>147</x:v>
      </x:c>
      <x:c r="B3759" s="0" t="n">
        <x:v>2645</x:v>
      </x:c>
      <x:c r="C3759" s="0" t="s">
        <x:v>21</x:v>
      </x:c>
      <x:c r="D3759" s="0" t="s">
        <x:v>22</x:v>
      </x:c>
      <x:c r="E3759" s="0" t="s">
        <x:v>23</x:v>
      </x:c>
      <x:c r="F3759" s="0" t="s">
        <x:v>20</x:v>
      </x:c>
      <x:c r="G3759" s="0" t="n">
        <x:v>117</x:v>
      </x:c>
      <x:c r="H3759" s="4" t="n">
        <x:v>43.384</x:v>
      </x:c>
      <x:c r="I3759" s="4" t="n">
        <x:v>117</x:v>
      </x:c>
      <x:c r="J3759" s="4" t="n">
        <x:v>0.371</x:v>
      </x:c>
      <x:c r="K3759" s="4">
        <x:f>I3759*J3759</x:f>
      </x:c>
      <x:c r="L3759" s="4" t="n">
        <x:v>96.604</x:v>
      </x:c>
      <x:c r="M3759" s="5">
        <x:f>J3759/3.605*100</x:f>
      </x:c>
      <x:c r="N3759" s="6">
        <x:f>M3759*L3759/100</x:f>
      </x:c>
      <x:c r="O3759" s="6">
        <x:f>H3759-N3759</x:f>
      </x:c>
    </x:row>
    <x:row r="3760" spans="1:25">
      <x:c r="A3760" s="0" t="s">
        <x:v>147</x:v>
      </x:c>
      <x:c r="B3760" s="0" t="n">
        <x:v>2645</x:v>
      </x:c>
      <x:c r="C3760" s="0" t="s">
        <x:v>21</x:v>
      </x:c>
      <x:c r="D3760" s="0" t="s">
        <x:v>28</x:v>
      </x:c>
      <x:c r="E3760" s="0" t="s">
        <x:v>19</x:v>
      </x:c>
      <x:c r="F3760" s="0" t="s">
        <x:v>26</x:v>
      </x:c>
      <x:c r="G3760" s="0" t="n">
        <x:v>117</x:v>
      </x:c>
      <x:c r="H3760" s="4" t="n">
        <x:v>30.428</x:v>
      </x:c>
      <x:c r="I3760" s="4" t="n">
        <x:v>117</x:v>
      </x:c>
      <x:c r="J3760" s="4" t="n">
        <x:v>0.26</x:v>
      </x:c>
      <x:c r="K3760" s="4">
        <x:f>I3760*J3760</x:f>
      </x:c>
      <x:c r="L3760" s="4" t="n">
        <x:v>96.604</x:v>
      </x:c>
      <x:c r="M3760" s="5">
        <x:f>J3760/3.605*100</x:f>
      </x:c>
      <x:c r="N3760" s="6">
        <x:f>M3760*L3760/100</x:f>
      </x:c>
      <x:c r="O3760" s="6">
        <x:f>H3760-N3760</x:f>
      </x:c>
    </x:row>
    <x:row r="3761" spans="1:25">
      <x:c r="A3761" s="0" t="s">
        <x:v>147</x:v>
      </x:c>
      <x:c r="B3761" s="0" t="n">
        <x:v>2645</x:v>
      </x:c>
      <x:c r="C3761" s="0" t="s">
        <x:v>21</x:v>
      </x:c>
      <x:c r="D3761" s="0" t="s">
        <x:v>28</x:v>
      </x:c>
      <x:c r="E3761" s="0" t="s">
        <x:v>23</x:v>
      </x:c>
      <x:c r="F3761" s="0" t="s">
        <x:v>26</x:v>
      </x:c>
      <x:c r="G3761" s="0" t="n">
        <x:v>117</x:v>
      </x:c>
      <x:c r="H3761" s="4" t="n">
        <x:v>177.84</x:v>
      </x:c>
      <x:c r="I3761" s="4" t="n">
        <x:v>117</x:v>
      </x:c>
      <x:c r="J3761" s="4" t="n">
        <x:v>1.52</x:v>
      </x:c>
      <x:c r="K3761" s="4">
        <x:f>I3761*J3761</x:f>
      </x:c>
      <x:c r="L3761" s="4" t="n">
        <x:v>96.604</x:v>
      </x:c>
      <x:c r="M3761" s="5">
        <x:f>J3761/3.605*100</x:f>
      </x:c>
      <x:c r="N3761" s="6">
        <x:f>M3761*L3761/100</x:f>
      </x:c>
      <x:c r="O3761" s="6">
        <x:f>H3761-N3761</x:f>
      </x:c>
    </x:row>
    <x:row r="3762" spans="1:25">
      <x:c r="A3762" s="0" t="s">
        <x:v>55</x:v>
      </x:c>
      <x:c r="B3762" s="0" t="n">
        <x:v>2646</x:v>
      </x:c>
      <x:c r="C3762" s="0" t="s">
        <x:v>21</x:v>
      </x:c>
      <x:c r="D3762" s="0" t="s">
        <x:v>33</x:v>
      </x:c>
      <x:c r="E3762" s="0" t="s">
        <x:v>73</x:v>
      </x:c>
      <x:c r="F3762" s="0" t="s">
        <x:v>20</x:v>
      </x:c>
      <x:c r="G3762" s="0" t="n">
        <x:v>173</x:v>
      </x:c>
      <x:c r="H3762" s="4" t="n">
        <x:v>46.018</x:v>
      </x:c>
      <x:c r="I3762" s="4" t="n">
        <x:v>173</x:v>
      </x:c>
      <x:c r="J3762" s="4" t="n">
        <x:v>0.266</x:v>
      </x:c>
      <x:c r="K3762" s="4">
        <x:f>I3762*J3762</x:f>
      </x:c>
      <x:c r="L3762" s="4" t="n">
        <x:v>101.634</x:v>
      </x:c>
      <x:c r="M3762" s="5">
        <x:f>J3762/2.057*100</x:f>
      </x:c>
      <x:c r="N3762" s="6">
        <x:f>M3762*L3762/100</x:f>
      </x:c>
      <x:c r="O3762" s="6">
        <x:f>H3762-N3762</x:f>
      </x:c>
    </x:row>
    <x:row r="3763" spans="1:25">
      <x:c r="A3763" s="0" t="s">
        <x:v>55</x:v>
      </x:c>
      <x:c r="B3763" s="0" t="n">
        <x:v>2646</x:v>
      </x:c>
      <x:c r="C3763" s="0" t="s">
        <x:v>21</x:v>
      </x:c>
      <x:c r="D3763" s="0" t="s">
        <x:v>22</x:v>
      </x:c>
      <x:c r="E3763" s="0" t="s">
        <x:v>74</x:v>
      </x:c>
      <x:c r="F3763" s="0" t="s">
        <x:v>20</x:v>
      </x:c>
      <x:c r="G3763" s="0" t="n">
        <x:v>173</x:v>
      </x:c>
      <x:c r="H3763" s="4" t="n">
        <x:v>50.4</x:v>
      </x:c>
      <x:c r="I3763" s="4" t="n">
        <x:v>173</x:v>
      </x:c>
      <x:c r="J3763" s="4" t="n">
        <x:v>0.291</x:v>
      </x:c>
      <x:c r="K3763" s="4">
        <x:f>I3763*J3763</x:f>
      </x:c>
      <x:c r="L3763" s="4" t="n">
        <x:v>101.634</x:v>
      </x:c>
      <x:c r="M3763" s="5">
        <x:f>J3763/2.057*100</x:f>
      </x:c>
      <x:c r="N3763" s="6">
        <x:f>M3763*L3763/100</x:f>
      </x:c>
      <x:c r="O3763" s="6">
        <x:f>H3763-N3763</x:f>
      </x:c>
    </x:row>
    <x:row r="3764" spans="1:25">
      <x:c r="A3764" s="0" t="s">
        <x:v>55</x:v>
      </x:c>
      <x:c r="B3764" s="0" t="n">
        <x:v>2646</x:v>
      </x:c>
      <x:c r="C3764" s="0" t="s">
        <x:v>21</x:v>
      </x:c>
      <x:c r="D3764" s="0" t="s">
        <x:v>22</x:v>
      </x:c>
      <x:c r="E3764" s="0" t="s">
        <x:v>74</x:v>
      </x:c>
      <x:c r="F3764" s="0" t="s">
        <x:v>20</x:v>
      </x:c>
      <x:c r="G3764" s="0" t="n">
        <x:v>173</x:v>
      </x:c>
      <x:c r="H3764" s="4" t="n">
        <x:v>50.4</x:v>
      </x:c>
      <x:c r="I3764" s="4" t="n">
        <x:v>173</x:v>
      </x:c>
      <x:c r="J3764" s="4" t="n">
        <x:v>0.291</x:v>
      </x:c>
      <x:c r="K3764" s="4">
        <x:f>I3764*J3764</x:f>
      </x:c>
      <x:c r="L3764" s="4" t="n">
        <x:v>101.634</x:v>
      </x:c>
      <x:c r="M3764" s="5">
        <x:f>J3764/2.057*100</x:f>
      </x:c>
      <x:c r="N3764" s="6">
        <x:f>M3764*L3764/100</x:f>
      </x:c>
      <x:c r="O3764" s="6">
        <x:f>H3764-N3764</x:f>
      </x:c>
    </x:row>
    <x:row r="3765" spans="1:25">
      <x:c r="A3765" s="0" t="s">
        <x:v>55</x:v>
      </x:c>
      <x:c r="B3765" s="0" t="n">
        <x:v>2646</x:v>
      </x:c>
      <x:c r="C3765" s="0" t="s">
        <x:v>21</x:v>
      </x:c>
      <x:c r="D3765" s="0" t="s">
        <x:v>22</x:v>
      </x:c>
      <x:c r="E3765" s="0" t="s">
        <x:v>74</x:v>
      </x:c>
      <x:c r="F3765" s="0" t="s">
        <x:v>20</x:v>
      </x:c>
      <x:c r="G3765" s="0" t="n">
        <x:v>173</x:v>
      </x:c>
      <x:c r="H3765" s="4" t="n">
        <x:v>50.4</x:v>
      </x:c>
      <x:c r="I3765" s="4" t="n">
        <x:v>173</x:v>
      </x:c>
      <x:c r="J3765" s="4" t="n">
        <x:v>0.291</x:v>
      </x:c>
      <x:c r="K3765" s="4">
        <x:f>I3765*J3765</x:f>
      </x:c>
      <x:c r="L3765" s="4" t="n">
        <x:v>101.634</x:v>
      </x:c>
      <x:c r="M3765" s="5">
        <x:f>J3765/2.057*100</x:f>
      </x:c>
      <x:c r="N3765" s="6">
        <x:f>M3765*L3765/100</x:f>
      </x:c>
      <x:c r="O3765" s="6">
        <x:f>H3765-N3765</x:f>
      </x:c>
    </x:row>
    <x:row r="3766" spans="1:25">
      <x:c r="A3766" s="0" t="s">
        <x:v>55</x:v>
      </x:c>
      <x:c r="B3766" s="0" t="n">
        <x:v>2646</x:v>
      </x:c>
      <x:c r="C3766" s="0" t="s">
        <x:v>21</x:v>
      </x:c>
      <x:c r="D3766" s="0" t="s">
        <x:v>33</x:v>
      </x:c>
      <x:c r="E3766" s="0" t="s">
        <x:v>73</x:v>
      </x:c>
      <x:c r="F3766" s="0" t="s">
        <x:v>26</x:v>
      </x:c>
      <x:c r="G3766" s="0" t="n">
        <x:v>173</x:v>
      </x:c>
      <x:c r="H3766" s="4" t="n">
        <x:v>13.499</x:v>
      </x:c>
      <x:c r="I3766" s="4" t="n">
        <x:v>173</x:v>
      </x:c>
      <x:c r="J3766" s="4" t="n">
        <x:v>0.078</x:v>
      </x:c>
      <x:c r="K3766" s="4">
        <x:f>I3766*J3766</x:f>
      </x:c>
      <x:c r="L3766" s="4" t="n">
        <x:v>101.634</x:v>
      </x:c>
      <x:c r="M3766" s="5">
        <x:f>J3766/2.057*100</x:f>
      </x:c>
      <x:c r="N3766" s="6">
        <x:f>M3766*L3766/100</x:f>
      </x:c>
      <x:c r="O3766" s="6">
        <x:f>H3766-N3766</x:f>
      </x:c>
    </x:row>
    <x:row r="3767" spans="1:25">
      <x:c r="A3767" s="0" t="s">
        <x:v>55</x:v>
      </x:c>
      <x:c r="B3767" s="0" t="n">
        <x:v>2646</x:v>
      </x:c>
      <x:c r="C3767" s="0" t="s">
        <x:v>21</x:v>
      </x:c>
      <x:c r="D3767" s="0" t="s">
        <x:v>36</x:v>
      </x:c>
      <x:c r="E3767" s="0" t="s">
        <x:v>75</x:v>
      </x:c>
      <x:c r="F3767" s="0" t="s">
        <x:v>26</x:v>
      </x:c>
      <x:c r="G3767" s="0" t="n">
        <x:v>173</x:v>
      </x:c>
      <x:c r="H3767" s="4" t="n">
        <x:v>72.66</x:v>
      </x:c>
      <x:c r="I3767" s="4" t="n">
        <x:v>173</x:v>
      </x:c>
      <x:c r="J3767" s="4" t="n">
        <x:v>0.42</x:v>
      </x:c>
      <x:c r="K3767" s="4">
        <x:f>I3767*J3767</x:f>
      </x:c>
      <x:c r="L3767" s="4" t="n">
        <x:v>101.634</x:v>
      </x:c>
      <x:c r="M3767" s="5">
        <x:f>J3767/2.057*100</x:f>
      </x:c>
      <x:c r="N3767" s="6">
        <x:f>M3767*L3767/100</x:f>
      </x:c>
      <x:c r="O3767" s="6">
        <x:f>H3767-N3767</x:f>
      </x:c>
    </x:row>
    <x:row r="3768" spans="1:25">
      <x:c r="A3768" s="0" t="s">
        <x:v>55</x:v>
      </x:c>
      <x:c r="B3768" s="0" t="n">
        <x:v>2646</x:v>
      </x:c>
      <x:c r="C3768" s="0" t="s">
        <x:v>21</x:v>
      </x:c>
      <x:c r="D3768" s="0" t="s">
        <x:v>36</x:v>
      </x:c>
      <x:c r="E3768" s="0" t="s">
        <x:v>76</x:v>
      </x:c>
      <x:c r="F3768" s="0" t="s">
        <x:v>26</x:v>
      </x:c>
      <x:c r="G3768" s="0" t="n">
        <x:v>173</x:v>
      </x:c>
      <x:c r="H3768" s="4" t="n">
        <x:v>72.66</x:v>
      </x:c>
      <x:c r="I3768" s="4" t="n">
        <x:v>173</x:v>
      </x:c>
      <x:c r="J3768" s="4" t="n">
        <x:v>0.42</x:v>
      </x:c>
      <x:c r="K3768" s="4">
        <x:f>I3768*J3768</x:f>
      </x:c>
      <x:c r="L3768" s="4" t="n">
        <x:v>101.634</x:v>
      </x:c>
      <x:c r="M3768" s="5">
        <x:f>J3768/2.057*100</x:f>
      </x:c>
      <x:c r="N3768" s="6">
        <x:f>M3768*L3768/100</x:f>
      </x:c>
      <x:c r="O3768" s="6">
        <x:f>H3768-N3768</x:f>
      </x:c>
    </x:row>
    <x:row r="3769" spans="1:25">
      <x:c r="A3769" s="0" t="s">
        <x:v>72</x:v>
      </x:c>
      <x:c r="B3769" s="0" t="n">
        <x:v>2647</x:v>
      </x:c>
      <x:c r="C3769" s="0" t="s">
        <x:v>21</x:v>
      </x:c>
      <x:c r="D3769" s="0" t="s">
        <x:v>22</x:v>
      </x:c>
      <x:c r="E3769" s="0" t="s">
        <x:v>74</x:v>
      </x:c>
      <x:c r="F3769" s="0" t="s">
        <x:v>20</x:v>
      </x:c>
      <x:c r="G3769" s="0" t="n">
        <x:v>173</x:v>
      </x:c>
      <x:c r="H3769" s="4" t="n">
        <x:v>38.752</x:v>
      </x:c>
      <x:c r="I3769" s="4" t="n">
        <x:v>173</x:v>
      </x:c>
      <x:c r="J3769" s="4" t="n">
        <x:v>0.224</x:v>
      </x:c>
      <x:c r="K3769" s="4">
        <x:f>I3769*J3769</x:f>
      </x:c>
      <x:c r="L3769" s="4" t="n">
        <x:v>31.592</x:v>
      </x:c>
      <x:c r="M3769" s="5">
        <x:f>J3769/1.408*100</x:f>
      </x:c>
      <x:c r="N3769" s="6">
        <x:f>M3769*L3769/100</x:f>
      </x:c>
      <x:c r="O3769" s="6">
        <x:f>H3769-N3769</x:f>
      </x:c>
    </x:row>
    <x:row r="3770" spans="1:25">
      <x:c r="A3770" s="0" t="s">
        <x:v>72</x:v>
      </x:c>
      <x:c r="B3770" s="0" t="n">
        <x:v>2647</x:v>
      </x:c>
      <x:c r="C3770" s="0" t="s">
        <x:v>21</x:v>
      </x:c>
      <x:c r="D3770" s="0" t="s">
        <x:v>33</x:v>
      </x:c>
      <x:c r="E3770" s="0" t="s">
        <x:v>73</x:v>
      </x:c>
      <x:c r="F3770" s="0" t="s">
        <x:v>20</x:v>
      </x:c>
      <x:c r="G3770" s="0" t="n">
        <x:v>173</x:v>
      </x:c>
      <x:c r="H3770" s="4" t="n">
        <x:v>46.018</x:v>
      </x:c>
      <x:c r="I3770" s="4" t="n">
        <x:v>173</x:v>
      </x:c>
      <x:c r="J3770" s="4" t="n">
        <x:v>0.266</x:v>
      </x:c>
      <x:c r="K3770" s="4">
        <x:f>I3770*J3770</x:f>
      </x:c>
      <x:c r="L3770" s="4" t="n">
        <x:v>31.592</x:v>
      </x:c>
      <x:c r="M3770" s="5">
        <x:f>J3770/1.408*100</x:f>
      </x:c>
      <x:c r="N3770" s="6">
        <x:f>M3770*L3770/100</x:f>
      </x:c>
      <x:c r="O3770" s="6">
        <x:f>H3770-N3770</x:f>
      </x:c>
    </x:row>
    <x:row r="3771" spans="1:25">
      <x:c r="A3771" s="0" t="s">
        <x:v>72</x:v>
      </x:c>
      <x:c r="B3771" s="0" t="n">
        <x:v>2647</x:v>
      </x:c>
      <x:c r="C3771" s="0" t="s">
        <x:v>21</x:v>
      </x:c>
      <x:c r="D3771" s="0" t="s">
        <x:v>33</x:v>
      </x:c>
      <x:c r="E3771" s="0" t="s">
        <x:v>73</x:v>
      </x:c>
      <x:c r="F3771" s="0" t="s">
        <x:v>26</x:v>
      </x:c>
      <x:c r="G3771" s="0" t="n">
        <x:v>173</x:v>
      </x:c>
      <x:c r="H3771" s="4" t="n">
        <x:v>13.495</x:v>
      </x:c>
      <x:c r="I3771" s="4" t="n">
        <x:v>173</x:v>
      </x:c>
      <x:c r="J3771" s="4" t="n">
        <x:v>0.078</x:v>
      </x:c>
      <x:c r="K3771" s="4">
        <x:f>I3771*J3771</x:f>
      </x:c>
      <x:c r="L3771" s="4" t="n">
        <x:v>31.592</x:v>
      </x:c>
      <x:c r="M3771" s="5">
        <x:f>J3771/1.408*100</x:f>
      </x:c>
      <x:c r="N3771" s="6">
        <x:f>M3771*L3771/100</x:f>
      </x:c>
      <x:c r="O3771" s="6">
        <x:f>H3771-N3771</x:f>
      </x:c>
    </x:row>
    <x:row r="3772" spans="1:25">
      <x:c r="A3772" s="0" t="s">
        <x:v>72</x:v>
      </x:c>
      <x:c r="B3772" s="0" t="n">
        <x:v>2647</x:v>
      </x:c>
      <x:c r="C3772" s="0" t="s">
        <x:v>21</x:v>
      </x:c>
      <x:c r="D3772" s="0" t="s">
        <x:v>36</x:v>
      </x:c>
      <x:c r="E3772" s="0" t="s">
        <x:v>75</x:v>
      </x:c>
      <x:c r="F3772" s="0" t="s">
        <x:v>26</x:v>
      </x:c>
      <x:c r="G3772" s="0" t="n">
        <x:v>173</x:v>
      </x:c>
      <x:c r="H3772" s="4" t="n">
        <x:v>72.661</x:v>
      </x:c>
      <x:c r="I3772" s="4" t="n">
        <x:v>173</x:v>
      </x:c>
      <x:c r="J3772" s="4" t="n">
        <x:v>0.42</x:v>
      </x:c>
      <x:c r="K3772" s="4">
        <x:f>I3772*J3772</x:f>
      </x:c>
      <x:c r="L3772" s="4" t="n">
        <x:v>31.592</x:v>
      </x:c>
      <x:c r="M3772" s="5">
        <x:f>J3772/1.408*100</x:f>
      </x:c>
      <x:c r="N3772" s="6">
        <x:f>M3772*L3772/100</x:f>
      </x:c>
      <x:c r="O3772" s="6">
        <x:f>H3772-N3772</x:f>
      </x:c>
    </x:row>
    <x:row r="3773" spans="1:25">
      <x:c r="A3773" s="0" t="s">
        <x:v>72</x:v>
      </x:c>
      <x:c r="B3773" s="0" t="n">
        <x:v>2647</x:v>
      </x:c>
      <x:c r="C3773" s="0" t="s">
        <x:v>21</x:v>
      </x:c>
      <x:c r="D3773" s="0" t="s">
        <x:v>36</x:v>
      </x:c>
      <x:c r="E3773" s="0" t="s">
        <x:v>76</x:v>
      </x:c>
      <x:c r="F3773" s="0" t="s">
        <x:v>26</x:v>
      </x:c>
      <x:c r="G3773" s="0" t="n">
        <x:v>173</x:v>
      </x:c>
      <x:c r="H3773" s="4" t="n">
        <x:v>72.66</x:v>
      </x:c>
      <x:c r="I3773" s="4" t="n">
        <x:v>173</x:v>
      </x:c>
      <x:c r="J3773" s="4" t="n">
        <x:v>0.42</x:v>
      </x:c>
      <x:c r="K3773" s="4">
        <x:f>I3773*J3773</x:f>
      </x:c>
      <x:c r="L3773" s="4" t="n">
        <x:v>31.592</x:v>
      </x:c>
      <x:c r="M3773" s="5">
        <x:f>J3773/1.408*100</x:f>
      </x:c>
      <x:c r="N3773" s="6">
        <x:f>M3773*L3773/100</x:f>
      </x:c>
      <x:c r="O3773" s="6">
        <x:f>H3773-N3773</x:f>
      </x:c>
    </x:row>
    <x:row r="3774" spans="1:25">
      <x:c r="A3774" s="0" t="s">
        <x:v>108</x:v>
      </x:c>
      <x:c r="B3774" s="0" t="n">
        <x:v>2648</x:v>
      </x:c>
      <x:c r="C3774" s="0" t="s">
        <x:v>21</x:v>
      </x:c>
      <x:c r="D3774" s="0" t="s">
        <x:v>33</x:v>
      </x:c>
      <x:c r="E3774" s="0" t="s">
        <x:v>34</x:v>
      </x:c>
      <x:c r="F3774" s="0" t="s">
        <x:v>20</x:v>
      </x:c>
      <x:c r="G3774" s="0" t="n">
        <x:v>173</x:v>
      </x:c>
      <x:c r="H3774" s="4" t="n">
        <x:v>46.018</x:v>
      </x:c>
      <x:c r="I3774" s="4" t="n">
        <x:v>173</x:v>
      </x:c>
      <x:c r="J3774" s="4" t="n">
        <x:v>0.266</x:v>
      </x:c>
      <x:c r="K3774" s="4">
        <x:f>I3774*J3774</x:f>
      </x:c>
      <x:c r="L3774" s="4" t="n">
        <x:v>0</x:v>
      </x:c>
      <x:c r="M3774" s="5">
        <x:f>J3774/1.766*100</x:f>
      </x:c>
      <x:c r="N3774" s="6">
        <x:f>M3774*L3774/100</x:f>
      </x:c>
      <x:c r="O3774" s="6">
        <x:f>H3774-N3774</x:f>
      </x:c>
    </x:row>
    <x:row r="3775" spans="1:25">
      <x:c r="A3775" s="0" t="s">
        <x:v>108</x:v>
      </x:c>
      <x:c r="B3775" s="0" t="n">
        <x:v>2648</x:v>
      </x:c>
      <x:c r="C3775" s="0" t="s">
        <x:v>21</x:v>
      </x:c>
      <x:c r="D3775" s="0" t="s">
        <x:v>22</x:v>
      </x:c>
      <x:c r="E3775" s="0" t="s">
        <x:v>35</x:v>
      </x:c>
      <x:c r="F3775" s="0" t="s">
        <x:v>20</x:v>
      </x:c>
      <x:c r="G3775" s="0" t="n">
        <x:v>173</x:v>
      </x:c>
      <x:c r="H3775" s="4" t="n">
        <x:v>50.4</x:v>
      </x:c>
      <x:c r="I3775" s="4" t="n">
        <x:v>173</x:v>
      </x:c>
      <x:c r="J3775" s="4" t="n">
        <x:v>0.291</x:v>
      </x:c>
      <x:c r="K3775" s="4">
        <x:f>I3775*J3775</x:f>
      </x:c>
      <x:c r="L3775" s="4" t="n">
        <x:v>0</x:v>
      </x:c>
      <x:c r="M3775" s="5">
        <x:f>J3775/1.766*100</x:f>
      </x:c>
      <x:c r="N3775" s="6">
        <x:f>M3775*L3775/100</x:f>
      </x:c>
      <x:c r="O3775" s="6">
        <x:f>H3775-N3775</x:f>
      </x:c>
    </x:row>
    <x:row r="3776" spans="1:25">
      <x:c r="A3776" s="0" t="s">
        <x:v>108</x:v>
      </x:c>
      <x:c r="B3776" s="0" t="n">
        <x:v>2648</x:v>
      </x:c>
      <x:c r="C3776" s="0" t="s">
        <x:v>21</x:v>
      </x:c>
      <x:c r="D3776" s="0" t="s">
        <x:v>22</x:v>
      </x:c>
      <x:c r="E3776" s="0" t="s">
        <x:v>35</x:v>
      </x:c>
      <x:c r="F3776" s="0" t="s">
        <x:v>20</x:v>
      </x:c>
      <x:c r="G3776" s="0" t="n">
        <x:v>173</x:v>
      </x:c>
      <x:c r="H3776" s="4" t="n">
        <x:v>50.4</x:v>
      </x:c>
      <x:c r="I3776" s="4" t="n">
        <x:v>173</x:v>
      </x:c>
      <x:c r="J3776" s="4" t="n">
        <x:v>0.291</x:v>
      </x:c>
      <x:c r="K3776" s="4">
        <x:f>I3776*J3776</x:f>
      </x:c>
      <x:c r="L3776" s="4" t="n">
        <x:v>0</x:v>
      </x:c>
      <x:c r="M3776" s="5">
        <x:f>J3776/1.766*100</x:f>
      </x:c>
      <x:c r="N3776" s="6">
        <x:f>M3776*L3776/100</x:f>
      </x:c>
      <x:c r="O3776" s="6">
        <x:f>H3776-N3776</x:f>
      </x:c>
    </x:row>
    <x:row r="3777" spans="1:25">
      <x:c r="A3777" s="0" t="s">
        <x:v>108</x:v>
      </x:c>
      <x:c r="B3777" s="0" t="n">
        <x:v>2648</x:v>
      </x:c>
      <x:c r="C3777" s="0" t="s">
        <x:v>21</x:v>
      </x:c>
      <x:c r="D3777" s="0" t="s">
        <x:v>33</x:v>
      </x:c>
      <x:c r="E3777" s="0" t="s">
        <x:v>34</x:v>
      </x:c>
      <x:c r="F3777" s="0" t="s">
        <x:v>26</x:v>
      </x:c>
      <x:c r="G3777" s="0" t="n">
        <x:v>173</x:v>
      </x:c>
      <x:c r="H3777" s="4" t="n">
        <x:v>13.497</x:v>
      </x:c>
      <x:c r="I3777" s="4" t="n">
        <x:v>173</x:v>
      </x:c>
      <x:c r="J3777" s="4" t="n">
        <x:v>0.078</x:v>
      </x:c>
      <x:c r="K3777" s="4">
        <x:f>I3777*J3777</x:f>
      </x:c>
      <x:c r="L3777" s="4" t="n">
        <x:v>0</x:v>
      </x:c>
      <x:c r="M3777" s="5">
        <x:f>J3777/1.766*100</x:f>
      </x:c>
      <x:c r="N3777" s="6">
        <x:f>M3777*L3777/100</x:f>
      </x:c>
      <x:c r="O3777" s="6">
        <x:f>H3777-N3777</x:f>
      </x:c>
    </x:row>
    <x:row r="3778" spans="1:25">
      <x:c r="A3778" s="0" t="s">
        <x:v>108</x:v>
      </x:c>
      <x:c r="B3778" s="0" t="n">
        <x:v>2648</x:v>
      </x:c>
      <x:c r="C3778" s="0" t="s">
        <x:v>21</x:v>
      </x:c>
      <x:c r="D3778" s="0" t="s">
        <x:v>36</x:v>
      </x:c>
      <x:c r="E3778" s="0" t="s">
        <x:v>37</x:v>
      </x:c>
      <x:c r="F3778" s="0" t="s">
        <x:v>26</x:v>
      </x:c>
      <x:c r="G3778" s="0" t="n">
        <x:v>173</x:v>
      </x:c>
      <x:c r="H3778" s="4" t="n">
        <x:v>72.66</x:v>
      </x:c>
      <x:c r="I3778" s="4" t="n">
        <x:v>173</x:v>
      </x:c>
      <x:c r="J3778" s="4" t="n">
        <x:v>0.42</x:v>
      </x:c>
      <x:c r="K3778" s="4">
        <x:f>I3778*J3778</x:f>
      </x:c>
      <x:c r="L3778" s="4" t="n">
        <x:v>0</x:v>
      </x:c>
      <x:c r="M3778" s="5">
        <x:f>J3778/1.766*100</x:f>
      </x:c>
      <x:c r="N3778" s="6">
        <x:f>M3778*L3778/100</x:f>
      </x:c>
      <x:c r="O3778" s="6">
        <x:f>H3778-N3778</x:f>
      </x:c>
    </x:row>
    <x:row r="3779" spans="1:25">
      <x:c r="A3779" s="0" t="s">
        <x:v>108</x:v>
      </x:c>
      <x:c r="B3779" s="0" t="n">
        <x:v>2648</x:v>
      </x:c>
      <x:c r="C3779" s="0" t="s">
        <x:v>21</x:v>
      </x:c>
      <x:c r="D3779" s="0" t="s">
        <x:v>36</x:v>
      </x:c>
      <x:c r="E3779" s="0" t="s">
        <x:v>38</x:v>
      </x:c>
      <x:c r="F3779" s="0" t="s">
        <x:v>26</x:v>
      </x:c>
      <x:c r="G3779" s="0" t="n">
        <x:v>173</x:v>
      </x:c>
      <x:c r="H3779" s="4" t="n">
        <x:v>72.663</x:v>
      </x:c>
      <x:c r="I3779" s="4" t="n">
        <x:v>173</x:v>
      </x:c>
      <x:c r="J3779" s="4" t="n">
        <x:v>0.42</x:v>
      </x:c>
      <x:c r="K3779" s="4">
        <x:f>I3779*J3779</x:f>
      </x:c>
      <x:c r="L3779" s="4" t="n">
        <x:v>0</x:v>
      </x:c>
      <x:c r="M3779" s="5">
        <x:f>J3779/1.766*100</x:f>
      </x:c>
      <x:c r="N3779" s="6">
        <x:f>M3779*L3779/100</x:f>
      </x:c>
      <x:c r="O3779" s="6">
        <x:f>H3779-N3779</x:f>
      </x:c>
    </x:row>
    <x:row r="3780" spans="1:25">
      <x:c r="A3780" s="0" t="s">
        <x:v>54</x:v>
      </x:c>
      <x:c r="B3780" s="0" t="n">
        <x:v>2649</x:v>
      </x:c>
      <x:c r="C3780" s="0" t="s">
        <x:v>21</x:v>
      </x:c>
      <x:c r="D3780" s="0" t="s">
        <x:v>33</x:v>
      </x:c>
      <x:c r="E3780" s="0" t="s">
        <x:v>34</x:v>
      </x:c>
      <x:c r="F3780" s="0" t="s">
        <x:v>20</x:v>
      </x:c>
      <x:c r="G3780" s="0" t="n">
        <x:v>173</x:v>
      </x:c>
      <x:c r="H3780" s="4" t="n">
        <x:v>46.018</x:v>
      </x:c>
      <x:c r="I3780" s="4" t="n">
        <x:v>173</x:v>
      </x:c>
      <x:c r="J3780" s="4" t="n">
        <x:v>0.266</x:v>
      </x:c>
      <x:c r="K3780" s="4">
        <x:f>I3780*J3780</x:f>
      </x:c>
      <x:c r="L3780" s="4" t="n">
        <x:v>0</x:v>
      </x:c>
      <x:c r="M3780" s="5">
        <x:f>J3780/1.475*100</x:f>
      </x:c>
      <x:c r="N3780" s="6">
        <x:f>M3780*L3780/100</x:f>
      </x:c>
      <x:c r="O3780" s="6">
        <x:f>H3780-N3780</x:f>
      </x:c>
    </x:row>
    <x:row r="3781" spans="1:25">
      <x:c r="A3781" s="0" t="s">
        <x:v>54</x:v>
      </x:c>
      <x:c r="B3781" s="0" t="n">
        <x:v>2649</x:v>
      </x:c>
      <x:c r="C3781" s="0" t="s">
        <x:v>21</x:v>
      </x:c>
      <x:c r="D3781" s="0" t="s">
        <x:v>22</x:v>
      </x:c>
      <x:c r="E3781" s="0" t="s">
        <x:v>35</x:v>
      </x:c>
      <x:c r="F3781" s="0" t="s">
        <x:v>20</x:v>
      </x:c>
      <x:c r="G3781" s="0" t="n">
        <x:v>173</x:v>
      </x:c>
      <x:c r="H3781" s="4" t="n">
        <x:v>50.4</x:v>
      </x:c>
      <x:c r="I3781" s="4" t="n">
        <x:v>173</x:v>
      </x:c>
      <x:c r="J3781" s="4" t="n">
        <x:v>0.291</x:v>
      </x:c>
      <x:c r="K3781" s="4">
        <x:f>I3781*J3781</x:f>
      </x:c>
      <x:c r="L3781" s="4" t="n">
        <x:v>0</x:v>
      </x:c>
      <x:c r="M3781" s="5">
        <x:f>J3781/1.475*100</x:f>
      </x:c>
      <x:c r="N3781" s="6">
        <x:f>M3781*L3781/100</x:f>
      </x:c>
      <x:c r="O3781" s="6">
        <x:f>H3781-N3781</x:f>
      </x:c>
    </x:row>
    <x:row r="3782" spans="1:25">
      <x:c r="A3782" s="0" t="s">
        <x:v>54</x:v>
      </x:c>
      <x:c r="B3782" s="0" t="n">
        <x:v>2649</x:v>
      </x:c>
      <x:c r="C3782" s="0" t="s">
        <x:v>21</x:v>
      </x:c>
      <x:c r="D3782" s="0" t="s">
        <x:v>33</x:v>
      </x:c>
      <x:c r="E3782" s="0" t="s">
        <x:v>34</x:v>
      </x:c>
      <x:c r="F3782" s="0" t="s">
        <x:v>26</x:v>
      </x:c>
      <x:c r="G3782" s="0" t="n">
        <x:v>173</x:v>
      </x:c>
      <x:c r="H3782" s="4" t="n">
        <x:v>13.495</x:v>
      </x:c>
      <x:c r="I3782" s="4" t="n">
        <x:v>173</x:v>
      </x:c>
      <x:c r="J3782" s="4" t="n">
        <x:v>0.078</x:v>
      </x:c>
      <x:c r="K3782" s="4">
        <x:f>I3782*J3782</x:f>
      </x:c>
      <x:c r="L3782" s="4" t="n">
        <x:v>0</x:v>
      </x:c>
      <x:c r="M3782" s="5">
        <x:f>J3782/1.475*100</x:f>
      </x:c>
      <x:c r="N3782" s="6">
        <x:f>M3782*L3782/100</x:f>
      </x:c>
      <x:c r="O3782" s="6">
        <x:f>H3782-N3782</x:f>
      </x:c>
    </x:row>
    <x:row r="3783" spans="1:25">
      <x:c r="A3783" s="0" t="s">
        <x:v>54</x:v>
      </x:c>
      <x:c r="B3783" s="0" t="n">
        <x:v>2649</x:v>
      </x:c>
      <x:c r="C3783" s="0" t="s">
        <x:v>21</x:v>
      </x:c>
      <x:c r="D3783" s="0" t="s">
        <x:v>36</x:v>
      </x:c>
      <x:c r="E3783" s="0" t="s">
        <x:v>37</x:v>
      </x:c>
      <x:c r="F3783" s="0" t="s">
        <x:v>26</x:v>
      </x:c>
      <x:c r="G3783" s="0" t="n">
        <x:v>173</x:v>
      </x:c>
      <x:c r="H3783" s="4" t="n">
        <x:v>72.661</x:v>
      </x:c>
      <x:c r="I3783" s="4" t="n">
        <x:v>173</x:v>
      </x:c>
      <x:c r="J3783" s="4" t="n">
        <x:v>0.42</x:v>
      </x:c>
      <x:c r="K3783" s="4">
        <x:f>I3783*J3783</x:f>
      </x:c>
      <x:c r="L3783" s="4" t="n">
        <x:v>0</x:v>
      </x:c>
      <x:c r="M3783" s="5">
        <x:f>J3783/1.475*100</x:f>
      </x:c>
      <x:c r="N3783" s="6">
        <x:f>M3783*L3783/100</x:f>
      </x:c>
      <x:c r="O3783" s="6">
        <x:f>H3783-N3783</x:f>
      </x:c>
    </x:row>
    <x:row r="3784" spans="1:25">
      <x:c r="A3784" s="0" t="s">
        <x:v>54</x:v>
      </x:c>
      <x:c r="B3784" s="0" t="n">
        <x:v>2649</x:v>
      </x:c>
      <x:c r="C3784" s="0" t="s">
        <x:v>21</x:v>
      </x:c>
      <x:c r="D3784" s="0" t="s">
        <x:v>36</x:v>
      </x:c>
      <x:c r="E3784" s="0" t="s">
        <x:v>38</x:v>
      </x:c>
      <x:c r="F3784" s="0" t="s">
        <x:v>26</x:v>
      </x:c>
      <x:c r="G3784" s="0" t="n">
        <x:v>173</x:v>
      </x:c>
      <x:c r="H3784" s="4" t="n">
        <x:v>72.661</x:v>
      </x:c>
      <x:c r="I3784" s="4" t="n">
        <x:v>173</x:v>
      </x:c>
      <x:c r="J3784" s="4" t="n">
        <x:v>0.42</x:v>
      </x:c>
      <x:c r="K3784" s="4">
        <x:f>I3784*J3784</x:f>
      </x:c>
      <x:c r="L3784" s="4" t="n">
        <x:v>0</x:v>
      </x:c>
      <x:c r="M3784" s="5">
        <x:f>J3784/1.475*100</x:f>
      </x:c>
      <x:c r="N3784" s="6">
        <x:f>M3784*L3784/100</x:f>
      </x:c>
      <x:c r="O3784" s="6">
        <x:f>H3784-N3784</x:f>
      </x:c>
    </x:row>
    <x:row r="3785" spans="1:25">
      <x:c r="A3785" s="0" t="s">
        <x:v>91</x:v>
      </x:c>
      <x:c r="B3785" s="0" t="n">
        <x:v>2650</x:v>
      </x:c>
      <x:c r="C3785" s="0" t="s">
        <x:v>21</x:v>
      </x:c>
      <x:c r="D3785" s="0" t="s">
        <x:v>33</x:v>
      </x:c>
      <x:c r="E3785" s="0" t="s">
        <x:v>34</x:v>
      </x:c>
      <x:c r="F3785" s="0" t="s">
        <x:v>20</x:v>
      </x:c>
      <x:c r="G3785" s="0" t="n">
        <x:v>173</x:v>
      </x:c>
      <x:c r="H3785" s="4" t="n">
        <x:v>46.018</x:v>
      </x:c>
      <x:c r="I3785" s="4" t="n">
        <x:v>173</x:v>
      </x:c>
      <x:c r="J3785" s="4" t="n">
        <x:v>0.266</x:v>
      </x:c>
      <x:c r="K3785" s="4">
        <x:f>I3785*J3785</x:f>
      </x:c>
      <x:c r="L3785" s="4" t="n">
        <x:v>0</x:v>
      </x:c>
      <x:c r="M3785" s="5">
        <x:f>J3785/2.057*100</x:f>
      </x:c>
      <x:c r="N3785" s="6">
        <x:f>M3785*L3785/100</x:f>
      </x:c>
      <x:c r="O3785" s="6">
        <x:f>H3785-N3785</x:f>
      </x:c>
    </x:row>
    <x:row r="3786" spans="1:25">
      <x:c r="A3786" s="0" t="s">
        <x:v>91</x:v>
      </x:c>
      <x:c r="B3786" s="0" t="n">
        <x:v>2650</x:v>
      </x:c>
      <x:c r="C3786" s="0" t="s">
        <x:v>21</x:v>
      </x:c>
      <x:c r="D3786" s="0" t="s">
        <x:v>22</x:v>
      </x:c>
      <x:c r="E3786" s="0" t="s">
        <x:v>35</x:v>
      </x:c>
      <x:c r="F3786" s="0" t="s">
        <x:v>20</x:v>
      </x:c>
      <x:c r="G3786" s="0" t="n">
        <x:v>173</x:v>
      </x:c>
      <x:c r="H3786" s="4" t="n">
        <x:v>50.4</x:v>
      </x:c>
      <x:c r="I3786" s="4" t="n">
        <x:v>173</x:v>
      </x:c>
      <x:c r="J3786" s="4" t="n">
        <x:v>0.291</x:v>
      </x:c>
      <x:c r="K3786" s="4">
        <x:f>I3786*J3786</x:f>
      </x:c>
      <x:c r="L3786" s="4" t="n">
        <x:v>0</x:v>
      </x:c>
      <x:c r="M3786" s="5">
        <x:f>J3786/2.057*100</x:f>
      </x:c>
      <x:c r="N3786" s="6">
        <x:f>M3786*L3786/100</x:f>
      </x:c>
      <x:c r="O3786" s="6">
        <x:f>H3786-N3786</x:f>
      </x:c>
    </x:row>
    <x:row r="3787" spans="1:25">
      <x:c r="A3787" s="0" t="s">
        <x:v>91</x:v>
      </x:c>
      <x:c r="B3787" s="0" t="n">
        <x:v>2650</x:v>
      </x:c>
      <x:c r="C3787" s="0" t="s">
        <x:v>21</x:v>
      </x:c>
      <x:c r="D3787" s="0" t="s">
        <x:v>22</x:v>
      </x:c>
      <x:c r="E3787" s="0" t="s">
        <x:v>35</x:v>
      </x:c>
      <x:c r="F3787" s="0" t="s">
        <x:v>20</x:v>
      </x:c>
      <x:c r="G3787" s="0" t="n">
        <x:v>173</x:v>
      </x:c>
      <x:c r="H3787" s="4" t="n">
        <x:v>50.4</x:v>
      </x:c>
      <x:c r="I3787" s="4" t="n">
        <x:v>173</x:v>
      </x:c>
      <x:c r="J3787" s="4" t="n">
        <x:v>0.291</x:v>
      </x:c>
      <x:c r="K3787" s="4">
        <x:f>I3787*J3787</x:f>
      </x:c>
      <x:c r="L3787" s="4" t="n">
        <x:v>0</x:v>
      </x:c>
      <x:c r="M3787" s="5">
        <x:f>J3787/2.057*100</x:f>
      </x:c>
      <x:c r="N3787" s="6">
        <x:f>M3787*L3787/100</x:f>
      </x:c>
      <x:c r="O3787" s="6">
        <x:f>H3787-N3787</x:f>
      </x:c>
    </x:row>
    <x:row r="3788" spans="1:25">
      <x:c r="A3788" s="0" t="s">
        <x:v>91</x:v>
      </x:c>
      <x:c r="B3788" s="0" t="n">
        <x:v>2650</x:v>
      </x:c>
      <x:c r="C3788" s="0" t="s">
        <x:v>21</x:v>
      </x:c>
      <x:c r="D3788" s="0" t="s">
        <x:v>22</x:v>
      </x:c>
      <x:c r="E3788" s="0" t="s">
        <x:v>35</x:v>
      </x:c>
      <x:c r="F3788" s="0" t="s">
        <x:v>20</x:v>
      </x:c>
      <x:c r="G3788" s="0" t="n">
        <x:v>173</x:v>
      </x:c>
      <x:c r="H3788" s="4" t="n">
        <x:v>50.4</x:v>
      </x:c>
      <x:c r="I3788" s="4" t="n">
        <x:v>173</x:v>
      </x:c>
      <x:c r="J3788" s="4" t="n">
        <x:v>0.291</x:v>
      </x:c>
      <x:c r="K3788" s="4">
        <x:f>I3788*J3788</x:f>
      </x:c>
      <x:c r="L3788" s="4" t="n">
        <x:v>0</x:v>
      </x:c>
      <x:c r="M3788" s="5">
        <x:f>J3788/2.057*100</x:f>
      </x:c>
      <x:c r="N3788" s="6">
        <x:f>M3788*L3788/100</x:f>
      </x:c>
      <x:c r="O3788" s="6">
        <x:f>H3788-N3788</x:f>
      </x:c>
    </x:row>
    <x:row r="3789" spans="1:25">
      <x:c r="A3789" s="0" t="s">
        <x:v>91</x:v>
      </x:c>
      <x:c r="B3789" s="0" t="n">
        <x:v>2650</x:v>
      </x:c>
      <x:c r="C3789" s="0" t="s">
        <x:v>21</x:v>
      </x:c>
      <x:c r="D3789" s="0" t="s">
        <x:v>33</x:v>
      </x:c>
      <x:c r="E3789" s="0" t="s">
        <x:v>34</x:v>
      </x:c>
      <x:c r="F3789" s="0" t="s">
        <x:v>26</x:v>
      </x:c>
      <x:c r="G3789" s="0" t="n">
        <x:v>173</x:v>
      </x:c>
      <x:c r="H3789" s="4" t="n">
        <x:v>13.499</x:v>
      </x:c>
      <x:c r="I3789" s="4" t="n">
        <x:v>173</x:v>
      </x:c>
      <x:c r="J3789" s="4" t="n">
        <x:v>0.078</x:v>
      </x:c>
      <x:c r="K3789" s="4">
        <x:f>I3789*J3789</x:f>
      </x:c>
      <x:c r="L3789" s="4" t="n">
        <x:v>0</x:v>
      </x:c>
      <x:c r="M3789" s="5">
        <x:f>J3789/2.057*100</x:f>
      </x:c>
      <x:c r="N3789" s="6">
        <x:f>M3789*L3789/100</x:f>
      </x:c>
      <x:c r="O3789" s="6">
        <x:f>H3789-N3789</x:f>
      </x:c>
    </x:row>
    <x:row r="3790" spans="1:25">
      <x:c r="A3790" s="0" t="s">
        <x:v>91</x:v>
      </x:c>
      <x:c r="B3790" s="0" t="n">
        <x:v>2650</x:v>
      </x:c>
      <x:c r="C3790" s="0" t="s">
        <x:v>21</x:v>
      </x:c>
      <x:c r="D3790" s="0" t="s">
        <x:v>36</x:v>
      </x:c>
      <x:c r="E3790" s="0" t="s">
        <x:v>37</x:v>
      </x:c>
      <x:c r="F3790" s="0" t="s">
        <x:v>26</x:v>
      </x:c>
      <x:c r="G3790" s="0" t="n">
        <x:v>173</x:v>
      </x:c>
      <x:c r="H3790" s="4" t="n">
        <x:v>72.66</x:v>
      </x:c>
      <x:c r="I3790" s="4" t="n">
        <x:v>173</x:v>
      </x:c>
      <x:c r="J3790" s="4" t="n">
        <x:v>0.42</x:v>
      </x:c>
      <x:c r="K3790" s="4">
        <x:f>I3790*J3790</x:f>
      </x:c>
      <x:c r="L3790" s="4" t="n">
        <x:v>0</x:v>
      </x:c>
      <x:c r="M3790" s="5">
        <x:f>J3790/2.057*100</x:f>
      </x:c>
      <x:c r="N3790" s="6">
        <x:f>M3790*L3790/100</x:f>
      </x:c>
      <x:c r="O3790" s="6">
        <x:f>H3790-N3790</x:f>
      </x:c>
    </x:row>
    <x:row r="3791" spans="1:25">
      <x:c r="A3791" s="0" t="s">
        <x:v>91</x:v>
      </x:c>
      <x:c r="B3791" s="0" t="n">
        <x:v>2650</x:v>
      </x:c>
      <x:c r="C3791" s="0" t="s">
        <x:v>21</x:v>
      </x:c>
      <x:c r="D3791" s="0" t="s">
        <x:v>36</x:v>
      </x:c>
      <x:c r="E3791" s="0" t="s">
        <x:v>38</x:v>
      </x:c>
      <x:c r="F3791" s="0" t="s">
        <x:v>26</x:v>
      </x:c>
      <x:c r="G3791" s="0" t="n">
        <x:v>173</x:v>
      </x:c>
      <x:c r="H3791" s="4" t="n">
        <x:v>72.66</x:v>
      </x:c>
      <x:c r="I3791" s="4" t="n">
        <x:v>173</x:v>
      </x:c>
      <x:c r="J3791" s="4" t="n">
        <x:v>0.42</x:v>
      </x:c>
      <x:c r="K3791" s="4">
        <x:f>I3791*J3791</x:f>
      </x:c>
      <x:c r="L3791" s="4" t="n">
        <x:v>0</x:v>
      </x:c>
      <x:c r="M3791" s="5">
        <x:f>J3791/2.057*100</x:f>
      </x:c>
      <x:c r="N3791" s="6">
        <x:f>M3791*L3791/100</x:f>
      </x:c>
      <x:c r="O3791" s="6">
        <x:f>H3791-N3791</x:f>
      </x:c>
    </x:row>
    <x:row r="3792" spans="1:25">
      <x:c r="A3792" s="0" t="s">
        <x:v>97</x:v>
      </x:c>
      <x:c r="B3792" s="0" t="n">
        <x:v>2651</x:v>
      </x:c>
      <x:c r="C3792" s="0" t="s">
        <x:v>21</x:v>
      </x:c>
      <x:c r="D3792" s="0" t="s">
        <x:v>33</x:v>
      </x:c>
      <x:c r="E3792" s="0" t="s">
        <x:v>34</x:v>
      </x:c>
      <x:c r="F3792" s="0" t="s">
        <x:v>20</x:v>
      </x:c>
      <x:c r="G3792" s="0" t="n">
        <x:v>173</x:v>
      </x:c>
      <x:c r="H3792" s="4" t="n">
        <x:v>46.018</x:v>
      </x:c>
      <x:c r="I3792" s="4" t="n">
        <x:v>173</x:v>
      </x:c>
      <x:c r="J3792" s="4" t="n">
        <x:v>0.266</x:v>
      </x:c>
      <x:c r="K3792" s="4">
        <x:f>I3792*J3792</x:f>
      </x:c>
      <x:c r="L3792" s="4" t="n">
        <x:v>0</x:v>
      </x:c>
      <x:c r="M3792" s="5">
        <x:f>J3792/2.057*100</x:f>
      </x:c>
      <x:c r="N3792" s="6">
        <x:f>M3792*L3792/100</x:f>
      </x:c>
      <x:c r="O3792" s="6">
        <x:f>H3792-N3792</x:f>
      </x:c>
    </x:row>
    <x:row r="3793" spans="1:25">
      <x:c r="A3793" s="0" t="s">
        <x:v>97</x:v>
      </x:c>
      <x:c r="B3793" s="0" t="n">
        <x:v>2651</x:v>
      </x:c>
      <x:c r="C3793" s="0" t="s">
        <x:v>21</x:v>
      </x:c>
      <x:c r="D3793" s="0" t="s">
        <x:v>22</x:v>
      </x:c>
      <x:c r="E3793" s="0" t="s">
        <x:v>35</x:v>
      </x:c>
      <x:c r="F3793" s="0" t="s">
        <x:v>20</x:v>
      </x:c>
      <x:c r="G3793" s="0" t="n">
        <x:v>173</x:v>
      </x:c>
      <x:c r="H3793" s="4" t="n">
        <x:v>50.4</x:v>
      </x:c>
      <x:c r="I3793" s="4" t="n">
        <x:v>173</x:v>
      </x:c>
      <x:c r="J3793" s="4" t="n">
        <x:v>0.291</x:v>
      </x:c>
      <x:c r="K3793" s="4">
        <x:f>I3793*J3793</x:f>
      </x:c>
      <x:c r="L3793" s="4" t="n">
        <x:v>0</x:v>
      </x:c>
      <x:c r="M3793" s="5">
        <x:f>J3793/2.057*100</x:f>
      </x:c>
      <x:c r="N3793" s="6">
        <x:f>M3793*L3793/100</x:f>
      </x:c>
      <x:c r="O3793" s="6">
        <x:f>H3793-N3793</x:f>
      </x:c>
    </x:row>
    <x:row r="3794" spans="1:25">
      <x:c r="A3794" s="0" t="s">
        <x:v>97</x:v>
      </x:c>
      <x:c r="B3794" s="0" t="n">
        <x:v>2651</x:v>
      </x:c>
      <x:c r="C3794" s="0" t="s">
        <x:v>21</x:v>
      </x:c>
      <x:c r="D3794" s="0" t="s">
        <x:v>22</x:v>
      </x:c>
      <x:c r="E3794" s="0" t="s">
        <x:v>35</x:v>
      </x:c>
      <x:c r="F3794" s="0" t="s">
        <x:v>20</x:v>
      </x:c>
      <x:c r="G3794" s="0" t="n">
        <x:v>173</x:v>
      </x:c>
      <x:c r="H3794" s="4" t="n">
        <x:v>50.4</x:v>
      </x:c>
      <x:c r="I3794" s="4" t="n">
        <x:v>173</x:v>
      </x:c>
      <x:c r="J3794" s="4" t="n">
        <x:v>0.291</x:v>
      </x:c>
      <x:c r="K3794" s="4">
        <x:f>I3794*J3794</x:f>
      </x:c>
      <x:c r="L3794" s="4" t="n">
        <x:v>0</x:v>
      </x:c>
      <x:c r="M3794" s="5">
        <x:f>J3794/2.057*100</x:f>
      </x:c>
      <x:c r="N3794" s="6">
        <x:f>M3794*L3794/100</x:f>
      </x:c>
      <x:c r="O3794" s="6">
        <x:f>H3794-N3794</x:f>
      </x:c>
    </x:row>
    <x:row r="3795" spans="1:25">
      <x:c r="A3795" s="0" t="s">
        <x:v>97</x:v>
      </x:c>
      <x:c r="B3795" s="0" t="n">
        <x:v>2651</x:v>
      </x:c>
      <x:c r="C3795" s="0" t="s">
        <x:v>21</x:v>
      </x:c>
      <x:c r="D3795" s="0" t="s">
        <x:v>22</x:v>
      </x:c>
      <x:c r="E3795" s="0" t="s">
        <x:v>35</x:v>
      </x:c>
      <x:c r="F3795" s="0" t="s">
        <x:v>20</x:v>
      </x:c>
      <x:c r="G3795" s="0" t="n">
        <x:v>173</x:v>
      </x:c>
      <x:c r="H3795" s="4" t="n">
        <x:v>50.4</x:v>
      </x:c>
      <x:c r="I3795" s="4" t="n">
        <x:v>173</x:v>
      </x:c>
      <x:c r="J3795" s="4" t="n">
        <x:v>0.291</x:v>
      </x:c>
      <x:c r="K3795" s="4">
        <x:f>I3795*J3795</x:f>
      </x:c>
      <x:c r="L3795" s="4" t="n">
        <x:v>0</x:v>
      </x:c>
      <x:c r="M3795" s="5">
        <x:f>J3795/2.057*100</x:f>
      </x:c>
      <x:c r="N3795" s="6">
        <x:f>M3795*L3795/100</x:f>
      </x:c>
      <x:c r="O3795" s="6">
        <x:f>H3795-N3795</x:f>
      </x:c>
    </x:row>
    <x:row r="3796" spans="1:25">
      <x:c r="A3796" s="0" t="s">
        <x:v>97</x:v>
      </x:c>
      <x:c r="B3796" s="0" t="n">
        <x:v>2651</x:v>
      </x:c>
      <x:c r="C3796" s="0" t="s">
        <x:v>21</x:v>
      </x:c>
      <x:c r="D3796" s="0" t="s">
        <x:v>33</x:v>
      </x:c>
      <x:c r="E3796" s="0" t="s">
        <x:v>34</x:v>
      </x:c>
      <x:c r="F3796" s="0" t="s">
        <x:v>26</x:v>
      </x:c>
      <x:c r="G3796" s="0" t="n">
        <x:v>173</x:v>
      </x:c>
      <x:c r="H3796" s="4" t="n">
        <x:v>13.496</x:v>
      </x:c>
      <x:c r="I3796" s="4" t="n">
        <x:v>173</x:v>
      </x:c>
      <x:c r="J3796" s="4" t="n">
        <x:v>0.078</x:v>
      </x:c>
      <x:c r="K3796" s="4">
        <x:f>I3796*J3796</x:f>
      </x:c>
      <x:c r="L3796" s="4" t="n">
        <x:v>0</x:v>
      </x:c>
      <x:c r="M3796" s="5">
        <x:f>J3796/2.057*100</x:f>
      </x:c>
      <x:c r="N3796" s="6">
        <x:f>M3796*L3796/100</x:f>
      </x:c>
      <x:c r="O3796" s="6">
        <x:f>H3796-N3796</x:f>
      </x:c>
    </x:row>
    <x:row r="3797" spans="1:25">
      <x:c r="A3797" s="0" t="s">
        <x:v>97</x:v>
      </x:c>
      <x:c r="B3797" s="0" t="n">
        <x:v>2651</x:v>
      </x:c>
      <x:c r="C3797" s="0" t="s">
        <x:v>21</x:v>
      </x:c>
      <x:c r="D3797" s="0" t="s">
        <x:v>36</x:v>
      </x:c>
      <x:c r="E3797" s="0" t="s">
        <x:v>37</x:v>
      </x:c>
      <x:c r="F3797" s="0" t="s">
        <x:v>26</x:v>
      </x:c>
      <x:c r="G3797" s="0" t="n">
        <x:v>173</x:v>
      </x:c>
      <x:c r="H3797" s="4" t="n">
        <x:v>72.66</x:v>
      </x:c>
      <x:c r="I3797" s="4" t="n">
        <x:v>173</x:v>
      </x:c>
      <x:c r="J3797" s="4" t="n">
        <x:v>0.42</x:v>
      </x:c>
      <x:c r="K3797" s="4">
        <x:f>I3797*J3797</x:f>
      </x:c>
      <x:c r="L3797" s="4" t="n">
        <x:v>0</x:v>
      </x:c>
      <x:c r="M3797" s="5">
        <x:f>J3797/2.057*100</x:f>
      </x:c>
      <x:c r="N3797" s="6">
        <x:f>M3797*L3797/100</x:f>
      </x:c>
      <x:c r="O3797" s="6">
        <x:f>H3797-N3797</x:f>
      </x:c>
    </x:row>
    <x:row r="3798" spans="1:25">
      <x:c r="A3798" s="0" t="s">
        <x:v>97</x:v>
      </x:c>
      <x:c r="B3798" s="0" t="n">
        <x:v>2651</x:v>
      </x:c>
      <x:c r="C3798" s="0" t="s">
        <x:v>21</x:v>
      </x:c>
      <x:c r="D3798" s="0" t="s">
        <x:v>36</x:v>
      </x:c>
      <x:c r="E3798" s="0" t="s">
        <x:v>38</x:v>
      </x:c>
      <x:c r="F3798" s="0" t="s">
        <x:v>26</x:v>
      </x:c>
      <x:c r="G3798" s="0" t="n">
        <x:v>173</x:v>
      </x:c>
      <x:c r="H3798" s="4" t="n">
        <x:v>72.66</x:v>
      </x:c>
      <x:c r="I3798" s="4" t="n">
        <x:v>173</x:v>
      </x:c>
      <x:c r="J3798" s="4" t="n">
        <x:v>0.42</x:v>
      </x:c>
      <x:c r="K3798" s="4">
        <x:f>I3798*J3798</x:f>
      </x:c>
      <x:c r="L3798" s="4" t="n">
        <x:v>0</x:v>
      </x:c>
      <x:c r="M3798" s="5">
        <x:f>J3798/2.057*100</x:f>
      </x:c>
      <x:c r="N3798" s="6">
        <x:f>M3798*L3798/100</x:f>
      </x:c>
      <x:c r="O3798" s="6">
        <x:f>H3798-N3798</x:f>
      </x:c>
    </x:row>
    <x:row r="3799" spans="1:25">
      <x:c r="A3799" s="0" t="s">
        <x:v>98</x:v>
      </x:c>
      <x:c r="B3799" s="0" t="n">
        <x:v>2652</x:v>
      </x:c>
      <x:c r="C3799" s="0" t="s">
        <x:v>21</x:v>
      </x:c>
      <x:c r="D3799" s="0" t="s">
        <x:v>22</x:v>
      </x:c>
      <x:c r="E3799" s="0" t="s">
        <x:v>35</x:v>
      </x:c>
      <x:c r="F3799" s="0" t="s">
        <x:v>20</x:v>
      </x:c>
      <x:c r="G3799" s="0" t="n">
        <x:v>173</x:v>
      </x:c>
      <x:c r="H3799" s="4" t="n">
        <x:v>50.4</x:v>
      </x:c>
      <x:c r="I3799" s="4" t="n">
        <x:v>173</x:v>
      </x:c>
      <x:c r="J3799" s="4" t="n">
        <x:v>0.291</x:v>
      </x:c>
      <x:c r="K3799" s="4">
        <x:f>I3799*J3799</x:f>
      </x:c>
      <x:c r="L3799" s="4" t="n">
        <x:v>250.228</x:v>
      </x:c>
      <x:c r="M3799" s="5">
        <x:f>J3799/1.766*100</x:f>
      </x:c>
      <x:c r="N3799" s="6">
        <x:f>M3799*L3799/100</x:f>
      </x:c>
      <x:c r="O3799" s="6">
        <x:f>H3799-N3799</x:f>
      </x:c>
    </x:row>
    <x:row r="3800" spans="1:25">
      <x:c r="A3800" s="0" t="s">
        <x:v>98</x:v>
      </x:c>
      <x:c r="B3800" s="0" t="n">
        <x:v>2652</x:v>
      </x:c>
      <x:c r="C3800" s="0" t="s">
        <x:v>21</x:v>
      </x:c>
      <x:c r="D3800" s="0" t="s">
        <x:v>22</x:v>
      </x:c>
      <x:c r="E3800" s="0" t="s">
        <x:v>35</x:v>
      </x:c>
      <x:c r="F3800" s="0" t="s">
        <x:v>20</x:v>
      </x:c>
      <x:c r="G3800" s="0" t="n">
        <x:v>173</x:v>
      </x:c>
      <x:c r="H3800" s="4" t="n">
        <x:v>50.4</x:v>
      </x:c>
      <x:c r="I3800" s="4" t="n">
        <x:v>173</x:v>
      </x:c>
      <x:c r="J3800" s="4" t="n">
        <x:v>0.291</x:v>
      </x:c>
      <x:c r="K3800" s="4">
        <x:f>I3800*J3800</x:f>
      </x:c>
      <x:c r="L3800" s="4" t="n">
        <x:v>250.228</x:v>
      </x:c>
      <x:c r="M3800" s="5">
        <x:f>J3800/1.766*100</x:f>
      </x:c>
      <x:c r="N3800" s="6">
        <x:f>M3800*L3800/100</x:f>
      </x:c>
      <x:c r="O3800" s="6">
        <x:f>H3800-N3800</x:f>
      </x:c>
    </x:row>
    <x:row r="3801" spans="1:25">
      <x:c r="A3801" s="0" t="s">
        <x:v>98</x:v>
      </x:c>
      <x:c r="B3801" s="0" t="n">
        <x:v>2652</x:v>
      </x:c>
      <x:c r="C3801" s="0" t="s">
        <x:v>21</x:v>
      </x:c>
      <x:c r="D3801" s="0" t="s">
        <x:v>33</x:v>
      </x:c>
      <x:c r="E3801" s="0" t="s">
        <x:v>34</x:v>
      </x:c>
      <x:c r="F3801" s="0" t="s">
        <x:v>20</x:v>
      </x:c>
      <x:c r="G3801" s="0" t="n">
        <x:v>173</x:v>
      </x:c>
      <x:c r="H3801" s="4" t="n">
        <x:v>46.018</x:v>
      </x:c>
      <x:c r="I3801" s="4" t="n">
        <x:v>173</x:v>
      </x:c>
      <x:c r="J3801" s="4" t="n">
        <x:v>0.266</x:v>
      </x:c>
      <x:c r="K3801" s="4">
        <x:f>I3801*J3801</x:f>
      </x:c>
      <x:c r="L3801" s="4" t="n">
        <x:v>250.228</x:v>
      </x:c>
      <x:c r="M3801" s="5">
        <x:f>J3801/1.766*100</x:f>
      </x:c>
      <x:c r="N3801" s="6">
        <x:f>M3801*L3801/100</x:f>
      </x:c>
      <x:c r="O3801" s="6">
        <x:f>H3801-N3801</x:f>
      </x:c>
    </x:row>
    <x:row r="3802" spans="1:25">
      <x:c r="A3802" s="0" t="s">
        <x:v>98</x:v>
      </x:c>
      <x:c r="B3802" s="0" t="n">
        <x:v>2652</x:v>
      </x:c>
      <x:c r="C3802" s="0" t="s">
        <x:v>21</x:v>
      </x:c>
      <x:c r="D3802" s="0" t="s">
        <x:v>33</x:v>
      </x:c>
      <x:c r="E3802" s="0" t="s">
        <x:v>34</x:v>
      </x:c>
      <x:c r="F3802" s="0" t="s">
        <x:v>26</x:v>
      </x:c>
      <x:c r="G3802" s="0" t="n">
        <x:v>173</x:v>
      </x:c>
      <x:c r="H3802" s="4" t="n">
        <x:v>13.496</x:v>
      </x:c>
      <x:c r="I3802" s="4" t="n">
        <x:v>173</x:v>
      </x:c>
      <x:c r="J3802" s="4" t="n">
        <x:v>0.078</x:v>
      </x:c>
      <x:c r="K3802" s="4">
        <x:f>I3802*J3802</x:f>
      </x:c>
      <x:c r="L3802" s="4" t="n">
        <x:v>250.228</x:v>
      </x:c>
      <x:c r="M3802" s="5">
        <x:f>J3802/1.766*100</x:f>
      </x:c>
      <x:c r="N3802" s="6">
        <x:f>M3802*L3802/100</x:f>
      </x:c>
      <x:c r="O3802" s="6">
        <x:f>H3802-N3802</x:f>
      </x:c>
    </x:row>
    <x:row r="3803" spans="1:25">
      <x:c r="A3803" s="0" t="s">
        <x:v>98</x:v>
      </x:c>
      <x:c r="B3803" s="0" t="n">
        <x:v>2652</x:v>
      </x:c>
      <x:c r="C3803" s="0" t="s">
        <x:v>21</x:v>
      </x:c>
      <x:c r="D3803" s="0" t="s">
        <x:v>36</x:v>
      </x:c>
      <x:c r="E3803" s="0" t="s">
        <x:v>37</x:v>
      </x:c>
      <x:c r="F3803" s="0" t="s">
        <x:v>26</x:v>
      </x:c>
      <x:c r="G3803" s="0" t="n">
        <x:v>173</x:v>
      </x:c>
      <x:c r="H3803" s="4" t="n">
        <x:v>72.66</x:v>
      </x:c>
      <x:c r="I3803" s="4" t="n">
        <x:v>173</x:v>
      </x:c>
      <x:c r="J3803" s="4" t="n">
        <x:v>0.42</x:v>
      </x:c>
      <x:c r="K3803" s="4">
        <x:f>I3803*J3803</x:f>
      </x:c>
      <x:c r="L3803" s="4" t="n">
        <x:v>250.228</x:v>
      </x:c>
      <x:c r="M3803" s="5">
        <x:f>J3803/1.766*100</x:f>
      </x:c>
      <x:c r="N3803" s="6">
        <x:f>M3803*L3803/100</x:f>
      </x:c>
      <x:c r="O3803" s="6">
        <x:f>H3803-N3803</x:f>
      </x:c>
    </x:row>
    <x:row r="3804" spans="1:25">
      <x:c r="A3804" s="0" t="s">
        <x:v>98</x:v>
      </x:c>
      <x:c r="B3804" s="0" t="n">
        <x:v>2652</x:v>
      </x:c>
      <x:c r="C3804" s="0" t="s">
        <x:v>21</x:v>
      </x:c>
      <x:c r="D3804" s="0" t="s">
        <x:v>36</x:v>
      </x:c>
      <x:c r="E3804" s="0" t="s">
        <x:v>38</x:v>
      </x:c>
      <x:c r="F3804" s="0" t="s">
        <x:v>26</x:v>
      </x:c>
      <x:c r="G3804" s="0" t="n">
        <x:v>173</x:v>
      </x:c>
      <x:c r="H3804" s="4" t="n">
        <x:v>72.66</x:v>
      </x:c>
      <x:c r="I3804" s="4" t="n">
        <x:v>173</x:v>
      </x:c>
      <x:c r="J3804" s="4" t="n">
        <x:v>0.42</x:v>
      </x:c>
      <x:c r="K3804" s="4">
        <x:f>I3804*J3804</x:f>
      </x:c>
      <x:c r="L3804" s="4" t="n">
        <x:v>250.228</x:v>
      </x:c>
      <x:c r="M3804" s="5">
        <x:f>J3804/1.766*100</x:f>
      </x:c>
      <x:c r="N3804" s="6">
        <x:f>M3804*L3804/100</x:f>
      </x:c>
      <x:c r="O3804" s="6">
        <x:f>H3804-N3804</x:f>
      </x:c>
    </x:row>
    <x:row r="3805" spans="1:25">
      <x:c r="A3805" s="0" t="s">
        <x:v>136</x:v>
      </x:c>
      <x:c r="B3805" s="0" t="n">
        <x:v>2659</x:v>
      </x:c>
      <x:c r="C3805" s="0" t="s">
        <x:v>128</x:v>
      </x:c>
      <x:c r="D3805" s="0" t="s">
        <x:v>18</x:v>
      </x:c>
      <x:c r="E3805" s="0" t="s">
        <x:v>19</x:v>
      </x:c>
      <x:c r="F3805" s="0" t="s">
        <x:v>20</x:v>
      </x:c>
      <x:c r="G3805" s="0" t="n">
        <x:v>1034</x:v>
      </x:c>
      <x:c r="H3805" s="4" t="n">
        <x:v>74.16</x:v>
      </x:c>
      <x:c r="I3805" s="4" t="n">
        <x:v>1032</x:v>
      </x:c>
      <x:c r="J3805" s="4" t="n">
        <x:v>0.072</x:v>
      </x:c>
      <x:c r="K3805" s="4">
        <x:f>I3805*J3805</x:f>
      </x:c>
      <x:c r="L3805" s="4" t="n">
        <x:v>165.78</x:v>
      </x:c>
      <x:c r="M3805" s="5">
        <x:f>J3805/1.251*100</x:f>
      </x:c>
      <x:c r="N3805" s="6">
        <x:f>M3805*L3805/100</x:f>
      </x:c>
      <x:c r="O3805" s="6">
        <x:f>H3805-N3805</x:f>
      </x:c>
    </x:row>
    <x:row r="3806" spans="1:25">
      <x:c r="A3806" s="0" t="s">
        <x:v>136</x:v>
      </x:c>
      <x:c r="B3806" s="0" t="n">
        <x:v>2659</x:v>
      </x:c>
      <x:c r="C3806" s="0" t="s">
        <x:v>128</x:v>
      </x:c>
      <x:c r="D3806" s="0" t="s">
        <x:v>129</x:v>
      </x:c>
      <x:c r="E3806" s="0" t="s">
        <x:v>130</x:v>
      </x:c>
      <x:c r="F3806" s="0" t="s">
        <x:v>20</x:v>
      </x:c>
      <x:c r="G3806" s="0" t="n">
        <x:v>1034</x:v>
      </x:c>
      <x:c r="H3806" s="4" t="n">
        <x:v>98.8</x:v>
      </x:c>
      <x:c r="I3806" s="4" t="n">
        <x:v>1032</x:v>
      </x:c>
      <x:c r="J3806" s="4" t="n">
        <x:v>0.096</x:v>
      </x:c>
      <x:c r="K3806" s="4">
        <x:f>I3806*J3806</x:f>
      </x:c>
      <x:c r="L3806" s="4" t="n">
        <x:v>165.78</x:v>
      </x:c>
      <x:c r="M3806" s="5">
        <x:f>J3806/1.251*100</x:f>
      </x:c>
      <x:c r="N3806" s="6">
        <x:f>M3806*L3806/100</x:f>
      </x:c>
      <x:c r="O3806" s="6">
        <x:f>H3806-N3806</x:f>
      </x:c>
    </x:row>
    <x:row r="3807" spans="1:25">
      <x:c r="A3807" s="0" t="s">
        <x:v>136</x:v>
      </x:c>
      <x:c r="B3807" s="0" t="n">
        <x:v>2659</x:v>
      </x:c>
      <x:c r="C3807" s="0" t="s">
        <x:v>128</x:v>
      </x:c>
      <x:c r="D3807" s="0" t="s">
        <x:v>129</x:v>
      </x:c>
      <x:c r="E3807" s="0" t="s">
        <x:v>130</x:v>
      </x:c>
      <x:c r="F3807" s="0" t="s">
        <x:v>20</x:v>
      </x:c>
      <x:c r="G3807" s="0" t="n">
        <x:v>1034</x:v>
      </x:c>
      <x:c r="H3807" s="4" t="n">
        <x:v>98.8</x:v>
      </x:c>
      <x:c r="I3807" s="4" t="n">
        <x:v>1032</x:v>
      </x:c>
      <x:c r="J3807" s="4" t="n">
        <x:v>0.096</x:v>
      </x:c>
      <x:c r="K3807" s="4">
        <x:f>I3807*J3807</x:f>
      </x:c>
      <x:c r="L3807" s="4" t="n">
        <x:v>165.78</x:v>
      </x:c>
      <x:c r="M3807" s="5">
        <x:f>J3807/1.251*100</x:f>
      </x:c>
      <x:c r="N3807" s="6">
        <x:f>M3807*L3807/100</x:f>
      </x:c>
      <x:c r="O3807" s="6">
        <x:f>H3807-N3807</x:f>
      </x:c>
    </x:row>
    <x:row r="3808" spans="1:25">
      <x:c r="A3808" s="0" t="s">
        <x:v>136</x:v>
      </x:c>
      <x:c r="B3808" s="0" t="n">
        <x:v>2659</x:v>
      </x:c>
      <x:c r="C3808" s="0" t="s">
        <x:v>128</x:v>
      </x:c>
      <x:c r="D3808" s="0" t="s">
        <x:v>129</x:v>
      </x:c>
      <x:c r="E3808" s="0" t="s">
        <x:v>130</x:v>
      </x:c>
      <x:c r="F3808" s="0" t="s">
        <x:v>20</x:v>
      </x:c>
      <x:c r="G3808" s="0" t="n">
        <x:v>1034</x:v>
      </x:c>
      <x:c r="H3808" s="4" t="n">
        <x:v>98.8</x:v>
      </x:c>
      <x:c r="I3808" s="4" t="n">
        <x:v>1032</x:v>
      </x:c>
      <x:c r="J3808" s="4" t="n">
        <x:v>0.096</x:v>
      </x:c>
      <x:c r="K3808" s="4">
        <x:f>I3808*J3808</x:f>
      </x:c>
      <x:c r="L3808" s="4" t="n">
        <x:v>165.78</x:v>
      </x:c>
      <x:c r="M3808" s="5">
        <x:f>J3808/1.251*100</x:f>
      </x:c>
      <x:c r="N3808" s="6">
        <x:f>M3808*L3808/100</x:f>
      </x:c>
      <x:c r="O3808" s="6">
        <x:f>H3808-N3808</x:f>
      </x:c>
    </x:row>
    <x:row r="3809" spans="1:25">
      <x:c r="A3809" s="0" t="s">
        <x:v>136</x:v>
      </x:c>
      <x:c r="B3809" s="0" t="n">
        <x:v>2659</x:v>
      </x:c>
      <x:c r="C3809" s="0" t="s">
        <x:v>128</x:v>
      </x:c>
      <x:c r="D3809" s="0" t="s">
        <x:v>129</x:v>
      </x:c>
      <x:c r="E3809" s="0" t="s">
        <x:v>130</x:v>
      </x:c>
      <x:c r="F3809" s="0" t="s">
        <x:v>20</x:v>
      </x:c>
      <x:c r="G3809" s="0" t="n">
        <x:v>1034</x:v>
      </x:c>
      <x:c r="H3809" s="4" t="n">
        <x:v>98.8</x:v>
      </x:c>
      <x:c r="I3809" s="4" t="n">
        <x:v>1032</x:v>
      </x:c>
      <x:c r="J3809" s="4" t="n">
        <x:v>0.096</x:v>
      </x:c>
      <x:c r="K3809" s="4">
        <x:f>I3809*J3809</x:f>
      </x:c>
      <x:c r="L3809" s="4" t="n">
        <x:v>165.78</x:v>
      </x:c>
      <x:c r="M3809" s="5">
        <x:f>J3809/1.251*100</x:f>
      </x:c>
      <x:c r="N3809" s="6">
        <x:f>M3809*L3809/100</x:f>
      </x:c>
      <x:c r="O3809" s="6">
        <x:f>H3809-N3809</x:f>
      </x:c>
    </x:row>
    <x:row r="3810" spans="1:25">
      <x:c r="A3810" s="0" t="s">
        <x:v>136</x:v>
      </x:c>
      <x:c r="B3810" s="0" t="n">
        <x:v>2659</x:v>
      </x:c>
      <x:c r="C3810" s="0" t="s">
        <x:v>128</x:v>
      </x:c>
      <x:c r="D3810" s="0" t="s">
        <x:v>129</x:v>
      </x:c>
      <x:c r="E3810" s="0" t="s">
        <x:v>130</x:v>
      </x:c>
      <x:c r="F3810" s="0" t="s">
        <x:v>20</x:v>
      </x:c>
      <x:c r="G3810" s="0" t="n">
        <x:v>1034</x:v>
      </x:c>
      <x:c r="H3810" s="4" t="n">
        <x:v>61.8</x:v>
      </x:c>
      <x:c r="I3810" s="4" t="n">
        <x:v>1032</x:v>
      </x:c>
      <x:c r="J3810" s="4" t="n">
        <x:v>0.06</x:v>
      </x:c>
      <x:c r="K3810" s="4">
        <x:f>I3810*J3810</x:f>
      </x:c>
      <x:c r="L3810" s="4" t="n">
        <x:v>165.78</x:v>
      </x:c>
      <x:c r="M3810" s="5">
        <x:f>J3810/1.251*100</x:f>
      </x:c>
      <x:c r="N3810" s="6">
        <x:f>M3810*L3810/100</x:f>
      </x:c>
      <x:c r="O3810" s="6">
        <x:f>H3810-N3810</x:f>
      </x:c>
    </x:row>
    <x:row r="3811" spans="1:25">
      <x:c r="A3811" s="0" t="s">
        <x:v>136</x:v>
      </x:c>
      <x:c r="B3811" s="0" t="n">
        <x:v>2659</x:v>
      </x:c>
      <x:c r="C3811" s="0" t="s">
        <x:v>128</x:v>
      </x:c>
      <x:c r="D3811" s="0" t="s">
        <x:v>18</x:v>
      </x:c>
      <x:c r="E3811" s="0" t="s">
        <x:v>19</x:v>
      </x:c>
      <x:c r="F3811" s="0" t="s">
        <x:v>20</x:v>
      </x:c>
      <x:c r="G3811" s="0" t="n">
        <x:v>1034</x:v>
      </x:c>
      <x:c r="H3811" s="4" t="n">
        <x:v>118.56</x:v>
      </x:c>
      <x:c r="I3811" s="4" t="n">
        <x:v>1032</x:v>
      </x:c>
      <x:c r="J3811" s="4" t="n">
        <x:v>0.115</x:v>
      </x:c>
      <x:c r="K3811" s="4">
        <x:f>I3811*J3811</x:f>
      </x:c>
      <x:c r="L3811" s="4" t="n">
        <x:v>165.78</x:v>
      </x:c>
      <x:c r="M3811" s="5">
        <x:f>J3811/1.251*100</x:f>
      </x:c>
      <x:c r="N3811" s="6">
        <x:f>M3811*L3811/100</x:f>
      </x:c>
      <x:c r="O3811" s="6">
        <x:f>H3811-N3811</x:f>
      </x:c>
    </x:row>
    <x:row r="3812" spans="1:25">
      <x:c r="A3812" s="0" t="s">
        <x:v>136</x:v>
      </x:c>
      <x:c r="B3812" s="0" t="n">
        <x:v>2659</x:v>
      </x:c>
      <x:c r="C3812" s="0" t="s">
        <x:v>128</x:v>
      </x:c>
      <x:c r="D3812" s="0" t="s">
        <x:v>18</x:v>
      </x:c>
      <x:c r="E3812" s="0" t="s">
        <x:v>19</x:v>
      </x:c>
      <x:c r="F3812" s="0" t="s">
        <x:v>20</x:v>
      </x:c>
      <x:c r="G3812" s="0" t="n">
        <x:v>1034</x:v>
      </x:c>
      <x:c r="H3812" s="4" t="n">
        <x:v>118.56</x:v>
      </x:c>
      <x:c r="I3812" s="4" t="n">
        <x:v>1032</x:v>
      </x:c>
      <x:c r="J3812" s="4" t="n">
        <x:v>0.115</x:v>
      </x:c>
      <x:c r="K3812" s="4">
        <x:f>I3812*J3812</x:f>
      </x:c>
      <x:c r="L3812" s="4" t="n">
        <x:v>165.78</x:v>
      </x:c>
      <x:c r="M3812" s="5">
        <x:f>J3812/1.251*100</x:f>
      </x:c>
      <x:c r="N3812" s="6">
        <x:f>M3812*L3812/100</x:f>
      </x:c>
      <x:c r="O3812" s="6">
        <x:f>H3812-N3812</x:f>
      </x:c>
    </x:row>
    <x:row r="3813" spans="1:25">
      <x:c r="A3813" s="0" t="s">
        <x:v>136</x:v>
      </x:c>
      <x:c r="B3813" s="0" t="n">
        <x:v>2659</x:v>
      </x:c>
      <x:c r="C3813" s="0" t="s">
        <x:v>128</x:v>
      </x:c>
      <x:c r="D3813" s="0" t="s">
        <x:v>18</x:v>
      </x:c>
      <x:c r="E3813" s="0" t="s">
        <x:v>19</x:v>
      </x:c>
      <x:c r="F3813" s="0" t="s">
        <x:v>20</x:v>
      </x:c>
      <x:c r="G3813" s="0" t="n">
        <x:v>1034</x:v>
      </x:c>
      <x:c r="H3813" s="4" t="n">
        <x:v>118.56</x:v>
      </x:c>
      <x:c r="I3813" s="4" t="n">
        <x:v>1032</x:v>
      </x:c>
      <x:c r="J3813" s="4" t="n">
        <x:v>0.115</x:v>
      </x:c>
      <x:c r="K3813" s="4">
        <x:f>I3813*J3813</x:f>
      </x:c>
      <x:c r="L3813" s="4" t="n">
        <x:v>165.78</x:v>
      </x:c>
      <x:c r="M3813" s="5">
        <x:f>J3813/1.251*100</x:f>
      </x:c>
      <x:c r="N3813" s="6">
        <x:f>M3813*L3813/100</x:f>
      </x:c>
      <x:c r="O3813" s="6">
        <x:f>H3813-N3813</x:f>
      </x:c>
    </x:row>
    <x:row r="3814" spans="1:25">
      <x:c r="A3814" s="0" t="s">
        <x:v>136</x:v>
      </x:c>
      <x:c r="B3814" s="0" t="n">
        <x:v>2659</x:v>
      </x:c>
      <x:c r="C3814" s="0" t="s">
        <x:v>128</x:v>
      </x:c>
      <x:c r="D3814" s="0" t="s">
        <x:v>18</x:v>
      </x:c>
      <x:c r="E3814" s="0" t="s">
        <x:v>19</x:v>
      </x:c>
      <x:c r="F3814" s="0" t="s">
        <x:v>20</x:v>
      </x:c>
      <x:c r="G3814" s="0" t="n">
        <x:v>1034</x:v>
      </x:c>
      <x:c r="H3814" s="4" t="n">
        <x:v>118.56</x:v>
      </x:c>
      <x:c r="I3814" s="4" t="n">
        <x:v>1032</x:v>
      </x:c>
      <x:c r="J3814" s="4" t="n">
        <x:v>0.115</x:v>
      </x:c>
      <x:c r="K3814" s="4">
        <x:f>I3814*J3814</x:f>
      </x:c>
      <x:c r="L3814" s="4" t="n">
        <x:v>165.78</x:v>
      </x:c>
      <x:c r="M3814" s="5">
        <x:f>J3814/1.251*100</x:f>
      </x:c>
      <x:c r="N3814" s="6">
        <x:f>M3814*L3814/100</x:f>
      </x:c>
      <x:c r="O3814" s="6">
        <x:f>H3814-N3814</x:f>
      </x:c>
    </x:row>
    <x:row r="3815" spans="1:25">
      <x:c r="A3815" s="0" t="s">
        <x:v>136</x:v>
      </x:c>
      <x:c r="B3815" s="0" t="n">
        <x:v>2659</x:v>
      </x:c>
      <x:c r="C3815" s="0" t="s">
        <x:v>128</x:v>
      </x:c>
      <x:c r="D3815" s="0" t="s">
        <x:v>18</x:v>
      </x:c>
      <x:c r="E3815" s="0" t="s">
        <x:v>19</x:v>
      </x:c>
      <x:c r="F3815" s="0" t="s">
        <x:v>20</x:v>
      </x:c>
      <x:c r="G3815" s="0" t="n">
        <x:v>1034</x:v>
      </x:c>
      <x:c r="H3815" s="4" t="n">
        <x:v>74.16</x:v>
      </x:c>
      <x:c r="I3815" s="4" t="n">
        <x:v>1032</x:v>
      </x:c>
      <x:c r="J3815" s="4" t="n">
        <x:v>0.072</x:v>
      </x:c>
      <x:c r="K3815" s="4">
        <x:f>I3815*J3815</x:f>
      </x:c>
      <x:c r="L3815" s="4" t="n">
        <x:v>165.78</x:v>
      </x:c>
      <x:c r="M3815" s="5">
        <x:f>J3815/1.251*100</x:f>
      </x:c>
      <x:c r="N3815" s="6">
        <x:f>M3815*L3815/100</x:f>
      </x:c>
      <x:c r="O3815" s="6">
        <x:f>H3815-N3815</x:f>
      </x:c>
    </x:row>
    <x:row r="3816" spans="1:25">
      <x:c r="A3816" s="0" t="s">
        <x:v>136</x:v>
      </x:c>
      <x:c r="B3816" s="0" t="n">
        <x:v>2659</x:v>
      </x:c>
      <x:c r="C3816" s="0" t="s">
        <x:v>128</x:v>
      </x:c>
      <x:c r="D3816" s="0" t="s">
        <x:v>18</x:v>
      </x:c>
      <x:c r="E3816" s="0" t="s">
        <x:v>19</x:v>
      </x:c>
      <x:c r="F3816" s="0" t="s">
        <x:v>20</x:v>
      </x:c>
      <x:c r="G3816" s="0" t="n">
        <x:v>1034</x:v>
      </x:c>
      <x:c r="H3816" s="4" t="n">
        <x:v>2.4</x:v>
      </x:c>
      <x:c r="I3816" s="4" t="n">
        <x:v>1032</x:v>
      </x:c>
      <x:c r="J3816" s="4" t="n">
        <x:v>0.002</x:v>
      </x:c>
      <x:c r="K3816" s="4">
        <x:f>I3816*J3816</x:f>
      </x:c>
      <x:c r="L3816" s="4" t="n">
        <x:v>165.78</x:v>
      </x:c>
      <x:c r="M3816" s="5">
        <x:f>J3816/1.251*100</x:f>
      </x:c>
      <x:c r="N3816" s="6">
        <x:f>M3816*L3816/100</x:f>
      </x:c>
      <x:c r="O3816" s="6">
        <x:f>H3816-N3816</x:f>
      </x:c>
    </x:row>
    <x:row r="3817" spans="1:25">
      <x:c r="A3817" s="0" t="s">
        <x:v>136</x:v>
      </x:c>
      <x:c r="B3817" s="0" t="n">
        <x:v>2659</x:v>
      </x:c>
      <x:c r="C3817" s="0" t="s">
        <x:v>128</x:v>
      </x:c>
      <x:c r="D3817" s="0" t="s">
        <x:v>129</x:v>
      </x:c>
      <x:c r="E3817" s="0" t="s">
        <x:v>130</x:v>
      </x:c>
      <x:c r="F3817" s="0" t="s">
        <x:v>20</x:v>
      </x:c>
      <x:c r="G3817" s="0" t="n">
        <x:v>1034</x:v>
      </x:c>
      <x:c r="H3817" s="4" t="n">
        <x:v>98.8</x:v>
      </x:c>
      <x:c r="I3817" s="4" t="n">
        <x:v>1032</x:v>
      </x:c>
      <x:c r="J3817" s="4" t="n">
        <x:v>0.096</x:v>
      </x:c>
      <x:c r="K3817" s="4">
        <x:f>I3817*J3817</x:f>
      </x:c>
      <x:c r="L3817" s="4" t="n">
        <x:v>165.78</x:v>
      </x:c>
      <x:c r="M3817" s="5">
        <x:f>J3817/1.251*100</x:f>
      </x:c>
      <x:c r="N3817" s="6">
        <x:f>M3817*L3817/100</x:f>
      </x:c>
      <x:c r="O3817" s="6">
        <x:f>H3817-N3817</x:f>
      </x:c>
    </x:row>
    <x:row r="3818" spans="1:25">
      <x:c r="A3818" s="0" t="s">
        <x:v>136</x:v>
      </x:c>
      <x:c r="B3818" s="0" t="n">
        <x:v>2659</x:v>
      </x:c>
      <x:c r="C3818" s="0" t="s">
        <x:v>128</x:v>
      </x:c>
      <x:c r="D3818" s="0" t="s">
        <x:v>18</x:v>
      </x:c>
      <x:c r="E3818" s="0" t="s">
        <x:v>19</x:v>
      </x:c>
      <x:c r="F3818" s="0" t="s">
        <x:v>20</x:v>
      </x:c>
      <x:c r="G3818" s="0" t="n">
        <x:v>1034</x:v>
      </x:c>
      <x:c r="H3818" s="4" t="n">
        <x:v>36</x:v>
      </x:c>
      <x:c r="I3818" s="4" t="n">
        <x:v>1032</x:v>
      </x:c>
      <x:c r="J3818" s="4" t="n">
        <x:v>0.035</x:v>
      </x:c>
      <x:c r="K3818" s="4">
        <x:f>I3818*J3818</x:f>
      </x:c>
      <x:c r="L3818" s="4" t="n">
        <x:v>165.78</x:v>
      </x:c>
      <x:c r="M3818" s="5">
        <x:f>J3818/1.251*100</x:f>
      </x:c>
      <x:c r="N3818" s="6">
        <x:f>M3818*L3818/100</x:f>
      </x:c>
      <x:c r="O3818" s="6">
        <x:f>H3818-N3818</x:f>
      </x:c>
    </x:row>
    <x:row r="3819" spans="1:25">
      <x:c r="A3819" s="0" t="s">
        <x:v>136</x:v>
      </x:c>
      <x:c r="B3819" s="0" t="n">
        <x:v>2659</x:v>
      </x:c>
      <x:c r="C3819" s="0" t="s">
        <x:v>128</x:v>
      </x:c>
      <x:c r="D3819" s="0" t="s">
        <x:v>18</x:v>
      </x:c>
      <x:c r="E3819" s="0" t="s">
        <x:v>19</x:v>
      </x:c>
      <x:c r="F3819" s="0" t="s">
        <x:v>26</x:v>
      </x:c>
      <x:c r="G3819" s="0" t="n">
        <x:v>1034</x:v>
      </x:c>
      <x:c r="H3819" s="4" t="n">
        <x:v>70.632</x:v>
      </x:c>
      <x:c r="I3819" s="4" t="n">
        <x:v>1032</x:v>
      </x:c>
      <x:c r="J3819" s="4" t="n">
        <x:v>0.07</x:v>
      </x:c>
      <x:c r="K3819" s="4">
        <x:f>I3819*J3819</x:f>
      </x:c>
      <x:c r="L3819" s="4" t="n">
        <x:v>165.78</x:v>
      </x:c>
      <x:c r="M3819" s="5">
        <x:f>J3819/1.251*100</x:f>
      </x:c>
      <x:c r="N3819" s="6">
        <x:f>M3819*L3819/100</x:f>
      </x:c>
      <x:c r="O3819" s="6">
        <x:f>H3819-N3819</x:f>
      </x:c>
    </x:row>
    <x:row r="3820" spans="1:25">
      <x:c r="A3820" s="0" t="s">
        <x:v>127</x:v>
      </x:c>
      <x:c r="B3820" s="0" t="n">
        <x:v>2660</x:v>
      </x:c>
      <x:c r="C3820" s="0" t="s">
        <x:v>128</x:v>
      </x:c>
      <x:c r="D3820" s="0" t="s">
        <x:v>129</x:v>
      </x:c>
      <x:c r="E3820" s="0" t="s">
        <x:v>130</x:v>
      </x:c>
      <x:c r="F3820" s="0" t="s">
        <x:v>20</x:v>
      </x:c>
      <x:c r="G3820" s="0" t="n">
        <x:v>1455</x:v>
      </x:c>
      <x:c r="H3820" s="4" t="n">
        <x:v>98.8</x:v>
      </x:c>
      <x:c r="I3820" s="4" t="n">
        <x:v>1083</x:v>
      </x:c>
      <x:c r="J3820" s="4" t="n">
        <x:v>0.068</x:v>
      </x:c>
      <x:c r="K3820" s="4">
        <x:f>I3820*J3820</x:f>
      </x:c>
      <x:c r="L3820" s="4" t="n">
        <x:v>258.708</x:v>
      </x:c>
      <x:c r="M3820" s="5">
        <x:f>J3820/1.521*100</x:f>
      </x:c>
      <x:c r="N3820" s="6">
        <x:f>M3820*L3820/100</x:f>
      </x:c>
      <x:c r="O3820" s="6">
        <x:f>H3820-N3820</x:f>
      </x:c>
    </x:row>
    <x:row r="3821" spans="1:25">
      <x:c r="A3821" s="0" t="s">
        <x:v>127</x:v>
      </x:c>
      <x:c r="B3821" s="0" t="n">
        <x:v>2660</x:v>
      </x:c>
      <x:c r="C3821" s="0" t="s">
        <x:v>128</x:v>
      </x:c>
      <x:c r="D3821" s="0" t="s">
        <x:v>129</x:v>
      </x:c>
      <x:c r="E3821" s="0" t="s">
        <x:v>130</x:v>
      </x:c>
      <x:c r="F3821" s="0" t="s">
        <x:v>20</x:v>
      </x:c>
      <x:c r="G3821" s="0" t="n">
        <x:v>1455</x:v>
      </x:c>
      <x:c r="H3821" s="4" t="n">
        <x:v>98.8</x:v>
      </x:c>
      <x:c r="I3821" s="4" t="n">
        <x:v>1083</x:v>
      </x:c>
      <x:c r="J3821" s="4" t="n">
        <x:v>0.068</x:v>
      </x:c>
      <x:c r="K3821" s="4">
        <x:f>I3821*J3821</x:f>
      </x:c>
      <x:c r="L3821" s="4" t="n">
        <x:v>258.708</x:v>
      </x:c>
      <x:c r="M3821" s="5">
        <x:f>J3821/1.521*100</x:f>
      </x:c>
      <x:c r="N3821" s="6">
        <x:f>M3821*L3821/100</x:f>
      </x:c>
      <x:c r="O3821" s="6">
        <x:f>H3821-N3821</x:f>
      </x:c>
    </x:row>
    <x:row r="3822" spans="1:25">
      <x:c r="A3822" s="0" t="s">
        <x:v>127</x:v>
      </x:c>
      <x:c r="B3822" s="0" t="n">
        <x:v>2660</x:v>
      </x:c>
      <x:c r="C3822" s="0" t="s">
        <x:v>128</x:v>
      </x:c>
      <x:c r="D3822" s="0" t="s">
        <x:v>18</x:v>
      </x:c>
      <x:c r="E3822" s="0" t="s">
        <x:v>19</x:v>
      </x:c>
      <x:c r="F3822" s="0" t="s">
        <x:v>20</x:v>
      </x:c>
      <x:c r="G3822" s="0" t="n">
        <x:v>1455</x:v>
      </x:c>
      <x:c r="H3822" s="4" t="n">
        <x:v>148.32</x:v>
      </x:c>
      <x:c r="I3822" s="4" t="n">
        <x:v>1083</x:v>
      </x:c>
      <x:c r="J3822" s="4" t="n">
        <x:v>0.102</x:v>
      </x:c>
      <x:c r="K3822" s="4">
        <x:f>I3822*J3822</x:f>
      </x:c>
      <x:c r="L3822" s="4" t="n">
        <x:v>258.708</x:v>
      </x:c>
      <x:c r="M3822" s="5">
        <x:f>J3822/1.521*100</x:f>
      </x:c>
      <x:c r="N3822" s="6">
        <x:f>M3822*L3822/100</x:f>
      </x:c>
      <x:c r="O3822" s="6">
        <x:f>H3822-N3822</x:f>
      </x:c>
    </x:row>
    <x:row r="3823" spans="1:25">
      <x:c r="A3823" s="0" t="s">
        <x:v>127</x:v>
      </x:c>
      <x:c r="B3823" s="0" t="n">
        <x:v>2660</x:v>
      </x:c>
      <x:c r="C3823" s="0" t="s">
        <x:v>128</x:v>
      </x:c>
      <x:c r="D3823" s="0" t="s">
        <x:v>18</x:v>
      </x:c>
      <x:c r="E3823" s="0" t="s">
        <x:v>19</x:v>
      </x:c>
      <x:c r="F3823" s="0" t="s">
        <x:v>20</x:v>
      </x:c>
      <x:c r="G3823" s="0" t="n">
        <x:v>1455</x:v>
      </x:c>
      <x:c r="H3823" s="4" t="n">
        <x:v>148.32</x:v>
      </x:c>
      <x:c r="I3823" s="4" t="n">
        <x:v>1083</x:v>
      </x:c>
      <x:c r="J3823" s="4" t="n">
        <x:v>0.102</x:v>
      </x:c>
      <x:c r="K3823" s="4">
        <x:f>I3823*J3823</x:f>
      </x:c>
      <x:c r="L3823" s="4" t="n">
        <x:v>258.708</x:v>
      </x:c>
      <x:c r="M3823" s="5">
        <x:f>J3823/1.521*100</x:f>
      </x:c>
      <x:c r="N3823" s="6">
        <x:f>M3823*L3823/100</x:f>
      </x:c>
      <x:c r="O3823" s="6">
        <x:f>H3823-N3823</x:f>
      </x:c>
    </x:row>
    <x:row r="3824" spans="1:25">
      <x:c r="A3824" s="0" t="s">
        <x:v>127</x:v>
      </x:c>
      <x:c r="B3824" s="0" t="n">
        <x:v>2660</x:v>
      </x:c>
      <x:c r="C3824" s="0" t="s">
        <x:v>128</x:v>
      </x:c>
      <x:c r="D3824" s="0" t="s">
        <x:v>18</x:v>
      </x:c>
      <x:c r="E3824" s="0" t="s">
        <x:v>19</x:v>
      </x:c>
      <x:c r="F3824" s="0" t="s">
        <x:v>20</x:v>
      </x:c>
      <x:c r="G3824" s="0" t="n">
        <x:v>1455</x:v>
      </x:c>
      <x:c r="H3824" s="4" t="n">
        <x:v>148.32</x:v>
      </x:c>
      <x:c r="I3824" s="4" t="n">
        <x:v>1083</x:v>
      </x:c>
      <x:c r="J3824" s="4" t="n">
        <x:v>0.102</x:v>
      </x:c>
      <x:c r="K3824" s="4">
        <x:f>I3824*J3824</x:f>
      </x:c>
      <x:c r="L3824" s="4" t="n">
        <x:v>258.708</x:v>
      </x:c>
      <x:c r="M3824" s="5">
        <x:f>J3824/1.521*100</x:f>
      </x:c>
      <x:c r="N3824" s="6">
        <x:f>M3824*L3824/100</x:f>
      </x:c>
      <x:c r="O3824" s="6">
        <x:f>H3824-N3824</x:f>
      </x:c>
    </x:row>
    <x:row r="3825" spans="1:25">
      <x:c r="A3825" s="0" t="s">
        <x:v>127</x:v>
      </x:c>
      <x:c r="B3825" s="0" t="n">
        <x:v>2660</x:v>
      </x:c>
      <x:c r="C3825" s="0" t="s">
        <x:v>128</x:v>
      </x:c>
      <x:c r="D3825" s="0" t="s">
        <x:v>18</x:v>
      </x:c>
      <x:c r="E3825" s="0" t="s">
        <x:v>19</x:v>
      </x:c>
      <x:c r="F3825" s="0" t="s">
        <x:v>20</x:v>
      </x:c>
      <x:c r="G3825" s="0" t="n">
        <x:v>1455</x:v>
      </x:c>
      <x:c r="H3825" s="4" t="n">
        <x:v>36</x:v>
      </x:c>
      <x:c r="I3825" s="4" t="n">
        <x:v>1083</x:v>
      </x:c>
      <x:c r="J3825" s="4" t="n">
        <x:v>0.025</x:v>
      </x:c>
      <x:c r="K3825" s="4">
        <x:f>I3825*J3825</x:f>
      </x:c>
      <x:c r="L3825" s="4" t="n">
        <x:v>258.708</x:v>
      </x:c>
      <x:c r="M3825" s="5">
        <x:f>J3825/1.521*100</x:f>
      </x:c>
      <x:c r="N3825" s="6">
        <x:f>M3825*L3825/100</x:f>
      </x:c>
      <x:c r="O3825" s="6">
        <x:f>H3825-N3825</x:f>
      </x:c>
    </x:row>
    <x:row r="3826" spans="1:25">
      <x:c r="A3826" s="0" t="s">
        <x:v>127</x:v>
      </x:c>
      <x:c r="B3826" s="0" t="n">
        <x:v>2660</x:v>
      </x:c>
      <x:c r="C3826" s="0" t="s">
        <x:v>128</x:v>
      </x:c>
      <x:c r="D3826" s="0" t="s">
        <x:v>18</x:v>
      </x:c>
      <x:c r="E3826" s="0" t="s">
        <x:v>19</x:v>
      </x:c>
      <x:c r="F3826" s="0" t="s">
        <x:v>20</x:v>
      </x:c>
      <x:c r="G3826" s="0" t="n">
        <x:v>1455</x:v>
      </x:c>
      <x:c r="H3826" s="4" t="n">
        <x:v>36</x:v>
      </x:c>
      <x:c r="I3826" s="4" t="n">
        <x:v>1083</x:v>
      </x:c>
      <x:c r="J3826" s="4" t="n">
        <x:v>0.025</x:v>
      </x:c>
      <x:c r="K3826" s="4">
        <x:f>I3826*J3826</x:f>
      </x:c>
      <x:c r="L3826" s="4" t="n">
        <x:v>258.708</x:v>
      </x:c>
      <x:c r="M3826" s="5">
        <x:f>J3826/1.521*100</x:f>
      </x:c>
      <x:c r="N3826" s="6">
        <x:f>M3826*L3826/100</x:f>
      </x:c>
      <x:c r="O3826" s="6">
        <x:f>H3826-N3826</x:f>
      </x:c>
    </x:row>
    <x:row r="3827" spans="1:25">
      <x:c r="A3827" s="0" t="s">
        <x:v>127</x:v>
      </x:c>
      <x:c r="B3827" s="0" t="n">
        <x:v>2660</x:v>
      </x:c>
      <x:c r="C3827" s="0" t="s">
        <x:v>128</x:v>
      </x:c>
      <x:c r="D3827" s="0" t="s">
        <x:v>129</x:v>
      </x:c>
      <x:c r="E3827" s="0" t="s">
        <x:v>130</x:v>
      </x:c>
      <x:c r="F3827" s="0" t="s">
        <x:v>20</x:v>
      </x:c>
      <x:c r="G3827" s="0" t="n">
        <x:v>1455</x:v>
      </x:c>
      <x:c r="H3827" s="4" t="n">
        <x:v>210</x:v>
      </x:c>
      <x:c r="I3827" s="4" t="n">
        <x:v>1083</x:v>
      </x:c>
      <x:c r="J3827" s="4" t="n">
        <x:v>0.144</x:v>
      </x:c>
      <x:c r="K3827" s="4">
        <x:f>I3827*J3827</x:f>
      </x:c>
      <x:c r="L3827" s="4" t="n">
        <x:v>258.708</x:v>
      </x:c>
      <x:c r="M3827" s="5">
        <x:f>J3827/1.521*100</x:f>
      </x:c>
      <x:c r="N3827" s="6">
        <x:f>M3827*L3827/100</x:f>
      </x:c>
      <x:c r="O3827" s="6">
        <x:f>H3827-N3827</x:f>
      </x:c>
    </x:row>
    <x:row r="3828" spans="1:25">
      <x:c r="A3828" s="0" t="s">
        <x:v>127</x:v>
      </x:c>
      <x:c r="B3828" s="0" t="n">
        <x:v>2660</x:v>
      </x:c>
      <x:c r="C3828" s="0" t="s">
        <x:v>128</x:v>
      </x:c>
      <x:c r="D3828" s="0" t="s">
        <x:v>129</x:v>
      </x:c>
      <x:c r="E3828" s="0" t="s">
        <x:v>130</x:v>
      </x:c>
      <x:c r="F3828" s="0" t="s">
        <x:v>20</x:v>
      </x:c>
      <x:c r="G3828" s="0" t="n">
        <x:v>1455</x:v>
      </x:c>
      <x:c r="H3828" s="4" t="n">
        <x:v>210</x:v>
      </x:c>
      <x:c r="I3828" s="4" t="n">
        <x:v>1083</x:v>
      </x:c>
      <x:c r="J3828" s="4" t="n">
        <x:v>0.144</x:v>
      </x:c>
      <x:c r="K3828" s="4">
        <x:f>I3828*J3828</x:f>
      </x:c>
      <x:c r="L3828" s="4" t="n">
        <x:v>258.708</x:v>
      </x:c>
      <x:c r="M3828" s="5">
        <x:f>J3828/1.521*100</x:f>
      </x:c>
      <x:c r="N3828" s="6">
        <x:f>M3828*L3828/100</x:f>
      </x:c>
      <x:c r="O3828" s="6">
        <x:f>H3828-N3828</x:f>
      </x:c>
    </x:row>
    <x:row r="3829" spans="1:25">
      <x:c r="A3829" s="0" t="s">
        <x:v>127</x:v>
      </x:c>
      <x:c r="B3829" s="0" t="n">
        <x:v>2660</x:v>
      </x:c>
      <x:c r="C3829" s="0" t="s">
        <x:v>128</x:v>
      </x:c>
      <x:c r="D3829" s="0" t="s">
        <x:v>18</x:v>
      </x:c>
      <x:c r="E3829" s="0" t="s">
        <x:v>19</x:v>
      </x:c>
      <x:c r="F3829" s="0" t="s">
        <x:v>20</x:v>
      </x:c>
      <x:c r="G3829" s="0" t="n">
        <x:v>1455</x:v>
      </x:c>
      <x:c r="H3829" s="4" t="n">
        <x:v>252</x:v>
      </x:c>
      <x:c r="I3829" s="4" t="n">
        <x:v>1083</x:v>
      </x:c>
      <x:c r="J3829" s="4" t="n">
        <x:v>0.173</x:v>
      </x:c>
      <x:c r="K3829" s="4">
        <x:f>I3829*J3829</x:f>
      </x:c>
      <x:c r="L3829" s="4" t="n">
        <x:v>258.708</x:v>
      </x:c>
      <x:c r="M3829" s="5">
        <x:f>J3829/1.521*100</x:f>
      </x:c>
      <x:c r="N3829" s="6">
        <x:f>M3829*L3829/100</x:f>
      </x:c>
      <x:c r="O3829" s="6">
        <x:f>H3829-N3829</x:f>
      </x:c>
    </x:row>
    <x:row r="3830" spans="1:25">
      <x:c r="A3830" s="0" t="s">
        <x:v>127</x:v>
      </x:c>
      <x:c r="B3830" s="0" t="n">
        <x:v>2660</x:v>
      </x:c>
      <x:c r="C3830" s="0" t="s">
        <x:v>128</x:v>
      </x:c>
      <x:c r="D3830" s="0" t="s">
        <x:v>18</x:v>
      </x:c>
      <x:c r="E3830" s="0" t="s">
        <x:v>19</x:v>
      </x:c>
      <x:c r="F3830" s="0" t="s">
        <x:v>20</x:v>
      </x:c>
      <x:c r="G3830" s="0" t="n">
        <x:v>1455</x:v>
      </x:c>
      <x:c r="H3830" s="4" t="n">
        <x:v>252</x:v>
      </x:c>
      <x:c r="I3830" s="4" t="n">
        <x:v>1083</x:v>
      </x:c>
      <x:c r="J3830" s="4" t="n">
        <x:v>0.173</x:v>
      </x:c>
      <x:c r="K3830" s="4">
        <x:f>I3830*J3830</x:f>
      </x:c>
      <x:c r="L3830" s="4" t="n">
        <x:v>258.708</x:v>
      </x:c>
      <x:c r="M3830" s="5">
        <x:f>J3830/1.521*100</x:f>
      </x:c>
      <x:c r="N3830" s="6">
        <x:f>M3830*L3830/100</x:f>
      </x:c>
      <x:c r="O3830" s="6">
        <x:f>H3830-N3830</x:f>
      </x:c>
    </x:row>
    <x:row r="3831" spans="1:25">
      <x:c r="A3831" s="0" t="s">
        <x:v>127</x:v>
      </x:c>
      <x:c r="B3831" s="0" t="n">
        <x:v>2660</x:v>
      </x:c>
      <x:c r="C3831" s="0" t="s">
        <x:v>128</x:v>
      </x:c>
      <x:c r="D3831" s="0" t="s">
        <x:v>18</x:v>
      </x:c>
      <x:c r="E3831" s="0" t="s">
        <x:v>19</x:v>
      </x:c>
      <x:c r="F3831" s="0" t="s">
        <x:v>20</x:v>
      </x:c>
      <x:c r="G3831" s="0" t="n">
        <x:v>1455</x:v>
      </x:c>
      <x:c r="H3831" s="4" t="n">
        <x:v>0.12</x:v>
      </x:c>
      <x:c r="I3831" s="4" t="n">
        <x:v>1083</x:v>
      </x:c>
      <x:c r="J3831" s="4" t="n">
        <x:v>0</x:v>
      </x:c>
      <x:c r="K3831" s="4">
        <x:f>I3831*J3831</x:f>
      </x:c>
      <x:c r="L3831" s="4" t="n">
        <x:v>258.708</x:v>
      </x:c>
      <x:c r="M3831" s="5">
        <x:f>J3831/1.521*100</x:f>
      </x:c>
      <x:c r="N3831" s="6">
        <x:f>M3831*L3831/100</x:f>
      </x:c>
      <x:c r="O3831" s="6">
        <x:f>H3831-N3831</x:f>
      </x:c>
    </x:row>
    <x:row r="3832" spans="1:25">
      <x:c r="A3832" s="0" t="s">
        <x:v>127</x:v>
      </x:c>
      <x:c r="B3832" s="0" t="n">
        <x:v>2660</x:v>
      </x:c>
      <x:c r="C3832" s="0" t="s">
        <x:v>128</x:v>
      </x:c>
      <x:c r="D3832" s="0" t="s">
        <x:v>18</x:v>
      </x:c>
      <x:c r="E3832" s="0" t="s">
        <x:v>19</x:v>
      </x:c>
      <x:c r="F3832" s="0" t="s">
        <x:v>20</x:v>
      </x:c>
      <x:c r="G3832" s="0" t="n">
        <x:v>1455</x:v>
      </x:c>
      <x:c r="H3832" s="4" t="n">
        <x:v>0.12</x:v>
      </x:c>
      <x:c r="I3832" s="4" t="n">
        <x:v>1083</x:v>
      </x:c>
      <x:c r="J3832" s="4" t="n">
        <x:v>0</x:v>
      </x:c>
      <x:c r="K3832" s="4">
        <x:f>I3832*J3832</x:f>
      </x:c>
      <x:c r="L3832" s="4" t="n">
        <x:v>258.708</x:v>
      </x:c>
      <x:c r="M3832" s="5">
        <x:f>J3832/1.521*100</x:f>
      </x:c>
      <x:c r="N3832" s="6">
        <x:f>M3832*L3832/100</x:f>
      </x:c>
      <x:c r="O3832" s="6">
        <x:f>H3832-N3832</x:f>
      </x:c>
    </x:row>
    <x:row r="3833" spans="1:25">
      <x:c r="A3833" s="0" t="s">
        <x:v>127</x:v>
      </x:c>
      <x:c r="B3833" s="0" t="n">
        <x:v>2660</x:v>
      </x:c>
      <x:c r="C3833" s="0" t="s">
        <x:v>128</x:v>
      </x:c>
      <x:c r="D3833" s="0" t="s">
        <x:v>18</x:v>
      </x:c>
      <x:c r="E3833" s="0" t="s">
        <x:v>19</x:v>
      </x:c>
      <x:c r="F3833" s="0" t="s">
        <x:v>20</x:v>
      </x:c>
      <x:c r="G3833" s="0" t="n">
        <x:v>1455</x:v>
      </x:c>
      <x:c r="H3833" s="4" t="n">
        <x:v>118.56</x:v>
      </x:c>
      <x:c r="I3833" s="4" t="n">
        <x:v>1083</x:v>
      </x:c>
      <x:c r="J3833" s="4" t="n">
        <x:v>0.081</x:v>
      </x:c>
      <x:c r="K3833" s="4">
        <x:f>I3833*J3833</x:f>
      </x:c>
      <x:c r="L3833" s="4" t="n">
        <x:v>258.708</x:v>
      </x:c>
      <x:c r="M3833" s="5">
        <x:f>J3833/1.521*100</x:f>
      </x:c>
      <x:c r="N3833" s="6">
        <x:f>M3833*L3833/100</x:f>
      </x:c>
      <x:c r="O3833" s="6">
        <x:f>H3833-N3833</x:f>
      </x:c>
    </x:row>
    <x:row r="3834" spans="1:25">
      <x:c r="A3834" s="0" t="s">
        <x:v>127</x:v>
      </x:c>
      <x:c r="B3834" s="0" t="n">
        <x:v>2660</x:v>
      </x:c>
      <x:c r="C3834" s="0" t="s">
        <x:v>128</x:v>
      </x:c>
      <x:c r="D3834" s="0" t="s">
        <x:v>18</x:v>
      </x:c>
      <x:c r="E3834" s="0" t="s">
        <x:v>19</x:v>
      </x:c>
      <x:c r="F3834" s="0" t="s">
        <x:v>20</x:v>
      </x:c>
      <x:c r="G3834" s="0" t="n">
        <x:v>1455</x:v>
      </x:c>
      <x:c r="H3834" s="4" t="n">
        <x:v>118.56</x:v>
      </x:c>
      <x:c r="I3834" s="4" t="n">
        <x:v>1083</x:v>
      </x:c>
      <x:c r="J3834" s="4" t="n">
        <x:v>0.081</x:v>
      </x:c>
      <x:c r="K3834" s="4">
        <x:f>I3834*J3834</x:f>
      </x:c>
      <x:c r="L3834" s="4" t="n">
        <x:v>258.708</x:v>
      </x:c>
      <x:c r="M3834" s="5">
        <x:f>J3834/1.521*100</x:f>
      </x:c>
      <x:c r="N3834" s="6">
        <x:f>M3834*L3834/100</x:f>
      </x:c>
      <x:c r="O3834" s="6">
        <x:f>H3834-N3834</x:f>
      </x:c>
    </x:row>
    <x:row r="3835" spans="1:25">
      <x:c r="A3835" s="0" t="s">
        <x:v>127</x:v>
      </x:c>
      <x:c r="B3835" s="0" t="n">
        <x:v>2660</x:v>
      </x:c>
      <x:c r="C3835" s="0" t="s">
        <x:v>128</x:v>
      </x:c>
      <x:c r="D3835" s="0" t="s">
        <x:v>18</x:v>
      </x:c>
      <x:c r="E3835" s="0" t="s">
        <x:v>19</x:v>
      </x:c>
      <x:c r="F3835" s="0" t="s">
        <x:v>20</x:v>
      </x:c>
      <x:c r="G3835" s="0" t="n">
        <x:v>1455</x:v>
      </x:c>
      <x:c r="H3835" s="4" t="n">
        <x:v>118.56</x:v>
      </x:c>
      <x:c r="I3835" s="4" t="n">
        <x:v>1083</x:v>
      </x:c>
      <x:c r="J3835" s="4" t="n">
        <x:v>0.081</x:v>
      </x:c>
      <x:c r="K3835" s="4">
        <x:f>I3835*J3835</x:f>
      </x:c>
      <x:c r="L3835" s="4" t="n">
        <x:v>258.708</x:v>
      </x:c>
      <x:c r="M3835" s="5">
        <x:f>J3835/1.521*100</x:f>
      </x:c>
      <x:c r="N3835" s="6">
        <x:f>M3835*L3835/100</x:f>
      </x:c>
      <x:c r="O3835" s="6">
        <x:f>H3835-N3835</x:f>
      </x:c>
    </x:row>
    <x:row r="3836" spans="1:25">
      <x:c r="A3836" s="0" t="s">
        <x:v>127</x:v>
      </x:c>
      <x:c r="B3836" s="0" t="n">
        <x:v>2660</x:v>
      </x:c>
      <x:c r="C3836" s="0" t="s">
        <x:v>128</x:v>
      </x:c>
      <x:c r="D3836" s="0" t="s">
        <x:v>129</x:v>
      </x:c>
      <x:c r="E3836" s="0" t="s">
        <x:v>130</x:v>
      </x:c>
      <x:c r="F3836" s="0" t="s">
        <x:v>20</x:v>
      </x:c>
      <x:c r="G3836" s="0" t="n">
        <x:v>1455</x:v>
      </x:c>
      <x:c r="H3836" s="4" t="n">
        <x:v>60</x:v>
      </x:c>
      <x:c r="I3836" s="4" t="n">
        <x:v>1083</x:v>
      </x:c>
      <x:c r="J3836" s="4" t="n">
        <x:v>0.041</x:v>
      </x:c>
      <x:c r="K3836" s="4">
        <x:f>I3836*J3836</x:f>
      </x:c>
      <x:c r="L3836" s="4" t="n">
        <x:v>258.708</x:v>
      </x:c>
      <x:c r="M3836" s="5">
        <x:f>J3836/1.521*100</x:f>
      </x:c>
      <x:c r="N3836" s="6">
        <x:f>M3836*L3836/100</x:f>
      </x:c>
      <x:c r="O3836" s="6">
        <x:f>H3836-N3836</x:f>
      </x:c>
    </x:row>
    <x:row r="3837" spans="1:25">
      <x:c r="A3837" s="0" t="s">
        <x:v>127</x:v>
      </x:c>
      <x:c r="B3837" s="0" t="n">
        <x:v>2660</x:v>
      </x:c>
      <x:c r="C3837" s="0" t="s">
        <x:v>128</x:v>
      </x:c>
      <x:c r="D3837" s="0" t="s">
        <x:v>129</x:v>
      </x:c>
      <x:c r="E3837" s="0" t="s">
        <x:v>130</x:v>
      </x:c>
      <x:c r="F3837" s="0" t="s">
        <x:v>20</x:v>
      </x:c>
      <x:c r="G3837" s="0" t="n">
        <x:v>1455</x:v>
      </x:c>
      <x:c r="H3837" s="4" t="n">
        <x:v>60</x:v>
      </x:c>
      <x:c r="I3837" s="4" t="n">
        <x:v>1083</x:v>
      </x:c>
      <x:c r="J3837" s="4" t="n">
        <x:v>0.041</x:v>
      </x:c>
      <x:c r="K3837" s="4">
        <x:f>I3837*J3837</x:f>
      </x:c>
      <x:c r="L3837" s="4" t="n">
        <x:v>258.708</x:v>
      </x:c>
      <x:c r="M3837" s="5">
        <x:f>J3837/1.521*100</x:f>
      </x:c>
      <x:c r="N3837" s="6">
        <x:f>M3837*L3837/100</x:f>
      </x:c>
      <x:c r="O3837" s="6">
        <x:f>H3837-N3837</x:f>
      </x:c>
    </x:row>
    <x:row r="3838" spans="1:25">
      <x:c r="A3838" s="0" t="s">
        <x:v>127</x:v>
      </x:c>
      <x:c r="B3838" s="0" t="n">
        <x:v>2660</x:v>
      </x:c>
      <x:c r="C3838" s="0" t="s">
        <x:v>128</x:v>
      </x:c>
      <x:c r="D3838" s="0" t="s">
        <x:v>18</x:v>
      </x:c>
      <x:c r="E3838" s="0" t="s">
        <x:v>19</x:v>
      </x:c>
      <x:c r="F3838" s="0" t="s">
        <x:v>26</x:v>
      </x:c>
      <x:c r="G3838" s="0" t="n">
        <x:v>1455</x:v>
      </x:c>
      <x:c r="H3838" s="4" t="n">
        <x:v>98.003</x:v>
      </x:c>
      <x:c r="I3838" s="4" t="n">
        <x:v>1083</x:v>
      </x:c>
      <x:c r="J3838" s="4" t="n">
        <x:v>0.07</x:v>
      </x:c>
      <x:c r="K3838" s="4">
        <x:f>I3838*J3838</x:f>
      </x:c>
      <x:c r="L3838" s="4" t="n">
        <x:v>258.708</x:v>
      </x:c>
      <x:c r="M3838" s="5">
        <x:f>J3838/1.521*100</x:f>
      </x:c>
      <x:c r="N3838" s="6">
        <x:f>M3838*L3838/100</x:f>
      </x:c>
      <x:c r="O3838" s="6">
        <x:f>H3838-N3838</x:f>
      </x:c>
    </x:row>
    <x:row r="3839" spans="1:25">
      <x:c r="A3839" s="0" t="s">
        <x:v>131</x:v>
      </x:c>
      <x:c r="B3839" s="0" t="n">
        <x:v>2661</x:v>
      </x:c>
      <x:c r="C3839" s="0" t="s">
        <x:v>128</x:v>
      </x:c>
      <x:c r="D3839" s="0" t="s">
        <x:v>129</x:v>
      </x:c>
      <x:c r="E3839" s="0" t="s">
        <x:v>130</x:v>
      </x:c>
      <x:c r="F3839" s="0" t="s">
        <x:v>20</x:v>
      </x:c>
      <x:c r="G3839" s="0" t="n">
        <x:v>618</x:v>
      </x:c>
      <x:c r="H3839" s="4" t="n">
        <x:v>61.8</x:v>
      </x:c>
      <x:c r="I3839" s="4" t="n">
        <x:v>618</x:v>
      </x:c>
      <x:c r="J3839" s="4" t="n">
        <x:v>0.1</x:v>
      </x:c>
      <x:c r="K3839" s="4">
        <x:f>I3839*J3839</x:f>
      </x:c>
      <x:c r="L3839" s="4" t="n">
        <x:v>0</x:v>
      </x:c>
      <x:c r="M3839" s="5">
        <x:f>J3839/0.29*100</x:f>
      </x:c>
      <x:c r="N3839" s="6">
        <x:f>M3839*L3839/100</x:f>
      </x:c>
      <x:c r="O3839" s="6">
        <x:f>H3839-N3839</x:f>
      </x:c>
    </x:row>
    <x:row r="3840" spans="1:25">
      <x:c r="A3840" s="0" t="s">
        <x:v>131</x:v>
      </x:c>
      <x:c r="B3840" s="0" t="n">
        <x:v>2661</x:v>
      </x:c>
      <x:c r="C3840" s="0" t="s">
        <x:v>128</x:v>
      </x:c>
      <x:c r="D3840" s="0" t="s">
        <x:v>18</x:v>
      </x:c>
      <x:c r="E3840" s="0" t="s">
        <x:v>19</x:v>
      </x:c>
      <x:c r="F3840" s="0" t="s">
        <x:v>20</x:v>
      </x:c>
      <x:c r="G3840" s="0" t="n">
        <x:v>618</x:v>
      </x:c>
      <x:c r="H3840" s="4" t="n">
        <x:v>74.16</x:v>
      </x:c>
      <x:c r="I3840" s="4" t="n">
        <x:v>618</x:v>
      </x:c>
      <x:c r="J3840" s="4" t="n">
        <x:v>0.12</x:v>
      </x:c>
      <x:c r="K3840" s="4">
        <x:f>I3840*J3840</x:f>
      </x:c>
      <x:c r="L3840" s="4" t="n">
        <x:v>0</x:v>
      </x:c>
      <x:c r="M3840" s="5">
        <x:f>J3840/0.29*100</x:f>
      </x:c>
      <x:c r="N3840" s="6">
        <x:f>M3840*L3840/100</x:f>
      </x:c>
      <x:c r="O3840" s="6">
        <x:f>H3840-N3840</x:f>
      </x:c>
    </x:row>
    <x:row r="3841" spans="1:25">
      <x:c r="A3841" s="0" t="s">
        <x:v>131</x:v>
      </x:c>
      <x:c r="B3841" s="0" t="n">
        <x:v>2661</x:v>
      </x:c>
      <x:c r="C3841" s="0" t="s">
        <x:v>128</x:v>
      </x:c>
      <x:c r="D3841" s="0" t="s">
        <x:v>18</x:v>
      </x:c>
      <x:c r="E3841" s="0" t="s">
        <x:v>19</x:v>
      </x:c>
      <x:c r="F3841" s="0" t="s">
        <x:v>26</x:v>
      </x:c>
      <x:c r="G3841" s="0" t="n">
        <x:v>618</x:v>
      </x:c>
      <x:c r="H3841" s="4" t="n">
        <x:v>43.261</x:v>
      </x:c>
      <x:c r="I3841" s="4" t="n">
        <x:v>618</x:v>
      </x:c>
      <x:c r="J3841" s="4" t="n">
        <x:v>0.07</x:v>
      </x:c>
      <x:c r="K3841" s="4">
        <x:f>I3841*J3841</x:f>
      </x:c>
      <x:c r="L3841" s="4" t="n">
        <x:v>0</x:v>
      </x:c>
      <x:c r="M3841" s="5">
        <x:f>J3841/0.29*100</x:f>
      </x:c>
      <x:c r="N3841" s="6">
        <x:f>M3841*L3841/100</x:f>
      </x:c>
      <x:c r="O3841" s="6">
        <x:f>H3841-N3841</x:f>
      </x:c>
    </x:row>
    <x:row r="3842" spans="1:25">
      <x:c r="A3842" s="0" t="s">
        <x:v>56</x:v>
      </x:c>
      <x:c r="B3842" s="0" t="n">
        <x:v>2663</x:v>
      </x:c>
      <x:c r="C3842" s="0" t="s">
        <x:v>128</x:v>
      </x:c>
      <x:c r="D3842" s="0" t="s">
        <x:v>18</x:v>
      </x:c>
      <x:c r="E3842" s="0" t="s">
        <x:v>19</x:v>
      </x:c>
      <x:c r="F3842" s="0" t="s">
        <x:v>20</x:v>
      </x:c>
      <x:c r="G3842" s="0" t="n">
        <x:v>1088</x:v>
      </x:c>
      <x:c r="H3842" s="4" t="n">
        <x:v>118.56</x:v>
      </x:c>
      <x:c r="I3842" s="4" t="n">
        <x:v>1088</x:v>
      </x:c>
      <x:c r="J3842" s="4" t="n">
        <x:v>0.109</x:v>
      </x:c>
      <x:c r="K3842" s="4">
        <x:f>I3842*J3842</x:f>
      </x:c>
      <x:c r="L3842" s="4" t="n">
        <x:v>45.18</x:v>
      </x:c>
      <x:c r="M3842" s="5">
        <x:f>J3842/0.388*100</x:f>
      </x:c>
      <x:c r="N3842" s="6">
        <x:f>M3842*L3842/100</x:f>
      </x:c>
      <x:c r="O3842" s="6">
        <x:f>H3842-N3842</x:f>
      </x:c>
    </x:row>
    <x:row r="3843" spans="1:25">
      <x:c r="A3843" s="0" t="s">
        <x:v>56</x:v>
      </x:c>
      <x:c r="B3843" s="0" t="n">
        <x:v>2663</x:v>
      </x:c>
      <x:c r="C3843" s="0" t="s">
        <x:v>128</x:v>
      </x:c>
      <x:c r="D3843" s="0" t="s">
        <x:v>129</x:v>
      </x:c>
      <x:c r="E3843" s="0" t="s">
        <x:v>130</x:v>
      </x:c>
      <x:c r="F3843" s="0" t="s">
        <x:v>20</x:v>
      </x:c>
      <x:c r="G3843" s="0" t="n">
        <x:v>1088</x:v>
      </x:c>
      <x:c r="H3843" s="4" t="n">
        <x:v>37</x:v>
      </x:c>
      <x:c r="I3843" s="4" t="n">
        <x:v>1088</x:v>
      </x:c>
      <x:c r="J3843" s="4" t="n">
        <x:v>0.034</x:v>
      </x:c>
      <x:c r="K3843" s="4">
        <x:f>I3843*J3843</x:f>
      </x:c>
      <x:c r="L3843" s="4" t="n">
        <x:v>45.18</x:v>
      </x:c>
      <x:c r="M3843" s="5">
        <x:f>J3843/0.388*100</x:f>
      </x:c>
      <x:c r="N3843" s="6">
        <x:f>M3843*L3843/100</x:f>
      </x:c>
      <x:c r="O3843" s="6">
        <x:f>H3843-N3843</x:f>
      </x:c>
    </x:row>
    <x:row r="3844" spans="1:25">
      <x:c r="A3844" s="0" t="s">
        <x:v>56</x:v>
      </x:c>
      <x:c r="B3844" s="0" t="n">
        <x:v>2663</x:v>
      </x:c>
      <x:c r="C3844" s="0" t="s">
        <x:v>128</x:v>
      </x:c>
      <x:c r="D3844" s="0" t="s">
        <x:v>18</x:v>
      </x:c>
      <x:c r="E3844" s="0" t="s">
        <x:v>19</x:v>
      </x:c>
      <x:c r="F3844" s="0" t="s">
        <x:v>20</x:v>
      </x:c>
      <x:c r="G3844" s="0" t="n">
        <x:v>1088</x:v>
      </x:c>
      <x:c r="H3844" s="4" t="n">
        <x:v>118.56</x:v>
      </x:c>
      <x:c r="I3844" s="4" t="n">
        <x:v>1088</x:v>
      </x:c>
      <x:c r="J3844" s="4" t="n">
        <x:v>0.109</x:v>
      </x:c>
      <x:c r="K3844" s="4">
        <x:f>I3844*J3844</x:f>
      </x:c>
      <x:c r="L3844" s="4" t="n">
        <x:v>45.18</x:v>
      </x:c>
      <x:c r="M3844" s="5">
        <x:f>J3844/0.388*100</x:f>
      </x:c>
      <x:c r="N3844" s="6">
        <x:f>M3844*L3844/100</x:f>
      </x:c>
      <x:c r="O3844" s="6">
        <x:f>H3844-N3844</x:f>
      </x:c>
    </x:row>
    <x:row r="3845" spans="1:25">
      <x:c r="A3845" s="0" t="s">
        <x:v>56</x:v>
      </x:c>
      <x:c r="B3845" s="0" t="n">
        <x:v>2663</x:v>
      </x:c>
      <x:c r="C3845" s="0" t="s">
        <x:v>128</x:v>
      </x:c>
      <x:c r="D3845" s="0" t="s">
        <x:v>129</x:v>
      </x:c>
      <x:c r="E3845" s="0" t="s">
        <x:v>130</x:v>
      </x:c>
      <x:c r="F3845" s="0" t="s">
        <x:v>20</x:v>
      </x:c>
      <x:c r="G3845" s="0" t="n">
        <x:v>1088</x:v>
      </x:c>
      <x:c r="H3845" s="4" t="n">
        <x:v>61.8</x:v>
      </x:c>
      <x:c r="I3845" s="4" t="n">
        <x:v>1088</x:v>
      </x:c>
      <x:c r="J3845" s="4" t="n">
        <x:v>0.057</x:v>
      </x:c>
      <x:c r="K3845" s="4">
        <x:f>I3845*J3845</x:f>
      </x:c>
      <x:c r="L3845" s="4" t="n">
        <x:v>45.18</x:v>
      </x:c>
      <x:c r="M3845" s="5">
        <x:f>J3845/0.388*100</x:f>
      </x:c>
      <x:c r="N3845" s="6">
        <x:f>M3845*L3845/100</x:f>
      </x:c>
      <x:c r="O3845" s="6">
        <x:f>H3845-N3845</x:f>
      </x:c>
    </x:row>
    <x:row r="3846" spans="1:25">
      <x:c r="A3846" s="0" t="s">
        <x:v>56</x:v>
      </x:c>
      <x:c r="B3846" s="0" t="n">
        <x:v>2663</x:v>
      </x:c>
      <x:c r="C3846" s="0" t="s">
        <x:v>128</x:v>
      </x:c>
      <x:c r="D3846" s="0" t="s">
        <x:v>129</x:v>
      </x:c>
      <x:c r="E3846" s="0" t="s">
        <x:v>130</x:v>
      </x:c>
      <x:c r="F3846" s="0" t="s">
        <x:v>20</x:v>
      </x:c>
      <x:c r="G3846" s="0" t="n">
        <x:v>1088</x:v>
      </x:c>
      <x:c r="H3846" s="4" t="n">
        <x:v>10</x:v>
      </x:c>
      <x:c r="I3846" s="4" t="n">
        <x:v>1088</x:v>
      </x:c>
      <x:c r="J3846" s="4" t="n">
        <x:v>0.009</x:v>
      </x:c>
      <x:c r="K3846" s="4">
        <x:f>I3846*J3846</x:f>
      </x:c>
      <x:c r="L3846" s="4" t="n">
        <x:v>45.18</x:v>
      </x:c>
      <x:c r="M3846" s="5">
        <x:f>J3846/0.388*100</x:f>
      </x:c>
      <x:c r="N3846" s="6">
        <x:f>M3846*L3846/100</x:f>
      </x:c>
      <x:c r="O3846" s="6">
        <x:f>H3846-N3846</x:f>
      </x:c>
    </x:row>
    <x:row r="3847" spans="1:25">
      <x:c r="A3847" s="0" t="s">
        <x:v>56</x:v>
      </x:c>
      <x:c r="B3847" s="0" t="n">
        <x:v>2663</x:v>
      </x:c>
      <x:c r="C3847" s="0" t="s">
        <x:v>128</x:v>
      </x:c>
      <x:c r="D3847" s="0" t="s">
        <x:v>18</x:v>
      </x:c>
      <x:c r="E3847" s="0" t="s">
        <x:v>19</x:v>
      </x:c>
      <x:c r="F3847" s="0" t="s">
        <x:v>26</x:v>
      </x:c>
      <x:c r="G3847" s="0" t="n">
        <x:v>1088</x:v>
      </x:c>
      <x:c r="H3847" s="4" t="n">
        <x:v>76.162</x:v>
      </x:c>
      <x:c r="I3847" s="4" t="n">
        <x:v>1088</x:v>
      </x:c>
      <x:c r="J3847" s="4" t="n">
        <x:v>0.07</x:v>
      </x:c>
      <x:c r="K3847" s="4">
        <x:f>I3847*J3847</x:f>
      </x:c>
      <x:c r="L3847" s="4" t="n">
        <x:v>45.18</x:v>
      </x:c>
      <x:c r="M3847" s="5">
        <x:f>J3847/0.388*100</x:f>
      </x:c>
      <x:c r="N3847" s="6">
        <x:f>M3847*L3847/100</x:f>
      </x:c>
      <x:c r="O3847" s="6">
        <x:f>H3847-N3847</x:f>
      </x:c>
    </x:row>
    <x:row r="3848" spans="1:25">
      <x:c r="A3848" s="0" t="s">
        <x:v>139</x:v>
      </x:c>
      <x:c r="B3848" s="0" t="n">
        <x:v>2664</x:v>
      </x:c>
      <x:c r="C3848" s="0" t="s">
        <x:v>128</x:v>
      </x:c>
      <x:c r="D3848" s="0" t="s">
        <x:v>18</x:v>
      </x:c>
      <x:c r="E3848" s="0" t="s">
        <x:v>19</x:v>
      </x:c>
      <x:c r="F3848" s="0" t="s">
        <x:v>20</x:v>
      </x:c>
      <x:c r="G3848" s="0" t="n">
        <x:v>1295</x:v>
      </x:c>
      <x:c r="H3848" s="4" t="n">
        <x:v>74.16</x:v>
      </x:c>
      <x:c r="I3848" s="4" t="n">
        <x:v>1264</x:v>
      </x:c>
      <x:c r="J3848" s="4" t="n">
        <x:v>0.057</x:v>
      </x:c>
      <x:c r="K3848" s="4">
        <x:f>I3848*J3848</x:f>
      </x:c>
      <x:c r="L3848" s="4" t="n">
        <x:v>260.938</x:v>
      </x:c>
      <x:c r="M3848" s="5">
        <x:f>J3848/1.686*100</x:f>
      </x:c>
      <x:c r="N3848" s="6">
        <x:f>M3848*L3848/100</x:f>
      </x:c>
      <x:c r="O3848" s="6">
        <x:f>H3848-N3848</x:f>
      </x:c>
    </x:row>
    <x:row r="3849" spans="1:25">
      <x:c r="A3849" s="0" t="s">
        <x:v>139</x:v>
      </x:c>
      <x:c r="B3849" s="0" t="n">
        <x:v>2664</x:v>
      </x:c>
      <x:c r="C3849" s="0" t="s">
        <x:v>128</x:v>
      </x:c>
      <x:c r="D3849" s="0" t="s">
        <x:v>18</x:v>
      </x:c>
      <x:c r="E3849" s="0" t="s">
        <x:v>19</x:v>
      </x:c>
      <x:c r="F3849" s="0" t="s">
        <x:v>20</x:v>
      </x:c>
      <x:c r="G3849" s="0" t="n">
        <x:v>1295</x:v>
      </x:c>
      <x:c r="H3849" s="4" t="n">
        <x:v>74.16</x:v>
      </x:c>
      <x:c r="I3849" s="4" t="n">
        <x:v>1264</x:v>
      </x:c>
      <x:c r="J3849" s="4" t="n">
        <x:v>0.057</x:v>
      </x:c>
      <x:c r="K3849" s="4">
        <x:f>I3849*J3849</x:f>
      </x:c>
      <x:c r="L3849" s="4" t="n">
        <x:v>260.938</x:v>
      </x:c>
      <x:c r="M3849" s="5">
        <x:f>J3849/1.686*100</x:f>
      </x:c>
      <x:c r="N3849" s="6">
        <x:f>M3849*L3849/100</x:f>
      </x:c>
      <x:c r="O3849" s="6">
        <x:f>H3849-N3849</x:f>
      </x:c>
    </x:row>
    <x:row r="3850" spans="1:25">
      <x:c r="A3850" s="0" t="s">
        <x:v>139</x:v>
      </x:c>
      <x:c r="B3850" s="0" t="n">
        <x:v>2664</x:v>
      </x:c>
      <x:c r="C3850" s="0" t="s">
        <x:v>128</x:v>
      </x:c>
      <x:c r="D3850" s="0" t="s">
        <x:v>18</x:v>
      </x:c>
      <x:c r="E3850" s="0" t="s">
        <x:v>19</x:v>
      </x:c>
      <x:c r="F3850" s="0" t="s">
        <x:v>20</x:v>
      </x:c>
      <x:c r="G3850" s="0" t="n">
        <x:v>1295</x:v>
      </x:c>
      <x:c r="H3850" s="4" t="n">
        <x:v>74.16</x:v>
      </x:c>
      <x:c r="I3850" s="4" t="n">
        <x:v>1264</x:v>
      </x:c>
      <x:c r="J3850" s="4" t="n">
        <x:v>0.057</x:v>
      </x:c>
      <x:c r="K3850" s="4">
        <x:f>I3850*J3850</x:f>
      </x:c>
      <x:c r="L3850" s="4" t="n">
        <x:v>260.938</x:v>
      </x:c>
      <x:c r="M3850" s="5">
        <x:f>J3850/1.686*100</x:f>
      </x:c>
      <x:c r="N3850" s="6">
        <x:f>M3850*L3850/100</x:f>
      </x:c>
      <x:c r="O3850" s="6">
        <x:f>H3850-N3850</x:f>
      </x:c>
    </x:row>
    <x:row r="3851" spans="1:25">
      <x:c r="A3851" s="0" t="s">
        <x:v>139</x:v>
      </x:c>
      <x:c r="B3851" s="0" t="n">
        <x:v>2664</x:v>
      </x:c>
      <x:c r="C3851" s="0" t="s">
        <x:v>128</x:v>
      </x:c>
      <x:c r="D3851" s="0" t="s">
        <x:v>18</x:v>
      </x:c>
      <x:c r="E3851" s="0" t="s">
        <x:v>19</x:v>
      </x:c>
      <x:c r="F3851" s="0" t="s">
        <x:v>20</x:v>
      </x:c>
      <x:c r="G3851" s="0" t="n">
        <x:v>1295</x:v>
      </x:c>
      <x:c r="H3851" s="4" t="n">
        <x:v>74.16</x:v>
      </x:c>
      <x:c r="I3851" s="4" t="n">
        <x:v>1264</x:v>
      </x:c>
      <x:c r="J3851" s="4" t="n">
        <x:v>0.057</x:v>
      </x:c>
      <x:c r="K3851" s="4">
        <x:f>I3851*J3851</x:f>
      </x:c>
      <x:c r="L3851" s="4" t="n">
        <x:v>260.938</x:v>
      </x:c>
      <x:c r="M3851" s="5">
        <x:f>J3851/1.686*100</x:f>
      </x:c>
      <x:c r="N3851" s="6">
        <x:f>M3851*L3851/100</x:f>
      </x:c>
      <x:c r="O3851" s="6">
        <x:f>H3851-N3851</x:f>
      </x:c>
    </x:row>
    <x:row r="3852" spans="1:25">
      <x:c r="A3852" s="0" t="s">
        <x:v>139</x:v>
      </x:c>
      <x:c r="B3852" s="0" t="n">
        <x:v>2664</x:v>
      </x:c>
      <x:c r="C3852" s="0" t="s">
        <x:v>128</x:v>
      </x:c>
      <x:c r="D3852" s="0" t="s">
        <x:v>129</x:v>
      </x:c>
      <x:c r="E3852" s="0" t="s">
        <x:v>130</x:v>
      </x:c>
      <x:c r="F3852" s="0" t="s">
        <x:v>20</x:v>
      </x:c>
      <x:c r="G3852" s="0" t="n">
        <x:v>1295</x:v>
      </x:c>
      <x:c r="H3852" s="4" t="n">
        <x:v>61.8</x:v>
      </x:c>
      <x:c r="I3852" s="4" t="n">
        <x:v>1264</x:v>
      </x:c>
      <x:c r="J3852" s="4" t="n">
        <x:v>0.048</x:v>
      </x:c>
      <x:c r="K3852" s="4">
        <x:f>I3852*J3852</x:f>
      </x:c>
      <x:c r="L3852" s="4" t="n">
        <x:v>260.938</x:v>
      </x:c>
      <x:c r="M3852" s="5">
        <x:f>J3852/1.686*100</x:f>
      </x:c>
      <x:c r="N3852" s="6">
        <x:f>M3852*L3852/100</x:f>
      </x:c>
      <x:c r="O3852" s="6">
        <x:f>H3852-N3852</x:f>
      </x:c>
    </x:row>
    <x:row r="3853" spans="1:25">
      <x:c r="A3853" s="0" t="s">
        <x:v>139</x:v>
      </x:c>
      <x:c r="B3853" s="0" t="n">
        <x:v>2664</x:v>
      </x:c>
      <x:c r="C3853" s="0" t="s">
        <x:v>128</x:v>
      </x:c>
      <x:c r="D3853" s="0" t="s">
        <x:v>18</x:v>
      </x:c>
      <x:c r="E3853" s="0" t="s">
        <x:v>19</x:v>
      </x:c>
      <x:c r="F3853" s="0" t="s">
        <x:v>20</x:v>
      </x:c>
      <x:c r="G3853" s="0" t="n">
        <x:v>1295</x:v>
      </x:c>
      <x:c r="H3853" s="4" t="n">
        <x:v>74.16</x:v>
      </x:c>
      <x:c r="I3853" s="4" t="n">
        <x:v>1264</x:v>
      </x:c>
      <x:c r="J3853" s="4" t="n">
        <x:v>0.057</x:v>
      </x:c>
      <x:c r="K3853" s="4">
        <x:f>I3853*J3853</x:f>
      </x:c>
      <x:c r="L3853" s="4" t="n">
        <x:v>260.938</x:v>
      </x:c>
      <x:c r="M3853" s="5">
        <x:f>J3853/1.686*100</x:f>
      </x:c>
      <x:c r="N3853" s="6">
        <x:f>M3853*L3853/100</x:f>
      </x:c>
      <x:c r="O3853" s="6">
        <x:f>H3853-N3853</x:f>
      </x:c>
    </x:row>
    <x:row r="3854" spans="1:25">
      <x:c r="A3854" s="0" t="s">
        <x:v>139</x:v>
      </x:c>
      <x:c r="B3854" s="0" t="n">
        <x:v>2664</x:v>
      </x:c>
      <x:c r="C3854" s="0" t="s">
        <x:v>128</x:v>
      </x:c>
      <x:c r="D3854" s="0" t="s">
        <x:v>18</x:v>
      </x:c>
      <x:c r="E3854" s="0" t="s">
        <x:v>19</x:v>
      </x:c>
      <x:c r="F3854" s="0" t="s">
        <x:v>20</x:v>
      </x:c>
      <x:c r="G3854" s="0" t="n">
        <x:v>1295</x:v>
      </x:c>
      <x:c r="H3854" s="4" t="n">
        <x:v>74.16</x:v>
      </x:c>
      <x:c r="I3854" s="4" t="n">
        <x:v>1264</x:v>
      </x:c>
      <x:c r="J3854" s="4" t="n">
        <x:v>0.057</x:v>
      </x:c>
      <x:c r="K3854" s="4">
        <x:f>I3854*J3854</x:f>
      </x:c>
      <x:c r="L3854" s="4" t="n">
        <x:v>260.938</x:v>
      </x:c>
      <x:c r="M3854" s="5">
        <x:f>J3854/1.686*100</x:f>
      </x:c>
      <x:c r="N3854" s="6">
        <x:f>M3854*L3854/100</x:f>
      </x:c>
      <x:c r="O3854" s="6">
        <x:f>H3854-N3854</x:f>
      </x:c>
    </x:row>
    <x:row r="3855" spans="1:25">
      <x:c r="A3855" s="0" t="s">
        <x:v>139</x:v>
      </x:c>
      <x:c r="B3855" s="0" t="n">
        <x:v>2664</x:v>
      </x:c>
      <x:c r="C3855" s="0" t="s">
        <x:v>128</x:v>
      </x:c>
      <x:c r="D3855" s="0" t="s">
        <x:v>18</x:v>
      </x:c>
      <x:c r="E3855" s="0" t="s">
        <x:v>19</x:v>
      </x:c>
      <x:c r="F3855" s="0" t="s">
        <x:v>20</x:v>
      </x:c>
      <x:c r="G3855" s="0" t="n">
        <x:v>1295</x:v>
      </x:c>
      <x:c r="H3855" s="4" t="n">
        <x:v>74.16</x:v>
      </x:c>
      <x:c r="I3855" s="4" t="n">
        <x:v>1264</x:v>
      </x:c>
      <x:c r="J3855" s="4" t="n">
        <x:v>0.057</x:v>
      </x:c>
      <x:c r="K3855" s="4">
        <x:f>I3855*J3855</x:f>
      </x:c>
      <x:c r="L3855" s="4" t="n">
        <x:v>260.938</x:v>
      </x:c>
      <x:c r="M3855" s="5">
        <x:f>J3855/1.686*100</x:f>
      </x:c>
      <x:c r="N3855" s="6">
        <x:f>M3855*L3855/100</x:f>
      </x:c>
      <x:c r="O3855" s="6">
        <x:f>H3855-N3855</x:f>
      </x:c>
    </x:row>
    <x:row r="3856" spans="1:25">
      <x:c r="A3856" s="0" t="s">
        <x:v>139</x:v>
      </x:c>
      <x:c r="B3856" s="0" t="n">
        <x:v>2664</x:v>
      </x:c>
      <x:c r="C3856" s="0" t="s">
        <x:v>128</x:v>
      </x:c>
      <x:c r="D3856" s="0" t="s">
        <x:v>18</x:v>
      </x:c>
      <x:c r="E3856" s="0" t="s">
        <x:v>19</x:v>
      </x:c>
      <x:c r="F3856" s="0" t="s">
        <x:v>20</x:v>
      </x:c>
      <x:c r="G3856" s="0" t="n">
        <x:v>1295</x:v>
      </x:c>
      <x:c r="H3856" s="4" t="n">
        <x:v>74.16</x:v>
      </x:c>
      <x:c r="I3856" s="4" t="n">
        <x:v>1264</x:v>
      </x:c>
      <x:c r="J3856" s="4" t="n">
        <x:v>0.057</x:v>
      </x:c>
      <x:c r="K3856" s="4">
        <x:f>I3856*J3856</x:f>
      </x:c>
      <x:c r="L3856" s="4" t="n">
        <x:v>260.938</x:v>
      </x:c>
      <x:c r="M3856" s="5">
        <x:f>J3856/1.686*100</x:f>
      </x:c>
      <x:c r="N3856" s="6">
        <x:f>M3856*L3856/100</x:f>
      </x:c>
      <x:c r="O3856" s="6">
        <x:f>H3856-N3856</x:f>
      </x:c>
    </x:row>
    <x:row r="3857" spans="1:25">
      <x:c r="A3857" s="0" t="s">
        <x:v>139</x:v>
      </x:c>
      <x:c r="B3857" s="0" t="n">
        <x:v>2664</x:v>
      </x:c>
      <x:c r="C3857" s="0" t="s">
        <x:v>128</x:v>
      </x:c>
      <x:c r="D3857" s="0" t="s">
        <x:v>18</x:v>
      </x:c>
      <x:c r="E3857" s="0" t="s">
        <x:v>19</x:v>
      </x:c>
      <x:c r="F3857" s="0" t="s">
        <x:v>20</x:v>
      </x:c>
      <x:c r="G3857" s="0" t="n">
        <x:v>1295</x:v>
      </x:c>
      <x:c r="H3857" s="4" t="n">
        <x:v>74.16</x:v>
      </x:c>
      <x:c r="I3857" s="4" t="n">
        <x:v>1264</x:v>
      </x:c>
      <x:c r="J3857" s="4" t="n">
        <x:v>0.057</x:v>
      </x:c>
      <x:c r="K3857" s="4">
        <x:f>I3857*J3857</x:f>
      </x:c>
      <x:c r="L3857" s="4" t="n">
        <x:v>260.938</x:v>
      </x:c>
      <x:c r="M3857" s="5">
        <x:f>J3857/1.686*100</x:f>
      </x:c>
      <x:c r="N3857" s="6">
        <x:f>M3857*L3857/100</x:f>
      </x:c>
      <x:c r="O3857" s="6">
        <x:f>H3857-N3857</x:f>
      </x:c>
    </x:row>
    <x:row r="3858" spans="1:25">
      <x:c r="A3858" s="0" t="s">
        <x:v>139</x:v>
      </x:c>
      <x:c r="B3858" s="0" t="n">
        <x:v>2664</x:v>
      </x:c>
      <x:c r="C3858" s="0" t="s">
        <x:v>128</x:v>
      </x:c>
      <x:c r="D3858" s="0" t="s">
        <x:v>129</x:v>
      </x:c>
      <x:c r="E3858" s="0" t="s">
        <x:v>130</x:v>
      </x:c>
      <x:c r="F3858" s="0" t="s">
        <x:v>20</x:v>
      </x:c>
      <x:c r="G3858" s="0" t="n">
        <x:v>1295</x:v>
      </x:c>
      <x:c r="H3858" s="4" t="n">
        <x:v>2</x:v>
      </x:c>
      <x:c r="I3858" s="4" t="n">
        <x:v>1264</x:v>
      </x:c>
      <x:c r="J3858" s="4" t="n">
        <x:v>0.002</x:v>
      </x:c>
      <x:c r="K3858" s="4">
        <x:f>I3858*J3858</x:f>
      </x:c>
      <x:c r="L3858" s="4" t="n">
        <x:v>260.938</x:v>
      </x:c>
      <x:c r="M3858" s="5">
        <x:f>J3858/1.686*100</x:f>
      </x:c>
      <x:c r="N3858" s="6">
        <x:f>M3858*L3858/100</x:f>
      </x:c>
      <x:c r="O3858" s="6">
        <x:f>H3858-N3858</x:f>
      </x:c>
    </x:row>
    <x:row r="3859" spans="1:25">
      <x:c r="A3859" s="0" t="s">
        <x:v>139</x:v>
      </x:c>
      <x:c r="B3859" s="0" t="n">
        <x:v>2664</x:v>
      </x:c>
      <x:c r="C3859" s="0" t="s">
        <x:v>128</x:v>
      </x:c>
      <x:c r="D3859" s="0" t="s">
        <x:v>129</x:v>
      </x:c>
      <x:c r="E3859" s="0" t="s">
        <x:v>130</x:v>
      </x:c>
      <x:c r="F3859" s="0" t="s">
        <x:v>20</x:v>
      </x:c>
      <x:c r="G3859" s="0" t="n">
        <x:v>1295</x:v>
      </x:c>
      <x:c r="H3859" s="4" t="n">
        <x:v>2</x:v>
      </x:c>
      <x:c r="I3859" s="4" t="n">
        <x:v>1264</x:v>
      </x:c>
      <x:c r="J3859" s="4" t="n">
        <x:v>0.002</x:v>
      </x:c>
      <x:c r="K3859" s="4">
        <x:f>I3859*J3859</x:f>
      </x:c>
      <x:c r="L3859" s="4" t="n">
        <x:v>260.938</x:v>
      </x:c>
      <x:c r="M3859" s="5">
        <x:f>J3859/1.686*100</x:f>
      </x:c>
      <x:c r="N3859" s="6">
        <x:f>M3859*L3859/100</x:f>
      </x:c>
      <x:c r="O3859" s="6">
        <x:f>H3859-N3859</x:f>
      </x:c>
    </x:row>
    <x:row r="3860" spans="1:25">
      <x:c r="A3860" s="0" t="s">
        <x:v>139</x:v>
      </x:c>
      <x:c r="B3860" s="0" t="n">
        <x:v>2664</x:v>
      </x:c>
      <x:c r="C3860" s="0" t="s">
        <x:v>128</x:v>
      </x:c>
      <x:c r="D3860" s="0" t="s">
        <x:v>129</x:v>
      </x:c>
      <x:c r="E3860" s="0" t="s">
        <x:v>130</x:v>
      </x:c>
      <x:c r="F3860" s="0" t="s">
        <x:v>20</x:v>
      </x:c>
      <x:c r="G3860" s="0" t="n">
        <x:v>1295</x:v>
      </x:c>
      <x:c r="H3860" s="4" t="n">
        <x:v>250</x:v>
      </x:c>
      <x:c r="I3860" s="4" t="n">
        <x:v>1264</x:v>
      </x:c>
      <x:c r="J3860" s="4" t="n">
        <x:v>0.193</x:v>
      </x:c>
      <x:c r="K3860" s="4">
        <x:f>I3860*J3860</x:f>
      </x:c>
      <x:c r="L3860" s="4" t="n">
        <x:v>260.938</x:v>
      </x:c>
      <x:c r="M3860" s="5">
        <x:f>J3860/1.686*100</x:f>
      </x:c>
      <x:c r="N3860" s="6">
        <x:f>M3860*L3860/100</x:f>
      </x:c>
      <x:c r="O3860" s="6">
        <x:f>H3860-N3860</x:f>
      </x:c>
    </x:row>
    <x:row r="3861" spans="1:25">
      <x:c r="A3861" s="0" t="s">
        <x:v>139</x:v>
      </x:c>
      <x:c r="B3861" s="0" t="n">
        <x:v>2664</x:v>
      </x:c>
      <x:c r="C3861" s="0" t="s">
        <x:v>128</x:v>
      </x:c>
      <x:c r="D3861" s="0" t="s">
        <x:v>129</x:v>
      </x:c>
      <x:c r="E3861" s="0" t="s">
        <x:v>130</x:v>
      </x:c>
      <x:c r="F3861" s="0" t="s">
        <x:v>20</x:v>
      </x:c>
      <x:c r="G3861" s="0" t="n">
        <x:v>1295</x:v>
      </x:c>
      <x:c r="H3861" s="4" t="n">
        <x:v>250</x:v>
      </x:c>
      <x:c r="I3861" s="4" t="n">
        <x:v>1264</x:v>
      </x:c>
      <x:c r="J3861" s="4" t="n">
        <x:v>0.193</x:v>
      </x:c>
      <x:c r="K3861" s="4">
        <x:f>I3861*J3861</x:f>
      </x:c>
      <x:c r="L3861" s="4" t="n">
        <x:v>260.938</x:v>
      </x:c>
      <x:c r="M3861" s="5">
        <x:f>J3861/1.686*100</x:f>
      </x:c>
      <x:c r="N3861" s="6">
        <x:f>M3861*L3861/100</x:f>
      </x:c>
      <x:c r="O3861" s="6">
        <x:f>H3861-N3861</x:f>
      </x:c>
    </x:row>
    <x:row r="3862" spans="1:25">
      <x:c r="A3862" s="0" t="s">
        <x:v>139</x:v>
      </x:c>
      <x:c r="B3862" s="0" t="n">
        <x:v>2664</x:v>
      </x:c>
      <x:c r="C3862" s="0" t="s">
        <x:v>128</x:v>
      </x:c>
      <x:c r="D3862" s="0" t="s">
        <x:v>129</x:v>
      </x:c>
      <x:c r="E3862" s="0" t="s">
        <x:v>130</x:v>
      </x:c>
      <x:c r="F3862" s="0" t="s">
        <x:v>20</x:v>
      </x:c>
      <x:c r="G3862" s="0" t="n">
        <x:v>1295</x:v>
      </x:c>
      <x:c r="H3862" s="4" t="n">
        <x:v>250</x:v>
      </x:c>
      <x:c r="I3862" s="4" t="n">
        <x:v>1264</x:v>
      </x:c>
      <x:c r="J3862" s="4" t="n">
        <x:v>0.193</x:v>
      </x:c>
      <x:c r="K3862" s="4">
        <x:f>I3862*J3862</x:f>
      </x:c>
      <x:c r="L3862" s="4" t="n">
        <x:v>260.938</x:v>
      </x:c>
      <x:c r="M3862" s="5">
        <x:f>J3862/1.686*100</x:f>
      </x:c>
      <x:c r="N3862" s="6">
        <x:f>M3862*L3862/100</x:f>
      </x:c>
      <x:c r="O3862" s="6">
        <x:f>H3862-N3862</x:f>
      </x:c>
    </x:row>
    <x:row r="3863" spans="1:25">
      <x:c r="A3863" s="0" t="s">
        <x:v>139</x:v>
      </x:c>
      <x:c r="B3863" s="0" t="n">
        <x:v>2664</x:v>
      </x:c>
      <x:c r="C3863" s="0" t="s">
        <x:v>128</x:v>
      </x:c>
      <x:c r="D3863" s="0" t="s">
        <x:v>129</x:v>
      </x:c>
      <x:c r="E3863" s="0" t="s">
        <x:v>130</x:v>
      </x:c>
      <x:c r="F3863" s="0" t="s">
        <x:v>20</x:v>
      </x:c>
      <x:c r="G3863" s="0" t="n">
        <x:v>1295</x:v>
      </x:c>
      <x:c r="H3863" s="4" t="n">
        <x:v>61.8</x:v>
      </x:c>
      <x:c r="I3863" s="4" t="n">
        <x:v>1264</x:v>
      </x:c>
      <x:c r="J3863" s="4" t="n">
        <x:v>0.048</x:v>
      </x:c>
      <x:c r="K3863" s="4">
        <x:f>I3863*J3863</x:f>
      </x:c>
      <x:c r="L3863" s="4" t="n">
        <x:v>260.938</x:v>
      </x:c>
      <x:c r="M3863" s="5">
        <x:f>J3863/1.686*100</x:f>
      </x:c>
      <x:c r="N3863" s="6">
        <x:f>M3863*L3863/100</x:f>
      </x:c>
      <x:c r="O3863" s="6">
        <x:f>H3863-N3863</x:f>
      </x:c>
    </x:row>
    <x:row r="3864" spans="1:25">
      <x:c r="A3864" s="0" t="s">
        <x:v>139</x:v>
      </x:c>
      <x:c r="B3864" s="0" t="n">
        <x:v>2664</x:v>
      </x:c>
      <x:c r="C3864" s="0" t="s">
        <x:v>128</x:v>
      </x:c>
      <x:c r="D3864" s="0" t="s">
        <x:v>129</x:v>
      </x:c>
      <x:c r="E3864" s="0" t="s">
        <x:v>130</x:v>
      </x:c>
      <x:c r="F3864" s="0" t="s">
        <x:v>20</x:v>
      </x:c>
      <x:c r="G3864" s="0" t="n">
        <x:v>1295</x:v>
      </x:c>
      <x:c r="H3864" s="4" t="n">
        <x:v>61.8</x:v>
      </x:c>
      <x:c r="I3864" s="4" t="n">
        <x:v>1264</x:v>
      </x:c>
      <x:c r="J3864" s="4" t="n">
        <x:v>0.048</x:v>
      </x:c>
      <x:c r="K3864" s="4">
        <x:f>I3864*J3864</x:f>
      </x:c>
      <x:c r="L3864" s="4" t="n">
        <x:v>260.938</x:v>
      </x:c>
      <x:c r="M3864" s="5">
        <x:f>J3864/1.686*100</x:f>
      </x:c>
      <x:c r="N3864" s="6">
        <x:f>M3864*L3864/100</x:f>
      </x:c>
      <x:c r="O3864" s="6">
        <x:f>H3864-N3864</x:f>
      </x:c>
    </x:row>
    <x:row r="3865" spans="1:25">
      <x:c r="A3865" s="0" t="s">
        <x:v>139</x:v>
      </x:c>
      <x:c r="B3865" s="0" t="n">
        <x:v>2664</x:v>
      </x:c>
      <x:c r="C3865" s="0" t="s">
        <x:v>128</x:v>
      </x:c>
      <x:c r="D3865" s="0" t="s">
        <x:v>18</x:v>
      </x:c>
      <x:c r="E3865" s="0" t="s">
        <x:v>19</x:v>
      </x:c>
      <x:c r="F3865" s="0" t="s">
        <x:v>20</x:v>
      </x:c>
      <x:c r="G3865" s="0" t="n">
        <x:v>1295</x:v>
      </x:c>
      <x:c r="H3865" s="4" t="n">
        <x:v>120</x:v>
      </x:c>
      <x:c r="I3865" s="4" t="n">
        <x:v>1264</x:v>
      </x:c>
      <x:c r="J3865" s="4" t="n">
        <x:v>0.093</x:v>
      </x:c>
      <x:c r="K3865" s="4">
        <x:f>I3865*J3865</x:f>
      </x:c>
      <x:c r="L3865" s="4" t="n">
        <x:v>260.938</x:v>
      </x:c>
      <x:c r="M3865" s="5">
        <x:f>J3865/1.686*100</x:f>
      </x:c>
      <x:c r="N3865" s="6">
        <x:f>M3865*L3865/100</x:f>
      </x:c>
      <x:c r="O3865" s="6">
        <x:f>H3865-N3865</x:f>
      </x:c>
    </x:row>
    <x:row r="3866" spans="1:25">
      <x:c r="A3866" s="0" t="s">
        <x:v>139</x:v>
      </x:c>
      <x:c r="B3866" s="0" t="n">
        <x:v>2664</x:v>
      </x:c>
      <x:c r="C3866" s="0" t="s">
        <x:v>128</x:v>
      </x:c>
      <x:c r="D3866" s="0" t="s">
        <x:v>18</x:v>
      </x:c>
      <x:c r="E3866" s="0" t="s">
        <x:v>19</x:v>
      </x:c>
      <x:c r="F3866" s="0" t="s">
        <x:v>20</x:v>
      </x:c>
      <x:c r="G3866" s="0" t="n">
        <x:v>1295</x:v>
      </x:c>
      <x:c r="H3866" s="4" t="n">
        <x:v>120</x:v>
      </x:c>
      <x:c r="I3866" s="4" t="n">
        <x:v>1264</x:v>
      </x:c>
      <x:c r="J3866" s="4" t="n">
        <x:v>0.093</x:v>
      </x:c>
      <x:c r="K3866" s="4">
        <x:f>I3866*J3866</x:f>
      </x:c>
      <x:c r="L3866" s="4" t="n">
        <x:v>260.938</x:v>
      </x:c>
      <x:c r="M3866" s="5">
        <x:f>J3866/1.686*100</x:f>
      </x:c>
      <x:c r="N3866" s="6">
        <x:f>M3866*L3866/100</x:f>
      </x:c>
      <x:c r="O3866" s="6">
        <x:f>H3866-N3866</x:f>
      </x:c>
    </x:row>
    <x:row r="3867" spans="1:25">
      <x:c r="A3867" s="0" t="s">
        <x:v>139</x:v>
      </x:c>
      <x:c r="B3867" s="0" t="n">
        <x:v>2664</x:v>
      </x:c>
      <x:c r="C3867" s="0" t="s">
        <x:v>128</x:v>
      </x:c>
      <x:c r="D3867" s="0" t="s">
        <x:v>129</x:v>
      </x:c>
      <x:c r="E3867" s="0" t="s">
        <x:v>130</x:v>
      </x:c>
      <x:c r="F3867" s="0" t="s">
        <x:v>20</x:v>
      </x:c>
      <x:c r="G3867" s="0" t="n">
        <x:v>1295</x:v>
      </x:c>
      <x:c r="H3867" s="4" t="n">
        <x:v>100</x:v>
      </x:c>
      <x:c r="I3867" s="4" t="n">
        <x:v>1264</x:v>
      </x:c>
      <x:c r="J3867" s="4" t="n">
        <x:v>0.077</x:v>
      </x:c>
      <x:c r="K3867" s="4">
        <x:f>I3867*J3867</x:f>
      </x:c>
      <x:c r="L3867" s="4" t="n">
        <x:v>260.938</x:v>
      </x:c>
      <x:c r="M3867" s="5">
        <x:f>J3867/1.686*100</x:f>
      </x:c>
      <x:c r="N3867" s="6">
        <x:f>M3867*L3867/100</x:f>
      </x:c>
      <x:c r="O3867" s="6">
        <x:f>H3867-N3867</x:f>
      </x:c>
    </x:row>
    <x:row r="3868" spans="1:25">
      <x:c r="A3868" s="0" t="s">
        <x:v>139</x:v>
      </x:c>
      <x:c r="B3868" s="0" t="n">
        <x:v>2664</x:v>
      </x:c>
      <x:c r="C3868" s="0" t="s">
        <x:v>128</x:v>
      </x:c>
      <x:c r="D3868" s="0" t="s">
        <x:v>129</x:v>
      </x:c>
      <x:c r="E3868" s="0" t="s">
        <x:v>130</x:v>
      </x:c>
      <x:c r="F3868" s="0" t="s">
        <x:v>20</x:v>
      </x:c>
      <x:c r="G3868" s="0" t="n">
        <x:v>1295</x:v>
      </x:c>
      <x:c r="H3868" s="4" t="n">
        <x:v>100</x:v>
      </x:c>
      <x:c r="I3868" s="4" t="n">
        <x:v>1264</x:v>
      </x:c>
      <x:c r="J3868" s="4" t="n">
        <x:v>0.077</x:v>
      </x:c>
      <x:c r="K3868" s="4">
        <x:f>I3868*J3868</x:f>
      </x:c>
      <x:c r="L3868" s="4" t="n">
        <x:v>260.938</x:v>
      </x:c>
      <x:c r="M3868" s="5">
        <x:f>J3868/1.686*100</x:f>
      </x:c>
      <x:c r="N3868" s="6">
        <x:f>M3868*L3868/100</x:f>
      </x:c>
      <x:c r="O3868" s="6">
        <x:f>H3868-N3868</x:f>
      </x:c>
    </x:row>
    <x:row r="3869" spans="1:25">
      <x:c r="A3869" s="0" t="s">
        <x:v>139</x:v>
      </x:c>
      <x:c r="B3869" s="0" t="n">
        <x:v>2664</x:v>
      </x:c>
      <x:c r="C3869" s="0" t="s">
        <x:v>128</x:v>
      </x:c>
      <x:c r="D3869" s="0" t="s">
        <x:v>18</x:v>
      </x:c>
      <x:c r="E3869" s="0" t="s">
        <x:v>19</x:v>
      </x:c>
      <x:c r="F3869" s="0" t="s">
        <x:v>20</x:v>
      </x:c>
      <x:c r="G3869" s="0" t="n">
        <x:v>1295</x:v>
      </x:c>
      <x:c r="H3869" s="4" t="n">
        <x:v>46.44</x:v>
      </x:c>
      <x:c r="I3869" s="4" t="n">
        <x:v>1264</x:v>
      </x:c>
      <x:c r="J3869" s="4" t="n">
        <x:v>0.036</x:v>
      </x:c>
      <x:c r="K3869" s="4">
        <x:f>I3869*J3869</x:f>
      </x:c>
      <x:c r="L3869" s="4" t="n">
        <x:v>260.938</x:v>
      </x:c>
      <x:c r="M3869" s="5">
        <x:f>J3869/1.686*100</x:f>
      </x:c>
      <x:c r="N3869" s="6">
        <x:f>M3869*L3869/100</x:f>
      </x:c>
      <x:c r="O3869" s="6">
        <x:f>H3869-N3869</x:f>
      </x:c>
    </x:row>
    <x:row r="3870" spans="1:25">
      <x:c r="A3870" s="0" t="s">
        <x:v>139</x:v>
      </x:c>
      <x:c r="B3870" s="0" t="n">
        <x:v>2664</x:v>
      </x:c>
      <x:c r="C3870" s="0" t="s">
        <x:v>128</x:v>
      </x:c>
      <x:c r="D3870" s="0" t="s">
        <x:v>18</x:v>
      </x:c>
      <x:c r="E3870" s="0" t="s">
        <x:v>19</x:v>
      </x:c>
      <x:c r="F3870" s="0" t="s">
        <x:v>26</x:v>
      </x:c>
      <x:c r="G3870" s="0" t="n">
        <x:v>1295</x:v>
      </x:c>
      <x:c r="H3870" s="4" t="n">
        <x:v>90.652</x:v>
      </x:c>
      <x:c r="I3870" s="4" t="n">
        <x:v>1264</x:v>
      </x:c>
      <x:c r="J3870" s="4" t="n">
        <x:v>0.07</x:v>
      </x:c>
      <x:c r="K3870" s="4">
        <x:f>I3870*J3870</x:f>
      </x:c>
      <x:c r="L3870" s="4" t="n">
        <x:v>260.938</x:v>
      </x:c>
      <x:c r="M3870" s="5">
        <x:f>J3870/1.686*100</x:f>
      </x:c>
      <x:c r="N3870" s="6">
        <x:f>M3870*L3870/100</x:f>
      </x:c>
      <x:c r="O3870" s="6">
        <x:f>H3870-N3870</x:f>
      </x:c>
    </x:row>
    <x:row r="3871" spans="1:25">
      <x:c r="A3871" s="0" t="s">
        <x:v>68</x:v>
      </x:c>
      <x:c r="B3871" s="0" t="n">
        <x:v>2666</x:v>
      </x:c>
      <x:c r="C3871" s="0" t="s">
        <x:v>21</x:v>
      </x:c>
      <x:c r="D3871" s="0" t="s">
        <x:v>22</x:v>
      </x:c>
      <x:c r="E3871" s="0" t="s">
        <x:v>23</x:v>
      </x:c>
      <x:c r="F3871" s="0" t="s">
        <x:v>20</x:v>
      </x:c>
      <x:c r="G3871" s="0" t="n">
        <x:v>117</x:v>
      </x:c>
      <x:c r="H3871" s="4" t="n">
        <x:v>39.897</x:v>
      </x:c>
      <x:c r="I3871" s="4" t="n">
        <x:v>117</x:v>
      </x:c>
      <x:c r="J3871" s="4" t="n">
        <x:v>0.341</x:v>
      </x:c>
      <x:c r="K3871" s="4">
        <x:f>I3871*J3871</x:f>
      </x:c>
      <x:c r="L3871" s="4" t="n">
        <x:v>0</x:v>
      </x:c>
      <x:c r="M3871" s="5">
        <x:f>J3871/3.095*100</x:f>
      </x:c>
      <x:c r="N3871" s="6">
        <x:f>M3871*L3871/100</x:f>
      </x:c>
      <x:c r="O3871" s="6">
        <x:f>H3871-N3871</x:f>
      </x:c>
    </x:row>
    <x:row r="3872" spans="1:25">
      <x:c r="A3872" s="0" t="s">
        <x:v>68</x:v>
      </x:c>
      <x:c r="B3872" s="0" t="n">
        <x:v>2666</x:v>
      </x:c>
      <x:c r="C3872" s="0" t="s">
        <x:v>21</x:v>
      </x:c>
      <x:c r="D3872" s="0" t="s">
        <x:v>22</x:v>
      </x:c>
      <x:c r="E3872" s="0" t="s">
        <x:v>23</x:v>
      </x:c>
      <x:c r="F3872" s="0" t="s">
        <x:v>20</x:v>
      </x:c>
      <x:c r="G3872" s="0" t="n">
        <x:v>117</x:v>
      </x:c>
      <x:c r="H3872" s="4" t="n">
        <x:v>43.384</x:v>
      </x:c>
      <x:c r="I3872" s="4" t="n">
        <x:v>117</x:v>
      </x:c>
      <x:c r="J3872" s="4" t="n">
        <x:v>0.371</x:v>
      </x:c>
      <x:c r="K3872" s="4">
        <x:f>I3872*J3872</x:f>
      </x:c>
      <x:c r="L3872" s="4" t="n">
        <x:v>0</x:v>
      </x:c>
      <x:c r="M3872" s="5">
        <x:f>J3872/3.095*100</x:f>
      </x:c>
      <x:c r="N3872" s="6">
        <x:f>M3872*L3872/100</x:f>
      </x:c>
      <x:c r="O3872" s="6">
        <x:f>H3872-N3872</x:f>
      </x:c>
    </x:row>
    <x:row r="3873" spans="1:25">
      <x:c r="A3873" s="0" t="s">
        <x:v>68</x:v>
      </x:c>
      <x:c r="B3873" s="0" t="n">
        <x:v>2666</x:v>
      </x:c>
      <x:c r="C3873" s="0" t="s">
        <x:v>21</x:v>
      </x:c>
      <x:c r="D3873" s="0" t="s">
        <x:v>22</x:v>
      </x:c>
      <x:c r="E3873" s="0" t="s">
        <x:v>23</x:v>
      </x:c>
      <x:c r="F3873" s="0" t="s">
        <x:v>20</x:v>
      </x:c>
      <x:c r="G3873" s="0" t="n">
        <x:v>117</x:v>
      </x:c>
      <x:c r="H3873" s="4" t="n">
        <x:v>43.384</x:v>
      </x:c>
      <x:c r="I3873" s="4" t="n">
        <x:v>117</x:v>
      </x:c>
      <x:c r="J3873" s="4" t="n">
        <x:v>0.371</x:v>
      </x:c>
      <x:c r="K3873" s="4">
        <x:f>I3873*J3873</x:f>
      </x:c>
      <x:c r="L3873" s="4" t="n">
        <x:v>0</x:v>
      </x:c>
      <x:c r="M3873" s="5">
        <x:f>J3873/3.095*100</x:f>
      </x:c>
      <x:c r="N3873" s="6">
        <x:f>M3873*L3873/100</x:f>
      </x:c>
      <x:c r="O3873" s="6">
        <x:f>H3873-N3873</x:f>
      </x:c>
    </x:row>
    <x:row r="3874" spans="1:25">
      <x:c r="A3874" s="0" t="s">
        <x:v>68</x:v>
      </x:c>
      <x:c r="B3874" s="0" t="n">
        <x:v>2666</x:v>
      </x:c>
      <x:c r="C3874" s="0" t="s">
        <x:v>21</x:v>
      </x:c>
      <x:c r="D3874" s="0" t="s">
        <x:v>22</x:v>
      </x:c>
      <x:c r="E3874" s="0" t="s">
        <x:v>23</x:v>
      </x:c>
      <x:c r="F3874" s="0" t="s">
        <x:v>20</x:v>
      </x:c>
      <x:c r="G3874" s="0" t="n">
        <x:v>117</x:v>
      </x:c>
      <x:c r="H3874" s="4" t="n">
        <x:v>27.144</x:v>
      </x:c>
      <x:c r="I3874" s="4" t="n">
        <x:v>117</x:v>
      </x:c>
      <x:c r="J3874" s="4" t="n">
        <x:v>0.232</x:v>
      </x:c>
      <x:c r="K3874" s="4">
        <x:f>I3874*J3874</x:f>
      </x:c>
      <x:c r="L3874" s="4" t="n">
        <x:v>0</x:v>
      </x:c>
      <x:c r="M3874" s="5">
        <x:f>J3874/3.095*100</x:f>
      </x:c>
      <x:c r="N3874" s="6">
        <x:f>M3874*L3874/100</x:f>
      </x:c>
      <x:c r="O3874" s="6">
        <x:f>H3874-N3874</x:f>
      </x:c>
    </x:row>
    <x:row r="3875" spans="1:25">
      <x:c r="A3875" s="0" t="s">
        <x:v>68</x:v>
      </x:c>
      <x:c r="B3875" s="0" t="n">
        <x:v>2666</x:v>
      </x:c>
      <x:c r="C3875" s="0" t="s">
        <x:v>21</x:v>
      </x:c>
      <x:c r="D3875" s="0" t="s">
        <x:v>28</x:v>
      </x:c>
      <x:c r="E3875" s="0" t="s">
        <x:v>19</x:v>
      </x:c>
      <x:c r="F3875" s="0" t="s">
        <x:v>26</x:v>
      </x:c>
      <x:c r="G3875" s="0" t="n">
        <x:v>117</x:v>
      </x:c>
      <x:c r="H3875" s="4" t="n">
        <x:v>30.426</x:v>
      </x:c>
      <x:c r="I3875" s="4" t="n">
        <x:v>117</x:v>
      </x:c>
      <x:c r="J3875" s="4" t="n">
        <x:v>0.26</x:v>
      </x:c>
      <x:c r="K3875" s="4">
        <x:f>I3875*J3875</x:f>
      </x:c>
      <x:c r="L3875" s="4" t="n">
        <x:v>0</x:v>
      </x:c>
      <x:c r="M3875" s="5">
        <x:f>J3875/3.095*100</x:f>
      </x:c>
      <x:c r="N3875" s="6">
        <x:f>M3875*L3875/100</x:f>
      </x:c>
      <x:c r="O3875" s="6">
        <x:f>H3875-N3875</x:f>
      </x:c>
    </x:row>
    <x:row r="3876" spans="1:25">
      <x:c r="A3876" s="0" t="s">
        <x:v>68</x:v>
      </x:c>
      <x:c r="B3876" s="0" t="n">
        <x:v>2666</x:v>
      </x:c>
      <x:c r="C3876" s="0" t="s">
        <x:v>21</x:v>
      </x:c>
      <x:c r="D3876" s="0" t="s">
        <x:v>28</x:v>
      </x:c>
      <x:c r="E3876" s="0" t="s">
        <x:v>23</x:v>
      </x:c>
      <x:c r="F3876" s="0" t="s">
        <x:v>26</x:v>
      </x:c>
      <x:c r="G3876" s="0" t="n">
        <x:v>117</x:v>
      </x:c>
      <x:c r="H3876" s="4" t="n">
        <x:v>177.84</x:v>
      </x:c>
      <x:c r="I3876" s="4" t="n">
        <x:v>117</x:v>
      </x:c>
      <x:c r="J3876" s="4" t="n">
        <x:v>1.52</x:v>
      </x:c>
      <x:c r="K3876" s="4">
        <x:f>I3876*J3876</x:f>
      </x:c>
      <x:c r="L3876" s="4" t="n">
        <x:v>0</x:v>
      </x:c>
      <x:c r="M3876" s="5">
        <x:f>J3876/3.095*100</x:f>
      </x:c>
      <x:c r="N3876" s="6">
        <x:f>M3876*L3876/100</x:f>
      </x:c>
      <x:c r="O3876" s="6">
        <x:f>H3876-N3876</x:f>
      </x:c>
    </x:row>
    <x:row r="3877" spans="1:25">
      <x:c r="A3877" s="0" t="s">
        <x:v>113</x:v>
      </x:c>
      <x:c r="B3877" s="0" t="n">
        <x:v>2668</x:v>
      </x:c>
      <x:c r="C3877" s="0" t="s">
        <x:v>21</x:v>
      </x:c>
      <x:c r="D3877" s="0" t="s">
        <x:v>42</x:v>
      </x:c>
      <x:c r="E3877" s="0" t="s">
        <x:v>44</x:v>
      </x:c>
      <x:c r="F3877" s="0" t="s">
        <x:v>20</x:v>
      </x:c>
      <x:c r="G3877" s="0" t="n">
        <x:v>100</x:v>
      </x:c>
      <x:c r="H3877" s="4" t="n">
        <x:v>30</x:v>
      </x:c>
      <x:c r="I3877" s="4" t="n">
        <x:v>100</x:v>
      </x:c>
      <x:c r="J3877" s="4" t="n">
        <x:v>0.3</x:v>
      </x:c>
      <x:c r="K3877" s="4">
        <x:f>I3877*J3877</x:f>
      </x:c>
      <x:c r="L3877" s="4" t="n">
        <x:v>0</x:v>
      </x:c>
      <x:c r="M3877" s="5">
        <x:f>J3877/3.83*100</x:f>
      </x:c>
      <x:c r="N3877" s="6">
        <x:f>M3877*L3877/100</x:f>
      </x:c>
      <x:c r="O3877" s="6">
        <x:f>H3877-N3877</x:f>
      </x:c>
    </x:row>
    <x:row r="3878" spans="1:25">
      <x:c r="A3878" s="0" t="s">
        <x:v>113</x:v>
      </x:c>
      <x:c r="B3878" s="0" t="n">
        <x:v>2668</x:v>
      </x:c>
      <x:c r="C3878" s="0" t="s">
        <x:v>21</x:v>
      </x:c>
      <x:c r="D3878" s="0" t="s">
        <x:v>42</x:v>
      </x:c>
      <x:c r="E3878" s="0" t="s">
        <x:v>43</x:v>
      </x:c>
      <x:c r="F3878" s="0" t="s">
        <x:v>20</x:v>
      </x:c>
      <x:c r="G3878" s="0" t="n">
        <x:v>100</x:v>
      </x:c>
      <x:c r="H3878" s="4" t="n">
        <x:v>30</x:v>
      </x:c>
      <x:c r="I3878" s="4" t="n">
        <x:v>100</x:v>
      </x:c>
      <x:c r="J3878" s="4" t="n">
        <x:v>0.3</x:v>
      </x:c>
      <x:c r="K3878" s="4">
        <x:f>I3878*J3878</x:f>
      </x:c>
      <x:c r="L3878" s="4" t="n">
        <x:v>0</x:v>
      </x:c>
      <x:c r="M3878" s="5">
        <x:f>J3878/3.83*100</x:f>
      </x:c>
      <x:c r="N3878" s="6">
        <x:f>M3878*L3878/100</x:f>
      </x:c>
      <x:c r="O3878" s="6">
        <x:f>H3878-N3878</x:f>
      </x:c>
    </x:row>
    <x:row r="3879" spans="1:25">
      <x:c r="A3879" s="0" t="s">
        <x:v>113</x:v>
      </x:c>
      <x:c r="B3879" s="0" t="n">
        <x:v>2668</x:v>
      </x:c>
      <x:c r="C3879" s="0" t="s">
        <x:v>21</x:v>
      </x:c>
      <x:c r="D3879" s="0" t="s">
        <x:v>33</x:v>
      </x:c>
      <x:c r="E3879" s="0" t="s">
        <x:v>45</x:v>
      </x:c>
      <x:c r="F3879" s="0" t="s">
        <x:v>26</x:v>
      </x:c>
      <x:c r="G3879" s="0" t="n">
        <x:v>100</x:v>
      </x:c>
      <x:c r="H3879" s="4" t="n">
        <x:v>148</x:v>
      </x:c>
      <x:c r="I3879" s="4" t="n">
        <x:v>100</x:v>
      </x:c>
      <x:c r="J3879" s="4" t="n">
        <x:v>1.48</x:v>
      </x:c>
      <x:c r="K3879" s="4">
        <x:f>I3879*J3879</x:f>
      </x:c>
      <x:c r="L3879" s="4" t="n">
        <x:v>0</x:v>
      </x:c>
      <x:c r="M3879" s="5">
        <x:f>J3879/3.83*100</x:f>
      </x:c>
      <x:c r="N3879" s="6">
        <x:f>M3879*L3879/100</x:f>
      </x:c>
      <x:c r="O3879" s="6">
        <x:f>H3879-N3879</x:f>
      </x:c>
    </x:row>
    <x:row r="3880" spans="1:25">
      <x:c r="A3880" s="0" t="s">
        <x:v>113</x:v>
      </x:c>
      <x:c r="B3880" s="0" t="n">
        <x:v>2668</x:v>
      </x:c>
      <x:c r="C3880" s="0" t="s">
        <x:v>21</x:v>
      </x:c>
      <x:c r="D3880" s="0" t="s">
        <x:v>150</x:v>
      </x:c>
      <x:c r="E3880" s="0" t="s">
        <x:v>46</x:v>
      </x:c>
      <x:c r="F3880" s="0" t="s">
        <x:v>26</x:v>
      </x:c>
      <x:c r="G3880" s="0" t="n">
        <x:v>100</x:v>
      </x:c>
      <x:c r="H3880" s="4" t="n">
        <x:v>175.001</x:v>
      </x:c>
      <x:c r="I3880" s="4" t="n">
        <x:v>100</x:v>
      </x:c>
      <x:c r="J3880" s="4" t="n">
        <x:v>1.75</x:v>
      </x:c>
      <x:c r="K3880" s="4">
        <x:f>I3880*J3880</x:f>
      </x:c>
      <x:c r="L3880" s="4" t="n">
        <x:v>0</x:v>
      </x:c>
      <x:c r="M3880" s="5">
        <x:f>J3880/3.83*100</x:f>
      </x:c>
      <x:c r="N3880" s="6">
        <x:f>M3880*L3880/100</x:f>
      </x:c>
      <x:c r="O3880" s="6">
        <x:f>H3880-N3880</x:f>
      </x:c>
    </x:row>
    <x:row r="3881" spans="1:25">
      <x:c r="A3881" s="0" t="s">
        <x:v>149</x:v>
      </x:c>
      <x:c r="B3881" s="0" t="n">
        <x:v>2669</x:v>
      </x:c>
      <x:c r="C3881" s="0" t="s">
        <x:v>21</x:v>
      </x:c>
      <x:c r="D3881" s="0" t="s">
        <x:v>42</x:v>
      </x:c>
      <x:c r="E3881" s="0" t="s">
        <x:v>44</x:v>
      </x:c>
      <x:c r="F3881" s="0" t="s">
        <x:v>20</x:v>
      </x:c>
      <x:c r="G3881" s="0" t="n">
        <x:v>100</x:v>
      </x:c>
      <x:c r="H3881" s="4" t="n">
        <x:v>30</x:v>
      </x:c>
      <x:c r="I3881" s="4" t="n">
        <x:v>100</x:v>
      </x:c>
      <x:c r="J3881" s="4" t="n">
        <x:v>0.3</x:v>
      </x:c>
      <x:c r="K3881" s="4">
        <x:f>I3881*J3881</x:f>
      </x:c>
      <x:c r="L3881" s="4" t="n">
        <x:v>482.999</x:v>
      </x:c>
      <x:c r="M3881" s="5">
        <x:f>J3881/4.43*100</x:f>
      </x:c>
      <x:c r="N3881" s="6">
        <x:f>M3881*L3881/100</x:f>
      </x:c>
      <x:c r="O3881" s="6">
        <x:f>H3881-N3881</x:f>
      </x:c>
    </x:row>
    <x:row r="3882" spans="1:25">
      <x:c r="A3882" s="0" t="s">
        <x:v>149</x:v>
      </x:c>
      <x:c r="B3882" s="0" t="n">
        <x:v>2669</x:v>
      </x:c>
      <x:c r="C3882" s="0" t="s">
        <x:v>21</x:v>
      </x:c>
      <x:c r="D3882" s="0" t="s">
        <x:v>42</x:v>
      </x:c>
      <x:c r="E3882" s="0" t="s">
        <x:v>43</x:v>
      </x:c>
      <x:c r="F3882" s="0" t="s">
        <x:v>20</x:v>
      </x:c>
      <x:c r="G3882" s="0" t="n">
        <x:v>100</x:v>
      </x:c>
      <x:c r="H3882" s="4" t="n">
        <x:v>30</x:v>
      </x:c>
      <x:c r="I3882" s="4" t="n">
        <x:v>100</x:v>
      </x:c>
      <x:c r="J3882" s="4" t="n">
        <x:v>0.3</x:v>
      </x:c>
      <x:c r="K3882" s="4">
        <x:f>I3882*J3882</x:f>
      </x:c>
      <x:c r="L3882" s="4" t="n">
        <x:v>482.999</x:v>
      </x:c>
      <x:c r="M3882" s="5">
        <x:f>J3882/4.43*100</x:f>
      </x:c>
      <x:c r="N3882" s="6">
        <x:f>M3882*L3882/100</x:f>
      </x:c>
      <x:c r="O3882" s="6">
        <x:f>H3882-N3882</x:f>
      </x:c>
    </x:row>
    <x:row r="3883" spans="1:25">
      <x:c r="A3883" s="0" t="s">
        <x:v>149</x:v>
      </x:c>
      <x:c r="B3883" s="0" t="n">
        <x:v>2669</x:v>
      </x:c>
      <x:c r="C3883" s="0" t="s">
        <x:v>21</x:v>
      </x:c>
      <x:c r="D3883" s="0" t="s">
        <x:v>42</x:v>
      </x:c>
      <x:c r="E3883" s="0" t="s">
        <x:v>44</x:v>
      </x:c>
      <x:c r="F3883" s="0" t="s">
        <x:v>20</x:v>
      </x:c>
      <x:c r="G3883" s="0" t="n">
        <x:v>100</x:v>
      </x:c>
      <x:c r="H3883" s="4" t="n">
        <x:v>30</x:v>
      </x:c>
      <x:c r="I3883" s="4" t="n">
        <x:v>100</x:v>
      </x:c>
      <x:c r="J3883" s="4" t="n">
        <x:v>0.3</x:v>
      </x:c>
      <x:c r="K3883" s="4">
        <x:f>I3883*J3883</x:f>
      </x:c>
      <x:c r="L3883" s="4" t="n">
        <x:v>482.999</x:v>
      </x:c>
      <x:c r="M3883" s="5">
        <x:f>J3883/4.43*100</x:f>
      </x:c>
      <x:c r="N3883" s="6">
        <x:f>M3883*L3883/100</x:f>
      </x:c>
      <x:c r="O3883" s="6">
        <x:f>H3883-N3883</x:f>
      </x:c>
    </x:row>
    <x:row r="3884" spans="1:25">
      <x:c r="A3884" s="0" t="s">
        <x:v>149</x:v>
      </x:c>
      <x:c r="B3884" s="0" t="n">
        <x:v>2669</x:v>
      </x:c>
      <x:c r="C3884" s="0" t="s">
        <x:v>21</x:v>
      </x:c>
      <x:c r="D3884" s="0" t="s">
        <x:v>42</x:v>
      </x:c>
      <x:c r="E3884" s="0" t="s">
        <x:v>43</x:v>
      </x:c>
      <x:c r="F3884" s="0" t="s">
        <x:v>20</x:v>
      </x:c>
      <x:c r="G3884" s="0" t="n">
        <x:v>100</x:v>
      </x:c>
      <x:c r="H3884" s="4" t="n">
        <x:v>30</x:v>
      </x:c>
      <x:c r="I3884" s="4" t="n">
        <x:v>100</x:v>
      </x:c>
      <x:c r="J3884" s="4" t="n">
        <x:v>0.3</x:v>
      </x:c>
      <x:c r="K3884" s="4">
        <x:f>I3884*J3884</x:f>
      </x:c>
      <x:c r="L3884" s="4" t="n">
        <x:v>482.999</x:v>
      </x:c>
      <x:c r="M3884" s="5">
        <x:f>J3884/4.43*100</x:f>
      </x:c>
      <x:c r="N3884" s="6">
        <x:f>M3884*L3884/100</x:f>
      </x:c>
      <x:c r="O3884" s="6">
        <x:f>H3884-N3884</x:f>
      </x:c>
    </x:row>
    <x:row r="3885" spans="1:25">
      <x:c r="A3885" s="0" t="s">
        <x:v>149</x:v>
      </x:c>
      <x:c r="B3885" s="0" t="n">
        <x:v>2669</x:v>
      </x:c>
      <x:c r="C3885" s="0" t="s">
        <x:v>21</x:v>
      </x:c>
      <x:c r="D3885" s="0" t="s">
        <x:v>33</x:v>
      </x:c>
      <x:c r="E3885" s="0" t="s">
        <x:v>45</x:v>
      </x:c>
      <x:c r="F3885" s="0" t="s">
        <x:v>26</x:v>
      </x:c>
      <x:c r="G3885" s="0" t="n">
        <x:v>100</x:v>
      </x:c>
      <x:c r="H3885" s="4" t="n">
        <x:v>148.001</x:v>
      </x:c>
      <x:c r="I3885" s="4" t="n">
        <x:v>100</x:v>
      </x:c>
      <x:c r="J3885" s="4" t="n">
        <x:v>1.48</x:v>
      </x:c>
      <x:c r="K3885" s="4">
        <x:f>I3885*J3885</x:f>
      </x:c>
      <x:c r="L3885" s="4" t="n">
        <x:v>482.999</x:v>
      </x:c>
      <x:c r="M3885" s="5">
        <x:f>J3885/4.43*100</x:f>
      </x:c>
      <x:c r="N3885" s="6">
        <x:f>M3885*L3885/100</x:f>
      </x:c>
      <x:c r="O3885" s="6">
        <x:f>H3885-N3885</x:f>
      </x:c>
    </x:row>
    <x:row r="3886" spans="1:25">
      <x:c r="A3886" s="0" t="s">
        <x:v>149</x:v>
      </x:c>
      <x:c r="B3886" s="0" t="n">
        <x:v>2669</x:v>
      </x:c>
      <x:c r="C3886" s="0" t="s">
        <x:v>21</x:v>
      </x:c>
      <x:c r="D3886" s="0" t="s">
        <x:v>150</x:v>
      </x:c>
      <x:c r="E3886" s="0" t="s">
        <x:v>46</x:v>
      </x:c>
      <x:c r="F3886" s="0" t="s">
        <x:v>26</x:v>
      </x:c>
      <x:c r="G3886" s="0" t="n">
        <x:v>100</x:v>
      </x:c>
      <x:c r="H3886" s="4" t="n">
        <x:v>175</x:v>
      </x:c>
      <x:c r="I3886" s="4" t="n">
        <x:v>100</x:v>
      </x:c>
      <x:c r="J3886" s="4" t="n">
        <x:v>1.75</x:v>
      </x:c>
      <x:c r="K3886" s="4">
        <x:f>I3886*J3886</x:f>
      </x:c>
      <x:c r="L3886" s="4" t="n">
        <x:v>482.999</x:v>
      </x:c>
      <x:c r="M3886" s="5">
        <x:f>J3886/4.43*100</x:f>
      </x:c>
      <x:c r="N3886" s="6">
        <x:f>M3886*L3886/100</x:f>
      </x:c>
      <x:c r="O3886" s="6">
        <x:f>H3886-N3886</x:f>
      </x:c>
    </x:row>
    <x:row r="3887" spans="1:25">
      <x:c r="A3887" s="0" t="s">
        <x:v>100</x:v>
      </x:c>
      <x:c r="B3887" s="0" t="n">
        <x:v>2672</x:v>
      </x:c>
      <x:c r="C3887" s="0" t="s">
        <x:v>21</x:v>
      </x:c>
      <x:c r="D3887" s="0" t="s">
        <x:v>22</x:v>
      </x:c>
      <x:c r="E3887" s="0" t="s">
        <x:v>23</x:v>
      </x:c>
      <x:c r="F3887" s="0" t="s">
        <x:v>20</x:v>
      </x:c>
      <x:c r="G3887" s="0" t="n">
        <x:v>137</x:v>
      </x:c>
      <x:c r="H3887" s="4" t="n">
        <x:v>43.384</x:v>
      </x:c>
      <x:c r="I3887" s="4" t="n">
        <x:v>137</x:v>
      </x:c>
      <x:c r="J3887" s="4" t="n">
        <x:v>0.317</x:v>
      </x:c>
      <x:c r="K3887" s="4">
        <x:f>I3887*J3887</x:f>
      </x:c>
      <x:c r="L3887" s="4" t="n">
        <x:v>47.499</x:v>
      </x:c>
      <x:c r="M3887" s="5">
        <x:f>J3887/2.438*100</x:f>
      </x:c>
      <x:c r="N3887" s="6">
        <x:f>M3887*L3887/100</x:f>
      </x:c>
      <x:c r="O3887" s="6">
        <x:f>H3887-N3887</x:f>
      </x:c>
    </x:row>
    <x:row r="3888" spans="1:25">
      <x:c r="A3888" s="0" t="s">
        <x:v>100</x:v>
      </x:c>
      <x:c r="B3888" s="0" t="n">
        <x:v>2672</x:v>
      </x:c>
      <x:c r="C3888" s="0" t="s">
        <x:v>21</x:v>
      </x:c>
      <x:c r="D3888" s="0" t="s">
        <x:v>22</x:v>
      </x:c>
      <x:c r="E3888" s="0" t="s">
        <x:v>23</x:v>
      </x:c>
      <x:c r="F3888" s="0" t="s">
        <x:v>20</x:v>
      </x:c>
      <x:c r="G3888" s="0" t="n">
        <x:v>137</x:v>
      </x:c>
      <x:c r="H3888" s="4" t="n">
        <x:v>39.897</x:v>
      </x:c>
      <x:c r="I3888" s="4" t="n">
        <x:v>137</x:v>
      </x:c>
      <x:c r="J3888" s="4" t="n">
        <x:v>0.291</x:v>
      </x:c>
      <x:c r="K3888" s="4">
        <x:f>I3888*J3888</x:f>
      </x:c>
      <x:c r="L3888" s="4" t="n">
        <x:v>47.499</x:v>
      </x:c>
      <x:c r="M3888" s="5">
        <x:f>J3888/2.438*100</x:f>
      </x:c>
      <x:c r="N3888" s="6">
        <x:f>M3888*L3888/100</x:f>
      </x:c>
      <x:c r="O3888" s="6">
        <x:f>H3888-N3888</x:f>
      </x:c>
    </x:row>
    <x:row r="3889" spans="1:25">
      <x:c r="A3889" s="0" t="s">
        <x:v>100</x:v>
      </x:c>
      <x:c r="B3889" s="0" t="n">
        <x:v>2672</x:v>
      </x:c>
      <x:c r="C3889" s="0" t="s">
        <x:v>21</x:v>
      </x:c>
      <x:c r="D3889" s="0" t="s">
        <x:v>22</x:v>
      </x:c>
      <x:c r="E3889" s="0" t="s">
        <x:v>23</x:v>
      </x:c>
      <x:c r="F3889" s="0" t="s">
        <x:v>20</x:v>
      </x:c>
      <x:c r="G3889" s="0" t="n">
        <x:v>137</x:v>
      </x:c>
      <x:c r="H3889" s="4" t="n">
        <x:v>6.82</x:v>
      </x:c>
      <x:c r="I3889" s="4" t="n">
        <x:v>137</x:v>
      </x:c>
      <x:c r="J3889" s="4" t="n">
        <x:v>0.05</x:v>
      </x:c>
      <x:c r="K3889" s="4">
        <x:f>I3889*J3889</x:f>
      </x:c>
      <x:c r="L3889" s="4" t="n">
        <x:v>47.499</x:v>
      </x:c>
      <x:c r="M3889" s="5">
        <x:f>J3889/2.438*100</x:f>
      </x:c>
      <x:c r="N3889" s="6">
        <x:f>M3889*L3889/100</x:f>
      </x:c>
      <x:c r="O3889" s="6">
        <x:f>H3889-N3889</x:f>
      </x:c>
    </x:row>
    <x:row r="3890" spans="1:25">
      <x:c r="A3890" s="0" t="s">
        <x:v>100</x:v>
      </x:c>
      <x:c r="B3890" s="0" t="n">
        <x:v>2672</x:v>
      </x:c>
      <x:c r="C3890" s="0" t="s">
        <x:v>21</x:v>
      </x:c>
      <x:c r="D3890" s="0" t="s">
        <x:v>28</x:v>
      </x:c>
      <x:c r="E3890" s="0" t="s">
        <x:v>19</x:v>
      </x:c>
      <x:c r="F3890" s="0" t="s">
        <x:v>26</x:v>
      </x:c>
      <x:c r="G3890" s="0" t="n">
        <x:v>137</x:v>
      </x:c>
      <x:c r="H3890" s="4" t="n">
        <x:v>35.62</x:v>
      </x:c>
      <x:c r="I3890" s="4" t="n">
        <x:v>137</x:v>
      </x:c>
      <x:c r="J3890" s="4" t="n">
        <x:v>0.26</x:v>
      </x:c>
      <x:c r="K3890" s="4">
        <x:f>I3890*J3890</x:f>
      </x:c>
      <x:c r="L3890" s="4" t="n">
        <x:v>47.499</x:v>
      </x:c>
      <x:c r="M3890" s="5">
        <x:f>J3890/2.438*100</x:f>
      </x:c>
      <x:c r="N3890" s="6">
        <x:f>M3890*L3890/100</x:f>
      </x:c>
      <x:c r="O3890" s="6">
        <x:f>H3890-N3890</x:f>
      </x:c>
    </x:row>
    <x:row r="3891" spans="1:25">
      <x:c r="A3891" s="0" t="s">
        <x:v>100</x:v>
      </x:c>
      <x:c r="B3891" s="0" t="n">
        <x:v>2672</x:v>
      </x:c>
      <x:c r="C3891" s="0" t="s">
        <x:v>21</x:v>
      </x:c>
      <x:c r="D3891" s="0" t="s">
        <x:v>28</x:v>
      </x:c>
      <x:c r="E3891" s="0" t="s">
        <x:v>23</x:v>
      </x:c>
      <x:c r="F3891" s="0" t="s">
        <x:v>26</x:v>
      </x:c>
      <x:c r="G3891" s="0" t="n">
        <x:v>137</x:v>
      </x:c>
      <x:c r="H3891" s="4" t="n">
        <x:v>208.24</x:v>
      </x:c>
      <x:c r="I3891" s="4" t="n">
        <x:v>137</x:v>
      </x:c>
      <x:c r="J3891" s="4" t="n">
        <x:v>1.52</x:v>
      </x:c>
      <x:c r="K3891" s="4">
        <x:f>I3891*J3891</x:f>
      </x:c>
      <x:c r="L3891" s="4" t="n">
        <x:v>47.499</x:v>
      </x:c>
      <x:c r="M3891" s="5">
        <x:f>J3891/2.438*100</x:f>
      </x:c>
      <x:c r="N3891" s="6">
        <x:f>M3891*L3891/100</x:f>
      </x:c>
      <x:c r="O3891" s="6">
        <x:f>H3891-N3891</x:f>
      </x:c>
    </x:row>
    <x:row r="3892" spans="1:25">
      <x:c r="A3892" s="0" t="s">
        <x:v>141</x:v>
      </x:c>
      <x:c r="B3892" s="0" t="n">
        <x:v>2673</x:v>
      </x:c>
      <x:c r="C3892" s="0" t="s">
        <x:v>21</x:v>
      </x:c>
      <x:c r="D3892" s="0" t="s">
        <x:v>22</x:v>
      </x:c>
      <x:c r="E3892" s="0" t="s">
        <x:v>23</x:v>
      </x:c>
      <x:c r="F3892" s="0" t="s">
        <x:v>20</x:v>
      </x:c>
      <x:c r="G3892" s="0" t="n">
        <x:v>117</x:v>
      </x:c>
      <x:c r="H3892" s="4" t="n">
        <x:v>43.384</x:v>
      </x:c>
      <x:c r="I3892" s="4" t="n">
        <x:v>117</x:v>
      </x:c>
      <x:c r="J3892" s="4" t="n">
        <x:v>0.371</x:v>
      </x:c>
      <x:c r="K3892" s="4">
        <x:f>I3892*J3892</x:f>
      </x:c>
      <x:c r="L3892" s="4" t="n">
        <x:v>43.91</x:v>
      </x:c>
      <x:c r="M3892" s="5">
        <x:f>J3892/2.863*100</x:f>
      </x:c>
      <x:c r="N3892" s="6">
        <x:f>M3892*L3892/100</x:f>
      </x:c>
      <x:c r="O3892" s="6">
        <x:f>H3892-N3892</x:f>
      </x:c>
    </x:row>
    <x:row r="3893" spans="1:25">
      <x:c r="A3893" s="0" t="s">
        <x:v>141</x:v>
      </x:c>
      <x:c r="B3893" s="0" t="n">
        <x:v>2673</x:v>
      </x:c>
      <x:c r="C3893" s="0" t="s">
        <x:v>21</x:v>
      </x:c>
      <x:c r="D3893" s="0" t="s">
        <x:v>22</x:v>
      </x:c>
      <x:c r="E3893" s="0" t="s">
        <x:v>23</x:v>
      </x:c>
      <x:c r="F3893" s="0" t="s">
        <x:v>20</x:v>
      </x:c>
      <x:c r="G3893" s="0" t="n">
        <x:v>117</x:v>
      </x:c>
      <x:c r="H3893" s="4" t="n">
        <x:v>43.384</x:v>
      </x:c>
      <x:c r="I3893" s="4" t="n">
        <x:v>117</x:v>
      </x:c>
      <x:c r="J3893" s="4" t="n">
        <x:v>0.371</x:v>
      </x:c>
      <x:c r="K3893" s="4">
        <x:f>I3893*J3893</x:f>
      </x:c>
      <x:c r="L3893" s="4" t="n">
        <x:v>43.91</x:v>
      </x:c>
      <x:c r="M3893" s="5">
        <x:f>J3893/2.863*100</x:f>
      </x:c>
      <x:c r="N3893" s="6">
        <x:f>M3893*L3893/100</x:f>
      </x:c>
      <x:c r="O3893" s="6">
        <x:f>H3893-N3893</x:f>
      </x:c>
    </x:row>
    <x:row r="3894" spans="1:25">
      <x:c r="A3894" s="0" t="s">
        <x:v>141</x:v>
      </x:c>
      <x:c r="B3894" s="0" t="n">
        <x:v>2673</x:v>
      </x:c>
      <x:c r="C3894" s="0" t="s">
        <x:v>21</x:v>
      </x:c>
      <x:c r="D3894" s="0" t="s">
        <x:v>22</x:v>
      </x:c>
      <x:c r="E3894" s="0" t="s">
        <x:v>23</x:v>
      </x:c>
      <x:c r="F3894" s="0" t="s">
        <x:v>20</x:v>
      </x:c>
      <x:c r="G3894" s="0" t="n">
        <x:v>117</x:v>
      </x:c>
      <x:c r="H3894" s="4" t="n">
        <x:v>39.897</x:v>
      </x:c>
      <x:c r="I3894" s="4" t="n">
        <x:v>117</x:v>
      </x:c>
      <x:c r="J3894" s="4" t="n">
        <x:v>0.341</x:v>
      </x:c>
      <x:c r="K3894" s="4">
        <x:f>I3894*J3894</x:f>
      </x:c>
      <x:c r="L3894" s="4" t="n">
        <x:v>43.91</x:v>
      </x:c>
      <x:c r="M3894" s="5">
        <x:f>J3894/2.863*100</x:f>
      </x:c>
      <x:c r="N3894" s="6">
        <x:f>M3894*L3894/100</x:f>
      </x:c>
      <x:c r="O3894" s="6">
        <x:f>H3894-N3894</x:f>
      </x:c>
    </x:row>
    <x:row r="3895" spans="1:25">
      <x:c r="A3895" s="0" t="s">
        <x:v>141</x:v>
      </x:c>
      <x:c r="B3895" s="0" t="n">
        <x:v>2673</x:v>
      </x:c>
      <x:c r="C3895" s="0" t="s">
        <x:v>21</x:v>
      </x:c>
      <x:c r="D3895" s="0" t="s">
        <x:v>28</x:v>
      </x:c>
      <x:c r="E3895" s="0" t="s">
        <x:v>19</x:v>
      </x:c>
      <x:c r="F3895" s="0" t="s">
        <x:v>26</x:v>
      </x:c>
      <x:c r="G3895" s="0" t="n">
        <x:v>117</x:v>
      </x:c>
      <x:c r="H3895" s="4" t="n">
        <x:v>30.429</x:v>
      </x:c>
      <x:c r="I3895" s="4" t="n">
        <x:v>117</x:v>
      </x:c>
      <x:c r="J3895" s="4" t="n">
        <x:v>0.26</x:v>
      </x:c>
      <x:c r="K3895" s="4">
        <x:f>I3895*J3895</x:f>
      </x:c>
      <x:c r="L3895" s="4" t="n">
        <x:v>43.91</x:v>
      </x:c>
      <x:c r="M3895" s="5">
        <x:f>J3895/2.863*100</x:f>
      </x:c>
      <x:c r="N3895" s="6">
        <x:f>M3895*L3895/100</x:f>
      </x:c>
      <x:c r="O3895" s="6">
        <x:f>H3895-N3895</x:f>
      </x:c>
    </x:row>
    <x:row r="3896" spans="1:25">
      <x:c r="A3896" s="0" t="s">
        <x:v>141</x:v>
      </x:c>
      <x:c r="B3896" s="0" t="n">
        <x:v>2673</x:v>
      </x:c>
      <x:c r="C3896" s="0" t="s">
        <x:v>21</x:v>
      </x:c>
      <x:c r="D3896" s="0" t="s">
        <x:v>28</x:v>
      </x:c>
      <x:c r="E3896" s="0" t="s">
        <x:v>23</x:v>
      </x:c>
      <x:c r="F3896" s="0" t="s">
        <x:v>26</x:v>
      </x:c>
      <x:c r="G3896" s="0" t="n">
        <x:v>117</x:v>
      </x:c>
      <x:c r="H3896" s="4" t="n">
        <x:v>177.84</x:v>
      </x:c>
      <x:c r="I3896" s="4" t="n">
        <x:v>117</x:v>
      </x:c>
      <x:c r="J3896" s="4" t="n">
        <x:v>1.52</x:v>
      </x:c>
      <x:c r="K3896" s="4">
        <x:f>I3896*J3896</x:f>
      </x:c>
      <x:c r="L3896" s="4" t="n">
        <x:v>43.91</x:v>
      </x:c>
      <x:c r="M3896" s="5">
        <x:f>J3896/2.863*100</x:f>
      </x:c>
      <x:c r="N3896" s="6">
        <x:f>M3896*L3896/100</x:f>
      </x:c>
      <x:c r="O3896" s="6">
        <x:f>H3896-N3896</x:f>
      </x:c>
    </x:row>
    <x:row r="3897" spans="1:25">
      <x:c r="A3897" s="0" t="s">
        <x:v>66</x:v>
      </x:c>
      <x:c r="B3897" s="0" t="n">
        <x:v>2674</x:v>
      </x:c>
      <x:c r="C3897" s="0" t="s">
        <x:v>21</x:v>
      </x:c>
      <x:c r="D3897" s="0" t="s">
        <x:v>22</x:v>
      </x:c>
      <x:c r="E3897" s="0" t="s">
        <x:v>23</x:v>
      </x:c>
      <x:c r="F3897" s="0" t="s">
        <x:v>20</x:v>
      </x:c>
      <x:c r="G3897" s="0" t="n">
        <x:v>117</x:v>
      </x:c>
      <x:c r="H3897" s="4" t="n">
        <x:v>43.384</x:v>
      </x:c>
      <x:c r="I3897" s="4" t="n">
        <x:v>117</x:v>
      </x:c>
      <x:c r="J3897" s="4" t="n">
        <x:v>0.371</x:v>
      </x:c>
      <x:c r="K3897" s="4">
        <x:f>I3897*J3897</x:f>
      </x:c>
      <x:c r="L3897" s="4" t="n">
        <x:v>262.361</x:v>
      </x:c>
      <x:c r="M3897" s="5">
        <x:f>J3897/3.575*100</x:f>
      </x:c>
      <x:c r="N3897" s="6">
        <x:f>M3897*L3897/100</x:f>
      </x:c>
      <x:c r="O3897" s="6">
        <x:f>H3897-N3897</x:f>
      </x:c>
    </x:row>
    <x:row r="3898" spans="1:25">
      <x:c r="A3898" s="0" t="s">
        <x:v>66</x:v>
      </x:c>
      <x:c r="B3898" s="0" t="n">
        <x:v>2674</x:v>
      </x:c>
      <x:c r="C3898" s="0" t="s">
        <x:v>21</x:v>
      </x:c>
      <x:c r="D3898" s="0" t="s">
        <x:v>22</x:v>
      </x:c>
      <x:c r="E3898" s="0" t="s">
        <x:v>23</x:v>
      </x:c>
      <x:c r="F3898" s="0" t="s">
        <x:v>20</x:v>
      </x:c>
      <x:c r="G3898" s="0" t="n">
        <x:v>117</x:v>
      </x:c>
      <x:c r="H3898" s="4" t="n">
        <x:v>39.897</x:v>
      </x:c>
      <x:c r="I3898" s="4" t="n">
        <x:v>117</x:v>
      </x:c>
      <x:c r="J3898" s="4" t="n">
        <x:v>0.341</x:v>
      </x:c>
      <x:c r="K3898" s="4">
        <x:f>I3898*J3898</x:f>
      </x:c>
      <x:c r="L3898" s="4" t="n">
        <x:v>262.361</x:v>
      </x:c>
      <x:c r="M3898" s="5">
        <x:f>J3898/3.575*100</x:f>
      </x:c>
      <x:c r="N3898" s="6">
        <x:f>M3898*L3898/100</x:f>
      </x:c>
      <x:c r="O3898" s="6">
        <x:f>H3898-N3898</x:f>
      </x:c>
    </x:row>
    <x:row r="3899" spans="1:25">
      <x:c r="A3899" s="0" t="s">
        <x:v>66</x:v>
      </x:c>
      <x:c r="B3899" s="0" t="n">
        <x:v>2674</x:v>
      </x:c>
      <x:c r="C3899" s="0" t="s">
        <x:v>21</x:v>
      </x:c>
      <x:c r="D3899" s="0" t="s">
        <x:v>22</x:v>
      </x:c>
      <x:c r="E3899" s="0" t="s">
        <x:v>23</x:v>
      </x:c>
      <x:c r="F3899" s="0" t="s">
        <x:v>20</x:v>
      </x:c>
      <x:c r="G3899" s="0" t="n">
        <x:v>117</x:v>
      </x:c>
      <x:c r="H3899" s="4" t="n">
        <x:v>39.897</x:v>
      </x:c>
      <x:c r="I3899" s="4" t="n">
        <x:v>117</x:v>
      </x:c>
      <x:c r="J3899" s="4" t="n">
        <x:v>0.341</x:v>
      </x:c>
      <x:c r="K3899" s="4">
        <x:f>I3899*J3899</x:f>
      </x:c>
      <x:c r="L3899" s="4" t="n">
        <x:v>262.361</x:v>
      </x:c>
      <x:c r="M3899" s="5">
        <x:f>J3899/3.575*100</x:f>
      </x:c>
      <x:c r="N3899" s="6">
        <x:f>M3899*L3899/100</x:f>
      </x:c>
      <x:c r="O3899" s="6">
        <x:f>H3899-N3899</x:f>
      </x:c>
    </x:row>
    <x:row r="3900" spans="1:25">
      <x:c r="A3900" s="0" t="s">
        <x:v>66</x:v>
      </x:c>
      <x:c r="B3900" s="0" t="n">
        <x:v>2674</x:v>
      </x:c>
      <x:c r="C3900" s="0" t="s">
        <x:v>21</x:v>
      </x:c>
      <x:c r="D3900" s="0" t="s">
        <x:v>22</x:v>
      </x:c>
      <x:c r="E3900" s="0" t="s">
        <x:v>23</x:v>
      </x:c>
      <x:c r="F3900" s="0" t="s">
        <x:v>20</x:v>
      </x:c>
      <x:c r="G3900" s="0" t="n">
        <x:v>117</x:v>
      </x:c>
      <x:c r="H3900" s="4" t="n">
        <x:v>43.384</x:v>
      </x:c>
      <x:c r="I3900" s="4" t="n">
        <x:v>117</x:v>
      </x:c>
      <x:c r="J3900" s="4" t="n">
        <x:v>0.371</x:v>
      </x:c>
      <x:c r="K3900" s="4">
        <x:f>I3900*J3900</x:f>
      </x:c>
      <x:c r="L3900" s="4" t="n">
        <x:v>262.361</x:v>
      </x:c>
      <x:c r="M3900" s="5">
        <x:f>J3900/3.575*100</x:f>
      </x:c>
      <x:c r="N3900" s="6">
        <x:f>M3900*L3900/100</x:f>
      </x:c>
      <x:c r="O3900" s="6">
        <x:f>H3900-N3900</x:f>
      </x:c>
    </x:row>
    <x:row r="3901" spans="1:25">
      <x:c r="A3901" s="0" t="s">
        <x:v>66</x:v>
      </x:c>
      <x:c r="B3901" s="0" t="n">
        <x:v>2674</x:v>
      </x:c>
      <x:c r="C3901" s="0" t="s">
        <x:v>21</x:v>
      </x:c>
      <x:c r="D3901" s="0" t="s">
        <x:v>22</x:v>
      </x:c>
      <x:c r="E3901" s="0" t="s">
        <x:v>23</x:v>
      </x:c>
      <x:c r="F3901" s="0" t="s">
        <x:v>20</x:v>
      </x:c>
      <x:c r="G3901" s="0" t="n">
        <x:v>117</x:v>
      </x:c>
      <x:c r="H3901" s="4" t="n">
        <x:v>43.384</x:v>
      </x:c>
      <x:c r="I3901" s="4" t="n">
        <x:v>117</x:v>
      </x:c>
      <x:c r="J3901" s="4" t="n">
        <x:v>0.371</x:v>
      </x:c>
      <x:c r="K3901" s="4">
        <x:f>I3901*J3901</x:f>
      </x:c>
      <x:c r="L3901" s="4" t="n">
        <x:v>262.361</x:v>
      </x:c>
      <x:c r="M3901" s="5">
        <x:f>J3901/3.575*100</x:f>
      </x:c>
      <x:c r="N3901" s="6">
        <x:f>M3901*L3901/100</x:f>
      </x:c>
      <x:c r="O3901" s="6">
        <x:f>H3901-N3901</x:f>
      </x:c>
    </x:row>
    <x:row r="3902" spans="1:25">
      <x:c r="A3902" s="0" t="s">
        <x:v>66</x:v>
      </x:c>
      <x:c r="B3902" s="0" t="n">
        <x:v>2674</x:v>
      </x:c>
      <x:c r="C3902" s="0" t="s">
        <x:v>21</x:v>
      </x:c>
      <x:c r="D3902" s="0" t="s">
        <x:v>28</x:v>
      </x:c>
      <x:c r="E3902" s="0" t="s">
        <x:v>19</x:v>
      </x:c>
      <x:c r="F3902" s="0" t="s">
        <x:v>26</x:v>
      </x:c>
      <x:c r="G3902" s="0" t="n">
        <x:v>117</x:v>
      </x:c>
      <x:c r="H3902" s="4" t="n">
        <x:v>30.43</x:v>
      </x:c>
      <x:c r="I3902" s="4" t="n">
        <x:v>117</x:v>
      </x:c>
      <x:c r="J3902" s="4" t="n">
        <x:v>0.26</x:v>
      </x:c>
      <x:c r="K3902" s="4">
        <x:f>I3902*J3902</x:f>
      </x:c>
      <x:c r="L3902" s="4" t="n">
        <x:v>262.361</x:v>
      </x:c>
      <x:c r="M3902" s="5">
        <x:f>J3902/3.575*100</x:f>
      </x:c>
      <x:c r="N3902" s="6">
        <x:f>M3902*L3902/100</x:f>
      </x:c>
      <x:c r="O3902" s="6">
        <x:f>H3902-N3902</x:f>
      </x:c>
    </x:row>
    <x:row r="3903" spans="1:25">
      <x:c r="A3903" s="0" t="s">
        <x:v>66</x:v>
      </x:c>
      <x:c r="B3903" s="0" t="n">
        <x:v>2674</x:v>
      </x:c>
      <x:c r="C3903" s="0" t="s">
        <x:v>21</x:v>
      </x:c>
      <x:c r="D3903" s="0" t="s">
        <x:v>28</x:v>
      </x:c>
      <x:c r="E3903" s="0" t="s">
        <x:v>23</x:v>
      </x:c>
      <x:c r="F3903" s="0" t="s">
        <x:v>26</x:v>
      </x:c>
      <x:c r="G3903" s="0" t="n">
        <x:v>117</x:v>
      </x:c>
      <x:c r="H3903" s="4" t="n">
        <x:v>177.84</x:v>
      </x:c>
      <x:c r="I3903" s="4" t="n">
        <x:v>117</x:v>
      </x:c>
      <x:c r="J3903" s="4" t="n">
        <x:v>1.52</x:v>
      </x:c>
      <x:c r="K3903" s="4">
        <x:f>I3903*J3903</x:f>
      </x:c>
      <x:c r="L3903" s="4" t="n">
        <x:v>262.361</x:v>
      </x:c>
      <x:c r="M3903" s="5">
        <x:f>J3903/3.575*100</x:f>
      </x:c>
      <x:c r="N3903" s="6">
        <x:f>M3903*L3903/100</x:f>
      </x:c>
      <x:c r="O3903" s="6">
        <x:f>H3903-N3903</x:f>
      </x:c>
    </x:row>
    <x:row r="3904" spans="1:25">
      <x:c r="A3904" s="0" t="s">
        <x:v>104</x:v>
      </x:c>
      <x:c r="B3904" s="0" t="n">
        <x:v>2675</x:v>
      </x:c>
      <x:c r="C3904" s="0" t="s">
        <x:v>21</x:v>
      </x:c>
      <x:c r="D3904" s="0" t="s">
        <x:v>22</x:v>
      </x:c>
      <x:c r="E3904" s="0" t="s">
        <x:v>23</x:v>
      </x:c>
      <x:c r="F3904" s="0" t="s">
        <x:v>20</x:v>
      </x:c>
      <x:c r="G3904" s="0" t="n">
        <x:v>117</x:v>
      </x:c>
      <x:c r="H3904" s="4" t="n">
        <x:v>39.897</x:v>
      </x:c>
      <x:c r="I3904" s="4" t="n">
        <x:v>117</x:v>
      </x:c>
      <x:c r="J3904" s="4" t="n">
        <x:v>0.341</x:v>
      </x:c>
      <x:c r="K3904" s="4">
        <x:f>I3904*J3904</x:f>
      </x:c>
      <x:c r="L3904" s="4" t="n">
        <x:v>7.05</x:v>
      </x:c>
      <x:c r="M3904" s="5">
        <x:f>J3904/2.863*100</x:f>
      </x:c>
      <x:c r="N3904" s="6">
        <x:f>M3904*L3904/100</x:f>
      </x:c>
      <x:c r="O3904" s="6">
        <x:f>H3904-N3904</x:f>
      </x:c>
    </x:row>
    <x:row r="3905" spans="1:25">
      <x:c r="A3905" s="0" t="s">
        <x:v>104</x:v>
      </x:c>
      <x:c r="B3905" s="0" t="n">
        <x:v>2675</x:v>
      </x:c>
      <x:c r="C3905" s="0" t="s">
        <x:v>21</x:v>
      </x:c>
      <x:c r="D3905" s="0" t="s">
        <x:v>22</x:v>
      </x:c>
      <x:c r="E3905" s="0" t="s">
        <x:v>23</x:v>
      </x:c>
      <x:c r="F3905" s="0" t="s">
        <x:v>20</x:v>
      </x:c>
      <x:c r="G3905" s="0" t="n">
        <x:v>117</x:v>
      </x:c>
      <x:c r="H3905" s="4" t="n">
        <x:v>43.384</x:v>
      </x:c>
      <x:c r="I3905" s="4" t="n">
        <x:v>117</x:v>
      </x:c>
      <x:c r="J3905" s="4" t="n">
        <x:v>0.371</x:v>
      </x:c>
      <x:c r="K3905" s="4">
        <x:f>I3905*J3905</x:f>
      </x:c>
      <x:c r="L3905" s="4" t="n">
        <x:v>7.05</x:v>
      </x:c>
      <x:c r="M3905" s="5">
        <x:f>J3905/2.863*100</x:f>
      </x:c>
      <x:c r="N3905" s="6">
        <x:f>M3905*L3905/100</x:f>
      </x:c>
      <x:c r="O3905" s="6">
        <x:f>H3905-N3905</x:f>
      </x:c>
    </x:row>
    <x:row r="3906" spans="1:25">
      <x:c r="A3906" s="0" t="s">
        <x:v>104</x:v>
      </x:c>
      <x:c r="B3906" s="0" t="n">
        <x:v>2675</x:v>
      </x:c>
      <x:c r="C3906" s="0" t="s">
        <x:v>21</x:v>
      </x:c>
      <x:c r="D3906" s="0" t="s">
        <x:v>22</x:v>
      </x:c>
      <x:c r="E3906" s="0" t="s">
        <x:v>23</x:v>
      </x:c>
      <x:c r="F3906" s="0" t="s">
        <x:v>20</x:v>
      </x:c>
      <x:c r="G3906" s="0" t="n">
        <x:v>117</x:v>
      </x:c>
      <x:c r="H3906" s="4" t="n">
        <x:v>43.384</x:v>
      </x:c>
      <x:c r="I3906" s="4" t="n">
        <x:v>117</x:v>
      </x:c>
      <x:c r="J3906" s="4" t="n">
        <x:v>0.371</x:v>
      </x:c>
      <x:c r="K3906" s="4">
        <x:f>I3906*J3906</x:f>
      </x:c>
      <x:c r="L3906" s="4" t="n">
        <x:v>7.05</x:v>
      </x:c>
      <x:c r="M3906" s="5">
        <x:f>J3906/2.863*100</x:f>
      </x:c>
      <x:c r="N3906" s="6">
        <x:f>M3906*L3906/100</x:f>
      </x:c>
      <x:c r="O3906" s="6">
        <x:f>H3906-N3906</x:f>
      </x:c>
    </x:row>
    <x:row r="3907" spans="1:25">
      <x:c r="A3907" s="0" t="s">
        <x:v>104</x:v>
      </x:c>
      <x:c r="B3907" s="0" t="n">
        <x:v>2675</x:v>
      </x:c>
      <x:c r="C3907" s="0" t="s">
        <x:v>21</x:v>
      </x:c>
      <x:c r="D3907" s="0" t="s">
        <x:v>28</x:v>
      </x:c>
      <x:c r="E3907" s="0" t="s">
        <x:v>19</x:v>
      </x:c>
      <x:c r="F3907" s="0" t="s">
        <x:v>26</x:v>
      </x:c>
      <x:c r="G3907" s="0" t="n">
        <x:v>117</x:v>
      </x:c>
      <x:c r="H3907" s="4" t="n">
        <x:v>30.43</x:v>
      </x:c>
      <x:c r="I3907" s="4" t="n">
        <x:v>117</x:v>
      </x:c>
      <x:c r="J3907" s="4" t="n">
        <x:v>0.26</x:v>
      </x:c>
      <x:c r="K3907" s="4">
        <x:f>I3907*J3907</x:f>
      </x:c>
      <x:c r="L3907" s="4" t="n">
        <x:v>7.05</x:v>
      </x:c>
      <x:c r="M3907" s="5">
        <x:f>J3907/2.863*100</x:f>
      </x:c>
      <x:c r="N3907" s="6">
        <x:f>M3907*L3907/100</x:f>
      </x:c>
      <x:c r="O3907" s="6">
        <x:f>H3907-N3907</x:f>
      </x:c>
    </x:row>
    <x:row r="3908" spans="1:25">
      <x:c r="A3908" s="0" t="s">
        <x:v>104</x:v>
      </x:c>
      <x:c r="B3908" s="0" t="n">
        <x:v>2675</x:v>
      </x:c>
      <x:c r="C3908" s="0" t="s">
        <x:v>21</x:v>
      </x:c>
      <x:c r="D3908" s="0" t="s">
        <x:v>28</x:v>
      </x:c>
      <x:c r="E3908" s="0" t="s">
        <x:v>23</x:v>
      </x:c>
      <x:c r="F3908" s="0" t="s">
        <x:v>26</x:v>
      </x:c>
      <x:c r="G3908" s="0" t="n">
        <x:v>117</x:v>
      </x:c>
      <x:c r="H3908" s="4" t="n">
        <x:v>177.84</x:v>
      </x:c>
      <x:c r="I3908" s="4" t="n">
        <x:v>117</x:v>
      </x:c>
      <x:c r="J3908" s="4" t="n">
        <x:v>1.52</x:v>
      </x:c>
      <x:c r="K3908" s="4">
        <x:f>I3908*J3908</x:f>
      </x:c>
      <x:c r="L3908" s="4" t="n">
        <x:v>7.05</x:v>
      </x:c>
      <x:c r="M3908" s="5">
        <x:f>J3908/2.863*100</x:f>
      </x:c>
      <x:c r="N3908" s="6">
        <x:f>M3908*L3908/100</x:f>
      </x:c>
      <x:c r="O3908" s="6">
        <x:f>H3908-N3908</x:f>
      </x:c>
    </x:row>
    <x:row r="3909" spans="1:25">
      <x:c r="A3909" s="0" t="s">
        <x:v>88</x:v>
      </x:c>
      <x:c r="B3909" s="0" t="n">
        <x:v>2676</x:v>
      </x:c>
      <x:c r="C3909" s="0" t="s">
        <x:v>21</x:v>
      </x:c>
      <x:c r="D3909" s="0" t="s">
        <x:v>22</x:v>
      </x:c>
      <x:c r="E3909" s="0" t="s">
        <x:v>23</x:v>
      </x:c>
      <x:c r="F3909" s="0" t="s">
        <x:v>20</x:v>
      </x:c>
      <x:c r="G3909" s="0" t="n">
        <x:v>117</x:v>
      </x:c>
      <x:c r="H3909" s="4" t="n">
        <x:v>39.897</x:v>
      </x:c>
      <x:c r="I3909" s="4" t="n">
        <x:v>117</x:v>
      </x:c>
      <x:c r="J3909" s="4" t="n">
        <x:v>0.341</x:v>
      </x:c>
      <x:c r="K3909" s="4">
        <x:f>I3909*J3909</x:f>
      </x:c>
      <x:c r="L3909" s="4" t="n">
        <x:v>54.443</x:v>
      </x:c>
      <x:c r="M3909" s="5">
        <x:f>J3909/3.545*100</x:f>
      </x:c>
      <x:c r="N3909" s="6">
        <x:f>M3909*L3909/100</x:f>
      </x:c>
      <x:c r="O3909" s="6">
        <x:f>H3909-N3909</x:f>
      </x:c>
    </x:row>
    <x:row r="3910" spans="1:25">
      <x:c r="A3910" s="0" t="s">
        <x:v>88</x:v>
      </x:c>
      <x:c r="B3910" s="0" t="n">
        <x:v>2676</x:v>
      </x:c>
      <x:c r="C3910" s="0" t="s">
        <x:v>21</x:v>
      </x:c>
      <x:c r="D3910" s="0" t="s">
        <x:v>22</x:v>
      </x:c>
      <x:c r="E3910" s="0" t="s">
        <x:v>23</x:v>
      </x:c>
      <x:c r="F3910" s="0" t="s">
        <x:v>20</x:v>
      </x:c>
      <x:c r="G3910" s="0" t="n">
        <x:v>117</x:v>
      </x:c>
      <x:c r="H3910" s="4" t="n">
        <x:v>39.897</x:v>
      </x:c>
      <x:c r="I3910" s="4" t="n">
        <x:v>117</x:v>
      </x:c>
      <x:c r="J3910" s="4" t="n">
        <x:v>0.341</x:v>
      </x:c>
      <x:c r="K3910" s="4">
        <x:f>I3910*J3910</x:f>
      </x:c>
      <x:c r="L3910" s="4" t="n">
        <x:v>54.443</x:v>
      </x:c>
      <x:c r="M3910" s="5">
        <x:f>J3910/3.545*100</x:f>
      </x:c>
      <x:c r="N3910" s="6">
        <x:f>M3910*L3910/100</x:f>
      </x:c>
      <x:c r="O3910" s="6">
        <x:f>H3910-N3910</x:f>
      </x:c>
    </x:row>
    <x:row r="3911" spans="1:25">
      <x:c r="A3911" s="0" t="s">
        <x:v>88</x:v>
      </x:c>
      <x:c r="B3911" s="0" t="n">
        <x:v>2676</x:v>
      </x:c>
      <x:c r="C3911" s="0" t="s">
        <x:v>21</x:v>
      </x:c>
      <x:c r="D3911" s="0" t="s">
        <x:v>22</x:v>
      </x:c>
      <x:c r="E3911" s="0" t="s">
        <x:v>23</x:v>
      </x:c>
      <x:c r="F3911" s="0" t="s">
        <x:v>20</x:v>
      </x:c>
      <x:c r="G3911" s="0" t="n">
        <x:v>117</x:v>
      </x:c>
      <x:c r="H3911" s="4" t="n">
        <x:v>43.384</x:v>
      </x:c>
      <x:c r="I3911" s="4" t="n">
        <x:v>117</x:v>
      </x:c>
      <x:c r="J3911" s="4" t="n">
        <x:v>0.371</x:v>
      </x:c>
      <x:c r="K3911" s="4">
        <x:f>I3911*J3911</x:f>
      </x:c>
      <x:c r="L3911" s="4" t="n">
        <x:v>54.443</x:v>
      </x:c>
      <x:c r="M3911" s="5">
        <x:f>J3911/3.545*100</x:f>
      </x:c>
      <x:c r="N3911" s="6">
        <x:f>M3911*L3911/100</x:f>
      </x:c>
      <x:c r="O3911" s="6">
        <x:f>H3911-N3911</x:f>
      </x:c>
    </x:row>
    <x:row r="3912" spans="1:25">
      <x:c r="A3912" s="0" t="s">
        <x:v>88</x:v>
      </x:c>
      <x:c r="B3912" s="0" t="n">
        <x:v>2676</x:v>
      </x:c>
      <x:c r="C3912" s="0" t="s">
        <x:v>21</x:v>
      </x:c>
      <x:c r="D3912" s="0" t="s">
        <x:v>22</x:v>
      </x:c>
      <x:c r="E3912" s="0" t="s">
        <x:v>23</x:v>
      </x:c>
      <x:c r="F3912" s="0" t="s">
        <x:v>20</x:v>
      </x:c>
      <x:c r="G3912" s="0" t="n">
        <x:v>117</x:v>
      </x:c>
      <x:c r="H3912" s="4" t="n">
        <x:v>43.384</x:v>
      </x:c>
      <x:c r="I3912" s="4" t="n">
        <x:v>117</x:v>
      </x:c>
      <x:c r="J3912" s="4" t="n">
        <x:v>0.371</x:v>
      </x:c>
      <x:c r="K3912" s="4">
        <x:f>I3912*J3912</x:f>
      </x:c>
      <x:c r="L3912" s="4" t="n">
        <x:v>54.443</x:v>
      </x:c>
      <x:c r="M3912" s="5">
        <x:f>J3912/3.545*100</x:f>
      </x:c>
      <x:c r="N3912" s="6">
        <x:f>M3912*L3912/100</x:f>
      </x:c>
      <x:c r="O3912" s="6">
        <x:f>H3912-N3912</x:f>
      </x:c>
    </x:row>
    <x:row r="3913" spans="1:25">
      <x:c r="A3913" s="0" t="s">
        <x:v>88</x:v>
      </x:c>
      <x:c r="B3913" s="0" t="n">
        <x:v>2676</x:v>
      </x:c>
      <x:c r="C3913" s="0" t="s">
        <x:v>21</x:v>
      </x:c>
      <x:c r="D3913" s="0" t="s">
        <x:v>22</x:v>
      </x:c>
      <x:c r="E3913" s="0" t="s">
        <x:v>23</x:v>
      </x:c>
      <x:c r="F3913" s="0" t="s">
        <x:v>20</x:v>
      </x:c>
      <x:c r="G3913" s="0" t="n">
        <x:v>117</x:v>
      </x:c>
      <x:c r="H3913" s="4" t="n">
        <x:v>39.897</x:v>
      </x:c>
      <x:c r="I3913" s="4" t="n">
        <x:v>117</x:v>
      </x:c>
      <x:c r="J3913" s="4" t="n">
        <x:v>0.341</x:v>
      </x:c>
      <x:c r="K3913" s="4">
        <x:f>I3913*J3913</x:f>
      </x:c>
      <x:c r="L3913" s="4" t="n">
        <x:v>54.443</x:v>
      </x:c>
      <x:c r="M3913" s="5">
        <x:f>J3913/3.545*100</x:f>
      </x:c>
      <x:c r="N3913" s="6">
        <x:f>M3913*L3913/100</x:f>
      </x:c>
      <x:c r="O3913" s="6">
        <x:f>H3913-N3913</x:f>
      </x:c>
    </x:row>
    <x:row r="3914" spans="1:25">
      <x:c r="A3914" s="0" t="s">
        <x:v>88</x:v>
      </x:c>
      <x:c r="B3914" s="0" t="n">
        <x:v>2676</x:v>
      </x:c>
      <x:c r="C3914" s="0" t="s">
        <x:v>21</x:v>
      </x:c>
      <x:c r="D3914" s="0" t="s">
        <x:v>28</x:v>
      </x:c>
      <x:c r="E3914" s="0" t="s">
        <x:v>19</x:v>
      </x:c>
      <x:c r="F3914" s="0" t="s">
        <x:v>26</x:v>
      </x:c>
      <x:c r="G3914" s="0" t="n">
        <x:v>117</x:v>
      </x:c>
      <x:c r="H3914" s="4" t="n">
        <x:v>30.427</x:v>
      </x:c>
      <x:c r="I3914" s="4" t="n">
        <x:v>117</x:v>
      </x:c>
      <x:c r="J3914" s="4" t="n">
        <x:v>0.26</x:v>
      </x:c>
      <x:c r="K3914" s="4">
        <x:f>I3914*J3914</x:f>
      </x:c>
      <x:c r="L3914" s="4" t="n">
        <x:v>54.443</x:v>
      </x:c>
      <x:c r="M3914" s="5">
        <x:f>J3914/3.545*100</x:f>
      </x:c>
      <x:c r="N3914" s="6">
        <x:f>M3914*L3914/100</x:f>
      </x:c>
      <x:c r="O3914" s="6">
        <x:f>H3914-N3914</x:f>
      </x:c>
    </x:row>
    <x:row r="3915" spans="1:25">
      <x:c r="A3915" s="0" t="s">
        <x:v>88</x:v>
      </x:c>
      <x:c r="B3915" s="0" t="n">
        <x:v>2676</x:v>
      </x:c>
      <x:c r="C3915" s="0" t="s">
        <x:v>21</x:v>
      </x:c>
      <x:c r="D3915" s="0" t="s">
        <x:v>28</x:v>
      </x:c>
      <x:c r="E3915" s="0" t="s">
        <x:v>23</x:v>
      </x:c>
      <x:c r="F3915" s="0" t="s">
        <x:v>26</x:v>
      </x:c>
      <x:c r="G3915" s="0" t="n">
        <x:v>117</x:v>
      </x:c>
      <x:c r="H3915" s="4" t="n">
        <x:v>177.84</x:v>
      </x:c>
      <x:c r="I3915" s="4" t="n">
        <x:v>117</x:v>
      </x:c>
      <x:c r="J3915" s="4" t="n">
        <x:v>1.52</x:v>
      </x:c>
      <x:c r="K3915" s="4">
        <x:f>I3915*J3915</x:f>
      </x:c>
      <x:c r="L3915" s="4" t="n">
        <x:v>54.443</x:v>
      </x:c>
      <x:c r="M3915" s="5">
        <x:f>J3915/3.545*100</x:f>
      </x:c>
      <x:c r="N3915" s="6">
        <x:f>M3915*L3915/100</x:f>
      </x:c>
      <x:c r="O3915" s="6">
        <x:f>H3915-N3915</x:f>
      </x:c>
    </x:row>
    <x:row r="3916" spans="1:25">
      <x:c r="A3916" s="0" t="s">
        <x:v>126</x:v>
      </x:c>
      <x:c r="B3916" s="0" t="n">
        <x:v>2677</x:v>
      </x:c>
      <x:c r="C3916" s="0" t="s">
        <x:v>21</x:v>
      </x:c>
      <x:c r="D3916" s="0" t="s">
        <x:v>22</x:v>
      </x:c>
      <x:c r="E3916" s="0" t="s">
        <x:v>23</x:v>
      </x:c>
      <x:c r="F3916" s="0" t="s">
        <x:v>20</x:v>
      </x:c>
      <x:c r="G3916" s="0" t="n">
        <x:v>137</x:v>
      </x:c>
      <x:c r="H3916" s="4" t="n">
        <x:v>43.384</x:v>
      </x:c>
      <x:c r="I3916" s="4" t="n">
        <x:v>137</x:v>
      </x:c>
      <x:c r="J3916" s="4" t="n">
        <x:v>0.317</x:v>
      </x:c>
      <x:c r="K3916" s="4">
        <x:f>I3916*J3916</x:f>
      </x:c>
      <x:c r="L3916" s="4" t="n">
        <x:v>43.268</x:v>
      </x:c>
      <x:c r="M3916" s="5">
        <x:f>J3916/3.076*100</x:f>
      </x:c>
      <x:c r="N3916" s="6">
        <x:f>M3916*L3916/100</x:f>
      </x:c>
      <x:c r="O3916" s="6">
        <x:f>H3916-N3916</x:f>
      </x:c>
    </x:row>
    <x:row r="3917" spans="1:25">
      <x:c r="A3917" s="0" t="s">
        <x:v>126</x:v>
      </x:c>
      <x:c r="B3917" s="0" t="n">
        <x:v>2677</x:v>
      </x:c>
      <x:c r="C3917" s="0" t="s">
        <x:v>21</x:v>
      </x:c>
      <x:c r="D3917" s="0" t="s">
        <x:v>22</x:v>
      </x:c>
      <x:c r="E3917" s="0" t="s">
        <x:v>23</x:v>
      </x:c>
      <x:c r="F3917" s="0" t="s">
        <x:v>20</x:v>
      </x:c>
      <x:c r="G3917" s="0" t="n">
        <x:v>137</x:v>
      </x:c>
      <x:c r="H3917" s="4" t="n">
        <x:v>43.384</x:v>
      </x:c>
      <x:c r="I3917" s="4" t="n">
        <x:v>137</x:v>
      </x:c>
      <x:c r="J3917" s="4" t="n">
        <x:v>0.317</x:v>
      </x:c>
      <x:c r="K3917" s="4">
        <x:f>I3917*J3917</x:f>
      </x:c>
      <x:c r="L3917" s="4" t="n">
        <x:v>43.268</x:v>
      </x:c>
      <x:c r="M3917" s="5">
        <x:f>J3917/3.076*100</x:f>
      </x:c>
      <x:c r="N3917" s="6">
        <x:f>M3917*L3917/100</x:f>
      </x:c>
      <x:c r="O3917" s="6">
        <x:f>H3917-N3917</x:f>
      </x:c>
    </x:row>
    <x:row r="3918" spans="1:25">
      <x:c r="A3918" s="0" t="s">
        <x:v>126</x:v>
      </x:c>
      <x:c r="B3918" s="0" t="n">
        <x:v>2677</x:v>
      </x:c>
      <x:c r="C3918" s="0" t="s">
        <x:v>21</x:v>
      </x:c>
      <x:c r="D3918" s="0" t="s">
        <x:v>22</x:v>
      </x:c>
      <x:c r="E3918" s="0" t="s">
        <x:v>23</x:v>
      </x:c>
      <x:c r="F3918" s="0" t="s">
        <x:v>20</x:v>
      </x:c>
      <x:c r="G3918" s="0" t="n">
        <x:v>137</x:v>
      </x:c>
      <x:c r="H3918" s="4" t="n">
        <x:v>6.82</x:v>
      </x:c>
      <x:c r="I3918" s="4" t="n">
        <x:v>137</x:v>
      </x:c>
      <x:c r="J3918" s="4" t="n">
        <x:v>0.05</x:v>
      </x:c>
      <x:c r="K3918" s="4">
        <x:f>I3918*J3918</x:f>
      </x:c>
      <x:c r="L3918" s="4" t="n">
        <x:v>43.268</x:v>
      </x:c>
      <x:c r="M3918" s="5">
        <x:f>J3918/3.076*100</x:f>
      </x:c>
      <x:c r="N3918" s="6">
        <x:f>M3918*L3918/100</x:f>
      </x:c>
      <x:c r="O3918" s="6">
        <x:f>H3918-N3918</x:f>
      </x:c>
    </x:row>
    <x:row r="3919" spans="1:25">
      <x:c r="A3919" s="0" t="s">
        <x:v>126</x:v>
      </x:c>
      <x:c r="B3919" s="0" t="n">
        <x:v>2677</x:v>
      </x:c>
      <x:c r="C3919" s="0" t="s">
        <x:v>21</x:v>
      </x:c>
      <x:c r="D3919" s="0" t="s">
        <x:v>22</x:v>
      </x:c>
      <x:c r="E3919" s="0" t="s">
        <x:v>23</x:v>
      </x:c>
      <x:c r="F3919" s="0" t="s">
        <x:v>20</x:v>
      </x:c>
      <x:c r="G3919" s="0" t="n">
        <x:v>137</x:v>
      </x:c>
      <x:c r="H3919" s="4" t="n">
        <x:v>39.897</x:v>
      </x:c>
      <x:c r="I3919" s="4" t="n">
        <x:v>137</x:v>
      </x:c>
      <x:c r="J3919" s="4" t="n">
        <x:v>0.291</x:v>
      </x:c>
      <x:c r="K3919" s="4">
        <x:f>I3919*J3919</x:f>
      </x:c>
      <x:c r="L3919" s="4" t="n">
        <x:v>43.268</x:v>
      </x:c>
      <x:c r="M3919" s="5">
        <x:f>J3919/3.076*100</x:f>
      </x:c>
      <x:c r="N3919" s="6">
        <x:f>M3919*L3919/100</x:f>
      </x:c>
      <x:c r="O3919" s="6">
        <x:f>H3919-N3919</x:f>
      </x:c>
    </x:row>
    <x:row r="3920" spans="1:25">
      <x:c r="A3920" s="0" t="s">
        <x:v>126</x:v>
      </x:c>
      <x:c r="B3920" s="0" t="n">
        <x:v>2677</x:v>
      </x:c>
      <x:c r="C3920" s="0" t="s">
        <x:v>21</x:v>
      </x:c>
      <x:c r="D3920" s="0" t="s">
        <x:v>22</x:v>
      </x:c>
      <x:c r="E3920" s="0" t="s">
        <x:v>23</x:v>
      </x:c>
      <x:c r="F3920" s="0" t="s">
        <x:v>20</x:v>
      </x:c>
      <x:c r="G3920" s="0" t="n">
        <x:v>137</x:v>
      </x:c>
      <x:c r="H3920" s="4" t="n">
        <x:v>43.384</x:v>
      </x:c>
      <x:c r="I3920" s="4" t="n">
        <x:v>137</x:v>
      </x:c>
      <x:c r="J3920" s="4" t="n">
        <x:v>0.317</x:v>
      </x:c>
      <x:c r="K3920" s="4">
        <x:f>I3920*J3920</x:f>
      </x:c>
      <x:c r="L3920" s="4" t="n">
        <x:v>43.268</x:v>
      </x:c>
      <x:c r="M3920" s="5">
        <x:f>J3920/3.076*100</x:f>
      </x:c>
      <x:c r="N3920" s="6">
        <x:f>M3920*L3920/100</x:f>
      </x:c>
      <x:c r="O3920" s="6">
        <x:f>H3920-N3920</x:f>
      </x:c>
    </x:row>
    <x:row r="3921" spans="1:25">
      <x:c r="A3921" s="0" t="s">
        <x:v>126</x:v>
      </x:c>
      <x:c r="B3921" s="0" t="n">
        <x:v>2677</x:v>
      </x:c>
      <x:c r="C3921" s="0" t="s">
        <x:v>21</x:v>
      </x:c>
      <x:c r="D3921" s="0" t="s">
        <x:v>22</x:v>
      </x:c>
      <x:c r="E3921" s="0" t="s">
        <x:v>23</x:v>
      </x:c>
      <x:c r="F3921" s="0" t="s">
        <x:v>20</x:v>
      </x:c>
      <x:c r="G3921" s="0" t="n">
        <x:v>137</x:v>
      </x:c>
      <x:c r="H3921" s="4" t="n">
        <x:v>0.341</x:v>
      </x:c>
      <x:c r="I3921" s="4" t="n">
        <x:v>137</x:v>
      </x:c>
      <x:c r="J3921" s="4" t="n">
        <x:v>0.002</x:v>
      </x:c>
      <x:c r="K3921" s="4">
        <x:f>I3921*J3921</x:f>
      </x:c>
      <x:c r="L3921" s="4" t="n">
        <x:v>43.268</x:v>
      </x:c>
      <x:c r="M3921" s="5">
        <x:f>J3921/3.076*100</x:f>
      </x:c>
      <x:c r="N3921" s="6">
        <x:f>M3921*L3921/100</x:f>
      </x:c>
      <x:c r="O3921" s="6">
        <x:f>H3921-N3921</x:f>
      </x:c>
    </x:row>
    <x:row r="3922" spans="1:25">
      <x:c r="A3922" s="0" t="s">
        <x:v>126</x:v>
      </x:c>
      <x:c r="B3922" s="0" t="n">
        <x:v>2677</x:v>
      </x:c>
      <x:c r="C3922" s="0" t="s">
        <x:v>21</x:v>
      </x:c>
      <x:c r="D3922" s="0" t="s">
        <x:v>22</x:v>
      </x:c>
      <x:c r="E3922" s="0" t="s">
        <x:v>23</x:v>
      </x:c>
      <x:c r="F3922" s="0" t="s">
        <x:v>20</x:v>
      </x:c>
      <x:c r="G3922" s="0" t="n">
        <x:v>137</x:v>
      </x:c>
      <x:c r="H3922" s="4" t="n">
        <x:v>0.232</x:v>
      </x:c>
      <x:c r="I3922" s="4" t="n">
        <x:v>137</x:v>
      </x:c>
      <x:c r="J3922" s="4" t="n">
        <x:v>0.002</x:v>
      </x:c>
      <x:c r="K3922" s="4">
        <x:f>I3922*J3922</x:f>
      </x:c>
      <x:c r="L3922" s="4" t="n">
        <x:v>43.268</x:v>
      </x:c>
      <x:c r="M3922" s="5">
        <x:f>J3922/3.076*100</x:f>
      </x:c>
      <x:c r="N3922" s="6">
        <x:f>M3922*L3922/100</x:f>
      </x:c>
      <x:c r="O3922" s="6">
        <x:f>H3922-N3922</x:f>
      </x:c>
    </x:row>
    <x:row r="3923" spans="1:25">
      <x:c r="A3923" s="0" t="s">
        <x:v>126</x:v>
      </x:c>
      <x:c r="B3923" s="0" t="n">
        <x:v>2677</x:v>
      </x:c>
      <x:c r="C3923" s="0" t="s">
        <x:v>21</x:v>
      </x:c>
      <x:c r="D3923" s="0" t="s">
        <x:v>28</x:v>
      </x:c>
      <x:c r="E3923" s="0" t="s">
        <x:v>19</x:v>
      </x:c>
      <x:c r="F3923" s="0" t="s">
        <x:v>26</x:v>
      </x:c>
      <x:c r="G3923" s="0" t="n">
        <x:v>137</x:v>
      </x:c>
      <x:c r="H3923" s="4" t="n">
        <x:v>35.62</x:v>
      </x:c>
      <x:c r="I3923" s="4" t="n">
        <x:v>137</x:v>
      </x:c>
      <x:c r="J3923" s="4" t="n">
        <x:v>0.26</x:v>
      </x:c>
      <x:c r="K3923" s="4">
        <x:f>I3923*J3923</x:f>
      </x:c>
      <x:c r="L3923" s="4" t="n">
        <x:v>43.268</x:v>
      </x:c>
      <x:c r="M3923" s="5">
        <x:f>J3923/3.076*100</x:f>
      </x:c>
      <x:c r="N3923" s="6">
        <x:f>M3923*L3923/100</x:f>
      </x:c>
      <x:c r="O3923" s="6">
        <x:f>H3923-N3923</x:f>
      </x:c>
    </x:row>
    <x:row r="3924" spans="1:25">
      <x:c r="A3924" s="0" t="s">
        <x:v>126</x:v>
      </x:c>
      <x:c r="B3924" s="0" t="n">
        <x:v>2677</x:v>
      </x:c>
      <x:c r="C3924" s="0" t="s">
        <x:v>21</x:v>
      </x:c>
      <x:c r="D3924" s="0" t="s">
        <x:v>28</x:v>
      </x:c>
      <x:c r="E3924" s="0" t="s">
        <x:v>23</x:v>
      </x:c>
      <x:c r="F3924" s="0" t="s">
        <x:v>26</x:v>
      </x:c>
      <x:c r="G3924" s="0" t="n">
        <x:v>137</x:v>
      </x:c>
      <x:c r="H3924" s="4" t="n">
        <x:v>208.24</x:v>
      </x:c>
      <x:c r="I3924" s="4" t="n">
        <x:v>137</x:v>
      </x:c>
      <x:c r="J3924" s="4" t="n">
        <x:v>1.52</x:v>
      </x:c>
      <x:c r="K3924" s="4">
        <x:f>I3924*J3924</x:f>
      </x:c>
      <x:c r="L3924" s="4" t="n">
        <x:v>43.268</x:v>
      </x:c>
      <x:c r="M3924" s="5">
        <x:f>J3924/3.076*100</x:f>
      </x:c>
      <x:c r="N3924" s="6">
        <x:f>M3924*L3924/100</x:f>
      </x:c>
      <x:c r="O3924" s="6">
        <x:f>H3924-N3924</x:f>
      </x:c>
    </x:row>
    <x:row r="3925" spans="1:25">
      <x:c r="A3925" s="0" t="s">
        <x:v>111</x:v>
      </x:c>
      <x:c r="B3925" s="0" t="n">
        <x:v>2678</x:v>
      </x:c>
      <x:c r="C3925" s="0" t="s">
        <x:v>21</x:v>
      </x:c>
      <x:c r="D3925" s="0" t="s">
        <x:v>22</x:v>
      </x:c>
      <x:c r="E3925" s="0" t="s">
        <x:v>23</x:v>
      </x:c>
      <x:c r="F3925" s="0" t="s">
        <x:v>20</x:v>
      </x:c>
      <x:c r="G3925" s="0" t="n">
        <x:v>117</x:v>
      </x:c>
      <x:c r="H3925" s="4" t="n">
        <x:v>10.44</x:v>
      </x:c>
      <x:c r="I3925" s="4" t="n">
        <x:v>117</x:v>
      </x:c>
      <x:c r="J3925" s="4" t="n">
        <x:v>0.089</x:v>
      </x:c>
      <x:c r="K3925" s="4">
        <x:f>I3925*J3925</x:f>
      </x:c>
      <x:c r="L3925" s="4" t="n">
        <x:v>0</x:v>
      </x:c>
      <x:c r="M3925" s="5">
        <x:f>J3925/2.377*100</x:f>
      </x:c>
      <x:c r="N3925" s="6">
        <x:f>M3925*L3925/100</x:f>
      </x:c>
      <x:c r="O3925" s="6">
        <x:f>H3925-N3925</x:f>
      </x:c>
    </x:row>
    <x:row r="3926" spans="1:25">
      <x:c r="A3926" s="0" t="s">
        <x:v>111</x:v>
      </x:c>
      <x:c r="B3926" s="0" t="n">
        <x:v>2678</x:v>
      </x:c>
      <x:c r="C3926" s="0" t="s">
        <x:v>21</x:v>
      </x:c>
      <x:c r="D3926" s="0" t="s">
        <x:v>22</x:v>
      </x:c>
      <x:c r="E3926" s="0" t="s">
        <x:v>23</x:v>
      </x:c>
      <x:c r="F3926" s="0" t="s">
        <x:v>20</x:v>
      </x:c>
      <x:c r="G3926" s="0" t="n">
        <x:v>117</x:v>
      </x:c>
      <x:c r="H3926" s="4" t="n">
        <x:v>39.897</x:v>
      </x:c>
      <x:c r="I3926" s="4" t="n">
        <x:v>117</x:v>
      </x:c>
      <x:c r="J3926" s="4" t="n">
        <x:v>0.341</x:v>
      </x:c>
      <x:c r="K3926" s="4">
        <x:f>I3926*J3926</x:f>
      </x:c>
      <x:c r="L3926" s="4" t="n">
        <x:v>0</x:v>
      </x:c>
      <x:c r="M3926" s="5">
        <x:f>J3926/2.377*100</x:f>
      </x:c>
      <x:c r="N3926" s="6">
        <x:f>M3926*L3926/100</x:f>
      </x:c>
      <x:c r="O3926" s="6">
        <x:f>H3926-N3926</x:f>
      </x:c>
    </x:row>
    <x:row r="3927" spans="1:25">
      <x:c r="A3927" s="0" t="s">
        <x:v>111</x:v>
      </x:c>
      <x:c r="B3927" s="0" t="n">
        <x:v>2678</x:v>
      </x:c>
      <x:c r="C3927" s="0" t="s">
        <x:v>21</x:v>
      </x:c>
      <x:c r="D3927" s="0" t="s">
        <x:v>22</x:v>
      </x:c>
      <x:c r="E3927" s="0" t="s">
        <x:v>23</x:v>
      </x:c>
      <x:c r="F3927" s="0" t="s">
        <x:v>20</x:v>
      </x:c>
      <x:c r="G3927" s="0" t="n">
        <x:v>117</x:v>
      </x:c>
      <x:c r="H3927" s="4" t="n">
        <x:v>19.488</x:v>
      </x:c>
      <x:c r="I3927" s="4" t="n">
        <x:v>117</x:v>
      </x:c>
      <x:c r="J3927" s="4" t="n">
        <x:v>0.167</x:v>
      </x:c>
      <x:c r="K3927" s="4">
        <x:f>I3927*J3927</x:f>
      </x:c>
      <x:c r="L3927" s="4" t="n">
        <x:v>0</x:v>
      </x:c>
      <x:c r="M3927" s="5">
        <x:f>J3927/2.377*100</x:f>
      </x:c>
      <x:c r="N3927" s="6">
        <x:f>M3927*L3927/100</x:f>
      </x:c>
      <x:c r="O3927" s="6">
        <x:f>H3927-N3927</x:f>
      </x:c>
    </x:row>
    <x:row r="3928" spans="1:25">
      <x:c r="A3928" s="0" t="s">
        <x:v>111</x:v>
      </x:c>
      <x:c r="B3928" s="0" t="n">
        <x:v>2678</x:v>
      </x:c>
      <x:c r="C3928" s="0" t="s">
        <x:v>21</x:v>
      </x:c>
      <x:c r="D3928" s="0" t="s">
        <x:v>28</x:v>
      </x:c>
      <x:c r="E3928" s="0" t="s">
        <x:v>19</x:v>
      </x:c>
      <x:c r="F3928" s="0" t="s">
        <x:v>26</x:v>
      </x:c>
      <x:c r="G3928" s="0" t="n">
        <x:v>117</x:v>
      </x:c>
      <x:c r="H3928" s="4" t="n">
        <x:v>30.428</x:v>
      </x:c>
      <x:c r="I3928" s="4" t="n">
        <x:v>117</x:v>
      </x:c>
      <x:c r="J3928" s="4" t="n">
        <x:v>0.26</x:v>
      </x:c>
      <x:c r="K3928" s="4">
        <x:f>I3928*J3928</x:f>
      </x:c>
      <x:c r="L3928" s="4" t="n">
        <x:v>0</x:v>
      </x:c>
      <x:c r="M3928" s="5">
        <x:f>J3928/2.377*100</x:f>
      </x:c>
      <x:c r="N3928" s="6">
        <x:f>M3928*L3928/100</x:f>
      </x:c>
      <x:c r="O3928" s="6">
        <x:f>H3928-N3928</x:f>
      </x:c>
    </x:row>
    <x:row r="3929" spans="1:25">
      <x:c r="A3929" s="0" t="s">
        <x:v>111</x:v>
      </x:c>
      <x:c r="B3929" s="0" t="n">
        <x:v>2678</x:v>
      </x:c>
      <x:c r="C3929" s="0" t="s">
        <x:v>21</x:v>
      </x:c>
      <x:c r="D3929" s="0" t="s">
        <x:v>28</x:v>
      </x:c>
      <x:c r="E3929" s="0" t="s">
        <x:v>23</x:v>
      </x:c>
      <x:c r="F3929" s="0" t="s">
        <x:v>26</x:v>
      </x:c>
      <x:c r="G3929" s="0" t="n">
        <x:v>117</x:v>
      </x:c>
      <x:c r="H3929" s="4" t="n">
        <x:v>177.84</x:v>
      </x:c>
      <x:c r="I3929" s="4" t="n">
        <x:v>117</x:v>
      </x:c>
      <x:c r="J3929" s="4" t="n">
        <x:v>1.52</x:v>
      </x:c>
      <x:c r="K3929" s="4">
        <x:f>I3929*J3929</x:f>
      </x:c>
      <x:c r="L3929" s="4" t="n">
        <x:v>0</x:v>
      </x:c>
      <x:c r="M3929" s="5">
        <x:f>J3929/2.377*100</x:f>
      </x:c>
      <x:c r="N3929" s="6">
        <x:f>M3929*L3929/100</x:f>
      </x:c>
      <x:c r="O3929" s="6">
        <x:f>H3929-N3929</x:f>
      </x:c>
    </x:row>
    <x:row r="3930" spans="1:25">
      <x:c r="A3930" s="0" t="s">
        <x:v>41</x:v>
      </x:c>
      <x:c r="B3930" s="0" t="n">
        <x:v>2679</x:v>
      </x:c>
      <x:c r="C3930" s="0" t="s">
        <x:v>21</x:v>
      </x:c>
      <x:c r="D3930" s="0" t="s">
        <x:v>42</x:v>
      </x:c>
      <x:c r="E3930" s="0" t="s">
        <x:v>43</x:v>
      </x:c>
      <x:c r="F3930" s="0" t="s">
        <x:v>20</x:v>
      </x:c>
      <x:c r="G3930" s="0" t="n">
        <x:v>100</x:v>
      </x:c>
      <x:c r="H3930" s="4" t="n">
        <x:v>30</x:v>
      </x:c>
      <x:c r="I3930" s="4" t="n">
        <x:v>100</x:v>
      </x:c>
      <x:c r="J3930" s="4" t="n">
        <x:v>0.3</x:v>
      </x:c>
      <x:c r="K3930" s="4">
        <x:f>I3930*J3930</x:f>
      </x:c>
      <x:c r="L3930" s="4" t="n">
        <x:v>0</x:v>
      </x:c>
      <x:c r="M3930" s="5">
        <x:f>J3930/3.83*100</x:f>
      </x:c>
      <x:c r="N3930" s="6">
        <x:f>M3930*L3930/100</x:f>
      </x:c>
      <x:c r="O3930" s="6">
        <x:f>H3930-N3930</x:f>
      </x:c>
    </x:row>
    <x:row r="3931" spans="1:25">
      <x:c r="A3931" s="0" t="s">
        <x:v>41</x:v>
      </x:c>
      <x:c r="B3931" s="0" t="n">
        <x:v>2679</x:v>
      </x:c>
      <x:c r="C3931" s="0" t="s">
        <x:v>21</x:v>
      </x:c>
      <x:c r="D3931" s="0" t="s">
        <x:v>42</x:v>
      </x:c>
      <x:c r="E3931" s="0" t="s">
        <x:v>44</x:v>
      </x:c>
      <x:c r="F3931" s="0" t="s">
        <x:v>20</x:v>
      </x:c>
      <x:c r="G3931" s="0" t="n">
        <x:v>100</x:v>
      </x:c>
      <x:c r="H3931" s="4" t="n">
        <x:v>30</x:v>
      </x:c>
      <x:c r="I3931" s="4" t="n">
        <x:v>100</x:v>
      </x:c>
      <x:c r="J3931" s="4" t="n">
        <x:v>0.3</x:v>
      </x:c>
      <x:c r="K3931" s="4">
        <x:f>I3931*J3931</x:f>
      </x:c>
      <x:c r="L3931" s="4" t="n">
        <x:v>0</x:v>
      </x:c>
      <x:c r="M3931" s="5">
        <x:f>J3931/3.83*100</x:f>
      </x:c>
      <x:c r="N3931" s="6">
        <x:f>M3931*L3931/100</x:f>
      </x:c>
      <x:c r="O3931" s="6">
        <x:f>H3931-N3931</x:f>
      </x:c>
    </x:row>
    <x:row r="3932" spans="1:25">
      <x:c r="A3932" s="0" t="s">
        <x:v>41</x:v>
      </x:c>
      <x:c r="B3932" s="0" t="n">
        <x:v>2679</x:v>
      </x:c>
      <x:c r="C3932" s="0" t="s">
        <x:v>21</x:v>
      </x:c>
      <x:c r="D3932" s="0" t="s">
        <x:v>33</x:v>
      </x:c>
      <x:c r="E3932" s="0" t="s">
        <x:v>45</x:v>
      </x:c>
      <x:c r="F3932" s="0" t="s">
        <x:v>26</x:v>
      </x:c>
      <x:c r="G3932" s="0" t="n">
        <x:v>100</x:v>
      </x:c>
      <x:c r="H3932" s="4" t="n">
        <x:v>148</x:v>
      </x:c>
      <x:c r="I3932" s="4" t="n">
        <x:v>100</x:v>
      </x:c>
      <x:c r="J3932" s="4" t="n">
        <x:v>1.48</x:v>
      </x:c>
      <x:c r="K3932" s="4">
        <x:f>I3932*J3932</x:f>
      </x:c>
      <x:c r="L3932" s="4" t="n">
        <x:v>0</x:v>
      </x:c>
      <x:c r="M3932" s="5">
        <x:f>J3932/3.83*100</x:f>
      </x:c>
      <x:c r="N3932" s="6">
        <x:f>M3932*L3932/100</x:f>
      </x:c>
      <x:c r="O3932" s="6">
        <x:f>H3932-N3932</x:f>
      </x:c>
    </x:row>
    <x:row r="3933" spans="1:25">
      <x:c r="A3933" s="0" t="s">
        <x:v>41</x:v>
      </x:c>
      <x:c r="B3933" s="0" t="n">
        <x:v>2679</x:v>
      </x:c>
      <x:c r="C3933" s="0" t="s">
        <x:v>21</x:v>
      </x:c>
      <x:c r="D3933" s="0" t="s">
        <x:v>150</x:v>
      </x:c>
      <x:c r="E3933" s="0" t="s">
        <x:v>46</x:v>
      </x:c>
      <x:c r="F3933" s="0" t="s">
        <x:v>26</x:v>
      </x:c>
      <x:c r="G3933" s="0" t="n">
        <x:v>100</x:v>
      </x:c>
      <x:c r="H3933" s="4" t="n">
        <x:v>175.001</x:v>
      </x:c>
      <x:c r="I3933" s="4" t="n">
        <x:v>100</x:v>
      </x:c>
      <x:c r="J3933" s="4" t="n">
        <x:v>1.75</x:v>
      </x:c>
      <x:c r="K3933" s="4">
        <x:f>I3933*J3933</x:f>
      </x:c>
      <x:c r="L3933" s="4" t="n">
        <x:v>0</x:v>
      </x:c>
      <x:c r="M3933" s="5">
        <x:f>J3933/3.83*100</x:f>
      </x:c>
      <x:c r="N3933" s="6">
        <x:f>M3933*L3933/100</x:f>
      </x:c>
      <x:c r="O3933" s="6">
        <x:f>H3933-N3933</x:f>
      </x:c>
    </x:row>
    <x:row r="3934" spans="1:25">
      <x:c r="A3934" s="0" t="s">
        <x:v>153</x:v>
      </x:c>
      <x:c r="B3934" s="0" t="n">
        <x:v>2682</x:v>
      </x:c>
      <x:c r="C3934" s="0" t="s">
        <x:v>21</x:v>
      </x:c>
      <x:c r="D3934" s="0" t="s">
        <x:v>154</x:v>
      </x:c>
      <x:c r="E3934" s="0" t="s">
        <x:v>23</x:v>
      </x:c>
      <x:c r="F3934" s="0" t="s">
        <x:v>20</x:v>
      </x:c>
      <x:c r="G3934" s="0" t="n">
        <x:v>6000</x:v>
      </x:c>
      <x:c r="H3934" s="4" t="n">
        <x:v>42</x:v>
      </x:c>
      <x:c r="I3934" s="4" t="n">
        <x:v>6000</x:v>
      </x:c>
      <x:c r="J3934" s="4" t="n">
        <x:v>0.007</x:v>
      </x:c>
      <x:c r="K3934" s="4">
        <x:f>I3934*J3934</x:f>
      </x:c>
      <x:c r="L3934" s="4" t="n">
        <x:v>0</x:v>
      </x:c>
      <x:c r="M3934" s="5">
        <x:f>J3934/0.012*100</x:f>
      </x:c>
      <x:c r="N3934" s="6">
        <x:f>M3934*L3934/100</x:f>
      </x:c>
      <x:c r="O3934" s="6">
        <x:f>H3934-N3934</x:f>
      </x:c>
    </x:row>
    <x:row r="3935" spans="1:25">
      <x:c r="A3935" s="0" t="s">
        <x:v>153</x:v>
      </x:c>
      <x:c r="B3935" s="0" t="n">
        <x:v>2682</x:v>
      </x:c>
      <x:c r="C3935" s="0" t="s">
        <x:v>21</x:v>
      </x:c>
      <x:c r="D3935" s="0" t="s">
        <x:v>155</x:v>
      </x:c>
      <x:c r="E3935" s="0" t="s">
        <x:v>23</x:v>
      </x:c>
      <x:c r="F3935" s="0" t="s">
        <x:v>26</x:v>
      </x:c>
      <x:c r="G3935" s="0" t="n">
        <x:v>6000</x:v>
      </x:c>
      <x:c r="H3935" s="4" t="n">
        <x:v>29.996</x:v>
      </x:c>
      <x:c r="I3935" s="4" t="n">
        <x:v>6000</x:v>
      </x:c>
      <x:c r="J3935" s="4" t="n">
        <x:v>0.005</x:v>
      </x:c>
      <x:c r="K3935" s="4">
        <x:f>I3935*J3935</x:f>
      </x:c>
      <x:c r="L3935" s="4" t="n">
        <x:v>0</x:v>
      </x:c>
      <x:c r="M3935" s="5">
        <x:f>J3935/0.012*100</x:f>
      </x:c>
      <x:c r="N3935" s="6">
        <x:f>M3935*L3935/100</x:f>
      </x:c>
      <x:c r="O3935" s="6">
        <x:f>H3935-N3935</x:f>
      </x:c>
    </x:row>
    <x:row r="3936" spans="1:25">
      <x:c r="A3936" s="0" t="s">
        <x:v>139</x:v>
      </x:c>
      <x:c r="B3936" s="0" t="n">
        <x:v>2683</x:v>
      </x:c>
      <x:c r="C3936" s="0" t="s">
        <x:v>128</x:v>
      </x:c>
      <x:c r="D3936" s="0" t="s">
        <x:v>18</x:v>
      </x:c>
      <x:c r="E3936" s="0" t="s">
        <x:v>19</x:v>
      </x:c>
      <x:c r="F3936" s="0" t="s">
        <x:v>20</x:v>
      </x:c>
      <x:c r="G3936" s="0" t="n">
        <x:v>618</x:v>
      </x:c>
      <x:c r="H3936" s="4" t="n">
        <x:v>74.16</x:v>
      </x:c>
      <x:c r="I3936" s="4" t="n">
        <x:v>618</x:v>
      </x:c>
      <x:c r="J3936" s="4" t="n">
        <x:v>0.12</x:v>
      </x:c>
      <x:c r="K3936" s="4">
        <x:f>I3936*J3936</x:f>
      </x:c>
      <x:c r="L3936" s="4" t="n">
        <x:v>151.218</x:v>
      </x:c>
      <x:c r="M3936" s="5">
        <x:f>J3936/0.942*100</x:f>
      </x:c>
      <x:c r="N3936" s="6">
        <x:f>M3936*L3936/100</x:f>
      </x:c>
      <x:c r="O3936" s="6">
        <x:f>H3936-N3936</x:f>
      </x:c>
    </x:row>
    <x:row r="3937" spans="1:25">
      <x:c r="A3937" s="0" t="s">
        <x:v>139</x:v>
      </x:c>
      <x:c r="B3937" s="0" t="n">
        <x:v>2683</x:v>
      </x:c>
      <x:c r="C3937" s="0" t="s">
        <x:v>128</x:v>
      </x:c>
      <x:c r="D3937" s="0" t="s">
        <x:v>18</x:v>
      </x:c>
      <x:c r="E3937" s="0" t="s">
        <x:v>19</x:v>
      </x:c>
      <x:c r="F3937" s="0" t="s">
        <x:v>20</x:v>
      </x:c>
      <x:c r="G3937" s="0" t="n">
        <x:v>618</x:v>
      </x:c>
      <x:c r="H3937" s="4" t="n">
        <x:v>74.16</x:v>
      </x:c>
      <x:c r="I3937" s="4" t="n">
        <x:v>618</x:v>
      </x:c>
      <x:c r="J3937" s="4" t="n">
        <x:v>0.12</x:v>
      </x:c>
      <x:c r="K3937" s="4">
        <x:f>I3937*J3937</x:f>
      </x:c>
      <x:c r="L3937" s="4" t="n">
        <x:v>151.218</x:v>
      </x:c>
      <x:c r="M3937" s="5">
        <x:f>J3937/0.942*100</x:f>
      </x:c>
      <x:c r="N3937" s="6">
        <x:f>M3937*L3937/100</x:f>
      </x:c>
      <x:c r="O3937" s="6">
        <x:f>H3937-N3937</x:f>
      </x:c>
    </x:row>
    <x:row r="3938" spans="1:25">
      <x:c r="A3938" s="0" t="s">
        <x:v>139</x:v>
      </x:c>
      <x:c r="B3938" s="0" t="n">
        <x:v>2683</x:v>
      </x:c>
      <x:c r="C3938" s="0" t="s">
        <x:v>128</x:v>
      </x:c>
      <x:c r="D3938" s="0" t="s">
        <x:v>18</x:v>
      </x:c>
      <x:c r="E3938" s="0" t="s">
        <x:v>19</x:v>
      </x:c>
      <x:c r="F3938" s="0" t="s">
        <x:v>20</x:v>
      </x:c>
      <x:c r="G3938" s="0" t="n">
        <x:v>618</x:v>
      </x:c>
      <x:c r="H3938" s="4" t="n">
        <x:v>74.16</x:v>
      </x:c>
      <x:c r="I3938" s="4" t="n">
        <x:v>618</x:v>
      </x:c>
      <x:c r="J3938" s="4" t="n">
        <x:v>0.12</x:v>
      </x:c>
      <x:c r="K3938" s="4">
        <x:f>I3938*J3938</x:f>
      </x:c>
      <x:c r="L3938" s="4" t="n">
        <x:v>151.218</x:v>
      </x:c>
      <x:c r="M3938" s="5">
        <x:f>J3938/0.942*100</x:f>
      </x:c>
      <x:c r="N3938" s="6">
        <x:f>M3938*L3938/100</x:f>
      </x:c>
      <x:c r="O3938" s="6">
        <x:f>H3938-N3938</x:f>
      </x:c>
    </x:row>
    <x:row r="3939" spans="1:25">
      <x:c r="A3939" s="0" t="s">
        <x:v>139</x:v>
      </x:c>
      <x:c r="B3939" s="0" t="n">
        <x:v>2683</x:v>
      </x:c>
      <x:c r="C3939" s="0" t="s">
        <x:v>128</x:v>
      </x:c>
      <x:c r="D3939" s="0" t="s">
        <x:v>18</x:v>
      </x:c>
      <x:c r="E3939" s="0" t="s">
        <x:v>19</x:v>
      </x:c>
      <x:c r="F3939" s="0" t="s">
        <x:v>20</x:v>
      </x:c>
      <x:c r="G3939" s="0" t="n">
        <x:v>618</x:v>
      </x:c>
      <x:c r="H3939" s="4" t="n">
        <x:v>74.16</x:v>
      </x:c>
      <x:c r="I3939" s="4" t="n">
        <x:v>618</x:v>
      </x:c>
      <x:c r="J3939" s="4" t="n">
        <x:v>0.12</x:v>
      </x:c>
      <x:c r="K3939" s="4">
        <x:f>I3939*J3939</x:f>
      </x:c>
      <x:c r="L3939" s="4" t="n">
        <x:v>151.218</x:v>
      </x:c>
      <x:c r="M3939" s="5">
        <x:f>J3939/0.942*100</x:f>
      </x:c>
      <x:c r="N3939" s="6">
        <x:f>M3939*L3939/100</x:f>
      </x:c>
      <x:c r="O3939" s="6">
        <x:f>H3939-N3939</x:f>
      </x:c>
    </x:row>
    <x:row r="3940" spans="1:25">
      <x:c r="A3940" s="0" t="s">
        <x:v>139</x:v>
      </x:c>
      <x:c r="B3940" s="0" t="n">
        <x:v>2683</x:v>
      </x:c>
      <x:c r="C3940" s="0" t="s">
        <x:v>128</x:v>
      </x:c>
      <x:c r="D3940" s="0" t="s">
        <x:v>129</x:v>
      </x:c>
      <x:c r="E3940" s="0" t="s">
        <x:v>130</x:v>
      </x:c>
      <x:c r="F3940" s="0" t="s">
        <x:v>20</x:v>
      </x:c>
      <x:c r="G3940" s="0" t="n">
        <x:v>618</x:v>
      </x:c>
      <x:c r="H3940" s="4" t="n">
        <x:v>18</x:v>
      </x:c>
      <x:c r="I3940" s="4" t="n">
        <x:v>618</x:v>
      </x:c>
      <x:c r="J3940" s="4" t="n">
        <x:v>0.029</x:v>
      </x:c>
      <x:c r="K3940" s="4">
        <x:f>I3940*J3940</x:f>
      </x:c>
      <x:c r="L3940" s="4" t="n">
        <x:v>151.218</x:v>
      </x:c>
      <x:c r="M3940" s="5">
        <x:f>J3940/0.942*100</x:f>
      </x:c>
      <x:c r="N3940" s="6">
        <x:f>M3940*L3940/100</x:f>
      </x:c>
      <x:c r="O3940" s="6">
        <x:f>H3940-N3940</x:f>
      </x:c>
    </x:row>
    <x:row r="3941" spans="1:25">
      <x:c r="A3941" s="0" t="s">
        <x:v>139</x:v>
      </x:c>
      <x:c r="B3941" s="0" t="n">
        <x:v>2683</x:v>
      </x:c>
      <x:c r="C3941" s="0" t="s">
        <x:v>128</x:v>
      </x:c>
      <x:c r="D3941" s="0" t="s">
        <x:v>18</x:v>
      </x:c>
      <x:c r="E3941" s="0" t="s">
        <x:v>19</x:v>
      </x:c>
      <x:c r="F3941" s="0" t="s">
        <x:v>20</x:v>
      </x:c>
      <x:c r="G3941" s="0" t="n">
        <x:v>618</x:v>
      </x:c>
      <x:c r="H3941" s="4" t="n">
        <x:v>21.6</x:v>
      </x:c>
      <x:c r="I3941" s="4" t="n">
        <x:v>618</x:v>
      </x:c>
      <x:c r="J3941" s="4" t="n">
        <x:v>0.035</x:v>
      </x:c>
      <x:c r="K3941" s="4">
        <x:f>I3941*J3941</x:f>
      </x:c>
      <x:c r="L3941" s="4" t="n">
        <x:v>151.218</x:v>
      </x:c>
      <x:c r="M3941" s="5">
        <x:f>J3941/0.942*100</x:f>
      </x:c>
      <x:c r="N3941" s="6">
        <x:f>M3941*L3941/100</x:f>
      </x:c>
      <x:c r="O3941" s="6">
        <x:f>H3941-N3941</x:f>
      </x:c>
    </x:row>
    <x:row r="3942" spans="1:25">
      <x:c r="A3942" s="0" t="s">
        <x:v>139</x:v>
      </x:c>
      <x:c r="B3942" s="0" t="n">
        <x:v>2683</x:v>
      </x:c>
      <x:c r="C3942" s="0" t="s">
        <x:v>128</x:v>
      </x:c>
      <x:c r="D3942" s="0" t="s">
        <x:v>18</x:v>
      </x:c>
      <x:c r="E3942" s="0" t="s">
        <x:v>19</x:v>
      </x:c>
      <x:c r="F3942" s="0" t="s">
        <x:v>20</x:v>
      </x:c>
      <x:c r="G3942" s="0" t="n">
        <x:v>618</x:v>
      </x:c>
      <x:c r="H3942" s="4" t="n">
        <x:v>6</x:v>
      </x:c>
      <x:c r="I3942" s="4" t="n">
        <x:v>618</x:v>
      </x:c>
      <x:c r="J3942" s="4" t="n">
        <x:v>0.01</x:v>
      </x:c>
      <x:c r="K3942" s="4">
        <x:f>I3942*J3942</x:f>
      </x:c>
      <x:c r="L3942" s="4" t="n">
        <x:v>151.218</x:v>
      </x:c>
      <x:c r="M3942" s="5">
        <x:f>J3942/0.942*100</x:f>
      </x:c>
      <x:c r="N3942" s="6">
        <x:f>M3942*L3942/100</x:f>
      </x:c>
      <x:c r="O3942" s="6">
        <x:f>H3942-N3942</x:f>
      </x:c>
    </x:row>
    <x:row r="3943" spans="1:25">
      <x:c r="A3943" s="0" t="s">
        <x:v>139</x:v>
      </x:c>
      <x:c r="B3943" s="0" t="n">
        <x:v>2683</x:v>
      </x:c>
      <x:c r="C3943" s="0" t="s">
        <x:v>128</x:v>
      </x:c>
      <x:c r="D3943" s="0" t="s">
        <x:v>18</x:v>
      </x:c>
      <x:c r="E3943" s="0" t="s">
        <x:v>19</x:v>
      </x:c>
      <x:c r="F3943" s="0" t="s">
        <x:v>20</x:v>
      </x:c>
      <x:c r="G3943" s="0" t="n">
        <x:v>618</x:v>
      </x:c>
      <x:c r="H3943" s="4" t="n">
        <x:v>6</x:v>
      </x:c>
      <x:c r="I3943" s="4" t="n">
        <x:v>618</x:v>
      </x:c>
      <x:c r="J3943" s="4" t="n">
        <x:v>0.01</x:v>
      </x:c>
      <x:c r="K3943" s="4">
        <x:f>I3943*J3943</x:f>
      </x:c>
      <x:c r="L3943" s="4" t="n">
        <x:v>151.218</x:v>
      </x:c>
      <x:c r="M3943" s="5">
        <x:f>J3943/0.942*100</x:f>
      </x:c>
      <x:c r="N3943" s="6">
        <x:f>M3943*L3943/100</x:f>
      </x:c>
      <x:c r="O3943" s="6">
        <x:f>H3943-N3943</x:f>
      </x:c>
    </x:row>
    <x:row r="3944" spans="1:25">
      <x:c r="A3944" s="0" t="s">
        <x:v>139</x:v>
      </x:c>
      <x:c r="B3944" s="0" t="n">
        <x:v>2683</x:v>
      </x:c>
      <x:c r="C3944" s="0" t="s">
        <x:v>128</x:v>
      </x:c>
      <x:c r="D3944" s="0" t="s">
        <x:v>129</x:v>
      </x:c>
      <x:c r="E3944" s="0" t="s">
        <x:v>130</x:v>
      </x:c>
      <x:c r="F3944" s="0" t="s">
        <x:v>20</x:v>
      </x:c>
      <x:c r="G3944" s="0" t="n">
        <x:v>618</x:v>
      </x:c>
      <x:c r="H3944" s="4" t="n">
        <x:v>61.8</x:v>
      </x:c>
      <x:c r="I3944" s="4" t="n">
        <x:v>618</x:v>
      </x:c>
      <x:c r="J3944" s="4" t="n">
        <x:v>0.1</x:v>
      </x:c>
      <x:c r="K3944" s="4">
        <x:f>I3944*J3944</x:f>
      </x:c>
      <x:c r="L3944" s="4" t="n">
        <x:v>151.218</x:v>
      </x:c>
      <x:c r="M3944" s="5">
        <x:f>J3944/0.942*100</x:f>
      </x:c>
      <x:c r="N3944" s="6">
        <x:f>M3944*L3944/100</x:f>
      </x:c>
      <x:c r="O3944" s="6">
        <x:f>H3944-N3944</x:f>
      </x:c>
    </x:row>
    <x:row r="3945" spans="1:25">
      <x:c r="A3945" s="0" t="s">
        <x:v>139</x:v>
      </x:c>
      <x:c r="B3945" s="0" t="n">
        <x:v>2683</x:v>
      </x:c>
      <x:c r="C3945" s="0" t="s">
        <x:v>128</x:v>
      </x:c>
      <x:c r="D3945" s="0" t="s">
        <x:v>129</x:v>
      </x:c>
      <x:c r="E3945" s="0" t="s">
        <x:v>130</x:v>
      </x:c>
      <x:c r="F3945" s="0" t="s">
        <x:v>20</x:v>
      </x:c>
      <x:c r="G3945" s="0" t="n">
        <x:v>618</x:v>
      </x:c>
      <x:c r="H3945" s="4" t="n">
        <x:v>61.8</x:v>
      </x:c>
      <x:c r="I3945" s="4" t="n">
        <x:v>618</x:v>
      </x:c>
      <x:c r="J3945" s="4" t="n">
        <x:v>0.1</x:v>
      </x:c>
      <x:c r="K3945" s="4">
        <x:f>I3945*J3945</x:f>
      </x:c>
      <x:c r="L3945" s="4" t="n">
        <x:v>151.218</x:v>
      </x:c>
      <x:c r="M3945" s="5">
        <x:f>J3945/0.942*100</x:f>
      </x:c>
      <x:c r="N3945" s="6">
        <x:f>M3945*L3945/100</x:f>
      </x:c>
      <x:c r="O3945" s="6">
        <x:f>H3945-N3945</x:f>
      </x:c>
    </x:row>
    <x:row r="3946" spans="1:25">
      <x:c r="A3946" s="0" t="s">
        <x:v>139</x:v>
      </x:c>
      <x:c r="B3946" s="0" t="n">
        <x:v>2683</x:v>
      </x:c>
      <x:c r="C3946" s="0" t="s">
        <x:v>128</x:v>
      </x:c>
      <x:c r="D3946" s="0" t="s">
        <x:v>129</x:v>
      </x:c>
      <x:c r="E3946" s="0" t="s">
        <x:v>130</x:v>
      </x:c>
      <x:c r="F3946" s="0" t="s">
        <x:v>20</x:v>
      </x:c>
      <x:c r="G3946" s="0" t="n">
        <x:v>618</x:v>
      </x:c>
      <x:c r="H3946" s="4" t="n">
        <x:v>61.8</x:v>
      </x:c>
      <x:c r="I3946" s="4" t="n">
        <x:v>618</x:v>
      </x:c>
      <x:c r="J3946" s="4" t="n">
        <x:v>0.1</x:v>
      </x:c>
      <x:c r="K3946" s="4">
        <x:f>I3946*J3946</x:f>
      </x:c>
      <x:c r="L3946" s="4" t="n">
        <x:v>151.218</x:v>
      </x:c>
      <x:c r="M3946" s="5">
        <x:f>J3946/0.942*100</x:f>
      </x:c>
      <x:c r="N3946" s="6">
        <x:f>M3946*L3946/100</x:f>
      </x:c>
      <x:c r="O3946" s="6">
        <x:f>H3946-N3946</x:f>
      </x:c>
    </x:row>
    <x:row r="3947" spans="1:25">
      <x:c r="A3947" s="0" t="s">
        <x:v>139</x:v>
      </x:c>
      <x:c r="B3947" s="0" t="n">
        <x:v>2683</x:v>
      </x:c>
      <x:c r="C3947" s="0" t="s">
        <x:v>128</x:v>
      </x:c>
      <x:c r="D3947" s="0" t="s">
        <x:v>18</x:v>
      </x:c>
      <x:c r="E3947" s="0" t="s">
        <x:v>19</x:v>
      </x:c>
      <x:c r="F3947" s="0" t="s">
        <x:v>20</x:v>
      </x:c>
      <x:c r="G3947" s="0" t="n">
        <x:v>618</x:v>
      </x:c>
      <x:c r="H3947" s="4" t="n">
        <x:v>2.4</x:v>
      </x:c>
      <x:c r="I3947" s="4" t="n">
        <x:v>618</x:v>
      </x:c>
      <x:c r="J3947" s="4" t="n">
        <x:v>0.004</x:v>
      </x:c>
      <x:c r="K3947" s="4">
        <x:f>I3947*J3947</x:f>
      </x:c>
      <x:c r="L3947" s="4" t="n">
        <x:v>151.218</x:v>
      </x:c>
      <x:c r="M3947" s="5">
        <x:f>J3947/0.942*100</x:f>
      </x:c>
      <x:c r="N3947" s="6">
        <x:f>M3947*L3947/100</x:f>
      </x:c>
      <x:c r="O3947" s="6">
        <x:f>H3947-N3947</x:f>
      </x:c>
    </x:row>
    <x:row r="3948" spans="1:25">
      <x:c r="A3948" s="0" t="s">
        <x:v>139</x:v>
      </x:c>
      <x:c r="B3948" s="0" t="n">
        <x:v>2683</x:v>
      </x:c>
      <x:c r="C3948" s="0" t="s">
        <x:v>128</x:v>
      </x:c>
      <x:c r="D3948" s="0" t="s">
        <x:v>18</x:v>
      </x:c>
      <x:c r="E3948" s="0" t="s">
        <x:v>19</x:v>
      </x:c>
      <x:c r="F3948" s="0" t="s">
        <x:v>20</x:v>
      </x:c>
      <x:c r="G3948" s="0" t="n">
        <x:v>618</x:v>
      </x:c>
      <x:c r="H3948" s="4" t="n">
        <x:v>1.2</x:v>
      </x:c>
      <x:c r="I3948" s="4" t="n">
        <x:v>618</x:v>
      </x:c>
      <x:c r="J3948" s="4" t="n">
        <x:v>0.002</x:v>
      </x:c>
      <x:c r="K3948" s="4">
        <x:f>I3948*J3948</x:f>
      </x:c>
      <x:c r="L3948" s="4" t="n">
        <x:v>151.218</x:v>
      </x:c>
      <x:c r="M3948" s="5">
        <x:f>J3948/0.942*100</x:f>
      </x:c>
      <x:c r="N3948" s="6">
        <x:f>M3948*L3948/100</x:f>
      </x:c>
      <x:c r="O3948" s="6">
        <x:f>H3948-N3948</x:f>
      </x:c>
    </x:row>
    <x:row r="3949" spans="1:25">
      <x:c r="A3949" s="0" t="s">
        <x:v>139</x:v>
      </x:c>
      <x:c r="B3949" s="0" t="n">
        <x:v>2683</x:v>
      </x:c>
      <x:c r="C3949" s="0" t="s">
        <x:v>128</x:v>
      </x:c>
      <x:c r="D3949" s="0" t="s">
        <x:v>18</x:v>
      </x:c>
      <x:c r="E3949" s="0" t="s">
        <x:v>19</x:v>
      </x:c>
      <x:c r="F3949" s="0" t="s">
        <x:v>20</x:v>
      </x:c>
      <x:c r="G3949" s="0" t="n">
        <x:v>618</x:v>
      </x:c>
      <x:c r="H3949" s="4" t="n">
        <x:v>1.2</x:v>
      </x:c>
      <x:c r="I3949" s="4" t="n">
        <x:v>618</x:v>
      </x:c>
      <x:c r="J3949" s="4" t="n">
        <x:v>0.002</x:v>
      </x:c>
      <x:c r="K3949" s="4">
        <x:f>I3949*J3949</x:f>
      </x:c>
      <x:c r="L3949" s="4" t="n">
        <x:v>151.218</x:v>
      </x:c>
      <x:c r="M3949" s="5">
        <x:f>J3949/0.942*100</x:f>
      </x:c>
      <x:c r="N3949" s="6">
        <x:f>M3949*L3949/100</x:f>
      </x:c>
      <x:c r="O3949" s="6">
        <x:f>H3949-N3949</x:f>
      </x:c>
    </x:row>
    <x:row r="3950" spans="1:25">
      <x:c r="A3950" s="0" t="s">
        <x:v>139</x:v>
      </x:c>
      <x:c r="B3950" s="0" t="n">
        <x:v>2683</x:v>
      </x:c>
      <x:c r="C3950" s="0" t="s">
        <x:v>128</x:v>
      </x:c>
      <x:c r="D3950" s="0" t="s">
        <x:v>18</x:v>
      </x:c>
      <x:c r="E3950" s="0" t="s">
        <x:v>19</x:v>
      </x:c>
      <x:c r="F3950" s="0" t="s">
        <x:v>26</x:v>
      </x:c>
      <x:c r="G3950" s="0" t="n">
        <x:v>618</x:v>
      </x:c>
      <x:c r="H3950" s="4" t="n">
        <x:v>43.261</x:v>
      </x:c>
      <x:c r="I3950" s="4" t="n">
        <x:v>618</x:v>
      </x:c>
      <x:c r="J3950" s="4" t="n">
        <x:v>0.07</x:v>
      </x:c>
      <x:c r="K3950" s="4">
        <x:f>I3950*J3950</x:f>
      </x:c>
      <x:c r="L3950" s="4" t="n">
        <x:v>151.218</x:v>
      </x:c>
      <x:c r="M3950" s="5">
        <x:f>J3950/0.942*100</x:f>
      </x:c>
      <x:c r="N3950" s="6">
        <x:f>M3950*L3950/100</x:f>
      </x:c>
      <x:c r="O3950" s="6">
        <x:f>H3950-N3950</x:f>
      </x:c>
    </x:row>
    <x:row r="3951" spans="1:25">
      <x:c r="A3951" s="0" t="s">
        <x:v>143</x:v>
      </x:c>
      <x:c r="B3951" s="0" t="n">
        <x:v>2684</x:v>
      </x:c>
      <x:c r="C3951" s="0" t="s">
        <x:v>128</x:v>
      </x:c>
      <x:c r="D3951" s="0" t="s">
        <x:v>18</x:v>
      </x:c>
      <x:c r="E3951" s="0" t="s">
        <x:v>19</x:v>
      </x:c>
      <x:c r="F3951" s="0" t="s">
        <x:v>20</x:v>
      </x:c>
      <x:c r="G3951" s="0" t="n">
        <x:v>988</x:v>
      </x:c>
      <x:c r="H3951" s="4" t="n">
        <x:v>74.16</x:v>
      </x:c>
      <x:c r="I3951" s="4" t="n">
        <x:v>988</x:v>
      </x:c>
      <x:c r="J3951" s="4" t="n">
        <x:v>0.075</x:v>
      </x:c>
      <x:c r="K3951" s="4">
        <x:f>I3951*J3951</x:f>
      </x:c>
      <x:c r="L3951" s="4" t="n">
        <x:v>226.994</x:v>
      </x:c>
      <x:c r="M3951" s="5">
        <x:f>J3951/1.17*100</x:f>
      </x:c>
      <x:c r="N3951" s="6">
        <x:f>M3951*L3951/100</x:f>
      </x:c>
      <x:c r="O3951" s="6">
        <x:f>H3951-N3951</x:f>
      </x:c>
    </x:row>
    <x:row r="3952" spans="1:25">
      <x:c r="A3952" s="0" t="s">
        <x:v>143</x:v>
      </x:c>
      <x:c r="B3952" s="0" t="n">
        <x:v>2684</x:v>
      </x:c>
      <x:c r="C3952" s="0" t="s">
        <x:v>128</x:v>
      </x:c>
      <x:c r="D3952" s="0" t="s">
        <x:v>18</x:v>
      </x:c>
      <x:c r="E3952" s="0" t="s">
        <x:v>19</x:v>
      </x:c>
      <x:c r="F3952" s="0" t="s">
        <x:v>20</x:v>
      </x:c>
      <x:c r="G3952" s="0" t="n">
        <x:v>988</x:v>
      </x:c>
      <x:c r="H3952" s="4" t="n">
        <x:v>74.16</x:v>
      </x:c>
      <x:c r="I3952" s="4" t="n">
        <x:v>988</x:v>
      </x:c>
      <x:c r="J3952" s="4" t="n">
        <x:v>0.075</x:v>
      </x:c>
      <x:c r="K3952" s="4">
        <x:f>I3952*J3952</x:f>
      </x:c>
      <x:c r="L3952" s="4" t="n">
        <x:v>226.994</x:v>
      </x:c>
      <x:c r="M3952" s="5">
        <x:f>J3952/1.17*100</x:f>
      </x:c>
      <x:c r="N3952" s="6">
        <x:f>M3952*L3952/100</x:f>
      </x:c>
      <x:c r="O3952" s="6">
        <x:f>H3952-N3952</x:f>
      </x:c>
    </x:row>
    <x:row r="3953" spans="1:25">
      <x:c r="A3953" s="0" t="s">
        <x:v>143</x:v>
      </x:c>
      <x:c r="B3953" s="0" t="n">
        <x:v>2684</x:v>
      </x:c>
      <x:c r="C3953" s="0" t="s">
        <x:v>128</x:v>
      </x:c>
      <x:c r="D3953" s="0" t="s">
        <x:v>18</x:v>
      </x:c>
      <x:c r="E3953" s="0" t="s">
        <x:v>19</x:v>
      </x:c>
      <x:c r="F3953" s="0" t="s">
        <x:v>20</x:v>
      </x:c>
      <x:c r="G3953" s="0" t="n">
        <x:v>988</x:v>
      </x:c>
      <x:c r="H3953" s="4" t="n">
        <x:v>74.16</x:v>
      </x:c>
      <x:c r="I3953" s="4" t="n">
        <x:v>988</x:v>
      </x:c>
      <x:c r="J3953" s="4" t="n">
        <x:v>0.075</x:v>
      </x:c>
      <x:c r="K3953" s="4">
        <x:f>I3953*J3953</x:f>
      </x:c>
      <x:c r="L3953" s="4" t="n">
        <x:v>226.994</x:v>
      </x:c>
      <x:c r="M3953" s="5">
        <x:f>J3953/1.17*100</x:f>
      </x:c>
      <x:c r="N3953" s="6">
        <x:f>M3953*L3953/100</x:f>
      </x:c>
      <x:c r="O3953" s="6">
        <x:f>H3953-N3953</x:f>
      </x:c>
    </x:row>
    <x:row r="3954" spans="1:25">
      <x:c r="A3954" s="0" t="s">
        <x:v>143</x:v>
      </x:c>
      <x:c r="B3954" s="0" t="n">
        <x:v>2684</x:v>
      </x:c>
      <x:c r="C3954" s="0" t="s">
        <x:v>128</x:v>
      </x:c>
      <x:c r="D3954" s="0" t="s">
        <x:v>18</x:v>
      </x:c>
      <x:c r="E3954" s="0" t="s">
        <x:v>19</x:v>
      </x:c>
      <x:c r="F3954" s="0" t="s">
        <x:v>20</x:v>
      </x:c>
      <x:c r="G3954" s="0" t="n">
        <x:v>988</x:v>
      </x:c>
      <x:c r="H3954" s="4" t="n">
        <x:v>36</x:v>
      </x:c>
      <x:c r="I3954" s="4" t="n">
        <x:v>988</x:v>
      </x:c>
      <x:c r="J3954" s="4" t="n">
        <x:v>0.036</x:v>
      </x:c>
      <x:c r="K3954" s="4">
        <x:f>I3954*J3954</x:f>
      </x:c>
      <x:c r="L3954" s="4" t="n">
        <x:v>226.994</x:v>
      </x:c>
      <x:c r="M3954" s="5">
        <x:f>J3954/1.17*100</x:f>
      </x:c>
      <x:c r="N3954" s="6">
        <x:f>M3954*L3954/100</x:f>
      </x:c>
      <x:c r="O3954" s="6">
        <x:f>H3954-N3954</x:f>
      </x:c>
    </x:row>
    <x:row r="3955" spans="1:25">
      <x:c r="A3955" s="0" t="s">
        <x:v>143</x:v>
      </x:c>
      <x:c r="B3955" s="0" t="n">
        <x:v>2684</x:v>
      </x:c>
      <x:c r="C3955" s="0" t="s">
        <x:v>128</x:v>
      </x:c>
      <x:c r="D3955" s="0" t="s">
        <x:v>18</x:v>
      </x:c>
      <x:c r="E3955" s="0" t="s">
        <x:v>19</x:v>
      </x:c>
      <x:c r="F3955" s="0" t="s">
        <x:v>20</x:v>
      </x:c>
      <x:c r="G3955" s="0" t="n">
        <x:v>988</x:v>
      </x:c>
      <x:c r="H3955" s="4" t="n">
        <x:v>58.68</x:v>
      </x:c>
      <x:c r="I3955" s="4" t="n">
        <x:v>988</x:v>
      </x:c>
      <x:c r="J3955" s="4" t="n">
        <x:v>0.059</x:v>
      </x:c>
      <x:c r="K3955" s="4">
        <x:f>I3955*J3955</x:f>
      </x:c>
      <x:c r="L3955" s="4" t="n">
        <x:v>226.994</x:v>
      </x:c>
      <x:c r="M3955" s="5">
        <x:f>J3955/1.17*100</x:f>
      </x:c>
      <x:c r="N3955" s="6">
        <x:f>M3955*L3955/100</x:f>
      </x:c>
      <x:c r="O3955" s="6">
        <x:f>H3955-N3955</x:f>
      </x:c>
    </x:row>
    <x:row r="3956" spans="1:25">
      <x:c r="A3956" s="0" t="s">
        <x:v>143</x:v>
      </x:c>
      <x:c r="B3956" s="0" t="n">
        <x:v>2684</x:v>
      </x:c>
      <x:c r="C3956" s="0" t="s">
        <x:v>128</x:v>
      </x:c>
      <x:c r="D3956" s="0" t="s">
        <x:v>129</x:v>
      </x:c>
      <x:c r="E3956" s="0" t="s">
        <x:v>130</x:v>
      </x:c>
      <x:c r="F3956" s="0" t="s">
        <x:v>20</x:v>
      </x:c>
      <x:c r="G3956" s="0" t="n">
        <x:v>988</x:v>
      </x:c>
      <x:c r="H3956" s="4" t="n">
        <x:v>61.8</x:v>
      </x:c>
      <x:c r="I3956" s="4" t="n">
        <x:v>988</x:v>
      </x:c>
      <x:c r="J3956" s="4" t="n">
        <x:v>0.063</x:v>
      </x:c>
      <x:c r="K3956" s="4">
        <x:f>I3956*J3956</x:f>
      </x:c>
      <x:c r="L3956" s="4" t="n">
        <x:v>226.994</x:v>
      </x:c>
      <x:c r="M3956" s="5">
        <x:f>J3956/1.17*100</x:f>
      </x:c>
      <x:c r="N3956" s="6">
        <x:f>M3956*L3956/100</x:f>
      </x:c>
      <x:c r="O3956" s="6">
        <x:f>H3956-N3956</x:f>
      </x:c>
    </x:row>
    <x:row r="3957" spans="1:25">
      <x:c r="A3957" s="0" t="s">
        <x:v>143</x:v>
      </x:c>
      <x:c r="B3957" s="0" t="n">
        <x:v>2684</x:v>
      </x:c>
      <x:c r="C3957" s="0" t="s">
        <x:v>128</x:v>
      </x:c>
      <x:c r="D3957" s="0" t="s">
        <x:v>129</x:v>
      </x:c>
      <x:c r="E3957" s="0" t="s">
        <x:v>130</x:v>
      </x:c>
      <x:c r="F3957" s="0" t="s">
        <x:v>20</x:v>
      </x:c>
      <x:c r="G3957" s="0" t="n">
        <x:v>988</x:v>
      </x:c>
      <x:c r="H3957" s="4" t="n">
        <x:v>61.8</x:v>
      </x:c>
      <x:c r="I3957" s="4" t="n">
        <x:v>988</x:v>
      </x:c>
      <x:c r="J3957" s="4" t="n">
        <x:v>0.063</x:v>
      </x:c>
      <x:c r="K3957" s="4">
        <x:f>I3957*J3957</x:f>
      </x:c>
      <x:c r="L3957" s="4" t="n">
        <x:v>226.994</x:v>
      </x:c>
      <x:c r="M3957" s="5">
        <x:f>J3957/1.17*100</x:f>
      </x:c>
      <x:c r="N3957" s="6">
        <x:f>M3957*L3957/100</x:f>
      </x:c>
      <x:c r="O3957" s="6">
        <x:f>H3957-N3957</x:f>
      </x:c>
    </x:row>
    <x:row r="3958" spans="1:25">
      <x:c r="A3958" s="0" t="s">
        <x:v>143</x:v>
      </x:c>
      <x:c r="B3958" s="0" t="n">
        <x:v>2684</x:v>
      </x:c>
      <x:c r="C3958" s="0" t="s">
        <x:v>128</x:v>
      </x:c>
      <x:c r="D3958" s="0" t="s">
        <x:v>18</x:v>
      </x:c>
      <x:c r="E3958" s="0" t="s">
        <x:v>19</x:v>
      </x:c>
      <x:c r="F3958" s="0" t="s">
        <x:v>20</x:v>
      </x:c>
      <x:c r="G3958" s="0" t="n">
        <x:v>988</x:v>
      </x:c>
      <x:c r="H3958" s="4" t="n">
        <x:v>74.16</x:v>
      </x:c>
      <x:c r="I3958" s="4" t="n">
        <x:v>988</x:v>
      </x:c>
      <x:c r="J3958" s="4" t="n">
        <x:v>0.075</x:v>
      </x:c>
      <x:c r="K3958" s="4">
        <x:f>I3958*J3958</x:f>
      </x:c>
      <x:c r="L3958" s="4" t="n">
        <x:v>226.994</x:v>
      </x:c>
      <x:c r="M3958" s="5">
        <x:f>J3958/1.17*100</x:f>
      </x:c>
      <x:c r="N3958" s="6">
        <x:f>M3958*L3958/100</x:f>
      </x:c>
      <x:c r="O3958" s="6">
        <x:f>H3958-N3958</x:f>
      </x:c>
    </x:row>
    <x:row r="3959" spans="1:25">
      <x:c r="A3959" s="0" t="s">
        <x:v>143</x:v>
      </x:c>
      <x:c r="B3959" s="0" t="n">
        <x:v>2684</x:v>
      </x:c>
      <x:c r="C3959" s="0" t="s">
        <x:v>128</x:v>
      </x:c>
      <x:c r="D3959" s="0" t="s">
        <x:v>129</x:v>
      </x:c>
      <x:c r="E3959" s="0" t="s">
        <x:v>130</x:v>
      </x:c>
      <x:c r="F3959" s="0" t="s">
        <x:v>20</x:v>
      </x:c>
      <x:c r="G3959" s="0" t="n">
        <x:v>988</x:v>
      </x:c>
      <x:c r="H3959" s="4" t="n">
        <x:v>61.8</x:v>
      </x:c>
      <x:c r="I3959" s="4" t="n">
        <x:v>988</x:v>
      </x:c>
      <x:c r="J3959" s="4" t="n">
        <x:v>0.063</x:v>
      </x:c>
      <x:c r="K3959" s="4">
        <x:f>I3959*J3959</x:f>
      </x:c>
      <x:c r="L3959" s="4" t="n">
        <x:v>226.994</x:v>
      </x:c>
      <x:c r="M3959" s="5">
        <x:f>J3959/1.17*100</x:f>
      </x:c>
      <x:c r="N3959" s="6">
        <x:f>M3959*L3959/100</x:f>
      </x:c>
      <x:c r="O3959" s="6">
        <x:f>H3959-N3959</x:f>
      </x:c>
    </x:row>
    <x:row r="3960" spans="1:25">
      <x:c r="A3960" s="0" t="s">
        <x:v>143</x:v>
      </x:c>
      <x:c r="B3960" s="0" t="n">
        <x:v>2684</x:v>
      </x:c>
      <x:c r="C3960" s="0" t="s">
        <x:v>128</x:v>
      </x:c>
      <x:c r="D3960" s="0" t="s">
        <x:v>129</x:v>
      </x:c>
      <x:c r="E3960" s="0" t="s">
        <x:v>130</x:v>
      </x:c>
      <x:c r="F3960" s="0" t="s">
        <x:v>20</x:v>
      </x:c>
      <x:c r="G3960" s="0" t="n">
        <x:v>988</x:v>
      </x:c>
      <x:c r="H3960" s="4" t="n">
        <x:v>30</x:v>
      </x:c>
      <x:c r="I3960" s="4" t="n">
        <x:v>988</x:v>
      </x:c>
      <x:c r="J3960" s="4" t="n">
        <x:v>0.03</x:v>
      </x:c>
      <x:c r="K3960" s="4">
        <x:f>I3960*J3960</x:f>
      </x:c>
      <x:c r="L3960" s="4" t="n">
        <x:v>226.994</x:v>
      </x:c>
      <x:c r="M3960" s="5">
        <x:f>J3960/1.17*100</x:f>
      </x:c>
      <x:c r="N3960" s="6">
        <x:f>M3960*L3960/100</x:f>
      </x:c>
      <x:c r="O3960" s="6">
        <x:f>H3960-N3960</x:f>
      </x:c>
    </x:row>
    <x:row r="3961" spans="1:25">
      <x:c r="A3961" s="0" t="s">
        <x:v>143</x:v>
      </x:c>
      <x:c r="B3961" s="0" t="n">
        <x:v>2684</x:v>
      </x:c>
      <x:c r="C3961" s="0" t="s">
        <x:v>128</x:v>
      </x:c>
      <x:c r="D3961" s="0" t="s">
        <x:v>129</x:v>
      </x:c>
      <x:c r="E3961" s="0" t="s">
        <x:v>130</x:v>
      </x:c>
      <x:c r="F3961" s="0" t="s">
        <x:v>20</x:v>
      </x:c>
      <x:c r="G3961" s="0" t="n">
        <x:v>988</x:v>
      </x:c>
      <x:c r="H3961" s="4" t="n">
        <x:v>68.8</x:v>
      </x:c>
      <x:c r="I3961" s="4" t="n">
        <x:v>988</x:v>
      </x:c>
      <x:c r="J3961" s="4" t="n">
        <x:v>0.07</x:v>
      </x:c>
      <x:c r="K3961" s="4">
        <x:f>I3961*J3961</x:f>
      </x:c>
      <x:c r="L3961" s="4" t="n">
        <x:v>226.994</x:v>
      </x:c>
      <x:c r="M3961" s="5">
        <x:f>J3961/1.17*100</x:f>
      </x:c>
      <x:c r="N3961" s="6">
        <x:f>M3961*L3961/100</x:f>
      </x:c>
      <x:c r="O3961" s="6">
        <x:f>H3961-N3961</x:f>
      </x:c>
    </x:row>
    <x:row r="3962" spans="1:25">
      <x:c r="A3962" s="0" t="s">
        <x:v>143</x:v>
      </x:c>
      <x:c r="B3962" s="0" t="n">
        <x:v>2684</x:v>
      </x:c>
      <x:c r="C3962" s="0" t="s">
        <x:v>128</x:v>
      </x:c>
      <x:c r="D3962" s="0" t="s">
        <x:v>129</x:v>
      </x:c>
      <x:c r="E3962" s="0" t="s">
        <x:v>130</x:v>
      </x:c>
      <x:c r="F3962" s="0" t="s">
        <x:v>20</x:v>
      </x:c>
      <x:c r="G3962" s="0" t="n">
        <x:v>988</x:v>
      </x:c>
      <x:c r="H3962" s="4" t="n">
        <x:v>61.8</x:v>
      </x:c>
      <x:c r="I3962" s="4" t="n">
        <x:v>988</x:v>
      </x:c>
      <x:c r="J3962" s="4" t="n">
        <x:v>0.063</x:v>
      </x:c>
      <x:c r="K3962" s="4">
        <x:f>I3962*J3962</x:f>
      </x:c>
      <x:c r="L3962" s="4" t="n">
        <x:v>226.994</x:v>
      </x:c>
      <x:c r="M3962" s="5">
        <x:f>J3962/1.17*100</x:f>
      </x:c>
      <x:c r="N3962" s="6">
        <x:f>M3962*L3962/100</x:f>
      </x:c>
      <x:c r="O3962" s="6">
        <x:f>H3962-N3962</x:f>
      </x:c>
    </x:row>
    <x:row r="3963" spans="1:25">
      <x:c r="A3963" s="0" t="s">
        <x:v>143</x:v>
      </x:c>
      <x:c r="B3963" s="0" t="n">
        <x:v>2684</x:v>
      </x:c>
      <x:c r="C3963" s="0" t="s">
        <x:v>128</x:v>
      </x:c>
      <x:c r="D3963" s="0" t="s">
        <x:v>129</x:v>
      </x:c>
      <x:c r="E3963" s="0" t="s">
        <x:v>130</x:v>
      </x:c>
      <x:c r="F3963" s="0" t="s">
        <x:v>20</x:v>
      </x:c>
      <x:c r="G3963" s="0" t="n">
        <x:v>988</x:v>
      </x:c>
      <x:c r="H3963" s="4" t="n">
        <x:v>61.8</x:v>
      </x:c>
      <x:c r="I3963" s="4" t="n">
        <x:v>988</x:v>
      </x:c>
      <x:c r="J3963" s="4" t="n">
        <x:v>0.063</x:v>
      </x:c>
      <x:c r="K3963" s="4">
        <x:f>I3963*J3963</x:f>
      </x:c>
      <x:c r="L3963" s="4" t="n">
        <x:v>226.994</x:v>
      </x:c>
      <x:c r="M3963" s="5">
        <x:f>J3963/1.17*100</x:f>
      </x:c>
      <x:c r="N3963" s="6">
        <x:f>M3963*L3963/100</x:f>
      </x:c>
      <x:c r="O3963" s="6">
        <x:f>H3963-N3963</x:f>
      </x:c>
    </x:row>
    <x:row r="3964" spans="1:25">
      <x:c r="A3964" s="0" t="s">
        <x:v>143</x:v>
      </x:c>
      <x:c r="B3964" s="0" t="n">
        <x:v>2684</x:v>
      </x:c>
      <x:c r="C3964" s="0" t="s">
        <x:v>128</x:v>
      </x:c>
      <x:c r="D3964" s="0" t="s">
        <x:v>129</x:v>
      </x:c>
      <x:c r="E3964" s="0" t="s">
        <x:v>130</x:v>
      </x:c>
      <x:c r="F3964" s="0" t="s">
        <x:v>20</x:v>
      </x:c>
      <x:c r="G3964" s="0" t="n">
        <x:v>988</x:v>
      </x:c>
      <x:c r="H3964" s="4" t="n">
        <x:v>61.8</x:v>
      </x:c>
      <x:c r="I3964" s="4" t="n">
        <x:v>988</x:v>
      </x:c>
      <x:c r="J3964" s="4" t="n">
        <x:v>0.063</x:v>
      </x:c>
      <x:c r="K3964" s="4">
        <x:f>I3964*J3964</x:f>
      </x:c>
      <x:c r="L3964" s="4" t="n">
        <x:v>226.994</x:v>
      </x:c>
      <x:c r="M3964" s="5">
        <x:f>J3964/1.17*100</x:f>
      </x:c>
      <x:c r="N3964" s="6">
        <x:f>M3964*L3964/100</x:f>
      </x:c>
      <x:c r="O3964" s="6">
        <x:f>H3964-N3964</x:f>
      </x:c>
    </x:row>
    <x:row r="3965" spans="1:25">
      <x:c r="A3965" s="0" t="s">
        <x:v>143</x:v>
      </x:c>
      <x:c r="B3965" s="0" t="n">
        <x:v>2684</x:v>
      </x:c>
      <x:c r="C3965" s="0" t="s">
        <x:v>128</x:v>
      </x:c>
      <x:c r="D3965" s="0" t="s">
        <x:v>129</x:v>
      </x:c>
      <x:c r="E3965" s="0" t="s">
        <x:v>130</x:v>
      </x:c>
      <x:c r="F3965" s="0" t="s">
        <x:v>20</x:v>
      </x:c>
      <x:c r="G3965" s="0" t="n">
        <x:v>988</x:v>
      </x:c>
      <x:c r="H3965" s="4" t="n">
        <x:v>38.7</x:v>
      </x:c>
      <x:c r="I3965" s="4" t="n">
        <x:v>988</x:v>
      </x:c>
      <x:c r="J3965" s="4" t="n">
        <x:v>0.039</x:v>
      </x:c>
      <x:c r="K3965" s="4">
        <x:f>I3965*J3965</x:f>
      </x:c>
      <x:c r="L3965" s="4" t="n">
        <x:v>226.994</x:v>
      </x:c>
      <x:c r="M3965" s="5">
        <x:f>J3965/1.17*100</x:f>
      </x:c>
      <x:c r="N3965" s="6">
        <x:f>M3965*L3965/100</x:f>
      </x:c>
      <x:c r="O3965" s="6">
        <x:f>H3965-N3965</x:f>
      </x:c>
    </x:row>
    <x:row r="3966" spans="1:25">
      <x:c r="A3966" s="0" t="s">
        <x:v>143</x:v>
      </x:c>
      <x:c r="B3966" s="0" t="n">
        <x:v>2684</x:v>
      </x:c>
      <x:c r="C3966" s="0" t="s">
        <x:v>128</x:v>
      </x:c>
      <x:c r="D3966" s="0" t="s">
        <x:v>129</x:v>
      </x:c>
      <x:c r="E3966" s="0" t="s">
        <x:v>130</x:v>
      </x:c>
      <x:c r="F3966" s="0" t="s">
        <x:v>20</x:v>
      </x:c>
      <x:c r="G3966" s="0" t="n">
        <x:v>988</x:v>
      </x:c>
      <x:c r="H3966" s="4" t="n">
        <x:v>61.8</x:v>
      </x:c>
      <x:c r="I3966" s="4" t="n">
        <x:v>988</x:v>
      </x:c>
      <x:c r="J3966" s="4" t="n">
        <x:v>0.063</x:v>
      </x:c>
      <x:c r="K3966" s="4">
        <x:f>I3966*J3966</x:f>
      </x:c>
      <x:c r="L3966" s="4" t="n">
        <x:v>226.994</x:v>
      </x:c>
      <x:c r="M3966" s="5">
        <x:f>J3966/1.17*100</x:f>
      </x:c>
      <x:c r="N3966" s="6">
        <x:f>M3966*L3966/100</x:f>
      </x:c>
      <x:c r="O3966" s="6">
        <x:f>H3966-N3966</x:f>
      </x:c>
    </x:row>
    <x:row r="3967" spans="1:25">
      <x:c r="A3967" s="0" t="s">
        <x:v>143</x:v>
      </x:c>
      <x:c r="B3967" s="0" t="n">
        <x:v>2684</x:v>
      </x:c>
      <x:c r="C3967" s="0" t="s">
        <x:v>128</x:v>
      </x:c>
      <x:c r="D3967" s="0" t="s">
        <x:v>18</x:v>
      </x:c>
      <x:c r="E3967" s="0" t="s">
        <x:v>19</x:v>
      </x:c>
      <x:c r="F3967" s="0" t="s">
        <x:v>20</x:v>
      </x:c>
      <x:c r="G3967" s="0" t="n">
        <x:v>988</x:v>
      </x:c>
      <x:c r="H3967" s="4" t="n">
        <x:v>74.16</x:v>
      </x:c>
      <x:c r="I3967" s="4" t="n">
        <x:v>988</x:v>
      </x:c>
      <x:c r="J3967" s="4" t="n">
        <x:v>0.075</x:v>
      </x:c>
      <x:c r="K3967" s="4">
        <x:f>I3967*J3967</x:f>
      </x:c>
      <x:c r="L3967" s="4" t="n">
        <x:v>226.994</x:v>
      </x:c>
      <x:c r="M3967" s="5">
        <x:f>J3967/1.17*100</x:f>
      </x:c>
      <x:c r="N3967" s="6">
        <x:f>M3967*L3967/100</x:f>
      </x:c>
      <x:c r="O3967" s="6">
        <x:f>H3967-N3967</x:f>
      </x:c>
    </x:row>
    <x:row r="3968" spans="1:25">
      <x:c r="A3968" s="0" t="s">
        <x:v>143</x:v>
      </x:c>
      <x:c r="B3968" s="0" t="n">
        <x:v>2684</x:v>
      </x:c>
      <x:c r="C3968" s="0" t="s">
        <x:v>128</x:v>
      </x:c>
      <x:c r="D3968" s="0" t="s">
        <x:v>18</x:v>
      </x:c>
      <x:c r="E3968" s="0" t="s">
        <x:v>19</x:v>
      </x:c>
      <x:c r="F3968" s="0" t="s">
        <x:v>20</x:v>
      </x:c>
      <x:c r="G3968" s="0" t="n">
        <x:v>988</x:v>
      </x:c>
      <x:c r="H3968" s="4" t="n">
        <x:v>26.88</x:v>
      </x:c>
      <x:c r="I3968" s="4" t="n">
        <x:v>988</x:v>
      </x:c>
      <x:c r="J3968" s="4" t="n">
        <x:v>0.027</x:v>
      </x:c>
      <x:c r="K3968" s="4">
        <x:f>I3968*J3968</x:f>
      </x:c>
      <x:c r="L3968" s="4" t="n">
        <x:v>226.994</x:v>
      </x:c>
      <x:c r="M3968" s="5">
        <x:f>J3968/1.17*100</x:f>
      </x:c>
      <x:c r="N3968" s="6">
        <x:f>M3968*L3968/100</x:f>
      </x:c>
      <x:c r="O3968" s="6">
        <x:f>H3968-N3968</x:f>
      </x:c>
    </x:row>
    <x:row r="3969" spans="1:25">
      <x:c r="A3969" s="0" t="s">
        <x:v>143</x:v>
      </x:c>
      <x:c r="B3969" s="0" t="n">
        <x:v>2684</x:v>
      </x:c>
      <x:c r="C3969" s="0" t="s">
        <x:v>128</x:v>
      </x:c>
      <x:c r="D3969" s="0" t="s">
        <x:v>129</x:v>
      </x:c>
      <x:c r="E3969" s="0" t="s">
        <x:v>130</x:v>
      </x:c>
      <x:c r="F3969" s="0" t="s">
        <x:v>20</x:v>
      </x:c>
      <x:c r="G3969" s="0" t="n">
        <x:v>988</x:v>
      </x:c>
      <x:c r="H3969" s="4" t="n">
        <x:v>22.4</x:v>
      </x:c>
      <x:c r="I3969" s="4" t="n">
        <x:v>988</x:v>
      </x:c>
      <x:c r="J3969" s="4" t="n">
        <x:v>0.023</x:v>
      </x:c>
      <x:c r="K3969" s="4">
        <x:f>I3969*J3969</x:f>
      </x:c>
      <x:c r="L3969" s="4" t="n">
        <x:v>226.994</x:v>
      </x:c>
      <x:c r="M3969" s="5">
        <x:f>J3969/1.17*100</x:f>
      </x:c>
      <x:c r="N3969" s="6">
        <x:f>M3969*L3969/100</x:f>
      </x:c>
      <x:c r="O3969" s="6">
        <x:f>H3969-N3969</x:f>
      </x:c>
    </x:row>
    <x:row r="3970" spans="1:25">
      <x:c r="A3970" s="0" t="s">
        <x:v>143</x:v>
      </x:c>
      <x:c r="B3970" s="0" t="n">
        <x:v>2684</x:v>
      </x:c>
      <x:c r="C3970" s="0" t="s">
        <x:v>128</x:v>
      </x:c>
      <x:c r="D3970" s="0" t="s">
        <x:v>18</x:v>
      </x:c>
      <x:c r="E3970" s="0" t="s">
        <x:v>19</x:v>
      </x:c>
      <x:c r="F3970" s="0" t="s">
        <x:v>26</x:v>
      </x:c>
      <x:c r="G3970" s="0" t="n">
        <x:v>988</x:v>
      </x:c>
      <x:c r="H3970" s="4" t="n">
        <x:v>69.162</x:v>
      </x:c>
      <x:c r="I3970" s="4" t="n">
        <x:v>988</x:v>
      </x:c>
      <x:c r="J3970" s="4" t="n">
        <x:v>0.07</x:v>
      </x:c>
      <x:c r="K3970" s="4">
        <x:f>I3970*J3970</x:f>
      </x:c>
      <x:c r="L3970" s="4" t="n">
        <x:v>226.994</x:v>
      </x:c>
      <x:c r="M3970" s="5">
        <x:f>J3970/1.17*100</x:f>
      </x:c>
      <x:c r="N3970" s="6">
        <x:f>M3970*L3970/100</x:f>
      </x:c>
      <x:c r="O3970" s="6">
        <x:f>H3970-N3970</x:f>
      </x:c>
    </x:row>
    <x:row r="3971" spans="1:25">
      <x:c r="A3971" s="0" t="s">
        <x:v>138</x:v>
      </x:c>
      <x:c r="B3971" s="0" t="n">
        <x:v>2685</x:v>
      </x:c>
      <x:c r="C3971" s="0" t="s">
        <x:v>128</x:v>
      </x:c>
      <x:c r="D3971" s="0" t="s">
        <x:v>129</x:v>
      </x:c>
      <x:c r="E3971" s="0" t="s">
        <x:v>130</x:v>
      </x:c>
      <x:c r="F3971" s="0" t="s">
        <x:v>20</x:v>
      </x:c>
      <x:c r="G3971" s="0" t="n">
        <x:v>618</x:v>
      </x:c>
      <x:c r="H3971" s="4" t="n">
        <x:v>61.8</x:v>
      </x:c>
      <x:c r="I3971" s="4" t="n">
        <x:v>618</x:v>
      </x:c>
      <x:c r="J3971" s="4" t="n">
        <x:v>0.1</x:v>
      </x:c>
      <x:c r="K3971" s="4">
        <x:f>I3971*J3971</x:f>
      </x:c>
      <x:c r="L3971" s="4" t="n">
        <x:v>0</x:v>
      </x:c>
      <x:c r="M3971" s="5">
        <x:f>J3971/0.29*100</x:f>
      </x:c>
      <x:c r="N3971" s="6">
        <x:f>M3971*L3971/100</x:f>
      </x:c>
      <x:c r="O3971" s="6">
        <x:f>H3971-N3971</x:f>
      </x:c>
    </x:row>
    <x:row r="3972" spans="1:25">
      <x:c r="A3972" s="0" t="s">
        <x:v>138</x:v>
      </x:c>
      <x:c r="B3972" s="0" t="n">
        <x:v>2685</x:v>
      </x:c>
      <x:c r="C3972" s="0" t="s">
        <x:v>128</x:v>
      </x:c>
      <x:c r="D3972" s="0" t="s">
        <x:v>18</x:v>
      </x:c>
      <x:c r="E3972" s="0" t="s">
        <x:v>19</x:v>
      </x:c>
      <x:c r="F3972" s="0" t="s">
        <x:v>20</x:v>
      </x:c>
      <x:c r="G3972" s="0" t="n">
        <x:v>618</x:v>
      </x:c>
      <x:c r="H3972" s="4" t="n">
        <x:v>74.16</x:v>
      </x:c>
      <x:c r="I3972" s="4" t="n">
        <x:v>618</x:v>
      </x:c>
      <x:c r="J3972" s="4" t="n">
        <x:v>0.12</x:v>
      </x:c>
      <x:c r="K3972" s="4">
        <x:f>I3972*J3972</x:f>
      </x:c>
      <x:c r="L3972" s="4" t="n">
        <x:v>0</x:v>
      </x:c>
      <x:c r="M3972" s="5">
        <x:f>J3972/0.29*100</x:f>
      </x:c>
      <x:c r="N3972" s="6">
        <x:f>M3972*L3972/100</x:f>
      </x:c>
      <x:c r="O3972" s="6">
        <x:f>H3972-N3972</x:f>
      </x:c>
    </x:row>
    <x:row r="3973" spans="1:25">
      <x:c r="A3973" s="0" t="s">
        <x:v>138</x:v>
      </x:c>
      <x:c r="B3973" s="0" t="n">
        <x:v>2685</x:v>
      </x:c>
      <x:c r="C3973" s="0" t="s">
        <x:v>128</x:v>
      </x:c>
      <x:c r="D3973" s="0" t="s">
        <x:v>18</x:v>
      </x:c>
      <x:c r="E3973" s="0" t="s">
        <x:v>19</x:v>
      </x:c>
      <x:c r="F3973" s="0" t="s">
        <x:v>26</x:v>
      </x:c>
      <x:c r="G3973" s="0" t="n">
        <x:v>618</x:v>
      </x:c>
      <x:c r="H3973" s="4" t="n">
        <x:v>43.261</x:v>
      </x:c>
      <x:c r="I3973" s="4" t="n">
        <x:v>618</x:v>
      </x:c>
      <x:c r="J3973" s="4" t="n">
        <x:v>0.07</x:v>
      </x:c>
      <x:c r="K3973" s="4">
        <x:f>I3973*J3973</x:f>
      </x:c>
      <x:c r="L3973" s="4" t="n">
        <x:v>0</x:v>
      </x:c>
      <x:c r="M3973" s="5">
        <x:f>J3973/0.29*100</x:f>
      </x:c>
      <x:c r="N3973" s="6">
        <x:f>M3973*L3973/100</x:f>
      </x:c>
      <x:c r="O3973" s="6">
        <x:f>H3973-N3973</x:f>
      </x:c>
    </x:row>
    <x:row r="3974" spans="1:25">
      <x:c r="A3974" s="0" t="s">
        <x:v>30</x:v>
      </x:c>
      <x:c r="B3974" s="0" t="n">
        <x:v>2687</x:v>
      </x:c>
      <x:c r="C3974" s="0" t="s">
        <x:v>21</x:v>
      </x:c>
      <x:c r="D3974" s="0" t="s">
        <x:v>22</x:v>
      </x:c>
      <x:c r="E3974" s="0" t="s">
        <x:v>23</x:v>
      </x:c>
      <x:c r="F3974" s="0" t="s">
        <x:v>20</x:v>
      </x:c>
      <x:c r="G3974" s="0" t="n">
        <x:v>117</x:v>
      </x:c>
      <x:c r="H3974" s="4" t="n">
        <x:v>43.384</x:v>
      </x:c>
      <x:c r="I3974" s="4" t="n">
        <x:v>117</x:v>
      </x:c>
      <x:c r="J3974" s="4" t="n">
        <x:v>0.371</x:v>
      </x:c>
      <x:c r="K3974" s="4">
        <x:f>I3974*J3974</x:f>
      </x:c>
      <x:c r="L3974" s="4" t="n">
        <x:v>70.8</x:v>
      </x:c>
      <x:c r="M3974" s="5">
        <x:f>J3974/3.234*100</x:f>
      </x:c>
      <x:c r="N3974" s="6">
        <x:f>M3974*L3974/100</x:f>
      </x:c>
      <x:c r="O3974" s="6">
        <x:f>H3974-N3974</x:f>
      </x:c>
    </x:row>
    <x:row r="3975" spans="1:25">
      <x:c r="A3975" s="0" t="s">
        <x:v>30</x:v>
      </x:c>
      <x:c r="B3975" s="0" t="n">
        <x:v>2687</x:v>
      </x:c>
      <x:c r="C3975" s="0" t="s">
        <x:v>21</x:v>
      </x:c>
      <x:c r="D3975" s="0" t="s">
        <x:v>22</x:v>
      </x:c>
      <x:c r="E3975" s="0" t="s">
        <x:v>23</x:v>
      </x:c>
      <x:c r="F3975" s="0" t="s">
        <x:v>20</x:v>
      </x:c>
      <x:c r="G3975" s="0" t="n">
        <x:v>117</x:v>
      </x:c>
      <x:c r="H3975" s="4" t="n">
        <x:v>43.384</x:v>
      </x:c>
      <x:c r="I3975" s="4" t="n">
        <x:v>117</x:v>
      </x:c>
      <x:c r="J3975" s="4" t="n">
        <x:v>0.371</x:v>
      </x:c>
      <x:c r="K3975" s="4">
        <x:f>I3975*J3975</x:f>
      </x:c>
      <x:c r="L3975" s="4" t="n">
        <x:v>70.8</x:v>
      </x:c>
      <x:c r="M3975" s="5">
        <x:f>J3975/3.234*100</x:f>
      </x:c>
      <x:c r="N3975" s="6">
        <x:f>M3975*L3975/100</x:f>
      </x:c>
      <x:c r="O3975" s="6">
        <x:f>H3975-N3975</x:f>
      </x:c>
    </x:row>
    <x:row r="3976" spans="1:25">
      <x:c r="A3976" s="0" t="s">
        <x:v>30</x:v>
      </x:c>
      <x:c r="B3976" s="0" t="n">
        <x:v>2687</x:v>
      </x:c>
      <x:c r="C3976" s="0" t="s">
        <x:v>21</x:v>
      </x:c>
      <x:c r="D3976" s="0" t="s">
        <x:v>22</x:v>
      </x:c>
      <x:c r="E3976" s="0" t="s">
        <x:v>23</x:v>
      </x:c>
      <x:c r="F3976" s="0" t="s">
        <x:v>20</x:v>
      </x:c>
      <x:c r="G3976" s="0" t="n">
        <x:v>117</x:v>
      </x:c>
      <x:c r="H3976" s="4" t="n">
        <x:v>43.384</x:v>
      </x:c>
      <x:c r="I3976" s="4" t="n">
        <x:v>117</x:v>
      </x:c>
      <x:c r="J3976" s="4" t="n">
        <x:v>0.371</x:v>
      </x:c>
      <x:c r="K3976" s="4">
        <x:f>I3976*J3976</x:f>
      </x:c>
      <x:c r="L3976" s="4" t="n">
        <x:v>70.8</x:v>
      </x:c>
      <x:c r="M3976" s="5">
        <x:f>J3976/3.234*100</x:f>
      </x:c>
      <x:c r="N3976" s="6">
        <x:f>M3976*L3976/100</x:f>
      </x:c>
      <x:c r="O3976" s="6">
        <x:f>H3976-N3976</x:f>
      </x:c>
    </x:row>
    <x:row r="3977" spans="1:25">
      <x:c r="A3977" s="0" t="s">
        <x:v>30</x:v>
      </x:c>
      <x:c r="B3977" s="0" t="n">
        <x:v>2687</x:v>
      </x:c>
      <x:c r="C3977" s="0" t="s">
        <x:v>21</x:v>
      </x:c>
      <x:c r="D3977" s="0" t="s">
        <x:v>22</x:v>
      </x:c>
      <x:c r="E3977" s="0" t="s">
        <x:v>23</x:v>
      </x:c>
      <x:c r="F3977" s="0" t="s">
        <x:v>20</x:v>
      </x:c>
      <x:c r="G3977" s="0" t="n">
        <x:v>117</x:v>
      </x:c>
      <x:c r="H3977" s="4" t="n">
        <x:v>39.897</x:v>
      </x:c>
      <x:c r="I3977" s="4" t="n">
        <x:v>117</x:v>
      </x:c>
      <x:c r="J3977" s="4" t="n">
        <x:v>0.341</x:v>
      </x:c>
      <x:c r="K3977" s="4">
        <x:f>I3977*J3977</x:f>
      </x:c>
      <x:c r="L3977" s="4" t="n">
        <x:v>70.8</x:v>
      </x:c>
      <x:c r="M3977" s="5">
        <x:f>J3977/3.234*100</x:f>
      </x:c>
      <x:c r="N3977" s="6">
        <x:f>M3977*L3977/100</x:f>
      </x:c>
      <x:c r="O3977" s="6">
        <x:f>H3977-N3977</x:f>
      </x:c>
    </x:row>
    <x:row r="3978" spans="1:25">
      <x:c r="A3978" s="0" t="s">
        <x:v>30</x:v>
      </x:c>
      <x:c r="B3978" s="0" t="n">
        <x:v>2687</x:v>
      </x:c>
      <x:c r="C3978" s="0" t="s">
        <x:v>21</x:v>
      </x:c>
      <x:c r="D3978" s="0" t="s">
        <x:v>28</x:v>
      </x:c>
      <x:c r="E3978" s="0" t="s">
        <x:v>19</x:v>
      </x:c>
      <x:c r="F3978" s="0" t="s">
        <x:v>26</x:v>
      </x:c>
      <x:c r="G3978" s="0" t="n">
        <x:v>117</x:v>
      </x:c>
      <x:c r="H3978" s="4" t="n">
        <x:v>30.429</x:v>
      </x:c>
      <x:c r="I3978" s="4" t="n">
        <x:v>117</x:v>
      </x:c>
      <x:c r="J3978" s="4" t="n">
        <x:v>0.26</x:v>
      </x:c>
      <x:c r="K3978" s="4">
        <x:f>I3978*J3978</x:f>
      </x:c>
      <x:c r="L3978" s="4" t="n">
        <x:v>70.8</x:v>
      </x:c>
      <x:c r="M3978" s="5">
        <x:f>J3978/3.234*100</x:f>
      </x:c>
      <x:c r="N3978" s="6">
        <x:f>M3978*L3978/100</x:f>
      </x:c>
      <x:c r="O3978" s="6">
        <x:f>H3978-N3978</x:f>
      </x:c>
    </x:row>
    <x:row r="3979" spans="1:25">
      <x:c r="A3979" s="0" t="s">
        <x:v>30</x:v>
      </x:c>
      <x:c r="B3979" s="0" t="n">
        <x:v>2687</x:v>
      </x:c>
      <x:c r="C3979" s="0" t="s">
        <x:v>21</x:v>
      </x:c>
      <x:c r="D3979" s="0" t="s">
        <x:v>28</x:v>
      </x:c>
      <x:c r="E3979" s="0" t="s">
        <x:v>23</x:v>
      </x:c>
      <x:c r="F3979" s="0" t="s">
        <x:v>26</x:v>
      </x:c>
      <x:c r="G3979" s="0" t="n">
        <x:v>117</x:v>
      </x:c>
      <x:c r="H3979" s="4" t="n">
        <x:v>177.86</x:v>
      </x:c>
      <x:c r="I3979" s="4" t="n">
        <x:v>117</x:v>
      </x:c>
      <x:c r="J3979" s="4" t="n">
        <x:v>1.52</x:v>
      </x:c>
      <x:c r="K3979" s="4">
        <x:f>I3979*J3979</x:f>
      </x:c>
      <x:c r="L3979" s="4" t="n">
        <x:v>70.8</x:v>
      </x:c>
      <x:c r="M3979" s="5">
        <x:f>J3979/3.234*100</x:f>
      </x:c>
      <x:c r="N3979" s="6">
        <x:f>M3979*L3979/100</x:f>
      </x:c>
      <x:c r="O3979" s="6">
        <x:f>H3979-N3979</x:f>
      </x:c>
    </x:row>
    <x:row r="3980" spans="1:25">
      <x:c r="A3980" s="0" t="s">
        <x:v>96</x:v>
      </x:c>
      <x:c r="B3980" s="0" t="n">
        <x:v>2689</x:v>
      </x:c>
      <x:c r="C3980" s="0" t="s">
        <x:v>21</x:v>
      </x:c>
      <x:c r="D3980" s="0" t="s">
        <x:v>22</x:v>
      </x:c>
      <x:c r="E3980" s="0" t="s">
        <x:v>23</x:v>
      </x:c>
      <x:c r="F3980" s="0" t="s">
        <x:v>20</x:v>
      </x:c>
      <x:c r="G3980" s="0" t="n">
        <x:v>122</x:v>
      </x:c>
      <x:c r="H3980" s="4" t="n">
        <x:v>5.104</x:v>
      </x:c>
      <x:c r="I3980" s="4" t="n">
        <x:v>122</x:v>
      </x:c>
      <x:c r="J3980" s="4" t="n">
        <x:v>0.042</x:v>
      </x:c>
      <x:c r="K3980" s="4">
        <x:f>I3980*J3980</x:f>
      </x:c>
      <x:c r="L3980" s="4" t="n">
        <x:v>49.699</x:v>
      </x:c>
      <x:c r="M3980" s="5">
        <x:f>J3980/2.932*100</x:f>
      </x:c>
      <x:c r="N3980" s="6">
        <x:f>M3980*L3980/100</x:f>
      </x:c>
      <x:c r="O3980" s="6">
        <x:f>H3980-N3980</x:f>
      </x:c>
    </x:row>
    <x:row r="3981" spans="1:25">
      <x:c r="A3981" s="0" t="s">
        <x:v>96</x:v>
      </x:c>
      <x:c r="B3981" s="0" t="n">
        <x:v>2689</x:v>
      </x:c>
      <x:c r="C3981" s="0" t="s">
        <x:v>21</x:v>
      </x:c>
      <x:c r="D3981" s="0" t="s">
        <x:v>22</x:v>
      </x:c>
      <x:c r="E3981" s="0" t="s">
        <x:v>23</x:v>
      </x:c>
      <x:c r="F3981" s="0" t="s">
        <x:v>20</x:v>
      </x:c>
      <x:c r="G3981" s="0" t="n">
        <x:v>122</x:v>
      </x:c>
      <x:c r="H3981" s="4" t="n">
        <x:v>39.897</x:v>
      </x:c>
      <x:c r="I3981" s="4" t="n">
        <x:v>122</x:v>
      </x:c>
      <x:c r="J3981" s="4" t="n">
        <x:v>0.327</x:v>
      </x:c>
      <x:c r="K3981" s="4">
        <x:f>I3981*J3981</x:f>
      </x:c>
      <x:c r="L3981" s="4" t="n">
        <x:v>49.699</x:v>
      </x:c>
      <x:c r="M3981" s="5">
        <x:f>J3981/2.932*100</x:f>
      </x:c>
      <x:c r="N3981" s="6">
        <x:f>M3981*L3981/100</x:f>
      </x:c>
      <x:c r="O3981" s="6">
        <x:f>H3981-N3981</x:f>
      </x:c>
    </x:row>
    <x:row r="3982" spans="1:25">
      <x:c r="A3982" s="0" t="s">
        <x:v>96</x:v>
      </x:c>
      <x:c r="B3982" s="0" t="n">
        <x:v>2689</x:v>
      </x:c>
      <x:c r="C3982" s="0" t="s">
        <x:v>21</x:v>
      </x:c>
      <x:c r="D3982" s="0" t="s">
        <x:v>22</x:v>
      </x:c>
      <x:c r="E3982" s="0" t="s">
        <x:v>23</x:v>
      </x:c>
      <x:c r="F3982" s="0" t="s">
        <x:v>20</x:v>
      </x:c>
      <x:c r="G3982" s="0" t="n">
        <x:v>122</x:v>
      </x:c>
      <x:c r="H3982" s="4" t="n">
        <x:v>4.64</x:v>
      </x:c>
      <x:c r="I3982" s="4" t="n">
        <x:v>122</x:v>
      </x:c>
      <x:c r="J3982" s="4" t="n">
        <x:v>0.038</x:v>
      </x:c>
      <x:c r="K3982" s="4">
        <x:f>I3982*J3982</x:f>
      </x:c>
      <x:c r="L3982" s="4" t="n">
        <x:v>49.699</x:v>
      </x:c>
      <x:c r="M3982" s="5">
        <x:f>J3982/2.932*100</x:f>
      </x:c>
      <x:c r="N3982" s="6">
        <x:f>M3982*L3982/100</x:f>
      </x:c>
      <x:c r="O3982" s="6">
        <x:f>H3982-N3982</x:f>
      </x:c>
    </x:row>
    <x:row r="3983" spans="1:25">
      <x:c r="A3983" s="0" t="s">
        <x:v>96</x:v>
      </x:c>
      <x:c r="B3983" s="0" t="n">
        <x:v>2689</x:v>
      </x:c>
      <x:c r="C3983" s="0" t="s">
        <x:v>21</x:v>
      </x:c>
      <x:c r="D3983" s="0" t="s">
        <x:v>22</x:v>
      </x:c>
      <x:c r="E3983" s="0" t="s">
        <x:v>23</x:v>
      </x:c>
      <x:c r="F3983" s="0" t="s">
        <x:v>20</x:v>
      </x:c>
      <x:c r="G3983" s="0" t="n">
        <x:v>122</x:v>
      </x:c>
      <x:c r="H3983" s="4" t="n">
        <x:v>43.384</x:v>
      </x:c>
      <x:c r="I3983" s="4" t="n">
        <x:v>122</x:v>
      </x:c>
      <x:c r="J3983" s="4" t="n">
        <x:v>0.356</x:v>
      </x:c>
      <x:c r="K3983" s="4">
        <x:f>I3983*J3983</x:f>
      </x:c>
      <x:c r="L3983" s="4" t="n">
        <x:v>49.699</x:v>
      </x:c>
      <x:c r="M3983" s="5">
        <x:f>J3983/2.932*100</x:f>
      </x:c>
      <x:c r="N3983" s="6">
        <x:f>M3983*L3983/100</x:f>
      </x:c>
      <x:c r="O3983" s="6">
        <x:f>H3983-N3983</x:f>
      </x:c>
    </x:row>
    <x:row r="3984" spans="1:25">
      <x:c r="A3984" s="0" t="s">
        <x:v>96</x:v>
      </x:c>
      <x:c r="B3984" s="0" t="n">
        <x:v>2689</x:v>
      </x:c>
      <x:c r="C3984" s="0" t="s">
        <x:v>21</x:v>
      </x:c>
      <x:c r="D3984" s="0" t="s">
        <x:v>22</x:v>
      </x:c>
      <x:c r="E3984" s="0" t="s">
        <x:v>23</x:v>
      </x:c>
      <x:c r="F3984" s="0" t="s">
        <x:v>20</x:v>
      </x:c>
      <x:c r="G3984" s="0" t="n">
        <x:v>122</x:v>
      </x:c>
      <x:c r="H3984" s="4" t="n">
        <x:v>43.384</x:v>
      </x:c>
      <x:c r="I3984" s="4" t="n">
        <x:v>122</x:v>
      </x:c>
      <x:c r="J3984" s="4" t="n">
        <x:v>0.356</x:v>
      </x:c>
      <x:c r="K3984" s="4">
        <x:f>I3984*J3984</x:f>
      </x:c>
      <x:c r="L3984" s="4" t="n">
        <x:v>49.699</x:v>
      </x:c>
      <x:c r="M3984" s="5">
        <x:f>J3984/2.932*100</x:f>
      </x:c>
      <x:c r="N3984" s="6">
        <x:f>M3984*L3984/100</x:f>
      </x:c>
      <x:c r="O3984" s="6">
        <x:f>H3984-N3984</x:f>
      </x:c>
    </x:row>
    <x:row r="3985" spans="1:25">
      <x:c r="A3985" s="0" t="s">
        <x:v>96</x:v>
      </x:c>
      <x:c r="B3985" s="0" t="n">
        <x:v>2689</x:v>
      </x:c>
      <x:c r="C3985" s="0" t="s">
        <x:v>21</x:v>
      </x:c>
      <x:c r="D3985" s="0" t="s">
        <x:v>22</x:v>
      </x:c>
      <x:c r="E3985" s="0" t="s">
        <x:v>23</x:v>
      </x:c>
      <x:c r="F3985" s="0" t="s">
        <x:v>20</x:v>
      </x:c>
      <x:c r="G3985" s="0" t="n">
        <x:v>122</x:v>
      </x:c>
      <x:c r="H3985" s="4" t="n">
        <x:v>2.387</x:v>
      </x:c>
      <x:c r="I3985" s="4" t="n">
        <x:v>122</x:v>
      </x:c>
      <x:c r="J3985" s="4" t="n">
        <x:v>0.02</x:v>
      </x:c>
      <x:c r="K3985" s="4">
        <x:f>I3985*J3985</x:f>
      </x:c>
      <x:c r="L3985" s="4" t="n">
        <x:v>49.699</x:v>
      </x:c>
      <x:c r="M3985" s="5">
        <x:f>J3985/2.932*100</x:f>
      </x:c>
      <x:c r="N3985" s="6">
        <x:f>M3985*L3985/100</x:f>
      </x:c>
      <x:c r="O3985" s="6">
        <x:f>H3985-N3985</x:f>
      </x:c>
    </x:row>
    <x:row r="3986" spans="1:25">
      <x:c r="A3986" s="0" t="s">
        <x:v>96</x:v>
      </x:c>
      <x:c r="B3986" s="0" t="n">
        <x:v>2689</x:v>
      </x:c>
      <x:c r="C3986" s="0" t="s">
        <x:v>21</x:v>
      </x:c>
      <x:c r="D3986" s="0" t="s">
        <x:v>22</x:v>
      </x:c>
      <x:c r="E3986" s="0" t="s">
        <x:v>23</x:v>
      </x:c>
      <x:c r="F3986" s="0" t="s">
        <x:v>20</x:v>
      </x:c>
      <x:c r="G3986" s="0" t="n">
        <x:v>122</x:v>
      </x:c>
      <x:c r="H3986" s="4" t="n">
        <x:v>1.624</x:v>
      </x:c>
      <x:c r="I3986" s="4" t="n">
        <x:v>122</x:v>
      </x:c>
      <x:c r="J3986" s="4" t="n">
        <x:v>0.013</x:v>
      </x:c>
      <x:c r="K3986" s="4">
        <x:f>I3986*J3986</x:f>
      </x:c>
      <x:c r="L3986" s="4" t="n">
        <x:v>49.699</x:v>
      </x:c>
      <x:c r="M3986" s="5">
        <x:f>J3986/2.932*100</x:f>
      </x:c>
      <x:c r="N3986" s="6">
        <x:f>M3986*L3986/100</x:f>
      </x:c>
      <x:c r="O3986" s="6">
        <x:f>H3986-N3986</x:f>
      </x:c>
    </x:row>
    <x:row r="3987" spans="1:25">
      <x:c r="A3987" s="0" t="s">
        <x:v>96</x:v>
      </x:c>
      <x:c r="B3987" s="0" t="n">
        <x:v>2689</x:v>
      </x:c>
      <x:c r="C3987" s="0" t="s">
        <x:v>21</x:v>
      </x:c>
      <x:c r="D3987" s="0" t="s">
        <x:v>28</x:v>
      </x:c>
      <x:c r="E3987" s="0" t="s">
        <x:v>19</x:v>
      </x:c>
      <x:c r="F3987" s="0" t="s">
        <x:v>26</x:v>
      </x:c>
      <x:c r="G3987" s="0" t="n">
        <x:v>122</x:v>
      </x:c>
      <x:c r="H3987" s="4" t="n">
        <x:v>30.427</x:v>
      </x:c>
      <x:c r="I3987" s="4" t="n">
        <x:v>122</x:v>
      </x:c>
      <x:c r="J3987" s="4" t="n">
        <x:v>0.26</x:v>
      </x:c>
      <x:c r="K3987" s="4">
        <x:f>I3987*J3987</x:f>
      </x:c>
      <x:c r="L3987" s="4" t="n">
        <x:v>49.699</x:v>
      </x:c>
      <x:c r="M3987" s="5">
        <x:f>J3987/2.932*100</x:f>
      </x:c>
      <x:c r="N3987" s="6">
        <x:f>M3987*L3987/100</x:f>
      </x:c>
      <x:c r="O3987" s="6">
        <x:f>H3987-N3987</x:f>
      </x:c>
    </x:row>
    <x:row r="3988" spans="1:25">
      <x:c r="A3988" s="0" t="s">
        <x:v>96</x:v>
      </x:c>
      <x:c r="B3988" s="0" t="n">
        <x:v>2689</x:v>
      </x:c>
      <x:c r="C3988" s="0" t="s">
        <x:v>21</x:v>
      </x:c>
      <x:c r="D3988" s="0" t="s">
        <x:v>28</x:v>
      </x:c>
      <x:c r="E3988" s="0" t="s">
        <x:v>23</x:v>
      </x:c>
      <x:c r="F3988" s="0" t="s">
        <x:v>26</x:v>
      </x:c>
      <x:c r="G3988" s="0" t="n">
        <x:v>122</x:v>
      </x:c>
      <x:c r="H3988" s="4" t="n">
        <x:v>177.84</x:v>
      </x:c>
      <x:c r="I3988" s="4" t="n">
        <x:v>122</x:v>
      </x:c>
      <x:c r="J3988" s="4" t="n">
        <x:v>1.52</x:v>
      </x:c>
      <x:c r="K3988" s="4">
        <x:f>I3988*J3988</x:f>
      </x:c>
      <x:c r="L3988" s="4" t="n">
        <x:v>49.699</x:v>
      </x:c>
      <x:c r="M3988" s="5">
        <x:f>J3988/2.932*100</x:f>
      </x:c>
      <x:c r="N3988" s="6">
        <x:f>M3988*L3988/100</x:f>
      </x:c>
      <x:c r="O3988" s="6">
        <x:f>H3988-N3988</x:f>
      </x:c>
    </x:row>
    <x:row r="3989" spans="1:25">
      <x:c r="A3989" s="0" t="s">
        <x:v>27</x:v>
      </x:c>
      <x:c r="B3989" s="0" t="n">
        <x:v>2698</x:v>
      </x:c>
      <x:c r="C3989" s="0" t="s">
        <x:v>21</x:v>
      </x:c>
      <x:c r="D3989" s="0" t="s">
        <x:v>22</x:v>
      </x:c>
      <x:c r="E3989" s="0" t="s">
        <x:v>23</x:v>
      </x:c>
      <x:c r="F3989" s="0" t="s">
        <x:v>20</x:v>
      </x:c>
      <x:c r="G3989" s="0" t="n">
        <x:v>117</x:v>
      </x:c>
      <x:c r="H3989" s="4" t="n">
        <x:v>43.384</x:v>
      </x:c>
      <x:c r="I3989" s="4" t="n">
        <x:v>117</x:v>
      </x:c>
      <x:c r="J3989" s="4" t="n">
        <x:v>0.371</x:v>
      </x:c>
      <x:c r="K3989" s="4">
        <x:f>I3989*J3989</x:f>
      </x:c>
      <x:c r="L3989" s="4" t="n">
        <x:v>22.9</x:v>
      </x:c>
      <x:c r="M3989" s="5">
        <x:f>J3989/3.234*100</x:f>
      </x:c>
      <x:c r="N3989" s="6">
        <x:f>M3989*L3989/100</x:f>
      </x:c>
      <x:c r="O3989" s="6">
        <x:f>H3989-N3989</x:f>
      </x:c>
    </x:row>
    <x:row r="3990" spans="1:25">
      <x:c r="A3990" s="0" t="s">
        <x:v>27</x:v>
      </x:c>
      <x:c r="B3990" s="0" t="n">
        <x:v>2698</x:v>
      </x:c>
      <x:c r="C3990" s="0" t="s">
        <x:v>21</x:v>
      </x:c>
      <x:c r="D3990" s="0" t="s">
        <x:v>22</x:v>
      </x:c>
      <x:c r="E3990" s="0" t="s">
        <x:v>23</x:v>
      </x:c>
      <x:c r="F3990" s="0" t="s">
        <x:v>20</x:v>
      </x:c>
      <x:c r="G3990" s="0" t="n">
        <x:v>117</x:v>
      </x:c>
      <x:c r="H3990" s="4" t="n">
        <x:v>43.384</x:v>
      </x:c>
      <x:c r="I3990" s="4" t="n">
        <x:v>117</x:v>
      </x:c>
      <x:c r="J3990" s="4" t="n">
        <x:v>0.371</x:v>
      </x:c>
      <x:c r="K3990" s="4">
        <x:f>I3990*J3990</x:f>
      </x:c>
      <x:c r="L3990" s="4" t="n">
        <x:v>22.9</x:v>
      </x:c>
      <x:c r="M3990" s="5">
        <x:f>J3990/3.234*100</x:f>
      </x:c>
      <x:c r="N3990" s="6">
        <x:f>M3990*L3990/100</x:f>
      </x:c>
      <x:c r="O3990" s="6">
        <x:f>H3990-N3990</x:f>
      </x:c>
    </x:row>
    <x:row r="3991" spans="1:25">
      <x:c r="A3991" s="0" t="s">
        <x:v>27</x:v>
      </x:c>
      <x:c r="B3991" s="0" t="n">
        <x:v>2698</x:v>
      </x:c>
      <x:c r="C3991" s="0" t="s">
        <x:v>21</x:v>
      </x:c>
      <x:c r="D3991" s="0" t="s">
        <x:v>22</x:v>
      </x:c>
      <x:c r="E3991" s="0" t="s">
        <x:v>23</x:v>
      </x:c>
      <x:c r="F3991" s="0" t="s">
        <x:v>20</x:v>
      </x:c>
      <x:c r="G3991" s="0" t="n">
        <x:v>117</x:v>
      </x:c>
      <x:c r="H3991" s="4" t="n">
        <x:v>39.897</x:v>
      </x:c>
      <x:c r="I3991" s="4" t="n">
        <x:v>117</x:v>
      </x:c>
      <x:c r="J3991" s="4" t="n">
        <x:v>0.341</x:v>
      </x:c>
      <x:c r="K3991" s="4">
        <x:f>I3991*J3991</x:f>
      </x:c>
      <x:c r="L3991" s="4" t="n">
        <x:v>22.9</x:v>
      </x:c>
      <x:c r="M3991" s="5">
        <x:f>J3991/3.234*100</x:f>
      </x:c>
      <x:c r="N3991" s="6">
        <x:f>M3991*L3991/100</x:f>
      </x:c>
      <x:c r="O3991" s="6">
        <x:f>H3991-N3991</x:f>
      </x:c>
    </x:row>
    <x:row r="3992" spans="1:25">
      <x:c r="A3992" s="0" t="s">
        <x:v>27</x:v>
      </x:c>
      <x:c r="B3992" s="0" t="n">
        <x:v>2698</x:v>
      </x:c>
      <x:c r="C3992" s="0" t="s">
        <x:v>21</x:v>
      </x:c>
      <x:c r="D3992" s="0" t="s">
        <x:v>22</x:v>
      </x:c>
      <x:c r="E3992" s="0" t="s">
        <x:v>23</x:v>
      </x:c>
      <x:c r="F3992" s="0" t="s">
        <x:v>20</x:v>
      </x:c>
      <x:c r="G3992" s="0" t="n">
        <x:v>117</x:v>
      </x:c>
      <x:c r="H3992" s="4" t="n">
        <x:v>43.384</x:v>
      </x:c>
      <x:c r="I3992" s="4" t="n">
        <x:v>117</x:v>
      </x:c>
      <x:c r="J3992" s="4" t="n">
        <x:v>0.371</x:v>
      </x:c>
      <x:c r="K3992" s="4">
        <x:f>I3992*J3992</x:f>
      </x:c>
      <x:c r="L3992" s="4" t="n">
        <x:v>22.9</x:v>
      </x:c>
      <x:c r="M3992" s="5">
        <x:f>J3992/3.234*100</x:f>
      </x:c>
      <x:c r="N3992" s="6">
        <x:f>M3992*L3992/100</x:f>
      </x:c>
      <x:c r="O3992" s="6">
        <x:f>H3992-N3992</x:f>
      </x:c>
    </x:row>
    <x:row r="3993" spans="1:25">
      <x:c r="A3993" s="0" t="s">
        <x:v>27</x:v>
      </x:c>
      <x:c r="B3993" s="0" t="n">
        <x:v>2698</x:v>
      </x:c>
      <x:c r="C3993" s="0" t="s">
        <x:v>21</x:v>
      </x:c>
      <x:c r="D3993" s="0" t="s">
        <x:v>28</x:v>
      </x:c>
      <x:c r="E3993" s="0" t="s">
        <x:v>19</x:v>
      </x:c>
      <x:c r="F3993" s="0" t="s">
        <x:v>26</x:v>
      </x:c>
      <x:c r="G3993" s="0" t="n">
        <x:v>117</x:v>
      </x:c>
      <x:c r="H3993" s="4" t="n">
        <x:v>30.429</x:v>
      </x:c>
      <x:c r="I3993" s="4" t="n">
        <x:v>117</x:v>
      </x:c>
      <x:c r="J3993" s="4" t="n">
        <x:v>0.26</x:v>
      </x:c>
      <x:c r="K3993" s="4">
        <x:f>I3993*J3993</x:f>
      </x:c>
      <x:c r="L3993" s="4" t="n">
        <x:v>22.9</x:v>
      </x:c>
      <x:c r="M3993" s="5">
        <x:f>J3993/3.234*100</x:f>
      </x:c>
      <x:c r="N3993" s="6">
        <x:f>M3993*L3993/100</x:f>
      </x:c>
      <x:c r="O3993" s="6">
        <x:f>H3993-N3993</x:f>
      </x:c>
    </x:row>
    <x:row r="3994" spans="1:25">
      <x:c r="A3994" s="0" t="s">
        <x:v>27</x:v>
      </x:c>
      <x:c r="B3994" s="0" t="n">
        <x:v>2698</x:v>
      </x:c>
      <x:c r="C3994" s="0" t="s">
        <x:v>21</x:v>
      </x:c>
      <x:c r="D3994" s="0" t="s">
        <x:v>28</x:v>
      </x:c>
      <x:c r="E3994" s="0" t="s">
        <x:v>23</x:v>
      </x:c>
      <x:c r="F3994" s="0" t="s">
        <x:v>26</x:v>
      </x:c>
      <x:c r="G3994" s="0" t="n">
        <x:v>117</x:v>
      </x:c>
      <x:c r="H3994" s="4" t="n">
        <x:v>177.84</x:v>
      </x:c>
      <x:c r="I3994" s="4" t="n">
        <x:v>117</x:v>
      </x:c>
      <x:c r="J3994" s="4" t="n">
        <x:v>1.52</x:v>
      </x:c>
      <x:c r="K3994" s="4">
        <x:f>I3994*J3994</x:f>
      </x:c>
      <x:c r="L3994" s="4" t="n">
        <x:v>22.9</x:v>
      </x:c>
      <x:c r="M3994" s="5">
        <x:f>J3994/3.234*100</x:f>
      </x:c>
      <x:c r="N3994" s="6">
        <x:f>M3994*L3994/100</x:f>
      </x:c>
      <x:c r="O3994" s="6">
        <x:f>H3994-N3994</x:f>
      </x:c>
    </x:row>
    <x:row r="3995" spans="1:25">
      <x:c r="A3995" s="0" t="s">
        <x:v>77</x:v>
      </x:c>
      <x:c r="B3995" s="0" t="n">
        <x:v>2699</x:v>
      </x:c>
      <x:c r="C3995" s="0" t="s">
        <x:v>21</x:v>
      </x:c>
      <x:c r="D3995" s="0" t="s">
        <x:v>33</x:v>
      </x:c>
      <x:c r="E3995" s="0" t="s">
        <x:v>73</x:v>
      </x:c>
      <x:c r="F3995" s="0" t="s">
        <x:v>20</x:v>
      </x:c>
      <x:c r="G3995" s="0" t="n">
        <x:v>169</x:v>
      </x:c>
      <x:c r="H3995" s="4" t="n">
        <x:v>46.018</x:v>
      </x:c>
      <x:c r="I3995" s="4" t="n">
        <x:v>169</x:v>
      </x:c>
      <x:c r="J3995" s="4" t="n">
        <x:v>0.272</x:v>
      </x:c>
      <x:c r="K3995" s="4">
        <x:f>I3995*J3995</x:f>
      </x:c>
      <x:c r="L3995" s="4" t="n">
        <x:v>88.908</x:v>
      </x:c>
      <x:c r="M3995" s="5">
        <x:f>J3995/2.084*100</x:f>
      </x:c>
      <x:c r="N3995" s="6">
        <x:f>M3995*L3995/100</x:f>
      </x:c>
      <x:c r="O3995" s="6">
        <x:f>H3995-N3995</x:f>
      </x:c>
    </x:row>
    <x:row r="3996" spans="1:25">
      <x:c r="A3996" s="0" t="s">
        <x:v>77</x:v>
      </x:c>
      <x:c r="B3996" s="0" t="n">
        <x:v>2699</x:v>
      </x:c>
      <x:c r="C3996" s="0" t="s">
        <x:v>21</x:v>
      </x:c>
      <x:c r="D3996" s="0" t="s">
        <x:v>22</x:v>
      </x:c>
      <x:c r="E3996" s="0" t="s">
        <x:v>74</x:v>
      </x:c>
      <x:c r="F3996" s="0" t="s">
        <x:v>20</x:v>
      </x:c>
      <x:c r="G3996" s="0" t="n">
        <x:v>169</x:v>
      </x:c>
      <x:c r="H3996" s="4" t="n">
        <x:v>50.4</x:v>
      </x:c>
      <x:c r="I3996" s="4" t="n">
        <x:v>169</x:v>
      </x:c>
      <x:c r="J3996" s="4" t="n">
        <x:v>0.298</x:v>
      </x:c>
      <x:c r="K3996" s="4">
        <x:f>I3996*J3996</x:f>
      </x:c>
      <x:c r="L3996" s="4" t="n">
        <x:v>88.908</x:v>
      </x:c>
      <x:c r="M3996" s="5">
        <x:f>J3996/2.084*100</x:f>
      </x:c>
      <x:c r="N3996" s="6">
        <x:f>M3996*L3996/100</x:f>
      </x:c>
      <x:c r="O3996" s="6">
        <x:f>H3996-N3996</x:f>
      </x:c>
    </x:row>
    <x:row r="3997" spans="1:25">
      <x:c r="A3997" s="0" t="s">
        <x:v>77</x:v>
      </x:c>
      <x:c r="B3997" s="0" t="n">
        <x:v>2699</x:v>
      </x:c>
      <x:c r="C3997" s="0" t="s">
        <x:v>21</x:v>
      </x:c>
      <x:c r="D3997" s="0" t="s">
        <x:v>22</x:v>
      </x:c>
      <x:c r="E3997" s="0" t="s">
        <x:v>74</x:v>
      </x:c>
      <x:c r="F3997" s="0" t="s">
        <x:v>20</x:v>
      </x:c>
      <x:c r="G3997" s="0" t="n">
        <x:v>169</x:v>
      </x:c>
      <x:c r="H3997" s="4" t="n">
        <x:v>50.4</x:v>
      </x:c>
      <x:c r="I3997" s="4" t="n">
        <x:v>169</x:v>
      </x:c>
      <x:c r="J3997" s="4" t="n">
        <x:v>0.298</x:v>
      </x:c>
      <x:c r="K3997" s="4">
        <x:f>I3997*J3997</x:f>
      </x:c>
      <x:c r="L3997" s="4" t="n">
        <x:v>88.908</x:v>
      </x:c>
      <x:c r="M3997" s="5">
        <x:f>J3997/2.084*100</x:f>
      </x:c>
      <x:c r="N3997" s="6">
        <x:f>M3997*L3997/100</x:f>
      </x:c>
      <x:c r="O3997" s="6">
        <x:f>H3997-N3997</x:f>
      </x:c>
    </x:row>
    <x:row r="3998" spans="1:25">
      <x:c r="A3998" s="0" t="s">
        <x:v>77</x:v>
      </x:c>
      <x:c r="B3998" s="0" t="n">
        <x:v>2699</x:v>
      </x:c>
      <x:c r="C3998" s="0" t="s">
        <x:v>21</x:v>
      </x:c>
      <x:c r="D3998" s="0" t="s">
        <x:v>22</x:v>
      </x:c>
      <x:c r="E3998" s="0" t="s">
        <x:v>74</x:v>
      </x:c>
      <x:c r="F3998" s="0" t="s">
        <x:v>20</x:v>
      </x:c>
      <x:c r="G3998" s="0" t="n">
        <x:v>169</x:v>
      </x:c>
      <x:c r="H3998" s="4" t="n">
        <x:v>50.4</x:v>
      </x:c>
      <x:c r="I3998" s="4" t="n">
        <x:v>169</x:v>
      </x:c>
      <x:c r="J3998" s="4" t="n">
        <x:v>0.298</x:v>
      </x:c>
      <x:c r="K3998" s="4">
        <x:f>I3998*J3998</x:f>
      </x:c>
      <x:c r="L3998" s="4" t="n">
        <x:v>88.908</x:v>
      </x:c>
      <x:c r="M3998" s="5">
        <x:f>J3998/2.084*100</x:f>
      </x:c>
      <x:c r="N3998" s="6">
        <x:f>M3998*L3998/100</x:f>
      </x:c>
      <x:c r="O3998" s="6">
        <x:f>H3998-N3998</x:f>
      </x:c>
    </x:row>
    <x:row r="3999" spans="1:25">
      <x:c r="A3999" s="0" t="s">
        <x:v>77</x:v>
      </x:c>
      <x:c r="B3999" s="0" t="n">
        <x:v>2699</x:v>
      </x:c>
      <x:c r="C3999" s="0" t="s">
        <x:v>21</x:v>
      </x:c>
      <x:c r="D3999" s="0" t="s">
        <x:v>33</x:v>
      </x:c>
      <x:c r="E3999" s="0" t="s">
        <x:v>73</x:v>
      </x:c>
      <x:c r="F3999" s="0" t="s">
        <x:v>26</x:v>
      </x:c>
      <x:c r="G3999" s="0" t="n">
        <x:v>169</x:v>
      </x:c>
      <x:c r="H3999" s="4" t="n">
        <x:v>13.496</x:v>
      </x:c>
      <x:c r="I3999" s="4" t="n">
        <x:v>169</x:v>
      </x:c>
      <x:c r="J3999" s="4" t="n">
        <x:v>0.078</x:v>
      </x:c>
      <x:c r="K3999" s="4">
        <x:f>I3999*J3999</x:f>
      </x:c>
      <x:c r="L3999" s="4" t="n">
        <x:v>88.908</x:v>
      </x:c>
      <x:c r="M3999" s="5">
        <x:f>J3999/2.084*100</x:f>
      </x:c>
      <x:c r="N3999" s="6">
        <x:f>M3999*L3999/100</x:f>
      </x:c>
      <x:c r="O3999" s="6">
        <x:f>H3999-N3999</x:f>
      </x:c>
    </x:row>
    <x:row r="4000" spans="1:25">
      <x:c r="A4000" s="0" t="s">
        <x:v>77</x:v>
      </x:c>
      <x:c r="B4000" s="0" t="n">
        <x:v>2699</x:v>
      </x:c>
      <x:c r="C4000" s="0" t="s">
        <x:v>21</x:v>
      </x:c>
      <x:c r="D4000" s="0" t="s">
        <x:v>36</x:v>
      </x:c>
      <x:c r="E4000" s="0" t="s">
        <x:v>75</x:v>
      </x:c>
      <x:c r="F4000" s="0" t="s">
        <x:v>26</x:v>
      </x:c>
      <x:c r="G4000" s="0" t="n">
        <x:v>169</x:v>
      </x:c>
      <x:c r="H4000" s="4" t="n">
        <x:v>72.66</x:v>
      </x:c>
      <x:c r="I4000" s="4" t="n">
        <x:v>169</x:v>
      </x:c>
      <x:c r="J4000" s="4" t="n">
        <x:v>0.42</x:v>
      </x:c>
      <x:c r="K4000" s="4">
        <x:f>I4000*J4000</x:f>
      </x:c>
      <x:c r="L4000" s="4" t="n">
        <x:v>88.908</x:v>
      </x:c>
      <x:c r="M4000" s="5">
        <x:f>J4000/2.084*100</x:f>
      </x:c>
      <x:c r="N4000" s="6">
        <x:f>M4000*L4000/100</x:f>
      </x:c>
      <x:c r="O4000" s="6">
        <x:f>H4000-N4000</x:f>
      </x:c>
    </x:row>
    <x:row r="4001" spans="1:25">
      <x:c r="A4001" s="0" t="s">
        <x:v>77</x:v>
      </x:c>
      <x:c r="B4001" s="0" t="n">
        <x:v>2699</x:v>
      </x:c>
      <x:c r="C4001" s="0" t="s">
        <x:v>21</x:v>
      </x:c>
      <x:c r="D4001" s="0" t="s">
        <x:v>36</x:v>
      </x:c>
      <x:c r="E4001" s="0" t="s">
        <x:v>76</x:v>
      </x:c>
      <x:c r="F4001" s="0" t="s">
        <x:v>26</x:v>
      </x:c>
      <x:c r="G4001" s="0" t="n">
        <x:v>169</x:v>
      </x:c>
      <x:c r="H4001" s="4" t="n">
        <x:v>72.66</x:v>
      </x:c>
      <x:c r="I4001" s="4" t="n">
        <x:v>169</x:v>
      </x:c>
      <x:c r="J4001" s="4" t="n">
        <x:v>0.42</x:v>
      </x:c>
      <x:c r="K4001" s="4">
        <x:f>I4001*J4001</x:f>
      </x:c>
      <x:c r="L4001" s="4" t="n">
        <x:v>88.908</x:v>
      </x:c>
      <x:c r="M4001" s="5">
        <x:f>J4001/2.084*100</x:f>
      </x:c>
      <x:c r="N4001" s="6">
        <x:f>M4001*L4001/100</x:f>
      </x:c>
      <x:c r="O4001" s="6">
        <x:f>H4001-N4001</x:f>
      </x:c>
    </x:row>
    <x:row r="4002" spans="1:25">
      <x:c r="A4002" s="0" t="s">
        <x:v>80</x:v>
      </x:c>
      <x:c r="B4002" s="0" t="n">
        <x:v>2700</x:v>
      </x:c>
      <x:c r="C4002" s="0" t="s">
        <x:v>21</x:v>
      </x:c>
      <x:c r="D4002" s="0" t="s">
        <x:v>42</x:v>
      </x:c>
      <x:c r="E4002" s="0" t="s">
        <x:v>44</x:v>
      </x:c>
      <x:c r="F4002" s="0" t="s">
        <x:v>20</x:v>
      </x:c>
      <x:c r="G4002" s="0" t="n">
        <x:v>100</x:v>
      </x:c>
      <x:c r="H4002" s="4" t="n">
        <x:v>30</x:v>
      </x:c>
      <x:c r="I4002" s="4" t="n">
        <x:v>100</x:v>
      </x:c>
      <x:c r="J4002" s="4" t="n">
        <x:v>0.3</x:v>
      </x:c>
      <x:c r="K4002" s="4">
        <x:f>I4002*J4002</x:f>
      </x:c>
      <x:c r="L4002" s="4" t="n">
        <x:v>10.359</x:v>
      </x:c>
      <x:c r="M4002" s="5">
        <x:f>J4002/3.83*100</x:f>
      </x:c>
      <x:c r="N4002" s="6">
        <x:f>M4002*L4002/100</x:f>
      </x:c>
      <x:c r="O4002" s="6">
        <x:f>H4002-N4002</x:f>
      </x:c>
    </x:row>
    <x:row r="4003" spans="1:25">
      <x:c r="A4003" s="0" t="s">
        <x:v>80</x:v>
      </x:c>
      <x:c r="B4003" s="0" t="n">
        <x:v>2700</x:v>
      </x:c>
      <x:c r="C4003" s="0" t="s">
        <x:v>21</x:v>
      </x:c>
      <x:c r="D4003" s="0" t="s">
        <x:v>42</x:v>
      </x:c>
      <x:c r="E4003" s="0" t="s">
        <x:v>43</x:v>
      </x:c>
      <x:c r="F4003" s="0" t="s">
        <x:v>20</x:v>
      </x:c>
      <x:c r="G4003" s="0" t="n">
        <x:v>100</x:v>
      </x:c>
      <x:c r="H4003" s="4" t="n">
        <x:v>30</x:v>
      </x:c>
      <x:c r="I4003" s="4" t="n">
        <x:v>100</x:v>
      </x:c>
      <x:c r="J4003" s="4" t="n">
        <x:v>0.3</x:v>
      </x:c>
      <x:c r="K4003" s="4">
        <x:f>I4003*J4003</x:f>
      </x:c>
      <x:c r="L4003" s="4" t="n">
        <x:v>10.359</x:v>
      </x:c>
      <x:c r="M4003" s="5">
        <x:f>J4003/3.83*100</x:f>
      </x:c>
      <x:c r="N4003" s="6">
        <x:f>M4003*L4003/100</x:f>
      </x:c>
      <x:c r="O4003" s="6">
        <x:f>H4003-N4003</x:f>
      </x:c>
    </x:row>
    <x:row r="4004" spans="1:25">
      <x:c r="A4004" s="0" t="s">
        <x:v>80</x:v>
      </x:c>
      <x:c r="B4004" s="0" t="n">
        <x:v>2700</x:v>
      </x:c>
      <x:c r="C4004" s="0" t="s">
        <x:v>21</x:v>
      </x:c>
      <x:c r="D4004" s="0" t="s">
        <x:v>33</x:v>
      </x:c>
      <x:c r="E4004" s="0" t="s">
        <x:v>45</x:v>
      </x:c>
      <x:c r="F4004" s="0" t="s">
        <x:v>26</x:v>
      </x:c>
      <x:c r="G4004" s="0" t="n">
        <x:v>100</x:v>
      </x:c>
      <x:c r="H4004" s="4" t="n">
        <x:v>148</x:v>
      </x:c>
      <x:c r="I4004" s="4" t="n">
        <x:v>100</x:v>
      </x:c>
      <x:c r="J4004" s="4" t="n">
        <x:v>1.48</x:v>
      </x:c>
      <x:c r="K4004" s="4">
        <x:f>I4004*J4004</x:f>
      </x:c>
      <x:c r="L4004" s="4" t="n">
        <x:v>10.359</x:v>
      </x:c>
      <x:c r="M4004" s="5">
        <x:f>J4004/3.83*100</x:f>
      </x:c>
      <x:c r="N4004" s="6">
        <x:f>M4004*L4004/100</x:f>
      </x:c>
      <x:c r="O4004" s="6">
        <x:f>H4004-N4004</x:f>
      </x:c>
    </x:row>
    <x:row r="4005" spans="1:25">
      <x:c r="A4005" s="0" t="s">
        <x:v>80</x:v>
      </x:c>
      <x:c r="B4005" s="0" t="n">
        <x:v>2700</x:v>
      </x:c>
      <x:c r="C4005" s="0" t="s">
        <x:v>21</x:v>
      </x:c>
      <x:c r="D4005" s="0" t="s">
        <x:v>150</x:v>
      </x:c>
      <x:c r="E4005" s="0" t="s">
        <x:v>46</x:v>
      </x:c>
      <x:c r="F4005" s="0" t="s">
        <x:v>26</x:v>
      </x:c>
      <x:c r="G4005" s="0" t="n">
        <x:v>100</x:v>
      </x:c>
      <x:c r="H4005" s="4" t="n">
        <x:v>175.002</x:v>
      </x:c>
      <x:c r="I4005" s="4" t="n">
        <x:v>100</x:v>
      </x:c>
      <x:c r="J4005" s="4" t="n">
        <x:v>1.75</x:v>
      </x:c>
      <x:c r="K4005" s="4">
        <x:f>I4005*J4005</x:f>
      </x:c>
      <x:c r="L4005" s="4" t="n">
        <x:v>10.359</x:v>
      </x:c>
      <x:c r="M4005" s="5">
        <x:f>J4005/3.83*100</x:f>
      </x:c>
      <x:c r="N4005" s="6">
        <x:f>M4005*L4005/100</x:f>
      </x:c>
      <x:c r="O4005" s="6">
        <x:f>H4005-N4005</x:f>
      </x:c>
    </x:row>
    <x:row r="4006" spans="1:25">
      <x:c r="A4006" s="0" t="s">
        <x:v>94</x:v>
      </x:c>
      <x:c r="B4006" s="0" t="n">
        <x:v>2701</x:v>
      </x:c>
      <x:c r="C4006" s="0" t="s">
        <x:v>21</x:v>
      </x:c>
      <x:c r="D4006" s="0" t="s">
        <x:v>42</x:v>
      </x:c>
      <x:c r="E4006" s="0" t="s">
        <x:v>43</x:v>
      </x:c>
      <x:c r="F4006" s="0" t="s">
        <x:v>20</x:v>
      </x:c>
      <x:c r="G4006" s="0" t="n">
        <x:v>100</x:v>
      </x:c>
      <x:c r="H4006" s="4" t="n">
        <x:v>30</x:v>
      </x:c>
      <x:c r="I4006" s="4" t="n">
        <x:v>100</x:v>
      </x:c>
      <x:c r="J4006" s="4" t="n">
        <x:v>0.3</x:v>
      </x:c>
      <x:c r="K4006" s="4">
        <x:f>I4006*J4006</x:f>
      </x:c>
      <x:c r="L4006" s="4" t="n">
        <x:v>0</x:v>
      </x:c>
      <x:c r="M4006" s="5">
        <x:f>J4006/3.83*100</x:f>
      </x:c>
      <x:c r="N4006" s="6">
        <x:f>M4006*L4006/100</x:f>
      </x:c>
      <x:c r="O4006" s="6">
        <x:f>H4006-N4006</x:f>
      </x:c>
    </x:row>
    <x:row r="4007" spans="1:25">
      <x:c r="A4007" s="0" t="s">
        <x:v>94</x:v>
      </x:c>
      <x:c r="B4007" s="0" t="n">
        <x:v>2701</x:v>
      </x:c>
      <x:c r="C4007" s="0" t="s">
        <x:v>21</x:v>
      </x:c>
      <x:c r="D4007" s="0" t="s">
        <x:v>42</x:v>
      </x:c>
      <x:c r="E4007" s="0" t="s">
        <x:v>44</x:v>
      </x:c>
      <x:c r="F4007" s="0" t="s">
        <x:v>20</x:v>
      </x:c>
      <x:c r="G4007" s="0" t="n">
        <x:v>100</x:v>
      </x:c>
      <x:c r="H4007" s="4" t="n">
        <x:v>30</x:v>
      </x:c>
      <x:c r="I4007" s="4" t="n">
        <x:v>100</x:v>
      </x:c>
      <x:c r="J4007" s="4" t="n">
        <x:v>0.3</x:v>
      </x:c>
      <x:c r="K4007" s="4">
        <x:f>I4007*J4007</x:f>
      </x:c>
      <x:c r="L4007" s="4" t="n">
        <x:v>0</x:v>
      </x:c>
      <x:c r="M4007" s="5">
        <x:f>J4007/3.83*100</x:f>
      </x:c>
      <x:c r="N4007" s="6">
        <x:f>M4007*L4007/100</x:f>
      </x:c>
      <x:c r="O4007" s="6">
        <x:f>H4007-N4007</x:f>
      </x:c>
    </x:row>
    <x:row r="4008" spans="1:25">
      <x:c r="A4008" s="0" t="s">
        <x:v>94</x:v>
      </x:c>
      <x:c r="B4008" s="0" t="n">
        <x:v>2701</x:v>
      </x:c>
      <x:c r="C4008" s="0" t="s">
        <x:v>21</x:v>
      </x:c>
      <x:c r="D4008" s="0" t="s">
        <x:v>33</x:v>
      </x:c>
      <x:c r="E4008" s="0" t="s">
        <x:v>45</x:v>
      </x:c>
      <x:c r="F4008" s="0" t="s">
        <x:v>26</x:v>
      </x:c>
      <x:c r="G4008" s="0" t="n">
        <x:v>100</x:v>
      </x:c>
      <x:c r="H4008" s="4" t="n">
        <x:v>148</x:v>
      </x:c>
      <x:c r="I4008" s="4" t="n">
        <x:v>100</x:v>
      </x:c>
      <x:c r="J4008" s="4" t="n">
        <x:v>1.48</x:v>
      </x:c>
      <x:c r="K4008" s="4">
        <x:f>I4008*J4008</x:f>
      </x:c>
      <x:c r="L4008" s="4" t="n">
        <x:v>0</x:v>
      </x:c>
      <x:c r="M4008" s="5">
        <x:f>J4008/3.83*100</x:f>
      </x:c>
      <x:c r="N4008" s="6">
        <x:f>M4008*L4008/100</x:f>
      </x:c>
      <x:c r="O4008" s="6">
        <x:f>H4008-N4008</x:f>
      </x:c>
    </x:row>
    <x:row r="4009" spans="1:25">
      <x:c r="A4009" s="0" t="s">
        <x:v>94</x:v>
      </x:c>
      <x:c r="B4009" s="0" t="n">
        <x:v>2701</x:v>
      </x:c>
      <x:c r="C4009" s="0" t="s">
        <x:v>21</x:v>
      </x:c>
      <x:c r="D4009" s="0" t="s">
        <x:v>150</x:v>
      </x:c>
      <x:c r="E4009" s="0" t="s">
        <x:v>46</x:v>
      </x:c>
      <x:c r="F4009" s="0" t="s">
        <x:v>26</x:v>
      </x:c>
      <x:c r="G4009" s="0" t="n">
        <x:v>100</x:v>
      </x:c>
      <x:c r="H4009" s="4" t="n">
        <x:v>175.003</x:v>
      </x:c>
      <x:c r="I4009" s="4" t="n">
        <x:v>100</x:v>
      </x:c>
      <x:c r="J4009" s="4" t="n">
        <x:v>1.75</x:v>
      </x:c>
      <x:c r="K4009" s="4">
        <x:f>I4009*J4009</x:f>
      </x:c>
      <x:c r="L4009" s="4" t="n">
        <x:v>0</x:v>
      </x:c>
      <x:c r="M4009" s="5">
        <x:f>J4009/3.83*100</x:f>
      </x:c>
      <x:c r="N4009" s="6">
        <x:f>M4009*L4009/100</x:f>
      </x:c>
      <x:c r="O4009" s="6">
        <x:f>H4009-N4009</x:f>
      </x:c>
    </x:row>
    <x:row r="4010" spans="1:25">
      <x:c r="A4010" s="0" t="s">
        <x:v>123</x:v>
      </x:c>
      <x:c r="B4010" s="0" t="n">
        <x:v>2702</x:v>
      </x:c>
      <x:c r="C4010" s="0" t="s">
        <x:v>21</x:v>
      </x:c>
      <x:c r="D4010" s="0" t="s">
        <x:v>42</x:v>
      </x:c>
      <x:c r="E4010" s="0" t="s">
        <x:v>43</x:v>
      </x:c>
      <x:c r="F4010" s="0" t="s">
        <x:v>20</x:v>
      </x:c>
      <x:c r="G4010" s="0" t="n">
        <x:v>100</x:v>
      </x:c>
      <x:c r="H4010" s="4" t="n">
        <x:v>30</x:v>
      </x:c>
      <x:c r="I4010" s="4" t="n">
        <x:v>100</x:v>
      </x:c>
      <x:c r="J4010" s="4" t="n">
        <x:v>0.3</x:v>
      </x:c>
      <x:c r="K4010" s="4">
        <x:f>I4010*J4010</x:f>
      </x:c>
      <x:c r="L4010" s="4" t="n">
        <x:v>0</x:v>
      </x:c>
      <x:c r="M4010" s="5">
        <x:f>J4010/3.83*100</x:f>
      </x:c>
      <x:c r="N4010" s="6">
        <x:f>M4010*L4010/100</x:f>
      </x:c>
      <x:c r="O4010" s="6">
        <x:f>H4010-N4010</x:f>
      </x:c>
    </x:row>
    <x:row r="4011" spans="1:25">
      <x:c r="A4011" s="0" t="s">
        <x:v>123</x:v>
      </x:c>
      <x:c r="B4011" s="0" t="n">
        <x:v>2702</x:v>
      </x:c>
      <x:c r="C4011" s="0" t="s">
        <x:v>21</x:v>
      </x:c>
      <x:c r="D4011" s="0" t="s">
        <x:v>42</x:v>
      </x:c>
      <x:c r="E4011" s="0" t="s">
        <x:v>44</x:v>
      </x:c>
      <x:c r="F4011" s="0" t="s">
        <x:v>20</x:v>
      </x:c>
      <x:c r="G4011" s="0" t="n">
        <x:v>100</x:v>
      </x:c>
      <x:c r="H4011" s="4" t="n">
        <x:v>30</x:v>
      </x:c>
      <x:c r="I4011" s="4" t="n">
        <x:v>100</x:v>
      </x:c>
      <x:c r="J4011" s="4" t="n">
        <x:v>0.3</x:v>
      </x:c>
      <x:c r="K4011" s="4">
        <x:f>I4011*J4011</x:f>
      </x:c>
      <x:c r="L4011" s="4" t="n">
        <x:v>0</x:v>
      </x:c>
      <x:c r="M4011" s="5">
        <x:f>J4011/3.83*100</x:f>
      </x:c>
      <x:c r="N4011" s="6">
        <x:f>M4011*L4011/100</x:f>
      </x:c>
      <x:c r="O4011" s="6">
        <x:f>H4011-N4011</x:f>
      </x:c>
    </x:row>
    <x:row r="4012" spans="1:25">
      <x:c r="A4012" s="0" t="s">
        <x:v>123</x:v>
      </x:c>
      <x:c r="B4012" s="0" t="n">
        <x:v>2702</x:v>
      </x:c>
      <x:c r="C4012" s="0" t="s">
        <x:v>21</x:v>
      </x:c>
      <x:c r="D4012" s="0" t="s">
        <x:v>33</x:v>
      </x:c>
      <x:c r="E4012" s="0" t="s">
        <x:v>45</x:v>
      </x:c>
      <x:c r="F4012" s="0" t="s">
        <x:v>26</x:v>
      </x:c>
      <x:c r="G4012" s="0" t="n">
        <x:v>100</x:v>
      </x:c>
      <x:c r="H4012" s="4" t="n">
        <x:v>148.001</x:v>
      </x:c>
      <x:c r="I4012" s="4" t="n">
        <x:v>100</x:v>
      </x:c>
      <x:c r="J4012" s="4" t="n">
        <x:v>1.48</x:v>
      </x:c>
      <x:c r="K4012" s="4">
        <x:f>I4012*J4012</x:f>
      </x:c>
      <x:c r="L4012" s="4" t="n">
        <x:v>0</x:v>
      </x:c>
      <x:c r="M4012" s="5">
        <x:f>J4012/3.83*100</x:f>
      </x:c>
      <x:c r="N4012" s="6">
        <x:f>M4012*L4012/100</x:f>
      </x:c>
      <x:c r="O4012" s="6">
        <x:f>H4012-N4012</x:f>
      </x:c>
    </x:row>
    <x:row r="4013" spans="1:25">
      <x:c r="A4013" s="0" t="s">
        <x:v>123</x:v>
      </x:c>
      <x:c r="B4013" s="0" t="n">
        <x:v>2702</x:v>
      </x:c>
      <x:c r="C4013" s="0" t="s">
        <x:v>21</x:v>
      </x:c>
      <x:c r="D4013" s="0" t="s">
        <x:v>150</x:v>
      </x:c>
      <x:c r="E4013" s="0" t="s">
        <x:v>46</x:v>
      </x:c>
      <x:c r="F4013" s="0" t="s">
        <x:v>26</x:v>
      </x:c>
      <x:c r="G4013" s="0" t="n">
        <x:v>100</x:v>
      </x:c>
      <x:c r="H4013" s="4" t="n">
        <x:v>175</x:v>
      </x:c>
      <x:c r="I4013" s="4" t="n">
        <x:v>100</x:v>
      </x:c>
      <x:c r="J4013" s="4" t="n">
        <x:v>1.75</x:v>
      </x:c>
      <x:c r="K4013" s="4">
        <x:f>I4013*J4013</x:f>
      </x:c>
      <x:c r="L4013" s="4" t="n">
        <x:v>0</x:v>
      </x:c>
      <x:c r="M4013" s="5">
        <x:f>J4013/3.83*100</x:f>
      </x:c>
      <x:c r="N4013" s="6">
        <x:f>M4013*L4013/100</x:f>
      </x:c>
      <x:c r="O4013" s="6">
        <x:f>H4013-N4013</x:f>
      </x:c>
    </x:row>
    <x:row r="4014" spans="1:25">
      <x:c r="A4014" s="0" t="s">
        <x:v>32</x:v>
      </x:c>
      <x:c r="B4014" s="0" t="n">
        <x:v>2706</x:v>
      </x:c>
      <x:c r="C4014" s="0" t="s">
        <x:v>21</x:v>
      </x:c>
      <x:c r="D4014" s="0" t="s">
        <x:v>33</x:v>
      </x:c>
      <x:c r="E4014" s="0" t="s">
        <x:v>34</x:v>
      </x:c>
      <x:c r="F4014" s="0" t="s">
        <x:v>20</x:v>
      </x:c>
      <x:c r="G4014" s="0" t="n">
        <x:v>170</x:v>
      </x:c>
      <x:c r="H4014" s="4" t="n">
        <x:v>46.018</x:v>
      </x:c>
      <x:c r="I4014" s="4" t="n">
        <x:v>170</x:v>
      </x:c>
      <x:c r="J4014" s="4" t="n">
        <x:v>0.271</x:v>
      </x:c>
      <x:c r="K4014" s="4">
        <x:f>I4014*J4014</x:f>
      </x:c>
      <x:c r="L4014" s="4" t="n">
        <x:v>0</x:v>
      </x:c>
      <x:c r="M4014" s="5">
        <x:f>J4014/1.781*100</x:f>
      </x:c>
      <x:c r="N4014" s="6">
        <x:f>M4014*L4014/100</x:f>
      </x:c>
      <x:c r="O4014" s="6">
        <x:f>H4014-N4014</x:f>
      </x:c>
    </x:row>
    <x:row r="4015" spans="1:25">
      <x:c r="A4015" s="0" t="s">
        <x:v>32</x:v>
      </x:c>
      <x:c r="B4015" s="0" t="n">
        <x:v>2706</x:v>
      </x:c>
      <x:c r="C4015" s="0" t="s">
        <x:v>21</x:v>
      </x:c>
      <x:c r="D4015" s="0" t="s">
        <x:v>22</x:v>
      </x:c>
      <x:c r="E4015" s="0" t="s">
        <x:v>35</x:v>
      </x:c>
      <x:c r="F4015" s="0" t="s">
        <x:v>20</x:v>
      </x:c>
      <x:c r="G4015" s="0" t="n">
        <x:v>170</x:v>
      </x:c>
      <x:c r="H4015" s="4" t="n">
        <x:v>50.4</x:v>
      </x:c>
      <x:c r="I4015" s="4" t="n">
        <x:v>170</x:v>
      </x:c>
      <x:c r="J4015" s="4" t="n">
        <x:v>0.296</x:v>
      </x:c>
      <x:c r="K4015" s="4">
        <x:f>I4015*J4015</x:f>
      </x:c>
      <x:c r="L4015" s="4" t="n">
        <x:v>0</x:v>
      </x:c>
      <x:c r="M4015" s="5">
        <x:f>J4015/1.781*100</x:f>
      </x:c>
      <x:c r="N4015" s="6">
        <x:f>M4015*L4015/100</x:f>
      </x:c>
      <x:c r="O4015" s="6">
        <x:f>H4015-N4015</x:f>
      </x:c>
    </x:row>
    <x:row r="4016" spans="1:25">
      <x:c r="A4016" s="0" t="s">
        <x:v>32</x:v>
      </x:c>
      <x:c r="B4016" s="0" t="n">
        <x:v>2706</x:v>
      </x:c>
      <x:c r="C4016" s="0" t="s">
        <x:v>21</x:v>
      </x:c>
      <x:c r="D4016" s="0" t="s">
        <x:v>22</x:v>
      </x:c>
      <x:c r="E4016" s="0" t="s">
        <x:v>35</x:v>
      </x:c>
      <x:c r="F4016" s="0" t="s">
        <x:v>20</x:v>
      </x:c>
      <x:c r="G4016" s="0" t="n">
        <x:v>170</x:v>
      </x:c>
      <x:c r="H4016" s="4" t="n">
        <x:v>50.4</x:v>
      </x:c>
      <x:c r="I4016" s="4" t="n">
        <x:v>170</x:v>
      </x:c>
      <x:c r="J4016" s="4" t="n">
        <x:v>0.296</x:v>
      </x:c>
      <x:c r="K4016" s="4">
        <x:f>I4016*J4016</x:f>
      </x:c>
      <x:c r="L4016" s="4" t="n">
        <x:v>0</x:v>
      </x:c>
      <x:c r="M4016" s="5">
        <x:f>J4016/1.781*100</x:f>
      </x:c>
      <x:c r="N4016" s="6">
        <x:f>M4016*L4016/100</x:f>
      </x:c>
      <x:c r="O4016" s="6">
        <x:f>H4016-N4016</x:f>
      </x:c>
    </x:row>
    <x:row r="4017" spans="1:25">
      <x:c r="A4017" s="0" t="s">
        <x:v>32</x:v>
      </x:c>
      <x:c r="B4017" s="0" t="n">
        <x:v>2706</x:v>
      </x:c>
      <x:c r="C4017" s="0" t="s">
        <x:v>21</x:v>
      </x:c>
      <x:c r="D4017" s="0" t="s">
        <x:v>33</x:v>
      </x:c>
      <x:c r="E4017" s="0" t="s">
        <x:v>34</x:v>
      </x:c>
      <x:c r="F4017" s="0" t="s">
        <x:v>26</x:v>
      </x:c>
      <x:c r="G4017" s="0" t="n">
        <x:v>170</x:v>
      </x:c>
      <x:c r="H4017" s="4" t="n">
        <x:v>13.26</x:v>
      </x:c>
      <x:c r="I4017" s="4" t="n">
        <x:v>170</x:v>
      </x:c>
      <x:c r="J4017" s="4" t="n">
        <x:v>0.078</x:v>
      </x:c>
      <x:c r="K4017" s="4">
        <x:f>I4017*J4017</x:f>
      </x:c>
      <x:c r="L4017" s="4" t="n">
        <x:v>0</x:v>
      </x:c>
      <x:c r="M4017" s="5">
        <x:f>J4017/1.781*100</x:f>
      </x:c>
      <x:c r="N4017" s="6">
        <x:f>M4017*L4017/100</x:f>
      </x:c>
      <x:c r="O4017" s="6">
        <x:f>H4017-N4017</x:f>
      </x:c>
    </x:row>
    <x:row r="4018" spans="1:25">
      <x:c r="A4018" s="0" t="s">
        <x:v>32</x:v>
      </x:c>
      <x:c r="B4018" s="0" t="n">
        <x:v>2706</x:v>
      </x:c>
      <x:c r="C4018" s="0" t="s">
        <x:v>21</x:v>
      </x:c>
      <x:c r="D4018" s="0" t="s">
        <x:v>36</x:v>
      </x:c>
      <x:c r="E4018" s="0" t="s">
        <x:v>37</x:v>
      </x:c>
      <x:c r="F4018" s="0" t="s">
        <x:v>26</x:v>
      </x:c>
      <x:c r="G4018" s="0" t="n">
        <x:v>170</x:v>
      </x:c>
      <x:c r="H4018" s="4" t="n">
        <x:v>66.003</x:v>
      </x:c>
      <x:c r="I4018" s="4" t="n">
        <x:v>170</x:v>
      </x:c>
      <x:c r="J4018" s="4" t="n">
        <x:v>0.42</x:v>
      </x:c>
      <x:c r="K4018" s="4">
        <x:f>I4018*J4018</x:f>
      </x:c>
      <x:c r="L4018" s="4" t="n">
        <x:v>0</x:v>
      </x:c>
      <x:c r="M4018" s="5">
        <x:f>J4018/1.781*100</x:f>
      </x:c>
      <x:c r="N4018" s="6">
        <x:f>M4018*L4018/100</x:f>
      </x:c>
      <x:c r="O4018" s="6">
        <x:f>H4018-N4018</x:f>
      </x:c>
    </x:row>
    <x:row r="4019" spans="1:25">
      <x:c r="A4019" s="0" t="s">
        <x:v>32</x:v>
      </x:c>
      <x:c r="B4019" s="0" t="n">
        <x:v>2706</x:v>
      </x:c>
      <x:c r="C4019" s="0" t="s">
        <x:v>21</x:v>
      </x:c>
      <x:c r="D4019" s="0" t="s">
        <x:v>36</x:v>
      </x:c>
      <x:c r="E4019" s="0" t="s">
        <x:v>38</x:v>
      </x:c>
      <x:c r="F4019" s="0" t="s">
        <x:v>26</x:v>
      </x:c>
      <x:c r="G4019" s="0" t="n">
        <x:v>170</x:v>
      </x:c>
      <x:c r="H4019" s="4" t="n">
        <x:v>66.203</x:v>
      </x:c>
      <x:c r="I4019" s="4" t="n">
        <x:v>170</x:v>
      </x:c>
      <x:c r="J4019" s="4" t="n">
        <x:v>0.42</x:v>
      </x:c>
      <x:c r="K4019" s="4">
        <x:f>I4019*J4019</x:f>
      </x:c>
      <x:c r="L4019" s="4" t="n">
        <x:v>0</x:v>
      </x:c>
      <x:c r="M4019" s="5">
        <x:f>J4019/1.781*100</x:f>
      </x:c>
      <x:c r="N4019" s="6">
        <x:f>M4019*L4019/100</x:f>
      </x:c>
      <x:c r="O4019" s="6">
        <x:f>H4019-N4019</x:f>
      </x:c>
    </x:row>
    <x:row r="4020" spans="1:25">
      <x:c r="A4020" s="0" t="s">
        <x:v>135</x:v>
      </x:c>
      <x:c r="B4020" s="0" t="n">
        <x:v>2707</x:v>
      </x:c>
      <x:c r="C4020" s="0" t="s">
        <x:v>128</x:v>
      </x:c>
      <x:c r="D4020" s="0" t="s">
        <x:v>18</x:v>
      </x:c>
      <x:c r="E4020" s="0" t="s">
        <x:v>19</x:v>
      </x:c>
      <x:c r="F4020" s="0" t="s">
        <x:v>20</x:v>
      </x:c>
      <x:c r="G4020" s="0" t="n">
        <x:v>792</x:v>
      </x:c>
      <x:c r="H4020" s="4" t="n">
        <x:v>74.16</x:v>
      </x:c>
      <x:c r="I4020" s="4" t="n">
        <x:v>792</x:v>
      </x:c>
      <x:c r="J4020" s="4" t="n">
        <x:v>0.094</x:v>
      </x:c>
      <x:c r="K4020" s="4">
        <x:f>I4020*J4020</x:f>
      </x:c>
      <x:c r="L4020" s="4" t="n">
        <x:v>187.71</x:v>
      </x:c>
      <x:c r="M4020" s="5">
        <x:f>J4020/2.152*100</x:f>
      </x:c>
      <x:c r="N4020" s="6">
        <x:f>M4020*L4020/100</x:f>
      </x:c>
      <x:c r="O4020" s="6">
        <x:f>H4020-N4020</x:f>
      </x:c>
    </x:row>
    <x:row r="4021" spans="1:25">
      <x:c r="A4021" s="0" t="s">
        <x:v>135</x:v>
      </x:c>
      <x:c r="B4021" s="0" t="n">
        <x:v>2707</x:v>
      </x:c>
      <x:c r="C4021" s="0" t="s">
        <x:v>128</x:v>
      </x:c>
      <x:c r="D4021" s="0" t="s">
        <x:v>18</x:v>
      </x:c>
      <x:c r="E4021" s="0" t="s">
        <x:v>19</x:v>
      </x:c>
      <x:c r="F4021" s="0" t="s">
        <x:v>20</x:v>
      </x:c>
      <x:c r="G4021" s="0" t="n">
        <x:v>792</x:v>
      </x:c>
      <x:c r="H4021" s="4" t="n">
        <x:v>118.56</x:v>
      </x:c>
      <x:c r="I4021" s="4" t="n">
        <x:v>792</x:v>
      </x:c>
      <x:c r="J4021" s="4" t="n">
        <x:v>0.15</x:v>
      </x:c>
      <x:c r="K4021" s="4">
        <x:f>I4021*J4021</x:f>
      </x:c>
      <x:c r="L4021" s="4" t="n">
        <x:v>187.71</x:v>
      </x:c>
      <x:c r="M4021" s="5">
        <x:f>J4021/2.152*100</x:f>
      </x:c>
      <x:c r="N4021" s="6">
        <x:f>M4021*L4021/100</x:f>
      </x:c>
      <x:c r="O4021" s="6">
        <x:f>H4021-N4021</x:f>
      </x:c>
    </x:row>
    <x:row r="4022" spans="1:25">
      <x:c r="A4022" s="0" t="s">
        <x:v>135</x:v>
      </x:c>
      <x:c r="B4022" s="0" t="n">
        <x:v>2707</x:v>
      </x:c>
      <x:c r="C4022" s="0" t="s">
        <x:v>128</x:v>
      </x:c>
      <x:c r="D4022" s="0" t="s">
        <x:v>129</x:v>
      </x:c>
      <x:c r="E4022" s="0" t="s">
        <x:v>130</x:v>
      </x:c>
      <x:c r="F4022" s="0" t="s">
        <x:v>20</x:v>
      </x:c>
      <x:c r="G4022" s="0" t="n">
        <x:v>792</x:v>
      </x:c>
      <x:c r="H4022" s="4" t="n">
        <x:v>61.8</x:v>
      </x:c>
      <x:c r="I4022" s="4" t="n">
        <x:v>792</x:v>
      </x:c>
      <x:c r="J4022" s="4" t="n">
        <x:v>0.078</x:v>
      </x:c>
      <x:c r="K4022" s="4">
        <x:f>I4022*J4022</x:f>
      </x:c>
      <x:c r="L4022" s="4" t="n">
        <x:v>187.71</x:v>
      </x:c>
      <x:c r="M4022" s="5">
        <x:f>J4022/2.152*100</x:f>
      </x:c>
      <x:c r="N4022" s="6">
        <x:f>M4022*L4022/100</x:f>
      </x:c>
      <x:c r="O4022" s="6">
        <x:f>H4022-N4022</x:f>
      </x:c>
    </x:row>
    <x:row r="4023" spans="1:25">
      <x:c r="A4023" s="0" t="s">
        <x:v>135</x:v>
      </x:c>
      <x:c r="B4023" s="0" t="n">
        <x:v>2707</x:v>
      </x:c>
      <x:c r="C4023" s="0" t="s">
        <x:v>128</x:v>
      </x:c>
      <x:c r="D4023" s="0" t="s">
        <x:v>129</x:v>
      </x:c>
      <x:c r="E4023" s="0" t="s">
        <x:v>130</x:v>
      </x:c>
      <x:c r="F4023" s="0" t="s">
        <x:v>20</x:v>
      </x:c>
      <x:c r="G4023" s="0" t="n">
        <x:v>792</x:v>
      </x:c>
      <x:c r="H4023" s="4" t="n">
        <x:v>61.8</x:v>
      </x:c>
      <x:c r="I4023" s="4" t="n">
        <x:v>792</x:v>
      </x:c>
      <x:c r="J4023" s="4" t="n">
        <x:v>0.078</x:v>
      </x:c>
      <x:c r="K4023" s="4">
        <x:f>I4023*J4023</x:f>
      </x:c>
      <x:c r="L4023" s="4" t="n">
        <x:v>187.71</x:v>
      </x:c>
      <x:c r="M4023" s="5">
        <x:f>J4023/2.152*100</x:f>
      </x:c>
      <x:c r="N4023" s="6">
        <x:f>M4023*L4023/100</x:f>
      </x:c>
      <x:c r="O4023" s="6">
        <x:f>H4023-N4023</x:f>
      </x:c>
    </x:row>
    <x:row r="4024" spans="1:25">
      <x:c r="A4024" s="0" t="s">
        <x:v>135</x:v>
      </x:c>
      <x:c r="B4024" s="0" t="n">
        <x:v>2707</x:v>
      </x:c>
      <x:c r="C4024" s="0" t="s">
        <x:v>128</x:v>
      </x:c>
      <x:c r="D4024" s="0" t="s">
        <x:v>129</x:v>
      </x:c>
      <x:c r="E4024" s="0" t="s">
        <x:v>130</x:v>
      </x:c>
      <x:c r="F4024" s="0" t="s">
        <x:v>20</x:v>
      </x:c>
      <x:c r="G4024" s="0" t="n">
        <x:v>792</x:v>
      </x:c>
      <x:c r="H4024" s="4" t="n">
        <x:v>61.8</x:v>
      </x:c>
      <x:c r="I4024" s="4" t="n">
        <x:v>792</x:v>
      </x:c>
      <x:c r="J4024" s="4" t="n">
        <x:v>0.078</x:v>
      </x:c>
      <x:c r="K4024" s="4">
        <x:f>I4024*J4024</x:f>
      </x:c>
      <x:c r="L4024" s="4" t="n">
        <x:v>187.71</x:v>
      </x:c>
      <x:c r="M4024" s="5">
        <x:f>J4024/2.152*100</x:f>
      </x:c>
      <x:c r="N4024" s="6">
        <x:f>M4024*L4024/100</x:f>
      </x:c>
      <x:c r="O4024" s="6">
        <x:f>H4024-N4024</x:f>
      </x:c>
    </x:row>
    <x:row r="4025" spans="1:25">
      <x:c r="A4025" s="0" t="s">
        <x:v>135</x:v>
      </x:c>
      <x:c r="B4025" s="0" t="n">
        <x:v>2707</x:v>
      </x:c>
      <x:c r="C4025" s="0" t="s">
        <x:v>128</x:v>
      </x:c>
      <x:c r="D4025" s="0" t="s">
        <x:v>18</x:v>
      </x:c>
      <x:c r="E4025" s="0" t="s">
        <x:v>19</x:v>
      </x:c>
      <x:c r="F4025" s="0" t="s">
        <x:v>20</x:v>
      </x:c>
      <x:c r="G4025" s="0" t="n">
        <x:v>792</x:v>
      </x:c>
      <x:c r="H4025" s="4" t="n">
        <x:v>74.16</x:v>
      </x:c>
      <x:c r="I4025" s="4" t="n">
        <x:v>792</x:v>
      </x:c>
      <x:c r="J4025" s="4" t="n">
        <x:v>0.094</x:v>
      </x:c>
      <x:c r="K4025" s="4">
        <x:f>I4025*J4025</x:f>
      </x:c>
      <x:c r="L4025" s="4" t="n">
        <x:v>187.71</x:v>
      </x:c>
      <x:c r="M4025" s="5">
        <x:f>J4025/2.152*100</x:f>
      </x:c>
      <x:c r="N4025" s="6">
        <x:f>M4025*L4025/100</x:f>
      </x:c>
      <x:c r="O4025" s="6">
        <x:f>H4025-N4025</x:f>
      </x:c>
    </x:row>
    <x:row r="4026" spans="1:25">
      <x:c r="A4026" s="0" t="s">
        <x:v>135</x:v>
      </x:c>
      <x:c r="B4026" s="0" t="n">
        <x:v>2707</x:v>
      </x:c>
      <x:c r="C4026" s="0" t="s">
        <x:v>128</x:v>
      </x:c>
      <x:c r="D4026" s="0" t="s">
        <x:v>18</x:v>
      </x:c>
      <x:c r="E4026" s="0" t="s">
        <x:v>19</x:v>
      </x:c>
      <x:c r="F4026" s="0" t="s">
        <x:v>20</x:v>
      </x:c>
      <x:c r="G4026" s="0" t="n">
        <x:v>792</x:v>
      </x:c>
      <x:c r="H4026" s="4" t="n">
        <x:v>74.16</x:v>
      </x:c>
      <x:c r="I4026" s="4" t="n">
        <x:v>792</x:v>
      </x:c>
      <x:c r="J4026" s="4" t="n">
        <x:v>0.094</x:v>
      </x:c>
      <x:c r="K4026" s="4">
        <x:f>I4026*J4026</x:f>
      </x:c>
      <x:c r="L4026" s="4" t="n">
        <x:v>187.71</x:v>
      </x:c>
      <x:c r="M4026" s="5">
        <x:f>J4026/2.152*100</x:f>
      </x:c>
      <x:c r="N4026" s="6">
        <x:f>M4026*L4026/100</x:f>
      </x:c>
      <x:c r="O4026" s="6">
        <x:f>H4026-N4026</x:f>
      </x:c>
    </x:row>
    <x:row r="4027" spans="1:25">
      <x:c r="A4027" s="0" t="s">
        <x:v>135</x:v>
      </x:c>
      <x:c r="B4027" s="0" t="n">
        <x:v>2707</x:v>
      </x:c>
      <x:c r="C4027" s="0" t="s">
        <x:v>128</x:v>
      </x:c>
      <x:c r="D4027" s="0" t="s">
        <x:v>18</x:v>
      </x:c>
      <x:c r="E4027" s="0" t="s">
        <x:v>19</x:v>
      </x:c>
      <x:c r="F4027" s="0" t="s">
        <x:v>20</x:v>
      </x:c>
      <x:c r="G4027" s="0" t="n">
        <x:v>792</x:v>
      </x:c>
      <x:c r="H4027" s="4" t="n">
        <x:v>74.16</x:v>
      </x:c>
      <x:c r="I4027" s="4" t="n">
        <x:v>792</x:v>
      </x:c>
      <x:c r="J4027" s="4" t="n">
        <x:v>0.094</x:v>
      </x:c>
      <x:c r="K4027" s="4">
        <x:f>I4027*J4027</x:f>
      </x:c>
      <x:c r="L4027" s="4" t="n">
        <x:v>187.71</x:v>
      </x:c>
      <x:c r="M4027" s="5">
        <x:f>J4027/2.152*100</x:f>
      </x:c>
      <x:c r="N4027" s="6">
        <x:f>M4027*L4027/100</x:f>
      </x:c>
      <x:c r="O4027" s="6">
        <x:f>H4027-N4027</x:f>
      </x:c>
    </x:row>
    <x:row r="4028" spans="1:25">
      <x:c r="A4028" s="0" t="s">
        <x:v>135</x:v>
      </x:c>
      <x:c r="B4028" s="0" t="n">
        <x:v>2707</x:v>
      </x:c>
      <x:c r="C4028" s="0" t="s">
        <x:v>128</x:v>
      </x:c>
      <x:c r="D4028" s="0" t="s">
        <x:v>129</x:v>
      </x:c>
      <x:c r="E4028" s="0" t="s">
        <x:v>130</x:v>
      </x:c>
      <x:c r="F4028" s="0" t="s">
        <x:v>20</x:v>
      </x:c>
      <x:c r="G4028" s="0" t="n">
        <x:v>792</x:v>
      </x:c>
      <x:c r="H4028" s="4" t="n">
        <x:v>61.8</x:v>
      </x:c>
      <x:c r="I4028" s="4" t="n">
        <x:v>792</x:v>
      </x:c>
      <x:c r="J4028" s="4" t="n">
        <x:v>0.078</x:v>
      </x:c>
      <x:c r="K4028" s="4">
        <x:f>I4028*J4028</x:f>
      </x:c>
      <x:c r="L4028" s="4" t="n">
        <x:v>187.71</x:v>
      </x:c>
      <x:c r="M4028" s="5">
        <x:f>J4028/2.152*100</x:f>
      </x:c>
      <x:c r="N4028" s="6">
        <x:f>M4028*L4028/100</x:f>
      </x:c>
      <x:c r="O4028" s="6">
        <x:f>H4028-N4028</x:f>
      </x:c>
    </x:row>
    <x:row r="4029" spans="1:25">
      <x:c r="A4029" s="0" t="s">
        <x:v>135</x:v>
      </x:c>
      <x:c r="B4029" s="0" t="n">
        <x:v>2707</x:v>
      </x:c>
      <x:c r="C4029" s="0" t="s">
        <x:v>128</x:v>
      </x:c>
      <x:c r="D4029" s="0" t="s">
        <x:v>129</x:v>
      </x:c>
      <x:c r="E4029" s="0" t="s">
        <x:v>130</x:v>
      </x:c>
      <x:c r="F4029" s="0" t="s">
        <x:v>20</x:v>
      </x:c>
      <x:c r="G4029" s="0" t="n">
        <x:v>792</x:v>
      </x:c>
      <x:c r="H4029" s="4" t="n">
        <x:v>61.8</x:v>
      </x:c>
      <x:c r="I4029" s="4" t="n">
        <x:v>792</x:v>
      </x:c>
      <x:c r="J4029" s="4" t="n">
        <x:v>0.078</x:v>
      </x:c>
      <x:c r="K4029" s="4">
        <x:f>I4029*J4029</x:f>
      </x:c>
      <x:c r="L4029" s="4" t="n">
        <x:v>187.71</x:v>
      </x:c>
      <x:c r="M4029" s="5">
        <x:f>J4029/2.152*100</x:f>
      </x:c>
      <x:c r="N4029" s="6">
        <x:f>M4029*L4029/100</x:f>
      </x:c>
      <x:c r="O4029" s="6">
        <x:f>H4029-N4029</x:f>
      </x:c>
    </x:row>
    <x:row r="4030" spans="1:25">
      <x:c r="A4030" s="0" t="s">
        <x:v>135</x:v>
      </x:c>
      <x:c r="B4030" s="0" t="n">
        <x:v>2707</x:v>
      </x:c>
      <x:c r="C4030" s="0" t="s">
        <x:v>128</x:v>
      </x:c>
      <x:c r="D4030" s="0" t="s">
        <x:v>18</x:v>
      </x:c>
      <x:c r="E4030" s="0" t="s">
        <x:v>19</x:v>
      </x:c>
      <x:c r="F4030" s="0" t="s">
        <x:v>20</x:v>
      </x:c>
      <x:c r="G4030" s="0" t="n">
        <x:v>792</x:v>
      </x:c>
      <x:c r="H4030" s="4" t="n">
        <x:v>252</x:v>
      </x:c>
      <x:c r="I4030" s="4" t="n">
        <x:v>792</x:v>
      </x:c>
      <x:c r="J4030" s="4" t="n">
        <x:v>0.318</x:v>
      </x:c>
      <x:c r="K4030" s="4">
        <x:f>I4030*J4030</x:f>
      </x:c>
      <x:c r="L4030" s="4" t="n">
        <x:v>187.71</x:v>
      </x:c>
      <x:c r="M4030" s="5">
        <x:f>J4030/2.152*100</x:f>
      </x:c>
      <x:c r="N4030" s="6">
        <x:f>M4030*L4030/100</x:f>
      </x:c>
      <x:c r="O4030" s="6">
        <x:f>H4030-N4030</x:f>
      </x:c>
    </x:row>
    <x:row r="4031" spans="1:25">
      <x:c r="A4031" s="0" t="s">
        <x:v>135</x:v>
      </x:c>
      <x:c r="B4031" s="0" t="n">
        <x:v>2707</x:v>
      </x:c>
      <x:c r="C4031" s="0" t="s">
        <x:v>128</x:v>
      </x:c>
      <x:c r="D4031" s="0" t="s">
        <x:v>18</x:v>
      </x:c>
      <x:c r="E4031" s="0" t="s">
        <x:v>19</x:v>
      </x:c>
      <x:c r="F4031" s="0" t="s">
        <x:v>20</x:v>
      </x:c>
      <x:c r="G4031" s="0" t="n">
        <x:v>792</x:v>
      </x:c>
      <x:c r="H4031" s="4" t="n">
        <x:v>252</x:v>
      </x:c>
      <x:c r="I4031" s="4" t="n">
        <x:v>792</x:v>
      </x:c>
      <x:c r="J4031" s="4" t="n">
        <x:v>0.318</x:v>
      </x:c>
      <x:c r="K4031" s="4">
        <x:f>I4031*J4031</x:f>
      </x:c>
      <x:c r="L4031" s="4" t="n">
        <x:v>187.71</x:v>
      </x:c>
      <x:c r="M4031" s="5">
        <x:f>J4031/2.152*100</x:f>
      </x:c>
      <x:c r="N4031" s="6">
        <x:f>M4031*L4031/100</x:f>
      </x:c>
      <x:c r="O4031" s="6">
        <x:f>H4031-N4031</x:f>
      </x:c>
    </x:row>
    <x:row r="4032" spans="1:25">
      <x:c r="A4032" s="0" t="s">
        <x:v>135</x:v>
      </x:c>
      <x:c r="B4032" s="0" t="n">
        <x:v>2707</x:v>
      </x:c>
      <x:c r="C4032" s="0" t="s">
        <x:v>128</x:v>
      </x:c>
      <x:c r="D4032" s="0" t="s">
        <x:v>129</x:v>
      </x:c>
      <x:c r="E4032" s="0" t="s">
        <x:v>130</x:v>
      </x:c>
      <x:c r="F4032" s="0" t="s">
        <x:v>20</x:v>
      </x:c>
      <x:c r="G4032" s="0" t="n">
        <x:v>792</x:v>
      </x:c>
      <x:c r="H4032" s="4" t="n">
        <x:v>210</x:v>
      </x:c>
      <x:c r="I4032" s="4" t="n">
        <x:v>792</x:v>
      </x:c>
      <x:c r="J4032" s="4" t="n">
        <x:v>0.265</x:v>
      </x:c>
      <x:c r="K4032" s="4">
        <x:f>I4032*J4032</x:f>
      </x:c>
      <x:c r="L4032" s="4" t="n">
        <x:v>187.71</x:v>
      </x:c>
      <x:c r="M4032" s="5">
        <x:f>J4032/2.152*100</x:f>
      </x:c>
      <x:c r="N4032" s="6">
        <x:f>M4032*L4032/100</x:f>
      </x:c>
      <x:c r="O4032" s="6">
        <x:f>H4032-N4032</x:f>
      </x:c>
    </x:row>
    <x:row r="4033" spans="1:25">
      <x:c r="A4033" s="0" t="s">
        <x:v>135</x:v>
      </x:c>
      <x:c r="B4033" s="0" t="n">
        <x:v>2707</x:v>
      </x:c>
      <x:c r="C4033" s="0" t="s">
        <x:v>128</x:v>
      </x:c>
      <x:c r="D4033" s="0" t="s">
        <x:v>129</x:v>
      </x:c>
      <x:c r="E4033" s="0" t="s">
        <x:v>130</x:v>
      </x:c>
      <x:c r="F4033" s="0" t="s">
        <x:v>20</x:v>
      </x:c>
      <x:c r="G4033" s="0" t="n">
        <x:v>792</x:v>
      </x:c>
      <x:c r="H4033" s="4" t="n">
        <x:v>210</x:v>
      </x:c>
      <x:c r="I4033" s="4" t="n">
        <x:v>792</x:v>
      </x:c>
      <x:c r="J4033" s="4" t="n">
        <x:v>0.265</x:v>
      </x:c>
      <x:c r="K4033" s="4">
        <x:f>I4033*J4033</x:f>
      </x:c>
      <x:c r="L4033" s="4" t="n">
        <x:v>187.71</x:v>
      </x:c>
      <x:c r="M4033" s="5">
        <x:f>J4033/2.152*100</x:f>
      </x:c>
      <x:c r="N4033" s="6">
        <x:f>M4033*L4033/100</x:f>
      </x:c>
      <x:c r="O4033" s="6">
        <x:f>H4033-N4033</x:f>
      </x:c>
    </x:row>
    <x:row r="4034" spans="1:25">
      <x:c r="A4034" s="0" t="s">
        <x:v>135</x:v>
      </x:c>
      <x:c r="B4034" s="0" t="n">
        <x:v>2707</x:v>
      </x:c>
      <x:c r="C4034" s="0" t="s">
        <x:v>128</x:v>
      </x:c>
      <x:c r="D4034" s="0" t="s">
        <x:v>18</x:v>
      </x:c>
      <x:c r="E4034" s="0" t="s">
        <x:v>19</x:v>
      </x:c>
      <x:c r="F4034" s="0" t="s">
        <x:v>26</x:v>
      </x:c>
      <x:c r="G4034" s="0" t="n">
        <x:v>792</x:v>
      </x:c>
      <x:c r="H4034" s="4" t="n">
        <x:v>54.321</x:v>
      </x:c>
      <x:c r="I4034" s="4" t="n">
        <x:v>792</x:v>
      </x:c>
      <x:c r="J4034" s="4" t="n">
        <x:v>0.07</x:v>
      </x:c>
      <x:c r="K4034" s="4">
        <x:f>I4034*J4034</x:f>
      </x:c>
      <x:c r="L4034" s="4" t="n">
        <x:v>187.71</x:v>
      </x:c>
      <x:c r="M4034" s="5">
        <x:f>J4034/2.152*100</x:f>
      </x:c>
      <x:c r="N4034" s="6">
        <x:f>M4034*L4034/100</x:f>
      </x:c>
      <x:c r="O4034" s="6">
        <x:f>H4034-N4034</x:f>
      </x:c>
    </x:row>
    <x:row r="4035" spans="1:25">
      <x:c r="A4035" s="0" t="s">
        <x:v>152</x:v>
      </x:c>
      <x:c r="B4035" s="0" t="n">
        <x:v>2708</x:v>
      </x:c>
      <x:c r="C4035" s="0" t="s">
        <x:v>128</x:v>
      </x:c>
      <x:c r="D4035" s="0" t="s">
        <x:v>18</x:v>
      </x:c>
      <x:c r="E4035" s="0" t="s">
        <x:v>19</x:v>
      </x:c>
      <x:c r="F4035" s="0" t="s">
        <x:v>20</x:v>
      </x:c>
      <x:c r="G4035" s="0" t="n">
        <x:v>988</x:v>
      </x:c>
      <x:c r="H4035" s="4" t="n">
        <x:v>118.56</x:v>
      </x:c>
      <x:c r="I4035" s="4" t="n">
        <x:v>400</x:v>
      </x:c>
      <x:c r="J4035" s="4" t="n">
        <x:v>0.12</x:v>
      </x:c>
      <x:c r="K4035" s="4">
        <x:f>I4035*J4035</x:f>
      </x:c>
      <x:c r="L4035" s="4" t="n">
        <x:v>58.872</x:v>
      </x:c>
      <x:c r="M4035" s="5">
        <x:f>J4035/1.19*100</x:f>
      </x:c>
      <x:c r="N4035" s="6">
        <x:f>M4035*L4035/100</x:f>
      </x:c>
      <x:c r="O4035" s="6">
        <x:f>H4035-N4035</x:f>
      </x:c>
    </x:row>
    <x:row r="4036" spans="1:25">
      <x:c r="A4036" s="0" t="s">
        <x:v>152</x:v>
      </x:c>
      <x:c r="B4036" s="0" t="n">
        <x:v>2708</x:v>
      </x:c>
      <x:c r="C4036" s="0" t="s">
        <x:v>128</x:v>
      </x:c>
      <x:c r="D4036" s="0" t="s">
        <x:v>18</x:v>
      </x:c>
      <x:c r="E4036" s="0" t="s">
        <x:v>19</x:v>
      </x:c>
      <x:c r="F4036" s="0" t="s">
        <x:v>20</x:v>
      </x:c>
      <x:c r="G4036" s="0" t="n">
        <x:v>988</x:v>
      </x:c>
      <x:c r="H4036" s="4" t="n">
        <x:v>118.56</x:v>
      </x:c>
      <x:c r="I4036" s="4" t="n">
        <x:v>400</x:v>
      </x:c>
      <x:c r="J4036" s="4" t="n">
        <x:v>0.12</x:v>
      </x:c>
      <x:c r="K4036" s="4">
        <x:f>I4036*J4036</x:f>
      </x:c>
      <x:c r="L4036" s="4" t="n">
        <x:v>58.872</x:v>
      </x:c>
      <x:c r="M4036" s="5">
        <x:f>J4036/1.19*100</x:f>
      </x:c>
      <x:c r="N4036" s="6">
        <x:f>M4036*L4036/100</x:f>
      </x:c>
      <x:c r="O4036" s="6">
        <x:f>H4036-N4036</x:f>
      </x:c>
    </x:row>
    <x:row r="4037" spans="1:25">
      <x:c r="A4037" s="0" t="s">
        <x:v>152</x:v>
      </x:c>
      <x:c r="B4037" s="0" t="n">
        <x:v>2708</x:v>
      </x:c>
      <x:c r="C4037" s="0" t="s">
        <x:v>128</x:v>
      </x:c>
      <x:c r="D4037" s="0" t="s">
        <x:v>18</x:v>
      </x:c>
      <x:c r="E4037" s="0" t="s">
        <x:v>19</x:v>
      </x:c>
      <x:c r="F4037" s="0" t="s">
        <x:v>20</x:v>
      </x:c>
      <x:c r="G4037" s="0" t="n">
        <x:v>988</x:v>
      </x:c>
      <x:c r="H4037" s="4" t="n">
        <x:v>118.56</x:v>
      </x:c>
      <x:c r="I4037" s="4" t="n">
        <x:v>400</x:v>
      </x:c>
      <x:c r="J4037" s="4" t="n">
        <x:v>0.12</x:v>
      </x:c>
      <x:c r="K4037" s="4">
        <x:f>I4037*J4037</x:f>
      </x:c>
      <x:c r="L4037" s="4" t="n">
        <x:v>58.872</x:v>
      </x:c>
      <x:c r="M4037" s="5">
        <x:f>J4037/1.19*100</x:f>
      </x:c>
      <x:c r="N4037" s="6">
        <x:f>M4037*L4037/100</x:f>
      </x:c>
      <x:c r="O4037" s="6">
        <x:f>H4037-N4037</x:f>
      </x:c>
    </x:row>
    <x:row r="4038" spans="1:25">
      <x:c r="A4038" s="0" t="s">
        <x:v>152</x:v>
      </x:c>
      <x:c r="B4038" s="0" t="n">
        <x:v>2708</x:v>
      </x:c>
      <x:c r="C4038" s="0" t="s">
        <x:v>128</x:v>
      </x:c>
      <x:c r="D4038" s="0" t="s">
        <x:v>18</x:v>
      </x:c>
      <x:c r="E4038" s="0" t="s">
        <x:v>19</x:v>
      </x:c>
      <x:c r="F4038" s="0" t="s">
        <x:v>20</x:v>
      </x:c>
      <x:c r="G4038" s="0" t="n">
        <x:v>988</x:v>
      </x:c>
      <x:c r="H4038" s="4" t="n">
        <x:v>118.56</x:v>
      </x:c>
      <x:c r="I4038" s="4" t="n">
        <x:v>400</x:v>
      </x:c>
      <x:c r="J4038" s="4" t="n">
        <x:v>0.12</x:v>
      </x:c>
      <x:c r="K4038" s="4">
        <x:f>I4038*J4038</x:f>
      </x:c>
      <x:c r="L4038" s="4" t="n">
        <x:v>58.872</x:v>
      </x:c>
      <x:c r="M4038" s="5">
        <x:f>J4038/1.19*100</x:f>
      </x:c>
      <x:c r="N4038" s="6">
        <x:f>M4038*L4038/100</x:f>
      </x:c>
      <x:c r="O4038" s="6">
        <x:f>H4038-N4038</x:f>
      </x:c>
    </x:row>
    <x:row r="4039" spans="1:25">
      <x:c r="A4039" s="0" t="s">
        <x:v>152</x:v>
      </x:c>
      <x:c r="B4039" s="0" t="n">
        <x:v>2708</x:v>
      </x:c>
      <x:c r="C4039" s="0" t="s">
        <x:v>128</x:v>
      </x:c>
      <x:c r="D4039" s="0" t="s">
        <x:v>129</x:v>
      </x:c>
      <x:c r="E4039" s="0" t="s">
        <x:v>130</x:v>
      </x:c>
      <x:c r="F4039" s="0" t="s">
        <x:v>20</x:v>
      </x:c>
      <x:c r="G4039" s="0" t="n">
        <x:v>988</x:v>
      </x:c>
      <x:c r="H4039" s="4" t="n">
        <x:v>98.8</x:v>
      </x:c>
      <x:c r="I4039" s="4" t="n">
        <x:v>400</x:v>
      </x:c>
      <x:c r="J4039" s="4" t="n">
        <x:v>0.1</x:v>
      </x:c>
      <x:c r="K4039" s="4">
        <x:f>I4039*J4039</x:f>
      </x:c>
      <x:c r="L4039" s="4" t="n">
        <x:v>58.872</x:v>
      </x:c>
      <x:c r="M4039" s="5">
        <x:f>J4039/1.19*100</x:f>
      </x:c>
      <x:c r="N4039" s="6">
        <x:f>M4039*L4039/100</x:f>
      </x:c>
      <x:c r="O4039" s="6">
        <x:f>H4039-N4039</x:f>
      </x:c>
    </x:row>
    <x:row r="4040" spans="1:25">
      <x:c r="A4040" s="0" t="s">
        <x:v>152</x:v>
      </x:c>
      <x:c r="B4040" s="0" t="n">
        <x:v>2708</x:v>
      </x:c>
      <x:c r="C4040" s="0" t="s">
        <x:v>128</x:v>
      </x:c>
      <x:c r="D4040" s="0" t="s">
        <x:v>18</x:v>
      </x:c>
      <x:c r="E4040" s="0" t="s">
        <x:v>19</x:v>
      </x:c>
      <x:c r="F4040" s="0" t="s">
        <x:v>20</x:v>
      </x:c>
      <x:c r="G4040" s="0" t="n">
        <x:v>988</x:v>
      </x:c>
      <x:c r="H4040" s="4" t="n">
        <x:v>118.56</x:v>
      </x:c>
      <x:c r="I4040" s="4" t="n">
        <x:v>400</x:v>
      </x:c>
      <x:c r="J4040" s="4" t="n">
        <x:v>0.12</x:v>
      </x:c>
      <x:c r="K4040" s="4">
        <x:f>I4040*J4040</x:f>
      </x:c>
      <x:c r="L4040" s="4" t="n">
        <x:v>58.872</x:v>
      </x:c>
      <x:c r="M4040" s="5">
        <x:f>J4040/1.19*100</x:f>
      </x:c>
      <x:c r="N4040" s="6">
        <x:f>M4040*L4040/100</x:f>
      </x:c>
      <x:c r="O4040" s="6">
        <x:f>H4040-N4040</x:f>
      </x:c>
    </x:row>
    <x:row r="4041" spans="1:25">
      <x:c r="A4041" s="0" t="s">
        <x:v>152</x:v>
      </x:c>
      <x:c r="B4041" s="0" t="n">
        <x:v>2708</x:v>
      </x:c>
      <x:c r="C4041" s="0" t="s">
        <x:v>128</x:v>
      </x:c>
      <x:c r="D4041" s="0" t="s">
        <x:v>129</x:v>
      </x:c>
      <x:c r="E4041" s="0" t="s">
        <x:v>130</x:v>
      </x:c>
      <x:c r="F4041" s="0" t="s">
        <x:v>20</x:v>
      </x:c>
      <x:c r="G4041" s="0" t="n">
        <x:v>988</x:v>
      </x:c>
      <x:c r="H4041" s="4" t="n">
        <x:v>98.8</x:v>
      </x:c>
      <x:c r="I4041" s="4" t="n">
        <x:v>400</x:v>
      </x:c>
      <x:c r="J4041" s="4" t="n">
        <x:v>0.1</x:v>
      </x:c>
      <x:c r="K4041" s="4">
        <x:f>I4041*J4041</x:f>
      </x:c>
      <x:c r="L4041" s="4" t="n">
        <x:v>58.872</x:v>
      </x:c>
      <x:c r="M4041" s="5">
        <x:f>J4041/1.19*100</x:f>
      </x:c>
      <x:c r="N4041" s="6">
        <x:f>M4041*L4041/100</x:f>
      </x:c>
      <x:c r="O4041" s="6">
        <x:f>H4041-N4041</x:f>
      </x:c>
    </x:row>
    <x:row r="4042" spans="1:25">
      <x:c r="A4042" s="0" t="s">
        <x:v>152</x:v>
      </x:c>
      <x:c r="B4042" s="0" t="n">
        <x:v>2708</x:v>
      </x:c>
      <x:c r="C4042" s="0" t="s">
        <x:v>128</x:v>
      </x:c>
      <x:c r="D4042" s="0" t="s">
        <x:v>129</x:v>
      </x:c>
      <x:c r="E4042" s="0" t="s">
        <x:v>130</x:v>
      </x:c>
      <x:c r="F4042" s="0" t="s">
        <x:v>20</x:v>
      </x:c>
      <x:c r="G4042" s="0" t="n">
        <x:v>988</x:v>
      </x:c>
      <x:c r="H4042" s="4" t="n">
        <x:v>98.8</x:v>
      </x:c>
      <x:c r="I4042" s="4" t="n">
        <x:v>400</x:v>
      </x:c>
      <x:c r="J4042" s="4" t="n">
        <x:v>0.1</x:v>
      </x:c>
      <x:c r="K4042" s="4">
        <x:f>I4042*J4042</x:f>
      </x:c>
      <x:c r="L4042" s="4" t="n">
        <x:v>58.872</x:v>
      </x:c>
      <x:c r="M4042" s="5">
        <x:f>J4042/1.19*100</x:f>
      </x:c>
      <x:c r="N4042" s="6">
        <x:f>M4042*L4042/100</x:f>
      </x:c>
      <x:c r="O4042" s="6">
        <x:f>H4042-N4042</x:f>
      </x:c>
    </x:row>
    <x:row r="4043" spans="1:25">
      <x:c r="A4043" s="0" t="s">
        <x:v>152</x:v>
      </x:c>
      <x:c r="B4043" s="0" t="n">
        <x:v>2708</x:v>
      </x:c>
      <x:c r="C4043" s="0" t="s">
        <x:v>128</x:v>
      </x:c>
      <x:c r="D4043" s="0" t="s">
        <x:v>129</x:v>
      </x:c>
      <x:c r="E4043" s="0" t="s">
        <x:v>130</x:v>
      </x:c>
      <x:c r="F4043" s="0" t="s">
        <x:v>20</x:v>
      </x:c>
      <x:c r="G4043" s="0" t="n">
        <x:v>988</x:v>
      </x:c>
      <x:c r="H4043" s="4" t="n">
        <x:v>98.8</x:v>
      </x:c>
      <x:c r="I4043" s="4" t="n">
        <x:v>400</x:v>
      </x:c>
      <x:c r="J4043" s="4" t="n">
        <x:v>0.1</x:v>
      </x:c>
      <x:c r="K4043" s="4">
        <x:f>I4043*J4043</x:f>
      </x:c>
      <x:c r="L4043" s="4" t="n">
        <x:v>58.872</x:v>
      </x:c>
      <x:c r="M4043" s="5">
        <x:f>J4043/1.19*100</x:f>
      </x:c>
      <x:c r="N4043" s="6">
        <x:f>M4043*L4043/100</x:f>
      </x:c>
      <x:c r="O4043" s="6">
        <x:f>H4043-N4043</x:f>
      </x:c>
    </x:row>
    <x:row r="4044" spans="1:25">
      <x:c r="A4044" s="0" t="s">
        <x:v>152</x:v>
      </x:c>
      <x:c r="B4044" s="0" t="n">
        <x:v>2708</x:v>
      </x:c>
      <x:c r="C4044" s="0" t="s">
        <x:v>128</x:v>
      </x:c>
      <x:c r="D4044" s="0" t="s">
        <x:v>18</x:v>
      </x:c>
      <x:c r="E4044" s="0" t="s">
        <x:v>19</x:v>
      </x:c>
      <x:c r="F4044" s="0" t="s">
        <x:v>20</x:v>
      </x:c>
      <x:c r="G4044" s="0" t="n">
        <x:v>988</x:v>
      </x:c>
      <x:c r="H4044" s="4" t="n">
        <x:v>118.56</x:v>
      </x:c>
      <x:c r="I4044" s="4" t="n">
        <x:v>400</x:v>
      </x:c>
      <x:c r="J4044" s="4" t="n">
        <x:v>0.12</x:v>
      </x:c>
      <x:c r="K4044" s="4">
        <x:f>I4044*J4044</x:f>
      </x:c>
      <x:c r="L4044" s="4" t="n">
        <x:v>58.872</x:v>
      </x:c>
      <x:c r="M4044" s="5">
        <x:f>J4044/1.19*100</x:f>
      </x:c>
      <x:c r="N4044" s="6">
        <x:f>M4044*L4044/100</x:f>
      </x:c>
      <x:c r="O4044" s="6">
        <x:f>H4044-N4044</x:f>
      </x:c>
    </x:row>
    <x:row r="4045" spans="1:25">
      <x:c r="A4045" s="0" t="s">
        <x:v>152</x:v>
      </x:c>
      <x:c r="B4045" s="0" t="n">
        <x:v>2708</x:v>
      </x:c>
      <x:c r="C4045" s="0" t="s">
        <x:v>128</x:v>
      </x:c>
      <x:c r="D4045" s="0" t="s">
        <x:v>18</x:v>
      </x:c>
      <x:c r="E4045" s="0" t="s">
        <x:v>19</x:v>
      </x:c>
      <x:c r="F4045" s="0" t="s">
        <x:v>26</x:v>
      </x:c>
      <x:c r="G4045" s="0" t="n">
        <x:v>988</x:v>
      </x:c>
      <x:c r="H4045" s="4" t="n">
        <x:v>69.162</x:v>
      </x:c>
      <x:c r="I4045" s="4" t="n">
        <x:v>400</x:v>
      </x:c>
      <x:c r="J4045" s="4" t="n">
        <x:v>0.07</x:v>
      </x:c>
      <x:c r="K4045" s="4">
        <x:f>I4045*J4045</x:f>
      </x:c>
      <x:c r="L4045" s="4" t="n">
        <x:v>58.872</x:v>
      </x:c>
      <x:c r="M4045" s="5">
        <x:f>J4045/1.19*100</x:f>
      </x:c>
      <x:c r="N4045" s="6">
        <x:f>M4045*L4045/100</x:f>
      </x:c>
      <x:c r="O4045" s="6">
        <x:f>H4045-N4045</x:f>
      </x:c>
    </x:row>
    <x:row r="4046" spans="1:25">
      <x:c r="A4046" s="0" t="s">
        <x:v>79</x:v>
      </x:c>
      <x:c r="B4046" s="0" t="n">
        <x:v>2710</x:v>
      </x:c>
      <x:c r="C4046" s="0" t="s">
        <x:v>21</x:v>
      </x:c>
      <x:c r="D4046" s="0" t="s">
        <x:v>33</x:v>
      </x:c>
      <x:c r="E4046" s="0" t="s">
        <x:v>73</x:v>
      </x:c>
      <x:c r="F4046" s="0" t="s">
        <x:v>20</x:v>
      </x:c>
      <x:c r="G4046" s="0" t="n">
        <x:v>173</x:v>
      </x:c>
      <x:c r="H4046" s="4" t="n">
        <x:v>46.018</x:v>
      </x:c>
      <x:c r="I4046" s="4" t="n">
        <x:v>173</x:v>
      </x:c>
      <x:c r="J4046" s="4" t="n">
        <x:v>0.266</x:v>
      </x:c>
      <x:c r="K4046" s="4">
        <x:f>I4046*J4046</x:f>
      </x:c>
      <x:c r="L4046" s="4" t="n">
        <x:v>71.712</x:v>
      </x:c>
      <x:c r="M4046" s="5">
        <x:f>J4046/1.766*100</x:f>
      </x:c>
      <x:c r="N4046" s="6">
        <x:f>M4046*L4046/100</x:f>
      </x:c>
      <x:c r="O4046" s="6">
        <x:f>H4046-N4046</x:f>
      </x:c>
    </x:row>
    <x:row r="4047" spans="1:25">
      <x:c r="A4047" s="0" t="s">
        <x:v>79</x:v>
      </x:c>
      <x:c r="B4047" s="0" t="n">
        <x:v>2710</x:v>
      </x:c>
      <x:c r="C4047" s="0" t="s">
        <x:v>21</x:v>
      </x:c>
      <x:c r="D4047" s="0" t="s">
        <x:v>22</x:v>
      </x:c>
      <x:c r="E4047" s="0" t="s">
        <x:v>74</x:v>
      </x:c>
      <x:c r="F4047" s="0" t="s">
        <x:v>20</x:v>
      </x:c>
      <x:c r="G4047" s="0" t="n">
        <x:v>173</x:v>
      </x:c>
      <x:c r="H4047" s="4" t="n">
        <x:v>50.4</x:v>
      </x:c>
      <x:c r="I4047" s="4" t="n">
        <x:v>173</x:v>
      </x:c>
      <x:c r="J4047" s="4" t="n">
        <x:v>0.291</x:v>
      </x:c>
      <x:c r="K4047" s="4">
        <x:f>I4047*J4047</x:f>
      </x:c>
      <x:c r="L4047" s="4" t="n">
        <x:v>71.712</x:v>
      </x:c>
      <x:c r="M4047" s="5">
        <x:f>J4047/1.766*100</x:f>
      </x:c>
      <x:c r="N4047" s="6">
        <x:f>M4047*L4047/100</x:f>
      </x:c>
      <x:c r="O4047" s="6">
        <x:f>H4047-N4047</x:f>
      </x:c>
    </x:row>
    <x:row r="4048" spans="1:25">
      <x:c r="A4048" s="0" t="s">
        <x:v>79</x:v>
      </x:c>
      <x:c r="B4048" s="0" t="n">
        <x:v>2710</x:v>
      </x:c>
      <x:c r="C4048" s="0" t="s">
        <x:v>21</x:v>
      </x:c>
      <x:c r="D4048" s="0" t="s">
        <x:v>22</x:v>
      </x:c>
      <x:c r="E4048" s="0" t="s">
        <x:v>74</x:v>
      </x:c>
      <x:c r="F4048" s="0" t="s">
        <x:v>20</x:v>
      </x:c>
      <x:c r="G4048" s="0" t="n">
        <x:v>173</x:v>
      </x:c>
      <x:c r="H4048" s="4" t="n">
        <x:v>50.4</x:v>
      </x:c>
      <x:c r="I4048" s="4" t="n">
        <x:v>173</x:v>
      </x:c>
      <x:c r="J4048" s="4" t="n">
        <x:v>0.291</x:v>
      </x:c>
      <x:c r="K4048" s="4">
        <x:f>I4048*J4048</x:f>
      </x:c>
      <x:c r="L4048" s="4" t="n">
        <x:v>71.712</x:v>
      </x:c>
      <x:c r="M4048" s="5">
        <x:f>J4048/1.766*100</x:f>
      </x:c>
      <x:c r="N4048" s="6">
        <x:f>M4048*L4048/100</x:f>
      </x:c>
      <x:c r="O4048" s="6">
        <x:f>H4048-N4048</x:f>
      </x:c>
    </x:row>
    <x:row r="4049" spans="1:25">
      <x:c r="A4049" s="0" t="s">
        <x:v>79</x:v>
      </x:c>
      <x:c r="B4049" s="0" t="n">
        <x:v>2710</x:v>
      </x:c>
      <x:c r="C4049" s="0" t="s">
        <x:v>21</x:v>
      </x:c>
      <x:c r="D4049" s="0" t="s">
        <x:v>33</x:v>
      </x:c>
      <x:c r="E4049" s="0" t="s">
        <x:v>73</x:v>
      </x:c>
      <x:c r="F4049" s="0" t="s">
        <x:v>26</x:v>
      </x:c>
      <x:c r="G4049" s="0" t="n">
        <x:v>173</x:v>
      </x:c>
      <x:c r="H4049" s="4" t="n">
        <x:v>13.495</x:v>
      </x:c>
      <x:c r="I4049" s="4" t="n">
        <x:v>173</x:v>
      </x:c>
      <x:c r="J4049" s="4" t="n">
        <x:v>0.078</x:v>
      </x:c>
      <x:c r="K4049" s="4">
        <x:f>I4049*J4049</x:f>
      </x:c>
      <x:c r="L4049" s="4" t="n">
        <x:v>71.712</x:v>
      </x:c>
      <x:c r="M4049" s="5">
        <x:f>J4049/1.766*100</x:f>
      </x:c>
      <x:c r="N4049" s="6">
        <x:f>M4049*L4049/100</x:f>
      </x:c>
      <x:c r="O4049" s="6">
        <x:f>H4049-N4049</x:f>
      </x:c>
    </x:row>
    <x:row r="4050" spans="1:25">
      <x:c r="A4050" s="0" t="s">
        <x:v>79</x:v>
      </x:c>
      <x:c r="B4050" s="0" t="n">
        <x:v>2710</x:v>
      </x:c>
      <x:c r="C4050" s="0" t="s">
        <x:v>21</x:v>
      </x:c>
      <x:c r="D4050" s="0" t="s">
        <x:v>36</x:v>
      </x:c>
      <x:c r="E4050" s="0" t="s">
        <x:v>75</x:v>
      </x:c>
      <x:c r="F4050" s="0" t="s">
        <x:v>26</x:v>
      </x:c>
      <x:c r="G4050" s="0" t="n">
        <x:v>173</x:v>
      </x:c>
      <x:c r="H4050" s="4" t="n">
        <x:v>72.66</x:v>
      </x:c>
      <x:c r="I4050" s="4" t="n">
        <x:v>173</x:v>
      </x:c>
      <x:c r="J4050" s="4" t="n">
        <x:v>0.42</x:v>
      </x:c>
      <x:c r="K4050" s="4">
        <x:f>I4050*J4050</x:f>
      </x:c>
      <x:c r="L4050" s="4" t="n">
        <x:v>71.712</x:v>
      </x:c>
      <x:c r="M4050" s="5">
        <x:f>J4050/1.766*100</x:f>
      </x:c>
      <x:c r="N4050" s="6">
        <x:f>M4050*L4050/100</x:f>
      </x:c>
      <x:c r="O4050" s="6">
        <x:f>H4050-N4050</x:f>
      </x:c>
    </x:row>
    <x:row r="4051" spans="1:25">
      <x:c r="A4051" s="0" t="s">
        <x:v>79</x:v>
      </x:c>
      <x:c r="B4051" s="0" t="n">
        <x:v>2710</x:v>
      </x:c>
      <x:c r="C4051" s="0" t="s">
        <x:v>21</x:v>
      </x:c>
      <x:c r="D4051" s="0" t="s">
        <x:v>36</x:v>
      </x:c>
      <x:c r="E4051" s="0" t="s">
        <x:v>76</x:v>
      </x:c>
      <x:c r="F4051" s="0" t="s">
        <x:v>26</x:v>
      </x:c>
      <x:c r="G4051" s="0" t="n">
        <x:v>173</x:v>
      </x:c>
      <x:c r="H4051" s="4" t="n">
        <x:v>72.661</x:v>
      </x:c>
      <x:c r="I4051" s="4" t="n">
        <x:v>173</x:v>
      </x:c>
      <x:c r="J4051" s="4" t="n">
        <x:v>0.42</x:v>
      </x:c>
      <x:c r="K4051" s="4">
        <x:f>I4051*J4051</x:f>
      </x:c>
      <x:c r="L4051" s="4" t="n">
        <x:v>71.712</x:v>
      </x:c>
      <x:c r="M4051" s="5">
        <x:f>J4051/1.766*100</x:f>
      </x:c>
      <x:c r="N4051" s="6">
        <x:f>M4051*L4051/100</x:f>
      </x:c>
      <x:c r="O4051" s="6">
        <x:f>H4051-N4051</x:f>
      </x:c>
    </x:row>
    <x:row r="4052" spans="1:25">
      <x:c r="A4052" s="0" t="s">
        <x:v>90</x:v>
      </x:c>
      <x:c r="B4052" s="0" t="n">
        <x:v>2711</x:v>
      </x:c>
      <x:c r="C4052" s="0" t="s">
        <x:v>21</x:v>
      </x:c>
      <x:c r="D4052" s="0" t="s">
        <x:v>22</x:v>
      </x:c>
      <x:c r="E4052" s="0" t="s">
        <x:v>74</x:v>
      </x:c>
      <x:c r="F4052" s="0" t="s">
        <x:v>20</x:v>
      </x:c>
      <x:c r="G4052" s="0" t="n">
        <x:v>173</x:v>
      </x:c>
      <x:c r="H4052" s="4" t="n">
        <x:v>50.4</x:v>
      </x:c>
      <x:c r="I4052" s="4" t="n">
        <x:v>173</x:v>
      </x:c>
      <x:c r="J4052" s="4" t="n">
        <x:v>0.291</x:v>
      </x:c>
      <x:c r="K4052" s="4">
        <x:f>I4052*J4052</x:f>
      </x:c>
      <x:c r="L4052" s="4" t="n">
        <x:v>61.984</x:v>
      </x:c>
      <x:c r="M4052" s="5">
        <x:f>J4052/2.057*100</x:f>
      </x:c>
      <x:c r="N4052" s="6">
        <x:f>M4052*L4052/100</x:f>
      </x:c>
      <x:c r="O4052" s="6">
        <x:f>H4052-N4052</x:f>
      </x:c>
    </x:row>
    <x:row r="4053" spans="1:25">
      <x:c r="A4053" s="0" t="s">
        <x:v>90</x:v>
      </x:c>
      <x:c r="B4053" s="0" t="n">
        <x:v>2711</x:v>
      </x:c>
      <x:c r="C4053" s="0" t="s">
        <x:v>21</x:v>
      </x:c>
      <x:c r="D4053" s="0" t="s">
        <x:v>22</x:v>
      </x:c>
      <x:c r="E4053" s="0" t="s">
        <x:v>74</x:v>
      </x:c>
      <x:c r="F4053" s="0" t="s">
        <x:v>20</x:v>
      </x:c>
      <x:c r="G4053" s="0" t="n">
        <x:v>173</x:v>
      </x:c>
      <x:c r="H4053" s="4" t="n">
        <x:v>50.4</x:v>
      </x:c>
      <x:c r="I4053" s="4" t="n">
        <x:v>173</x:v>
      </x:c>
      <x:c r="J4053" s="4" t="n">
        <x:v>0.291</x:v>
      </x:c>
      <x:c r="K4053" s="4">
        <x:f>I4053*J4053</x:f>
      </x:c>
      <x:c r="L4053" s="4" t="n">
        <x:v>61.984</x:v>
      </x:c>
      <x:c r="M4053" s="5">
        <x:f>J4053/2.057*100</x:f>
      </x:c>
      <x:c r="N4053" s="6">
        <x:f>M4053*L4053/100</x:f>
      </x:c>
      <x:c r="O4053" s="6">
        <x:f>H4053-N4053</x:f>
      </x:c>
    </x:row>
    <x:row r="4054" spans="1:25">
      <x:c r="A4054" s="0" t="s">
        <x:v>90</x:v>
      </x:c>
      <x:c r="B4054" s="0" t="n">
        <x:v>2711</x:v>
      </x:c>
      <x:c r="C4054" s="0" t="s">
        <x:v>21</x:v>
      </x:c>
      <x:c r="D4054" s="0" t="s">
        <x:v>22</x:v>
      </x:c>
      <x:c r="E4054" s="0" t="s">
        <x:v>74</x:v>
      </x:c>
      <x:c r="F4054" s="0" t="s">
        <x:v>20</x:v>
      </x:c>
      <x:c r="G4054" s="0" t="n">
        <x:v>173</x:v>
      </x:c>
      <x:c r="H4054" s="4" t="n">
        <x:v>50.4</x:v>
      </x:c>
      <x:c r="I4054" s="4" t="n">
        <x:v>173</x:v>
      </x:c>
      <x:c r="J4054" s="4" t="n">
        <x:v>0.291</x:v>
      </x:c>
      <x:c r="K4054" s="4">
        <x:f>I4054*J4054</x:f>
      </x:c>
      <x:c r="L4054" s="4" t="n">
        <x:v>61.984</x:v>
      </x:c>
      <x:c r="M4054" s="5">
        <x:f>J4054/2.057*100</x:f>
      </x:c>
      <x:c r="N4054" s="6">
        <x:f>M4054*L4054/100</x:f>
      </x:c>
      <x:c r="O4054" s="6">
        <x:f>H4054-N4054</x:f>
      </x:c>
    </x:row>
    <x:row r="4055" spans="1:25">
      <x:c r="A4055" s="0" t="s">
        <x:v>90</x:v>
      </x:c>
      <x:c r="B4055" s="0" t="n">
        <x:v>2711</x:v>
      </x:c>
      <x:c r="C4055" s="0" t="s">
        <x:v>21</x:v>
      </x:c>
      <x:c r="D4055" s="0" t="s">
        <x:v>33</x:v>
      </x:c>
      <x:c r="E4055" s="0" t="s">
        <x:v>73</x:v>
      </x:c>
      <x:c r="F4055" s="0" t="s">
        <x:v>20</x:v>
      </x:c>
      <x:c r="G4055" s="0" t="n">
        <x:v>173</x:v>
      </x:c>
      <x:c r="H4055" s="4" t="n">
        <x:v>46.018</x:v>
      </x:c>
      <x:c r="I4055" s="4" t="n">
        <x:v>173</x:v>
      </x:c>
      <x:c r="J4055" s="4" t="n">
        <x:v>0.266</x:v>
      </x:c>
      <x:c r="K4055" s="4">
        <x:f>I4055*J4055</x:f>
      </x:c>
      <x:c r="L4055" s="4" t="n">
        <x:v>61.984</x:v>
      </x:c>
      <x:c r="M4055" s="5">
        <x:f>J4055/2.057*100</x:f>
      </x:c>
      <x:c r="N4055" s="6">
        <x:f>M4055*L4055/100</x:f>
      </x:c>
      <x:c r="O4055" s="6">
        <x:f>H4055-N4055</x:f>
      </x:c>
    </x:row>
    <x:row r="4056" spans="1:25">
      <x:c r="A4056" s="0" t="s">
        <x:v>90</x:v>
      </x:c>
      <x:c r="B4056" s="0" t="n">
        <x:v>2711</x:v>
      </x:c>
      <x:c r="C4056" s="0" t="s">
        <x:v>21</x:v>
      </x:c>
      <x:c r="D4056" s="0" t="s">
        <x:v>33</x:v>
      </x:c>
      <x:c r="E4056" s="0" t="s">
        <x:v>73</x:v>
      </x:c>
      <x:c r="F4056" s="0" t="s">
        <x:v>26</x:v>
      </x:c>
      <x:c r="G4056" s="0" t="n">
        <x:v>173</x:v>
      </x:c>
      <x:c r="H4056" s="4" t="n">
        <x:v>13.495</x:v>
      </x:c>
      <x:c r="I4056" s="4" t="n">
        <x:v>173</x:v>
      </x:c>
      <x:c r="J4056" s="4" t="n">
        <x:v>0.078</x:v>
      </x:c>
      <x:c r="K4056" s="4">
        <x:f>I4056*J4056</x:f>
      </x:c>
      <x:c r="L4056" s="4" t="n">
        <x:v>61.984</x:v>
      </x:c>
      <x:c r="M4056" s="5">
        <x:f>J4056/2.057*100</x:f>
      </x:c>
      <x:c r="N4056" s="6">
        <x:f>M4056*L4056/100</x:f>
      </x:c>
      <x:c r="O4056" s="6">
        <x:f>H4056-N4056</x:f>
      </x:c>
    </x:row>
    <x:row r="4057" spans="1:25">
      <x:c r="A4057" s="0" t="s">
        <x:v>90</x:v>
      </x:c>
      <x:c r="B4057" s="0" t="n">
        <x:v>2711</x:v>
      </x:c>
      <x:c r="C4057" s="0" t="s">
        <x:v>21</x:v>
      </x:c>
      <x:c r="D4057" s="0" t="s">
        <x:v>36</x:v>
      </x:c>
      <x:c r="E4057" s="0" t="s">
        <x:v>75</x:v>
      </x:c>
      <x:c r="F4057" s="0" t="s">
        <x:v>26</x:v>
      </x:c>
      <x:c r="G4057" s="0" t="n">
        <x:v>173</x:v>
      </x:c>
      <x:c r="H4057" s="4" t="n">
        <x:v>73.261</x:v>
      </x:c>
      <x:c r="I4057" s="4" t="n">
        <x:v>173</x:v>
      </x:c>
      <x:c r="J4057" s="4" t="n">
        <x:v>0.42</x:v>
      </x:c>
      <x:c r="K4057" s="4">
        <x:f>I4057*J4057</x:f>
      </x:c>
      <x:c r="L4057" s="4" t="n">
        <x:v>61.984</x:v>
      </x:c>
      <x:c r="M4057" s="5">
        <x:f>J4057/2.057*100</x:f>
      </x:c>
      <x:c r="N4057" s="6">
        <x:f>M4057*L4057/100</x:f>
      </x:c>
      <x:c r="O4057" s="6">
        <x:f>H4057-N4057</x:f>
      </x:c>
    </x:row>
    <x:row r="4058" spans="1:25">
      <x:c r="A4058" s="0" t="s">
        <x:v>90</x:v>
      </x:c>
      <x:c r="B4058" s="0" t="n">
        <x:v>2711</x:v>
      </x:c>
      <x:c r="C4058" s="0" t="s">
        <x:v>21</x:v>
      </x:c>
      <x:c r="D4058" s="0" t="s">
        <x:v>36</x:v>
      </x:c>
      <x:c r="E4058" s="0" t="s">
        <x:v>76</x:v>
      </x:c>
      <x:c r="F4058" s="0" t="s">
        <x:v>26</x:v>
      </x:c>
      <x:c r="G4058" s="0" t="n">
        <x:v>173</x:v>
      </x:c>
      <x:c r="H4058" s="4" t="n">
        <x:v>72.662</x:v>
      </x:c>
      <x:c r="I4058" s="4" t="n">
        <x:v>173</x:v>
      </x:c>
      <x:c r="J4058" s="4" t="n">
        <x:v>0.42</x:v>
      </x:c>
      <x:c r="K4058" s="4">
        <x:f>I4058*J4058</x:f>
      </x:c>
      <x:c r="L4058" s="4" t="n">
        <x:v>61.984</x:v>
      </x:c>
      <x:c r="M4058" s="5">
        <x:f>J4058/2.057*100</x:f>
      </x:c>
      <x:c r="N4058" s="6">
        <x:f>M4058*L4058/100</x:f>
      </x:c>
      <x:c r="O4058" s="6">
        <x:f>H4058-N4058</x:f>
      </x:c>
    </x:row>
    <x:row r="4059" spans="1:25">
      <x:c r="A4059" s="0" t="s">
        <x:v>48</x:v>
      </x:c>
      <x:c r="B4059" s="0" t="n">
        <x:v>2712</x:v>
      </x:c>
      <x:c r="C4059" s="0" t="s">
        <x:v>21</x:v>
      </x:c>
      <x:c r="D4059" s="0" t="s">
        <x:v>33</x:v>
      </x:c>
      <x:c r="E4059" s="0" t="s">
        <x:v>73</x:v>
      </x:c>
      <x:c r="F4059" s="0" t="s">
        <x:v>20</x:v>
      </x:c>
      <x:c r="G4059" s="0" t="n">
        <x:v>173</x:v>
      </x:c>
      <x:c r="H4059" s="4" t="n">
        <x:v>46.018</x:v>
      </x:c>
      <x:c r="I4059" s="4" t="n">
        <x:v>173</x:v>
      </x:c>
      <x:c r="J4059" s="4" t="n">
        <x:v>0.266</x:v>
      </x:c>
      <x:c r="K4059" s="4">
        <x:f>I4059*J4059</x:f>
      </x:c>
      <x:c r="L4059" s="4" t="n">
        <x:v>27.702</x:v>
      </x:c>
      <x:c r="M4059" s="5">
        <x:f>J4059/1.758*100</x:f>
      </x:c>
      <x:c r="N4059" s="6">
        <x:f>M4059*L4059/100</x:f>
      </x:c>
      <x:c r="O4059" s="6">
        <x:f>H4059-N4059</x:f>
      </x:c>
    </x:row>
    <x:row r="4060" spans="1:25">
      <x:c r="A4060" s="0" t="s">
        <x:v>48</x:v>
      </x:c>
      <x:c r="B4060" s="0" t="n">
        <x:v>2712</x:v>
      </x:c>
      <x:c r="C4060" s="0" t="s">
        <x:v>21</x:v>
      </x:c>
      <x:c r="D4060" s="0" t="s">
        <x:v>22</x:v>
      </x:c>
      <x:c r="E4060" s="0" t="s">
        <x:v>74</x:v>
      </x:c>
      <x:c r="F4060" s="0" t="s">
        <x:v>20</x:v>
      </x:c>
      <x:c r="G4060" s="0" t="n">
        <x:v>173</x:v>
      </x:c>
      <x:c r="H4060" s="4" t="n">
        <x:v>49.728</x:v>
      </x:c>
      <x:c r="I4060" s="4" t="n">
        <x:v>173</x:v>
      </x:c>
      <x:c r="J4060" s="4" t="n">
        <x:v>0.287</x:v>
      </x:c>
      <x:c r="K4060" s="4">
        <x:f>I4060*J4060</x:f>
      </x:c>
      <x:c r="L4060" s="4" t="n">
        <x:v>27.702</x:v>
      </x:c>
      <x:c r="M4060" s="5">
        <x:f>J4060/1.758*100</x:f>
      </x:c>
      <x:c r="N4060" s="6">
        <x:f>M4060*L4060/100</x:f>
      </x:c>
      <x:c r="O4060" s="6">
        <x:f>H4060-N4060</x:f>
      </x:c>
    </x:row>
    <x:row r="4061" spans="1:25">
      <x:c r="A4061" s="0" t="s">
        <x:v>48</x:v>
      </x:c>
      <x:c r="B4061" s="0" t="n">
        <x:v>2712</x:v>
      </x:c>
      <x:c r="C4061" s="0" t="s">
        <x:v>21</x:v>
      </x:c>
      <x:c r="D4061" s="0" t="s">
        <x:v>22</x:v>
      </x:c>
      <x:c r="E4061" s="0" t="s">
        <x:v>74</x:v>
      </x:c>
      <x:c r="F4061" s="0" t="s">
        <x:v>20</x:v>
      </x:c>
      <x:c r="G4061" s="0" t="n">
        <x:v>173</x:v>
      </x:c>
      <x:c r="H4061" s="4" t="n">
        <x:v>49.728</x:v>
      </x:c>
      <x:c r="I4061" s="4" t="n">
        <x:v>173</x:v>
      </x:c>
      <x:c r="J4061" s="4" t="n">
        <x:v>0.287</x:v>
      </x:c>
      <x:c r="K4061" s="4">
        <x:f>I4061*J4061</x:f>
      </x:c>
      <x:c r="L4061" s="4" t="n">
        <x:v>27.702</x:v>
      </x:c>
      <x:c r="M4061" s="5">
        <x:f>J4061/1.758*100</x:f>
      </x:c>
      <x:c r="N4061" s="6">
        <x:f>M4061*L4061/100</x:f>
      </x:c>
      <x:c r="O4061" s="6">
        <x:f>H4061-N4061</x:f>
      </x:c>
    </x:row>
    <x:row r="4062" spans="1:25">
      <x:c r="A4062" s="0" t="s">
        <x:v>48</x:v>
      </x:c>
      <x:c r="B4062" s="0" t="n">
        <x:v>2712</x:v>
      </x:c>
      <x:c r="C4062" s="0" t="s">
        <x:v>21</x:v>
      </x:c>
      <x:c r="D4062" s="0" t="s">
        <x:v>33</x:v>
      </x:c>
      <x:c r="E4062" s="0" t="s">
        <x:v>73</x:v>
      </x:c>
      <x:c r="F4062" s="0" t="s">
        <x:v>26</x:v>
      </x:c>
      <x:c r="G4062" s="0" t="n">
        <x:v>173</x:v>
      </x:c>
      <x:c r="H4062" s="4" t="n">
        <x:v>13.495</x:v>
      </x:c>
      <x:c r="I4062" s="4" t="n">
        <x:v>173</x:v>
      </x:c>
      <x:c r="J4062" s="4" t="n">
        <x:v>0.078</x:v>
      </x:c>
      <x:c r="K4062" s="4">
        <x:f>I4062*J4062</x:f>
      </x:c>
      <x:c r="L4062" s="4" t="n">
        <x:v>27.702</x:v>
      </x:c>
      <x:c r="M4062" s="5">
        <x:f>J4062/1.758*100</x:f>
      </x:c>
      <x:c r="N4062" s="6">
        <x:f>M4062*L4062/100</x:f>
      </x:c>
      <x:c r="O4062" s="6">
        <x:f>H4062-N4062</x:f>
      </x:c>
    </x:row>
    <x:row r="4063" spans="1:25">
      <x:c r="A4063" s="0" t="s">
        <x:v>48</x:v>
      </x:c>
      <x:c r="B4063" s="0" t="n">
        <x:v>2712</x:v>
      </x:c>
      <x:c r="C4063" s="0" t="s">
        <x:v>21</x:v>
      </x:c>
      <x:c r="D4063" s="0" t="s">
        <x:v>36</x:v>
      </x:c>
      <x:c r="E4063" s="0" t="s">
        <x:v>75</x:v>
      </x:c>
      <x:c r="F4063" s="0" t="s">
        <x:v>26</x:v>
      </x:c>
      <x:c r="G4063" s="0" t="n">
        <x:v>173</x:v>
      </x:c>
      <x:c r="H4063" s="4" t="n">
        <x:v>72.663</x:v>
      </x:c>
      <x:c r="I4063" s="4" t="n">
        <x:v>173</x:v>
      </x:c>
      <x:c r="J4063" s="4" t="n">
        <x:v>0.42</x:v>
      </x:c>
      <x:c r="K4063" s="4">
        <x:f>I4063*J4063</x:f>
      </x:c>
      <x:c r="L4063" s="4" t="n">
        <x:v>27.702</x:v>
      </x:c>
      <x:c r="M4063" s="5">
        <x:f>J4063/1.758*100</x:f>
      </x:c>
      <x:c r="N4063" s="6">
        <x:f>M4063*L4063/100</x:f>
      </x:c>
      <x:c r="O4063" s="6">
        <x:f>H4063-N4063</x:f>
      </x:c>
    </x:row>
    <x:row r="4064" spans="1:25">
      <x:c r="A4064" s="0" t="s">
        <x:v>48</x:v>
      </x:c>
      <x:c r="B4064" s="0" t="n">
        <x:v>2712</x:v>
      </x:c>
      <x:c r="C4064" s="0" t="s">
        <x:v>21</x:v>
      </x:c>
      <x:c r="D4064" s="0" t="s">
        <x:v>36</x:v>
      </x:c>
      <x:c r="E4064" s="0" t="s">
        <x:v>76</x:v>
      </x:c>
      <x:c r="F4064" s="0" t="s">
        <x:v>26</x:v>
      </x:c>
      <x:c r="G4064" s="0" t="n">
        <x:v>173</x:v>
      </x:c>
      <x:c r="H4064" s="4" t="n">
        <x:v>72.661</x:v>
      </x:c>
      <x:c r="I4064" s="4" t="n">
        <x:v>173</x:v>
      </x:c>
      <x:c r="J4064" s="4" t="n">
        <x:v>0.42</x:v>
      </x:c>
      <x:c r="K4064" s="4">
        <x:f>I4064*J4064</x:f>
      </x:c>
      <x:c r="L4064" s="4" t="n">
        <x:v>27.702</x:v>
      </x:c>
      <x:c r="M4064" s="5">
        <x:f>J4064/1.758*100</x:f>
      </x:c>
      <x:c r="N4064" s="6">
        <x:f>M4064*L4064/100</x:f>
      </x:c>
      <x:c r="O4064" s="6">
        <x:f>H4064-N4064</x:f>
      </x:c>
    </x:row>
    <x:row r="4065" spans="1:25">
      <x:c r="A4065" s="0" t="s">
        <x:v>92</x:v>
      </x:c>
      <x:c r="B4065" s="0" t="n">
        <x:v>2713</x:v>
      </x:c>
      <x:c r="C4065" s="0" t="s">
        <x:v>21</x:v>
      </x:c>
      <x:c r="D4065" s="0" t="s">
        <x:v>33</x:v>
      </x:c>
      <x:c r="E4065" s="0" t="s">
        <x:v>73</x:v>
      </x:c>
      <x:c r="F4065" s="0" t="s">
        <x:v>20</x:v>
      </x:c>
      <x:c r="G4065" s="0" t="n">
        <x:v>173</x:v>
      </x:c>
      <x:c r="H4065" s="4" t="n">
        <x:v>46.018</x:v>
      </x:c>
      <x:c r="I4065" s="4" t="n">
        <x:v>173</x:v>
      </x:c>
      <x:c r="J4065" s="4" t="n">
        <x:v>0.266</x:v>
      </x:c>
      <x:c r="K4065" s="4">
        <x:f>I4065*J4065</x:f>
      </x:c>
      <x:c r="L4065" s="4" t="n">
        <x:v>50.201</x:v>
      </x:c>
      <x:c r="M4065" s="5">
        <x:f>J4065/1.766*100</x:f>
      </x:c>
      <x:c r="N4065" s="6">
        <x:f>M4065*L4065/100</x:f>
      </x:c>
      <x:c r="O4065" s="6">
        <x:f>H4065-N4065</x:f>
      </x:c>
    </x:row>
    <x:row r="4066" spans="1:25">
      <x:c r="A4066" s="0" t="s">
        <x:v>92</x:v>
      </x:c>
      <x:c r="B4066" s="0" t="n">
        <x:v>2713</x:v>
      </x:c>
      <x:c r="C4066" s="0" t="s">
        <x:v>21</x:v>
      </x:c>
      <x:c r="D4066" s="0" t="s">
        <x:v>22</x:v>
      </x:c>
      <x:c r="E4066" s="0" t="s">
        <x:v>74</x:v>
      </x:c>
      <x:c r="F4066" s="0" t="s">
        <x:v>20</x:v>
      </x:c>
      <x:c r="G4066" s="0" t="n">
        <x:v>173</x:v>
      </x:c>
      <x:c r="H4066" s="4" t="n">
        <x:v>50.4</x:v>
      </x:c>
      <x:c r="I4066" s="4" t="n">
        <x:v>173</x:v>
      </x:c>
      <x:c r="J4066" s="4" t="n">
        <x:v>0.291</x:v>
      </x:c>
      <x:c r="K4066" s="4">
        <x:f>I4066*J4066</x:f>
      </x:c>
      <x:c r="L4066" s="4" t="n">
        <x:v>50.201</x:v>
      </x:c>
      <x:c r="M4066" s="5">
        <x:f>J4066/1.766*100</x:f>
      </x:c>
      <x:c r="N4066" s="6">
        <x:f>M4066*L4066/100</x:f>
      </x:c>
      <x:c r="O4066" s="6">
        <x:f>H4066-N4066</x:f>
      </x:c>
    </x:row>
    <x:row r="4067" spans="1:25">
      <x:c r="A4067" s="0" t="s">
        <x:v>92</x:v>
      </x:c>
      <x:c r="B4067" s="0" t="n">
        <x:v>2713</x:v>
      </x:c>
      <x:c r="C4067" s="0" t="s">
        <x:v>21</x:v>
      </x:c>
      <x:c r="D4067" s="0" t="s">
        <x:v>22</x:v>
      </x:c>
      <x:c r="E4067" s="0" t="s">
        <x:v>74</x:v>
      </x:c>
      <x:c r="F4067" s="0" t="s">
        <x:v>20</x:v>
      </x:c>
      <x:c r="G4067" s="0" t="n">
        <x:v>173</x:v>
      </x:c>
      <x:c r="H4067" s="4" t="n">
        <x:v>50.4</x:v>
      </x:c>
      <x:c r="I4067" s="4" t="n">
        <x:v>173</x:v>
      </x:c>
      <x:c r="J4067" s="4" t="n">
        <x:v>0.291</x:v>
      </x:c>
      <x:c r="K4067" s="4">
        <x:f>I4067*J4067</x:f>
      </x:c>
      <x:c r="L4067" s="4" t="n">
        <x:v>50.201</x:v>
      </x:c>
      <x:c r="M4067" s="5">
        <x:f>J4067/1.766*100</x:f>
      </x:c>
      <x:c r="N4067" s="6">
        <x:f>M4067*L4067/100</x:f>
      </x:c>
      <x:c r="O4067" s="6">
        <x:f>H4067-N4067</x:f>
      </x:c>
    </x:row>
    <x:row r="4068" spans="1:25">
      <x:c r="A4068" s="0" t="s">
        <x:v>92</x:v>
      </x:c>
      <x:c r="B4068" s="0" t="n">
        <x:v>2713</x:v>
      </x:c>
      <x:c r="C4068" s="0" t="s">
        <x:v>21</x:v>
      </x:c>
      <x:c r="D4068" s="0" t="s">
        <x:v>33</x:v>
      </x:c>
      <x:c r="E4068" s="0" t="s">
        <x:v>73</x:v>
      </x:c>
      <x:c r="F4068" s="0" t="s">
        <x:v>26</x:v>
      </x:c>
      <x:c r="G4068" s="0" t="n">
        <x:v>173</x:v>
      </x:c>
      <x:c r="H4068" s="4" t="n">
        <x:v>13.498</x:v>
      </x:c>
      <x:c r="I4068" s="4" t="n">
        <x:v>173</x:v>
      </x:c>
      <x:c r="J4068" s="4" t="n">
        <x:v>0.078</x:v>
      </x:c>
      <x:c r="K4068" s="4">
        <x:f>I4068*J4068</x:f>
      </x:c>
      <x:c r="L4068" s="4" t="n">
        <x:v>50.201</x:v>
      </x:c>
      <x:c r="M4068" s="5">
        <x:f>J4068/1.766*100</x:f>
      </x:c>
      <x:c r="N4068" s="6">
        <x:f>M4068*L4068/100</x:f>
      </x:c>
      <x:c r="O4068" s="6">
        <x:f>H4068-N4068</x:f>
      </x:c>
    </x:row>
    <x:row r="4069" spans="1:25">
      <x:c r="A4069" s="0" t="s">
        <x:v>92</x:v>
      </x:c>
      <x:c r="B4069" s="0" t="n">
        <x:v>2713</x:v>
      </x:c>
      <x:c r="C4069" s="0" t="s">
        <x:v>21</x:v>
      </x:c>
      <x:c r="D4069" s="0" t="s">
        <x:v>36</x:v>
      </x:c>
      <x:c r="E4069" s="0" t="s">
        <x:v>75</x:v>
      </x:c>
      <x:c r="F4069" s="0" t="s">
        <x:v>26</x:v>
      </x:c>
      <x:c r="G4069" s="0" t="n">
        <x:v>173</x:v>
      </x:c>
      <x:c r="H4069" s="4" t="n">
        <x:v>72.66</x:v>
      </x:c>
      <x:c r="I4069" s="4" t="n">
        <x:v>173</x:v>
      </x:c>
      <x:c r="J4069" s="4" t="n">
        <x:v>0.42</x:v>
      </x:c>
      <x:c r="K4069" s="4">
        <x:f>I4069*J4069</x:f>
      </x:c>
      <x:c r="L4069" s="4" t="n">
        <x:v>50.201</x:v>
      </x:c>
      <x:c r="M4069" s="5">
        <x:f>J4069/1.766*100</x:f>
      </x:c>
      <x:c r="N4069" s="6">
        <x:f>M4069*L4069/100</x:f>
      </x:c>
      <x:c r="O4069" s="6">
        <x:f>H4069-N4069</x:f>
      </x:c>
    </x:row>
    <x:row r="4070" spans="1:25">
      <x:c r="A4070" s="0" t="s">
        <x:v>92</x:v>
      </x:c>
      <x:c r="B4070" s="0" t="n">
        <x:v>2713</x:v>
      </x:c>
      <x:c r="C4070" s="0" t="s">
        <x:v>21</x:v>
      </x:c>
      <x:c r="D4070" s="0" t="s">
        <x:v>36</x:v>
      </x:c>
      <x:c r="E4070" s="0" t="s">
        <x:v>76</x:v>
      </x:c>
      <x:c r="F4070" s="0" t="s">
        <x:v>26</x:v>
      </x:c>
      <x:c r="G4070" s="0" t="n">
        <x:v>173</x:v>
      </x:c>
      <x:c r="H4070" s="4" t="n">
        <x:v>72.66</x:v>
      </x:c>
      <x:c r="I4070" s="4" t="n">
        <x:v>173</x:v>
      </x:c>
      <x:c r="J4070" s="4" t="n">
        <x:v>0.42</x:v>
      </x:c>
      <x:c r="K4070" s="4">
        <x:f>I4070*J4070</x:f>
      </x:c>
      <x:c r="L4070" s="4" t="n">
        <x:v>50.201</x:v>
      </x:c>
      <x:c r="M4070" s="5">
        <x:f>J4070/1.766*100</x:f>
      </x:c>
      <x:c r="N4070" s="6">
        <x:f>M4070*L4070/100</x:f>
      </x:c>
      <x:c r="O4070" s="6">
        <x:f>H4070-N4070</x:f>
      </x:c>
    </x:row>
    <x:row r="4071" spans="1:25">
      <x:c r="A4071" s="0" t="s">
        <x:v>132</x:v>
      </x:c>
      <x:c r="B4071" s="0" t="n">
        <x:v>2715</x:v>
      </x:c>
      <x:c r="C4071" s="0" t="s">
        <x:v>128</x:v>
      </x:c>
      <x:c r="D4071" s="0" t="s">
        <x:v>129</x:v>
      </x:c>
      <x:c r="E4071" s="0" t="s">
        <x:v>130</x:v>
      </x:c>
      <x:c r="F4071" s="0" t="s">
        <x:v>20</x:v>
      </x:c>
      <x:c r="G4071" s="0" t="n">
        <x:v>1002</x:v>
      </x:c>
      <x:c r="H4071" s="4" t="n">
        <x:v>61.8</x:v>
      </x:c>
      <x:c r="I4071" s="4" t="n">
        <x:v>1002</x:v>
      </x:c>
      <x:c r="J4071" s="4" t="n">
        <x:v>0.062</x:v>
      </x:c>
      <x:c r="K4071" s="4">
        <x:f>I4071*J4071</x:f>
      </x:c>
      <x:c r="L4071" s="4" t="n">
        <x:v>148.488</x:v>
      </x:c>
      <x:c r="M4071" s="5">
        <x:f>J4071/1.427*100</x:f>
      </x:c>
      <x:c r="N4071" s="6">
        <x:f>M4071*L4071/100</x:f>
      </x:c>
      <x:c r="O4071" s="6">
        <x:f>H4071-N4071</x:f>
      </x:c>
    </x:row>
    <x:row r="4072" spans="1:25">
      <x:c r="A4072" s="0" t="s">
        <x:v>132</x:v>
      </x:c>
      <x:c r="B4072" s="0" t="n">
        <x:v>2715</x:v>
      </x:c>
      <x:c r="C4072" s="0" t="s">
        <x:v>128</x:v>
      </x:c>
      <x:c r="D4072" s="0" t="s">
        <x:v>18</x:v>
      </x:c>
      <x:c r="E4072" s="0" t="s">
        <x:v>19</x:v>
      </x:c>
      <x:c r="F4072" s="0" t="s">
        <x:v>20</x:v>
      </x:c>
      <x:c r="G4072" s="0" t="n">
        <x:v>1002</x:v>
      </x:c>
      <x:c r="H4072" s="4" t="n">
        <x:v>118.56</x:v>
      </x:c>
      <x:c r="I4072" s="4" t="n">
        <x:v>1002</x:v>
      </x:c>
      <x:c r="J4072" s="4" t="n">
        <x:v>0.118</x:v>
      </x:c>
      <x:c r="K4072" s="4">
        <x:f>I4072*J4072</x:f>
      </x:c>
      <x:c r="L4072" s="4" t="n">
        <x:v>148.488</x:v>
      </x:c>
      <x:c r="M4072" s="5">
        <x:f>J4072/1.427*100</x:f>
      </x:c>
      <x:c r="N4072" s="6">
        <x:f>M4072*L4072/100</x:f>
      </x:c>
      <x:c r="O4072" s="6">
        <x:f>H4072-N4072</x:f>
      </x:c>
    </x:row>
    <x:row r="4073" spans="1:25">
      <x:c r="A4073" s="0" t="s">
        <x:v>132</x:v>
      </x:c>
      <x:c r="B4073" s="0" t="n">
        <x:v>2715</x:v>
      </x:c>
      <x:c r="C4073" s="0" t="s">
        <x:v>128</x:v>
      </x:c>
      <x:c r="D4073" s="0" t="s">
        <x:v>129</x:v>
      </x:c>
      <x:c r="E4073" s="0" t="s">
        <x:v>130</x:v>
      </x:c>
      <x:c r="F4073" s="0" t="s">
        <x:v>20</x:v>
      </x:c>
      <x:c r="G4073" s="0" t="n">
        <x:v>1002</x:v>
      </x:c>
      <x:c r="H4073" s="4" t="n">
        <x:v>20</x:v>
      </x:c>
      <x:c r="I4073" s="4" t="n">
        <x:v>1002</x:v>
      </x:c>
      <x:c r="J4073" s="4" t="n">
        <x:v>0.02</x:v>
      </x:c>
      <x:c r="K4073" s="4">
        <x:f>I4073*J4073</x:f>
      </x:c>
      <x:c r="L4073" s="4" t="n">
        <x:v>148.488</x:v>
      </x:c>
      <x:c r="M4073" s="5">
        <x:f>J4073/1.427*100</x:f>
      </x:c>
      <x:c r="N4073" s="6">
        <x:f>M4073*L4073/100</x:f>
      </x:c>
      <x:c r="O4073" s="6">
        <x:f>H4073-N4073</x:f>
      </x:c>
    </x:row>
    <x:row r="4074" spans="1:25">
      <x:c r="A4074" s="0" t="s">
        <x:v>132</x:v>
      </x:c>
      <x:c r="B4074" s="0" t="n">
        <x:v>2715</x:v>
      </x:c>
      <x:c r="C4074" s="0" t="s">
        <x:v>128</x:v>
      </x:c>
      <x:c r="D4074" s="0" t="s">
        <x:v>129</x:v>
      </x:c>
      <x:c r="E4074" s="0" t="s">
        <x:v>130</x:v>
      </x:c>
      <x:c r="F4074" s="0" t="s">
        <x:v>20</x:v>
      </x:c>
      <x:c r="G4074" s="0" t="n">
        <x:v>1002</x:v>
      </x:c>
      <x:c r="H4074" s="4" t="n">
        <x:v>10</x:v>
      </x:c>
      <x:c r="I4074" s="4" t="n">
        <x:v>1002</x:v>
      </x:c>
      <x:c r="J4074" s="4" t="n">
        <x:v>0.01</x:v>
      </x:c>
      <x:c r="K4074" s="4">
        <x:f>I4074*J4074</x:f>
      </x:c>
      <x:c r="L4074" s="4" t="n">
        <x:v>148.488</x:v>
      </x:c>
      <x:c r="M4074" s="5">
        <x:f>J4074/1.427*100</x:f>
      </x:c>
      <x:c r="N4074" s="6">
        <x:f>M4074*L4074/100</x:f>
      </x:c>
      <x:c r="O4074" s="6">
        <x:f>H4074-N4074</x:f>
      </x:c>
    </x:row>
    <x:row r="4075" spans="1:25">
      <x:c r="A4075" s="0" t="s">
        <x:v>132</x:v>
      </x:c>
      <x:c r="B4075" s="0" t="n">
        <x:v>2715</x:v>
      </x:c>
      <x:c r="C4075" s="0" t="s">
        <x:v>128</x:v>
      </x:c>
      <x:c r="D4075" s="0" t="s">
        <x:v>129</x:v>
      </x:c>
      <x:c r="E4075" s="0" t="s">
        <x:v>130</x:v>
      </x:c>
      <x:c r="F4075" s="0" t="s">
        <x:v>20</x:v>
      </x:c>
      <x:c r="G4075" s="0" t="n">
        <x:v>1002</x:v>
      </x:c>
      <x:c r="H4075" s="4" t="n">
        <x:v>5</x:v>
      </x:c>
      <x:c r="I4075" s="4" t="n">
        <x:v>1002</x:v>
      </x:c>
      <x:c r="J4075" s="4" t="n">
        <x:v>0.005</x:v>
      </x:c>
      <x:c r="K4075" s="4">
        <x:f>I4075*J4075</x:f>
      </x:c>
      <x:c r="L4075" s="4" t="n">
        <x:v>148.488</x:v>
      </x:c>
      <x:c r="M4075" s="5">
        <x:f>J4075/1.427*100</x:f>
      </x:c>
      <x:c r="N4075" s="6">
        <x:f>M4075*L4075/100</x:f>
      </x:c>
      <x:c r="O4075" s="6">
        <x:f>H4075-N4075</x:f>
      </x:c>
    </x:row>
    <x:row r="4076" spans="1:25">
      <x:c r="A4076" s="0" t="s">
        <x:v>132</x:v>
      </x:c>
      <x:c r="B4076" s="0" t="n">
        <x:v>2715</x:v>
      </x:c>
      <x:c r="C4076" s="0" t="s">
        <x:v>128</x:v>
      </x:c>
      <x:c r="D4076" s="0" t="s">
        <x:v>129</x:v>
      </x:c>
      <x:c r="E4076" s="0" t="s">
        <x:v>130</x:v>
      </x:c>
      <x:c r="F4076" s="0" t="s">
        <x:v>20</x:v>
      </x:c>
      <x:c r="G4076" s="0" t="n">
        <x:v>1002</x:v>
      </x:c>
      <x:c r="H4076" s="4" t="n">
        <x:v>2</x:v>
      </x:c>
      <x:c r="I4076" s="4" t="n">
        <x:v>1002</x:v>
      </x:c>
      <x:c r="J4076" s="4" t="n">
        <x:v>0.002</x:v>
      </x:c>
      <x:c r="K4076" s="4">
        <x:f>I4076*J4076</x:f>
      </x:c>
      <x:c r="L4076" s="4" t="n">
        <x:v>148.488</x:v>
      </x:c>
      <x:c r="M4076" s="5">
        <x:f>J4076/1.427*100</x:f>
      </x:c>
      <x:c r="N4076" s="6">
        <x:f>M4076*L4076/100</x:f>
      </x:c>
      <x:c r="O4076" s="6">
        <x:f>H4076-N4076</x:f>
      </x:c>
    </x:row>
    <x:row r="4077" spans="1:25">
      <x:c r="A4077" s="0" t="s">
        <x:v>132</x:v>
      </x:c>
      <x:c r="B4077" s="0" t="n">
        <x:v>2715</x:v>
      </x:c>
      <x:c r="C4077" s="0" t="s">
        <x:v>128</x:v>
      </x:c>
      <x:c r="D4077" s="0" t="s">
        <x:v>18</x:v>
      </x:c>
      <x:c r="E4077" s="0" t="s">
        <x:v>19</x:v>
      </x:c>
      <x:c r="F4077" s="0" t="s">
        <x:v>20</x:v>
      </x:c>
      <x:c r="G4077" s="0" t="n">
        <x:v>1002</x:v>
      </x:c>
      <x:c r="H4077" s="4" t="n">
        <x:v>2.4</x:v>
      </x:c>
      <x:c r="I4077" s="4" t="n">
        <x:v>1002</x:v>
      </x:c>
      <x:c r="J4077" s="4" t="n">
        <x:v>0.002</x:v>
      </x:c>
      <x:c r="K4077" s="4">
        <x:f>I4077*J4077</x:f>
      </x:c>
      <x:c r="L4077" s="4" t="n">
        <x:v>148.488</x:v>
      </x:c>
      <x:c r="M4077" s="5">
        <x:f>J4077/1.427*100</x:f>
      </x:c>
      <x:c r="N4077" s="6">
        <x:f>M4077*L4077/100</x:f>
      </x:c>
      <x:c r="O4077" s="6">
        <x:f>H4077-N4077</x:f>
      </x:c>
    </x:row>
    <x:row r="4078" spans="1:25">
      <x:c r="A4078" s="0" t="s">
        <x:v>132</x:v>
      </x:c>
      <x:c r="B4078" s="0" t="n">
        <x:v>2715</x:v>
      </x:c>
      <x:c r="C4078" s="0" t="s">
        <x:v>128</x:v>
      </x:c>
      <x:c r="D4078" s="0" t="s">
        <x:v>18</x:v>
      </x:c>
      <x:c r="E4078" s="0" t="s">
        <x:v>19</x:v>
      </x:c>
      <x:c r="F4078" s="0" t="s">
        <x:v>20</x:v>
      </x:c>
      <x:c r="G4078" s="0" t="n">
        <x:v>1002</x:v>
      </x:c>
      <x:c r="H4078" s="4" t="n">
        <x:v>1.2</x:v>
      </x:c>
      <x:c r="I4078" s="4" t="n">
        <x:v>1002</x:v>
      </x:c>
      <x:c r="J4078" s="4" t="n">
        <x:v>0.001</x:v>
      </x:c>
      <x:c r="K4078" s="4">
        <x:f>I4078*J4078</x:f>
      </x:c>
      <x:c r="L4078" s="4" t="n">
        <x:v>148.488</x:v>
      </x:c>
      <x:c r="M4078" s="5">
        <x:f>J4078/1.427*100</x:f>
      </x:c>
      <x:c r="N4078" s="6">
        <x:f>M4078*L4078/100</x:f>
      </x:c>
      <x:c r="O4078" s="6">
        <x:f>H4078-N4078</x:f>
      </x:c>
    </x:row>
    <x:row r="4079" spans="1:25">
      <x:c r="A4079" s="0" t="s">
        <x:v>132</x:v>
      </x:c>
      <x:c r="B4079" s="0" t="n">
        <x:v>2715</x:v>
      </x:c>
      <x:c r="C4079" s="0" t="s">
        <x:v>128</x:v>
      </x:c>
      <x:c r="D4079" s="0" t="s">
        <x:v>18</x:v>
      </x:c>
      <x:c r="E4079" s="0" t="s">
        <x:v>19</x:v>
      </x:c>
      <x:c r="F4079" s="0" t="s">
        <x:v>20</x:v>
      </x:c>
      <x:c r="G4079" s="0" t="n">
        <x:v>1002</x:v>
      </x:c>
      <x:c r="H4079" s="4" t="n">
        <x:v>1.2</x:v>
      </x:c>
      <x:c r="I4079" s="4" t="n">
        <x:v>1002</x:v>
      </x:c>
      <x:c r="J4079" s="4" t="n">
        <x:v>0.001</x:v>
      </x:c>
      <x:c r="K4079" s="4">
        <x:f>I4079*J4079</x:f>
      </x:c>
      <x:c r="L4079" s="4" t="n">
        <x:v>148.488</x:v>
      </x:c>
      <x:c r="M4079" s="5">
        <x:f>J4079/1.427*100</x:f>
      </x:c>
      <x:c r="N4079" s="6">
        <x:f>M4079*L4079/100</x:f>
      </x:c>
      <x:c r="O4079" s="6">
        <x:f>H4079-N4079</x:f>
      </x:c>
    </x:row>
    <x:row r="4080" spans="1:25">
      <x:c r="A4080" s="0" t="s">
        <x:v>132</x:v>
      </x:c>
      <x:c r="B4080" s="0" t="n">
        <x:v>2715</x:v>
      </x:c>
      <x:c r="C4080" s="0" t="s">
        <x:v>128</x:v>
      </x:c>
      <x:c r="D4080" s="0" t="s">
        <x:v>18</x:v>
      </x:c>
      <x:c r="E4080" s="0" t="s">
        <x:v>19</x:v>
      </x:c>
      <x:c r="F4080" s="0" t="s">
        <x:v>20</x:v>
      </x:c>
      <x:c r="G4080" s="0" t="n">
        <x:v>1002</x:v>
      </x:c>
      <x:c r="H4080" s="4" t="n">
        <x:v>1.2</x:v>
      </x:c>
      <x:c r="I4080" s="4" t="n">
        <x:v>1002</x:v>
      </x:c>
      <x:c r="J4080" s="4" t="n">
        <x:v>0.001</x:v>
      </x:c>
      <x:c r="K4080" s="4">
        <x:f>I4080*J4080</x:f>
      </x:c>
      <x:c r="L4080" s="4" t="n">
        <x:v>148.488</x:v>
      </x:c>
      <x:c r="M4080" s="5">
        <x:f>J4080/1.427*100</x:f>
      </x:c>
      <x:c r="N4080" s="6">
        <x:f>M4080*L4080/100</x:f>
      </x:c>
      <x:c r="O4080" s="6">
        <x:f>H4080-N4080</x:f>
      </x:c>
    </x:row>
    <x:row r="4081" spans="1:25">
      <x:c r="A4081" s="0" t="s">
        <x:v>132</x:v>
      </x:c>
      <x:c r="B4081" s="0" t="n">
        <x:v>2715</x:v>
      </x:c>
      <x:c r="C4081" s="0" t="s">
        <x:v>128</x:v>
      </x:c>
      <x:c r="D4081" s="0" t="s">
        <x:v>18</x:v>
      </x:c>
      <x:c r="E4081" s="0" t="s">
        <x:v>19</x:v>
      </x:c>
      <x:c r="F4081" s="0" t="s">
        <x:v>20</x:v>
      </x:c>
      <x:c r="G4081" s="0" t="n">
        <x:v>1002</x:v>
      </x:c>
      <x:c r="H4081" s="4" t="n">
        <x:v>1.2</x:v>
      </x:c>
      <x:c r="I4081" s="4" t="n">
        <x:v>1002</x:v>
      </x:c>
      <x:c r="J4081" s="4" t="n">
        <x:v>0.001</x:v>
      </x:c>
      <x:c r="K4081" s="4">
        <x:f>I4081*J4081</x:f>
      </x:c>
      <x:c r="L4081" s="4" t="n">
        <x:v>148.488</x:v>
      </x:c>
      <x:c r="M4081" s="5">
        <x:f>J4081/1.427*100</x:f>
      </x:c>
      <x:c r="N4081" s="6">
        <x:f>M4081*L4081/100</x:f>
      </x:c>
      <x:c r="O4081" s="6">
        <x:f>H4081-N4081</x:f>
      </x:c>
    </x:row>
    <x:row r="4082" spans="1:25">
      <x:c r="A4082" s="0" t="s">
        <x:v>132</x:v>
      </x:c>
      <x:c r="B4082" s="0" t="n">
        <x:v>2715</x:v>
      </x:c>
      <x:c r="C4082" s="0" t="s">
        <x:v>128</x:v>
      </x:c>
      <x:c r="D4082" s="0" t="s">
        <x:v>18</x:v>
      </x:c>
      <x:c r="E4082" s="0" t="s">
        <x:v>19</x:v>
      </x:c>
      <x:c r="F4082" s="0" t="s">
        <x:v>20</x:v>
      </x:c>
      <x:c r="G4082" s="0" t="n">
        <x:v>1002</x:v>
      </x:c>
      <x:c r="H4082" s="4" t="n">
        <x:v>0.36</x:v>
      </x:c>
      <x:c r="I4082" s="4" t="n">
        <x:v>1002</x:v>
      </x:c>
      <x:c r="J4082" s="4" t="n">
        <x:v>0</x:v>
      </x:c>
      <x:c r="K4082" s="4">
        <x:f>I4082*J4082</x:f>
      </x:c>
      <x:c r="L4082" s="4" t="n">
        <x:v>148.488</x:v>
      </x:c>
      <x:c r="M4082" s="5">
        <x:f>J4082/1.427*100</x:f>
      </x:c>
      <x:c r="N4082" s="6">
        <x:f>M4082*L4082/100</x:f>
      </x:c>
      <x:c r="O4082" s="6">
        <x:f>H4082-N4082</x:f>
      </x:c>
    </x:row>
    <x:row r="4083" spans="1:25">
      <x:c r="A4083" s="0" t="s">
        <x:v>132</x:v>
      </x:c>
      <x:c r="B4083" s="0" t="n">
        <x:v>2715</x:v>
      </x:c>
      <x:c r="C4083" s="0" t="s">
        <x:v>128</x:v>
      </x:c>
      <x:c r="D4083" s="0" t="s">
        <x:v>18</x:v>
      </x:c>
      <x:c r="E4083" s="0" t="s">
        <x:v>19</x:v>
      </x:c>
      <x:c r="F4083" s="0" t="s">
        <x:v>20</x:v>
      </x:c>
      <x:c r="G4083" s="0" t="n">
        <x:v>1002</x:v>
      </x:c>
      <x:c r="H4083" s="4" t="n">
        <x:v>69.6</x:v>
      </x:c>
      <x:c r="I4083" s="4" t="n">
        <x:v>1002</x:v>
      </x:c>
      <x:c r="J4083" s="4" t="n">
        <x:v>0.069</x:v>
      </x:c>
      <x:c r="K4083" s="4">
        <x:f>I4083*J4083</x:f>
      </x:c>
      <x:c r="L4083" s="4" t="n">
        <x:v>148.488</x:v>
      </x:c>
      <x:c r="M4083" s="5">
        <x:f>J4083/1.427*100</x:f>
      </x:c>
      <x:c r="N4083" s="6">
        <x:f>M4083*L4083/100</x:f>
      </x:c>
      <x:c r="O4083" s="6">
        <x:f>H4083-N4083</x:f>
      </x:c>
    </x:row>
    <x:row r="4084" spans="1:25">
      <x:c r="A4084" s="0" t="s">
        <x:v>132</x:v>
      </x:c>
      <x:c r="B4084" s="0" t="n">
        <x:v>2715</x:v>
      </x:c>
      <x:c r="C4084" s="0" t="s">
        <x:v>128</x:v>
      </x:c>
      <x:c r="D4084" s="0" t="s">
        <x:v>18</x:v>
      </x:c>
      <x:c r="E4084" s="0" t="s">
        <x:v>19</x:v>
      </x:c>
      <x:c r="F4084" s="0" t="s">
        <x:v>20</x:v>
      </x:c>
      <x:c r="G4084" s="0" t="n">
        <x:v>1002</x:v>
      </x:c>
      <x:c r="H4084" s="4" t="n">
        <x:v>69.6</x:v>
      </x:c>
      <x:c r="I4084" s="4" t="n">
        <x:v>1002</x:v>
      </x:c>
      <x:c r="J4084" s="4" t="n">
        <x:v>0.069</x:v>
      </x:c>
      <x:c r="K4084" s="4">
        <x:f>I4084*J4084</x:f>
      </x:c>
      <x:c r="L4084" s="4" t="n">
        <x:v>148.488</x:v>
      </x:c>
      <x:c r="M4084" s="5">
        <x:f>J4084/1.427*100</x:f>
      </x:c>
      <x:c r="N4084" s="6">
        <x:f>M4084*L4084/100</x:f>
      </x:c>
      <x:c r="O4084" s="6">
        <x:f>H4084-N4084</x:f>
      </x:c>
    </x:row>
    <x:row r="4085" spans="1:25">
      <x:c r="A4085" s="0" t="s">
        <x:v>132</x:v>
      </x:c>
      <x:c r="B4085" s="0" t="n">
        <x:v>2715</x:v>
      </x:c>
      <x:c r="C4085" s="0" t="s">
        <x:v>128</x:v>
      </x:c>
      <x:c r="D4085" s="0" t="s">
        <x:v>18</x:v>
      </x:c>
      <x:c r="E4085" s="0" t="s">
        <x:v>19</x:v>
      </x:c>
      <x:c r="F4085" s="0" t="s">
        <x:v>20</x:v>
      </x:c>
      <x:c r="G4085" s="0" t="n">
        <x:v>1002</x:v>
      </x:c>
      <x:c r="H4085" s="4" t="n">
        <x:v>69.6</x:v>
      </x:c>
      <x:c r="I4085" s="4" t="n">
        <x:v>1002</x:v>
      </x:c>
      <x:c r="J4085" s="4" t="n">
        <x:v>0.069</x:v>
      </x:c>
      <x:c r="K4085" s="4">
        <x:f>I4085*J4085</x:f>
      </x:c>
      <x:c r="L4085" s="4" t="n">
        <x:v>148.488</x:v>
      </x:c>
      <x:c r="M4085" s="5">
        <x:f>J4085/1.427*100</x:f>
      </x:c>
      <x:c r="N4085" s="6">
        <x:f>M4085*L4085/100</x:f>
      </x:c>
      <x:c r="O4085" s="6">
        <x:f>H4085-N4085</x:f>
      </x:c>
    </x:row>
    <x:row r="4086" spans="1:25">
      <x:c r="A4086" s="0" t="s">
        <x:v>132</x:v>
      </x:c>
      <x:c r="B4086" s="0" t="n">
        <x:v>2715</x:v>
      </x:c>
      <x:c r="C4086" s="0" t="s">
        <x:v>128</x:v>
      </x:c>
      <x:c r="D4086" s="0" t="s">
        <x:v>129</x:v>
      </x:c>
      <x:c r="E4086" s="0" t="s">
        <x:v>130</x:v>
      </x:c>
      <x:c r="F4086" s="0" t="s">
        <x:v>20</x:v>
      </x:c>
      <x:c r="G4086" s="0" t="n">
        <x:v>1002</x:v>
      </x:c>
      <x:c r="H4086" s="4" t="n">
        <x:v>210</x:v>
      </x:c>
      <x:c r="I4086" s="4" t="n">
        <x:v>1002</x:v>
      </x:c>
      <x:c r="J4086" s="4" t="n">
        <x:v>0.21</x:v>
      </x:c>
      <x:c r="K4086" s="4">
        <x:f>I4086*J4086</x:f>
      </x:c>
      <x:c r="L4086" s="4" t="n">
        <x:v>148.488</x:v>
      </x:c>
      <x:c r="M4086" s="5">
        <x:f>J4086/1.427*100</x:f>
      </x:c>
      <x:c r="N4086" s="6">
        <x:f>M4086*L4086/100</x:f>
      </x:c>
      <x:c r="O4086" s="6">
        <x:f>H4086-N4086</x:f>
      </x:c>
    </x:row>
    <x:row r="4087" spans="1:25">
      <x:c r="A4087" s="0" t="s">
        <x:v>132</x:v>
      </x:c>
      <x:c r="B4087" s="0" t="n">
        <x:v>2715</x:v>
      </x:c>
      <x:c r="C4087" s="0" t="s">
        <x:v>128</x:v>
      </x:c>
      <x:c r="D4087" s="0" t="s">
        <x:v>18</x:v>
      </x:c>
      <x:c r="E4087" s="0" t="s">
        <x:v>19</x:v>
      </x:c>
      <x:c r="F4087" s="0" t="s">
        <x:v>20</x:v>
      </x:c>
      <x:c r="G4087" s="0" t="n">
        <x:v>1002</x:v>
      </x:c>
      <x:c r="H4087" s="4" t="n">
        <x:v>252</x:v>
      </x:c>
      <x:c r="I4087" s="4" t="n">
        <x:v>1002</x:v>
      </x:c>
      <x:c r="J4087" s="4" t="n">
        <x:v>0.251</x:v>
      </x:c>
      <x:c r="K4087" s="4">
        <x:f>I4087*J4087</x:f>
      </x:c>
      <x:c r="L4087" s="4" t="n">
        <x:v>148.488</x:v>
      </x:c>
      <x:c r="M4087" s="5">
        <x:f>J4087/1.427*100</x:f>
      </x:c>
      <x:c r="N4087" s="6">
        <x:f>M4087*L4087/100</x:f>
      </x:c>
      <x:c r="O4087" s="6">
        <x:f>H4087-N4087</x:f>
      </x:c>
    </x:row>
    <x:row r="4088" spans="1:25">
      <x:c r="A4088" s="0" t="s">
        <x:v>132</x:v>
      </x:c>
      <x:c r="B4088" s="0" t="n">
        <x:v>2715</x:v>
      </x:c>
      <x:c r="C4088" s="0" t="s">
        <x:v>128</x:v>
      </x:c>
      <x:c r="D4088" s="0" t="s">
        <x:v>18</x:v>
      </x:c>
      <x:c r="E4088" s="0" t="s">
        <x:v>19</x:v>
      </x:c>
      <x:c r="F4088" s="0" t="s">
        <x:v>20</x:v>
      </x:c>
      <x:c r="G4088" s="0" t="n">
        <x:v>1002</x:v>
      </x:c>
      <x:c r="H4088" s="4" t="n">
        <x:v>252</x:v>
      </x:c>
      <x:c r="I4088" s="4" t="n">
        <x:v>1002</x:v>
      </x:c>
      <x:c r="J4088" s="4" t="n">
        <x:v>0.251</x:v>
      </x:c>
      <x:c r="K4088" s="4">
        <x:f>I4088*J4088</x:f>
      </x:c>
      <x:c r="L4088" s="4" t="n">
        <x:v>148.488</x:v>
      </x:c>
      <x:c r="M4088" s="5">
        <x:f>J4088/1.427*100</x:f>
      </x:c>
      <x:c r="N4088" s="6">
        <x:f>M4088*L4088/100</x:f>
      </x:c>
      <x:c r="O4088" s="6">
        <x:f>H4088-N4088</x:f>
      </x:c>
    </x:row>
    <x:row r="4089" spans="1:25">
      <x:c r="A4089" s="0" t="s">
        <x:v>132</x:v>
      </x:c>
      <x:c r="B4089" s="0" t="n">
        <x:v>2715</x:v>
      </x:c>
      <x:c r="C4089" s="0" t="s">
        <x:v>128</x:v>
      </x:c>
      <x:c r="D4089" s="0" t="s">
        <x:v>18</x:v>
      </x:c>
      <x:c r="E4089" s="0" t="s">
        <x:v>19</x:v>
      </x:c>
      <x:c r="F4089" s="0" t="s">
        <x:v>20</x:v>
      </x:c>
      <x:c r="G4089" s="0" t="n">
        <x:v>1002</x:v>
      </x:c>
      <x:c r="H4089" s="4" t="n">
        <x:v>2.4</x:v>
      </x:c>
      <x:c r="I4089" s="4" t="n">
        <x:v>1002</x:v>
      </x:c>
      <x:c r="J4089" s="4" t="n">
        <x:v>0.002</x:v>
      </x:c>
      <x:c r="K4089" s="4">
        <x:f>I4089*J4089</x:f>
      </x:c>
      <x:c r="L4089" s="4" t="n">
        <x:v>148.488</x:v>
      </x:c>
      <x:c r="M4089" s="5">
        <x:f>J4089/1.427*100</x:f>
      </x:c>
      <x:c r="N4089" s="6">
        <x:f>M4089*L4089/100</x:f>
      </x:c>
      <x:c r="O4089" s="6">
        <x:f>H4089-N4089</x:f>
      </x:c>
    </x:row>
    <x:row r="4090" spans="1:25">
      <x:c r="A4090" s="0" t="s">
        <x:v>132</x:v>
      </x:c>
      <x:c r="B4090" s="0" t="n">
        <x:v>2715</x:v>
      </x:c>
      <x:c r="C4090" s="0" t="s">
        <x:v>128</x:v>
      </x:c>
      <x:c r="D4090" s="0" t="s">
        <x:v>18</x:v>
      </x:c>
      <x:c r="E4090" s="0" t="s">
        <x:v>19</x:v>
      </x:c>
      <x:c r="F4090" s="0" t="s">
        <x:v>20</x:v>
      </x:c>
      <x:c r="G4090" s="0" t="n">
        <x:v>1002</x:v>
      </x:c>
      <x:c r="H4090" s="4" t="n">
        <x:v>2.4</x:v>
      </x:c>
      <x:c r="I4090" s="4" t="n">
        <x:v>1002</x:v>
      </x:c>
      <x:c r="J4090" s="4" t="n">
        <x:v>0.002</x:v>
      </x:c>
      <x:c r="K4090" s="4">
        <x:f>I4090*J4090</x:f>
      </x:c>
      <x:c r="L4090" s="4" t="n">
        <x:v>148.488</x:v>
      </x:c>
      <x:c r="M4090" s="5">
        <x:f>J4090/1.427*100</x:f>
      </x:c>
      <x:c r="N4090" s="6">
        <x:f>M4090*L4090/100</x:f>
      </x:c>
      <x:c r="O4090" s="6">
        <x:f>H4090-N4090</x:f>
      </x:c>
    </x:row>
    <x:row r="4091" spans="1:25">
      <x:c r="A4091" s="0" t="s">
        <x:v>132</x:v>
      </x:c>
      <x:c r="B4091" s="0" t="n">
        <x:v>2715</x:v>
      </x:c>
      <x:c r="C4091" s="0" t="s">
        <x:v>128</x:v>
      </x:c>
      <x:c r="D4091" s="0" t="s">
        <x:v>129</x:v>
      </x:c>
      <x:c r="E4091" s="0" t="s">
        <x:v>130</x:v>
      </x:c>
      <x:c r="F4091" s="0" t="s">
        <x:v>20</x:v>
      </x:c>
      <x:c r="G4091" s="0" t="n">
        <x:v>1002</x:v>
      </x:c>
      <x:c r="H4091" s="4" t="n">
        <x:v>1</x:v>
      </x:c>
      <x:c r="I4091" s="4" t="n">
        <x:v>1002</x:v>
      </x:c>
      <x:c r="J4091" s="4" t="n">
        <x:v>0.001</x:v>
      </x:c>
      <x:c r="K4091" s="4">
        <x:f>I4091*J4091</x:f>
      </x:c>
      <x:c r="L4091" s="4" t="n">
        <x:v>148.488</x:v>
      </x:c>
      <x:c r="M4091" s="5">
        <x:f>J4091/1.427*100</x:f>
      </x:c>
      <x:c r="N4091" s="6">
        <x:f>M4091*L4091/100</x:f>
      </x:c>
      <x:c r="O4091" s="6">
        <x:f>H4091-N4091</x:f>
      </x:c>
    </x:row>
    <x:row r="4092" spans="1:25">
      <x:c r="A4092" s="0" t="s">
        <x:v>132</x:v>
      </x:c>
      <x:c r="B4092" s="0" t="n">
        <x:v>2715</x:v>
      </x:c>
      <x:c r="C4092" s="0" t="s">
        <x:v>128</x:v>
      </x:c>
      <x:c r="D4092" s="0" t="s">
        <x:v>129</x:v>
      </x:c>
      <x:c r="E4092" s="0" t="s">
        <x:v>130</x:v>
      </x:c>
      <x:c r="F4092" s="0" t="s">
        <x:v>20</x:v>
      </x:c>
      <x:c r="G4092" s="0" t="n">
        <x:v>1002</x:v>
      </x:c>
      <x:c r="H4092" s="4" t="n">
        <x:v>210</x:v>
      </x:c>
      <x:c r="I4092" s="4" t="n">
        <x:v>1002</x:v>
      </x:c>
      <x:c r="J4092" s="4" t="n">
        <x:v>0.21</x:v>
      </x:c>
      <x:c r="K4092" s="4">
        <x:f>I4092*J4092</x:f>
      </x:c>
      <x:c r="L4092" s="4" t="n">
        <x:v>148.488</x:v>
      </x:c>
      <x:c r="M4092" s="5">
        <x:f>J4092/1.427*100</x:f>
      </x:c>
      <x:c r="N4092" s="6">
        <x:f>M4092*L4092/100</x:f>
      </x:c>
      <x:c r="O4092" s="6">
        <x:f>H4092-N4092</x:f>
      </x:c>
    </x:row>
    <x:row r="4093" spans="1:25">
      <x:c r="A4093" s="0" t="s">
        <x:v>132</x:v>
      </x:c>
      <x:c r="B4093" s="0" t="n">
        <x:v>2715</x:v>
      </x:c>
      <x:c r="C4093" s="0" t="s">
        <x:v>128</x:v>
      </x:c>
      <x:c r="D4093" s="0" t="s">
        <x:v>18</x:v>
      </x:c>
      <x:c r="E4093" s="0" t="s">
        <x:v>19</x:v>
      </x:c>
      <x:c r="F4093" s="0" t="s">
        <x:v>26</x:v>
      </x:c>
      <x:c r="G4093" s="0" t="n">
        <x:v>1002</x:v>
      </x:c>
      <x:c r="H4093" s="4" t="n">
        <x:v>82.212</x:v>
      </x:c>
      <x:c r="I4093" s="4" t="n">
        <x:v>1002</x:v>
      </x:c>
      <x:c r="J4093" s="4" t="n">
        <x:v>0.07</x:v>
      </x:c>
      <x:c r="K4093" s="4">
        <x:f>I4093*J4093</x:f>
      </x:c>
      <x:c r="L4093" s="4" t="n">
        <x:v>148.488</x:v>
      </x:c>
      <x:c r="M4093" s="5">
        <x:f>J4093/1.427*100</x:f>
      </x:c>
      <x:c r="N4093" s="6">
        <x:f>M4093*L4093/100</x:f>
      </x:c>
      <x:c r="O4093" s="6">
        <x:f>H4093-N4093</x:f>
      </x:c>
    </x:row>
    <x:row r="4094" spans="1:25">
      <x:c r="A4094" s="0" t="s">
        <x:v>70</x:v>
      </x:c>
      <x:c r="B4094" s="0" t="n">
        <x:v>2738</x:v>
      </x:c>
      <x:c r="C4094" s="0" t="s">
        <x:v>21</x:v>
      </x:c>
      <x:c r="D4094" s="0" t="s">
        <x:v>33</x:v>
      </x:c>
      <x:c r="E4094" s="0" t="s">
        <x:v>34</x:v>
      </x:c>
      <x:c r="F4094" s="0" t="s">
        <x:v>20</x:v>
      </x:c>
      <x:c r="G4094" s="0" t="n">
        <x:v>173</x:v>
      </x:c>
      <x:c r="H4094" s="4" t="n">
        <x:v>46.018</x:v>
      </x:c>
      <x:c r="I4094" s="4" t="n">
        <x:v>173</x:v>
      </x:c>
      <x:c r="J4094" s="4" t="n">
        <x:v>0.266</x:v>
      </x:c>
      <x:c r="K4094" s="4">
        <x:f>I4094*J4094</x:f>
      </x:c>
      <x:c r="L4094" s="4" t="n">
        <x:v>43.028</x:v>
      </x:c>
      <x:c r="M4094" s="5">
        <x:f>J4094/2.032*100</x:f>
      </x:c>
      <x:c r="N4094" s="6">
        <x:f>M4094*L4094/100</x:f>
      </x:c>
      <x:c r="O4094" s="6">
        <x:f>H4094-N4094</x:f>
      </x:c>
    </x:row>
    <x:row r="4095" spans="1:25">
      <x:c r="A4095" s="0" t="s">
        <x:v>70</x:v>
      </x:c>
      <x:c r="B4095" s="0" t="n">
        <x:v>2738</x:v>
      </x:c>
      <x:c r="C4095" s="0" t="s">
        <x:v>21</x:v>
      </x:c>
      <x:c r="D4095" s="0" t="s">
        <x:v>33</x:v>
      </x:c>
      <x:c r="E4095" s="0" t="s">
        <x:v>34</x:v>
      </x:c>
      <x:c r="F4095" s="0" t="s">
        <x:v>20</x:v>
      </x:c>
      <x:c r="G4095" s="0" t="n">
        <x:v>173</x:v>
      </x:c>
      <x:c r="H4095" s="4" t="n">
        <x:v>46.018</x:v>
      </x:c>
      <x:c r="I4095" s="4" t="n">
        <x:v>173</x:v>
      </x:c>
      <x:c r="J4095" s="4" t="n">
        <x:v>0.266</x:v>
      </x:c>
      <x:c r="K4095" s="4">
        <x:f>I4095*J4095</x:f>
      </x:c>
      <x:c r="L4095" s="4" t="n">
        <x:v>43.028</x:v>
      </x:c>
      <x:c r="M4095" s="5">
        <x:f>J4095/2.032*100</x:f>
      </x:c>
      <x:c r="N4095" s="6">
        <x:f>M4095*L4095/100</x:f>
      </x:c>
      <x:c r="O4095" s="6">
        <x:f>H4095-N4095</x:f>
      </x:c>
    </x:row>
    <x:row r="4096" spans="1:25">
      <x:c r="A4096" s="0" t="s">
        <x:v>70</x:v>
      </x:c>
      <x:c r="B4096" s="0" t="n">
        <x:v>2738</x:v>
      </x:c>
      <x:c r="C4096" s="0" t="s">
        <x:v>21</x:v>
      </x:c>
      <x:c r="D4096" s="0" t="s">
        <x:v>22</x:v>
      </x:c>
      <x:c r="E4096" s="0" t="s">
        <x:v>35</x:v>
      </x:c>
      <x:c r="F4096" s="0" t="s">
        <x:v>20</x:v>
      </x:c>
      <x:c r="G4096" s="0" t="n">
        <x:v>173</x:v>
      </x:c>
      <x:c r="H4096" s="4" t="n">
        <x:v>50.4</x:v>
      </x:c>
      <x:c r="I4096" s="4" t="n">
        <x:v>173</x:v>
      </x:c>
      <x:c r="J4096" s="4" t="n">
        <x:v>0.291</x:v>
      </x:c>
      <x:c r="K4096" s="4">
        <x:f>I4096*J4096</x:f>
      </x:c>
      <x:c r="L4096" s="4" t="n">
        <x:v>43.028</x:v>
      </x:c>
      <x:c r="M4096" s="5">
        <x:f>J4096/2.032*100</x:f>
      </x:c>
      <x:c r="N4096" s="6">
        <x:f>M4096*L4096/100</x:f>
      </x:c>
      <x:c r="O4096" s="6">
        <x:f>H4096-N4096</x:f>
      </x:c>
    </x:row>
    <x:row r="4097" spans="1:25">
      <x:c r="A4097" s="0" t="s">
        <x:v>70</x:v>
      </x:c>
      <x:c r="B4097" s="0" t="n">
        <x:v>2738</x:v>
      </x:c>
      <x:c r="C4097" s="0" t="s">
        <x:v>21</x:v>
      </x:c>
      <x:c r="D4097" s="0" t="s">
        <x:v>22</x:v>
      </x:c>
      <x:c r="E4097" s="0" t="s">
        <x:v>35</x:v>
      </x:c>
      <x:c r="F4097" s="0" t="s">
        <x:v>20</x:v>
      </x:c>
      <x:c r="G4097" s="0" t="n">
        <x:v>173</x:v>
      </x:c>
      <x:c r="H4097" s="4" t="n">
        <x:v>50.4</x:v>
      </x:c>
      <x:c r="I4097" s="4" t="n">
        <x:v>173</x:v>
      </x:c>
      <x:c r="J4097" s="4" t="n">
        <x:v>0.291</x:v>
      </x:c>
      <x:c r="K4097" s="4">
        <x:f>I4097*J4097</x:f>
      </x:c>
      <x:c r="L4097" s="4" t="n">
        <x:v>43.028</x:v>
      </x:c>
      <x:c r="M4097" s="5">
        <x:f>J4097/2.032*100</x:f>
      </x:c>
      <x:c r="N4097" s="6">
        <x:f>M4097*L4097/100</x:f>
      </x:c>
      <x:c r="O4097" s="6">
        <x:f>H4097-N4097</x:f>
      </x:c>
    </x:row>
    <x:row r="4098" spans="1:25">
      <x:c r="A4098" s="0" t="s">
        <x:v>70</x:v>
      </x:c>
      <x:c r="B4098" s="0" t="n">
        <x:v>2738</x:v>
      </x:c>
      <x:c r="C4098" s="0" t="s">
        <x:v>21</x:v>
      </x:c>
      <x:c r="D4098" s="0" t="s">
        <x:v>33</x:v>
      </x:c>
      <x:c r="E4098" s="0" t="s">
        <x:v>34</x:v>
      </x:c>
      <x:c r="F4098" s="0" t="s">
        <x:v>26</x:v>
      </x:c>
      <x:c r="G4098" s="0" t="n">
        <x:v>173</x:v>
      </x:c>
      <x:c r="H4098" s="4" t="n">
        <x:v>13.496</x:v>
      </x:c>
      <x:c r="I4098" s="4" t="n">
        <x:v>173</x:v>
      </x:c>
      <x:c r="J4098" s="4" t="n">
        <x:v>0.078</x:v>
      </x:c>
      <x:c r="K4098" s="4">
        <x:f>I4098*J4098</x:f>
      </x:c>
      <x:c r="L4098" s="4" t="n">
        <x:v>43.028</x:v>
      </x:c>
      <x:c r="M4098" s="5">
        <x:f>J4098/2.032*100</x:f>
      </x:c>
      <x:c r="N4098" s="6">
        <x:f>M4098*L4098/100</x:f>
      </x:c>
      <x:c r="O4098" s="6">
        <x:f>H4098-N4098</x:f>
      </x:c>
    </x:row>
    <x:row r="4099" spans="1:25">
      <x:c r="A4099" s="0" t="s">
        <x:v>70</x:v>
      </x:c>
      <x:c r="B4099" s="0" t="n">
        <x:v>2738</x:v>
      </x:c>
      <x:c r="C4099" s="0" t="s">
        <x:v>21</x:v>
      </x:c>
      <x:c r="D4099" s="0" t="s">
        <x:v>36</x:v>
      </x:c>
      <x:c r="E4099" s="0" t="s">
        <x:v>37</x:v>
      </x:c>
      <x:c r="F4099" s="0" t="s">
        <x:v>26</x:v>
      </x:c>
      <x:c r="G4099" s="0" t="n">
        <x:v>173</x:v>
      </x:c>
      <x:c r="H4099" s="4" t="n">
        <x:v>72.662</x:v>
      </x:c>
      <x:c r="I4099" s="4" t="n">
        <x:v>173</x:v>
      </x:c>
      <x:c r="J4099" s="4" t="n">
        <x:v>0.42</x:v>
      </x:c>
      <x:c r="K4099" s="4">
        <x:f>I4099*J4099</x:f>
      </x:c>
      <x:c r="L4099" s="4" t="n">
        <x:v>43.028</x:v>
      </x:c>
      <x:c r="M4099" s="5">
        <x:f>J4099/2.032*100</x:f>
      </x:c>
      <x:c r="N4099" s="6">
        <x:f>M4099*L4099/100</x:f>
      </x:c>
      <x:c r="O4099" s="6">
        <x:f>H4099-N4099</x:f>
      </x:c>
    </x:row>
    <x:row r="4100" spans="1:25">
      <x:c r="A4100" s="0" t="s">
        <x:v>70</x:v>
      </x:c>
      <x:c r="B4100" s="0" t="n">
        <x:v>2738</x:v>
      </x:c>
      <x:c r="C4100" s="0" t="s">
        <x:v>21</x:v>
      </x:c>
      <x:c r="D4100" s="0" t="s">
        <x:v>36</x:v>
      </x:c>
      <x:c r="E4100" s="0" t="s">
        <x:v>38</x:v>
      </x:c>
      <x:c r="F4100" s="0" t="s">
        <x:v>26</x:v>
      </x:c>
      <x:c r="G4100" s="0" t="n">
        <x:v>173</x:v>
      </x:c>
      <x:c r="H4100" s="4" t="n">
        <x:v>72.66</x:v>
      </x:c>
      <x:c r="I4100" s="4" t="n">
        <x:v>173</x:v>
      </x:c>
      <x:c r="J4100" s="4" t="n">
        <x:v>0.42</x:v>
      </x:c>
      <x:c r="K4100" s="4">
        <x:f>I4100*J4100</x:f>
      </x:c>
      <x:c r="L4100" s="4" t="n">
        <x:v>43.028</x:v>
      </x:c>
      <x:c r="M4100" s="5">
        <x:f>J4100/2.032*100</x:f>
      </x:c>
      <x:c r="N4100" s="6">
        <x:f>M4100*L4100/100</x:f>
      </x:c>
      <x:c r="O4100" s="6">
        <x:f>H4100-N4100</x:f>
      </x:c>
    </x:row>
    <x:row r="4101" spans="1:25">
      <x:c r="A4101" s="0" t="s">
        <x:v>54</x:v>
      </x:c>
      <x:c r="B4101" s="0" t="n">
        <x:v>2739</x:v>
      </x:c>
      <x:c r="C4101" s="0" t="s">
        <x:v>21</x:v>
      </x:c>
      <x:c r="D4101" s="0" t="s">
        <x:v>33</x:v>
      </x:c>
      <x:c r="E4101" s="0" t="s">
        <x:v>34</x:v>
      </x:c>
      <x:c r="F4101" s="0" t="s">
        <x:v>20</x:v>
      </x:c>
      <x:c r="G4101" s="0" t="n">
        <x:v>173</x:v>
      </x:c>
      <x:c r="H4101" s="4" t="n">
        <x:v>46.018</x:v>
      </x:c>
      <x:c r="I4101" s="4" t="n">
        <x:v>173</x:v>
      </x:c>
      <x:c r="J4101" s="4" t="n">
        <x:v>0.266</x:v>
      </x:c>
      <x:c r="K4101" s="4">
        <x:f>I4101*J4101</x:f>
      </x:c>
      <x:c r="L4101" s="4" t="n">
        <x:v>67.403</x:v>
      </x:c>
      <x:c r="M4101" s="5">
        <x:f>J4101/1.766*100</x:f>
      </x:c>
      <x:c r="N4101" s="6">
        <x:f>M4101*L4101/100</x:f>
      </x:c>
      <x:c r="O4101" s="6">
        <x:f>H4101-N4101</x:f>
      </x:c>
    </x:row>
    <x:row r="4102" spans="1:25">
      <x:c r="A4102" s="0" t="s">
        <x:v>54</x:v>
      </x:c>
      <x:c r="B4102" s="0" t="n">
        <x:v>2739</x:v>
      </x:c>
      <x:c r="C4102" s="0" t="s">
        <x:v>21</x:v>
      </x:c>
      <x:c r="D4102" s="0" t="s">
        <x:v>22</x:v>
      </x:c>
      <x:c r="E4102" s="0" t="s">
        <x:v>35</x:v>
      </x:c>
      <x:c r="F4102" s="0" t="s">
        <x:v>20</x:v>
      </x:c>
      <x:c r="G4102" s="0" t="n">
        <x:v>173</x:v>
      </x:c>
      <x:c r="H4102" s="4" t="n">
        <x:v>50.4</x:v>
      </x:c>
      <x:c r="I4102" s="4" t="n">
        <x:v>173</x:v>
      </x:c>
      <x:c r="J4102" s="4" t="n">
        <x:v>0.291</x:v>
      </x:c>
      <x:c r="K4102" s="4">
        <x:f>I4102*J4102</x:f>
      </x:c>
      <x:c r="L4102" s="4" t="n">
        <x:v>67.403</x:v>
      </x:c>
      <x:c r="M4102" s="5">
        <x:f>J4102/1.766*100</x:f>
      </x:c>
      <x:c r="N4102" s="6">
        <x:f>M4102*L4102/100</x:f>
      </x:c>
      <x:c r="O4102" s="6">
        <x:f>H4102-N4102</x:f>
      </x:c>
    </x:row>
    <x:row r="4103" spans="1:25">
      <x:c r="A4103" s="0" t="s">
        <x:v>54</x:v>
      </x:c>
      <x:c r="B4103" s="0" t="n">
        <x:v>2739</x:v>
      </x:c>
      <x:c r="C4103" s="0" t="s">
        <x:v>21</x:v>
      </x:c>
      <x:c r="D4103" s="0" t="s">
        <x:v>22</x:v>
      </x:c>
      <x:c r="E4103" s="0" t="s">
        <x:v>35</x:v>
      </x:c>
      <x:c r="F4103" s="0" t="s">
        <x:v>20</x:v>
      </x:c>
      <x:c r="G4103" s="0" t="n">
        <x:v>173</x:v>
      </x:c>
      <x:c r="H4103" s="4" t="n">
        <x:v>50.4</x:v>
      </x:c>
      <x:c r="I4103" s="4" t="n">
        <x:v>173</x:v>
      </x:c>
      <x:c r="J4103" s="4" t="n">
        <x:v>0.291</x:v>
      </x:c>
      <x:c r="K4103" s="4">
        <x:f>I4103*J4103</x:f>
      </x:c>
      <x:c r="L4103" s="4" t="n">
        <x:v>67.403</x:v>
      </x:c>
      <x:c r="M4103" s="5">
        <x:f>J4103/1.766*100</x:f>
      </x:c>
      <x:c r="N4103" s="6">
        <x:f>M4103*L4103/100</x:f>
      </x:c>
      <x:c r="O4103" s="6">
        <x:f>H4103-N4103</x:f>
      </x:c>
    </x:row>
    <x:row r="4104" spans="1:25">
      <x:c r="A4104" s="0" t="s">
        <x:v>54</x:v>
      </x:c>
      <x:c r="B4104" s="0" t="n">
        <x:v>2739</x:v>
      </x:c>
      <x:c r="C4104" s="0" t="s">
        <x:v>21</x:v>
      </x:c>
      <x:c r="D4104" s="0" t="s">
        <x:v>33</x:v>
      </x:c>
      <x:c r="E4104" s="0" t="s">
        <x:v>34</x:v>
      </x:c>
      <x:c r="F4104" s="0" t="s">
        <x:v>26</x:v>
      </x:c>
      <x:c r="G4104" s="0" t="n">
        <x:v>173</x:v>
      </x:c>
      <x:c r="H4104" s="4" t="n">
        <x:v>13.495</x:v>
      </x:c>
      <x:c r="I4104" s="4" t="n">
        <x:v>173</x:v>
      </x:c>
      <x:c r="J4104" s="4" t="n">
        <x:v>0.078</x:v>
      </x:c>
      <x:c r="K4104" s="4">
        <x:f>I4104*J4104</x:f>
      </x:c>
      <x:c r="L4104" s="4" t="n">
        <x:v>67.403</x:v>
      </x:c>
      <x:c r="M4104" s="5">
        <x:f>J4104/1.766*100</x:f>
      </x:c>
      <x:c r="N4104" s="6">
        <x:f>M4104*L4104/100</x:f>
      </x:c>
      <x:c r="O4104" s="6">
        <x:f>H4104-N4104</x:f>
      </x:c>
    </x:row>
    <x:row r="4105" spans="1:25">
      <x:c r="A4105" s="0" t="s">
        <x:v>54</x:v>
      </x:c>
      <x:c r="B4105" s="0" t="n">
        <x:v>2739</x:v>
      </x:c>
      <x:c r="C4105" s="0" t="s">
        <x:v>21</x:v>
      </x:c>
      <x:c r="D4105" s="0" t="s">
        <x:v>36</x:v>
      </x:c>
      <x:c r="E4105" s="0" t="s">
        <x:v>37</x:v>
      </x:c>
      <x:c r="F4105" s="0" t="s">
        <x:v>26</x:v>
      </x:c>
      <x:c r="G4105" s="0" t="n">
        <x:v>173</x:v>
      </x:c>
      <x:c r="H4105" s="4" t="n">
        <x:v>72.661</x:v>
      </x:c>
      <x:c r="I4105" s="4" t="n">
        <x:v>173</x:v>
      </x:c>
      <x:c r="J4105" s="4" t="n">
        <x:v>0.42</x:v>
      </x:c>
      <x:c r="K4105" s="4">
        <x:f>I4105*J4105</x:f>
      </x:c>
      <x:c r="L4105" s="4" t="n">
        <x:v>67.403</x:v>
      </x:c>
      <x:c r="M4105" s="5">
        <x:f>J4105/1.766*100</x:f>
      </x:c>
      <x:c r="N4105" s="6">
        <x:f>M4105*L4105/100</x:f>
      </x:c>
      <x:c r="O4105" s="6">
        <x:f>H4105-N4105</x:f>
      </x:c>
    </x:row>
    <x:row r="4106" spans="1:25">
      <x:c r="A4106" s="0" t="s">
        <x:v>54</x:v>
      </x:c>
      <x:c r="B4106" s="0" t="n">
        <x:v>2739</x:v>
      </x:c>
      <x:c r="C4106" s="0" t="s">
        <x:v>21</x:v>
      </x:c>
      <x:c r="D4106" s="0" t="s">
        <x:v>36</x:v>
      </x:c>
      <x:c r="E4106" s="0" t="s">
        <x:v>38</x:v>
      </x:c>
      <x:c r="F4106" s="0" t="s">
        <x:v>26</x:v>
      </x:c>
      <x:c r="G4106" s="0" t="n">
        <x:v>173</x:v>
      </x:c>
      <x:c r="H4106" s="4" t="n">
        <x:v>72.66</x:v>
      </x:c>
      <x:c r="I4106" s="4" t="n">
        <x:v>173</x:v>
      </x:c>
      <x:c r="J4106" s="4" t="n">
        <x:v>0.42</x:v>
      </x:c>
      <x:c r="K4106" s="4">
        <x:f>I4106*J4106</x:f>
      </x:c>
      <x:c r="L4106" s="4" t="n">
        <x:v>67.403</x:v>
      </x:c>
      <x:c r="M4106" s="5">
        <x:f>J4106/1.766*100</x:f>
      </x:c>
      <x:c r="N4106" s="6">
        <x:f>M4106*L4106/100</x:f>
      </x:c>
      <x:c r="O4106" s="6">
        <x:f>H4106-N4106</x:f>
      </x:c>
    </x:row>
    <x:row r="4107" spans="1:25">
      <x:c r="A4107" s="0" t="s">
        <x:v>52</x:v>
      </x:c>
      <x:c r="B4107" s="0" t="n">
        <x:v>2740</x:v>
      </x:c>
      <x:c r="C4107" s="0" t="s">
        <x:v>21</x:v>
      </x:c>
      <x:c r="D4107" s="0" t="s">
        <x:v>22</x:v>
      </x:c>
      <x:c r="E4107" s="0" t="s">
        <x:v>35</x:v>
      </x:c>
      <x:c r="F4107" s="0" t="s">
        <x:v>20</x:v>
      </x:c>
      <x:c r="G4107" s="0" t="n">
        <x:v>173</x:v>
      </x:c>
      <x:c r="H4107" s="4" t="n">
        <x:v>50.4</x:v>
      </x:c>
      <x:c r="I4107" s="4" t="n">
        <x:v>173</x:v>
      </x:c>
      <x:c r="J4107" s="4" t="n">
        <x:v>0.291</x:v>
      </x:c>
      <x:c r="K4107" s="4">
        <x:f>I4107*J4107</x:f>
      </x:c>
      <x:c r="L4107" s="4" t="n">
        <x:v>36.7</x:v>
      </x:c>
      <x:c r="M4107" s="5">
        <x:f>J4107/2.348*100</x:f>
      </x:c>
      <x:c r="N4107" s="6">
        <x:f>M4107*L4107/100</x:f>
      </x:c>
      <x:c r="O4107" s="6">
        <x:f>H4107-N4107</x:f>
      </x:c>
    </x:row>
    <x:row r="4108" spans="1:25">
      <x:c r="A4108" s="0" t="s">
        <x:v>52</x:v>
      </x:c>
      <x:c r="B4108" s="0" t="n">
        <x:v>2740</x:v>
      </x:c>
      <x:c r="C4108" s="0" t="s">
        <x:v>21</x:v>
      </x:c>
      <x:c r="D4108" s="0" t="s">
        <x:v>22</x:v>
      </x:c>
      <x:c r="E4108" s="0" t="s">
        <x:v>35</x:v>
      </x:c>
      <x:c r="F4108" s="0" t="s">
        <x:v>20</x:v>
      </x:c>
      <x:c r="G4108" s="0" t="n">
        <x:v>173</x:v>
      </x:c>
      <x:c r="H4108" s="4" t="n">
        <x:v>50.4</x:v>
      </x:c>
      <x:c r="I4108" s="4" t="n">
        <x:v>173</x:v>
      </x:c>
      <x:c r="J4108" s="4" t="n">
        <x:v>0.291</x:v>
      </x:c>
      <x:c r="K4108" s="4">
        <x:f>I4108*J4108</x:f>
      </x:c>
      <x:c r="L4108" s="4" t="n">
        <x:v>36.7</x:v>
      </x:c>
      <x:c r="M4108" s="5">
        <x:f>J4108/2.348*100</x:f>
      </x:c>
      <x:c r="N4108" s="6">
        <x:f>M4108*L4108/100</x:f>
      </x:c>
      <x:c r="O4108" s="6">
        <x:f>H4108-N4108</x:f>
      </x:c>
    </x:row>
    <x:row r="4109" spans="1:25">
      <x:c r="A4109" s="0" t="s">
        <x:v>52</x:v>
      </x:c>
      <x:c r="B4109" s="0" t="n">
        <x:v>2740</x:v>
      </x:c>
      <x:c r="C4109" s="0" t="s">
        <x:v>21</x:v>
      </x:c>
      <x:c r="D4109" s="0" t="s">
        <x:v>22</x:v>
      </x:c>
      <x:c r="E4109" s="0" t="s">
        <x:v>35</x:v>
      </x:c>
      <x:c r="F4109" s="0" t="s">
        <x:v>20</x:v>
      </x:c>
      <x:c r="G4109" s="0" t="n">
        <x:v>173</x:v>
      </x:c>
      <x:c r="H4109" s="4" t="n">
        <x:v>50.4</x:v>
      </x:c>
      <x:c r="I4109" s="4" t="n">
        <x:v>173</x:v>
      </x:c>
      <x:c r="J4109" s="4" t="n">
        <x:v>0.291</x:v>
      </x:c>
      <x:c r="K4109" s="4">
        <x:f>I4109*J4109</x:f>
      </x:c>
      <x:c r="L4109" s="4" t="n">
        <x:v>36.7</x:v>
      </x:c>
      <x:c r="M4109" s="5">
        <x:f>J4109/2.348*100</x:f>
      </x:c>
      <x:c r="N4109" s="6">
        <x:f>M4109*L4109/100</x:f>
      </x:c>
      <x:c r="O4109" s="6">
        <x:f>H4109-N4109</x:f>
      </x:c>
    </x:row>
    <x:row r="4110" spans="1:25">
      <x:c r="A4110" s="0" t="s">
        <x:v>52</x:v>
      </x:c>
      <x:c r="B4110" s="0" t="n">
        <x:v>2740</x:v>
      </x:c>
      <x:c r="C4110" s="0" t="s">
        <x:v>21</x:v>
      </x:c>
      <x:c r="D4110" s="0" t="s">
        <x:v>33</x:v>
      </x:c>
      <x:c r="E4110" s="0" t="s">
        <x:v>34</x:v>
      </x:c>
      <x:c r="F4110" s="0" t="s">
        <x:v>20</x:v>
      </x:c>
      <x:c r="G4110" s="0" t="n">
        <x:v>173</x:v>
      </x:c>
      <x:c r="H4110" s="4" t="n">
        <x:v>46.018</x:v>
      </x:c>
      <x:c r="I4110" s="4" t="n">
        <x:v>173</x:v>
      </x:c>
      <x:c r="J4110" s="4" t="n">
        <x:v>0.266</x:v>
      </x:c>
      <x:c r="K4110" s="4">
        <x:f>I4110*J4110</x:f>
      </x:c>
      <x:c r="L4110" s="4" t="n">
        <x:v>36.7</x:v>
      </x:c>
      <x:c r="M4110" s="5">
        <x:f>J4110/2.348*100</x:f>
      </x:c>
      <x:c r="N4110" s="6">
        <x:f>M4110*L4110/100</x:f>
      </x:c>
      <x:c r="O4110" s="6">
        <x:f>H4110-N4110</x:f>
      </x:c>
    </x:row>
    <x:row r="4111" spans="1:25">
      <x:c r="A4111" s="0" t="s">
        <x:v>52</x:v>
      </x:c>
      <x:c r="B4111" s="0" t="n">
        <x:v>2740</x:v>
      </x:c>
      <x:c r="C4111" s="0" t="s">
        <x:v>21</x:v>
      </x:c>
      <x:c r="D4111" s="0" t="s">
        <x:v>22</x:v>
      </x:c>
      <x:c r="E4111" s="0" t="s">
        <x:v>35</x:v>
      </x:c>
      <x:c r="F4111" s="0" t="s">
        <x:v>20</x:v>
      </x:c>
      <x:c r="G4111" s="0" t="n">
        <x:v>173</x:v>
      </x:c>
      <x:c r="H4111" s="4" t="n">
        <x:v>50.4</x:v>
      </x:c>
      <x:c r="I4111" s="4" t="n">
        <x:v>173</x:v>
      </x:c>
      <x:c r="J4111" s="4" t="n">
        <x:v>0.291</x:v>
      </x:c>
      <x:c r="K4111" s="4">
        <x:f>I4111*J4111</x:f>
      </x:c>
      <x:c r="L4111" s="4" t="n">
        <x:v>36.7</x:v>
      </x:c>
      <x:c r="M4111" s="5">
        <x:f>J4111/2.348*100</x:f>
      </x:c>
      <x:c r="N4111" s="6">
        <x:f>M4111*L4111/100</x:f>
      </x:c>
      <x:c r="O4111" s="6">
        <x:f>H4111-N4111</x:f>
      </x:c>
    </x:row>
    <x:row r="4112" spans="1:25">
      <x:c r="A4112" s="0" t="s">
        <x:v>52</x:v>
      </x:c>
      <x:c r="B4112" s="0" t="n">
        <x:v>2740</x:v>
      </x:c>
      <x:c r="C4112" s="0" t="s">
        <x:v>21</x:v>
      </x:c>
      <x:c r="D4112" s="0" t="s">
        <x:v>33</x:v>
      </x:c>
      <x:c r="E4112" s="0" t="s">
        <x:v>34</x:v>
      </x:c>
      <x:c r="F4112" s="0" t="s">
        <x:v>26</x:v>
      </x:c>
      <x:c r="G4112" s="0" t="n">
        <x:v>173</x:v>
      </x:c>
      <x:c r="H4112" s="4" t="n">
        <x:v>13.499</x:v>
      </x:c>
      <x:c r="I4112" s="4" t="n">
        <x:v>173</x:v>
      </x:c>
      <x:c r="J4112" s="4" t="n">
        <x:v>0.078</x:v>
      </x:c>
      <x:c r="K4112" s="4">
        <x:f>I4112*J4112</x:f>
      </x:c>
      <x:c r="L4112" s="4" t="n">
        <x:v>36.7</x:v>
      </x:c>
      <x:c r="M4112" s="5">
        <x:f>J4112/2.348*100</x:f>
      </x:c>
      <x:c r="N4112" s="6">
        <x:f>M4112*L4112/100</x:f>
      </x:c>
      <x:c r="O4112" s="6">
        <x:f>H4112-N4112</x:f>
      </x:c>
    </x:row>
    <x:row r="4113" spans="1:25">
      <x:c r="A4113" s="0" t="s">
        <x:v>52</x:v>
      </x:c>
      <x:c r="B4113" s="0" t="n">
        <x:v>2740</x:v>
      </x:c>
      <x:c r="C4113" s="0" t="s">
        <x:v>21</x:v>
      </x:c>
      <x:c r="D4113" s="0" t="s">
        <x:v>36</x:v>
      </x:c>
      <x:c r="E4113" s="0" t="s">
        <x:v>37</x:v>
      </x:c>
      <x:c r="F4113" s="0" t="s">
        <x:v>26</x:v>
      </x:c>
      <x:c r="G4113" s="0" t="n">
        <x:v>173</x:v>
      </x:c>
      <x:c r="H4113" s="4" t="n">
        <x:v>72.661</x:v>
      </x:c>
      <x:c r="I4113" s="4" t="n">
        <x:v>173</x:v>
      </x:c>
      <x:c r="J4113" s="4" t="n">
        <x:v>0.42</x:v>
      </x:c>
      <x:c r="K4113" s="4">
        <x:f>I4113*J4113</x:f>
      </x:c>
      <x:c r="L4113" s="4" t="n">
        <x:v>36.7</x:v>
      </x:c>
      <x:c r="M4113" s="5">
        <x:f>J4113/2.348*100</x:f>
      </x:c>
      <x:c r="N4113" s="6">
        <x:f>M4113*L4113/100</x:f>
      </x:c>
      <x:c r="O4113" s="6">
        <x:f>H4113-N4113</x:f>
      </x:c>
    </x:row>
    <x:row r="4114" spans="1:25">
      <x:c r="A4114" s="0" t="s">
        <x:v>52</x:v>
      </x:c>
      <x:c r="B4114" s="0" t="n">
        <x:v>2740</x:v>
      </x:c>
      <x:c r="C4114" s="0" t="s">
        <x:v>21</x:v>
      </x:c>
      <x:c r="D4114" s="0" t="s">
        <x:v>36</x:v>
      </x:c>
      <x:c r="E4114" s="0" t="s">
        <x:v>38</x:v>
      </x:c>
      <x:c r="F4114" s="0" t="s">
        <x:v>26</x:v>
      </x:c>
      <x:c r="G4114" s="0" t="n">
        <x:v>173</x:v>
      </x:c>
      <x:c r="H4114" s="4" t="n">
        <x:v>72.66</x:v>
      </x:c>
      <x:c r="I4114" s="4" t="n">
        <x:v>173</x:v>
      </x:c>
      <x:c r="J4114" s="4" t="n">
        <x:v>0.42</x:v>
      </x:c>
      <x:c r="K4114" s="4">
        <x:f>I4114*J4114</x:f>
      </x:c>
      <x:c r="L4114" s="4" t="n">
        <x:v>36.7</x:v>
      </x:c>
      <x:c r="M4114" s="5">
        <x:f>J4114/2.348*100</x:f>
      </x:c>
      <x:c r="N4114" s="6">
        <x:f>M4114*L4114/100</x:f>
      </x:c>
      <x:c r="O4114" s="6">
        <x:f>H4114-N4114</x:f>
      </x:c>
    </x:row>
    <x:row r="4115" spans="1:25">
      <x:c r="A4115" s="0" t="s">
        <x:v>91</x:v>
      </x:c>
      <x:c r="B4115" s="0" t="n">
        <x:v>2741</x:v>
      </x:c>
      <x:c r="C4115" s="0" t="s">
        <x:v>21</x:v>
      </x:c>
      <x:c r="D4115" s="0" t="s">
        <x:v>22</x:v>
      </x:c>
      <x:c r="E4115" s="0" t="s">
        <x:v>35</x:v>
      </x:c>
      <x:c r="F4115" s="0" t="s">
        <x:v>20</x:v>
      </x:c>
      <x:c r="G4115" s="0" t="n">
        <x:v>173</x:v>
      </x:c>
      <x:c r="H4115" s="4" t="n">
        <x:v>50.4</x:v>
      </x:c>
      <x:c r="I4115" s="4" t="n">
        <x:v>173</x:v>
      </x:c>
      <x:c r="J4115" s="4" t="n">
        <x:v>0.291</x:v>
      </x:c>
      <x:c r="K4115" s="4">
        <x:f>I4115*J4115</x:f>
      </x:c>
      <x:c r="L4115" s="4" t="n">
        <x:v>0</x:v>
      </x:c>
      <x:c r="M4115" s="5">
        <x:f>J4115/1.766*100</x:f>
      </x:c>
      <x:c r="N4115" s="6">
        <x:f>M4115*L4115/100</x:f>
      </x:c>
      <x:c r="O4115" s="6">
        <x:f>H4115-N4115</x:f>
      </x:c>
    </x:row>
    <x:row r="4116" spans="1:25">
      <x:c r="A4116" s="0" t="s">
        <x:v>91</x:v>
      </x:c>
      <x:c r="B4116" s="0" t="n">
        <x:v>2741</x:v>
      </x:c>
      <x:c r="C4116" s="0" t="s">
        <x:v>21</x:v>
      </x:c>
      <x:c r="D4116" s="0" t="s">
        <x:v>22</x:v>
      </x:c>
      <x:c r="E4116" s="0" t="s">
        <x:v>35</x:v>
      </x:c>
      <x:c r="F4116" s="0" t="s">
        <x:v>20</x:v>
      </x:c>
      <x:c r="G4116" s="0" t="n">
        <x:v>173</x:v>
      </x:c>
      <x:c r="H4116" s="4" t="n">
        <x:v>50.4</x:v>
      </x:c>
      <x:c r="I4116" s="4" t="n">
        <x:v>173</x:v>
      </x:c>
      <x:c r="J4116" s="4" t="n">
        <x:v>0.291</x:v>
      </x:c>
      <x:c r="K4116" s="4">
        <x:f>I4116*J4116</x:f>
      </x:c>
      <x:c r="L4116" s="4" t="n">
        <x:v>0</x:v>
      </x:c>
      <x:c r="M4116" s="5">
        <x:f>J4116/1.766*100</x:f>
      </x:c>
      <x:c r="N4116" s="6">
        <x:f>M4116*L4116/100</x:f>
      </x:c>
      <x:c r="O4116" s="6">
        <x:f>H4116-N4116</x:f>
      </x:c>
    </x:row>
    <x:row r="4117" spans="1:25">
      <x:c r="A4117" s="0" t="s">
        <x:v>91</x:v>
      </x:c>
      <x:c r="B4117" s="0" t="n">
        <x:v>2741</x:v>
      </x:c>
      <x:c r="C4117" s="0" t="s">
        <x:v>21</x:v>
      </x:c>
      <x:c r="D4117" s="0" t="s">
        <x:v>33</x:v>
      </x:c>
      <x:c r="E4117" s="0" t="s">
        <x:v>34</x:v>
      </x:c>
      <x:c r="F4117" s="0" t="s">
        <x:v>20</x:v>
      </x:c>
      <x:c r="G4117" s="0" t="n">
        <x:v>173</x:v>
      </x:c>
      <x:c r="H4117" s="4" t="n">
        <x:v>46.018</x:v>
      </x:c>
      <x:c r="I4117" s="4" t="n">
        <x:v>173</x:v>
      </x:c>
      <x:c r="J4117" s="4" t="n">
        <x:v>0.266</x:v>
      </x:c>
      <x:c r="K4117" s="4">
        <x:f>I4117*J4117</x:f>
      </x:c>
      <x:c r="L4117" s="4" t="n">
        <x:v>0</x:v>
      </x:c>
      <x:c r="M4117" s="5">
        <x:f>J4117/1.766*100</x:f>
      </x:c>
      <x:c r="N4117" s="6">
        <x:f>M4117*L4117/100</x:f>
      </x:c>
      <x:c r="O4117" s="6">
        <x:f>H4117-N4117</x:f>
      </x:c>
    </x:row>
    <x:row r="4118" spans="1:25">
      <x:c r="A4118" s="0" t="s">
        <x:v>91</x:v>
      </x:c>
      <x:c r="B4118" s="0" t="n">
        <x:v>2741</x:v>
      </x:c>
      <x:c r="C4118" s="0" t="s">
        <x:v>21</x:v>
      </x:c>
      <x:c r="D4118" s="0" t="s">
        <x:v>33</x:v>
      </x:c>
      <x:c r="E4118" s="0" t="s">
        <x:v>34</x:v>
      </x:c>
      <x:c r="F4118" s="0" t="s">
        <x:v>26</x:v>
      </x:c>
      <x:c r="G4118" s="0" t="n">
        <x:v>173</x:v>
      </x:c>
      <x:c r="H4118" s="4" t="n">
        <x:v>13.495</x:v>
      </x:c>
      <x:c r="I4118" s="4" t="n">
        <x:v>173</x:v>
      </x:c>
      <x:c r="J4118" s="4" t="n">
        <x:v>0.078</x:v>
      </x:c>
      <x:c r="K4118" s="4">
        <x:f>I4118*J4118</x:f>
      </x:c>
      <x:c r="L4118" s="4" t="n">
        <x:v>0</x:v>
      </x:c>
      <x:c r="M4118" s="5">
        <x:f>J4118/1.766*100</x:f>
      </x:c>
      <x:c r="N4118" s="6">
        <x:f>M4118*L4118/100</x:f>
      </x:c>
      <x:c r="O4118" s="6">
        <x:f>H4118-N4118</x:f>
      </x:c>
    </x:row>
    <x:row r="4119" spans="1:25">
      <x:c r="A4119" s="0" t="s">
        <x:v>91</x:v>
      </x:c>
      <x:c r="B4119" s="0" t="n">
        <x:v>2741</x:v>
      </x:c>
      <x:c r="C4119" s="0" t="s">
        <x:v>21</x:v>
      </x:c>
      <x:c r="D4119" s="0" t="s">
        <x:v>36</x:v>
      </x:c>
      <x:c r="E4119" s="0" t="s">
        <x:v>37</x:v>
      </x:c>
      <x:c r="F4119" s="0" t="s">
        <x:v>26</x:v>
      </x:c>
      <x:c r="G4119" s="0" t="n">
        <x:v>173</x:v>
      </x:c>
      <x:c r="H4119" s="4" t="n">
        <x:v>72.66</x:v>
      </x:c>
      <x:c r="I4119" s="4" t="n">
        <x:v>173</x:v>
      </x:c>
      <x:c r="J4119" s="4" t="n">
        <x:v>0.42</x:v>
      </x:c>
      <x:c r="K4119" s="4">
        <x:f>I4119*J4119</x:f>
      </x:c>
      <x:c r="L4119" s="4" t="n">
        <x:v>0</x:v>
      </x:c>
      <x:c r="M4119" s="5">
        <x:f>J4119/1.766*100</x:f>
      </x:c>
      <x:c r="N4119" s="6">
        <x:f>M4119*L4119/100</x:f>
      </x:c>
      <x:c r="O4119" s="6">
        <x:f>H4119-N4119</x:f>
      </x:c>
    </x:row>
    <x:row r="4120" spans="1:25">
      <x:c r="A4120" s="0" t="s">
        <x:v>91</x:v>
      </x:c>
      <x:c r="B4120" s="0" t="n">
        <x:v>2741</x:v>
      </x:c>
      <x:c r="C4120" s="0" t="s">
        <x:v>21</x:v>
      </x:c>
      <x:c r="D4120" s="0" t="s">
        <x:v>36</x:v>
      </x:c>
      <x:c r="E4120" s="0" t="s">
        <x:v>38</x:v>
      </x:c>
      <x:c r="F4120" s="0" t="s">
        <x:v>26</x:v>
      </x:c>
      <x:c r="G4120" s="0" t="n">
        <x:v>173</x:v>
      </x:c>
      <x:c r="H4120" s="4" t="n">
        <x:v>72.66</x:v>
      </x:c>
      <x:c r="I4120" s="4" t="n">
        <x:v>173</x:v>
      </x:c>
      <x:c r="J4120" s="4" t="n">
        <x:v>0.42</x:v>
      </x:c>
      <x:c r="K4120" s="4">
        <x:f>I4120*J4120</x:f>
      </x:c>
      <x:c r="L4120" s="4" t="n">
        <x:v>0</x:v>
      </x:c>
      <x:c r="M4120" s="5">
        <x:f>J4120/1.766*100</x:f>
      </x:c>
      <x:c r="N4120" s="6">
        <x:f>M4120*L4120/100</x:f>
      </x:c>
      <x:c r="O4120" s="6">
        <x:f>H4120-N4120</x:f>
      </x:c>
    </x:row>
    <x:row r="4121" spans="1:25">
      <x:c r="A4121" s="0" t="s">
        <x:v>142</x:v>
      </x:c>
      <x:c r="B4121" s="0" t="n">
        <x:v>2744</x:v>
      </x:c>
      <x:c r="C4121" s="0" t="s">
        <x:v>128</x:v>
      </x:c>
      <x:c r="D4121" s="0" t="s">
        <x:v>18</x:v>
      </x:c>
      <x:c r="E4121" s="0" t="s">
        <x:v>19</x:v>
      </x:c>
      <x:c r="F4121" s="0" t="s">
        <x:v>20</x:v>
      </x:c>
      <x:c r="G4121" s="0" t="n">
        <x:v>523</x:v>
      </x:c>
      <x:c r="H4121" s="4" t="n">
        <x:v>74.16</x:v>
      </x:c>
      <x:c r="I4121" s="4" t="n">
        <x:v>523</x:v>
      </x:c>
      <x:c r="J4121" s="4" t="n">
        <x:v>0.142</x:v>
      </x:c>
      <x:c r="K4121" s="4">
        <x:f>I4121*J4121</x:f>
      </x:c>
      <x:c r="L4121" s="4" t="n">
        <x:v>91.812</x:v>
      </x:c>
      <x:c r="M4121" s="5">
        <x:f>J4121/0.708*100</x:f>
      </x:c>
      <x:c r="N4121" s="6">
        <x:f>M4121*L4121/100</x:f>
      </x:c>
      <x:c r="O4121" s="6">
        <x:f>H4121-N4121</x:f>
      </x:c>
    </x:row>
    <x:row r="4122" spans="1:25">
      <x:c r="A4122" s="0" t="s">
        <x:v>142</x:v>
      </x:c>
      <x:c r="B4122" s="0" t="n">
        <x:v>2744</x:v>
      </x:c>
      <x:c r="C4122" s="0" t="s">
        <x:v>128</x:v>
      </x:c>
      <x:c r="D4122" s="0" t="s">
        <x:v>18</x:v>
      </x:c>
      <x:c r="E4122" s="0" t="s">
        <x:v>19</x:v>
      </x:c>
      <x:c r="F4122" s="0" t="s">
        <x:v>20</x:v>
      </x:c>
      <x:c r="G4122" s="0" t="n">
        <x:v>523</x:v>
      </x:c>
      <x:c r="H4122" s="4" t="n">
        <x:v>74.16</x:v>
      </x:c>
      <x:c r="I4122" s="4" t="n">
        <x:v>523</x:v>
      </x:c>
      <x:c r="J4122" s="4" t="n">
        <x:v>0.142</x:v>
      </x:c>
      <x:c r="K4122" s="4">
        <x:f>I4122*J4122</x:f>
      </x:c>
      <x:c r="L4122" s="4" t="n">
        <x:v>91.812</x:v>
      </x:c>
      <x:c r="M4122" s="5">
        <x:f>J4122/0.708*100</x:f>
      </x:c>
      <x:c r="N4122" s="6">
        <x:f>M4122*L4122/100</x:f>
      </x:c>
      <x:c r="O4122" s="6">
        <x:f>H4122-N4122</x:f>
      </x:c>
    </x:row>
    <x:row r="4123" spans="1:25">
      <x:c r="A4123" s="0" t="s">
        <x:v>142</x:v>
      </x:c>
      <x:c r="B4123" s="0" t="n">
        <x:v>2744</x:v>
      </x:c>
      <x:c r="C4123" s="0" t="s">
        <x:v>128</x:v>
      </x:c>
      <x:c r="D4123" s="0" t="s">
        <x:v>129</x:v>
      </x:c>
      <x:c r="E4123" s="0" t="s">
        <x:v>130</x:v>
      </x:c>
      <x:c r="F4123" s="0" t="s">
        <x:v>20</x:v>
      </x:c>
      <x:c r="G4123" s="0" t="n">
        <x:v>523</x:v>
      </x:c>
      <x:c r="H4123" s="4" t="n">
        <x:v>61.8</x:v>
      </x:c>
      <x:c r="I4123" s="4" t="n">
        <x:v>523</x:v>
      </x:c>
      <x:c r="J4123" s="4" t="n">
        <x:v>0.118</x:v>
      </x:c>
      <x:c r="K4123" s="4">
        <x:f>I4123*J4123</x:f>
      </x:c>
      <x:c r="L4123" s="4" t="n">
        <x:v>91.812</x:v>
      </x:c>
      <x:c r="M4123" s="5">
        <x:f>J4123/0.708*100</x:f>
      </x:c>
      <x:c r="N4123" s="6">
        <x:f>M4123*L4123/100</x:f>
      </x:c>
      <x:c r="O4123" s="6">
        <x:f>H4123-N4123</x:f>
      </x:c>
    </x:row>
    <x:row r="4124" spans="1:25">
      <x:c r="A4124" s="0" t="s">
        <x:v>142</x:v>
      </x:c>
      <x:c r="B4124" s="0" t="n">
        <x:v>2744</x:v>
      </x:c>
      <x:c r="C4124" s="0" t="s">
        <x:v>128</x:v>
      </x:c>
      <x:c r="D4124" s="0" t="s">
        <x:v>129</x:v>
      </x:c>
      <x:c r="E4124" s="0" t="s">
        <x:v>130</x:v>
      </x:c>
      <x:c r="F4124" s="0" t="s">
        <x:v>20</x:v>
      </x:c>
      <x:c r="G4124" s="0" t="n">
        <x:v>523</x:v>
      </x:c>
      <x:c r="H4124" s="4" t="n">
        <x:v>61.8</x:v>
      </x:c>
      <x:c r="I4124" s="4" t="n">
        <x:v>523</x:v>
      </x:c>
      <x:c r="J4124" s="4" t="n">
        <x:v>0.118</x:v>
      </x:c>
      <x:c r="K4124" s="4">
        <x:f>I4124*J4124</x:f>
      </x:c>
      <x:c r="L4124" s="4" t="n">
        <x:v>91.812</x:v>
      </x:c>
      <x:c r="M4124" s="5">
        <x:f>J4124/0.708*100</x:f>
      </x:c>
      <x:c r="N4124" s="6">
        <x:f>M4124*L4124/100</x:f>
      </x:c>
      <x:c r="O4124" s="6">
        <x:f>H4124-N4124</x:f>
      </x:c>
    </x:row>
    <x:row r="4125" spans="1:25">
      <x:c r="A4125" s="0" t="s">
        <x:v>142</x:v>
      </x:c>
      <x:c r="B4125" s="0" t="n">
        <x:v>2744</x:v>
      </x:c>
      <x:c r="C4125" s="0" t="s">
        <x:v>128</x:v>
      </x:c>
      <x:c r="D4125" s="0" t="s">
        <x:v>129</x:v>
      </x:c>
      <x:c r="E4125" s="0" t="s">
        <x:v>130</x:v>
      </x:c>
      <x:c r="F4125" s="0" t="s">
        <x:v>20</x:v>
      </x:c>
      <x:c r="G4125" s="0" t="n">
        <x:v>523</x:v>
      </x:c>
      <x:c r="H4125" s="4" t="n">
        <x:v>61.8</x:v>
      </x:c>
      <x:c r="I4125" s="4" t="n">
        <x:v>523</x:v>
      </x:c>
      <x:c r="J4125" s="4" t="n">
        <x:v>0.118</x:v>
      </x:c>
      <x:c r="K4125" s="4">
        <x:f>I4125*J4125</x:f>
      </x:c>
      <x:c r="L4125" s="4" t="n">
        <x:v>91.812</x:v>
      </x:c>
      <x:c r="M4125" s="5">
        <x:f>J4125/0.708*100</x:f>
      </x:c>
      <x:c r="N4125" s="6">
        <x:f>M4125*L4125/100</x:f>
      </x:c>
      <x:c r="O4125" s="6">
        <x:f>H4125-N4125</x:f>
      </x:c>
    </x:row>
    <x:row r="4126" spans="1:25">
      <x:c r="A4126" s="0" t="s">
        <x:v>142</x:v>
      </x:c>
      <x:c r="B4126" s="0" t="n">
        <x:v>2744</x:v>
      </x:c>
      <x:c r="C4126" s="0" t="s">
        <x:v>128</x:v>
      </x:c>
      <x:c r="D4126" s="0" t="s">
        <x:v>18</x:v>
      </x:c>
      <x:c r="E4126" s="0" t="s">
        <x:v>19</x:v>
      </x:c>
      <x:c r="F4126" s="0" t="s">
        <x:v>26</x:v>
      </x:c>
      <x:c r="G4126" s="0" t="n">
        <x:v>523</x:v>
      </x:c>
      <x:c r="H4126" s="4" t="n">
        <x:v>43.261</x:v>
      </x:c>
      <x:c r="I4126" s="4" t="n">
        <x:v>523</x:v>
      </x:c>
      <x:c r="J4126" s="4" t="n">
        <x:v>0.07</x:v>
      </x:c>
      <x:c r="K4126" s="4">
        <x:f>I4126*J4126</x:f>
      </x:c>
      <x:c r="L4126" s="4" t="n">
        <x:v>91.812</x:v>
      </x:c>
      <x:c r="M4126" s="5">
        <x:f>J4126/0.708*100</x:f>
      </x:c>
      <x:c r="N4126" s="6">
        <x:f>M4126*L4126/100</x:f>
      </x:c>
      <x:c r="O4126" s="6">
        <x:f>H4126-N4126</x:f>
      </x:c>
    </x:row>
    <x:row r="4127" spans="1:25">
      <x:c r="A4127" s="0" t="s">
        <x:v>138</x:v>
      </x:c>
      <x:c r="B4127" s="0" t="n">
        <x:v>2745</x:v>
      </x:c>
      <x:c r="C4127" s="0" t="s">
        <x:v>128</x:v>
      </x:c>
      <x:c r="D4127" s="0" t="s">
        <x:v>18</x:v>
      </x:c>
      <x:c r="E4127" s="0" t="s">
        <x:v>19</x:v>
      </x:c>
      <x:c r="F4127" s="0" t="s">
        <x:v>20</x:v>
      </x:c>
      <x:c r="G4127" s="0" t="n">
        <x:v>1169</x:v>
      </x:c>
      <x:c r="H4127" s="4" t="n">
        <x:v>36</x:v>
      </x:c>
      <x:c r="I4127" s="4" t="n">
        <x:v>1169</x:v>
      </x:c>
      <x:c r="J4127" s="4" t="n">
        <x:v>0.031</x:v>
      </x:c>
      <x:c r="K4127" s="4">
        <x:f>I4127*J4127</x:f>
      </x:c>
      <x:c r="L4127" s="4" t="n">
        <x:v>233.34</x:v>
      </x:c>
      <x:c r="M4127" s="5">
        <x:f>J4127/1.049*100</x:f>
      </x:c>
      <x:c r="N4127" s="6">
        <x:f>M4127*L4127/100</x:f>
      </x:c>
      <x:c r="O4127" s="6">
        <x:f>H4127-N4127</x:f>
      </x:c>
    </x:row>
    <x:row r="4128" spans="1:25">
      <x:c r="A4128" s="0" t="s">
        <x:v>138</x:v>
      </x:c>
      <x:c r="B4128" s="0" t="n">
        <x:v>2745</x:v>
      </x:c>
      <x:c r="C4128" s="0" t="s">
        <x:v>128</x:v>
      </x:c>
      <x:c r="D4128" s="0" t="s">
        <x:v>18</x:v>
      </x:c>
      <x:c r="E4128" s="0" t="s">
        <x:v>19</x:v>
      </x:c>
      <x:c r="F4128" s="0" t="s">
        <x:v>20</x:v>
      </x:c>
      <x:c r="G4128" s="0" t="n">
        <x:v>1169</x:v>
      </x:c>
      <x:c r="H4128" s="4" t="n">
        <x:v>74.16</x:v>
      </x:c>
      <x:c r="I4128" s="4" t="n">
        <x:v>1169</x:v>
      </x:c>
      <x:c r="J4128" s="4" t="n">
        <x:v>0.063</x:v>
      </x:c>
      <x:c r="K4128" s="4">
        <x:f>I4128*J4128</x:f>
      </x:c>
      <x:c r="L4128" s="4" t="n">
        <x:v>233.34</x:v>
      </x:c>
      <x:c r="M4128" s="5">
        <x:f>J4128/1.049*100</x:f>
      </x:c>
      <x:c r="N4128" s="6">
        <x:f>M4128*L4128/100</x:f>
      </x:c>
      <x:c r="O4128" s="6">
        <x:f>H4128-N4128</x:f>
      </x:c>
    </x:row>
    <x:row r="4129" spans="1:25">
      <x:c r="A4129" s="0" t="s">
        <x:v>138</x:v>
      </x:c>
      <x:c r="B4129" s="0" t="n">
        <x:v>2745</x:v>
      </x:c>
      <x:c r="C4129" s="0" t="s">
        <x:v>128</x:v>
      </x:c>
      <x:c r="D4129" s="0" t="s">
        <x:v>18</x:v>
      </x:c>
      <x:c r="E4129" s="0" t="s">
        <x:v>19</x:v>
      </x:c>
      <x:c r="F4129" s="0" t="s">
        <x:v>20</x:v>
      </x:c>
      <x:c r="G4129" s="0" t="n">
        <x:v>1169</x:v>
      </x:c>
      <x:c r="H4129" s="4" t="n">
        <x:v>74.16</x:v>
      </x:c>
      <x:c r="I4129" s="4" t="n">
        <x:v>1169</x:v>
      </x:c>
      <x:c r="J4129" s="4" t="n">
        <x:v>0.063</x:v>
      </x:c>
      <x:c r="K4129" s="4">
        <x:f>I4129*J4129</x:f>
      </x:c>
      <x:c r="L4129" s="4" t="n">
        <x:v>233.34</x:v>
      </x:c>
      <x:c r="M4129" s="5">
        <x:f>J4129/1.049*100</x:f>
      </x:c>
      <x:c r="N4129" s="6">
        <x:f>M4129*L4129/100</x:f>
      </x:c>
      <x:c r="O4129" s="6">
        <x:f>H4129-N4129</x:f>
      </x:c>
    </x:row>
    <x:row r="4130" spans="1:25">
      <x:c r="A4130" s="0" t="s">
        <x:v>138</x:v>
      </x:c>
      <x:c r="B4130" s="0" t="n">
        <x:v>2745</x:v>
      </x:c>
      <x:c r="C4130" s="0" t="s">
        <x:v>128</x:v>
      </x:c>
      <x:c r="D4130" s="0" t="s">
        <x:v>18</x:v>
      </x:c>
      <x:c r="E4130" s="0" t="s">
        <x:v>19</x:v>
      </x:c>
      <x:c r="F4130" s="0" t="s">
        <x:v>20</x:v>
      </x:c>
      <x:c r="G4130" s="0" t="n">
        <x:v>1169</x:v>
      </x:c>
      <x:c r="H4130" s="4" t="n">
        <x:v>74.16</x:v>
      </x:c>
      <x:c r="I4130" s="4" t="n">
        <x:v>1169</x:v>
      </x:c>
      <x:c r="J4130" s="4" t="n">
        <x:v>0.063</x:v>
      </x:c>
      <x:c r="K4130" s="4">
        <x:f>I4130*J4130</x:f>
      </x:c>
      <x:c r="L4130" s="4" t="n">
        <x:v>233.34</x:v>
      </x:c>
      <x:c r="M4130" s="5">
        <x:f>J4130/1.049*100</x:f>
      </x:c>
      <x:c r="N4130" s="6">
        <x:f>M4130*L4130/100</x:f>
      </x:c>
      <x:c r="O4130" s="6">
        <x:f>H4130-N4130</x:f>
      </x:c>
    </x:row>
    <x:row r="4131" spans="1:25">
      <x:c r="A4131" s="0" t="s">
        <x:v>138</x:v>
      </x:c>
      <x:c r="B4131" s="0" t="n">
        <x:v>2745</x:v>
      </x:c>
      <x:c r="C4131" s="0" t="s">
        <x:v>128</x:v>
      </x:c>
      <x:c r="D4131" s="0" t="s">
        <x:v>129</x:v>
      </x:c>
      <x:c r="E4131" s="0" t="s">
        <x:v>130</x:v>
      </x:c>
      <x:c r="F4131" s="0" t="s">
        <x:v>20</x:v>
      </x:c>
      <x:c r="G4131" s="0" t="n">
        <x:v>1169</x:v>
      </x:c>
      <x:c r="H4131" s="4" t="n">
        <x:v>30</x:v>
      </x:c>
      <x:c r="I4131" s="4" t="n">
        <x:v>1169</x:v>
      </x:c>
      <x:c r="J4131" s="4" t="n">
        <x:v>0.026</x:v>
      </x:c>
      <x:c r="K4131" s="4">
        <x:f>I4131*J4131</x:f>
      </x:c>
      <x:c r="L4131" s="4" t="n">
        <x:v>233.34</x:v>
      </x:c>
      <x:c r="M4131" s="5">
        <x:f>J4131/1.049*100</x:f>
      </x:c>
      <x:c r="N4131" s="6">
        <x:f>M4131*L4131/100</x:f>
      </x:c>
      <x:c r="O4131" s="6">
        <x:f>H4131-N4131</x:f>
      </x:c>
    </x:row>
    <x:row r="4132" spans="1:25">
      <x:c r="A4132" s="0" t="s">
        <x:v>138</x:v>
      </x:c>
      <x:c r="B4132" s="0" t="n">
        <x:v>2745</x:v>
      </x:c>
      <x:c r="C4132" s="0" t="s">
        <x:v>128</x:v>
      </x:c>
      <x:c r="D4132" s="0" t="s">
        <x:v>129</x:v>
      </x:c>
      <x:c r="E4132" s="0" t="s">
        <x:v>130</x:v>
      </x:c>
      <x:c r="F4132" s="0" t="s">
        <x:v>20</x:v>
      </x:c>
      <x:c r="G4132" s="0" t="n">
        <x:v>1169</x:v>
      </x:c>
      <x:c r="H4132" s="4" t="n">
        <x:v>61.8</x:v>
      </x:c>
      <x:c r="I4132" s="4" t="n">
        <x:v>1169</x:v>
      </x:c>
      <x:c r="J4132" s="4" t="n">
        <x:v>0.053</x:v>
      </x:c>
      <x:c r="K4132" s="4">
        <x:f>I4132*J4132</x:f>
      </x:c>
      <x:c r="L4132" s="4" t="n">
        <x:v>233.34</x:v>
      </x:c>
      <x:c r="M4132" s="5">
        <x:f>J4132/1.049*100</x:f>
      </x:c>
      <x:c r="N4132" s="6">
        <x:f>M4132*L4132/100</x:f>
      </x:c>
      <x:c r="O4132" s="6">
        <x:f>H4132-N4132</x:f>
      </x:c>
    </x:row>
    <x:row r="4133" spans="1:25">
      <x:c r="A4133" s="0" t="s">
        <x:v>138</x:v>
      </x:c>
      <x:c r="B4133" s="0" t="n">
        <x:v>2745</x:v>
      </x:c>
      <x:c r="C4133" s="0" t="s">
        <x:v>128</x:v>
      </x:c>
      <x:c r="D4133" s="0" t="s">
        <x:v>129</x:v>
      </x:c>
      <x:c r="E4133" s="0" t="s">
        <x:v>130</x:v>
      </x:c>
      <x:c r="F4133" s="0" t="s">
        <x:v>20</x:v>
      </x:c>
      <x:c r="G4133" s="0" t="n">
        <x:v>1169</x:v>
      </x:c>
      <x:c r="H4133" s="4" t="n">
        <x:v>61.8</x:v>
      </x:c>
      <x:c r="I4133" s="4" t="n">
        <x:v>1169</x:v>
      </x:c>
      <x:c r="J4133" s="4" t="n">
        <x:v>0.053</x:v>
      </x:c>
      <x:c r="K4133" s="4">
        <x:f>I4133*J4133</x:f>
      </x:c>
      <x:c r="L4133" s="4" t="n">
        <x:v>233.34</x:v>
      </x:c>
      <x:c r="M4133" s="5">
        <x:f>J4133/1.049*100</x:f>
      </x:c>
      <x:c r="N4133" s="6">
        <x:f>M4133*L4133/100</x:f>
      </x:c>
      <x:c r="O4133" s="6">
        <x:f>H4133-N4133</x:f>
      </x:c>
    </x:row>
    <x:row r="4134" spans="1:25">
      <x:c r="A4134" s="0" t="s">
        <x:v>138</x:v>
      </x:c>
      <x:c r="B4134" s="0" t="n">
        <x:v>2745</x:v>
      </x:c>
      <x:c r="C4134" s="0" t="s">
        <x:v>128</x:v>
      </x:c>
      <x:c r="D4134" s="0" t="s">
        <x:v>129</x:v>
      </x:c>
      <x:c r="E4134" s="0" t="s">
        <x:v>130</x:v>
      </x:c>
      <x:c r="F4134" s="0" t="s">
        <x:v>20</x:v>
      </x:c>
      <x:c r="G4134" s="0" t="n">
        <x:v>1169</x:v>
      </x:c>
      <x:c r="H4134" s="4" t="n">
        <x:v>61.8</x:v>
      </x:c>
      <x:c r="I4134" s="4" t="n">
        <x:v>1169</x:v>
      </x:c>
      <x:c r="J4134" s="4" t="n">
        <x:v>0.053</x:v>
      </x:c>
      <x:c r="K4134" s="4">
        <x:f>I4134*J4134</x:f>
      </x:c>
      <x:c r="L4134" s="4" t="n">
        <x:v>233.34</x:v>
      </x:c>
      <x:c r="M4134" s="5">
        <x:f>J4134/1.049*100</x:f>
      </x:c>
      <x:c r="N4134" s="6">
        <x:f>M4134*L4134/100</x:f>
      </x:c>
      <x:c r="O4134" s="6">
        <x:f>H4134-N4134</x:f>
      </x:c>
    </x:row>
    <x:row r="4135" spans="1:25">
      <x:c r="A4135" s="0" t="s">
        <x:v>138</x:v>
      </x:c>
      <x:c r="B4135" s="0" t="n">
        <x:v>2745</x:v>
      </x:c>
      <x:c r="C4135" s="0" t="s">
        <x:v>128</x:v>
      </x:c>
      <x:c r="D4135" s="0" t="s">
        <x:v>18</x:v>
      </x:c>
      <x:c r="E4135" s="0" t="s">
        <x:v>19</x:v>
      </x:c>
      <x:c r="F4135" s="0" t="s">
        <x:v>20</x:v>
      </x:c>
      <x:c r="G4135" s="0" t="n">
        <x:v>1169</x:v>
      </x:c>
      <x:c r="H4135" s="4" t="n">
        <x:v>6</x:v>
      </x:c>
      <x:c r="I4135" s="4" t="n">
        <x:v>1169</x:v>
      </x:c>
      <x:c r="J4135" s="4" t="n">
        <x:v>0.005</x:v>
      </x:c>
      <x:c r="K4135" s="4">
        <x:f>I4135*J4135</x:f>
      </x:c>
      <x:c r="L4135" s="4" t="n">
        <x:v>233.34</x:v>
      </x:c>
      <x:c r="M4135" s="5">
        <x:f>J4135/1.049*100</x:f>
      </x:c>
      <x:c r="N4135" s="6">
        <x:f>M4135*L4135/100</x:f>
      </x:c>
      <x:c r="O4135" s="6">
        <x:f>H4135-N4135</x:f>
      </x:c>
    </x:row>
    <x:row r="4136" spans="1:25">
      <x:c r="A4136" s="0" t="s">
        <x:v>138</x:v>
      </x:c>
      <x:c r="B4136" s="0" t="n">
        <x:v>2745</x:v>
      </x:c>
      <x:c r="C4136" s="0" t="s">
        <x:v>128</x:v>
      </x:c>
      <x:c r="D4136" s="0" t="s">
        <x:v>129</x:v>
      </x:c>
      <x:c r="E4136" s="0" t="s">
        <x:v>130</x:v>
      </x:c>
      <x:c r="F4136" s="0" t="s">
        <x:v>20</x:v>
      </x:c>
      <x:c r="G4136" s="0" t="n">
        <x:v>1169</x:v>
      </x:c>
      <x:c r="H4136" s="4" t="n">
        <x:v>1</x:v>
      </x:c>
      <x:c r="I4136" s="4" t="n">
        <x:v>1169</x:v>
      </x:c>
      <x:c r="J4136" s="4" t="n">
        <x:v>0.001</x:v>
      </x:c>
      <x:c r="K4136" s="4">
        <x:f>I4136*J4136</x:f>
      </x:c>
      <x:c r="L4136" s="4" t="n">
        <x:v>233.34</x:v>
      </x:c>
      <x:c r="M4136" s="5">
        <x:f>J4136/1.049*100</x:f>
      </x:c>
      <x:c r="N4136" s="6">
        <x:f>M4136*L4136/100</x:f>
      </x:c>
      <x:c r="O4136" s="6">
        <x:f>H4136-N4136</x:f>
      </x:c>
    </x:row>
    <x:row r="4137" spans="1:25">
      <x:c r="A4137" s="0" t="s">
        <x:v>138</x:v>
      </x:c>
      <x:c r="B4137" s="0" t="n">
        <x:v>2745</x:v>
      </x:c>
      <x:c r="C4137" s="0" t="s">
        <x:v>128</x:v>
      </x:c>
      <x:c r="D4137" s="0" t="s">
        <x:v>129</x:v>
      </x:c>
      <x:c r="E4137" s="0" t="s">
        <x:v>130</x:v>
      </x:c>
      <x:c r="F4137" s="0" t="s">
        <x:v>20</x:v>
      </x:c>
      <x:c r="G4137" s="0" t="n">
        <x:v>1169</x:v>
      </x:c>
      <x:c r="H4137" s="4" t="n">
        <x:v>1</x:v>
      </x:c>
      <x:c r="I4137" s="4" t="n">
        <x:v>1169</x:v>
      </x:c>
      <x:c r="J4137" s="4" t="n">
        <x:v>0.001</x:v>
      </x:c>
      <x:c r="K4137" s="4">
        <x:f>I4137*J4137</x:f>
      </x:c>
      <x:c r="L4137" s="4" t="n">
        <x:v>233.34</x:v>
      </x:c>
      <x:c r="M4137" s="5">
        <x:f>J4137/1.049*100</x:f>
      </x:c>
      <x:c r="N4137" s="6">
        <x:f>M4137*L4137/100</x:f>
      </x:c>
      <x:c r="O4137" s="6">
        <x:f>H4137-N4137</x:f>
      </x:c>
    </x:row>
    <x:row r="4138" spans="1:25">
      <x:c r="A4138" s="0" t="s">
        <x:v>138</x:v>
      </x:c>
      <x:c r="B4138" s="0" t="n">
        <x:v>2745</x:v>
      </x:c>
      <x:c r="C4138" s="0" t="s">
        <x:v>128</x:v>
      </x:c>
      <x:c r="D4138" s="0" t="s">
        <x:v>129</x:v>
      </x:c>
      <x:c r="E4138" s="0" t="s">
        <x:v>130</x:v>
      </x:c>
      <x:c r="F4138" s="0" t="s">
        <x:v>20</x:v>
      </x:c>
      <x:c r="G4138" s="0" t="n">
        <x:v>1169</x:v>
      </x:c>
      <x:c r="H4138" s="4" t="n">
        <x:v>100</x:v>
      </x:c>
      <x:c r="I4138" s="4" t="n">
        <x:v>1169</x:v>
      </x:c>
      <x:c r="J4138" s="4" t="n">
        <x:v>0.086</x:v>
      </x:c>
      <x:c r="K4138" s="4">
        <x:f>I4138*J4138</x:f>
      </x:c>
      <x:c r="L4138" s="4" t="n">
        <x:v>233.34</x:v>
      </x:c>
      <x:c r="M4138" s="5">
        <x:f>J4138/1.049*100</x:f>
      </x:c>
      <x:c r="N4138" s="6">
        <x:f>M4138*L4138/100</x:f>
      </x:c>
      <x:c r="O4138" s="6">
        <x:f>H4138-N4138</x:f>
      </x:c>
    </x:row>
    <x:row r="4139" spans="1:25">
      <x:c r="A4139" s="0" t="s">
        <x:v>138</x:v>
      </x:c>
      <x:c r="B4139" s="0" t="n">
        <x:v>2745</x:v>
      </x:c>
      <x:c r="C4139" s="0" t="s">
        <x:v>128</x:v>
      </x:c>
      <x:c r="D4139" s="0" t="s">
        <x:v>18</x:v>
      </x:c>
      <x:c r="E4139" s="0" t="s">
        <x:v>19</x:v>
      </x:c>
      <x:c r="F4139" s="0" t="s">
        <x:v>20</x:v>
      </x:c>
      <x:c r="G4139" s="0" t="n">
        <x:v>1169</x:v>
      </x:c>
      <x:c r="H4139" s="4" t="n">
        <x:v>120</x:v>
      </x:c>
      <x:c r="I4139" s="4" t="n">
        <x:v>1169</x:v>
      </x:c>
      <x:c r="J4139" s="4" t="n">
        <x:v>0.103</x:v>
      </x:c>
      <x:c r="K4139" s="4">
        <x:f>I4139*J4139</x:f>
      </x:c>
      <x:c r="L4139" s="4" t="n">
        <x:v>233.34</x:v>
      </x:c>
      <x:c r="M4139" s="5">
        <x:f>J4139/1.049*100</x:f>
      </x:c>
      <x:c r="N4139" s="6">
        <x:f>M4139*L4139/100</x:f>
      </x:c>
      <x:c r="O4139" s="6">
        <x:f>H4139-N4139</x:f>
      </x:c>
    </x:row>
    <x:row r="4140" spans="1:25">
      <x:c r="A4140" s="0" t="s">
        <x:v>138</x:v>
      </x:c>
      <x:c r="B4140" s="0" t="n">
        <x:v>2745</x:v>
      </x:c>
      <x:c r="C4140" s="0" t="s">
        <x:v>128</x:v>
      </x:c>
      <x:c r="D4140" s="0" t="s">
        <x:v>129</x:v>
      </x:c>
      <x:c r="E4140" s="0" t="s">
        <x:v>130</x:v>
      </x:c>
      <x:c r="F4140" s="0" t="s">
        <x:v>20</x:v>
      </x:c>
      <x:c r="G4140" s="0" t="n">
        <x:v>1169</x:v>
      </x:c>
      <x:c r="H4140" s="4" t="n">
        <x:v>100</x:v>
      </x:c>
      <x:c r="I4140" s="4" t="n">
        <x:v>1169</x:v>
      </x:c>
      <x:c r="J4140" s="4" t="n">
        <x:v>0.086</x:v>
      </x:c>
      <x:c r="K4140" s="4">
        <x:f>I4140*J4140</x:f>
      </x:c>
      <x:c r="L4140" s="4" t="n">
        <x:v>233.34</x:v>
      </x:c>
      <x:c r="M4140" s="5">
        <x:f>J4140/1.049*100</x:f>
      </x:c>
      <x:c r="N4140" s="6">
        <x:f>M4140*L4140/100</x:f>
      </x:c>
      <x:c r="O4140" s="6">
        <x:f>H4140-N4140</x:f>
      </x:c>
    </x:row>
    <x:row r="4141" spans="1:25">
      <x:c r="A4141" s="0" t="s">
        <x:v>138</x:v>
      </x:c>
      <x:c r="B4141" s="0" t="n">
        <x:v>2745</x:v>
      </x:c>
      <x:c r="C4141" s="0" t="s">
        <x:v>128</x:v>
      </x:c>
      <x:c r="D4141" s="0" t="s">
        <x:v>129</x:v>
      </x:c>
      <x:c r="E4141" s="0" t="s">
        <x:v>130</x:v>
      </x:c>
      <x:c r="F4141" s="0" t="s">
        <x:v>20</x:v>
      </x:c>
      <x:c r="G4141" s="0" t="n">
        <x:v>1169</x:v>
      </x:c>
      <x:c r="H4141" s="4" t="n">
        <x:v>100</x:v>
      </x:c>
      <x:c r="I4141" s="4" t="n">
        <x:v>1169</x:v>
      </x:c>
      <x:c r="J4141" s="4" t="n">
        <x:v>0.086</x:v>
      </x:c>
      <x:c r="K4141" s="4">
        <x:f>I4141*J4141</x:f>
      </x:c>
      <x:c r="L4141" s="4" t="n">
        <x:v>233.34</x:v>
      </x:c>
      <x:c r="M4141" s="5">
        <x:f>J4141/1.049*100</x:f>
      </x:c>
      <x:c r="N4141" s="6">
        <x:f>M4141*L4141/100</x:f>
      </x:c>
      <x:c r="O4141" s="6">
        <x:f>H4141-N4141</x:f>
      </x:c>
    </x:row>
    <x:row r="4142" spans="1:25">
      <x:c r="A4142" s="0" t="s">
        <x:v>138</x:v>
      </x:c>
      <x:c r="B4142" s="0" t="n">
        <x:v>2745</x:v>
      </x:c>
      <x:c r="C4142" s="0" t="s">
        <x:v>128</x:v>
      </x:c>
      <x:c r="D4142" s="0" t="s">
        <x:v>18</x:v>
      </x:c>
      <x:c r="E4142" s="0" t="s">
        <x:v>19</x:v>
      </x:c>
      <x:c r="F4142" s="0" t="s">
        <x:v>20</x:v>
      </x:c>
      <x:c r="G4142" s="0" t="n">
        <x:v>1169</x:v>
      </x:c>
      <x:c r="H4142" s="4" t="n">
        <x:v>120</x:v>
      </x:c>
      <x:c r="I4142" s="4" t="n">
        <x:v>1169</x:v>
      </x:c>
      <x:c r="J4142" s="4" t="n">
        <x:v>0.103</x:v>
      </x:c>
      <x:c r="K4142" s="4">
        <x:f>I4142*J4142</x:f>
      </x:c>
      <x:c r="L4142" s="4" t="n">
        <x:v>233.34</x:v>
      </x:c>
      <x:c r="M4142" s="5">
        <x:f>J4142/1.049*100</x:f>
      </x:c>
      <x:c r="N4142" s="6">
        <x:f>M4142*L4142/100</x:f>
      </x:c>
      <x:c r="O4142" s="6">
        <x:f>H4142-N4142</x:f>
      </x:c>
    </x:row>
    <x:row r="4143" spans="1:25">
      <x:c r="A4143" s="0" t="s">
        <x:v>138</x:v>
      </x:c>
      <x:c r="B4143" s="0" t="n">
        <x:v>2745</x:v>
      </x:c>
      <x:c r="C4143" s="0" t="s">
        <x:v>128</x:v>
      </x:c>
      <x:c r="D4143" s="0" t="s">
        <x:v>18</x:v>
      </x:c>
      <x:c r="E4143" s="0" t="s">
        <x:v>19</x:v>
      </x:c>
      <x:c r="F4143" s="0" t="s">
        <x:v>20</x:v>
      </x:c>
      <x:c r="G4143" s="0" t="n">
        <x:v>1169</x:v>
      </x:c>
      <x:c r="H4143" s="4" t="n">
        <x:v>120</x:v>
      </x:c>
      <x:c r="I4143" s="4" t="n">
        <x:v>1169</x:v>
      </x:c>
      <x:c r="J4143" s="4" t="n">
        <x:v>0.103</x:v>
      </x:c>
      <x:c r="K4143" s="4">
        <x:f>I4143*J4143</x:f>
      </x:c>
      <x:c r="L4143" s="4" t="n">
        <x:v>233.34</x:v>
      </x:c>
      <x:c r="M4143" s="5">
        <x:f>J4143/1.049*100</x:f>
      </x:c>
      <x:c r="N4143" s="6">
        <x:f>M4143*L4143/100</x:f>
      </x:c>
      <x:c r="O4143" s="6">
        <x:f>H4143-N4143</x:f>
      </x:c>
    </x:row>
    <x:row r="4144" spans="1:25">
      <x:c r="A4144" s="0" t="s">
        <x:v>138</x:v>
      </x:c>
      <x:c r="B4144" s="0" t="n">
        <x:v>2745</x:v>
      </x:c>
      <x:c r="C4144" s="0" t="s">
        <x:v>128</x:v>
      </x:c>
      <x:c r="D4144" s="0" t="s">
        <x:v>18</x:v>
      </x:c>
      <x:c r="E4144" s="0" t="s">
        <x:v>19</x:v>
      </x:c>
      <x:c r="F4144" s="0" t="s">
        <x:v>26</x:v>
      </x:c>
      <x:c r="G4144" s="0" t="n">
        <x:v>1169</x:v>
      </x:c>
      <x:c r="H4144" s="4" t="n">
        <x:v>81.972</x:v>
      </x:c>
      <x:c r="I4144" s="4" t="n">
        <x:v>1169</x:v>
      </x:c>
      <x:c r="J4144" s="4" t="n">
        <x:v>0.07</x:v>
      </x:c>
      <x:c r="K4144" s="4">
        <x:f>I4144*J4144</x:f>
      </x:c>
      <x:c r="L4144" s="4" t="n">
        <x:v>233.34</x:v>
      </x:c>
      <x:c r="M4144" s="5">
        <x:f>J4144/1.049*100</x:f>
      </x:c>
      <x:c r="N4144" s="6">
        <x:f>M4144*L4144/100</x:f>
      </x:c>
      <x:c r="O4144" s="6">
        <x:f>H4144-N4144</x:f>
      </x:c>
    </x:row>
    <x:row r="4145" spans="1:25">
      <x:c r="A4145" s="0" t="s">
        <x:v>151</x:v>
      </x:c>
      <x:c r="B4145" s="0" t="n">
        <x:v>2746</x:v>
      </x:c>
      <x:c r="C4145" s="0" t="s">
        <x:v>128</x:v>
      </x:c>
      <x:c r="D4145" s="0" t="s">
        <x:v>18</x:v>
      </x:c>
      <x:c r="E4145" s="0" t="s">
        <x:v>19</x:v>
      </x:c>
      <x:c r="F4145" s="0" t="s">
        <x:v>20</x:v>
      </x:c>
      <x:c r="G4145" s="0" t="n">
        <x:v>740</x:v>
      </x:c>
      <x:c r="H4145" s="4" t="n">
        <x:v>74.16</x:v>
      </x:c>
      <x:c r="I4145" s="4" t="n">
        <x:v>740</x:v>
      </x:c>
      <x:c r="J4145" s="4" t="n">
        <x:v>0.1</x:v>
      </x:c>
      <x:c r="K4145" s="4">
        <x:f>I4145*J4145</x:f>
      </x:c>
      <x:c r="L4145" s="4" t="n">
        <x:v>162.696</x:v>
      </x:c>
      <x:c r="M4145" s="5">
        <x:f>J4145/3.175*100</x:f>
      </x:c>
      <x:c r="N4145" s="6">
        <x:f>M4145*L4145/100</x:f>
      </x:c>
      <x:c r="O4145" s="6">
        <x:f>H4145-N4145</x:f>
      </x:c>
    </x:row>
    <x:row r="4146" spans="1:25">
      <x:c r="A4146" s="0" t="s">
        <x:v>151</x:v>
      </x:c>
      <x:c r="B4146" s="0" t="n">
        <x:v>2746</x:v>
      </x:c>
      <x:c r="C4146" s="0" t="s">
        <x:v>128</x:v>
      </x:c>
      <x:c r="D4146" s="0" t="s">
        <x:v>18</x:v>
      </x:c>
      <x:c r="E4146" s="0" t="s">
        <x:v>19</x:v>
      </x:c>
      <x:c r="F4146" s="0" t="s">
        <x:v>20</x:v>
      </x:c>
      <x:c r="G4146" s="0" t="n">
        <x:v>740</x:v>
      </x:c>
      <x:c r="H4146" s="4" t="n">
        <x:v>118.56</x:v>
      </x:c>
      <x:c r="I4146" s="4" t="n">
        <x:v>740</x:v>
      </x:c>
      <x:c r="J4146" s="4" t="n">
        <x:v>0.16</x:v>
      </x:c>
      <x:c r="K4146" s="4">
        <x:f>I4146*J4146</x:f>
      </x:c>
      <x:c r="L4146" s="4" t="n">
        <x:v>162.696</x:v>
      </x:c>
      <x:c r="M4146" s="5">
        <x:f>J4146/3.175*100</x:f>
      </x:c>
      <x:c r="N4146" s="6">
        <x:f>M4146*L4146/100</x:f>
      </x:c>
      <x:c r="O4146" s="6">
        <x:f>H4146-N4146</x:f>
      </x:c>
    </x:row>
    <x:row r="4147" spans="1:25">
      <x:c r="A4147" s="0" t="s">
        <x:v>151</x:v>
      </x:c>
      <x:c r="B4147" s="0" t="n">
        <x:v>2746</x:v>
      </x:c>
      <x:c r="C4147" s="0" t="s">
        <x:v>128</x:v>
      </x:c>
      <x:c r="D4147" s="0" t="s">
        <x:v>18</x:v>
      </x:c>
      <x:c r="E4147" s="0" t="s">
        <x:v>19</x:v>
      </x:c>
      <x:c r="F4147" s="0" t="s">
        <x:v>20</x:v>
      </x:c>
      <x:c r="G4147" s="0" t="n">
        <x:v>740</x:v>
      </x:c>
      <x:c r="H4147" s="4" t="n">
        <x:v>118.56</x:v>
      </x:c>
      <x:c r="I4147" s="4" t="n">
        <x:v>740</x:v>
      </x:c>
      <x:c r="J4147" s="4" t="n">
        <x:v>0.16</x:v>
      </x:c>
      <x:c r="K4147" s="4">
        <x:f>I4147*J4147</x:f>
      </x:c>
      <x:c r="L4147" s="4" t="n">
        <x:v>162.696</x:v>
      </x:c>
      <x:c r="M4147" s="5">
        <x:f>J4147/3.175*100</x:f>
      </x:c>
      <x:c r="N4147" s="6">
        <x:f>M4147*L4147/100</x:f>
      </x:c>
      <x:c r="O4147" s="6">
        <x:f>H4147-N4147</x:f>
      </x:c>
    </x:row>
    <x:row r="4148" spans="1:25">
      <x:c r="A4148" s="0" t="s">
        <x:v>151</x:v>
      </x:c>
      <x:c r="B4148" s="0" t="n">
        <x:v>2746</x:v>
      </x:c>
      <x:c r="C4148" s="0" t="s">
        <x:v>128</x:v>
      </x:c>
      <x:c r="D4148" s="0" t="s">
        <x:v>18</x:v>
      </x:c>
      <x:c r="E4148" s="0" t="s">
        <x:v>19</x:v>
      </x:c>
      <x:c r="F4148" s="0" t="s">
        <x:v>20</x:v>
      </x:c>
      <x:c r="G4148" s="0" t="n">
        <x:v>740</x:v>
      </x:c>
      <x:c r="H4148" s="4" t="n">
        <x:v>118.56</x:v>
      </x:c>
      <x:c r="I4148" s="4" t="n">
        <x:v>740</x:v>
      </x:c>
      <x:c r="J4148" s="4" t="n">
        <x:v>0.16</x:v>
      </x:c>
      <x:c r="K4148" s="4">
        <x:f>I4148*J4148</x:f>
      </x:c>
      <x:c r="L4148" s="4" t="n">
        <x:v>162.696</x:v>
      </x:c>
      <x:c r="M4148" s="5">
        <x:f>J4148/3.175*100</x:f>
      </x:c>
      <x:c r="N4148" s="6">
        <x:f>M4148*L4148/100</x:f>
      </x:c>
      <x:c r="O4148" s="6">
        <x:f>H4148-N4148</x:f>
      </x:c>
    </x:row>
    <x:row r="4149" spans="1:25">
      <x:c r="A4149" s="0" t="s">
        <x:v>151</x:v>
      </x:c>
      <x:c r="B4149" s="0" t="n">
        <x:v>2746</x:v>
      </x:c>
      <x:c r="C4149" s="0" t="s">
        <x:v>128</x:v>
      </x:c>
      <x:c r="D4149" s="0" t="s">
        <x:v>18</x:v>
      </x:c>
      <x:c r="E4149" s="0" t="s">
        <x:v>19</x:v>
      </x:c>
      <x:c r="F4149" s="0" t="s">
        <x:v>20</x:v>
      </x:c>
      <x:c r="G4149" s="0" t="n">
        <x:v>740</x:v>
      </x:c>
      <x:c r="H4149" s="4" t="n">
        <x:v>118.56</x:v>
      </x:c>
      <x:c r="I4149" s="4" t="n">
        <x:v>740</x:v>
      </x:c>
      <x:c r="J4149" s="4" t="n">
        <x:v>0.16</x:v>
      </x:c>
      <x:c r="K4149" s="4">
        <x:f>I4149*J4149</x:f>
      </x:c>
      <x:c r="L4149" s="4" t="n">
        <x:v>162.696</x:v>
      </x:c>
      <x:c r="M4149" s="5">
        <x:f>J4149/3.175*100</x:f>
      </x:c>
      <x:c r="N4149" s="6">
        <x:f>M4149*L4149/100</x:f>
      </x:c>
      <x:c r="O4149" s="6">
        <x:f>H4149-N4149</x:f>
      </x:c>
    </x:row>
    <x:row r="4150" spans="1:25">
      <x:c r="A4150" s="0" t="s">
        <x:v>151</x:v>
      </x:c>
      <x:c r="B4150" s="0" t="n">
        <x:v>2746</x:v>
      </x:c>
      <x:c r="C4150" s="0" t="s">
        <x:v>128</x:v>
      </x:c>
      <x:c r="D4150" s="0" t="s">
        <x:v>18</x:v>
      </x:c>
      <x:c r="E4150" s="0" t="s">
        <x:v>19</x:v>
      </x:c>
      <x:c r="F4150" s="0" t="s">
        <x:v>20</x:v>
      </x:c>
      <x:c r="G4150" s="0" t="n">
        <x:v>740</x:v>
      </x:c>
      <x:c r="H4150" s="4" t="n">
        <x:v>118.56</x:v>
      </x:c>
      <x:c r="I4150" s="4" t="n">
        <x:v>740</x:v>
      </x:c>
      <x:c r="J4150" s="4" t="n">
        <x:v>0.16</x:v>
      </x:c>
      <x:c r="K4150" s="4">
        <x:f>I4150*J4150</x:f>
      </x:c>
      <x:c r="L4150" s="4" t="n">
        <x:v>162.696</x:v>
      </x:c>
      <x:c r="M4150" s="5">
        <x:f>J4150/3.175*100</x:f>
      </x:c>
      <x:c r="N4150" s="6">
        <x:f>M4150*L4150/100</x:f>
      </x:c>
      <x:c r="O4150" s="6">
        <x:f>H4150-N4150</x:f>
      </x:c>
    </x:row>
    <x:row r="4151" spans="1:25">
      <x:c r="A4151" s="0" t="s">
        <x:v>151</x:v>
      </x:c>
      <x:c r="B4151" s="0" t="n">
        <x:v>2746</x:v>
      </x:c>
      <x:c r="C4151" s="0" t="s">
        <x:v>128</x:v>
      </x:c>
      <x:c r="D4151" s="0" t="s">
        <x:v>129</x:v>
      </x:c>
      <x:c r="E4151" s="0" t="s">
        <x:v>130</x:v>
      </x:c>
      <x:c r="F4151" s="0" t="s">
        <x:v>20</x:v>
      </x:c>
      <x:c r="G4151" s="0" t="n">
        <x:v>740</x:v>
      </x:c>
      <x:c r="H4151" s="4" t="n">
        <x:v>61.8</x:v>
      </x:c>
      <x:c r="I4151" s="4" t="n">
        <x:v>740</x:v>
      </x:c>
      <x:c r="J4151" s="4" t="n">
        <x:v>0.084</x:v>
      </x:c>
      <x:c r="K4151" s="4">
        <x:f>I4151*J4151</x:f>
      </x:c>
      <x:c r="L4151" s="4" t="n">
        <x:v>162.696</x:v>
      </x:c>
      <x:c r="M4151" s="5">
        <x:f>J4151/3.175*100</x:f>
      </x:c>
      <x:c r="N4151" s="6">
        <x:f>M4151*L4151/100</x:f>
      </x:c>
      <x:c r="O4151" s="6">
        <x:f>H4151-N4151</x:f>
      </x:c>
    </x:row>
    <x:row r="4152" spans="1:25">
      <x:c r="A4152" s="0" t="s">
        <x:v>151</x:v>
      </x:c>
      <x:c r="B4152" s="0" t="n">
        <x:v>2746</x:v>
      </x:c>
      <x:c r="C4152" s="0" t="s">
        <x:v>128</x:v>
      </x:c>
      <x:c r="D4152" s="0" t="s">
        <x:v>18</x:v>
      </x:c>
      <x:c r="E4152" s="0" t="s">
        <x:v>19</x:v>
      </x:c>
      <x:c r="F4152" s="0" t="s">
        <x:v>20</x:v>
      </x:c>
      <x:c r="G4152" s="0" t="n">
        <x:v>740</x:v>
      </x:c>
      <x:c r="H4152" s="4" t="n">
        <x:v>148.32</x:v>
      </x:c>
      <x:c r="I4152" s="4" t="n">
        <x:v>740</x:v>
      </x:c>
      <x:c r="J4152" s="4" t="n">
        <x:v>0.2</x:v>
      </x:c>
      <x:c r="K4152" s="4">
        <x:f>I4152*J4152</x:f>
      </x:c>
      <x:c r="L4152" s="4" t="n">
        <x:v>162.696</x:v>
      </x:c>
      <x:c r="M4152" s="5">
        <x:f>J4152/3.175*100</x:f>
      </x:c>
      <x:c r="N4152" s="6">
        <x:f>M4152*L4152/100</x:f>
      </x:c>
      <x:c r="O4152" s="6">
        <x:f>H4152-N4152</x:f>
      </x:c>
    </x:row>
    <x:row r="4153" spans="1:25">
      <x:c r="A4153" s="0" t="s">
        <x:v>151</x:v>
      </x:c>
      <x:c r="B4153" s="0" t="n">
        <x:v>2746</x:v>
      </x:c>
      <x:c r="C4153" s="0" t="s">
        <x:v>128</x:v>
      </x:c>
      <x:c r="D4153" s="0" t="s">
        <x:v>18</x:v>
      </x:c>
      <x:c r="E4153" s="0" t="s">
        <x:v>19</x:v>
      </x:c>
      <x:c r="F4153" s="0" t="s">
        <x:v>20</x:v>
      </x:c>
      <x:c r="G4153" s="0" t="n">
        <x:v>740</x:v>
      </x:c>
      <x:c r="H4153" s="4" t="n">
        <x:v>6.48</x:v>
      </x:c>
      <x:c r="I4153" s="4" t="n">
        <x:v>740</x:v>
      </x:c>
      <x:c r="J4153" s="4" t="n">
        <x:v>0.009</x:v>
      </x:c>
      <x:c r="K4153" s="4">
        <x:f>I4153*J4153</x:f>
      </x:c>
      <x:c r="L4153" s="4" t="n">
        <x:v>162.696</x:v>
      </x:c>
      <x:c r="M4153" s="5">
        <x:f>J4153/3.175*100</x:f>
      </x:c>
      <x:c r="N4153" s="6">
        <x:f>M4153*L4153/100</x:f>
      </x:c>
      <x:c r="O4153" s="6">
        <x:f>H4153-N4153</x:f>
      </x:c>
    </x:row>
    <x:row r="4154" spans="1:25">
      <x:c r="A4154" s="0" t="s">
        <x:v>151</x:v>
      </x:c>
      <x:c r="B4154" s="0" t="n">
        <x:v>2746</x:v>
      </x:c>
      <x:c r="C4154" s="0" t="s">
        <x:v>128</x:v>
      </x:c>
      <x:c r="D4154" s="0" t="s">
        <x:v>129</x:v>
      </x:c>
      <x:c r="E4154" s="0" t="s">
        <x:v>130</x:v>
      </x:c>
      <x:c r="F4154" s="0" t="s">
        <x:v>20</x:v>
      </x:c>
      <x:c r="G4154" s="0" t="n">
        <x:v>740</x:v>
      </x:c>
      <x:c r="H4154" s="4" t="n">
        <x:v>90</x:v>
      </x:c>
      <x:c r="I4154" s="4" t="n">
        <x:v>740</x:v>
      </x:c>
      <x:c r="J4154" s="4" t="n">
        <x:v>0.122</x:v>
      </x:c>
      <x:c r="K4154" s="4">
        <x:f>I4154*J4154</x:f>
      </x:c>
      <x:c r="L4154" s="4" t="n">
        <x:v>162.696</x:v>
      </x:c>
      <x:c r="M4154" s="5">
        <x:f>J4154/3.175*100</x:f>
      </x:c>
      <x:c r="N4154" s="6">
        <x:f>M4154*L4154/100</x:f>
      </x:c>
      <x:c r="O4154" s="6">
        <x:f>H4154-N4154</x:f>
      </x:c>
    </x:row>
    <x:row r="4155" spans="1:25">
      <x:c r="A4155" s="0" t="s">
        <x:v>151</x:v>
      </x:c>
      <x:c r="B4155" s="0" t="n">
        <x:v>2746</x:v>
      </x:c>
      <x:c r="C4155" s="0" t="s">
        <x:v>128</x:v>
      </x:c>
      <x:c r="D4155" s="0" t="s">
        <x:v>129</x:v>
      </x:c>
      <x:c r="E4155" s="0" t="s">
        <x:v>130</x:v>
      </x:c>
      <x:c r="F4155" s="0" t="s">
        <x:v>20</x:v>
      </x:c>
      <x:c r="G4155" s="0" t="n">
        <x:v>740</x:v>
      </x:c>
      <x:c r="H4155" s="4" t="n">
        <x:v>90</x:v>
      </x:c>
      <x:c r="I4155" s="4" t="n">
        <x:v>740</x:v>
      </x:c>
      <x:c r="J4155" s="4" t="n">
        <x:v>0.122</x:v>
      </x:c>
      <x:c r="K4155" s="4">
        <x:f>I4155*J4155</x:f>
      </x:c>
      <x:c r="L4155" s="4" t="n">
        <x:v>162.696</x:v>
      </x:c>
      <x:c r="M4155" s="5">
        <x:f>J4155/3.175*100</x:f>
      </x:c>
      <x:c r="N4155" s="6">
        <x:f>M4155*L4155/100</x:f>
      </x:c>
      <x:c r="O4155" s="6">
        <x:f>H4155-N4155</x:f>
      </x:c>
    </x:row>
    <x:row r="4156" spans="1:25">
      <x:c r="A4156" s="0" t="s">
        <x:v>151</x:v>
      </x:c>
      <x:c r="B4156" s="0" t="n">
        <x:v>2746</x:v>
      </x:c>
      <x:c r="C4156" s="0" t="s">
        <x:v>128</x:v>
      </x:c>
      <x:c r="D4156" s="0" t="s">
        <x:v>18</x:v>
      </x:c>
      <x:c r="E4156" s="0" t="s">
        <x:v>19</x:v>
      </x:c>
      <x:c r="F4156" s="0" t="s">
        <x:v>20</x:v>
      </x:c>
      <x:c r="G4156" s="0" t="n">
        <x:v>740</x:v>
      </x:c>
      <x:c r="H4156" s="4" t="n">
        <x:v>12</x:v>
      </x:c>
      <x:c r="I4156" s="4" t="n">
        <x:v>740</x:v>
      </x:c>
      <x:c r="J4156" s="4" t="n">
        <x:v>0.016</x:v>
      </x:c>
      <x:c r="K4156" s="4">
        <x:f>I4156*J4156</x:f>
      </x:c>
      <x:c r="L4156" s="4" t="n">
        <x:v>162.696</x:v>
      </x:c>
      <x:c r="M4156" s="5">
        <x:f>J4156/3.175*100</x:f>
      </x:c>
      <x:c r="N4156" s="6">
        <x:f>M4156*L4156/100</x:f>
      </x:c>
      <x:c r="O4156" s="6">
        <x:f>H4156-N4156</x:f>
      </x:c>
    </x:row>
    <x:row r="4157" spans="1:25">
      <x:c r="A4157" s="0" t="s">
        <x:v>151</x:v>
      </x:c>
      <x:c r="B4157" s="0" t="n">
        <x:v>2746</x:v>
      </x:c>
      <x:c r="C4157" s="0" t="s">
        <x:v>128</x:v>
      </x:c>
      <x:c r="D4157" s="0" t="s">
        <x:v>18</x:v>
      </x:c>
      <x:c r="E4157" s="0" t="s">
        <x:v>19</x:v>
      </x:c>
      <x:c r="F4157" s="0" t="s">
        <x:v>20</x:v>
      </x:c>
      <x:c r="G4157" s="0" t="n">
        <x:v>740</x:v>
      </x:c>
      <x:c r="H4157" s="4" t="n">
        <x:v>252</x:v>
      </x:c>
      <x:c r="I4157" s="4" t="n">
        <x:v>740</x:v>
      </x:c>
      <x:c r="J4157" s="4" t="n">
        <x:v>0.341</x:v>
      </x:c>
      <x:c r="K4157" s="4">
        <x:f>I4157*J4157</x:f>
      </x:c>
      <x:c r="L4157" s="4" t="n">
        <x:v>162.696</x:v>
      </x:c>
      <x:c r="M4157" s="5">
        <x:f>J4157/3.175*100</x:f>
      </x:c>
      <x:c r="N4157" s="6">
        <x:f>M4157*L4157/100</x:f>
      </x:c>
      <x:c r="O4157" s="6">
        <x:f>H4157-N4157</x:f>
      </x:c>
    </x:row>
    <x:row r="4158" spans="1:25">
      <x:c r="A4158" s="0" t="s">
        <x:v>151</x:v>
      </x:c>
      <x:c r="B4158" s="0" t="n">
        <x:v>2746</x:v>
      </x:c>
      <x:c r="C4158" s="0" t="s">
        <x:v>128</x:v>
      </x:c>
      <x:c r="D4158" s="0" t="s">
        <x:v>18</x:v>
      </x:c>
      <x:c r="E4158" s="0" t="s">
        <x:v>19</x:v>
      </x:c>
      <x:c r="F4158" s="0" t="s">
        <x:v>20</x:v>
      </x:c>
      <x:c r="G4158" s="0" t="n">
        <x:v>740</x:v>
      </x:c>
      <x:c r="H4158" s="4" t="n">
        <x:v>252</x:v>
      </x:c>
      <x:c r="I4158" s="4" t="n">
        <x:v>740</x:v>
      </x:c>
      <x:c r="J4158" s="4" t="n">
        <x:v>0.341</x:v>
      </x:c>
      <x:c r="K4158" s="4">
        <x:f>I4158*J4158</x:f>
      </x:c>
      <x:c r="L4158" s="4" t="n">
        <x:v>162.696</x:v>
      </x:c>
      <x:c r="M4158" s="5">
        <x:f>J4158/3.175*100</x:f>
      </x:c>
      <x:c r="N4158" s="6">
        <x:f>M4158*L4158/100</x:f>
      </x:c>
      <x:c r="O4158" s="6">
        <x:f>H4158-N4158</x:f>
      </x:c>
    </x:row>
    <x:row r="4159" spans="1:25">
      <x:c r="A4159" s="0" t="s">
        <x:v>151</x:v>
      </x:c>
      <x:c r="B4159" s="0" t="n">
        <x:v>2746</x:v>
      </x:c>
      <x:c r="C4159" s="0" t="s">
        <x:v>128</x:v>
      </x:c>
      <x:c r="D4159" s="0" t="s">
        <x:v>129</x:v>
      </x:c>
      <x:c r="E4159" s="0" t="s">
        <x:v>130</x:v>
      </x:c>
      <x:c r="F4159" s="0" t="s">
        <x:v>20</x:v>
      </x:c>
      <x:c r="G4159" s="0" t="n">
        <x:v>740</x:v>
      </x:c>
      <x:c r="H4159" s="4" t="n">
        <x:v>210</x:v>
      </x:c>
      <x:c r="I4159" s="4" t="n">
        <x:v>740</x:v>
      </x:c>
      <x:c r="J4159" s="4" t="n">
        <x:v>0.284</x:v>
      </x:c>
      <x:c r="K4159" s="4">
        <x:f>I4159*J4159</x:f>
      </x:c>
      <x:c r="L4159" s="4" t="n">
        <x:v>162.696</x:v>
      </x:c>
      <x:c r="M4159" s="5">
        <x:f>J4159/3.175*100</x:f>
      </x:c>
      <x:c r="N4159" s="6">
        <x:f>M4159*L4159/100</x:f>
      </x:c>
      <x:c r="O4159" s="6">
        <x:f>H4159-N4159</x:f>
      </x:c>
    </x:row>
    <x:row r="4160" spans="1:25">
      <x:c r="A4160" s="0" t="s">
        <x:v>151</x:v>
      </x:c>
      <x:c r="B4160" s="0" t="n">
        <x:v>2746</x:v>
      </x:c>
      <x:c r="C4160" s="0" t="s">
        <x:v>128</x:v>
      </x:c>
      <x:c r="D4160" s="0" t="s">
        <x:v>129</x:v>
      </x:c>
      <x:c r="E4160" s="0" t="s">
        <x:v>130</x:v>
      </x:c>
      <x:c r="F4160" s="0" t="s">
        <x:v>20</x:v>
      </x:c>
      <x:c r="G4160" s="0" t="n">
        <x:v>740</x:v>
      </x:c>
      <x:c r="H4160" s="4" t="n">
        <x:v>210</x:v>
      </x:c>
      <x:c r="I4160" s="4" t="n">
        <x:v>740</x:v>
      </x:c>
      <x:c r="J4160" s="4" t="n">
        <x:v>0.284</x:v>
      </x:c>
      <x:c r="K4160" s="4">
        <x:f>I4160*J4160</x:f>
      </x:c>
      <x:c r="L4160" s="4" t="n">
        <x:v>162.696</x:v>
      </x:c>
      <x:c r="M4160" s="5">
        <x:f>J4160/3.175*100</x:f>
      </x:c>
      <x:c r="N4160" s="6">
        <x:f>M4160*L4160/100</x:f>
      </x:c>
      <x:c r="O4160" s="6">
        <x:f>H4160-N4160</x:f>
      </x:c>
    </x:row>
    <x:row r="4161" spans="1:25">
      <x:c r="A4161" s="0" t="s">
        <x:v>151</x:v>
      </x:c>
      <x:c r="B4161" s="0" t="n">
        <x:v>2746</x:v>
      </x:c>
      <x:c r="C4161" s="0" t="s">
        <x:v>128</x:v>
      </x:c>
      <x:c r="D4161" s="0" t="s">
        <x:v>129</x:v>
      </x:c>
      <x:c r="E4161" s="0" t="s">
        <x:v>130</x:v>
      </x:c>
      <x:c r="F4161" s="0" t="s">
        <x:v>20</x:v>
      </x:c>
      <x:c r="G4161" s="0" t="n">
        <x:v>740</x:v>
      </x:c>
      <x:c r="H4161" s="4" t="n">
        <x:v>98.8</x:v>
      </x:c>
      <x:c r="I4161" s="4" t="n">
        <x:v>740</x:v>
      </x:c>
      <x:c r="J4161" s="4" t="n">
        <x:v>0.134</x:v>
      </x:c>
      <x:c r="K4161" s="4">
        <x:f>I4161*J4161</x:f>
      </x:c>
      <x:c r="L4161" s="4" t="n">
        <x:v>162.696</x:v>
      </x:c>
      <x:c r="M4161" s="5">
        <x:f>J4161/3.175*100</x:f>
      </x:c>
      <x:c r="N4161" s="6">
        <x:f>M4161*L4161/100</x:f>
      </x:c>
      <x:c r="O4161" s="6">
        <x:f>H4161-N4161</x:f>
      </x:c>
    </x:row>
    <x:row r="4162" spans="1:25">
      <x:c r="A4162" s="0" t="s">
        <x:v>151</x:v>
      </x:c>
      <x:c r="B4162" s="0" t="n">
        <x:v>2746</x:v>
      </x:c>
      <x:c r="C4162" s="0" t="s">
        <x:v>128</x:v>
      </x:c>
      <x:c r="D4162" s="0" t="s">
        <x:v>129</x:v>
      </x:c>
      <x:c r="E4162" s="0" t="s">
        <x:v>130</x:v>
      </x:c>
      <x:c r="F4162" s="0" t="s">
        <x:v>20</x:v>
      </x:c>
      <x:c r="G4162" s="0" t="n">
        <x:v>740</x:v>
      </x:c>
      <x:c r="H4162" s="4" t="n">
        <x:v>98.8</x:v>
      </x:c>
      <x:c r="I4162" s="4" t="n">
        <x:v>740</x:v>
      </x:c>
      <x:c r="J4162" s="4" t="n">
        <x:v>0.134</x:v>
      </x:c>
      <x:c r="K4162" s="4">
        <x:f>I4162*J4162</x:f>
      </x:c>
      <x:c r="L4162" s="4" t="n">
        <x:v>162.696</x:v>
      </x:c>
      <x:c r="M4162" s="5">
        <x:f>J4162/3.175*100</x:f>
      </x:c>
      <x:c r="N4162" s="6">
        <x:f>M4162*L4162/100</x:f>
      </x:c>
      <x:c r="O4162" s="6">
        <x:f>H4162-N4162</x:f>
      </x:c>
    </x:row>
    <x:row r="4163" spans="1:25">
      <x:c r="A4163" s="0" t="s">
        <x:v>151</x:v>
      </x:c>
      <x:c r="B4163" s="0" t="n">
        <x:v>2746</x:v>
      </x:c>
      <x:c r="C4163" s="0" t="s">
        <x:v>128</x:v>
      </x:c>
      <x:c r="D4163" s="0" t="s">
        <x:v>129</x:v>
      </x:c>
      <x:c r="E4163" s="0" t="s">
        <x:v>130</x:v>
      </x:c>
      <x:c r="F4163" s="0" t="s">
        <x:v>20</x:v>
      </x:c>
      <x:c r="G4163" s="0" t="n">
        <x:v>740</x:v>
      </x:c>
      <x:c r="H4163" s="4" t="n">
        <x:v>98.8</x:v>
      </x:c>
      <x:c r="I4163" s="4" t="n">
        <x:v>740</x:v>
      </x:c>
      <x:c r="J4163" s="4" t="n">
        <x:v>0.134</x:v>
      </x:c>
      <x:c r="K4163" s="4">
        <x:f>I4163*J4163</x:f>
      </x:c>
      <x:c r="L4163" s="4" t="n">
        <x:v>162.696</x:v>
      </x:c>
      <x:c r="M4163" s="5">
        <x:f>J4163/3.175*100</x:f>
      </x:c>
      <x:c r="N4163" s="6">
        <x:f>M4163*L4163/100</x:f>
      </x:c>
      <x:c r="O4163" s="6">
        <x:f>H4163-N4163</x:f>
      </x:c>
    </x:row>
    <x:row r="4164" spans="1:25">
      <x:c r="A4164" s="0" t="s">
        <x:v>151</x:v>
      </x:c>
      <x:c r="B4164" s="0" t="n">
        <x:v>2746</x:v>
      </x:c>
      <x:c r="C4164" s="0" t="s">
        <x:v>128</x:v>
      </x:c>
      <x:c r="D4164" s="0" t="s">
        <x:v>18</x:v>
      </x:c>
      <x:c r="E4164" s="0" t="s">
        <x:v>19</x:v>
      </x:c>
      <x:c r="F4164" s="0" t="s">
        <x:v>26</x:v>
      </x:c>
      <x:c r="G4164" s="0" t="n">
        <x:v>740</x:v>
      </x:c>
      <x:c r="H4164" s="4" t="n">
        <x:v>51.842</x:v>
      </x:c>
      <x:c r="I4164" s="4" t="n">
        <x:v>740</x:v>
      </x:c>
      <x:c r="J4164" s="4" t="n">
        <x:v>0.07</x:v>
      </x:c>
      <x:c r="K4164" s="4">
        <x:f>I4164*J4164</x:f>
      </x:c>
      <x:c r="L4164" s="4" t="n">
        <x:v>162.696</x:v>
      </x:c>
      <x:c r="M4164" s="5">
        <x:f>J4164/3.175*100</x:f>
      </x:c>
      <x:c r="N4164" s="6">
        <x:f>M4164*L4164/100</x:f>
      </x:c>
      <x:c r="O4164" s="6">
        <x:f>H4164-N4164</x:f>
      </x:c>
    </x:row>
    <x:row r="4165" spans="1:25">
      <x:c r="A4165" s="0" t="s">
        <x:v>131</x:v>
      </x:c>
      <x:c r="B4165" s="0" t="n">
        <x:v>2747</x:v>
      </x:c>
      <x:c r="C4165" s="0" t="s">
        <x:v>128</x:v>
      </x:c>
      <x:c r="D4165" s="0" t="s">
        <x:v>18</x:v>
      </x:c>
      <x:c r="E4165" s="0" t="s">
        <x:v>19</x:v>
      </x:c>
      <x:c r="F4165" s="0" t="s">
        <x:v>20</x:v>
      </x:c>
      <x:c r="G4165" s="0" t="n">
        <x:v>998</x:v>
      </x:c>
      <x:c r="H4165" s="4" t="n">
        <x:v>74.16</x:v>
      </x:c>
      <x:c r="I4165" s="4" t="n">
        <x:v>998</x:v>
      </x:c>
      <x:c r="J4165" s="4" t="n">
        <x:v>0.074</x:v>
      </x:c>
      <x:c r="K4165" s="4">
        <x:f>I4165*J4165</x:f>
      </x:c>
      <x:c r="L4165" s="4" t="n">
        <x:v>182.858</x:v>
      </x:c>
      <x:c r="M4165" s="5">
        <x:f>J4165/2.38*100</x:f>
      </x:c>
      <x:c r="N4165" s="6">
        <x:f>M4165*L4165/100</x:f>
      </x:c>
      <x:c r="O4165" s="6">
        <x:f>H4165-N4165</x:f>
      </x:c>
    </x:row>
    <x:row r="4166" spans="1:25">
      <x:c r="A4166" s="0" t="s">
        <x:v>131</x:v>
      </x:c>
      <x:c r="B4166" s="0" t="n">
        <x:v>2747</x:v>
      </x:c>
      <x:c r="C4166" s="0" t="s">
        <x:v>128</x:v>
      </x:c>
      <x:c r="D4166" s="0" t="s">
        <x:v>129</x:v>
      </x:c>
      <x:c r="E4166" s="0" t="s">
        <x:v>130</x:v>
      </x:c>
      <x:c r="F4166" s="0" t="s">
        <x:v>20</x:v>
      </x:c>
      <x:c r="G4166" s="0" t="n">
        <x:v>998</x:v>
      </x:c>
      <x:c r="H4166" s="4" t="n">
        <x:v>61.8</x:v>
      </x:c>
      <x:c r="I4166" s="4" t="n">
        <x:v>998</x:v>
      </x:c>
      <x:c r="J4166" s="4" t="n">
        <x:v>0.062</x:v>
      </x:c>
      <x:c r="K4166" s="4">
        <x:f>I4166*J4166</x:f>
      </x:c>
      <x:c r="L4166" s="4" t="n">
        <x:v>182.858</x:v>
      </x:c>
      <x:c r="M4166" s="5">
        <x:f>J4166/2.38*100</x:f>
      </x:c>
      <x:c r="N4166" s="6">
        <x:f>M4166*L4166/100</x:f>
      </x:c>
      <x:c r="O4166" s="6">
        <x:f>H4166-N4166</x:f>
      </x:c>
    </x:row>
    <x:row r="4167" spans="1:25">
      <x:c r="A4167" s="0" t="s">
        <x:v>131</x:v>
      </x:c>
      <x:c r="B4167" s="0" t="n">
        <x:v>2747</x:v>
      </x:c>
      <x:c r="C4167" s="0" t="s">
        <x:v>128</x:v>
      </x:c>
      <x:c r="D4167" s="0" t="s">
        <x:v>129</x:v>
      </x:c>
      <x:c r="E4167" s="0" t="s">
        <x:v>130</x:v>
      </x:c>
      <x:c r="F4167" s="0" t="s">
        <x:v>20</x:v>
      </x:c>
      <x:c r="G4167" s="0" t="n">
        <x:v>998</x:v>
      </x:c>
      <x:c r="H4167" s="4" t="n">
        <x:v>61.8</x:v>
      </x:c>
      <x:c r="I4167" s="4" t="n">
        <x:v>998</x:v>
      </x:c>
      <x:c r="J4167" s="4" t="n">
        <x:v>0.062</x:v>
      </x:c>
      <x:c r="K4167" s="4">
        <x:f>I4167*J4167</x:f>
      </x:c>
      <x:c r="L4167" s="4" t="n">
        <x:v>182.858</x:v>
      </x:c>
      <x:c r="M4167" s="5">
        <x:f>J4167/2.38*100</x:f>
      </x:c>
      <x:c r="N4167" s="6">
        <x:f>M4167*L4167/100</x:f>
      </x:c>
      <x:c r="O4167" s="6">
        <x:f>H4167-N4167</x:f>
      </x:c>
    </x:row>
    <x:row r="4168" spans="1:25">
      <x:c r="A4168" s="0" t="s">
        <x:v>131</x:v>
      </x:c>
      <x:c r="B4168" s="0" t="n">
        <x:v>2747</x:v>
      </x:c>
      <x:c r="C4168" s="0" t="s">
        <x:v>128</x:v>
      </x:c>
      <x:c r="D4168" s="0" t="s">
        <x:v>129</x:v>
      </x:c>
      <x:c r="E4168" s="0" t="s">
        <x:v>130</x:v>
      </x:c>
      <x:c r="F4168" s="0" t="s">
        <x:v>20</x:v>
      </x:c>
      <x:c r="G4168" s="0" t="n">
        <x:v>998</x:v>
      </x:c>
      <x:c r="H4168" s="4" t="n">
        <x:v>61.8</x:v>
      </x:c>
      <x:c r="I4168" s="4" t="n">
        <x:v>998</x:v>
      </x:c>
      <x:c r="J4168" s="4" t="n">
        <x:v>0.062</x:v>
      </x:c>
      <x:c r="K4168" s="4">
        <x:f>I4168*J4168</x:f>
      </x:c>
      <x:c r="L4168" s="4" t="n">
        <x:v>182.858</x:v>
      </x:c>
      <x:c r="M4168" s="5">
        <x:f>J4168/2.38*100</x:f>
      </x:c>
      <x:c r="N4168" s="6">
        <x:f>M4168*L4168/100</x:f>
      </x:c>
      <x:c r="O4168" s="6">
        <x:f>H4168-N4168</x:f>
      </x:c>
    </x:row>
    <x:row r="4169" spans="1:25">
      <x:c r="A4169" s="0" t="s">
        <x:v>131</x:v>
      </x:c>
      <x:c r="B4169" s="0" t="n">
        <x:v>2747</x:v>
      </x:c>
      <x:c r="C4169" s="0" t="s">
        <x:v>128</x:v>
      </x:c>
      <x:c r="D4169" s="0" t="s">
        <x:v>18</x:v>
      </x:c>
      <x:c r="E4169" s="0" t="s">
        <x:v>19</x:v>
      </x:c>
      <x:c r="F4169" s="0" t="s">
        <x:v>20</x:v>
      </x:c>
      <x:c r="G4169" s="0" t="n">
        <x:v>998</x:v>
      </x:c>
      <x:c r="H4169" s="4" t="n">
        <x:v>74.16</x:v>
      </x:c>
      <x:c r="I4169" s="4" t="n">
        <x:v>998</x:v>
      </x:c>
      <x:c r="J4169" s="4" t="n">
        <x:v>0.074</x:v>
      </x:c>
      <x:c r="K4169" s="4">
        <x:f>I4169*J4169</x:f>
      </x:c>
      <x:c r="L4169" s="4" t="n">
        <x:v>182.858</x:v>
      </x:c>
      <x:c r="M4169" s="5">
        <x:f>J4169/2.38*100</x:f>
      </x:c>
      <x:c r="N4169" s="6">
        <x:f>M4169*L4169/100</x:f>
      </x:c>
      <x:c r="O4169" s="6">
        <x:f>H4169-N4169</x:f>
      </x:c>
    </x:row>
    <x:row r="4170" spans="1:25">
      <x:c r="A4170" s="0" t="s">
        <x:v>131</x:v>
      </x:c>
      <x:c r="B4170" s="0" t="n">
        <x:v>2747</x:v>
      </x:c>
      <x:c r="C4170" s="0" t="s">
        <x:v>128</x:v>
      </x:c>
      <x:c r="D4170" s="0" t="s">
        <x:v>18</x:v>
      </x:c>
      <x:c r="E4170" s="0" t="s">
        <x:v>19</x:v>
      </x:c>
      <x:c r="F4170" s="0" t="s">
        <x:v>20</x:v>
      </x:c>
      <x:c r="G4170" s="0" t="n">
        <x:v>998</x:v>
      </x:c>
      <x:c r="H4170" s="4" t="n">
        <x:v>74.16</x:v>
      </x:c>
      <x:c r="I4170" s="4" t="n">
        <x:v>998</x:v>
      </x:c>
      <x:c r="J4170" s="4" t="n">
        <x:v>0.074</x:v>
      </x:c>
      <x:c r="K4170" s="4">
        <x:f>I4170*J4170</x:f>
      </x:c>
      <x:c r="L4170" s="4" t="n">
        <x:v>182.858</x:v>
      </x:c>
      <x:c r="M4170" s="5">
        <x:f>J4170/2.38*100</x:f>
      </x:c>
      <x:c r="N4170" s="6">
        <x:f>M4170*L4170/100</x:f>
      </x:c>
      <x:c r="O4170" s="6">
        <x:f>H4170-N4170</x:f>
      </x:c>
    </x:row>
    <x:row r="4171" spans="1:25">
      <x:c r="A4171" s="0" t="s">
        <x:v>131</x:v>
      </x:c>
      <x:c r="B4171" s="0" t="n">
        <x:v>2747</x:v>
      </x:c>
      <x:c r="C4171" s="0" t="s">
        <x:v>128</x:v>
      </x:c>
      <x:c r="D4171" s="0" t="s">
        <x:v>18</x:v>
      </x:c>
      <x:c r="E4171" s="0" t="s">
        <x:v>19</x:v>
      </x:c>
      <x:c r="F4171" s="0" t="s">
        <x:v>20</x:v>
      </x:c>
      <x:c r="G4171" s="0" t="n">
        <x:v>998</x:v>
      </x:c>
      <x:c r="H4171" s="4" t="n">
        <x:v>74.16</x:v>
      </x:c>
      <x:c r="I4171" s="4" t="n">
        <x:v>998</x:v>
      </x:c>
      <x:c r="J4171" s="4" t="n">
        <x:v>0.074</x:v>
      </x:c>
      <x:c r="K4171" s="4">
        <x:f>I4171*J4171</x:f>
      </x:c>
      <x:c r="L4171" s="4" t="n">
        <x:v>182.858</x:v>
      </x:c>
      <x:c r="M4171" s="5">
        <x:f>J4171/2.38*100</x:f>
      </x:c>
      <x:c r="N4171" s="6">
        <x:f>M4171*L4171/100</x:f>
      </x:c>
      <x:c r="O4171" s="6">
        <x:f>H4171-N4171</x:f>
      </x:c>
    </x:row>
    <x:row r="4172" spans="1:25">
      <x:c r="A4172" s="0" t="s">
        <x:v>131</x:v>
      </x:c>
      <x:c r="B4172" s="0" t="n">
        <x:v>2747</x:v>
      </x:c>
      <x:c r="C4172" s="0" t="s">
        <x:v>128</x:v>
      </x:c>
      <x:c r="D4172" s="0" t="s">
        <x:v>129</x:v>
      </x:c>
      <x:c r="E4172" s="0" t="s">
        <x:v>130</x:v>
      </x:c>
      <x:c r="F4172" s="0" t="s">
        <x:v>20</x:v>
      </x:c>
      <x:c r="G4172" s="0" t="n">
        <x:v>998</x:v>
      </x:c>
      <x:c r="H4172" s="4" t="n">
        <x:v>61.8</x:v>
      </x:c>
      <x:c r="I4172" s="4" t="n">
        <x:v>998</x:v>
      </x:c>
      <x:c r="J4172" s="4" t="n">
        <x:v>0.062</x:v>
      </x:c>
      <x:c r="K4172" s="4">
        <x:f>I4172*J4172</x:f>
      </x:c>
      <x:c r="L4172" s="4" t="n">
        <x:v>182.858</x:v>
      </x:c>
      <x:c r="M4172" s="5">
        <x:f>J4172/2.38*100</x:f>
      </x:c>
      <x:c r="N4172" s="6">
        <x:f>M4172*L4172/100</x:f>
      </x:c>
      <x:c r="O4172" s="6">
        <x:f>H4172-N4172</x:f>
      </x:c>
    </x:row>
    <x:row r="4173" spans="1:25">
      <x:c r="A4173" s="0" t="s">
        <x:v>131</x:v>
      </x:c>
      <x:c r="B4173" s="0" t="n">
        <x:v>2747</x:v>
      </x:c>
      <x:c r="C4173" s="0" t="s">
        <x:v>128</x:v>
      </x:c>
      <x:c r="D4173" s="0" t="s">
        <x:v>129</x:v>
      </x:c>
      <x:c r="E4173" s="0" t="s">
        <x:v>130</x:v>
      </x:c>
      <x:c r="F4173" s="0" t="s">
        <x:v>20</x:v>
      </x:c>
      <x:c r="G4173" s="0" t="n">
        <x:v>998</x:v>
      </x:c>
      <x:c r="H4173" s="4" t="n">
        <x:v>61.8</x:v>
      </x:c>
      <x:c r="I4173" s="4" t="n">
        <x:v>998</x:v>
      </x:c>
      <x:c r="J4173" s="4" t="n">
        <x:v>0.062</x:v>
      </x:c>
      <x:c r="K4173" s="4">
        <x:f>I4173*J4173</x:f>
      </x:c>
      <x:c r="L4173" s="4" t="n">
        <x:v>182.858</x:v>
      </x:c>
      <x:c r="M4173" s="5">
        <x:f>J4173/2.38*100</x:f>
      </x:c>
      <x:c r="N4173" s="6">
        <x:f>M4173*L4173/100</x:f>
      </x:c>
      <x:c r="O4173" s="6">
        <x:f>H4173-N4173</x:f>
      </x:c>
    </x:row>
    <x:row r="4174" spans="1:25">
      <x:c r="A4174" s="0" t="s">
        <x:v>131</x:v>
      </x:c>
      <x:c r="B4174" s="0" t="n">
        <x:v>2747</x:v>
      </x:c>
      <x:c r="C4174" s="0" t="s">
        <x:v>128</x:v>
      </x:c>
      <x:c r="D4174" s="0" t="s">
        <x:v>129</x:v>
      </x:c>
      <x:c r="E4174" s="0" t="s">
        <x:v>130</x:v>
      </x:c>
      <x:c r="F4174" s="0" t="s">
        <x:v>20</x:v>
      </x:c>
      <x:c r="G4174" s="0" t="n">
        <x:v>998</x:v>
      </x:c>
      <x:c r="H4174" s="4" t="n">
        <x:v>61.8</x:v>
      </x:c>
      <x:c r="I4174" s="4" t="n">
        <x:v>998</x:v>
      </x:c>
      <x:c r="J4174" s="4" t="n">
        <x:v>0.062</x:v>
      </x:c>
      <x:c r="K4174" s="4">
        <x:f>I4174*J4174</x:f>
      </x:c>
      <x:c r="L4174" s="4" t="n">
        <x:v>182.858</x:v>
      </x:c>
      <x:c r="M4174" s="5">
        <x:f>J4174/2.38*100</x:f>
      </x:c>
      <x:c r="N4174" s="6">
        <x:f>M4174*L4174/100</x:f>
      </x:c>
      <x:c r="O4174" s="6">
        <x:f>H4174-N4174</x:f>
      </x:c>
    </x:row>
    <x:row r="4175" spans="1:25">
      <x:c r="A4175" s="0" t="s">
        <x:v>131</x:v>
      </x:c>
      <x:c r="B4175" s="0" t="n">
        <x:v>2747</x:v>
      </x:c>
      <x:c r="C4175" s="0" t="s">
        <x:v>128</x:v>
      </x:c>
      <x:c r="D4175" s="0" t="s">
        <x:v>129</x:v>
      </x:c>
      <x:c r="E4175" s="0" t="s">
        <x:v>130</x:v>
      </x:c>
      <x:c r="F4175" s="0" t="s">
        <x:v>20</x:v>
      </x:c>
      <x:c r="G4175" s="0" t="n">
        <x:v>998</x:v>
      </x:c>
      <x:c r="H4175" s="4" t="n">
        <x:v>250</x:v>
      </x:c>
      <x:c r="I4175" s="4" t="n">
        <x:v>998</x:v>
      </x:c>
      <x:c r="J4175" s="4" t="n">
        <x:v>0.251</x:v>
      </x:c>
      <x:c r="K4175" s="4">
        <x:f>I4175*J4175</x:f>
      </x:c>
      <x:c r="L4175" s="4" t="n">
        <x:v>182.858</x:v>
      </x:c>
      <x:c r="M4175" s="5">
        <x:f>J4175/2.38*100</x:f>
      </x:c>
      <x:c r="N4175" s="6">
        <x:f>M4175*L4175/100</x:f>
      </x:c>
      <x:c r="O4175" s="6">
        <x:f>H4175-N4175</x:f>
      </x:c>
    </x:row>
    <x:row r="4176" spans="1:25">
      <x:c r="A4176" s="0" t="s">
        <x:v>131</x:v>
      </x:c>
      <x:c r="B4176" s="0" t="n">
        <x:v>2747</x:v>
      </x:c>
      <x:c r="C4176" s="0" t="s">
        <x:v>128</x:v>
      </x:c>
      <x:c r="D4176" s="0" t="s">
        <x:v>129</x:v>
      </x:c>
      <x:c r="E4176" s="0" t="s">
        <x:v>130</x:v>
      </x:c>
      <x:c r="F4176" s="0" t="s">
        <x:v>20</x:v>
      </x:c>
      <x:c r="G4176" s="0" t="n">
        <x:v>998</x:v>
      </x:c>
      <x:c r="H4176" s="4" t="n">
        <x:v>250</x:v>
      </x:c>
      <x:c r="I4176" s="4" t="n">
        <x:v>998</x:v>
      </x:c>
      <x:c r="J4176" s="4" t="n">
        <x:v>0.251</x:v>
      </x:c>
      <x:c r="K4176" s="4">
        <x:f>I4176*J4176</x:f>
      </x:c>
      <x:c r="L4176" s="4" t="n">
        <x:v>182.858</x:v>
      </x:c>
      <x:c r="M4176" s="5">
        <x:f>J4176/2.38*100</x:f>
      </x:c>
      <x:c r="N4176" s="6">
        <x:f>M4176*L4176/100</x:f>
      </x:c>
      <x:c r="O4176" s="6">
        <x:f>H4176-N4176</x:f>
      </x:c>
    </x:row>
    <x:row r="4177" spans="1:25">
      <x:c r="A4177" s="0" t="s">
        <x:v>131</x:v>
      </x:c>
      <x:c r="B4177" s="0" t="n">
        <x:v>2747</x:v>
      </x:c>
      <x:c r="C4177" s="0" t="s">
        <x:v>128</x:v>
      </x:c>
      <x:c r="D4177" s="0" t="s">
        <x:v>18</x:v>
      </x:c>
      <x:c r="E4177" s="0" t="s">
        <x:v>19</x:v>
      </x:c>
      <x:c r="F4177" s="0" t="s">
        <x:v>20</x:v>
      </x:c>
      <x:c r="G4177" s="0" t="n">
        <x:v>998</x:v>
      </x:c>
      <x:c r="H4177" s="4" t="n">
        <x:v>300</x:v>
      </x:c>
      <x:c r="I4177" s="4" t="n">
        <x:v>998</x:v>
      </x:c>
      <x:c r="J4177" s="4" t="n">
        <x:v>0.301</x:v>
      </x:c>
      <x:c r="K4177" s="4">
        <x:f>I4177*J4177</x:f>
      </x:c>
      <x:c r="L4177" s="4" t="n">
        <x:v>182.858</x:v>
      </x:c>
      <x:c r="M4177" s="5">
        <x:f>J4177/2.38*100</x:f>
      </x:c>
      <x:c r="N4177" s="6">
        <x:f>M4177*L4177/100</x:f>
      </x:c>
      <x:c r="O4177" s="6">
        <x:f>H4177-N4177</x:f>
      </x:c>
    </x:row>
    <x:row r="4178" spans="1:25">
      <x:c r="A4178" s="0" t="s">
        <x:v>131</x:v>
      </x:c>
      <x:c r="B4178" s="0" t="n">
        <x:v>2747</x:v>
      </x:c>
      <x:c r="C4178" s="0" t="s">
        <x:v>128</x:v>
      </x:c>
      <x:c r="D4178" s="0" t="s">
        <x:v>18</x:v>
      </x:c>
      <x:c r="E4178" s="0" t="s">
        <x:v>19</x:v>
      </x:c>
      <x:c r="F4178" s="0" t="s">
        <x:v>20</x:v>
      </x:c>
      <x:c r="G4178" s="0" t="n">
        <x:v>998</x:v>
      </x:c>
      <x:c r="H4178" s="4" t="n">
        <x:v>300</x:v>
      </x:c>
      <x:c r="I4178" s="4" t="n">
        <x:v>998</x:v>
      </x:c>
      <x:c r="J4178" s="4" t="n">
        <x:v>0.301</x:v>
      </x:c>
      <x:c r="K4178" s="4">
        <x:f>I4178*J4178</x:f>
      </x:c>
      <x:c r="L4178" s="4" t="n">
        <x:v>182.858</x:v>
      </x:c>
      <x:c r="M4178" s="5">
        <x:f>J4178/2.38*100</x:f>
      </x:c>
      <x:c r="N4178" s="6">
        <x:f>M4178*L4178/100</x:f>
      </x:c>
      <x:c r="O4178" s="6">
        <x:f>H4178-N4178</x:f>
      </x:c>
    </x:row>
    <x:row r="4179" spans="1:25">
      <x:c r="A4179" s="0" t="s">
        <x:v>131</x:v>
      </x:c>
      <x:c r="B4179" s="0" t="n">
        <x:v>2747</x:v>
      </x:c>
      <x:c r="C4179" s="0" t="s">
        <x:v>128</x:v>
      </x:c>
      <x:c r="D4179" s="0" t="s">
        <x:v>18</x:v>
      </x:c>
      <x:c r="E4179" s="0" t="s">
        <x:v>19</x:v>
      </x:c>
      <x:c r="F4179" s="0" t="s">
        <x:v>20</x:v>
      </x:c>
      <x:c r="G4179" s="0" t="n">
        <x:v>998</x:v>
      </x:c>
      <x:c r="H4179" s="4" t="n">
        <x:v>120</x:v>
      </x:c>
      <x:c r="I4179" s="4" t="n">
        <x:v>998</x:v>
      </x:c>
      <x:c r="J4179" s="4" t="n">
        <x:v>0.12</x:v>
      </x:c>
      <x:c r="K4179" s="4">
        <x:f>I4179*J4179</x:f>
      </x:c>
      <x:c r="L4179" s="4" t="n">
        <x:v>182.858</x:v>
      </x:c>
      <x:c r="M4179" s="5">
        <x:f>J4179/2.38*100</x:f>
      </x:c>
      <x:c r="N4179" s="6">
        <x:f>M4179*L4179/100</x:f>
      </x:c>
      <x:c r="O4179" s="6">
        <x:f>H4179-N4179</x:f>
      </x:c>
    </x:row>
    <x:row r="4180" spans="1:25">
      <x:c r="A4180" s="0" t="s">
        <x:v>131</x:v>
      </x:c>
      <x:c r="B4180" s="0" t="n">
        <x:v>2747</x:v>
      </x:c>
      <x:c r="C4180" s="0" t="s">
        <x:v>128</x:v>
      </x:c>
      <x:c r="D4180" s="0" t="s">
        <x:v>129</x:v>
      </x:c>
      <x:c r="E4180" s="0" t="s">
        <x:v>130</x:v>
      </x:c>
      <x:c r="F4180" s="0" t="s">
        <x:v>20</x:v>
      </x:c>
      <x:c r="G4180" s="0" t="n">
        <x:v>998</x:v>
      </x:c>
      <x:c r="H4180" s="4" t="n">
        <x:v>100</x:v>
      </x:c>
      <x:c r="I4180" s="4" t="n">
        <x:v>998</x:v>
      </x:c>
      <x:c r="J4180" s="4" t="n">
        <x:v>0.1</x:v>
      </x:c>
      <x:c r="K4180" s="4">
        <x:f>I4180*J4180</x:f>
      </x:c>
      <x:c r="L4180" s="4" t="n">
        <x:v>182.858</x:v>
      </x:c>
      <x:c r="M4180" s="5">
        <x:f>J4180/2.38*100</x:f>
      </x:c>
      <x:c r="N4180" s="6">
        <x:f>M4180*L4180/100</x:f>
      </x:c>
      <x:c r="O4180" s="6">
        <x:f>H4180-N4180</x:f>
      </x:c>
    </x:row>
    <x:row r="4181" spans="1:25">
      <x:c r="A4181" s="0" t="s">
        <x:v>131</x:v>
      </x:c>
      <x:c r="B4181" s="0" t="n">
        <x:v>2747</x:v>
      </x:c>
      <x:c r="C4181" s="0" t="s">
        <x:v>128</x:v>
      </x:c>
      <x:c r="D4181" s="0" t="s">
        <x:v>18</x:v>
      </x:c>
      <x:c r="E4181" s="0" t="s">
        <x:v>19</x:v>
      </x:c>
      <x:c r="F4181" s="0" t="s">
        <x:v>20</x:v>
      </x:c>
      <x:c r="G4181" s="0" t="n">
        <x:v>998</x:v>
      </x:c>
      <x:c r="H4181" s="4" t="n">
        <x:v>120</x:v>
      </x:c>
      <x:c r="I4181" s="4" t="n">
        <x:v>998</x:v>
      </x:c>
      <x:c r="J4181" s="4" t="n">
        <x:v>0.12</x:v>
      </x:c>
      <x:c r="K4181" s="4">
        <x:f>I4181*J4181</x:f>
      </x:c>
      <x:c r="L4181" s="4" t="n">
        <x:v>182.858</x:v>
      </x:c>
      <x:c r="M4181" s="5">
        <x:f>J4181/2.38*100</x:f>
      </x:c>
      <x:c r="N4181" s="6">
        <x:f>M4181*L4181/100</x:f>
      </x:c>
      <x:c r="O4181" s="6">
        <x:f>H4181-N4181</x:f>
      </x:c>
    </x:row>
    <x:row r="4182" spans="1:25">
      <x:c r="A4182" s="0" t="s">
        <x:v>131</x:v>
      </x:c>
      <x:c r="B4182" s="0" t="n">
        <x:v>2747</x:v>
      </x:c>
      <x:c r="C4182" s="0" t="s">
        <x:v>128</x:v>
      </x:c>
      <x:c r="D4182" s="0" t="s">
        <x:v>129</x:v>
      </x:c>
      <x:c r="E4182" s="0" t="s">
        <x:v>130</x:v>
      </x:c>
      <x:c r="F4182" s="0" t="s">
        <x:v>20</x:v>
      </x:c>
      <x:c r="G4182" s="0" t="n">
        <x:v>998</x:v>
      </x:c>
      <x:c r="H4182" s="4" t="n">
        <x:v>100</x:v>
      </x:c>
      <x:c r="I4182" s="4" t="n">
        <x:v>998</x:v>
      </x:c>
      <x:c r="J4182" s="4" t="n">
        <x:v>0.1</x:v>
      </x:c>
      <x:c r="K4182" s="4">
        <x:f>I4182*J4182</x:f>
      </x:c>
      <x:c r="L4182" s="4" t="n">
        <x:v>182.858</x:v>
      </x:c>
      <x:c r="M4182" s="5">
        <x:f>J4182/2.38*100</x:f>
      </x:c>
      <x:c r="N4182" s="6">
        <x:f>M4182*L4182/100</x:f>
      </x:c>
      <x:c r="O4182" s="6">
        <x:f>H4182-N4182</x:f>
      </x:c>
    </x:row>
    <x:row r="4183" spans="1:25">
      <x:c r="A4183" s="0" t="s">
        <x:v>131</x:v>
      </x:c>
      <x:c r="B4183" s="0" t="n">
        <x:v>2747</x:v>
      </x:c>
      <x:c r="C4183" s="0" t="s">
        <x:v>128</x:v>
      </x:c>
      <x:c r="D4183" s="0" t="s">
        <x:v>129</x:v>
      </x:c>
      <x:c r="E4183" s="0" t="s">
        <x:v>130</x:v>
      </x:c>
      <x:c r="F4183" s="0" t="s">
        <x:v>20</x:v>
      </x:c>
      <x:c r="G4183" s="0" t="n">
        <x:v>998</x:v>
      </x:c>
      <x:c r="H4183" s="4" t="n">
        <x:v>22.4</x:v>
      </x:c>
      <x:c r="I4183" s="4" t="n">
        <x:v>998</x:v>
      </x:c>
      <x:c r="J4183" s="4" t="n">
        <x:v>0.022</x:v>
      </x:c>
      <x:c r="K4183" s="4">
        <x:f>I4183*J4183</x:f>
      </x:c>
      <x:c r="L4183" s="4" t="n">
        <x:v>182.858</x:v>
      </x:c>
      <x:c r="M4183" s="5">
        <x:f>J4183/2.38*100</x:f>
      </x:c>
      <x:c r="N4183" s="6">
        <x:f>M4183*L4183/100</x:f>
      </x:c>
      <x:c r="O4183" s="6">
        <x:f>H4183-N4183</x:f>
      </x:c>
    </x:row>
    <x:row r="4184" spans="1:25">
      <x:c r="A4184" s="0" t="s">
        <x:v>131</x:v>
      </x:c>
      <x:c r="B4184" s="0" t="n">
        <x:v>2747</x:v>
      </x:c>
      <x:c r="C4184" s="0" t="s">
        <x:v>128</x:v>
      </x:c>
      <x:c r="D4184" s="0" t="s">
        <x:v>18</x:v>
      </x:c>
      <x:c r="E4184" s="0" t="s">
        <x:v>19</x:v>
      </x:c>
      <x:c r="F4184" s="0" t="s">
        <x:v>20</x:v>
      </x:c>
      <x:c r="G4184" s="0" t="n">
        <x:v>998</x:v>
      </x:c>
      <x:c r="H4184" s="4" t="n">
        <x:v>26.88</x:v>
      </x:c>
      <x:c r="I4184" s="4" t="n">
        <x:v>998</x:v>
      </x:c>
      <x:c r="J4184" s="4" t="n">
        <x:v>0.027</x:v>
      </x:c>
      <x:c r="K4184" s="4">
        <x:f>I4184*J4184</x:f>
      </x:c>
      <x:c r="L4184" s="4" t="n">
        <x:v>182.858</x:v>
      </x:c>
      <x:c r="M4184" s="5">
        <x:f>J4184/2.38*100</x:f>
      </x:c>
      <x:c r="N4184" s="6">
        <x:f>M4184*L4184/100</x:f>
      </x:c>
      <x:c r="O4184" s="6">
        <x:f>H4184-N4184</x:f>
      </x:c>
    </x:row>
    <x:row r="4185" spans="1:25">
      <x:c r="A4185" s="0" t="s">
        <x:v>131</x:v>
      </x:c>
      <x:c r="B4185" s="0" t="n">
        <x:v>2747</x:v>
      </x:c>
      <x:c r="C4185" s="0" t="s">
        <x:v>128</x:v>
      </x:c>
      <x:c r="D4185" s="0" t="s">
        <x:v>129</x:v>
      </x:c>
      <x:c r="E4185" s="0" t="s">
        <x:v>130</x:v>
      </x:c>
      <x:c r="F4185" s="0" t="s">
        <x:v>20</x:v>
      </x:c>
      <x:c r="G4185" s="0" t="n">
        <x:v>998</x:v>
      </x:c>
      <x:c r="H4185" s="4" t="n">
        <x:v>22.4</x:v>
      </x:c>
      <x:c r="I4185" s="4" t="n">
        <x:v>998</x:v>
      </x:c>
      <x:c r="J4185" s="4" t="n">
        <x:v>0.022</x:v>
      </x:c>
      <x:c r="K4185" s="4">
        <x:f>I4185*J4185</x:f>
      </x:c>
      <x:c r="L4185" s="4" t="n">
        <x:v>182.858</x:v>
      </x:c>
      <x:c r="M4185" s="5">
        <x:f>J4185/2.38*100</x:f>
      </x:c>
      <x:c r="N4185" s="6">
        <x:f>M4185*L4185/100</x:f>
      </x:c>
      <x:c r="O4185" s="6">
        <x:f>H4185-N4185</x:f>
      </x:c>
    </x:row>
    <x:row r="4186" spans="1:25">
      <x:c r="A4186" s="0" t="s">
        <x:v>131</x:v>
      </x:c>
      <x:c r="B4186" s="0" t="n">
        <x:v>2747</x:v>
      </x:c>
      <x:c r="C4186" s="0" t="s">
        <x:v>128</x:v>
      </x:c>
      <x:c r="D4186" s="0" t="s">
        <x:v>18</x:v>
      </x:c>
      <x:c r="E4186" s="0" t="s">
        <x:v>19</x:v>
      </x:c>
      <x:c r="F4186" s="0" t="s">
        <x:v>20</x:v>
      </x:c>
      <x:c r="G4186" s="0" t="n">
        <x:v>998</x:v>
      </x:c>
      <x:c r="H4186" s="4" t="n">
        <x:v>26.88</x:v>
      </x:c>
      <x:c r="I4186" s="4" t="n">
        <x:v>998</x:v>
      </x:c>
      <x:c r="J4186" s="4" t="n">
        <x:v>0.027</x:v>
      </x:c>
      <x:c r="K4186" s="4">
        <x:f>I4186*J4186</x:f>
      </x:c>
      <x:c r="L4186" s="4" t="n">
        <x:v>182.858</x:v>
      </x:c>
      <x:c r="M4186" s="5">
        <x:f>J4186/2.38*100</x:f>
      </x:c>
      <x:c r="N4186" s="6">
        <x:f>M4186*L4186/100</x:f>
      </x:c>
      <x:c r="O4186" s="6">
        <x:f>H4186-N4186</x:f>
      </x:c>
    </x:row>
    <x:row r="4187" spans="1:25">
      <x:c r="A4187" s="0" t="s">
        <x:v>131</x:v>
      </x:c>
      <x:c r="B4187" s="0" t="n">
        <x:v>2747</x:v>
      </x:c>
      <x:c r="C4187" s="0" t="s">
        <x:v>128</x:v>
      </x:c>
      <x:c r="D4187" s="0" t="s">
        <x:v>18</x:v>
      </x:c>
      <x:c r="E4187" s="0" t="s">
        <x:v>19</x:v>
      </x:c>
      <x:c r="F4187" s="0" t="s">
        <x:v>26</x:v>
      </x:c>
      <x:c r="G4187" s="0" t="n">
        <x:v>998</x:v>
      </x:c>
      <x:c r="H4187" s="4" t="n">
        <x:v>70.212</x:v>
      </x:c>
      <x:c r="I4187" s="4" t="n">
        <x:v>998</x:v>
      </x:c>
      <x:c r="J4187" s="4" t="n">
        <x:v>0.07</x:v>
      </x:c>
      <x:c r="K4187" s="4">
        <x:f>I4187*J4187</x:f>
      </x:c>
      <x:c r="L4187" s="4" t="n">
        <x:v>182.858</x:v>
      </x:c>
      <x:c r="M4187" s="5">
        <x:f>J4187/2.38*100</x:f>
      </x:c>
      <x:c r="N4187" s="6">
        <x:f>M4187*L4187/100</x:f>
      </x:c>
      <x:c r="O4187" s="6">
        <x:f>H4187-N4187</x:f>
      </x:c>
    </x:row>
    <x:row r="4188" spans="1:25">
      <x:c r="A4188" s="0" t="s">
        <x:v>81</x:v>
      </x:c>
      <x:c r="B4188" s="0" t="n">
        <x:v>2753</x:v>
      </x:c>
      <x:c r="C4188" s="0" t="s">
        <x:v>21</x:v>
      </x:c>
      <x:c r="D4188" s="0" t="s">
        <x:v>42</x:v>
      </x:c>
      <x:c r="E4188" s="0" t="s">
        <x:v>44</x:v>
      </x:c>
      <x:c r="F4188" s="0" t="s">
        <x:v>20</x:v>
      </x:c>
      <x:c r="G4188" s="0" t="n">
        <x:v>100</x:v>
      </x:c>
      <x:c r="H4188" s="4" t="n">
        <x:v>30</x:v>
      </x:c>
      <x:c r="I4188" s="4" t="n">
        <x:v>100</x:v>
      </x:c>
      <x:c r="J4188" s="4" t="n">
        <x:v>0.3</x:v>
      </x:c>
      <x:c r="K4188" s="4">
        <x:f>I4188*J4188</x:f>
      </x:c>
      <x:c r="L4188" s="4" t="n">
        <x:v>0</x:v>
      </x:c>
      <x:c r="M4188" s="5">
        <x:f>J4188/3.83*100</x:f>
      </x:c>
      <x:c r="N4188" s="6">
        <x:f>M4188*L4188/100</x:f>
      </x:c>
      <x:c r="O4188" s="6">
        <x:f>H4188-N4188</x:f>
      </x:c>
    </x:row>
    <x:row r="4189" spans="1:25">
      <x:c r="A4189" s="0" t="s">
        <x:v>81</x:v>
      </x:c>
      <x:c r="B4189" s="0" t="n">
        <x:v>2753</x:v>
      </x:c>
      <x:c r="C4189" s="0" t="s">
        <x:v>21</x:v>
      </x:c>
      <x:c r="D4189" s="0" t="s">
        <x:v>42</x:v>
      </x:c>
      <x:c r="E4189" s="0" t="s">
        <x:v>43</x:v>
      </x:c>
      <x:c r="F4189" s="0" t="s">
        <x:v>20</x:v>
      </x:c>
      <x:c r="G4189" s="0" t="n">
        <x:v>100</x:v>
      </x:c>
      <x:c r="H4189" s="4" t="n">
        <x:v>30</x:v>
      </x:c>
      <x:c r="I4189" s="4" t="n">
        <x:v>100</x:v>
      </x:c>
      <x:c r="J4189" s="4" t="n">
        <x:v>0.3</x:v>
      </x:c>
      <x:c r="K4189" s="4">
        <x:f>I4189*J4189</x:f>
      </x:c>
      <x:c r="L4189" s="4" t="n">
        <x:v>0</x:v>
      </x:c>
      <x:c r="M4189" s="5">
        <x:f>J4189/3.83*100</x:f>
      </x:c>
      <x:c r="N4189" s="6">
        <x:f>M4189*L4189/100</x:f>
      </x:c>
      <x:c r="O4189" s="6">
        <x:f>H4189-N4189</x:f>
      </x:c>
    </x:row>
    <x:row r="4190" spans="1:25">
      <x:c r="A4190" s="0" t="s">
        <x:v>81</x:v>
      </x:c>
      <x:c r="B4190" s="0" t="n">
        <x:v>2753</x:v>
      </x:c>
      <x:c r="C4190" s="0" t="s">
        <x:v>21</x:v>
      </x:c>
      <x:c r="D4190" s="0" t="s">
        <x:v>33</x:v>
      </x:c>
      <x:c r="E4190" s="0" t="s">
        <x:v>45</x:v>
      </x:c>
      <x:c r="F4190" s="0" t="s">
        <x:v>26</x:v>
      </x:c>
      <x:c r="G4190" s="0" t="n">
        <x:v>100</x:v>
      </x:c>
      <x:c r="H4190" s="4" t="n">
        <x:v>148</x:v>
      </x:c>
      <x:c r="I4190" s="4" t="n">
        <x:v>100</x:v>
      </x:c>
      <x:c r="J4190" s="4" t="n">
        <x:v>1.48</x:v>
      </x:c>
      <x:c r="K4190" s="4">
        <x:f>I4190*J4190</x:f>
      </x:c>
      <x:c r="L4190" s="4" t="n">
        <x:v>0</x:v>
      </x:c>
      <x:c r="M4190" s="5">
        <x:f>J4190/3.83*100</x:f>
      </x:c>
      <x:c r="N4190" s="6">
        <x:f>M4190*L4190/100</x:f>
      </x:c>
      <x:c r="O4190" s="6">
        <x:f>H4190-N4190</x:f>
      </x:c>
    </x:row>
    <x:row r="4191" spans="1:25">
      <x:c r="A4191" s="0" t="s">
        <x:v>81</x:v>
      </x:c>
      <x:c r="B4191" s="0" t="n">
        <x:v>2753</x:v>
      </x:c>
      <x:c r="C4191" s="0" t="s">
        <x:v>21</x:v>
      </x:c>
      <x:c r="D4191" s="0" t="s">
        <x:v>150</x:v>
      </x:c>
      <x:c r="E4191" s="0" t="s">
        <x:v>46</x:v>
      </x:c>
      <x:c r="F4191" s="0" t="s">
        <x:v>26</x:v>
      </x:c>
      <x:c r="G4191" s="0" t="n">
        <x:v>100</x:v>
      </x:c>
      <x:c r="H4191" s="4" t="n">
        <x:v>175</x:v>
      </x:c>
      <x:c r="I4191" s="4" t="n">
        <x:v>100</x:v>
      </x:c>
      <x:c r="J4191" s="4" t="n">
        <x:v>1.75</x:v>
      </x:c>
      <x:c r="K4191" s="4">
        <x:f>I4191*J4191</x:f>
      </x:c>
      <x:c r="L4191" s="4" t="n">
        <x:v>0</x:v>
      </x:c>
      <x:c r="M4191" s="5">
        <x:f>J4191/3.83*100</x:f>
      </x:c>
      <x:c r="N4191" s="6">
        <x:f>M4191*L4191/100</x:f>
      </x:c>
      <x:c r="O4191" s="6">
        <x:f>H4191-N4191</x:f>
      </x:c>
    </x:row>
    <x:row r="4192" spans="1:25">
      <x:c r="A4192" s="0" t="s">
        <x:v>109</x:v>
      </x:c>
      <x:c r="B4192" s="0" t="n">
        <x:v>2754</x:v>
      </x:c>
      <x:c r="C4192" s="0" t="s">
        <x:v>21</x:v>
      </x:c>
      <x:c r="D4192" s="0" t="s">
        <x:v>22</x:v>
      </x:c>
      <x:c r="E4192" s="0" t="s">
        <x:v>35</x:v>
      </x:c>
      <x:c r="F4192" s="0" t="s">
        <x:v>20</x:v>
      </x:c>
      <x:c r="G4192" s="0" t="n">
        <x:v>173</x:v>
      </x:c>
      <x:c r="H4192" s="4" t="n">
        <x:v>50.4</x:v>
      </x:c>
      <x:c r="I4192" s="4" t="n">
        <x:v>173</x:v>
      </x:c>
      <x:c r="J4192" s="4" t="n">
        <x:v>0.291</x:v>
      </x:c>
      <x:c r="K4192" s="4">
        <x:f>I4192*J4192</x:f>
      </x:c>
      <x:c r="L4192" s="4" t="n">
        <x:v>49.008</x:v>
      </x:c>
      <x:c r="M4192" s="5">
        <x:f>J4192/2.298*100</x:f>
      </x:c>
      <x:c r="N4192" s="6">
        <x:f>M4192*L4192/100</x:f>
      </x:c>
      <x:c r="O4192" s="6">
        <x:f>H4192-N4192</x:f>
      </x:c>
    </x:row>
    <x:row r="4193" spans="1:25">
      <x:c r="A4193" s="0" t="s">
        <x:v>109</x:v>
      </x:c>
      <x:c r="B4193" s="0" t="n">
        <x:v>2754</x:v>
      </x:c>
      <x:c r="C4193" s="0" t="s">
        <x:v>21</x:v>
      </x:c>
      <x:c r="D4193" s="0" t="s">
        <x:v>33</x:v>
      </x:c>
      <x:c r="E4193" s="0" t="s">
        <x:v>34</x:v>
      </x:c>
      <x:c r="F4193" s="0" t="s">
        <x:v>20</x:v>
      </x:c>
      <x:c r="G4193" s="0" t="n">
        <x:v>173</x:v>
      </x:c>
      <x:c r="H4193" s="4" t="n">
        <x:v>46.018</x:v>
      </x:c>
      <x:c r="I4193" s="4" t="n">
        <x:v>173</x:v>
      </x:c>
      <x:c r="J4193" s="4" t="n">
        <x:v>0.266</x:v>
      </x:c>
      <x:c r="K4193" s="4">
        <x:f>I4193*J4193</x:f>
      </x:c>
      <x:c r="L4193" s="4" t="n">
        <x:v>49.008</x:v>
      </x:c>
      <x:c r="M4193" s="5">
        <x:f>J4193/2.298*100</x:f>
      </x:c>
      <x:c r="N4193" s="6">
        <x:f>M4193*L4193/100</x:f>
      </x:c>
      <x:c r="O4193" s="6">
        <x:f>H4193-N4193</x:f>
      </x:c>
    </x:row>
    <x:row r="4194" spans="1:25">
      <x:c r="A4194" s="0" t="s">
        <x:v>109</x:v>
      </x:c>
      <x:c r="B4194" s="0" t="n">
        <x:v>2754</x:v>
      </x:c>
      <x:c r="C4194" s="0" t="s">
        <x:v>21</x:v>
      </x:c>
      <x:c r="D4194" s="0" t="s">
        <x:v>33</x:v>
      </x:c>
      <x:c r="E4194" s="0" t="s">
        <x:v>34</x:v>
      </x:c>
      <x:c r="F4194" s="0" t="s">
        <x:v>20</x:v>
      </x:c>
      <x:c r="G4194" s="0" t="n">
        <x:v>173</x:v>
      </x:c>
      <x:c r="H4194" s="4" t="n">
        <x:v>46.018</x:v>
      </x:c>
      <x:c r="I4194" s="4" t="n">
        <x:v>173</x:v>
      </x:c>
      <x:c r="J4194" s="4" t="n">
        <x:v>0.266</x:v>
      </x:c>
      <x:c r="K4194" s="4">
        <x:f>I4194*J4194</x:f>
      </x:c>
      <x:c r="L4194" s="4" t="n">
        <x:v>49.008</x:v>
      </x:c>
      <x:c r="M4194" s="5">
        <x:f>J4194/2.298*100</x:f>
      </x:c>
      <x:c r="N4194" s="6">
        <x:f>M4194*L4194/100</x:f>
      </x:c>
      <x:c r="O4194" s="6">
        <x:f>H4194-N4194</x:f>
      </x:c>
    </x:row>
    <x:row r="4195" spans="1:25">
      <x:c r="A4195" s="0" t="s">
        <x:v>109</x:v>
      </x:c>
      <x:c r="B4195" s="0" t="n">
        <x:v>2754</x:v>
      </x:c>
      <x:c r="C4195" s="0" t="s">
        <x:v>21</x:v>
      </x:c>
      <x:c r="D4195" s="0" t="s">
        <x:v>22</x:v>
      </x:c>
      <x:c r="E4195" s="0" t="s">
        <x:v>35</x:v>
      </x:c>
      <x:c r="F4195" s="0" t="s">
        <x:v>20</x:v>
      </x:c>
      <x:c r="G4195" s="0" t="n">
        <x:v>173</x:v>
      </x:c>
      <x:c r="H4195" s="4" t="n">
        <x:v>50.4</x:v>
      </x:c>
      <x:c r="I4195" s="4" t="n">
        <x:v>173</x:v>
      </x:c>
      <x:c r="J4195" s="4" t="n">
        <x:v>0.291</x:v>
      </x:c>
      <x:c r="K4195" s="4">
        <x:f>I4195*J4195</x:f>
      </x:c>
      <x:c r="L4195" s="4" t="n">
        <x:v>49.008</x:v>
      </x:c>
      <x:c r="M4195" s="5">
        <x:f>J4195/2.298*100</x:f>
      </x:c>
      <x:c r="N4195" s="6">
        <x:f>M4195*L4195/100</x:f>
      </x:c>
      <x:c r="O4195" s="6">
        <x:f>H4195-N4195</x:f>
      </x:c>
    </x:row>
    <x:row r="4196" spans="1:25">
      <x:c r="A4196" s="0" t="s">
        <x:v>109</x:v>
      </x:c>
      <x:c r="B4196" s="0" t="n">
        <x:v>2754</x:v>
      </x:c>
      <x:c r="C4196" s="0" t="s">
        <x:v>21</x:v>
      </x:c>
      <x:c r="D4196" s="0" t="s">
        <x:v>33</x:v>
      </x:c>
      <x:c r="E4196" s="0" t="s">
        <x:v>34</x:v>
      </x:c>
      <x:c r="F4196" s="0" t="s">
        <x:v>20</x:v>
      </x:c>
      <x:c r="G4196" s="0" t="n">
        <x:v>173</x:v>
      </x:c>
      <x:c r="H4196" s="4" t="n">
        <x:v>46.018</x:v>
      </x:c>
      <x:c r="I4196" s="4" t="n">
        <x:v>173</x:v>
      </x:c>
      <x:c r="J4196" s="4" t="n">
        <x:v>0.266</x:v>
      </x:c>
      <x:c r="K4196" s="4">
        <x:f>I4196*J4196</x:f>
      </x:c>
      <x:c r="L4196" s="4" t="n">
        <x:v>49.008</x:v>
      </x:c>
      <x:c r="M4196" s="5">
        <x:f>J4196/2.298*100</x:f>
      </x:c>
      <x:c r="N4196" s="6">
        <x:f>M4196*L4196/100</x:f>
      </x:c>
      <x:c r="O4196" s="6">
        <x:f>H4196-N4196</x:f>
      </x:c>
    </x:row>
    <x:row r="4197" spans="1:25">
      <x:c r="A4197" s="0" t="s">
        <x:v>109</x:v>
      </x:c>
      <x:c r="B4197" s="0" t="n">
        <x:v>2754</x:v>
      </x:c>
      <x:c r="C4197" s="0" t="s">
        <x:v>21</x:v>
      </x:c>
      <x:c r="D4197" s="0" t="s">
        <x:v>33</x:v>
      </x:c>
      <x:c r="E4197" s="0" t="s">
        <x:v>34</x:v>
      </x:c>
      <x:c r="F4197" s="0" t="s">
        <x:v>26</x:v>
      </x:c>
      <x:c r="G4197" s="0" t="n">
        <x:v>173</x:v>
      </x:c>
      <x:c r="H4197" s="4" t="n">
        <x:v>13.495</x:v>
      </x:c>
      <x:c r="I4197" s="4" t="n">
        <x:v>173</x:v>
      </x:c>
      <x:c r="J4197" s="4" t="n">
        <x:v>0.078</x:v>
      </x:c>
      <x:c r="K4197" s="4">
        <x:f>I4197*J4197</x:f>
      </x:c>
      <x:c r="L4197" s="4" t="n">
        <x:v>49.008</x:v>
      </x:c>
      <x:c r="M4197" s="5">
        <x:f>J4197/2.298*100</x:f>
      </x:c>
      <x:c r="N4197" s="6">
        <x:f>M4197*L4197/100</x:f>
      </x:c>
      <x:c r="O4197" s="6">
        <x:f>H4197-N4197</x:f>
      </x:c>
    </x:row>
    <x:row r="4198" spans="1:25">
      <x:c r="A4198" s="0" t="s">
        <x:v>109</x:v>
      </x:c>
      <x:c r="B4198" s="0" t="n">
        <x:v>2754</x:v>
      </x:c>
      <x:c r="C4198" s="0" t="s">
        <x:v>21</x:v>
      </x:c>
      <x:c r="D4198" s="0" t="s">
        <x:v>36</x:v>
      </x:c>
      <x:c r="E4198" s="0" t="s">
        <x:v>37</x:v>
      </x:c>
      <x:c r="F4198" s="0" t="s">
        <x:v>26</x:v>
      </x:c>
      <x:c r="G4198" s="0" t="n">
        <x:v>173</x:v>
      </x:c>
      <x:c r="H4198" s="4" t="n">
        <x:v>72.66</x:v>
      </x:c>
      <x:c r="I4198" s="4" t="n">
        <x:v>173</x:v>
      </x:c>
      <x:c r="J4198" s="4" t="n">
        <x:v>0.42</x:v>
      </x:c>
      <x:c r="K4198" s="4">
        <x:f>I4198*J4198</x:f>
      </x:c>
      <x:c r="L4198" s="4" t="n">
        <x:v>49.008</x:v>
      </x:c>
      <x:c r="M4198" s="5">
        <x:f>J4198/2.298*100</x:f>
      </x:c>
      <x:c r="N4198" s="6">
        <x:f>M4198*L4198/100</x:f>
      </x:c>
      <x:c r="O4198" s="6">
        <x:f>H4198-N4198</x:f>
      </x:c>
    </x:row>
    <x:row r="4199" spans="1:25">
      <x:c r="A4199" s="0" t="s">
        <x:v>109</x:v>
      </x:c>
      <x:c r="B4199" s="0" t="n">
        <x:v>2754</x:v>
      </x:c>
      <x:c r="C4199" s="0" t="s">
        <x:v>21</x:v>
      </x:c>
      <x:c r="D4199" s="0" t="s">
        <x:v>36</x:v>
      </x:c>
      <x:c r="E4199" s="0" t="s">
        <x:v>38</x:v>
      </x:c>
      <x:c r="F4199" s="0" t="s">
        <x:v>26</x:v>
      </x:c>
      <x:c r="G4199" s="0" t="n">
        <x:v>173</x:v>
      </x:c>
      <x:c r="H4199" s="4" t="n">
        <x:v>72.66</x:v>
      </x:c>
      <x:c r="I4199" s="4" t="n">
        <x:v>173</x:v>
      </x:c>
      <x:c r="J4199" s="4" t="n">
        <x:v>0.42</x:v>
      </x:c>
      <x:c r="K4199" s="4">
        <x:f>I4199*J4199</x:f>
      </x:c>
      <x:c r="L4199" s="4" t="n">
        <x:v>49.008</x:v>
      </x:c>
      <x:c r="M4199" s="5">
        <x:f>J4199/2.298*100</x:f>
      </x:c>
      <x:c r="N4199" s="6">
        <x:f>M4199*L4199/100</x:f>
      </x:c>
      <x:c r="O4199" s="6">
        <x:f>H4199-N4199</x:f>
      </x:c>
    </x:row>
    <x:row r="4200" spans="1:25">
      <x:c r="A4200" s="0" t="s">
        <x:v>70</x:v>
      </x:c>
      <x:c r="B4200" s="0" t="n">
        <x:v>2755</x:v>
      </x:c>
      <x:c r="C4200" s="0" t="s">
        <x:v>21</x:v>
      </x:c>
      <x:c r="D4200" s="0" t="s">
        <x:v>33</x:v>
      </x:c>
      <x:c r="E4200" s="0" t="s">
        <x:v>34</x:v>
      </x:c>
      <x:c r="F4200" s="0" t="s">
        <x:v>20</x:v>
      </x:c>
      <x:c r="G4200" s="0" t="n">
        <x:v>173</x:v>
      </x:c>
      <x:c r="H4200" s="4" t="n">
        <x:v>46.018</x:v>
      </x:c>
      <x:c r="I4200" s="4" t="n">
        <x:v>173</x:v>
      </x:c>
      <x:c r="J4200" s="4" t="n">
        <x:v>0.266</x:v>
      </x:c>
      <x:c r="K4200" s="4">
        <x:f>I4200*J4200</x:f>
      </x:c>
      <x:c r="L4200" s="4" t="n">
        <x:v>0</x:v>
      </x:c>
      <x:c r="M4200" s="5">
        <x:f>J4200/2.057*100</x:f>
      </x:c>
      <x:c r="N4200" s="6">
        <x:f>M4200*L4200/100</x:f>
      </x:c>
      <x:c r="O4200" s="6">
        <x:f>H4200-N4200</x:f>
      </x:c>
    </x:row>
    <x:row r="4201" spans="1:25">
      <x:c r="A4201" s="0" t="s">
        <x:v>70</x:v>
      </x:c>
      <x:c r="B4201" s="0" t="n">
        <x:v>2755</x:v>
      </x:c>
      <x:c r="C4201" s="0" t="s">
        <x:v>21</x:v>
      </x:c>
      <x:c r="D4201" s="0" t="s">
        <x:v>22</x:v>
      </x:c>
      <x:c r="E4201" s="0" t="s">
        <x:v>35</x:v>
      </x:c>
      <x:c r="F4201" s="0" t="s">
        <x:v>20</x:v>
      </x:c>
      <x:c r="G4201" s="0" t="n">
        <x:v>173</x:v>
      </x:c>
      <x:c r="H4201" s="4" t="n">
        <x:v>50.4</x:v>
      </x:c>
      <x:c r="I4201" s="4" t="n">
        <x:v>173</x:v>
      </x:c>
      <x:c r="J4201" s="4" t="n">
        <x:v>0.291</x:v>
      </x:c>
      <x:c r="K4201" s="4">
        <x:f>I4201*J4201</x:f>
      </x:c>
      <x:c r="L4201" s="4" t="n">
        <x:v>0</x:v>
      </x:c>
      <x:c r="M4201" s="5">
        <x:f>J4201/2.057*100</x:f>
      </x:c>
      <x:c r="N4201" s="6">
        <x:f>M4201*L4201/100</x:f>
      </x:c>
      <x:c r="O4201" s="6">
        <x:f>H4201-N4201</x:f>
      </x:c>
    </x:row>
    <x:row r="4202" spans="1:25">
      <x:c r="A4202" s="0" t="s">
        <x:v>70</x:v>
      </x:c>
      <x:c r="B4202" s="0" t="n">
        <x:v>2755</x:v>
      </x:c>
      <x:c r="C4202" s="0" t="s">
        <x:v>21</x:v>
      </x:c>
      <x:c r="D4202" s="0" t="s">
        <x:v>22</x:v>
      </x:c>
      <x:c r="E4202" s="0" t="s">
        <x:v>35</x:v>
      </x:c>
      <x:c r="F4202" s="0" t="s">
        <x:v>20</x:v>
      </x:c>
      <x:c r="G4202" s="0" t="n">
        <x:v>173</x:v>
      </x:c>
      <x:c r="H4202" s="4" t="n">
        <x:v>50.4</x:v>
      </x:c>
      <x:c r="I4202" s="4" t="n">
        <x:v>173</x:v>
      </x:c>
      <x:c r="J4202" s="4" t="n">
        <x:v>0.291</x:v>
      </x:c>
      <x:c r="K4202" s="4">
        <x:f>I4202*J4202</x:f>
      </x:c>
      <x:c r="L4202" s="4" t="n">
        <x:v>0</x:v>
      </x:c>
      <x:c r="M4202" s="5">
        <x:f>J4202/2.057*100</x:f>
      </x:c>
      <x:c r="N4202" s="6">
        <x:f>M4202*L4202/100</x:f>
      </x:c>
      <x:c r="O4202" s="6">
        <x:f>H4202-N4202</x:f>
      </x:c>
    </x:row>
    <x:row r="4203" spans="1:25">
      <x:c r="A4203" s="0" t="s">
        <x:v>70</x:v>
      </x:c>
      <x:c r="B4203" s="0" t="n">
        <x:v>2755</x:v>
      </x:c>
      <x:c r="C4203" s="0" t="s">
        <x:v>21</x:v>
      </x:c>
      <x:c r="D4203" s="0" t="s">
        <x:v>22</x:v>
      </x:c>
      <x:c r="E4203" s="0" t="s">
        <x:v>35</x:v>
      </x:c>
      <x:c r="F4203" s="0" t="s">
        <x:v>20</x:v>
      </x:c>
      <x:c r="G4203" s="0" t="n">
        <x:v>173</x:v>
      </x:c>
      <x:c r="H4203" s="4" t="n">
        <x:v>50.4</x:v>
      </x:c>
      <x:c r="I4203" s="4" t="n">
        <x:v>173</x:v>
      </x:c>
      <x:c r="J4203" s="4" t="n">
        <x:v>0.291</x:v>
      </x:c>
      <x:c r="K4203" s="4">
        <x:f>I4203*J4203</x:f>
      </x:c>
      <x:c r="L4203" s="4" t="n">
        <x:v>0</x:v>
      </x:c>
      <x:c r="M4203" s="5">
        <x:f>J4203/2.057*100</x:f>
      </x:c>
      <x:c r="N4203" s="6">
        <x:f>M4203*L4203/100</x:f>
      </x:c>
      <x:c r="O4203" s="6">
        <x:f>H4203-N4203</x:f>
      </x:c>
    </x:row>
    <x:row r="4204" spans="1:25">
      <x:c r="A4204" s="0" t="s">
        <x:v>70</x:v>
      </x:c>
      <x:c r="B4204" s="0" t="n">
        <x:v>2755</x:v>
      </x:c>
      <x:c r="C4204" s="0" t="s">
        <x:v>21</x:v>
      </x:c>
      <x:c r="D4204" s="0" t="s">
        <x:v>33</x:v>
      </x:c>
      <x:c r="E4204" s="0" t="s">
        <x:v>34</x:v>
      </x:c>
      <x:c r="F4204" s="0" t="s">
        <x:v>26</x:v>
      </x:c>
      <x:c r="G4204" s="0" t="n">
        <x:v>173</x:v>
      </x:c>
      <x:c r="H4204" s="4" t="n">
        <x:v>13.5</x:v>
      </x:c>
      <x:c r="I4204" s="4" t="n">
        <x:v>173</x:v>
      </x:c>
      <x:c r="J4204" s="4" t="n">
        <x:v>0.078</x:v>
      </x:c>
      <x:c r="K4204" s="4">
        <x:f>I4204*J4204</x:f>
      </x:c>
      <x:c r="L4204" s="4" t="n">
        <x:v>0</x:v>
      </x:c>
      <x:c r="M4204" s="5">
        <x:f>J4204/2.057*100</x:f>
      </x:c>
      <x:c r="N4204" s="6">
        <x:f>M4204*L4204/100</x:f>
      </x:c>
      <x:c r="O4204" s="6">
        <x:f>H4204-N4204</x:f>
      </x:c>
    </x:row>
    <x:row r="4205" spans="1:25">
      <x:c r="A4205" s="0" t="s">
        <x:v>70</x:v>
      </x:c>
      <x:c r="B4205" s="0" t="n">
        <x:v>2755</x:v>
      </x:c>
      <x:c r="C4205" s="0" t="s">
        <x:v>21</x:v>
      </x:c>
      <x:c r="D4205" s="0" t="s">
        <x:v>36</x:v>
      </x:c>
      <x:c r="E4205" s="0" t="s">
        <x:v>37</x:v>
      </x:c>
      <x:c r="F4205" s="0" t="s">
        <x:v>26</x:v>
      </x:c>
      <x:c r="G4205" s="0" t="n">
        <x:v>173</x:v>
      </x:c>
      <x:c r="H4205" s="4" t="n">
        <x:v>72.661</x:v>
      </x:c>
      <x:c r="I4205" s="4" t="n">
        <x:v>173</x:v>
      </x:c>
      <x:c r="J4205" s="4" t="n">
        <x:v>0.42</x:v>
      </x:c>
      <x:c r="K4205" s="4">
        <x:f>I4205*J4205</x:f>
      </x:c>
      <x:c r="L4205" s="4" t="n">
        <x:v>0</x:v>
      </x:c>
      <x:c r="M4205" s="5">
        <x:f>J4205/2.057*100</x:f>
      </x:c>
      <x:c r="N4205" s="6">
        <x:f>M4205*L4205/100</x:f>
      </x:c>
      <x:c r="O4205" s="6">
        <x:f>H4205-N4205</x:f>
      </x:c>
    </x:row>
    <x:row r="4206" spans="1:25">
      <x:c r="A4206" s="0" t="s">
        <x:v>70</x:v>
      </x:c>
      <x:c r="B4206" s="0" t="n">
        <x:v>2755</x:v>
      </x:c>
      <x:c r="C4206" s="0" t="s">
        <x:v>21</x:v>
      </x:c>
      <x:c r="D4206" s="0" t="s">
        <x:v>36</x:v>
      </x:c>
      <x:c r="E4206" s="0" t="s">
        <x:v>38</x:v>
      </x:c>
      <x:c r="F4206" s="0" t="s">
        <x:v>26</x:v>
      </x:c>
      <x:c r="G4206" s="0" t="n">
        <x:v>173</x:v>
      </x:c>
      <x:c r="H4206" s="4" t="n">
        <x:v>72.66</x:v>
      </x:c>
      <x:c r="I4206" s="4" t="n">
        <x:v>173</x:v>
      </x:c>
      <x:c r="J4206" s="4" t="n">
        <x:v>0.42</x:v>
      </x:c>
      <x:c r="K4206" s="4">
        <x:f>I4206*J4206</x:f>
      </x:c>
      <x:c r="L4206" s="4" t="n">
        <x:v>0</x:v>
      </x:c>
      <x:c r="M4206" s="5">
        <x:f>J4206/2.057*100</x:f>
      </x:c>
      <x:c r="N4206" s="6">
        <x:f>M4206*L4206/100</x:f>
      </x:c>
      <x:c r="O4206" s="6">
        <x:f>H4206-N4206</x:f>
      </x:c>
    </x:row>
    <x:row r="4207" spans="1:25">
      <x:c r="A4207" s="0" t="s">
        <x:v>117</x:v>
      </x:c>
      <x:c r="B4207" s="0" t="n">
        <x:v>2756</x:v>
      </x:c>
      <x:c r="C4207" s="0" t="s">
        <x:v>21</x:v>
      </x:c>
      <x:c r="D4207" s="0" t="s">
        <x:v>33</x:v>
      </x:c>
      <x:c r="E4207" s="0" t="s">
        <x:v>34</x:v>
      </x:c>
      <x:c r="F4207" s="0" t="s">
        <x:v>20</x:v>
      </x:c>
      <x:c r="G4207" s="0" t="n">
        <x:v>173</x:v>
      </x:c>
      <x:c r="H4207" s="4" t="n">
        <x:v>46.018</x:v>
      </x:c>
      <x:c r="I4207" s="4" t="n">
        <x:v>173</x:v>
      </x:c>
      <x:c r="J4207" s="4" t="n">
        <x:v>0.266</x:v>
      </x:c>
      <x:c r="K4207" s="4">
        <x:f>I4207*J4207</x:f>
      </x:c>
      <x:c r="L4207" s="4" t="n">
        <x:v>56.2</x:v>
      </x:c>
      <x:c r="M4207" s="5">
        <x:f>J4207/2.032*100</x:f>
      </x:c>
      <x:c r="N4207" s="6">
        <x:f>M4207*L4207/100</x:f>
      </x:c>
      <x:c r="O4207" s="6">
        <x:f>H4207-N4207</x:f>
      </x:c>
    </x:row>
    <x:row r="4208" spans="1:25">
      <x:c r="A4208" s="0" t="s">
        <x:v>117</x:v>
      </x:c>
      <x:c r="B4208" s="0" t="n">
        <x:v>2756</x:v>
      </x:c>
      <x:c r="C4208" s="0" t="s">
        <x:v>21</x:v>
      </x:c>
      <x:c r="D4208" s="0" t="s">
        <x:v>22</x:v>
      </x:c>
      <x:c r="E4208" s="0" t="s">
        <x:v>35</x:v>
      </x:c>
      <x:c r="F4208" s="0" t="s">
        <x:v>20</x:v>
      </x:c>
      <x:c r="G4208" s="0" t="n">
        <x:v>173</x:v>
      </x:c>
      <x:c r="H4208" s="4" t="n">
        <x:v>50.4</x:v>
      </x:c>
      <x:c r="I4208" s="4" t="n">
        <x:v>173</x:v>
      </x:c>
      <x:c r="J4208" s="4" t="n">
        <x:v>0.291</x:v>
      </x:c>
      <x:c r="K4208" s="4">
        <x:f>I4208*J4208</x:f>
      </x:c>
      <x:c r="L4208" s="4" t="n">
        <x:v>56.2</x:v>
      </x:c>
      <x:c r="M4208" s="5">
        <x:f>J4208/2.032*100</x:f>
      </x:c>
      <x:c r="N4208" s="6">
        <x:f>M4208*L4208/100</x:f>
      </x:c>
      <x:c r="O4208" s="6">
        <x:f>H4208-N4208</x:f>
      </x:c>
    </x:row>
    <x:row r="4209" spans="1:25">
      <x:c r="A4209" s="0" t="s">
        <x:v>117</x:v>
      </x:c>
      <x:c r="B4209" s="0" t="n">
        <x:v>2756</x:v>
      </x:c>
      <x:c r="C4209" s="0" t="s">
        <x:v>21</x:v>
      </x:c>
      <x:c r="D4209" s="0" t="s">
        <x:v>22</x:v>
      </x:c>
      <x:c r="E4209" s="0" t="s">
        <x:v>35</x:v>
      </x:c>
      <x:c r="F4209" s="0" t="s">
        <x:v>20</x:v>
      </x:c>
      <x:c r="G4209" s="0" t="n">
        <x:v>173</x:v>
      </x:c>
      <x:c r="H4209" s="4" t="n">
        <x:v>50.4</x:v>
      </x:c>
      <x:c r="I4209" s="4" t="n">
        <x:v>173</x:v>
      </x:c>
      <x:c r="J4209" s="4" t="n">
        <x:v>0.291</x:v>
      </x:c>
      <x:c r="K4209" s="4">
        <x:f>I4209*J4209</x:f>
      </x:c>
      <x:c r="L4209" s="4" t="n">
        <x:v>56.2</x:v>
      </x:c>
      <x:c r="M4209" s="5">
        <x:f>J4209/2.032*100</x:f>
      </x:c>
      <x:c r="N4209" s="6">
        <x:f>M4209*L4209/100</x:f>
      </x:c>
      <x:c r="O4209" s="6">
        <x:f>H4209-N4209</x:f>
      </x:c>
    </x:row>
    <x:row r="4210" spans="1:25">
      <x:c r="A4210" s="0" t="s">
        <x:v>117</x:v>
      </x:c>
      <x:c r="B4210" s="0" t="n">
        <x:v>2756</x:v>
      </x:c>
      <x:c r="C4210" s="0" t="s">
        <x:v>21</x:v>
      </x:c>
      <x:c r="D4210" s="0" t="s">
        <x:v>33</x:v>
      </x:c>
      <x:c r="E4210" s="0" t="s">
        <x:v>34</x:v>
      </x:c>
      <x:c r="F4210" s="0" t="s">
        <x:v>20</x:v>
      </x:c>
      <x:c r="G4210" s="0" t="n">
        <x:v>173</x:v>
      </x:c>
      <x:c r="H4210" s="4" t="n">
        <x:v>46.018</x:v>
      </x:c>
      <x:c r="I4210" s="4" t="n">
        <x:v>173</x:v>
      </x:c>
      <x:c r="J4210" s="4" t="n">
        <x:v>0.266</x:v>
      </x:c>
      <x:c r="K4210" s="4">
        <x:f>I4210*J4210</x:f>
      </x:c>
      <x:c r="L4210" s="4" t="n">
        <x:v>56.2</x:v>
      </x:c>
      <x:c r="M4210" s="5">
        <x:f>J4210/2.032*100</x:f>
      </x:c>
      <x:c r="N4210" s="6">
        <x:f>M4210*L4210/100</x:f>
      </x:c>
      <x:c r="O4210" s="6">
        <x:f>H4210-N4210</x:f>
      </x:c>
    </x:row>
    <x:row r="4211" spans="1:25">
      <x:c r="A4211" s="0" t="s">
        <x:v>117</x:v>
      </x:c>
      <x:c r="B4211" s="0" t="n">
        <x:v>2756</x:v>
      </x:c>
      <x:c r="C4211" s="0" t="s">
        <x:v>21</x:v>
      </x:c>
      <x:c r="D4211" s="0" t="s">
        <x:v>33</x:v>
      </x:c>
      <x:c r="E4211" s="0" t="s">
        <x:v>34</x:v>
      </x:c>
      <x:c r="F4211" s="0" t="s">
        <x:v>26</x:v>
      </x:c>
      <x:c r="G4211" s="0" t="n">
        <x:v>173</x:v>
      </x:c>
      <x:c r="H4211" s="4" t="n">
        <x:v>13.498</x:v>
      </x:c>
      <x:c r="I4211" s="4" t="n">
        <x:v>173</x:v>
      </x:c>
      <x:c r="J4211" s="4" t="n">
        <x:v>0.078</x:v>
      </x:c>
      <x:c r="K4211" s="4">
        <x:f>I4211*J4211</x:f>
      </x:c>
      <x:c r="L4211" s="4" t="n">
        <x:v>56.2</x:v>
      </x:c>
      <x:c r="M4211" s="5">
        <x:f>J4211/2.032*100</x:f>
      </x:c>
      <x:c r="N4211" s="6">
        <x:f>M4211*L4211/100</x:f>
      </x:c>
      <x:c r="O4211" s="6">
        <x:f>H4211-N4211</x:f>
      </x:c>
    </x:row>
    <x:row r="4212" spans="1:25">
      <x:c r="A4212" s="0" t="s">
        <x:v>117</x:v>
      </x:c>
      <x:c r="B4212" s="0" t="n">
        <x:v>2756</x:v>
      </x:c>
      <x:c r="C4212" s="0" t="s">
        <x:v>21</x:v>
      </x:c>
      <x:c r="D4212" s="0" t="s">
        <x:v>36</x:v>
      </x:c>
      <x:c r="E4212" s="0" t="s">
        <x:v>37</x:v>
      </x:c>
      <x:c r="F4212" s="0" t="s">
        <x:v>26</x:v>
      </x:c>
      <x:c r="G4212" s="0" t="n">
        <x:v>173</x:v>
      </x:c>
      <x:c r="H4212" s="4" t="n">
        <x:v>72.66</x:v>
      </x:c>
      <x:c r="I4212" s="4" t="n">
        <x:v>173</x:v>
      </x:c>
      <x:c r="J4212" s="4" t="n">
        <x:v>0.42</x:v>
      </x:c>
      <x:c r="K4212" s="4">
        <x:f>I4212*J4212</x:f>
      </x:c>
      <x:c r="L4212" s="4" t="n">
        <x:v>56.2</x:v>
      </x:c>
      <x:c r="M4212" s="5">
        <x:f>J4212/2.032*100</x:f>
      </x:c>
      <x:c r="N4212" s="6">
        <x:f>M4212*L4212/100</x:f>
      </x:c>
      <x:c r="O4212" s="6">
        <x:f>H4212-N4212</x:f>
      </x:c>
    </x:row>
    <x:row r="4213" spans="1:25">
      <x:c r="A4213" s="0" t="s">
        <x:v>117</x:v>
      </x:c>
      <x:c r="B4213" s="0" t="n">
        <x:v>2756</x:v>
      </x:c>
      <x:c r="C4213" s="0" t="s">
        <x:v>21</x:v>
      </x:c>
      <x:c r="D4213" s="0" t="s">
        <x:v>36</x:v>
      </x:c>
      <x:c r="E4213" s="0" t="s">
        <x:v>38</x:v>
      </x:c>
      <x:c r="F4213" s="0" t="s">
        <x:v>26</x:v>
      </x:c>
      <x:c r="G4213" s="0" t="n">
        <x:v>173</x:v>
      </x:c>
      <x:c r="H4213" s="4" t="n">
        <x:v>72.66</x:v>
      </x:c>
      <x:c r="I4213" s="4" t="n">
        <x:v>173</x:v>
      </x:c>
      <x:c r="J4213" s="4" t="n">
        <x:v>0.42</x:v>
      </x:c>
      <x:c r="K4213" s="4">
        <x:f>I4213*J4213</x:f>
      </x:c>
      <x:c r="L4213" s="4" t="n">
        <x:v>56.2</x:v>
      </x:c>
      <x:c r="M4213" s="5">
        <x:f>J4213/2.032*100</x:f>
      </x:c>
      <x:c r="N4213" s="6">
        <x:f>M4213*L4213/100</x:f>
      </x:c>
      <x:c r="O4213" s="6">
        <x:f>H4213-N4213</x:f>
      </x:c>
    </x:row>
    <x:row r="4214" spans="1:25">
      <x:c r="A4214" s="0" t="s">
        <x:v>16</x:v>
      </x:c>
      <x:c r="B4214" s="0" t="n">
        <x:v>2762</x:v>
      </x:c>
      <x:c r="C4214" s="0" t="s">
        <x:v>21</x:v>
      </x:c>
      <x:c r="D4214" s="0" t="s">
        <x:v>22</x:v>
      </x:c>
      <x:c r="E4214" s="0" t="s">
        <x:v>23</x:v>
      </x:c>
      <x:c r="F4214" s="0" t="s">
        <x:v>20</x:v>
      </x:c>
      <x:c r="G4214" s="0" t="n">
        <x:v>117</x:v>
      </x:c>
      <x:c r="H4214" s="4" t="n">
        <x:v>39.897</x:v>
      </x:c>
      <x:c r="I4214" s="4" t="n">
        <x:v>117</x:v>
      </x:c>
      <x:c r="J4214" s="4" t="n">
        <x:v>0.341</x:v>
      </x:c>
      <x:c r="K4214" s="4">
        <x:f>I4214*J4214</x:f>
      </x:c>
      <x:c r="L4214" s="4" t="n">
        <x:v>73.304</x:v>
      </x:c>
      <x:c r="M4214" s="5">
        <x:f>J4214/2.863*100</x:f>
      </x:c>
      <x:c r="N4214" s="6">
        <x:f>M4214*L4214/100</x:f>
      </x:c>
      <x:c r="O4214" s="6">
        <x:f>H4214-N4214</x:f>
      </x:c>
    </x:row>
    <x:row r="4215" spans="1:25">
      <x:c r="A4215" s="0" t="s">
        <x:v>16</x:v>
      </x:c>
      <x:c r="B4215" s="0" t="n">
        <x:v>2762</x:v>
      </x:c>
      <x:c r="C4215" s="0" t="s">
        <x:v>21</x:v>
      </x:c>
      <x:c r="D4215" s="0" t="s">
        <x:v>22</x:v>
      </x:c>
      <x:c r="E4215" s="0" t="s">
        <x:v>23</x:v>
      </x:c>
      <x:c r="F4215" s="0" t="s">
        <x:v>20</x:v>
      </x:c>
      <x:c r="G4215" s="0" t="n">
        <x:v>117</x:v>
      </x:c>
      <x:c r="H4215" s="4" t="n">
        <x:v>43.384</x:v>
      </x:c>
      <x:c r="I4215" s="4" t="n">
        <x:v>117</x:v>
      </x:c>
      <x:c r="J4215" s="4" t="n">
        <x:v>0.371</x:v>
      </x:c>
      <x:c r="K4215" s="4">
        <x:f>I4215*J4215</x:f>
      </x:c>
      <x:c r="L4215" s="4" t="n">
        <x:v>73.304</x:v>
      </x:c>
      <x:c r="M4215" s="5">
        <x:f>J4215/2.863*100</x:f>
      </x:c>
      <x:c r="N4215" s="6">
        <x:f>M4215*L4215/100</x:f>
      </x:c>
      <x:c r="O4215" s="6">
        <x:f>H4215-N4215</x:f>
      </x:c>
    </x:row>
    <x:row r="4216" spans="1:25">
      <x:c r="A4216" s="0" t="s">
        <x:v>16</x:v>
      </x:c>
      <x:c r="B4216" s="0" t="n">
        <x:v>2762</x:v>
      </x:c>
      <x:c r="C4216" s="0" t="s">
        <x:v>21</x:v>
      </x:c>
      <x:c r="D4216" s="0" t="s">
        <x:v>22</x:v>
      </x:c>
      <x:c r="E4216" s="0" t="s">
        <x:v>23</x:v>
      </x:c>
      <x:c r="F4216" s="0" t="s">
        <x:v>20</x:v>
      </x:c>
      <x:c r="G4216" s="0" t="n">
        <x:v>117</x:v>
      </x:c>
      <x:c r="H4216" s="4" t="n">
        <x:v>43.384</x:v>
      </x:c>
      <x:c r="I4216" s="4" t="n">
        <x:v>117</x:v>
      </x:c>
      <x:c r="J4216" s="4" t="n">
        <x:v>0.371</x:v>
      </x:c>
      <x:c r="K4216" s="4">
        <x:f>I4216*J4216</x:f>
      </x:c>
      <x:c r="L4216" s="4" t="n">
        <x:v>73.304</x:v>
      </x:c>
      <x:c r="M4216" s="5">
        <x:f>J4216/2.863*100</x:f>
      </x:c>
      <x:c r="N4216" s="6">
        <x:f>M4216*L4216/100</x:f>
      </x:c>
      <x:c r="O4216" s="6">
        <x:f>H4216-N4216</x:f>
      </x:c>
    </x:row>
    <x:row r="4217" spans="1:25">
      <x:c r="A4217" s="0" t="s">
        <x:v>16</x:v>
      </x:c>
      <x:c r="B4217" s="0" t="n">
        <x:v>2762</x:v>
      </x:c>
      <x:c r="C4217" s="0" t="s">
        <x:v>21</x:v>
      </x:c>
      <x:c r="D4217" s="0" t="s">
        <x:v>28</x:v>
      </x:c>
      <x:c r="E4217" s="0" t="s">
        <x:v>19</x:v>
      </x:c>
      <x:c r="F4217" s="0" t="s">
        <x:v>26</x:v>
      </x:c>
      <x:c r="G4217" s="0" t="n">
        <x:v>117</x:v>
      </x:c>
      <x:c r="H4217" s="4" t="n">
        <x:v>30.428</x:v>
      </x:c>
      <x:c r="I4217" s="4" t="n">
        <x:v>117</x:v>
      </x:c>
      <x:c r="J4217" s="4" t="n">
        <x:v>0.26</x:v>
      </x:c>
      <x:c r="K4217" s="4">
        <x:f>I4217*J4217</x:f>
      </x:c>
      <x:c r="L4217" s="4" t="n">
        <x:v>73.304</x:v>
      </x:c>
      <x:c r="M4217" s="5">
        <x:f>J4217/2.863*100</x:f>
      </x:c>
      <x:c r="N4217" s="6">
        <x:f>M4217*L4217/100</x:f>
      </x:c>
      <x:c r="O4217" s="6">
        <x:f>H4217-N4217</x:f>
      </x:c>
    </x:row>
    <x:row r="4218" spans="1:25">
      <x:c r="A4218" s="0" t="s">
        <x:v>16</x:v>
      </x:c>
      <x:c r="B4218" s="0" t="n">
        <x:v>2762</x:v>
      </x:c>
      <x:c r="C4218" s="0" t="s">
        <x:v>21</x:v>
      </x:c>
      <x:c r="D4218" s="0" t="s">
        <x:v>28</x:v>
      </x:c>
      <x:c r="E4218" s="0" t="s">
        <x:v>23</x:v>
      </x:c>
      <x:c r="F4218" s="0" t="s">
        <x:v>26</x:v>
      </x:c>
      <x:c r="G4218" s="0" t="n">
        <x:v>117</x:v>
      </x:c>
      <x:c r="H4218" s="4" t="n">
        <x:v>177.84</x:v>
      </x:c>
      <x:c r="I4218" s="4" t="n">
        <x:v>117</x:v>
      </x:c>
      <x:c r="J4218" s="4" t="n">
        <x:v>1.52</x:v>
      </x:c>
      <x:c r="K4218" s="4">
        <x:f>I4218*J4218</x:f>
      </x:c>
      <x:c r="L4218" s="4" t="n">
        <x:v>73.304</x:v>
      </x:c>
      <x:c r="M4218" s="5">
        <x:f>J4218/2.863*100</x:f>
      </x:c>
      <x:c r="N4218" s="6">
        <x:f>M4218*L4218/100</x:f>
      </x:c>
      <x:c r="O4218" s="6">
        <x:f>H4218-N4218</x:f>
      </x:c>
    </x:row>
    <x:row r="4219" spans="1:25">
      <x:c r="A4219" s="0" t="s">
        <x:v>67</x:v>
      </x:c>
      <x:c r="B4219" s="0" t="n">
        <x:v>2763</x:v>
      </x:c>
      <x:c r="C4219" s="0" t="s">
        <x:v>21</x:v>
      </x:c>
      <x:c r="D4219" s="0" t="s">
        <x:v>22</x:v>
      </x:c>
      <x:c r="E4219" s="0" t="s">
        <x:v>23</x:v>
      </x:c>
      <x:c r="F4219" s="0" t="s">
        <x:v>20</x:v>
      </x:c>
      <x:c r="G4219" s="0" t="n">
        <x:v>117</x:v>
      </x:c>
      <x:c r="H4219" s="4" t="n">
        <x:v>43.384</x:v>
      </x:c>
      <x:c r="I4219" s="4" t="n">
        <x:v>117</x:v>
      </x:c>
      <x:c r="J4219" s="4" t="n">
        <x:v>0.371</x:v>
      </x:c>
      <x:c r="K4219" s="4">
        <x:f>I4219*J4219</x:f>
      </x:c>
      <x:c r="L4219" s="4" t="n">
        <x:v>113.494</x:v>
      </x:c>
      <x:c r="M4219" s="5">
        <x:f>J4219/3.234*100</x:f>
      </x:c>
      <x:c r="N4219" s="6">
        <x:f>M4219*L4219/100</x:f>
      </x:c>
      <x:c r="O4219" s="6">
        <x:f>H4219-N4219</x:f>
      </x:c>
    </x:row>
    <x:row r="4220" spans="1:25">
      <x:c r="A4220" s="0" t="s">
        <x:v>67</x:v>
      </x:c>
      <x:c r="B4220" s="0" t="n">
        <x:v>2763</x:v>
      </x:c>
      <x:c r="C4220" s="0" t="s">
        <x:v>21</x:v>
      </x:c>
      <x:c r="D4220" s="0" t="s">
        <x:v>22</x:v>
      </x:c>
      <x:c r="E4220" s="0" t="s">
        <x:v>23</x:v>
      </x:c>
      <x:c r="F4220" s="0" t="s">
        <x:v>20</x:v>
      </x:c>
      <x:c r="G4220" s="0" t="n">
        <x:v>117</x:v>
      </x:c>
      <x:c r="H4220" s="4" t="n">
        <x:v>43.384</x:v>
      </x:c>
      <x:c r="I4220" s="4" t="n">
        <x:v>117</x:v>
      </x:c>
      <x:c r="J4220" s="4" t="n">
        <x:v>0.371</x:v>
      </x:c>
      <x:c r="K4220" s="4">
        <x:f>I4220*J4220</x:f>
      </x:c>
      <x:c r="L4220" s="4" t="n">
        <x:v>113.494</x:v>
      </x:c>
      <x:c r="M4220" s="5">
        <x:f>J4220/3.234*100</x:f>
      </x:c>
      <x:c r="N4220" s="6">
        <x:f>M4220*L4220/100</x:f>
      </x:c>
      <x:c r="O4220" s="6">
        <x:f>H4220-N4220</x:f>
      </x:c>
    </x:row>
    <x:row r="4221" spans="1:25">
      <x:c r="A4221" s="0" t="s">
        <x:v>67</x:v>
      </x:c>
      <x:c r="B4221" s="0" t="n">
        <x:v>2763</x:v>
      </x:c>
      <x:c r="C4221" s="0" t="s">
        <x:v>21</x:v>
      </x:c>
      <x:c r="D4221" s="0" t="s">
        <x:v>22</x:v>
      </x:c>
      <x:c r="E4221" s="0" t="s">
        <x:v>23</x:v>
      </x:c>
      <x:c r="F4221" s="0" t="s">
        <x:v>20</x:v>
      </x:c>
      <x:c r="G4221" s="0" t="n">
        <x:v>117</x:v>
      </x:c>
      <x:c r="H4221" s="4" t="n">
        <x:v>39.897</x:v>
      </x:c>
      <x:c r="I4221" s="4" t="n">
        <x:v>117</x:v>
      </x:c>
      <x:c r="J4221" s="4" t="n">
        <x:v>0.341</x:v>
      </x:c>
      <x:c r="K4221" s="4">
        <x:f>I4221*J4221</x:f>
      </x:c>
      <x:c r="L4221" s="4" t="n">
        <x:v>113.494</x:v>
      </x:c>
      <x:c r="M4221" s="5">
        <x:f>J4221/3.234*100</x:f>
      </x:c>
      <x:c r="N4221" s="6">
        <x:f>M4221*L4221/100</x:f>
      </x:c>
      <x:c r="O4221" s="6">
        <x:f>H4221-N4221</x:f>
      </x:c>
    </x:row>
    <x:row r="4222" spans="1:25">
      <x:c r="A4222" s="0" t="s">
        <x:v>67</x:v>
      </x:c>
      <x:c r="B4222" s="0" t="n">
        <x:v>2763</x:v>
      </x:c>
      <x:c r="C4222" s="0" t="s">
        <x:v>21</x:v>
      </x:c>
      <x:c r="D4222" s="0" t="s">
        <x:v>22</x:v>
      </x:c>
      <x:c r="E4222" s="0" t="s">
        <x:v>23</x:v>
      </x:c>
      <x:c r="F4222" s="0" t="s">
        <x:v>20</x:v>
      </x:c>
      <x:c r="G4222" s="0" t="n">
        <x:v>117</x:v>
      </x:c>
      <x:c r="H4222" s="4" t="n">
        <x:v>43.384</x:v>
      </x:c>
      <x:c r="I4222" s="4" t="n">
        <x:v>117</x:v>
      </x:c>
      <x:c r="J4222" s="4" t="n">
        <x:v>0.371</x:v>
      </x:c>
      <x:c r="K4222" s="4">
        <x:f>I4222*J4222</x:f>
      </x:c>
      <x:c r="L4222" s="4" t="n">
        <x:v>113.494</x:v>
      </x:c>
      <x:c r="M4222" s="5">
        <x:f>J4222/3.234*100</x:f>
      </x:c>
      <x:c r="N4222" s="6">
        <x:f>M4222*L4222/100</x:f>
      </x:c>
      <x:c r="O4222" s="6">
        <x:f>H4222-N4222</x:f>
      </x:c>
    </x:row>
    <x:row r="4223" spans="1:25">
      <x:c r="A4223" s="0" t="s">
        <x:v>67</x:v>
      </x:c>
      <x:c r="B4223" s="0" t="n">
        <x:v>2763</x:v>
      </x:c>
      <x:c r="C4223" s="0" t="s">
        <x:v>21</x:v>
      </x:c>
      <x:c r="D4223" s="0" t="s">
        <x:v>28</x:v>
      </x:c>
      <x:c r="E4223" s="0" t="s">
        <x:v>19</x:v>
      </x:c>
      <x:c r="F4223" s="0" t="s">
        <x:v>26</x:v>
      </x:c>
      <x:c r="G4223" s="0" t="n">
        <x:v>117</x:v>
      </x:c>
      <x:c r="H4223" s="4" t="n">
        <x:v>30.425</x:v>
      </x:c>
      <x:c r="I4223" s="4" t="n">
        <x:v>117</x:v>
      </x:c>
      <x:c r="J4223" s="4" t="n">
        <x:v>0.26</x:v>
      </x:c>
      <x:c r="K4223" s="4">
        <x:f>I4223*J4223</x:f>
      </x:c>
      <x:c r="L4223" s="4" t="n">
        <x:v>113.494</x:v>
      </x:c>
      <x:c r="M4223" s="5">
        <x:f>J4223/3.234*100</x:f>
      </x:c>
      <x:c r="N4223" s="6">
        <x:f>M4223*L4223/100</x:f>
      </x:c>
      <x:c r="O4223" s="6">
        <x:f>H4223-N4223</x:f>
      </x:c>
    </x:row>
    <x:row r="4224" spans="1:25">
      <x:c r="A4224" s="0" t="s">
        <x:v>67</x:v>
      </x:c>
      <x:c r="B4224" s="0" t="n">
        <x:v>2763</x:v>
      </x:c>
      <x:c r="C4224" s="0" t="s">
        <x:v>21</x:v>
      </x:c>
      <x:c r="D4224" s="0" t="s">
        <x:v>28</x:v>
      </x:c>
      <x:c r="E4224" s="0" t="s">
        <x:v>23</x:v>
      </x:c>
      <x:c r="F4224" s="0" t="s">
        <x:v>26</x:v>
      </x:c>
      <x:c r="G4224" s="0" t="n">
        <x:v>117</x:v>
      </x:c>
      <x:c r="H4224" s="4" t="n">
        <x:v>177.84</x:v>
      </x:c>
      <x:c r="I4224" s="4" t="n">
        <x:v>117</x:v>
      </x:c>
      <x:c r="J4224" s="4" t="n">
        <x:v>1.52</x:v>
      </x:c>
      <x:c r="K4224" s="4">
        <x:f>I4224*J4224</x:f>
      </x:c>
      <x:c r="L4224" s="4" t="n">
        <x:v>113.494</x:v>
      </x:c>
      <x:c r="M4224" s="5">
        <x:f>J4224/3.234*100</x:f>
      </x:c>
      <x:c r="N4224" s="6">
        <x:f>M4224*L4224/100</x:f>
      </x:c>
      <x:c r="O4224" s="6">
        <x:f>H4224-N4224</x:f>
      </x:c>
    </x:row>
    <x:row r="4225" spans="1:25">
      <x:c r="A4225" s="0" t="s">
        <x:v>103</x:v>
      </x:c>
      <x:c r="B4225" s="0" t="n">
        <x:v>2764</x:v>
      </x:c>
      <x:c r="C4225" s="0" t="s">
        <x:v>21</x:v>
      </x:c>
      <x:c r="D4225" s="0" t="s">
        <x:v>22</x:v>
      </x:c>
      <x:c r="E4225" s="0" t="s">
        <x:v>23</x:v>
      </x:c>
      <x:c r="F4225" s="0" t="s">
        <x:v>20</x:v>
      </x:c>
      <x:c r="G4225" s="0" t="n">
        <x:v>119</x:v>
      </x:c>
      <x:c r="H4225" s="4" t="n">
        <x:v>43.384</x:v>
      </x:c>
      <x:c r="I4225" s="4" t="n">
        <x:v>119</x:v>
      </x:c>
      <x:c r="J4225" s="4" t="n">
        <x:v>0.365</x:v>
      </x:c>
      <x:c r="K4225" s="4">
        <x:f>I4225*J4225</x:f>
      </x:c>
      <x:c r="L4225" s="4" t="n">
        <x:v>33.4</x:v>
      </x:c>
      <x:c r="M4225" s="5">
        <x:f>J4225/3.216*100</x:f>
      </x:c>
      <x:c r="N4225" s="6">
        <x:f>M4225*L4225/100</x:f>
      </x:c>
      <x:c r="O4225" s="6">
        <x:f>H4225-N4225</x:f>
      </x:c>
    </x:row>
    <x:row r="4226" spans="1:25">
      <x:c r="A4226" s="0" t="s">
        <x:v>103</x:v>
      </x:c>
      <x:c r="B4226" s="0" t="n">
        <x:v>2764</x:v>
      </x:c>
      <x:c r="C4226" s="0" t="s">
        <x:v>21</x:v>
      </x:c>
      <x:c r="D4226" s="0" t="s">
        <x:v>22</x:v>
      </x:c>
      <x:c r="E4226" s="0" t="s">
        <x:v>23</x:v>
      </x:c>
      <x:c r="F4226" s="0" t="s">
        <x:v>20</x:v>
      </x:c>
      <x:c r="G4226" s="0" t="n">
        <x:v>119</x:v>
      </x:c>
      <x:c r="H4226" s="4" t="n">
        <x:v>43.384</x:v>
      </x:c>
      <x:c r="I4226" s="4" t="n">
        <x:v>119</x:v>
      </x:c>
      <x:c r="J4226" s="4" t="n">
        <x:v>0.365</x:v>
      </x:c>
      <x:c r="K4226" s="4">
        <x:f>I4226*J4226</x:f>
      </x:c>
      <x:c r="L4226" s="4" t="n">
        <x:v>33.4</x:v>
      </x:c>
      <x:c r="M4226" s="5">
        <x:f>J4226/3.216*100</x:f>
      </x:c>
      <x:c r="N4226" s="6">
        <x:f>M4226*L4226/100</x:f>
      </x:c>
      <x:c r="O4226" s="6">
        <x:f>H4226-N4226</x:f>
      </x:c>
    </x:row>
    <x:row r="4227" spans="1:25">
      <x:c r="A4227" s="0" t="s">
        <x:v>103</x:v>
      </x:c>
      <x:c r="B4227" s="0" t="n">
        <x:v>2764</x:v>
      </x:c>
      <x:c r="C4227" s="0" t="s">
        <x:v>21</x:v>
      </x:c>
      <x:c r="D4227" s="0" t="s">
        <x:v>22</x:v>
      </x:c>
      <x:c r="E4227" s="0" t="s">
        <x:v>23</x:v>
      </x:c>
      <x:c r="F4227" s="0" t="s">
        <x:v>20</x:v>
      </x:c>
      <x:c r="G4227" s="0" t="n">
        <x:v>119</x:v>
      </x:c>
      <x:c r="H4227" s="4" t="n">
        <x:v>43.384</x:v>
      </x:c>
      <x:c r="I4227" s="4" t="n">
        <x:v>119</x:v>
      </x:c>
      <x:c r="J4227" s="4" t="n">
        <x:v>0.365</x:v>
      </x:c>
      <x:c r="K4227" s="4">
        <x:f>I4227*J4227</x:f>
      </x:c>
      <x:c r="L4227" s="4" t="n">
        <x:v>33.4</x:v>
      </x:c>
      <x:c r="M4227" s="5">
        <x:f>J4227/3.216*100</x:f>
      </x:c>
      <x:c r="N4227" s="6">
        <x:f>M4227*L4227/100</x:f>
      </x:c>
      <x:c r="O4227" s="6">
        <x:f>H4227-N4227</x:f>
      </x:c>
    </x:row>
    <x:row r="4228" spans="1:25">
      <x:c r="A4228" s="0" t="s">
        <x:v>103</x:v>
      </x:c>
      <x:c r="B4228" s="0" t="n">
        <x:v>2764</x:v>
      </x:c>
      <x:c r="C4228" s="0" t="s">
        <x:v>21</x:v>
      </x:c>
      <x:c r="D4228" s="0" t="s">
        <x:v>22</x:v>
      </x:c>
      <x:c r="E4228" s="0" t="s">
        <x:v>23</x:v>
      </x:c>
      <x:c r="F4228" s="0" t="s">
        <x:v>20</x:v>
      </x:c>
      <x:c r="G4228" s="0" t="n">
        <x:v>119</x:v>
      </x:c>
      <x:c r="H4228" s="4" t="n">
        <x:v>0.682</x:v>
      </x:c>
      <x:c r="I4228" s="4" t="n">
        <x:v>119</x:v>
      </x:c>
      <x:c r="J4228" s="4" t="n">
        <x:v>0.006</x:v>
      </x:c>
      <x:c r="K4228" s="4">
        <x:f>I4228*J4228</x:f>
      </x:c>
      <x:c r="L4228" s="4" t="n">
        <x:v>33.4</x:v>
      </x:c>
      <x:c r="M4228" s="5">
        <x:f>J4228/3.216*100</x:f>
      </x:c>
      <x:c r="N4228" s="6">
        <x:f>M4228*L4228/100</x:f>
      </x:c>
      <x:c r="O4228" s="6">
        <x:f>H4228-N4228</x:f>
      </x:c>
    </x:row>
    <x:row r="4229" spans="1:25">
      <x:c r="A4229" s="0" t="s">
        <x:v>103</x:v>
      </x:c>
      <x:c r="B4229" s="0" t="n">
        <x:v>2764</x:v>
      </x:c>
      <x:c r="C4229" s="0" t="s">
        <x:v>21</x:v>
      </x:c>
      <x:c r="D4229" s="0" t="s">
        <x:v>22</x:v>
      </x:c>
      <x:c r="E4229" s="0" t="s">
        <x:v>23</x:v>
      </x:c>
      <x:c r="F4229" s="0" t="s">
        <x:v>20</x:v>
      </x:c>
      <x:c r="G4229" s="0" t="n">
        <x:v>119</x:v>
      </x:c>
      <x:c r="H4229" s="4" t="n">
        <x:v>39.897</x:v>
      </x:c>
      <x:c r="I4229" s="4" t="n">
        <x:v>119</x:v>
      </x:c>
      <x:c r="J4229" s="4" t="n">
        <x:v>0.335</x:v>
      </x:c>
      <x:c r="K4229" s="4">
        <x:f>I4229*J4229</x:f>
      </x:c>
      <x:c r="L4229" s="4" t="n">
        <x:v>33.4</x:v>
      </x:c>
      <x:c r="M4229" s="5">
        <x:f>J4229/3.216*100</x:f>
      </x:c>
      <x:c r="N4229" s="6">
        <x:f>M4229*L4229/100</x:f>
      </x:c>
      <x:c r="O4229" s="6">
        <x:f>H4229-N4229</x:f>
      </x:c>
    </x:row>
    <x:row r="4230" spans="1:25">
      <x:c r="A4230" s="0" t="s">
        <x:v>103</x:v>
      </x:c>
      <x:c r="B4230" s="0" t="n">
        <x:v>2764</x:v>
      </x:c>
      <x:c r="C4230" s="0" t="s">
        <x:v>21</x:v>
      </x:c>
      <x:c r="D4230" s="0" t="s">
        <x:v>28</x:v>
      </x:c>
      <x:c r="E4230" s="0" t="s">
        <x:v>19</x:v>
      </x:c>
      <x:c r="F4230" s="0" t="s">
        <x:v>26</x:v>
      </x:c>
      <x:c r="G4230" s="0" t="n">
        <x:v>119</x:v>
      </x:c>
      <x:c r="H4230" s="4" t="n">
        <x:v>30.94</x:v>
      </x:c>
      <x:c r="I4230" s="4" t="n">
        <x:v>119</x:v>
      </x:c>
      <x:c r="J4230" s="4" t="n">
        <x:v>0.26</x:v>
      </x:c>
      <x:c r="K4230" s="4">
        <x:f>I4230*J4230</x:f>
      </x:c>
      <x:c r="L4230" s="4" t="n">
        <x:v>33.4</x:v>
      </x:c>
      <x:c r="M4230" s="5">
        <x:f>J4230/3.216*100</x:f>
      </x:c>
      <x:c r="N4230" s="6">
        <x:f>M4230*L4230/100</x:f>
      </x:c>
      <x:c r="O4230" s="6">
        <x:f>H4230-N4230</x:f>
      </x:c>
    </x:row>
    <x:row r="4231" spans="1:25">
      <x:c r="A4231" s="0" t="s">
        <x:v>103</x:v>
      </x:c>
      <x:c r="B4231" s="0" t="n">
        <x:v>2764</x:v>
      </x:c>
      <x:c r="C4231" s="0" t="s">
        <x:v>21</x:v>
      </x:c>
      <x:c r="D4231" s="0" t="s">
        <x:v>28</x:v>
      </x:c>
      <x:c r="E4231" s="0" t="s">
        <x:v>23</x:v>
      </x:c>
      <x:c r="F4231" s="0" t="s">
        <x:v>26</x:v>
      </x:c>
      <x:c r="G4231" s="0" t="n">
        <x:v>119</x:v>
      </x:c>
      <x:c r="H4231" s="4" t="n">
        <x:v>180.88</x:v>
      </x:c>
      <x:c r="I4231" s="4" t="n">
        <x:v>119</x:v>
      </x:c>
      <x:c r="J4231" s="4" t="n">
        <x:v>1.52</x:v>
      </x:c>
      <x:c r="K4231" s="4">
        <x:f>I4231*J4231</x:f>
      </x:c>
      <x:c r="L4231" s="4" t="n">
        <x:v>33.4</x:v>
      </x:c>
      <x:c r="M4231" s="5">
        <x:f>J4231/3.216*100</x:f>
      </x:c>
      <x:c r="N4231" s="6">
        <x:f>M4231*L4231/100</x:f>
      </x:c>
      <x:c r="O4231" s="6">
        <x:f>H4231-N4231</x:f>
      </x:c>
    </x:row>
    <x:row r="4232" spans="1:25">
      <x:c r="A4232" s="0" t="s">
        <x:v>29</x:v>
      </x:c>
      <x:c r="B4232" s="0" t="n">
        <x:v>2765</x:v>
      </x:c>
      <x:c r="C4232" s="0" t="s">
        <x:v>21</x:v>
      </x:c>
      <x:c r="D4232" s="0" t="s">
        <x:v>22</x:v>
      </x:c>
      <x:c r="E4232" s="0" t="s">
        <x:v>23</x:v>
      </x:c>
      <x:c r="F4232" s="0" t="s">
        <x:v>20</x:v>
      </x:c>
      <x:c r="G4232" s="0" t="n">
        <x:v>117</x:v>
      </x:c>
      <x:c r="H4232" s="4" t="n">
        <x:v>43.384</x:v>
      </x:c>
      <x:c r="I4232" s="4" t="n">
        <x:v>117</x:v>
      </x:c>
      <x:c r="J4232" s="4" t="n">
        <x:v>0.371</x:v>
      </x:c>
      <x:c r="K4232" s="4">
        <x:f>I4232*J4232</x:f>
      </x:c>
      <x:c r="L4232" s="4" t="n">
        <x:v>61.904</x:v>
      </x:c>
      <x:c r="M4232" s="5">
        <x:f>J4232/2.863*100</x:f>
      </x:c>
      <x:c r="N4232" s="6">
        <x:f>M4232*L4232/100</x:f>
      </x:c>
      <x:c r="O4232" s="6">
        <x:f>H4232-N4232</x:f>
      </x:c>
    </x:row>
    <x:row r="4233" spans="1:25">
      <x:c r="A4233" s="0" t="s">
        <x:v>29</x:v>
      </x:c>
      <x:c r="B4233" s="0" t="n">
        <x:v>2765</x:v>
      </x:c>
      <x:c r="C4233" s="0" t="s">
        <x:v>21</x:v>
      </x:c>
      <x:c r="D4233" s="0" t="s">
        <x:v>22</x:v>
      </x:c>
      <x:c r="E4233" s="0" t="s">
        <x:v>23</x:v>
      </x:c>
      <x:c r="F4233" s="0" t="s">
        <x:v>20</x:v>
      </x:c>
      <x:c r="G4233" s="0" t="n">
        <x:v>117</x:v>
      </x:c>
      <x:c r="H4233" s="4" t="n">
        <x:v>43.384</x:v>
      </x:c>
      <x:c r="I4233" s="4" t="n">
        <x:v>117</x:v>
      </x:c>
      <x:c r="J4233" s="4" t="n">
        <x:v>0.371</x:v>
      </x:c>
      <x:c r="K4233" s="4">
        <x:f>I4233*J4233</x:f>
      </x:c>
      <x:c r="L4233" s="4" t="n">
        <x:v>61.904</x:v>
      </x:c>
      <x:c r="M4233" s="5">
        <x:f>J4233/2.863*100</x:f>
      </x:c>
      <x:c r="N4233" s="6">
        <x:f>M4233*L4233/100</x:f>
      </x:c>
      <x:c r="O4233" s="6">
        <x:f>H4233-N4233</x:f>
      </x:c>
    </x:row>
    <x:row r="4234" spans="1:25">
      <x:c r="A4234" s="0" t="s">
        <x:v>29</x:v>
      </x:c>
      <x:c r="B4234" s="0" t="n">
        <x:v>2765</x:v>
      </x:c>
      <x:c r="C4234" s="0" t="s">
        <x:v>21</x:v>
      </x:c>
      <x:c r="D4234" s="0" t="s">
        <x:v>22</x:v>
      </x:c>
      <x:c r="E4234" s="0" t="s">
        <x:v>23</x:v>
      </x:c>
      <x:c r="F4234" s="0" t="s">
        <x:v>20</x:v>
      </x:c>
      <x:c r="G4234" s="0" t="n">
        <x:v>117</x:v>
      </x:c>
      <x:c r="H4234" s="4" t="n">
        <x:v>39.897</x:v>
      </x:c>
      <x:c r="I4234" s="4" t="n">
        <x:v>117</x:v>
      </x:c>
      <x:c r="J4234" s="4" t="n">
        <x:v>0.341</x:v>
      </x:c>
      <x:c r="K4234" s="4">
        <x:f>I4234*J4234</x:f>
      </x:c>
      <x:c r="L4234" s="4" t="n">
        <x:v>61.904</x:v>
      </x:c>
      <x:c r="M4234" s="5">
        <x:f>J4234/2.863*100</x:f>
      </x:c>
      <x:c r="N4234" s="6">
        <x:f>M4234*L4234/100</x:f>
      </x:c>
      <x:c r="O4234" s="6">
        <x:f>H4234-N4234</x:f>
      </x:c>
    </x:row>
    <x:row r="4235" spans="1:25">
      <x:c r="A4235" s="0" t="s">
        <x:v>29</x:v>
      </x:c>
      <x:c r="B4235" s="0" t="n">
        <x:v>2765</x:v>
      </x:c>
      <x:c r="C4235" s="0" t="s">
        <x:v>21</x:v>
      </x:c>
      <x:c r="D4235" s="0" t="s">
        <x:v>28</x:v>
      </x:c>
      <x:c r="E4235" s="0" t="s">
        <x:v>19</x:v>
      </x:c>
      <x:c r="F4235" s="0" t="s">
        <x:v>26</x:v>
      </x:c>
      <x:c r="G4235" s="0" t="n">
        <x:v>117</x:v>
      </x:c>
      <x:c r="H4235" s="4" t="n">
        <x:v>30.427</x:v>
      </x:c>
      <x:c r="I4235" s="4" t="n">
        <x:v>117</x:v>
      </x:c>
      <x:c r="J4235" s="4" t="n">
        <x:v>0.26</x:v>
      </x:c>
      <x:c r="K4235" s="4">
        <x:f>I4235*J4235</x:f>
      </x:c>
      <x:c r="L4235" s="4" t="n">
        <x:v>61.904</x:v>
      </x:c>
      <x:c r="M4235" s="5">
        <x:f>J4235/2.863*100</x:f>
      </x:c>
      <x:c r="N4235" s="6">
        <x:f>M4235*L4235/100</x:f>
      </x:c>
      <x:c r="O4235" s="6">
        <x:f>H4235-N4235</x:f>
      </x:c>
    </x:row>
    <x:row r="4236" spans="1:25">
      <x:c r="A4236" s="0" t="s">
        <x:v>29</x:v>
      </x:c>
      <x:c r="B4236" s="0" t="n">
        <x:v>2765</x:v>
      </x:c>
      <x:c r="C4236" s="0" t="s">
        <x:v>21</x:v>
      </x:c>
      <x:c r="D4236" s="0" t="s">
        <x:v>28</x:v>
      </x:c>
      <x:c r="E4236" s="0" t="s">
        <x:v>23</x:v>
      </x:c>
      <x:c r="F4236" s="0" t="s">
        <x:v>26</x:v>
      </x:c>
      <x:c r="G4236" s="0" t="n">
        <x:v>117</x:v>
      </x:c>
      <x:c r="H4236" s="4" t="n">
        <x:v>177.84</x:v>
      </x:c>
      <x:c r="I4236" s="4" t="n">
        <x:v>117</x:v>
      </x:c>
      <x:c r="J4236" s="4" t="n">
        <x:v>1.52</x:v>
      </x:c>
      <x:c r="K4236" s="4">
        <x:f>I4236*J4236</x:f>
      </x:c>
      <x:c r="L4236" s="4" t="n">
        <x:v>61.904</x:v>
      </x:c>
      <x:c r="M4236" s="5">
        <x:f>J4236/2.863*100</x:f>
      </x:c>
      <x:c r="N4236" s="6">
        <x:f>M4236*L4236/100</x:f>
      </x:c>
      <x:c r="O4236" s="6">
        <x:f>H4236-N4236</x:f>
      </x:c>
    </x:row>
    <x:row r="4237" spans="1:25">
      <x:c r="A4237" s="0" t="s">
        <x:v>49</x:v>
      </x:c>
      <x:c r="B4237" s="0" t="n">
        <x:v>2766</x:v>
      </x:c>
      <x:c r="C4237" s="0" t="s">
        <x:v>21</x:v>
      </x:c>
      <x:c r="D4237" s="0" t="s">
        <x:v>22</x:v>
      </x:c>
      <x:c r="E4237" s="0" t="s">
        <x:v>23</x:v>
      </x:c>
      <x:c r="F4237" s="0" t="s">
        <x:v>20</x:v>
      </x:c>
      <x:c r="G4237" s="0" t="n">
        <x:v>117</x:v>
      </x:c>
      <x:c r="H4237" s="4" t="n">
        <x:v>43.384</x:v>
      </x:c>
      <x:c r="I4237" s="4" t="n">
        <x:v>117</x:v>
      </x:c>
      <x:c r="J4237" s="4" t="n">
        <x:v>0.371</x:v>
      </x:c>
      <x:c r="K4237" s="4">
        <x:f>I4237*J4237</x:f>
      </x:c>
      <x:c r="L4237" s="4" t="n">
        <x:v>210.013</x:v>
      </x:c>
      <x:c r="M4237" s="5">
        <x:f>J4237/2.863*100</x:f>
      </x:c>
      <x:c r="N4237" s="6">
        <x:f>M4237*L4237/100</x:f>
      </x:c>
      <x:c r="O4237" s="6">
        <x:f>H4237-N4237</x:f>
      </x:c>
    </x:row>
    <x:row r="4238" spans="1:25">
      <x:c r="A4238" s="0" t="s">
        <x:v>49</x:v>
      </x:c>
      <x:c r="B4238" s="0" t="n">
        <x:v>2766</x:v>
      </x:c>
      <x:c r="C4238" s="0" t="s">
        <x:v>21</x:v>
      </x:c>
      <x:c r="D4238" s="0" t="s">
        <x:v>22</x:v>
      </x:c>
      <x:c r="E4238" s="0" t="s">
        <x:v>23</x:v>
      </x:c>
      <x:c r="F4238" s="0" t="s">
        <x:v>20</x:v>
      </x:c>
      <x:c r="G4238" s="0" t="n">
        <x:v>117</x:v>
      </x:c>
      <x:c r="H4238" s="4" t="n">
        <x:v>43.384</x:v>
      </x:c>
      <x:c r="I4238" s="4" t="n">
        <x:v>117</x:v>
      </x:c>
      <x:c r="J4238" s="4" t="n">
        <x:v>0.371</x:v>
      </x:c>
      <x:c r="K4238" s="4">
        <x:f>I4238*J4238</x:f>
      </x:c>
      <x:c r="L4238" s="4" t="n">
        <x:v>210.013</x:v>
      </x:c>
      <x:c r="M4238" s="5">
        <x:f>J4238/2.863*100</x:f>
      </x:c>
      <x:c r="N4238" s="6">
        <x:f>M4238*L4238/100</x:f>
      </x:c>
      <x:c r="O4238" s="6">
        <x:f>H4238-N4238</x:f>
      </x:c>
    </x:row>
    <x:row r="4239" spans="1:25">
      <x:c r="A4239" s="0" t="s">
        <x:v>49</x:v>
      </x:c>
      <x:c r="B4239" s="0" t="n">
        <x:v>2766</x:v>
      </x:c>
      <x:c r="C4239" s="0" t="s">
        <x:v>21</x:v>
      </x:c>
      <x:c r="D4239" s="0" t="s">
        <x:v>22</x:v>
      </x:c>
      <x:c r="E4239" s="0" t="s">
        <x:v>23</x:v>
      </x:c>
      <x:c r="F4239" s="0" t="s">
        <x:v>20</x:v>
      </x:c>
      <x:c r="G4239" s="0" t="n">
        <x:v>117</x:v>
      </x:c>
      <x:c r="H4239" s="4" t="n">
        <x:v>39.897</x:v>
      </x:c>
      <x:c r="I4239" s="4" t="n">
        <x:v>117</x:v>
      </x:c>
      <x:c r="J4239" s="4" t="n">
        <x:v>0.341</x:v>
      </x:c>
      <x:c r="K4239" s="4">
        <x:f>I4239*J4239</x:f>
      </x:c>
      <x:c r="L4239" s="4" t="n">
        <x:v>210.013</x:v>
      </x:c>
      <x:c r="M4239" s="5">
        <x:f>J4239/2.863*100</x:f>
      </x:c>
      <x:c r="N4239" s="6">
        <x:f>M4239*L4239/100</x:f>
      </x:c>
      <x:c r="O4239" s="6">
        <x:f>H4239-N4239</x:f>
      </x:c>
    </x:row>
    <x:row r="4240" spans="1:25">
      <x:c r="A4240" s="0" t="s">
        <x:v>49</x:v>
      </x:c>
      <x:c r="B4240" s="0" t="n">
        <x:v>2766</x:v>
      </x:c>
      <x:c r="C4240" s="0" t="s">
        <x:v>21</x:v>
      </x:c>
      <x:c r="D4240" s="0" t="s">
        <x:v>28</x:v>
      </x:c>
      <x:c r="E4240" s="0" t="s">
        <x:v>19</x:v>
      </x:c>
      <x:c r="F4240" s="0" t="s">
        <x:v>26</x:v>
      </x:c>
      <x:c r="G4240" s="0" t="n">
        <x:v>117</x:v>
      </x:c>
      <x:c r="H4240" s="4" t="n">
        <x:v>30.424</x:v>
      </x:c>
      <x:c r="I4240" s="4" t="n">
        <x:v>117</x:v>
      </x:c>
      <x:c r="J4240" s="4" t="n">
        <x:v>0.26</x:v>
      </x:c>
      <x:c r="K4240" s="4">
        <x:f>I4240*J4240</x:f>
      </x:c>
      <x:c r="L4240" s="4" t="n">
        <x:v>210.013</x:v>
      </x:c>
      <x:c r="M4240" s="5">
        <x:f>J4240/2.863*100</x:f>
      </x:c>
      <x:c r="N4240" s="6">
        <x:f>M4240*L4240/100</x:f>
      </x:c>
      <x:c r="O4240" s="6">
        <x:f>H4240-N4240</x:f>
      </x:c>
    </x:row>
    <x:row r="4241" spans="1:25">
      <x:c r="A4241" s="0" t="s">
        <x:v>49</x:v>
      </x:c>
      <x:c r="B4241" s="0" t="n">
        <x:v>2766</x:v>
      </x:c>
      <x:c r="C4241" s="0" t="s">
        <x:v>21</x:v>
      </x:c>
      <x:c r="D4241" s="0" t="s">
        <x:v>28</x:v>
      </x:c>
      <x:c r="E4241" s="0" t="s">
        <x:v>23</x:v>
      </x:c>
      <x:c r="F4241" s="0" t="s">
        <x:v>26</x:v>
      </x:c>
      <x:c r="G4241" s="0" t="n">
        <x:v>117</x:v>
      </x:c>
      <x:c r="H4241" s="4" t="n">
        <x:v>177.84</x:v>
      </x:c>
      <x:c r="I4241" s="4" t="n">
        <x:v>117</x:v>
      </x:c>
      <x:c r="J4241" s="4" t="n">
        <x:v>1.52</x:v>
      </x:c>
      <x:c r="K4241" s="4">
        <x:f>I4241*J4241</x:f>
      </x:c>
      <x:c r="L4241" s="4" t="n">
        <x:v>210.013</x:v>
      </x:c>
      <x:c r="M4241" s="5">
        <x:f>J4241/2.863*100</x:f>
      </x:c>
      <x:c r="N4241" s="6">
        <x:f>M4241*L4241/100</x:f>
      </x:c>
      <x:c r="O4241" s="6">
        <x:f>H4241-N4241</x:f>
      </x:c>
    </x:row>
    <x:row r="4242" spans="1:25">
      <x:c r="A4242" s="0" t="s">
        <x:v>71</x:v>
      </x:c>
      <x:c r="B4242" s="0" t="n">
        <x:v>2767</x:v>
      </x:c>
      <x:c r="C4242" s="0" t="s">
        <x:v>21</x:v>
      </x:c>
      <x:c r="D4242" s="0" t="s">
        <x:v>22</x:v>
      </x:c>
      <x:c r="E4242" s="0" t="s">
        <x:v>74</x:v>
      </x:c>
      <x:c r="F4242" s="0" t="s">
        <x:v>20</x:v>
      </x:c>
      <x:c r="G4242" s="0" t="n">
        <x:v>173</x:v>
      </x:c>
      <x:c r="H4242" s="4" t="n">
        <x:v>50.4</x:v>
      </x:c>
      <x:c r="I4242" s="4" t="n">
        <x:v>173</x:v>
      </x:c>
      <x:c r="J4242" s="4" t="n">
        <x:v>0.291</x:v>
      </x:c>
      <x:c r="K4242" s="4">
        <x:f>I4242*J4242</x:f>
      </x:c>
      <x:c r="L4242" s="4" t="n">
        <x:v>243.645</x:v>
      </x:c>
      <x:c r="M4242" s="5">
        <x:f>J4242/1.766*100</x:f>
      </x:c>
      <x:c r="N4242" s="6">
        <x:f>M4242*L4242/100</x:f>
      </x:c>
      <x:c r="O4242" s="6">
        <x:f>H4242-N4242</x:f>
      </x:c>
    </x:row>
    <x:row r="4243" spans="1:25">
      <x:c r="A4243" s="0" t="s">
        <x:v>71</x:v>
      </x:c>
      <x:c r="B4243" s="0" t="n">
        <x:v>2767</x:v>
      </x:c>
      <x:c r="C4243" s="0" t="s">
        <x:v>21</x:v>
      </x:c>
      <x:c r="D4243" s="0" t="s">
        <x:v>22</x:v>
      </x:c>
      <x:c r="E4243" s="0" t="s">
        <x:v>74</x:v>
      </x:c>
      <x:c r="F4243" s="0" t="s">
        <x:v>20</x:v>
      </x:c>
      <x:c r="G4243" s="0" t="n">
        <x:v>173</x:v>
      </x:c>
      <x:c r="H4243" s="4" t="n">
        <x:v>50.4</x:v>
      </x:c>
      <x:c r="I4243" s="4" t="n">
        <x:v>173</x:v>
      </x:c>
      <x:c r="J4243" s="4" t="n">
        <x:v>0.291</x:v>
      </x:c>
      <x:c r="K4243" s="4">
        <x:f>I4243*J4243</x:f>
      </x:c>
      <x:c r="L4243" s="4" t="n">
        <x:v>243.645</x:v>
      </x:c>
      <x:c r="M4243" s="5">
        <x:f>J4243/1.766*100</x:f>
      </x:c>
      <x:c r="N4243" s="6">
        <x:f>M4243*L4243/100</x:f>
      </x:c>
      <x:c r="O4243" s="6">
        <x:f>H4243-N4243</x:f>
      </x:c>
    </x:row>
    <x:row r="4244" spans="1:25">
      <x:c r="A4244" s="0" t="s">
        <x:v>71</x:v>
      </x:c>
      <x:c r="B4244" s="0" t="n">
        <x:v>2767</x:v>
      </x:c>
      <x:c r="C4244" s="0" t="s">
        <x:v>21</x:v>
      </x:c>
      <x:c r="D4244" s="0" t="s">
        <x:v>33</x:v>
      </x:c>
      <x:c r="E4244" s="0" t="s">
        <x:v>73</x:v>
      </x:c>
      <x:c r="F4244" s="0" t="s">
        <x:v>20</x:v>
      </x:c>
      <x:c r="G4244" s="0" t="n">
        <x:v>173</x:v>
      </x:c>
      <x:c r="H4244" s="4" t="n">
        <x:v>46.018</x:v>
      </x:c>
      <x:c r="I4244" s="4" t="n">
        <x:v>173</x:v>
      </x:c>
      <x:c r="J4244" s="4" t="n">
        <x:v>0.266</x:v>
      </x:c>
      <x:c r="K4244" s="4">
        <x:f>I4244*J4244</x:f>
      </x:c>
      <x:c r="L4244" s="4" t="n">
        <x:v>243.645</x:v>
      </x:c>
      <x:c r="M4244" s="5">
        <x:f>J4244/1.766*100</x:f>
      </x:c>
      <x:c r="N4244" s="6">
        <x:f>M4244*L4244/100</x:f>
      </x:c>
      <x:c r="O4244" s="6">
        <x:f>H4244-N4244</x:f>
      </x:c>
    </x:row>
    <x:row r="4245" spans="1:25">
      <x:c r="A4245" s="0" t="s">
        <x:v>71</x:v>
      </x:c>
      <x:c r="B4245" s="0" t="n">
        <x:v>2767</x:v>
      </x:c>
      <x:c r="C4245" s="0" t="s">
        <x:v>21</x:v>
      </x:c>
      <x:c r="D4245" s="0" t="s">
        <x:v>33</x:v>
      </x:c>
      <x:c r="E4245" s="0" t="s">
        <x:v>73</x:v>
      </x:c>
      <x:c r="F4245" s="0" t="s">
        <x:v>26</x:v>
      </x:c>
      <x:c r="G4245" s="0" t="n">
        <x:v>173</x:v>
      </x:c>
      <x:c r="H4245" s="4" t="n">
        <x:v>13.496</x:v>
      </x:c>
      <x:c r="I4245" s="4" t="n">
        <x:v>173</x:v>
      </x:c>
      <x:c r="J4245" s="4" t="n">
        <x:v>0.078</x:v>
      </x:c>
      <x:c r="K4245" s="4">
        <x:f>I4245*J4245</x:f>
      </x:c>
      <x:c r="L4245" s="4" t="n">
        <x:v>243.645</x:v>
      </x:c>
      <x:c r="M4245" s="5">
        <x:f>J4245/1.766*100</x:f>
      </x:c>
      <x:c r="N4245" s="6">
        <x:f>M4245*L4245/100</x:f>
      </x:c>
      <x:c r="O4245" s="6">
        <x:f>H4245-N4245</x:f>
      </x:c>
    </x:row>
    <x:row r="4246" spans="1:25">
      <x:c r="A4246" s="0" t="s">
        <x:v>71</x:v>
      </x:c>
      <x:c r="B4246" s="0" t="n">
        <x:v>2767</x:v>
      </x:c>
      <x:c r="C4246" s="0" t="s">
        <x:v>21</x:v>
      </x:c>
      <x:c r="D4246" s="0" t="s">
        <x:v>36</x:v>
      </x:c>
      <x:c r="E4246" s="0" t="s">
        <x:v>75</x:v>
      </x:c>
      <x:c r="F4246" s="0" t="s">
        <x:v>26</x:v>
      </x:c>
      <x:c r="G4246" s="0" t="n">
        <x:v>173</x:v>
      </x:c>
      <x:c r="H4246" s="4" t="n">
        <x:v>72.66</x:v>
      </x:c>
      <x:c r="I4246" s="4" t="n">
        <x:v>173</x:v>
      </x:c>
      <x:c r="J4246" s="4" t="n">
        <x:v>0.42</x:v>
      </x:c>
      <x:c r="K4246" s="4">
        <x:f>I4246*J4246</x:f>
      </x:c>
      <x:c r="L4246" s="4" t="n">
        <x:v>243.645</x:v>
      </x:c>
      <x:c r="M4246" s="5">
        <x:f>J4246/1.766*100</x:f>
      </x:c>
      <x:c r="N4246" s="6">
        <x:f>M4246*L4246/100</x:f>
      </x:c>
      <x:c r="O4246" s="6">
        <x:f>H4246-N4246</x:f>
      </x:c>
    </x:row>
    <x:row r="4247" spans="1:25">
      <x:c r="A4247" s="0" t="s">
        <x:v>71</x:v>
      </x:c>
      <x:c r="B4247" s="0" t="n">
        <x:v>2767</x:v>
      </x:c>
      <x:c r="C4247" s="0" t="s">
        <x:v>21</x:v>
      </x:c>
      <x:c r="D4247" s="0" t="s">
        <x:v>36</x:v>
      </x:c>
      <x:c r="E4247" s="0" t="s">
        <x:v>76</x:v>
      </x:c>
      <x:c r="F4247" s="0" t="s">
        <x:v>26</x:v>
      </x:c>
      <x:c r="G4247" s="0" t="n">
        <x:v>173</x:v>
      </x:c>
      <x:c r="H4247" s="4" t="n">
        <x:v>72.661</x:v>
      </x:c>
      <x:c r="I4247" s="4" t="n">
        <x:v>173</x:v>
      </x:c>
      <x:c r="J4247" s="4" t="n">
        <x:v>0.42</x:v>
      </x:c>
      <x:c r="K4247" s="4">
        <x:f>I4247*J4247</x:f>
      </x:c>
      <x:c r="L4247" s="4" t="n">
        <x:v>243.645</x:v>
      </x:c>
      <x:c r="M4247" s="5">
        <x:f>J4247/1.766*100</x:f>
      </x:c>
      <x:c r="N4247" s="6">
        <x:f>M4247*L4247/100</x:f>
      </x:c>
      <x:c r="O4247" s="6">
        <x:f>H4247-N4247</x:f>
      </x:c>
    </x:row>
    <x:row r="4248" spans="1:25">
      <x:c r="A4248" s="0" t="s">
        <x:v>52</x:v>
      </x:c>
      <x:c r="B4248" s="0" t="n">
        <x:v>2769</x:v>
      </x:c>
      <x:c r="C4248" s="0" t="s">
        <x:v>21</x:v>
      </x:c>
      <x:c r="D4248" s="0" t="s">
        <x:v>22</x:v>
      </x:c>
      <x:c r="E4248" s="0" t="s">
        <x:v>35</x:v>
      </x:c>
      <x:c r="F4248" s="0" t="s">
        <x:v>20</x:v>
      </x:c>
      <x:c r="G4248" s="0" t="n">
        <x:v>173</x:v>
      </x:c>
      <x:c r="H4248" s="4" t="n">
        <x:v>50.4</x:v>
      </x:c>
      <x:c r="I4248" s="4" t="n">
        <x:v>173</x:v>
      </x:c>
      <x:c r="J4248" s="4" t="n">
        <x:v>0.291</x:v>
      </x:c>
      <x:c r="K4248" s="4">
        <x:f>I4248*J4248</x:f>
      </x:c>
      <x:c r="L4248" s="4" t="n">
        <x:v>95.227</x:v>
      </x:c>
      <x:c r="M4248" s="5">
        <x:f>J4248/2.348*100</x:f>
      </x:c>
      <x:c r="N4248" s="6">
        <x:f>M4248*L4248/100</x:f>
      </x:c>
      <x:c r="O4248" s="6">
        <x:f>H4248-N4248</x:f>
      </x:c>
    </x:row>
    <x:row r="4249" spans="1:25">
      <x:c r="A4249" s="0" t="s">
        <x:v>52</x:v>
      </x:c>
      <x:c r="B4249" s="0" t="n">
        <x:v>2769</x:v>
      </x:c>
      <x:c r="C4249" s="0" t="s">
        <x:v>21</x:v>
      </x:c>
      <x:c r="D4249" s="0" t="s">
        <x:v>22</x:v>
      </x:c>
      <x:c r="E4249" s="0" t="s">
        <x:v>35</x:v>
      </x:c>
      <x:c r="F4249" s="0" t="s">
        <x:v>20</x:v>
      </x:c>
      <x:c r="G4249" s="0" t="n">
        <x:v>173</x:v>
      </x:c>
      <x:c r="H4249" s="4" t="n">
        <x:v>50.4</x:v>
      </x:c>
      <x:c r="I4249" s="4" t="n">
        <x:v>173</x:v>
      </x:c>
      <x:c r="J4249" s="4" t="n">
        <x:v>0.291</x:v>
      </x:c>
      <x:c r="K4249" s="4">
        <x:f>I4249*J4249</x:f>
      </x:c>
      <x:c r="L4249" s="4" t="n">
        <x:v>95.227</x:v>
      </x:c>
      <x:c r="M4249" s="5">
        <x:f>J4249/2.348*100</x:f>
      </x:c>
      <x:c r="N4249" s="6">
        <x:f>M4249*L4249/100</x:f>
      </x:c>
      <x:c r="O4249" s="6">
        <x:f>H4249-N4249</x:f>
      </x:c>
    </x:row>
    <x:row r="4250" spans="1:25">
      <x:c r="A4250" s="0" t="s">
        <x:v>52</x:v>
      </x:c>
      <x:c r="B4250" s="0" t="n">
        <x:v>2769</x:v>
      </x:c>
      <x:c r="C4250" s="0" t="s">
        <x:v>21</x:v>
      </x:c>
      <x:c r="D4250" s="0" t="s">
        <x:v>22</x:v>
      </x:c>
      <x:c r="E4250" s="0" t="s">
        <x:v>35</x:v>
      </x:c>
      <x:c r="F4250" s="0" t="s">
        <x:v>20</x:v>
      </x:c>
      <x:c r="G4250" s="0" t="n">
        <x:v>173</x:v>
      </x:c>
      <x:c r="H4250" s="4" t="n">
        <x:v>50.4</x:v>
      </x:c>
      <x:c r="I4250" s="4" t="n">
        <x:v>173</x:v>
      </x:c>
      <x:c r="J4250" s="4" t="n">
        <x:v>0.291</x:v>
      </x:c>
      <x:c r="K4250" s="4">
        <x:f>I4250*J4250</x:f>
      </x:c>
      <x:c r="L4250" s="4" t="n">
        <x:v>95.227</x:v>
      </x:c>
      <x:c r="M4250" s="5">
        <x:f>J4250/2.348*100</x:f>
      </x:c>
      <x:c r="N4250" s="6">
        <x:f>M4250*L4250/100</x:f>
      </x:c>
      <x:c r="O4250" s="6">
        <x:f>H4250-N4250</x:f>
      </x:c>
    </x:row>
    <x:row r="4251" spans="1:25">
      <x:c r="A4251" s="0" t="s">
        <x:v>52</x:v>
      </x:c>
      <x:c r="B4251" s="0" t="n">
        <x:v>2769</x:v>
      </x:c>
      <x:c r="C4251" s="0" t="s">
        <x:v>21</x:v>
      </x:c>
      <x:c r="D4251" s="0" t="s">
        <x:v>22</x:v>
      </x:c>
      <x:c r="E4251" s="0" t="s">
        <x:v>35</x:v>
      </x:c>
      <x:c r="F4251" s="0" t="s">
        <x:v>20</x:v>
      </x:c>
      <x:c r="G4251" s="0" t="n">
        <x:v>173</x:v>
      </x:c>
      <x:c r="H4251" s="4" t="n">
        <x:v>50.4</x:v>
      </x:c>
      <x:c r="I4251" s="4" t="n">
        <x:v>173</x:v>
      </x:c>
      <x:c r="J4251" s="4" t="n">
        <x:v>0.291</x:v>
      </x:c>
      <x:c r="K4251" s="4">
        <x:f>I4251*J4251</x:f>
      </x:c>
      <x:c r="L4251" s="4" t="n">
        <x:v>95.227</x:v>
      </x:c>
      <x:c r="M4251" s="5">
        <x:f>J4251/2.348*100</x:f>
      </x:c>
      <x:c r="N4251" s="6">
        <x:f>M4251*L4251/100</x:f>
      </x:c>
      <x:c r="O4251" s="6">
        <x:f>H4251-N4251</x:f>
      </x:c>
    </x:row>
    <x:row r="4252" spans="1:25">
      <x:c r="A4252" s="0" t="s">
        <x:v>52</x:v>
      </x:c>
      <x:c r="B4252" s="0" t="n">
        <x:v>2769</x:v>
      </x:c>
      <x:c r="C4252" s="0" t="s">
        <x:v>21</x:v>
      </x:c>
      <x:c r="D4252" s="0" t="s">
        <x:v>33</x:v>
      </x:c>
      <x:c r="E4252" s="0" t="s">
        <x:v>34</x:v>
      </x:c>
      <x:c r="F4252" s="0" t="s">
        <x:v>20</x:v>
      </x:c>
      <x:c r="G4252" s="0" t="n">
        <x:v>173</x:v>
      </x:c>
      <x:c r="H4252" s="4" t="n">
        <x:v>46.018</x:v>
      </x:c>
      <x:c r="I4252" s="4" t="n">
        <x:v>173</x:v>
      </x:c>
      <x:c r="J4252" s="4" t="n">
        <x:v>0.266</x:v>
      </x:c>
      <x:c r="K4252" s="4">
        <x:f>I4252*J4252</x:f>
      </x:c>
      <x:c r="L4252" s="4" t="n">
        <x:v>95.227</x:v>
      </x:c>
      <x:c r="M4252" s="5">
        <x:f>J4252/2.348*100</x:f>
      </x:c>
      <x:c r="N4252" s="6">
        <x:f>M4252*L4252/100</x:f>
      </x:c>
      <x:c r="O4252" s="6">
        <x:f>H4252-N4252</x:f>
      </x:c>
    </x:row>
    <x:row r="4253" spans="1:25">
      <x:c r="A4253" s="0" t="s">
        <x:v>52</x:v>
      </x:c>
      <x:c r="B4253" s="0" t="n">
        <x:v>2769</x:v>
      </x:c>
      <x:c r="C4253" s="0" t="s">
        <x:v>21</x:v>
      </x:c>
      <x:c r="D4253" s="0" t="s">
        <x:v>33</x:v>
      </x:c>
      <x:c r="E4253" s="0" t="s">
        <x:v>34</x:v>
      </x:c>
      <x:c r="F4253" s="0" t="s">
        <x:v>26</x:v>
      </x:c>
      <x:c r="G4253" s="0" t="n">
        <x:v>173</x:v>
      </x:c>
      <x:c r="H4253" s="4" t="n">
        <x:v>13.498</x:v>
      </x:c>
      <x:c r="I4253" s="4" t="n">
        <x:v>173</x:v>
      </x:c>
      <x:c r="J4253" s="4" t="n">
        <x:v>0.078</x:v>
      </x:c>
      <x:c r="K4253" s="4">
        <x:f>I4253*J4253</x:f>
      </x:c>
      <x:c r="L4253" s="4" t="n">
        <x:v>95.227</x:v>
      </x:c>
      <x:c r="M4253" s="5">
        <x:f>J4253/2.348*100</x:f>
      </x:c>
      <x:c r="N4253" s="6">
        <x:f>M4253*L4253/100</x:f>
      </x:c>
      <x:c r="O4253" s="6">
        <x:f>H4253-N4253</x:f>
      </x:c>
    </x:row>
    <x:row r="4254" spans="1:25">
      <x:c r="A4254" s="0" t="s">
        <x:v>52</x:v>
      </x:c>
      <x:c r="B4254" s="0" t="n">
        <x:v>2769</x:v>
      </x:c>
      <x:c r="C4254" s="0" t="s">
        <x:v>21</x:v>
      </x:c>
      <x:c r="D4254" s="0" t="s">
        <x:v>36</x:v>
      </x:c>
      <x:c r="E4254" s="0" t="s">
        <x:v>37</x:v>
      </x:c>
      <x:c r="F4254" s="0" t="s">
        <x:v>26</x:v>
      </x:c>
      <x:c r="G4254" s="0" t="n">
        <x:v>173</x:v>
      </x:c>
      <x:c r="H4254" s="4" t="n">
        <x:v>72.661</x:v>
      </x:c>
      <x:c r="I4254" s="4" t="n">
        <x:v>173</x:v>
      </x:c>
      <x:c r="J4254" s="4" t="n">
        <x:v>0.42</x:v>
      </x:c>
      <x:c r="K4254" s="4">
        <x:f>I4254*J4254</x:f>
      </x:c>
      <x:c r="L4254" s="4" t="n">
        <x:v>95.227</x:v>
      </x:c>
      <x:c r="M4254" s="5">
        <x:f>J4254/2.348*100</x:f>
      </x:c>
      <x:c r="N4254" s="6">
        <x:f>M4254*L4254/100</x:f>
      </x:c>
      <x:c r="O4254" s="6">
        <x:f>H4254-N4254</x:f>
      </x:c>
    </x:row>
    <x:row r="4255" spans="1:25">
      <x:c r="A4255" s="0" t="s">
        <x:v>52</x:v>
      </x:c>
      <x:c r="B4255" s="0" t="n">
        <x:v>2769</x:v>
      </x:c>
      <x:c r="C4255" s="0" t="s">
        <x:v>21</x:v>
      </x:c>
      <x:c r="D4255" s="0" t="s">
        <x:v>36</x:v>
      </x:c>
      <x:c r="E4255" s="0" t="s">
        <x:v>38</x:v>
      </x:c>
      <x:c r="F4255" s="0" t="s">
        <x:v>26</x:v>
      </x:c>
      <x:c r="G4255" s="0" t="n">
        <x:v>173</x:v>
      </x:c>
      <x:c r="H4255" s="4" t="n">
        <x:v>72.66</x:v>
      </x:c>
      <x:c r="I4255" s="4" t="n">
        <x:v>173</x:v>
      </x:c>
      <x:c r="J4255" s="4" t="n">
        <x:v>0.42</x:v>
      </x:c>
      <x:c r="K4255" s="4">
        <x:f>I4255*J4255</x:f>
      </x:c>
      <x:c r="L4255" s="4" t="n">
        <x:v>95.227</x:v>
      </x:c>
      <x:c r="M4255" s="5">
        <x:f>J4255/2.348*100</x:f>
      </x:c>
      <x:c r="N4255" s="6">
        <x:f>M4255*L4255/100</x:f>
      </x:c>
      <x:c r="O4255" s="6">
        <x:f>H4255-N4255</x:f>
      </x:c>
    </x:row>
    <x:row r="4256" spans="1:25">
      <x:c r="A4256" s="0" t="s">
        <x:v>47</x:v>
      </x:c>
      <x:c r="B4256" s="0" t="n">
        <x:v>2770</x:v>
      </x:c>
      <x:c r="C4256" s="0" t="s">
        <x:v>21</x:v>
      </x:c>
      <x:c r="D4256" s="0" t="s">
        <x:v>22</x:v>
      </x:c>
      <x:c r="E4256" s="0" t="s">
        <x:v>35</x:v>
      </x:c>
      <x:c r="F4256" s="0" t="s">
        <x:v>20</x:v>
      </x:c>
      <x:c r="G4256" s="0" t="n">
        <x:v>173</x:v>
      </x:c>
      <x:c r="H4256" s="4" t="n">
        <x:v>50.4</x:v>
      </x:c>
      <x:c r="I4256" s="4" t="n">
        <x:v>173</x:v>
      </x:c>
      <x:c r="J4256" s="4" t="n">
        <x:v>0.291</x:v>
      </x:c>
      <x:c r="K4256" s="4">
        <x:f>I4256*J4256</x:f>
      </x:c>
      <x:c r="L4256" s="4" t="n">
        <x:v>26.501</x:v>
      </x:c>
      <x:c r="M4256" s="5">
        <x:f>J4256/2.057*100</x:f>
      </x:c>
      <x:c r="N4256" s="6">
        <x:f>M4256*L4256/100</x:f>
      </x:c>
      <x:c r="O4256" s="6">
        <x:f>H4256-N4256</x:f>
      </x:c>
    </x:row>
    <x:row r="4257" spans="1:25">
      <x:c r="A4257" s="0" t="s">
        <x:v>47</x:v>
      </x:c>
      <x:c r="B4257" s="0" t="n">
        <x:v>2770</x:v>
      </x:c>
      <x:c r="C4257" s="0" t="s">
        <x:v>21</x:v>
      </x:c>
      <x:c r="D4257" s="0" t="s">
        <x:v>33</x:v>
      </x:c>
      <x:c r="E4257" s="0" t="s">
        <x:v>34</x:v>
      </x:c>
      <x:c r="F4257" s="0" t="s">
        <x:v>20</x:v>
      </x:c>
      <x:c r="G4257" s="0" t="n">
        <x:v>173</x:v>
      </x:c>
      <x:c r="H4257" s="4" t="n">
        <x:v>46.018</x:v>
      </x:c>
      <x:c r="I4257" s="4" t="n">
        <x:v>173</x:v>
      </x:c>
      <x:c r="J4257" s="4" t="n">
        <x:v>0.266</x:v>
      </x:c>
      <x:c r="K4257" s="4">
        <x:f>I4257*J4257</x:f>
      </x:c>
      <x:c r="L4257" s="4" t="n">
        <x:v>26.501</x:v>
      </x:c>
      <x:c r="M4257" s="5">
        <x:f>J4257/2.057*100</x:f>
      </x:c>
      <x:c r="N4257" s="6">
        <x:f>M4257*L4257/100</x:f>
      </x:c>
      <x:c r="O4257" s="6">
        <x:f>H4257-N4257</x:f>
      </x:c>
    </x:row>
    <x:row r="4258" spans="1:25">
      <x:c r="A4258" s="0" t="s">
        <x:v>47</x:v>
      </x:c>
      <x:c r="B4258" s="0" t="n">
        <x:v>2770</x:v>
      </x:c>
      <x:c r="C4258" s="0" t="s">
        <x:v>21</x:v>
      </x:c>
      <x:c r="D4258" s="0" t="s">
        <x:v>22</x:v>
      </x:c>
      <x:c r="E4258" s="0" t="s">
        <x:v>35</x:v>
      </x:c>
      <x:c r="F4258" s="0" t="s">
        <x:v>20</x:v>
      </x:c>
      <x:c r="G4258" s="0" t="n">
        <x:v>173</x:v>
      </x:c>
      <x:c r="H4258" s="4" t="n">
        <x:v>50.4</x:v>
      </x:c>
      <x:c r="I4258" s="4" t="n">
        <x:v>173</x:v>
      </x:c>
      <x:c r="J4258" s="4" t="n">
        <x:v>0.291</x:v>
      </x:c>
      <x:c r="K4258" s="4">
        <x:f>I4258*J4258</x:f>
      </x:c>
      <x:c r="L4258" s="4" t="n">
        <x:v>26.501</x:v>
      </x:c>
      <x:c r="M4258" s="5">
        <x:f>J4258/2.057*100</x:f>
      </x:c>
      <x:c r="N4258" s="6">
        <x:f>M4258*L4258/100</x:f>
      </x:c>
      <x:c r="O4258" s="6">
        <x:f>H4258-N4258</x:f>
      </x:c>
    </x:row>
    <x:row r="4259" spans="1:25">
      <x:c r="A4259" s="0" t="s">
        <x:v>47</x:v>
      </x:c>
      <x:c r="B4259" s="0" t="n">
        <x:v>2770</x:v>
      </x:c>
      <x:c r="C4259" s="0" t="s">
        <x:v>21</x:v>
      </x:c>
      <x:c r="D4259" s="0" t="s">
        <x:v>22</x:v>
      </x:c>
      <x:c r="E4259" s="0" t="s">
        <x:v>35</x:v>
      </x:c>
      <x:c r="F4259" s="0" t="s">
        <x:v>20</x:v>
      </x:c>
      <x:c r="G4259" s="0" t="n">
        <x:v>173</x:v>
      </x:c>
      <x:c r="H4259" s="4" t="n">
        <x:v>50.4</x:v>
      </x:c>
      <x:c r="I4259" s="4" t="n">
        <x:v>173</x:v>
      </x:c>
      <x:c r="J4259" s="4" t="n">
        <x:v>0.291</x:v>
      </x:c>
      <x:c r="K4259" s="4">
        <x:f>I4259*J4259</x:f>
      </x:c>
      <x:c r="L4259" s="4" t="n">
        <x:v>26.501</x:v>
      </x:c>
      <x:c r="M4259" s="5">
        <x:f>J4259/2.057*100</x:f>
      </x:c>
      <x:c r="N4259" s="6">
        <x:f>M4259*L4259/100</x:f>
      </x:c>
      <x:c r="O4259" s="6">
        <x:f>H4259-N4259</x:f>
      </x:c>
    </x:row>
    <x:row r="4260" spans="1:25">
      <x:c r="A4260" s="0" t="s">
        <x:v>47</x:v>
      </x:c>
      <x:c r="B4260" s="0" t="n">
        <x:v>2770</x:v>
      </x:c>
      <x:c r="C4260" s="0" t="s">
        <x:v>21</x:v>
      </x:c>
      <x:c r="D4260" s="0" t="s">
        <x:v>33</x:v>
      </x:c>
      <x:c r="E4260" s="0" t="s">
        <x:v>34</x:v>
      </x:c>
      <x:c r="F4260" s="0" t="s">
        <x:v>26</x:v>
      </x:c>
      <x:c r="G4260" s="0" t="n">
        <x:v>173</x:v>
      </x:c>
      <x:c r="H4260" s="4" t="n">
        <x:v>13.499</x:v>
      </x:c>
      <x:c r="I4260" s="4" t="n">
        <x:v>173</x:v>
      </x:c>
      <x:c r="J4260" s="4" t="n">
        <x:v>0.078</x:v>
      </x:c>
      <x:c r="K4260" s="4">
        <x:f>I4260*J4260</x:f>
      </x:c>
      <x:c r="L4260" s="4" t="n">
        <x:v>26.501</x:v>
      </x:c>
      <x:c r="M4260" s="5">
        <x:f>J4260/2.057*100</x:f>
      </x:c>
      <x:c r="N4260" s="6">
        <x:f>M4260*L4260/100</x:f>
      </x:c>
      <x:c r="O4260" s="6">
        <x:f>H4260-N4260</x:f>
      </x:c>
    </x:row>
    <x:row r="4261" spans="1:25">
      <x:c r="A4261" s="0" t="s">
        <x:v>47</x:v>
      </x:c>
      <x:c r="B4261" s="0" t="n">
        <x:v>2770</x:v>
      </x:c>
      <x:c r="C4261" s="0" t="s">
        <x:v>21</x:v>
      </x:c>
      <x:c r="D4261" s="0" t="s">
        <x:v>36</x:v>
      </x:c>
      <x:c r="E4261" s="0" t="s">
        <x:v>37</x:v>
      </x:c>
      <x:c r="F4261" s="0" t="s">
        <x:v>26</x:v>
      </x:c>
      <x:c r="G4261" s="0" t="n">
        <x:v>173</x:v>
      </x:c>
      <x:c r="H4261" s="4" t="n">
        <x:v>72.66</x:v>
      </x:c>
      <x:c r="I4261" s="4" t="n">
        <x:v>173</x:v>
      </x:c>
      <x:c r="J4261" s="4" t="n">
        <x:v>0.42</x:v>
      </x:c>
      <x:c r="K4261" s="4">
        <x:f>I4261*J4261</x:f>
      </x:c>
      <x:c r="L4261" s="4" t="n">
        <x:v>26.501</x:v>
      </x:c>
      <x:c r="M4261" s="5">
        <x:f>J4261/2.057*100</x:f>
      </x:c>
      <x:c r="N4261" s="6">
        <x:f>M4261*L4261/100</x:f>
      </x:c>
      <x:c r="O4261" s="6">
        <x:f>H4261-N4261</x:f>
      </x:c>
    </x:row>
    <x:row r="4262" spans="1:25">
      <x:c r="A4262" s="0" t="s">
        <x:v>47</x:v>
      </x:c>
      <x:c r="B4262" s="0" t="n">
        <x:v>2770</x:v>
      </x:c>
      <x:c r="C4262" s="0" t="s">
        <x:v>21</x:v>
      </x:c>
      <x:c r="D4262" s="0" t="s">
        <x:v>36</x:v>
      </x:c>
      <x:c r="E4262" s="0" t="s">
        <x:v>38</x:v>
      </x:c>
      <x:c r="F4262" s="0" t="s">
        <x:v>26</x:v>
      </x:c>
      <x:c r="G4262" s="0" t="n">
        <x:v>173</x:v>
      </x:c>
      <x:c r="H4262" s="4" t="n">
        <x:v>72.66</x:v>
      </x:c>
      <x:c r="I4262" s="4" t="n">
        <x:v>173</x:v>
      </x:c>
      <x:c r="J4262" s="4" t="n">
        <x:v>0.42</x:v>
      </x:c>
      <x:c r="K4262" s="4">
        <x:f>I4262*J4262</x:f>
      </x:c>
      <x:c r="L4262" s="4" t="n">
        <x:v>26.501</x:v>
      </x:c>
      <x:c r="M4262" s="5">
        <x:f>J4262/2.057*100</x:f>
      </x:c>
      <x:c r="N4262" s="6">
        <x:f>M4262*L4262/100</x:f>
      </x:c>
      <x:c r="O4262" s="6">
        <x:f>H4262-N4262</x:f>
      </x:c>
    </x:row>
    <x:row r="4263" spans="1:25">
      <x:c r="A4263" s="0" t="s">
        <x:v>32</x:v>
      </x:c>
      <x:c r="B4263" s="0" t="n">
        <x:v>2771</x:v>
      </x:c>
      <x:c r="C4263" s="0" t="s">
        <x:v>21</x:v>
      </x:c>
      <x:c r="D4263" s="0" t="s">
        <x:v>22</x:v>
      </x:c>
      <x:c r="E4263" s="0" t="s">
        <x:v>35</x:v>
      </x:c>
      <x:c r="F4263" s="0" t="s">
        <x:v>20</x:v>
      </x:c>
      <x:c r="G4263" s="0" t="n">
        <x:v>173</x:v>
      </x:c>
      <x:c r="H4263" s="4" t="n">
        <x:v>50.4</x:v>
      </x:c>
      <x:c r="I4263" s="4" t="n">
        <x:v>173</x:v>
      </x:c>
      <x:c r="J4263" s="4" t="n">
        <x:v>0.291</x:v>
      </x:c>
      <x:c r="K4263" s="4">
        <x:f>I4263*J4263</x:f>
      </x:c>
      <x:c r="L4263" s="4" t="n">
        <x:v>119.976</x:v>
      </x:c>
      <x:c r="M4263" s="5">
        <x:f>J4263/2.057*100</x:f>
      </x:c>
      <x:c r="N4263" s="6">
        <x:f>M4263*L4263/100</x:f>
      </x:c>
      <x:c r="O4263" s="6">
        <x:f>H4263-N4263</x:f>
      </x:c>
    </x:row>
    <x:row r="4264" spans="1:25">
      <x:c r="A4264" s="0" t="s">
        <x:v>32</x:v>
      </x:c>
      <x:c r="B4264" s="0" t="n">
        <x:v>2771</x:v>
      </x:c>
      <x:c r="C4264" s="0" t="s">
        <x:v>21</x:v>
      </x:c>
      <x:c r="D4264" s="0" t="s">
        <x:v>33</x:v>
      </x:c>
      <x:c r="E4264" s="0" t="s">
        <x:v>34</x:v>
      </x:c>
      <x:c r="F4264" s="0" t="s">
        <x:v>20</x:v>
      </x:c>
      <x:c r="G4264" s="0" t="n">
        <x:v>173</x:v>
      </x:c>
      <x:c r="H4264" s="4" t="n">
        <x:v>46.018</x:v>
      </x:c>
      <x:c r="I4264" s="4" t="n">
        <x:v>173</x:v>
      </x:c>
      <x:c r="J4264" s="4" t="n">
        <x:v>0.266</x:v>
      </x:c>
      <x:c r="K4264" s="4">
        <x:f>I4264*J4264</x:f>
      </x:c>
      <x:c r="L4264" s="4" t="n">
        <x:v>119.976</x:v>
      </x:c>
      <x:c r="M4264" s="5">
        <x:f>J4264/2.057*100</x:f>
      </x:c>
      <x:c r="N4264" s="6">
        <x:f>M4264*L4264/100</x:f>
      </x:c>
      <x:c r="O4264" s="6">
        <x:f>H4264-N4264</x:f>
      </x:c>
    </x:row>
    <x:row r="4265" spans="1:25">
      <x:c r="A4265" s="0" t="s">
        <x:v>32</x:v>
      </x:c>
      <x:c r="B4265" s="0" t="n">
        <x:v>2771</x:v>
      </x:c>
      <x:c r="C4265" s="0" t="s">
        <x:v>21</x:v>
      </x:c>
      <x:c r="D4265" s="0" t="s">
        <x:v>22</x:v>
      </x:c>
      <x:c r="E4265" s="0" t="s">
        <x:v>35</x:v>
      </x:c>
      <x:c r="F4265" s="0" t="s">
        <x:v>20</x:v>
      </x:c>
      <x:c r="G4265" s="0" t="n">
        <x:v>173</x:v>
      </x:c>
      <x:c r="H4265" s="4" t="n">
        <x:v>50.4</x:v>
      </x:c>
      <x:c r="I4265" s="4" t="n">
        <x:v>173</x:v>
      </x:c>
      <x:c r="J4265" s="4" t="n">
        <x:v>0.291</x:v>
      </x:c>
      <x:c r="K4265" s="4">
        <x:f>I4265*J4265</x:f>
      </x:c>
      <x:c r="L4265" s="4" t="n">
        <x:v>119.976</x:v>
      </x:c>
      <x:c r="M4265" s="5">
        <x:f>J4265/2.057*100</x:f>
      </x:c>
      <x:c r="N4265" s="6">
        <x:f>M4265*L4265/100</x:f>
      </x:c>
      <x:c r="O4265" s="6">
        <x:f>H4265-N4265</x:f>
      </x:c>
    </x:row>
    <x:row r="4266" spans="1:25">
      <x:c r="A4266" s="0" t="s">
        <x:v>32</x:v>
      </x:c>
      <x:c r="B4266" s="0" t="n">
        <x:v>2771</x:v>
      </x:c>
      <x:c r="C4266" s="0" t="s">
        <x:v>21</x:v>
      </x:c>
      <x:c r="D4266" s="0" t="s">
        <x:v>22</x:v>
      </x:c>
      <x:c r="E4266" s="0" t="s">
        <x:v>35</x:v>
      </x:c>
      <x:c r="F4266" s="0" t="s">
        <x:v>20</x:v>
      </x:c>
      <x:c r="G4266" s="0" t="n">
        <x:v>173</x:v>
      </x:c>
      <x:c r="H4266" s="4" t="n">
        <x:v>50.4</x:v>
      </x:c>
      <x:c r="I4266" s="4" t="n">
        <x:v>173</x:v>
      </x:c>
      <x:c r="J4266" s="4" t="n">
        <x:v>0.291</x:v>
      </x:c>
      <x:c r="K4266" s="4">
        <x:f>I4266*J4266</x:f>
      </x:c>
      <x:c r="L4266" s="4" t="n">
        <x:v>119.976</x:v>
      </x:c>
      <x:c r="M4266" s="5">
        <x:f>J4266/2.057*100</x:f>
      </x:c>
      <x:c r="N4266" s="6">
        <x:f>M4266*L4266/100</x:f>
      </x:c>
      <x:c r="O4266" s="6">
        <x:f>H4266-N4266</x:f>
      </x:c>
    </x:row>
    <x:row r="4267" spans="1:25">
      <x:c r="A4267" s="0" t="s">
        <x:v>32</x:v>
      </x:c>
      <x:c r="B4267" s="0" t="n">
        <x:v>2771</x:v>
      </x:c>
      <x:c r="C4267" s="0" t="s">
        <x:v>21</x:v>
      </x:c>
      <x:c r="D4267" s="0" t="s">
        <x:v>33</x:v>
      </x:c>
      <x:c r="E4267" s="0" t="s">
        <x:v>34</x:v>
      </x:c>
      <x:c r="F4267" s="0" t="s">
        <x:v>26</x:v>
      </x:c>
      <x:c r="G4267" s="0" t="n">
        <x:v>173</x:v>
      </x:c>
      <x:c r="H4267" s="4" t="n">
        <x:v>13.506</x:v>
      </x:c>
      <x:c r="I4267" s="4" t="n">
        <x:v>173</x:v>
      </x:c>
      <x:c r="J4267" s="4" t="n">
        <x:v>0.078</x:v>
      </x:c>
      <x:c r="K4267" s="4">
        <x:f>I4267*J4267</x:f>
      </x:c>
      <x:c r="L4267" s="4" t="n">
        <x:v>119.976</x:v>
      </x:c>
      <x:c r="M4267" s="5">
        <x:f>J4267/2.057*100</x:f>
      </x:c>
      <x:c r="N4267" s="6">
        <x:f>M4267*L4267/100</x:f>
      </x:c>
      <x:c r="O4267" s="6">
        <x:f>H4267-N4267</x:f>
      </x:c>
    </x:row>
    <x:row r="4268" spans="1:25">
      <x:c r="A4268" s="0" t="s">
        <x:v>32</x:v>
      </x:c>
      <x:c r="B4268" s="0" t="n">
        <x:v>2771</x:v>
      </x:c>
      <x:c r="C4268" s="0" t="s">
        <x:v>21</x:v>
      </x:c>
      <x:c r="D4268" s="0" t="s">
        <x:v>36</x:v>
      </x:c>
      <x:c r="E4268" s="0" t="s">
        <x:v>37</x:v>
      </x:c>
      <x:c r="F4268" s="0" t="s">
        <x:v>26</x:v>
      </x:c>
      <x:c r="G4268" s="0" t="n">
        <x:v>173</x:v>
      </x:c>
      <x:c r="H4268" s="4" t="n">
        <x:v>72.66</x:v>
      </x:c>
      <x:c r="I4268" s="4" t="n">
        <x:v>173</x:v>
      </x:c>
      <x:c r="J4268" s="4" t="n">
        <x:v>0.42</x:v>
      </x:c>
      <x:c r="K4268" s="4">
        <x:f>I4268*J4268</x:f>
      </x:c>
      <x:c r="L4268" s="4" t="n">
        <x:v>119.976</x:v>
      </x:c>
      <x:c r="M4268" s="5">
        <x:f>J4268/2.057*100</x:f>
      </x:c>
      <x:c r="N4268" s="6">
        <x:f>M4268*L4268/100</x:f>
      </x:c>
      <x:c r="O4268" s="6">
        <x:f>H4268-N4268</x:f>
      </x:c>
    </x:row>
    <x:row r="4269" spans="1:25">
      <x:c r="A4269" s="0" t="s">
        <x:v>32</x:v>
      </x:c>
      <x:c r="B4269" s="0" t="n">
        <x:v>2771</x:v>
      </x:c>
      <x:c r="C4269" s="0" t="s">
        <x:v>21</x:v>
      </x:c>
      <x:c r="D4269" s="0" t="s">
        <x:v>36</x:v>
      </x:c>
      <x:c r="E4269" s="0" t="s">
        <x:v>38</x:v>
      </x:c>
      <x:c r="F4269" s="0" t="s">
        <x:v>26</x:v>
      </x:c>
      <x:c r="G4269" s="0" t="n">
        <x:v>173</x:v>
      </x:c>
      <x:c r="H4269" s="4" t="n">
        <x:v>72.66</x:v>
      </x:c>
      <x:c r="I4269" s="4" t="n">
        <x:v>173</x:v>
      </x:c>
      <x:c r="J4269" s="4" t="n">
        <x:v>0.42</x:v>
      </x:c>
      <x:c r="K4269" s="4">
        <x:f>I4269*J4269</x:f>
      </x:c>
      <x:c r="L4269" s="4" t="n">
        <x:v>119.976</x:v>
      </x:c>
      <x:c r="M4269" s="5">
        <x:f>J4269/2.057*100</x:f>
      </x:c>
      <x:c r="N4269" s="6">
        <x:f>M4269*L4269/100</x:f>
      </x:c>
      <x:c r="O4269" s="6">
        <x:f>H4269-N4269</x:f>
      </x:c>
    </x:row>
    <x:row r="4270" spans="1:25">
      <x:c r="A4270" s="0" t="s">
        <x:v>108</x:v>
      </x:c>
      <x:c r="B4270" s="0" t="n">
        <x:v>2772</x:v>
      </x:c>
      <x:c r="C4270" s="0" t="s">
        <x:v>21</x:v>
      </x:c>
      <x:c r="D4270" s="0" t="s">
        <x:v>22</x:v>
      </x:c>
      <x:c r="E4270" s="0" t="s">
        <x:v>35</x:v>
      </x:c>
      <x:c r="F4270" s="0" t="s">
        <x:v>20</x:v>
      </x:c>
      <x:c r="G4270" s="0" t="n">
        <x:v>173</x:v>
      </x:c>
      <x:c r="H4270" s="4" t="n">
        <x:v>50.4</x:v>
      </x:c>
      <x:c r="I4270" s="4" t="n">
        <x:v>173</x:v>
      </x:c>
      <x:c r="J4270" s="4" t="n">
        <x:v>0.291</x:v>
      </x:c>
      <x:c r="K4270" s="4">
        <x:f>I4270*J4270</x:f>
      </x:c>
      <x:c r="L4270" s="4" t="n">
        <x:v>63.635</x:v>
      </x:c>
      <x:c r="M4270" s="5">
        <x:f>J4270/2.348*100</x:f>
      </x:c>
      <x:c r="N4270" s="6">
        <x:f>M4270*L4270/100</x:f>
      </x:c>
      <x:c r="O4270" s="6">
        <x:f>H4270-N4270</x:f>
      </x:c>
    </x:row>
    <x:row r="4271" spans="1:25">
      <x:c r="A4271" s="0" t="s">
        <x:v>108</x:v>
      </x:c>
      <x:c r="B4271" s="0" t="n">
        <x:v>2772</x:v>
      </x:c>
      <x:c r="C4271" s="0" t="s">
        <x:v>21</x:v>
      </x:c>
      <x:c r="D4271" s="0" t="s">
        <x:v>22</x:v>
      </x:c>
      <x:c r="E4271" s="0" t="s">
        <x:v>35</x:v>
      </x:c>
      <x:c r="F4271" s="0" t="s">
        <x:v>20</x:v>
      </x:c>
      <x:c r="G4271" s="0" t="n">
        <x:v>173</x:v>
      </x:c>
      <x:c r="H4271" s="4" t="n">
        <x:v>50.4</x:v>
      </x:c>
      <x:c r="I4271" s="4" t="n">
        <x:v>173</x:v>
      </x:c>
      <x:c r="J4271" s="4" t="n">
        <x:v>0.291</x:v>
      </x:c>
      <x:c r="K4271" s="4">
        <x:f>I4271*J4271</x:f>
      </x:c>
      <x:c r="L4271" s="4" t="n">
        <x:v>63.635</x:v>
      </x:c>
      <x:c r="M4271" s="5">
        <x:f>J4271/2.348*100</x:f>
      </x:c>
      <x:c r="N4271" s="6">
        <x:f>M4271*L4271/100</x:f>
      </x:c>
      <x:c r="O4271" s="6">
        <x:f>H4271-N4271</x:f>
      </x:c>
    </x:row>
    <x:row r="4272" spans="1:25">
      <x:c r="A4272" s="0" t="s">
        <x:v>108</x:v>
      </x:c>
      <x:c r="B4272" s="0" t="n">
        <x:v>2772</x:v>
      </x:c>
      <x:c r="C4272" s="0" t="s">
        <x:v>21</x:v>
      </x:c>
      <x:c r="D4272" s="0" t="s">
        <x:v>22</x:v>
      </x:c>
      <x:c r="E4272" s="0" t="s">
        <x:v>35</x:v>
      </x:c>
      <x:c r="F4272" s="0" t="s">
        <x:v>20</x:v>
      </x:c>
      <x:c r="G4272" s="0" t="n">
        <x:v>173</x:v>
      </x:c>
      <x:c r="H4272" s="4" t="n">
        <x:v>50.4</x:v>
      </x:c>
      <x:c r="I4272" s="4" t="n">
        <x:v>173</x:v>
      </x:c>
      <x:c r="J4272" s="4" t="n">
        <x:v>0.291</x:v>
      </x:c>
      <x:c r="K4272" s="4">
        <x:f>I4272*J4272</x:f>
      </x:c>
      <x:c r="L4272" s="4" t="n">
        <x:v>63.635</x:v>
      </x:c>
      <x:c r="M4272" s="5">
        <x:f>J4272/2.348*100</x:f>
      </x:c>
      <x:c r="N4272" s="6">
        <x:f>M4272*L4272/100</x:f>
      </x:c>
      <x:c r="O4272" s="6">
        <x:f>H4272-N4272</x:f>
      </x:c>
    </x:row>
    <x:row r="4273" spans="1:25">
      <x:c r="A4273" s="0" t="s">
        <x:v>108</x:v>
      </x:c>
      <x:c r="B4273" s="0" t="n">
        <x:v>2772</x:v>
      </x:c>
      <x:c r="C4273" s="0" t="s">
        <x:v>21</x:v>
      </x:c>
      <x:c r="D4273" s="0" t="s">
        <x:v>33</x:v>
      </x:c>
      <x:c r="E4273" s="0" t="s">
        <x:v>34</x:v>
      </x:c>
      <x:c r="F4273" s="0" t="s">
        <x:v>20</x:v>
      </x:c>
      <x:c r="G4273" s="0" t="n">
        <x:v>173</x:v>
      </x:c>
      <x:c r="H4273" s="4" t="n">
        <x:v>46.018</x:v>
      </x:c>
      <x:c r="I4273" s="4" t="n">
        <x:v>173</x:v>
      </x:c>
      <x:c r="J4273" s="4" t="n">
        <x:v>0.266</x:v>
      </x:c>
      <x:c r="K4273" s="4">
        <x:f>I4273*J4273</x:f>
      </x:c>
      <x:c r="L4273" s="4" t="n">
        <x:v>63.635</x:v>
      </x:c>
      <x:c r="M4273" s="5">
        <x:f>J4273/2.348*100</x:f>
      </x:c>
      <x:c r="N4273" s="6">
        <x:f>M4273*L4273/100</x:f>
      </x:c>
      <x:c r="O4273" s="6">
        <x:f>H4273-N4273</x:f>
      </x:c>
    </x:row>
    <x:row r="4274" spans="1:25">
      <x:c r="A4274" s="0" t="s">
        <x:v>108</x:v>
      </x:c>
      <x:c r="B4274" s="0" t="n">
        <x:v>2772</x:v>
      </x:c>
      <x:c r="C4274" s="0" t="s">
        <x:v>21</x:v>
      </x:c>
      <x:c r="D4274" s="0" t="s">
        <x:v>22</x:v>
      </x:c>
      <x:c r="E4274" s="0" t="s">
        <x:v>35</x:v>
      </x:c>
      <x:c r="F4274" s="0" t="s">
        <x:v>20</x:v>
      </x:c>
      <x:c r="G4274" s="0" t="n">
        <x:v>173</x:v>
      </x:c>
      <x:c r="H4274" s="4" t="n">
        <x:v>50.4</x:v>
      </x:c>
      <x:c r="I4274" s="4" t="n">
        <x:v>173</x:v>
      </x:c>
      <x:c r="J4274" s="4" t="n">
        <x:v>0.291</x:v>
      </x:c>
      <x:c r="K4274" s="4">
        <x:f>I4274*J4274</x:f>
      </x:c>
      <x:c r="L4274" s="4" t="n">
        <x:v>63.635</x:v>
      </x:c>
      <x:c r="M4274" s="5">
        <x:f>J4274/2.348*100</x:f>
      </x:c>
      <x:c r="N4274" s="6">
        <x:f>M4274*L4274/100</x:f>
      </x:c>
      <x:c r="O4274" s="6">
        <x:f>H4274-N4274</x:f>
      </x:c>
    </x:row>
    <x:row r="4275" spans="1:25">
      <x:c r="A4275" s="0" t="s">
        <x:v>108</x:v>
      </x:c>
      <x:c r="B4275" s="0" t="n">
        <x:v>2772</x:v>
      </x:c>
      <x:c r="C4275" s="0" t="s">
        <x:v>21</x:v>
      </x:c>
      <x:c r="D4275" s="0" t="s">
        <x:v>33</x:v>
      </x:c>
      <x:c r="E4275" s="0" t="s">
        <x:v>34</x:v>
      </x:c>
      <x:c r="F4275" s="0" t="s">
        <x:v>26</x:v>
      </x:c>
      <x:c r="G4275" s="0" t="n">
        <x:v>173</x:v>
      </x:c>
      <x:c r="H4275" s="4" t="n">
        <x:v>13.496</x:v>
      </x:c>
      <x:c r="I4275" s="4" t="n">
        <x:v>173</x:v>
      </x:c>
      <x:c r="J4275" s="4" t="n">
        <x:v>0.078</x:v>
      </x:c>
      <x:c r="K4275" s="4">
        <x:f>I4275*J4275</x:f>
      </x:c>
      <x:c r="L4275" s="4" t="n">
        <x:v>63.635</x:v>
      </x:c>
      <x:c r="M4275" s="5">
        <x:f>J4275/2.348*100</x:f>
      </x:c>
      <x:c r="N4275" s="6">
        <x:f>M4275*L4275/100</x:f>
      </x:c>
      <x:c r="O4275" s="6">
        <x:f>H4275-N4275</x:f>
      </x:c>
    </x:row>
    <x:row r="4276" spans="1:25">
      <x:c r="A4276" s="0" t="s">
        <x:v>108</x:v>
      </x:c>
      <x:c r="B4276" s="0" t="n">
        <x:v>2772</x:v>
      </x:c>
      <x:c r="C4276" s="0" t="s">
        <x:v>21</x:v>
      </x:c>
      <x:c r="D4276" s="0" t="s">
        <x:v>36</x:v>
      </x:c>
      <x:c r="E4276" s="0" t="s">
        <x:v>37</x:v>
      </x:c>
      <x:c r="F4276" s="0" t="s">
        <x:v>26</x:v>
      </x:c>
      <x:c r="G4276" s="0" t="n">
        <x:v>173</x:v>
      </x:c>
      <x:c r="H4276" s="4" t="n">
        <x:v>72.66</x:v>
      </x:c>
      <x:c r="I4276" s="4" t="n">
        <x:v>173</x:v>
      </x:c>
      <x:c r="J4276" s="4" t="n">
        <x:v>0.42</x:v>
      </x:c>
      <x:c r="K4276" s="4">
        <x:f>I4276*J4276</x:f>
      </x:c>
      <x:c r="L4276" s="4" t="n">
        <x:v>63.635</x:v>
      </x:c>
      <x:c r="M4276" s="5">
        <x:f>J4276/2.348*100</x:f>
      </x:c>
      <x:c r="N4276" s="6">
        <x:f>M4276*L4276/100</x:f>
      </x:c>
      <x:c r="O4276" s="6">
        <x:f>H4276-N4276</x:f>
      </x:c>
    </x:row>
    <x:row r="4277" spans="1:25">
      <x:c r="A4277" s="0" t="s">
        <x:v>108</x:v>
      </x:c>
      <x:c r="B4277" s="0" t="n">
        <x:v>2772</x:v>
      </x:c>
      <x:c r="C4277" s="0" t="s">
        <x:v>21</x:v>
      </x:c>
      <x:c r="D4277" s="0" t="s">
        <x:v>36</x:v>
      </x:c>
      <x:c r="E4277" s="0" t="s">
        <x:v>38</x:v>
      </x:c>
      <x:c r="F4277" s="0" t="s">
        <x:v>26</x:v>
      </x:c>
      <x:c r="G4277" s="0" t="n">
        <x:v>173</x:v>
      </x:c>
      <x:c r="H4277" s="4" t="n">
        <x:v>72.66</x:v>
      </x:c>
      <x:c r="I4277" s="4" t="n">
        <x:v>173</x:v>
      </x:c>
      <x:c r="J4277" s="4" t="n">
        <x:v>0.42</x:v>
      </x:c>
      <x:c r="K4277" s="4">
        <x:f>I4277*J4277</x:f>
      </x:c>
      <x:c r="L4277" s="4" t="n">
        <x:v>63.635</x:v>
      </x:c>
      <x:c r="M4277" s="5">
        <x:f>J4277/2.348*100</x:f>
      </x:c>
      <x:c r="N4277" s="6">
        <x:f>M4277*L4277/100</x:f>
      </x:c>
      <x:c r="O4277" s="6">
        <x:f>H4277-N4277</x:f>
      </x:c>
    </x:row>
    <x:row r="4278" spans="1:25">
      <x:c r="A4278" s="0" t="s">
        <x:v>72</x:v>
      </x:c>
      <x:c r="B4278" s="0" t="n">
        <x:v>2774</x:v>
      </x:c>
      <x:c r="C4278" s="0" t="s">
        <x:v>21</x:v>
      </x:c>
      <x:c r="D4278" s="0" t="s">
        <x:v>22</x:v>
      </x:c>
      <x:c r="E4278" s="0" t="s">
        <x:v>74</x:v>
      </x:c>
      <x:c r="F4278" s="0" t="s">
        <x:v>20</x:v>
      </x:c>
      <x:c r="G4278" s="0" t="n">
        <x:v>173</x:v>
      </x:c>
      <x:c r="H4278" s="4" t="n">
        <x:v>50.4</x:v>
      </x:c>
      <x:c r="I4278" s="4" t="n">
        <x:v>173</x:v>
      </x:c>
      <x:c r="J4278" s="4" t="n">
        <x:v>0.291</x:v>
      </x:c>
      <x:c r="K4278" s="4">
        <x:f>I4278*J4278</x:f>
      </x:c>
      <x:c r="L4278" s="4" t="n">
        <x:v>66.493</x:v>
      </x:c>
      <x:c r="M4278" s="5">
        <x:f>J4278/2.057*100</x:f>
      </x:c>
      <x:c r="N4278" s="6">
        <x:f>M4278*L4278/100</x:f>
      </x:c>
      <x:c r="O4278" s="6">
        <x:f>H4278-N4278</x:f>
      </x:c>
    </x:row>
    <x:row r="4279" spans="1:25">
      <x:c r="A4279" s="0" t="s">
        <x:v>72</x:v>
      </x:c>
      <x:c r="B4279" s="0" t="n">
        <x:v>2774</x:v>
      </x:c>
      <x:c r="C4279" s="0" t="s">
        <x:v>21</x:v>
      </x:c>
      <x:c r="D4279" s="0" t="s">
        <x:v>22</x:v>
      </x:c>
      <x:c r="E4279" s="0" t="s">
        <x:v>74</x:v>
      </x:c>
      <x:c r="F4279" s="0" t="s">
        <x:v>20</x:v>
      </x:c>
      <x:c r="G4279" s="0" t="n">
        <x:v>173</x:v>
      </x:c>
      <x:c r="H4279" s="4" t="n">
        <x:v>50.4</x:v>
      </x:c>
      <x:c r="I4279" s="4" t="n">
        <x:v>173</x:v>
      </x:c>
      <x:c r="J4279" s="4" t="n">
        <x:v>0.291</x:v>
      </x:c>
      <x:c r="K4279" s="4">
        <x:f>I4279*J4279</x:f>
      </x:c>
      <x:c r="L4279" s="4" t="n">
        <x:v>66.493</x:v>
      </x:c>
      <x:c r="M4279" s="5">
        <x:f>J4279/2.057*100</x:f>
      </x:c>
      <x:c r="N4279" s="6">
        <x:f>M4279*L4279/100</x:f>
      </x:c>
      <x:c r="O4279" s="6">
        <x:f>H4279-N4279</x:f>
      </x:c>
    </x:row>
    <x:row r="4280" spans="1:25">
      <x:c r="A4280" s="0" t="s">
        <x:v>72</x:v>
      </x:c>
      <x:c r="B4280" s="0" t="n">
        <x:v>2774</x:v>
      </x:c>
      <x:c r="C4280" s="0" t="s">
        <x:v>21</x:v>
      </x:c>
      <x:c r="D4280" s="0" t="s">
        <x:v>22</x:v>
      </x:c>
      <x:c r="E4280" s="0" t="s">
        <x:v>74</x:v>
      </x:c>
      <x:c r="F4280" s="0" t="s">
        <x:v>20</x:v>
      </x:c>
      <x:c r="G4280" s="0" t="n">
        <x:v>173</x:v>
      </x:c>
      <x:c r="H4280" s="4" t="n">
        <x:v>50.4</x:v>
      </x:c>
      <x:c r="I4280" s="4" t="n">
        <x:v>173</x:v>
      </x:c>
      <x:c r="J4280" s="4" t="n">
        <x:v>0.291</x:v>
      </x:c>
      <x:c r="K4280" s="4">
        <x:f>I4280*J4280</x:f>
      </x:c>
      <x:c r="L4280" s="4" t="n">
        <x:v>66.493</x:v>
      </x:c>
      <x:c r="M4280" s="5">
        <x:f>J4280/2.057*100</x:f>
      </x:c>
      <x:c r="N4280" s="6">
        <x:f>M4280*L4280/100</x:f>
      </x:c>
      <x:c r="O4280" s="6">
        <x:f>H4280-N4280</x:f>
      </x:c>
    </x:row>
    <x:row r="4281" spans="1:25">
      <x:c r="A4281" s="0" t="s">
        <x:v>72</x:v>
      </x:c>
      <x:c r="B4281" s="0" t="n">
        <x:v>2774</x:v>
      </x:c>
      <x:c r="C4281" s="0" t="s">
        <x:v>21</x:v>
      </x:c>
      <x:c r="D4281" s="0" t="s">
        <x:v>33</x:v>
      </x:c>
      <x:c r="E4281" s="0" t="s">
        <x:v>73</x:v>
      </x:c>
      <x:c r="F4281" s="0" t="s">
        <x:v>20</x:v>
      </x:c>
      <x:c r="G4281" s="0" t="n">
        <x:v>173</x:v>
      </x:c>
      <x:c r="H4281" s="4" t="n">
        <x:v>46.018</x:v>
      </x:c>
      <x:c r="I4281" s="4" t="n">
        <x:v>173</x:v>
      </x:c>
      <x:c r="J4281" s="4" t="n">
        <x:v>0.266</x:v>
      </x:c>
      <x:c r="K4281" s="4">
        <x:f>I4281*J4281</x:f>
      </x:c>
      <x:c r="L4281" s="4" t="n">
        <x:v>66.493</x:v>
      </x:c>
      <x:c r="M4281" s="5">
        <x:f>J4281/2.057*100</x:f>
      </x:c>
      <x:c r="N4281" s="6">
        <x:f>M4281*L4281/100</x:f>
      </x:c>
      <x:c r="O4281" s="6">
        <x:f>H4281-N4281</x:f>
      </x:c>
    </x:row>
    <x:row r="4282" spans="1:25">
      <x:c r="A4282" s="0" t="s">
        <x:v>72</x:v>
      </x:c>
      <x:c r="B4282" s="0" t="n">
        <x:v>2774</x:v>
      </x:c>
      <x:c r="C4282" s="0" t="s">
        <x:v>21</x:v>
      </x:c>
      <x:c r="D4282" s="0" t="s">
        <x:v>33</x:v>
      </x:c>
      <x:c r="E4282" s="0" t="s">
        <x:v>73</x:v>
      </x:c>
      <x:c r="F4282" s="0" t="s">
        <x:v>26</x:v>
      </x:c>
      <x:c r="G4282" s="0" t="n">
        <x:v>173</x:v>
      </x:c>
      <x:c r="H4282" s="4" t="n">
        <x:v>13.497</x:v>
      </x:c>
      <x:c r="I4282" s="4" t="n">
        <x:v>173</x:v>
      </x:c>
      <x:c r="J4282" s="4" t="n">
        <x:v>0.078</x:v>
      </x:c>
      <x:c r="K4282" s="4">
        <x:f>I4282*J4282</x:f>
      </x:c>
      <x:c r="L4282" s="4" t="n">
        <x:v>66.493</x:v>
      </x:c>
      <x:c r="M4282" s="5">
        <x:f>J4282/2.057*100</x:f>
      </x:c>
      <x:c r="N4282" s="6">
        <x:f>M4282*L4282/100</x:f>
      </x:c>
      <x:c r="O4282" s="6">
        <x:f>H4282-N4282</x:f>
      </x:c>
    </x:row>
    <x:row r="4283" spans="1:25">
      <x:c r="A4283" s="0" t="s">
        <x:v>72</x:v>
      </x:c>
      <x:c r="B4283" s="0" t="n">
        <x:v>2774</x:v>
      </x:c>
      <x:c r="C4283" s="0" t="s">
        <x:v>21</x:v>
      </x:c>
      <x:c r="D4283" s="0" t="s">
        <x:v>36</x:v>
      </x:c>
      <x:c r="E4283" s="0" t="s">
        <x:v>75</x:v>
      </x:c>
      <x:c r="F4283" s="0" t="s">
        <x:v>26</x:v>
      </x:c>
      <x:c r="G4283" s="0" t="n">
        <x:v>173</x:v>
      </x:c>
      <x:c r="H4283" s="4" t="n">
        <x:v>72.66</x:v>
      </x:c>
      <x:c r="I4283" s="4" t="n">
        <x:v>173</x:v>
      </x:c>
      <x:c r="J4283" s="4" t="n">
        <x:v>0.42</x:v>
      </x:c>
      <x:c r="K4283" s="4">
        <x:f>I4283*J4283</x:f>
      </x:c>
      <x:c r="L4283" s="4" t="n">
        <x:v>66.493</x:v>
      </x:c>
      <x:c r="M4283" s="5">
        <x:f>J4283/2.057*100</x:f>
      </x:c>
      <x:c r="N4283" s="6">
        <x:f>M4283*L4283/100</x:f>
      </x:c>
      <x:c r="O4283" s="6">
        <x:f>H4283-N4283</x:f>
      </x:c>
    </x:row>
    <x:row r="4284" spans="1:25">
      <x:c r="A4284" s="0" t="s">
        <x:v>72</x:v>
      </x:c>
      <x:c r="B4284" s="0" t="n">
        <x:v>2774</x:v>
      </x:c>
      <x:c r="C4284" s="0" t="s">
        <x:v>21</x:v>
      </x:c>
      <x:c r="D4284" s="0" t="s">
        <x:v>36</x:v>
      </x:c>
      <x:c r="E4284" s="0" t="s">
        <x:v>76</x:v>
      </x:c>
      <x:c r="F4284" s="0" t="s">
        <x:v>26</x:v>
      </x:c>
      <x:c r="G4284" s="0" t="n">
        <x:v>173</x:v>
      </x:c>
      <x:c r="H4284" s="4" t="n">
        <x:v>72.664</x:v>
      </x:c>
      <x:c r="I4284" s="4" t="n">
        <x:v>173</x:v>
      </x:c>
      <x:c r="J4284" s="4" t="n">
        <x:v>0.42</x:v>
      </x:c>
      <x:c r="K4284" s="4">
        <x:f>I4284*J4284</x:f>
      </x:c>
      <x:c r="L4284" s="4" t="n">
        <x:v>66.493</x:v>
      </x:c>
      <x:c r="M4284" s="5">
        <x:f>J4284/2.057*100</x:f>
      </x:c>
      <x:c r="N4284" s="6">
        <x:f>M4284*L4284/100</x:f>
      </x:c>
      <x:c r="O4284" s="6">
        <x:f>H4284-N4284</x:f>
      </x:c>
    </x:row>
    <x:row r="4285" spans="1:25">
      <x:c r="A4285" s="0" t="s">
        <x:v>95</x:v>
      </x:c>
      <x:c r="B4285" s="0" t="n">
        <x:v>2775</x:v>
      </x:c>
      <x:c r="C4285" s="0" t="s">
        <x:v>21</x:v>
      </x:c>
      <x:c r="D4285" s="0" t="s">
        <x:v>22</x:v>
      </x:c>
      <x:c r="E4285" s="0" t="s">
        <x:v>74</x:v>
      </x:c>
      <x:c r="F4285" s="0" t="s">
        <x:v>20</x:v>
      </x:c>
      <x:c r="G4285" s="0" t="n">
        <x:v>173</x:v>
      </x:c>
      <x:c r="H4285" s="4" t="n">
        <x:v>50.4</x:v>
      </x:c>
      <x:c r="I4285" s="4" t="n">
        <x:v>173</x:v>
      </x:c>
      <x:c r="J4285" s="4" t="n">
        <x:v>0.291</x:v>
      </x:c>
      <x:c r="K4285" s="4">
        <x:f>I4285*J4285</x:f>
      </x:c>
      <x:c r="L4285" s="4" t="n">
        <x:v>38.848</x:v>
      </x:c>
      <x:c r="M4285" s="5">
        <x:f>J4285/2.348*100</x:f>
      </x:c>
      <x:c r="N4285" s="6">
        <x:f>M4285*L4285/100</x:f>
      </x:c>
      <x:c r="O4285" s="6">
        <x:f>H4285-N4285</x:f>
      </x:c>
    </x:row>
    <x:row r="4286" spans="1:25">
      <x:c r="A4286" s="0" t="s">
        <x:v>95</x:v>
      </x:c>
      <x:c r="B4286" s="0" t="n">
        <x:v>2775</x:v>
      </x:c>
      <x:c r="C4286" s="0" t="s">
        <x:v>21</x:v>
      </x:c>
      <x:c r="D4286" s="0" t="s">
        <x:v>22</x:v>
      </x:c>
      <x:c r="E4286" s="0" t="s">
        <x:v>74</x:v>
      </x:c>
      <x:c r="F4286" s="0" t="s">
        <x:v>20</x:v>
      </x:c>
      <x:c r="G4286" s="0" t="n">
        <x:v>173</x:v>
      </x:c>
      <x:c r="H4286" s="4" t="n">
        <x:v>50.4</x:v>
      </x:c>
      <x:c r="I4286" s="4" t="n">
        <x:v>173</x:v>
      </x:c>
      <x:c r="J4286" s="4" t="n">
        <x:v>0.291</x:v>
      </x:c>
      <x:c r="K4286" s="4">
        <x:f>I4286*J4286</x:f>
      </x:c>
      <x:c r="L4286" s="4" t="n">
        <x:v>38.848</x:v>
      </x:c>
      <x:c r="M4286" s="5">
        <x:f>J4286/2.348*100</x:f>
      </x:c>
      <x:c r="N4286" s="6">
        <x:f>M4286*L4286/100</x:f>
      </x:c>
      <x:c r="O4286" s="6">
        <x:f>H4286-N4286</x:f>
      </x:c>
    </x:row>
    <x:row r="4287" spans="1:25">
      <x:c r="A4287" s="0" t="s">
        <x:v>95</x:v>
      </x:c>
      <x:c r="B4287" s="0" t="n">
        <x:v>2775</x:v>
      </x:c>
      <x:c r="C4287" s="0" t="s">
        <x:v>21</x:v>
      </x:c>
      <x:c r="D4287" s="0" t="s">
        <x:v>22</x:v>
      </x:c>
      <x:c r="E4287" s="0" t="s">
        <x:v>74</x:v>
      </x:c>
      <x:c r="F4287" s="0" t="s">
        <x:v>20</x:v>
      </x:c>
      <x:c r="G4287" s="0" t="n">
        <x:v>173</x:v>
      </x:c>
      <x:c r="H4287" s="4" t="n">
        <x:v>50.4</x:v>
      </x:c>
      <x:c r="I4287" s="4" t="n">
        <x:v>173</x:v>
      </x:c>
      <x:c r="J4287" s="4" t="n">
        <x:v>0.291</x:v>
      </x:c>
      <x:c r="K4287" s="4">
        <x:f>I4287*J4287</x:f>
      </x:c>
      <x:c r="L4287" s="4" t="n">
        <x:v>38.848</x:v>
      </x:c>
      <x:c r="M4287" s="5">
        <x:f>J4287/2.348*100</x:f>
      </x:c>
      <x:c r="N4287" s="6">
        <x:f>M4287*L4287/100</x:f>
      </x:c>
      <x:c r="O4287" s="6">
        <x:f>H4287-N4287</x:f>
      </x:c>
    </x:row>
    <x:row r="4288" spans="1:25">
      <x:c r="A4288" s="0" t="s">
        <x:v>95</x:v>
      </x:c>
      <x:c r="B4288" s="0" t="n">
        <x:v>2775</x:v>
      </x:c>
      <x:c r="C4288" s="0" t="s">
        <x:v>21</x:v>
      </x:c>
      <x:c r="D4288" s="0" t="s">
        <x:v>22</x:v>
      </x:c>
      <x:c r="E4288" s="0" t="s">
        <x:v>74</x:v>
      </x:c>
      <x:c r="F4288" s="0" t="s">
        <x:v>20</x:v>
      </x:c>
      <x:c r="G4288" s="0" t="n">
        <x:v>173</x:v>
      </x:c>
      <x:c r="H4288" s="4" t="n">
        <x:v>50.4</x:v>
      </x:c>
      <x:c r="I4288" s="4" t="n">
        <x:v>173</x:v>
      </x:c>
      <x:c r="J4288" s="4" t="n">
        <x:v>0.291</x:v>
      </x:c>
      <x:c r="K4288" s="4">
        <x:f>I4288*J4288</x:f>
      </x:c>
      <x:c r="L4288" s="4" t="n">
        <x:v>38.848</x:v>
      </x:c>
      <x:c r="M4288" s="5">
        <x:f>J4288/2.348*100</x:f>
      </x:c>
      <x:c r="N4288" s="6">
        <x:f>M4288*L4288/100</x:f>
      </x:c>
      <x:c r="O4288" s="6">
        <x:f>H4288-N4288</x:f>
      </x:c>
    </x:row>
    <x:row r="4289" spans="1:25">
      <x:c r="A4289" s="0" t="s">
        <x:v>95</x:v>
      </x:c>
      <x:c r="B4289" s="0" t="n">
        <x:v>2775</x:v>
      </x:c>
      <x:c r="C4289" s="0" t="s">
        <x:v>21</x:v>
      </x:c>
      <x:c r="D4289" s="0" t="s">
        <x:v>33</x:v>
      </x:c>
      <x:c r="E4289" s="0" t="s">
        <x:v>73</x:v>
      </x:c>
      <x:c r="F4289" s="0" t="s">
        <x:v>20</x:v>
      </x:c>
      <x:c r="G4289" s="0" t="n">
        <x:v>173</x:v>
      </x:c>
      <x:c r="H4289" s="4" t="n">
        <x:v>46.018</x:v>
      </x:c>
      <x:c r="I4289" s="4" t="n">
        <x:v>173</x:v>
      </x:c>
      <x:c r="J4289" s="4" t="n">
        <x:v>0.266</x:v>
      </x:c>
      <x:c r="K4289" s="4">
        <x:f>I4289*J4289</x:f>
      </x:c>
      <x:c r="L4289" s="4" t="n">
        <x:v>38.848</x:v>
      </x:c>
      <x:c r="M4289" s="5">
        <x:f>J4289/2.348*100</x:f>
      </x:c>
      <x:c r="N4289" s="6">
        <x:f>M4289*L4289/100</x:f>
      </x:c>
      <x:c r="O4289" s="6">
        <x:f>H4289-N4289</x:f>
      </x:c>
    </x:row>
    <x:row r="4290" spans="1:25">
      <x:c r="A4290" s="0" t="s">
        <x:v>95</x:v>
      </x:c>
      <x:c r="B4290" s="0" t="n">
        <x:v>2775</x:v>
      </x:c>
      <x:c r="C4290" s="0" t="s">
        <x:v>21</x:v>
      </x:c>
      <x:c r="D4290" s="0" t="s">
        <x:v>33</x:v>
      </x:c>
      <x:c r="E4290" s="0" t="s">
        <x:v>73</x:v>
      </x:c>
      <x:c r="F4290" s="0" t="s">
        <x:v>26</x:v>
      </x:c>
      <x:c r="G4290" s="0" t="n">
        <x:v>173</x:v>
      </x:c>
      <x:c r="H4290" s="4" t="n">
        <x:v>13.496</x:v>
      </x:c>
      <x:c r="I4290" s="4" t="n">
        <x:v>173</x:v>
      </x:c>
      <x:c r="J4290" s="4" t="n">
        <x:v>0.078</x:v>
      </x:c>
      <x:c r="K4290" s="4">
        <x:f>I4290*J4290</x:f>
      </x:c>
      <x:c r="L4290" s="4" t="n">
        <x:v>38.848</x:v>
      </x:c>
      <x:c r="M4290" s="5">
        <x:f>J4290/2.348*100</x:f>
      </x:c>
      <x:c r="N4290" s="6">
        <x:f>M4290*L4290/100</x:f>
      </x:c>
      <x:c r="O4290" s="6">
        <x:f>H4290-N4290</x:f>
      </x:c>
    </x:row>
    <x:row r="4291" spans="1:25">
      <x:c r="A4291" s="0" t="s">
        <x:v>95</x:v>
      </x:c>
      <x:c r="B4291" s="0" t="n">
        <x:v>2775</x:v>
      </x:c>
      <x:c r="C4291" s="0" t="s">
        <x:v>21</x:v>
      </x:c>
      <x:c r="D4291" s="0" t="s">
        <x:v>36</x:v>
      </x:c>
      <x:c r="E4291" s="0" t="s">
        <x:v>75</x:v>
      </x:c>
      <x:c r="F4291" s="0" t="s">
        <x:v>26</x:v>
      </x:c>
      <x:c r="G4291" s="0" t="n">
        <x:v>173</x:v>
      </x:c>
      <x:c r="H4291" s="4" t="n">
        <x:v>72.66</x:v>
      </x:c>
      <x:c r="I4291" s="4" t="n">
        <x:v>173</x:v>
      </x:c>
      <x:c r="J4291" s="4" t="n">
        <x:v>0.42</x:v>
      </x:c>
      <x:c r="K4291" s="4">
        <x:f>I4291*J4291</x:f>
      </x:c>
      <x:c r="L4291" s="4" t="n">
        <x:v>38.848</x:v>
      </x:c>
      <x:c r="M4291" s="5">
        <x:f>J4291/2.348*100</x:f>
      </x:c>
      <x:c r="N4291" s="6">
        <x:f>M4291*L4291/100</x:f>
      </x:c>
      <x:c r="O4291" s="6">
        <x:f>H4291-N4291</x:f>
      </x:c>
    </x:row>
    <x:row r="4292" spans="1:25">
      <x:c r="A4292" s="0" t="s">
        <x:v>95</x:v>
      </x:c>
      <x:c r="B4292" s="0" t="n">
        <x:v>2775</x:v>
      </x:c>
      <x:c r="C4292" s="0" t="s">
        <x:v>21</x:v>
      </x:c>
      <x:c r="D4292" s="0" t="s">
        <x:v>36</x:v>
      </x:c>
      <x:c r="E4292" s="0" t="s">
        <x:v>76</x:v>
      </x:c>
      <x:c r="F4292" s="0" t="s">
        <x:v>26</x:v>
      </x:c>
      <x:c r="G4292" s="0" t="n">
        <x:v>173</x:v>
      </x:c>
      <x:c r="H4292" s="4" t="n">
        <x:v>72.66</x:v>
      </x:c>
      <x:c r="I4292" s="4" t="n">
        <x:v>173</x:v>
      </x:c>
      <x:c r="J4292" s="4" t="n">
        <x:v>0.42</x:v>
      </x:c>
      <x:c r="K4292" s="4">
        <x:f>I4292*J4292</x:f>
      </x:c>
      <x:c r="L4292" s="4" t="n">
        <x:v>38.848</x:v>
      </x:c>
      <x:c r="M4292" s="5">
        <x:f>J4292/2.348*100</x:f>
      </x:c>
      <x:c r="N4292" s="6">
        <x:f>M4292*L4292/100</x:f>
      </x:c>
      <x:c r="O4292" s="6">
        <x:f>H4292-N4292</x:f>
      </x:c>
    </x:row>
    <x:row r="4293" spans="1:25">
      <x:c r="A4293" s="0" t="s">
        <x:v>86</x:v>
      </x:c>
      <x:c r="B4293" s="0" t="n">
        <x:v>2782</x:v>
      </x:c>
      <x:c r="C4293" s="0" t="s">
        <x:v>21</x:v>
      </x:c>
      <x:c r="D4293" s="0" t="s">
        <x:v>33</x:v>
      </x:c>
      <x:c r="E4293" s="0" t="s">
        <x:v>73</x:v>
      </x:c>
      <x:c r="F4293" s="0" t="s">
        <x:v>20</x:v>
      </x:c>
      <x:c r="G4293" s="0" t="n">
        <x:v>173</x:v>
      </x:c>
      <x:c r="H4293" s="4" t="n">
        <x:v>46.018</x:v>
      </x:c>
      <x:c r="I4293" s="4" t="n">
        <x:v>173</x:v>
      </x:c>
      <x:c r="J4293" s="4" t="n">
        <x:v>0.266</x:v>
      </x:c>
      <x:c r="K4293" s="4">
        <x:f>I4293*J4293</x:f>
      </x:c>
      <x:c r="L4293" s="4" t="n">
        <x:v>35.25</x:v>
      </x:c>
      <x:c r="M4293" s="5">
        <x:f>J4293/2.032*100</x:f>
      </x:c>
      <x:c r="N4293" s="6">
        <x:f>M4293*L4293/100</x:f>
      </x:c>
      <x:c r="O4293" s="6">
        <x:f>H4293-N4293</x:f>
      </x:c>
    </x:row>
    <x:row r="4294" spans="1:25">
      <x:c r="A4294" s="0" t="s">
        <x:v>86</x:v>
      </x:c>
      <x:c r="B4294" s="0" t="n">
        <x:v>2782</x:v>
      </x:c>
      <x:c r="C4294" s="0" t="s">
        <x:v>21</x:v>
      </x:c>
      <x:c r="D4294" s="0" t="s">
        <x:v>22</x:v>
      </x:c>
      <x:c r="E4294" s="0" t="s">
        <x:v>74</x:v>
      </x:c>
      <x:c r="F4294" s="0" t="s">
        <x:v>20</x:v>
      </x:c>
      <x:c r="G4294" s="0" t="n">
        <x:v>173</x:v>
      </x:c>
      <x:c r="H4294" s="4" t="n">
        <x:v>50.4</x:v>
      </x:c>
      <x:c r="I4294" s="4" t="n">
        <x:v>173</x:v>
      </x:c>
      <x:c r="J4294" s="4" t="n">
        <x:v>0.291</x:v>
      </x:c>
      <x:c r="K4294" s="4">
        <x:f>I4294*J4294</x:f>
      </x:c>
      <x:c r="L4294" s="4" t="n">
        <x:v>35.25</x:v>
      </x:c>
      <x:c r="M4294" s="5">
        <x:f>J4294/2.032*100</x:f>
      </x:c>
      <x:c r="N4294" s="6">
        <x:f>M4294*L4294/100</x:f>
      </x:c>
      <x:c r="O4294" s="6">
        <x:f>H4294-N4294</x:f>
      </x:c>
    </x:row>
    <x:row r="4295" spans="1:25">
      <x:c r="A4295" s="0" t="s">
        <x:v>86</x:v>
      </x:c>
      <x:c r="B4295" s="0" t="n">
        <x:v>2782</x:v>
      </x:c>
      <x:c r="C4295" s="0" t="s">
        <x:v>21</x:v>
      </x:c>
      <x:c r="D4295" s="0" t="s">
        <x:v>22</x:v>
      </x:c>
      <x:c r="E4295" s="0" t="s">
        <x:v>74</x:v>
      </x:c>
      <x:c r="F4295" s="0" t="s">
        <x:v>20</x:v>
      </x:c>
      <x:c r="G4295" s="0" t="n">
        <x:v>173</x:v>
      </x:c>
      <x:c r="H4295" s="4" t="n">
        <x:v>50.4</x:v>
      </x:c>
      <x:c r="I4295" s="4" t="n">
        <x:v>173</x:v>
      </x:c>
      <x:c r="J4295" s="4" t="n">
        <x:v>0.291</x:v>
      </x:c>
      <x:c r="K4295" s="4">
        <x:f>I4295*J4295</x:f>
      </x:c>
      <x:c r="L4295" s="4" t="n">
        <x:v>35.25</x:v>
      </x:c>
      <x:c r="M4295" s="5">
        <x:f>J4295/2.032*100</x:f>
      </x:c>
      <x:c r="N4295" s="6">
        <x:f>M4295*L4295/100</x:f>
      </x:c>
      <x:c r="O4295" s="6">
        <x:f>H4295-N4295</x:f>
      </x:c>
    </x:row>
    <x:row r="4296" spans="1:25">
      <x:c r="A4296" s="0" t="s">
        <x:v>86</x:v>
      </x:c>
      <x:c r="B4296" s="0" t="n">
        <x:v>2782</x:v>
      </x:c>
      <x:c r="C4296" s="0" t="s">
        <x:v>21</x:v>
      </x:c>
      <x:c r="D4296" s="0" t="s">
        <x:v>33</x:v>
      </x:c>
      <x:c r="E4296" s="0" t="s">
        <x:v>73</x:v>
      </x:c>
      <x:c r="F4296" s="0" t="s">
        <x:v>20</x:v>
      </x:c>
      <x:c r="G4296" s="0" t="n">
        <x:v>173</x:v>
      </x:c>
      <x:c r="H4296" s="4" t="n">
        <x:v>46.018</x:v>
      </x:c>
      <x:c r="I4296" s="4" t="n">
        <x:v>173</x:v>
      </x:c>
      <x:c r="J4296" s="4" t="n">
        <x:v>0.266</x:v>
      </x:c>
      <x:c r="K4296" s="4">
        <x:f>I4296*J4296</x:f>
      </x:c>
      <x:c r="L4296" s="4" t="n">
        <x:v>35.25</x:v>
      </x:c>
      <x:c r="M4296" s="5">
        <x:f>J4296/2.032*100</x:f>
      </x:c>
      <x:c r="N4296" s="6">
        <x:f>M4296*L4296/100</x:f>
      </x:c>
      <x:c r="O4296" s="6">
        <x:f>H4296-N4296</x:f>
      </x:c>
    </x:row>
    <x:row r="4297" spans="1:25">
      <x:c r="A4297" s="0" t="s">
        <x:v>86</x:v>
      </x:c>
      <x:c r="B4297" s="0" t="n">
        <x:v>2782</x:v>
      </x:c>
      <x:c r="C4297" s="0" t="s">
        <x:v>21</x:v>
      </x:c>
      <x:c r="D4297" s="0" t="s">
        <x:v>33</x:v>
      </x:c>
      <x:c r="E4297" s="0" t="s">
        <x:v>73</x:v>
      </x:c>
      <x:c r="F4297" s="0" t="s">
        <x:v>26</x:v>
      </x:c>
      <x:c r="G4297" s="0" t="n">
        <x:v>173</x:v>
      </x:c>
      <x:c r="H4297" s="4" t="n">
        <x:v>13.498</x:v>
      </x:c>
      <x:c r="I4297" s="4" t="n">
        <x:v>173</x:v>
      </x:c>
      <x:c r="J4297" s="4" t="n">
        <x:v>0.078</x:v>
      </x:c>
      <x:c r="K4297" s="4">
        <x:f>I4297*J4297</x:f>
      </x:c>
      <x:c r="L4297" s="4" t="n">
        <x:v>35.25</x:v>
      </x:c>
      <x:c r="M4297" s="5">
        <x:f>J4297/2.032*100</x:f>
      </x:c>
      <x:c r="N4297" s="6">
        <x:f>M4297*L4297/100</x:f>
      </x:c>
      <x:c r="O4297" s="6">
        <x:f>H4297-N4297</x:f>
      </x:c>
    </x:row>
    <x:row r="4298" spans="1:25">
      <x:c r="A4298" s="0" t="s">
        <x:v>86</x:v>
      </x:c>
      <x:c r="B4298" s="0" t="n">
        <x:v>2782</x:v>
      </x:c>
      <x:c r="C4298" s="0" t="s">
        <x:v>21</x:v>
      </x:c>
      <x:c r="D4298" s="0" t="s">
        <x:v>36</x:v>
      </x:c>
      <x:c r="E4298" s="0" t="s">
        <x:v>75</x:v>
      </x:c>
      <x:c r="F4298" s="0" t="s">
        <x:v>26</x:v>
      </x:c>
      <x:c r="G4298" s="0" t="n">
        <x:v>173</x:v>
      </x:c>
      <x:c r="H4298" s="4" t="n">
        <x:v>72.663</x:v>
      </x:c>
      <x:c r="I4298" s="4" t="n">
        <x:v>173</x:v>
      </x:c>
      <x:c r="J4298" s="4" t="n">
        <x:v>0.42</x:v>
      </x:c>
      <x:c r="K4298" s="4">
        <x:f>I4298*J4298</x:f>
      </x:c>
      <x:c r="L4298" s="4" t="n">
        <x:v>35.25</x:v>
      </x:c>
      <x:c r="M4298" s="5">
        <x:f>J4298/2.032*100</x:f>
      </x:c>
      <x:c r="N4298" s="6">
        <x:f>M4298*L4298/100</x:f>
      </x:c>
      <x:c r="O4298" s="6">
        <x:f>H4298-N4298</x:f>
      </x:c>
    </x:row>
    <x:row r="4299" spans="1:25">
      <x:c r="A4299" s="0" t="s">
        <x:v>86</x:v>
      </x:c>
      <x:c r="B4299" s="0" t="n">
        <x:v>2782</x:v>
      </x:c>
      <x:c r="C4299" s="0" t="s">
        <x:v>21</x:v>
      </x:c>
      <x:c r="D4299" s="0" t="s">
        <x:v>36</x:v>
      </x:c>
      <x:c r="E4299" s="0" t="s">
        <x:v>76</x:v>
      </x:c>
      <x:c r="F4299" s="0" t="s">
        <x:v>26</x:v>
      </x:c>
      <x:c r="G4299" s="0" t="n">
        <x:v>173</x:v>
      </x:c>
      <x:c r="H4299" s="4" t="n">
        <x:v>72.66</x:v>
      </x:c>
      <x:c r="I4299" s="4" t="n">
        <x:v>173</x:v>
      </x:c>
      <x:c r="J4299" s="4" t="n">
        <x:v>0.42</x:v>
      </x:c>
      <x:c r="K4299" s="4">
        <x:f>I4299*J4299</x:f>
      </x:c>
      <x:c r="L4299" s="4" t="n">
        <x:v>35.25</x:v>
      </x:c>
      <x:c r="M4299" s="5">
        <x:f>J4299/2.032*100</x:f>
      </x:c>
      <x:c r="N4299" s="6">
        <x:f>M4299*L4299/100</x:f>
      </x:c>
      <x:c r="O4299" s="6">
        <x:f>H4299-N4299</x:f>
      </x:c>
    </x:row>
    <x:row r="4300" spans="1:25">
      <x:c r="A4300" s="0" t="s">
        <x:v>85</x:v>
      </x:c>
      <x:c r="B4300" s="0" t="n">
        <x:v>2784</x:v>
      </x:c>
      <x:c r="C4300" s="0" t="s">
        <x:v>21</x:v>
      </x:c>
      <x:c r="D4300" s="0" t="s">
        <x:v>22</x:v>
      </x:c>
      <x:c r="E4300" s="0" t="s">
        <x:v>74</x:v>
      </x:c>
      <x:c r="F4300" s="0" t="s">
        <x:v>20</x:v>
      </x:c>
      <x:c r="G4300" s="0" t="n">
        <x:v>173</x:v>
      </x:c>
      <x:c r="H4300" s="4" t="n">
        <x:v>50.4</x:v>
      </x:c>
      <x:c r="I4300" s="4" t="n">
        <x:v>173</x:v>
      </x:c>
      <x:c r="J4300" s="4" t="n">
        <x:v>0.291</x:v>
      </x:c>
      <x:c r="K4300" s="4">
        <x:f>I4300*J4300</x:f>
      </x:c>
      <x:c r="L4300" s="4" t="n">
        <x:v>77.397</x:v>
      </x:c>
      <x:c r="M4300" s="5">
        <x:f>J4300/2.093*100</x:f>
      </x:c>
      <x:c r="N4300" s="6">
        <x:f>M4300*L4300/100</x:f>
      </x:c>
      <x:c r="O4300" s="6">
        <x:f>H4300-N4300</x:f>
      </x:c>
    </x:row>
    <x:row r="4301" spans="1:25">
      <x:c r="A4301" s="0" t="s">
        <x:v>85</x:v>
      </x:c>
      <x:c r="B4301" s="0" t="n">
        <x:v>2784</x:v>
      </x:c>
      <x:c r="C4301" s="0" t="s">
        <x:v>21</x:v>
      </x:c>
      <x:c r="D4301" s="0" t="s">
        <x:v>22</x:v>
      </x:c>
      <x:c r="E4301" s="0" t="s">
        <x:v>74</x:v>
      </x:c>
      <x:c r="F4301" s="0" t="s">
        <x:v>20</x:v>
      </x:c>
      <x:c r="G4301" s="0" t="n">
        <x:v>173</x:v>
      </x:c>
      <x:c r="H4301" s="4" t="n">
        <x:v>50.4</x:v>
      </x:c>
      <x:c r="I4301" s="4" t="n">
        <x:v>173</x:v>
      </x:c>
      <x:c r="J4301" s="4" t="n">
        <x:v>0.291</x:v>
      </x:c>
      <x:c r="K4301" s="4">
        <x:f>I4301*J4301</x:f>
      </x:c>
      <x:c r="L4301" s="4" t="n">
        <x:v>77.397</x:v>
      </x:c>
      <x:c r="M4301" s="5">
        <x:f>J4301/2.093*100</x:f>
      </x:c>
      <x:c r="N4301" s="6">
        <x:f>M4301*L4301/100</x:f>
      </x:c>
      <x:c r="O4301" s="6">
        <x:f>H4301-N4301</x:f>
      </x:c>
    </x:row>
    <x:row r="4302" spans="1:25">
      <x:c r="A4302" s="0" t="s">
        <x:v>85</x:v>
      </x:c>
      <x:c r="B4302" s="0" t="n">
        <x:v>2784</x:v>
      </x:c>
      <x:c r="C4302" s="0" t="s">
        <x:v>21</x:v>
      </x:c>
      <x:c r="D4302" s="0" t="s">
        <x:v>22</x:v>
      </x:c>
      <x:c r="E4302" s="0" t="s">
        <x:v>74</x:v>
      </x:c>
      <x:c r="F4302" s="0" t="s">
        <x:v>20</x:v>
      </x:c>
      <x:c r="G4302" s="0" t="n">
        <x:v>173</x:v>
      </x:c>
      <x:c r="H4302" s="4" t="n">
        <x:v>50.4</x:v>
      </x:c>
      <x:c r="I4302" s="4" t="n">
        <x:v>173</x:v>
      </x:c>
      <x:c r="J4302" s="4" t="n">
        <x:v>0.291</x:v>
      </x:c>
      <x:c r="K4302" s="4">
        <x:f>I4302*J4302</x:f>
      </x:c>
      <x:c r="L4302" s="4" t="n">
        <x:v>77.397</x:v>
      </x:c>
      <x:c r="M4302" s="5">
        <x:f>J4302/2.093*100</x:f>
      </x:c>
      <x:c r="N4302" s="6">
        <x:f>M4302*L4302/100</x:f>
      </x:c>
      <x:c r="O4302" s="6">
        <x:f>H4302-N4302</x:f>
      </x:c>
    </x:row>
    <x:row r="4303" spans="1:25">
      <x:c r="A4303" s="0" t="s">
        <x:v>85</x:v>
      </x:c>
      <x:c r="B4303" s="0" t="n">
        <x:v>2784</x:v>
      </x:c>
      <x:c r="C4303" s="0" t="s">
        <x:v>21</x:v>
      </x:c>
      <x:c r="D4303" s="0" t="s">
        <x:v>33</x:v>
      </x:c>
      <x:c r="E4303" s="0" t="s">
        <x:v>73</x:v>
      </x:c>
      <x:c r="F4303" s="0" t="s">
        <x:v>20</x:v>
      </x:c>
      <x:c r="G4303" s="0" t="n">
        <x:v>173</x:v>
      </x:c>
      <x:c r="H4303" s="4" t="n">
        <x:v>46.018</x:v>
      </x:c>
      <x:c r="I4303" s="4" t="n">
        <x:v>173</x:v>
      </x:c>
      <x:c r="J4303" s="4" t="n">
        <x:v>0.266</x:v>
      </x:c>
      <x:c r="K4303" s="4">
        <x:f>I4303*J4303</x:f>
      </x:c>
      <x:c r="L4303" s="4" t="n">
        <x:v>77.397</x:v>
      </x:c>
      <x:c r="M4303" s="5">
        <x:f>J4303/2.093*100</x:f>
      </x:c>
      <x:c r="N4303" s="6">
        <x:f>M4303*L4303/100</x:f>
      </x:c>
      <x:c r="O4303" s="6">
        <x:f>H4303-N4303</x:f>
      </x:c>
    </x:row>
    <x:row r="4304" spans="1:25">
      <x:c r="A4304" s="0" t="s">
        <x:v>85</x:v>
      </x:c>
      <x:c r="B4304" s="0" t="n">
        <x:v>2784</x:v>
      </x:c>
      <x:c r="C4304" s="0" t="s">
        <x:v>21</x:v>
      </x:c>
      <x:c r="D4304" s="0" t="s">
        <x:v>22</x:v>
      </x:c>
      <x:c r="E4304" s="0" t="s">
        <x:v>74</x:v>
      </x:c>
      <x:c r="F4304" s="0" t="s">
        <x:v>20</x:v>
      </x:c>
      <x:c r="G4304" s="0" t="n">
        <x:v>173</x:v>
      </x:c>
      <x:c r="H4304" s="4" t="n">
        <x:v>6.272</x:v>
      </x:c>
      <x:c r="I4304" s="4" t="n">
        <x:v>173</x:v>
      </x:c>
      <x:c r="J4304" s="4" t="n">
        <x:v>0.036</x:v>
      </x:c>
      <x:c r="K4304" s="4">
        <x:f>I4304*J4304</x:f>
      </x:c>
      <x:c r="L4304" s="4" t="n">
        <x:v>77.397</x:v>
      </x:c>
      <x:c r="M4304" s="5">
        <x:f>J4304/2.093*100</x:f>
      </x:c>
      <x:c r="N4304" s="6">
        <x:f>M4304*L4304/100</x:f>
      </x:c>
      <x:c r="O4304" s="6">
        <x:f>H4304-N4304</x:f>
      </x:c>
    </x:row>
    <x:row r="4305" spans="1:25">
      <x:c r="A4305" s="0" t="s">
        <x:v>85</x:v>
      </x:c>
      <x:c r="B4305" s="0" t="n">
        <x:v>2784</x:v>
      </x:c>
      <x:c r="C4305" s="0" t="s">
        <x:v>21</x:v>
      </x:c>
      <x:c r="D4305" s="0" t="s">
        <x:v>33</x:v>
      </x:c>
      <x:c r="E4305" s="0" t="s">
        <x:v>73</x:v>
      </x:c>
      <x:c r="F4305" s="0" t="s">
        <x:v>26</x:v>
      </x:c>
      <x:c r="G4305" s="0" t="n">
        <x:v>173</x:v>
      </x:c>
      <x:c r="H4305" s="4" t="n">
        <x:v>13.498</x:v>
      </x:c>
      <x:c r="I4305" s="4" t="n">
        <x:v>173</x:v>
      </x:c>
      <x:c r="J4305" s="4" t="n">
        <x:v>0.078</x:v>
      </x:c>
      <x:c r="K4305" s="4">
        <x:f>I4305*J4305</x:f>
      </x:c>
      <x:c r="L4305" s="4" t="n">
        <x:v>77.397</x:v>
      </x:c>
      <x:c r="M4305" s="5">
        <x:f>J4305/2.093*100</x:f>
      </x:c>
      <x:c r="N4305" s="6">
        <x:f>M4305*L4305/100</x:f>
      </x:c>
      <x:c r="O4305" s="6">
        <x:f>H4305-N4305</x:f>
      </x:c>
    </x:row>
    <x:row r="4306" spans="1:25">
      <x:c r="A4306" s="0" t="s">
        <x:v>85</x:v>
      </x:c>
      <x:c r="B4306" s="0" t="n">
        <x:v>2784</x:v>
      </x:c>
      <x:c r="C4306" s="0" t="s">
        <x:v>21</x:v>
      </x:c>
      <x:c r="D4306" s="0" t="s">
        <x:v>36</x:v>
      </x:c>
      <x:c r="E4306" s="0" t="s">
        <x:v>75</x:v>
      </x:c>
      <x:c r="F4306" s="0" t="s">
        <x:v>26</x:v>
      </x:c>
      <x:c r="G4306" s="0" t="n">
        <x:v>173</x:v>
      </x:c>
      <x:c r="H4306" s="4" t="n">
        <x:v>72.661</x:v>
      </x:c>
      <x:c r="I4306" s="4" t="n">
        <x:v>173</x:v>
      </x:c>
      <x:c r="J4306" s="4" t="n">
        <x:v>0.42</x:v>
      </x:c>
      <x:c r="K4306" s="4">
        <x:f>I4306*J4306</x:f>
      </x:c>
      <x:c r="L4306" s="4" t="n">
        <x:v>77.397</x:v>
      </x:c>
      <x:c r="M4306" s="5">
        <x:f>J4306/2.093*100</x:f>
      </x:c>
      <x:c r="N4306" s="6">
        <x:f>M4306*L4306/100</x:f>
      </x:c>
      <x:c r="O4306" s="6">
        <x:f>H4306-N4306</x:f>
      </x:c>
    </x:row>
    <x:row r="4307" spans="1:25">
      <x:c r="A4307" s="0" t="s">
        <x:v>85</x:v>
      </x:c>
      <x:c r="B4307" s="0" t="n">
        <x:v>2784</x:v>
      </x:c>
      <x:c r="C4307" s="0" t="s">
        <x:v>21</x:v>
      </x:c>
      <x:c r="D4307" s="0" t="s">
        <x:v>36</x:v>
      </x:c>
      <x:c r="E4307" s="0" t="s">
        <x:v>76</x:v>
      </x:c>
      <x:c r="F4307" s="0" t="s">
        <x:v>26</x:v>
      </x:c>
      <x:c r="G4307" s="0" t="n">
        <x:v>173</x:v>
      </x:c>
      <x:c r="H4307" s="4" t="n">
        <x:v>72.66</x:v>
      </x:c>
      <x:c r="I4307" s="4" t="n">
        <x:v>173</x:v>
      </x:c>
      <x:c r="J4307" s="4" t="n">
        <x:v>0.42</x:v>
      </x:c>
      <x:c r="K4307" s="4">
        <x:f>I4307*J4307</x:f>
      </x:c>
      <x:c r="L4307" s="4" t="n">
        <x:v>77.397</x:v>
      </x:c>
      <x:c r="M4307" s="5">
        <x:f>J4307/2.093*100</x:f>
      </x:c>
      <x:c r="N4307" s="6">
        <x:f>M4307*L4307/100</x:f>
      </x:c>
      <x:c r="O4307" s="6">
        <x:f>H4307-N4307</x:f>
      </x:c>
    </x:row>
    <x:row r="4308" spans="1:25">
      <x:c r="A4308" s="0" t="s">
        <x:v>113</x:v>
      </x:c>
      <x:c r="B4308" s="0" t="n">
        <x:v>2785</x:v>
      </x:c>
      <x:c r="C4308" s="0" t="s">
        <x:v>21</x:v>
      </x:c>
      <x:c r="D4308" s="0" t="s">
        <x:v>42</x:v>
      </x:c>
      <x:c r="E4308" s="0" t="s">
        <x:v>43</x:v>
      </x:c>
      <x:c r="F4308" s="0" t="s">
        <x:v>20</x:v>
      </x:c>
      <x:c r="G4308" s="0" t="n">
        <x:v>100</x:v>
      </x:c>
      <x:c r="H4308" s="4" t="n">
        <x:v>30</x:v>
      </x:c>
      <x:c r="I4308" s="4" t="n">
        <x:v>100</x:v>
      </x:c>
      <x:c r="J4308" s="4" t="n">
        <x:v>0.3</x:v>
      </x:c>
      <x:c r="K4308" s="4">
        <x:f>I4308*J4308</x:f>
      </x:c>
      <x:c r="L4308" s="4" t="n">
        <x:v>0</x:v>
      </x:c>
      <x:c r="M4308" s="5">
        <x:f>J4308/3.83*100</x:f>
      </x:c>
      <x:c r="N4308" s="6">
        <x:f>M4308*L4308/100</x:f>
      </x:c>
      <x:c r="O4308" s="6">
        <x:f>H4308-N4308</x:f>
      </x:c>
    </x:row>
    <x:row r="4309" spans="1:25">
      <x:c r="A4309" s="0" t="s">
        <x:v>113</x:v>
      </x:c>
      <x:c r="B4309" s="0" t="n">
        <x:v>2785</x:v>
      </x:c>
      <x:c r="C4309" s="0" t="s">
        <x:v>21</x:v>
      </x:c>
      <x:c r="D4309" s="0" t="s">
        <x:v>42</x:v>
      </x:c>
      <x:c r="E4309" s="0" t="s">
        <x:v>44</x:v>
      </x:c>
      <x:c r="F4309" s="0" t="s">
        <x:v>20</x:v>
      </x:c>
      <x:c r="G4309" s="0" t="n">
        <x:v>100</x:v>
      </x:c>
      <x:c r="H4309" s="4" t="n">
        <x:v>30</x:v>
      </x:c>
      <x:c r="I4309" s="4" t="n">
        <x:v>100</x:v>
      </x:c>
      <x:c r="J4309" s="4" t="n">
        <x:v>0.3</x:v>
      </x:c>
      <x:c r="K4309" s="4">
        <x:f>I4309*J4309</x:f>
      </x:c>
      <x:c r="L4309" s="4" t="n">
        <x:v>0</x:v>
      </x:c>
      <x:c r="M4309" s="5">
        <x:f>J4309/3.83*100</x:f>
      </x:c>
      <x:c r="N4309" s="6">
        <x:f>M4309*L4309/100</x:f>
      </x:c>
      <x:c r="O4309" s="6">
        <x:f>H4309-N4309</x:f>
      </x:c>
    </x:row>
    <x:row r="4310" spans="1:25">
      <x:c r="A4310" s="0" t="s">
        <x:v>113</x:v>
      </x:c>
      <x:c r="B4310" s="0" t="n">
        <x:v>2785</x:v>
      </x:c>
      <x:c r="C4310" s="0" t="s">
        <x:v>21</x:v>
      </x:c>
      <x:c r="D4310" s="0" t="s">
        <x:v>33</x:v>
      </x:c>
      <x:c r="E4310" s="0" t="s">
        <x:v>45</x:v>
      </x:c>
      <x:c r="F4310" s="0" t="s">
        <x:v>26</x:v>
      </x:c>
      <x:c r="G4310" s="0" t="n">
        <x:v>100</x:v>
      </x:c>
      <x:c r="H4310" s="4" t="n">
        <x:v>148</x:v>
      </x:c>
      <x:c r="I4310" s="4" t="n">
        <x:v>100</x:v>
      </x:c>
      <x:c r="J4310" s="4" t="n">
        <x:v>1.48</x:v>
      </x:c>
      <x:c r="K4310" s="4">
        <x:f>I4310*J4310</x:f>
      </x:c>
      <x:c r="L4310" s="4" t="n">
        <x:v>0</x:v>
      </x:c>
      <x:c r="M4310" s="5">
        <x:f>J4310/3.83*100</x:f>
      </x:c>
      <x:c r="N4310" s="6">
        <x:f>M4310*L4310/100</x:f>
      </x:c>
      <x:c r="O4310" s="6">
        <x:f>H4310-N4310</x:f>
      </x:c>
    </x:row>
    <x:row r="4311" spans="1:25">
      <x:c r="A4311" s="0" t="s">
        <x:v>113</x:v>
      </x:c>
      <x:c r="B4311" s="0" t="n">
        <x:v>2785</x:v>
      </x:c>
      <x:c r="C4311" s="0" t="s">
        <x:v>21</x:v>
      </x:c>
      <x:c r="D4311" s="0" t="s">
        <x:v>150</x:v>
      </x:c>
      <x:c r="E4311" s="0" t="s">
        <x:v>46</x:v>
      </x:c>
      <x:c r="F4311" s="0" t="s">
        <x:v>26</x:v>
      </x:c>
      <x:c r="G4311" s="0" t="n">
        <x:v>100</x:v>
      </x:c>
      <x:c r="H4311" s="4" t="n">
        <x:v>175.002</x:v>
      </x:c>
      <x:c r="I4311" s="4" t="n">
        <x:v>100</x:v>
      </x:c>
      <x:c r="J4311" s="4" t="n">
        <x:v>1.75</x:v>
      </x:c>
      <x:c r="K4311" s="4">
        <x:f>I4311*J4311</x:f>
      </x:c>
      <x:c r="L4311" s="4" t="n">
        <x:v>0</x:v>
      </x:c>
      <x:c r="M4311" s="5">
        <x:f>J4311/3.83*100</x:f>
      </x:c>
      <x:c r="N4311" s="6">
        <x:f>M4311*L4311/100</x:f>
      </x:c>
      <x:c r="O4311" s="6">
        <x:f>H4311-N4311</x:f>
      </x:c>
    </x:row>
    <x:row r="4312" spans="1:25">
      <x:c r="A4312" s="0" t="s">
        <x:v>41</x:v>
      </x:c>
      <x:c r="B4312" s="0" t="n">
        <x:v>2786</x:v>
      </x:c>
      <x:c r="C4312" s="0" t="s">
        <x:v>21</x:v>
      </x:c>
      <x:c r="D4312" s="0" t="s">
        <x:v>42</x:v>
      </x:c>
      <x:c r="E4312" s="0" t="s">
        <x:v>43</x:v>
      </x:c>
      <x:c r="F4312" s="0" t="s">
        <x:v>20</x:v>
      </x:c>
      <x:c r="G4312" s="0" t="n">
        <x:v>100</x:v>
      </x:c>
      <x:c r="H4312" s="4" t="n">
        <x:v>30</x:v>
      </x:c>
      <x:c r="I4312" s="4" t="n">
        <x:v>100</x:v>
      </x:c>
      <x:c r="J4312" s="4" t="n">
        <x:v>0.3</x:v>
      </x:c>
      <x:c r="K4312" s="4">
        <x:f>I4312*J4312</x:f>
      </x:c>
      <x:c r="L4312" s="4" t="n">
        <x:v>0</x:v>
      </x:c>
      <x:c r="M4312" s="5">
        <x:f>J4312/3.83*100</x:f>
      </x:c>
      <x:c r="N4312" s="6">
        <x:f>M4312*L4312/100</x:f>
      </x:c>
      <x:c r="O4312" s="6">
        <x:f>H4312-N4312</x:f>
      </x:c>
    </x:row>
    <x:row r="4313" spans="1:25">
      <x:c r="A4313" s="0" t="s">
        <x:v>41</x:v>
      </x:c>
      <x:c r="B4313" s="0" t="n">
        <x:v>2786</x:v>
      </x:c>
      <x:c r="C4313" s="0" t="s">
        <x:v>21</x:v>
      </x:c>
      <x:c r="D4313" s="0" t="s">
        <x:v>42</x:v>
      </x:c>
      <x:c r="E4313" s="0" t="s">
        <x:v>44</x:v>
      </x:c>
      <x:c r="F4313" s="0" t="s">
        <x:v>20</x:v>
      </x:c>
      <x:c r="G4313" s="0" t="n">
        <x:v>100</x:v>
      </x:c>
      <x:c r="H4313" s="4" t="n">
        <x:v>30</x:v>
      </x:c>
      <x:c r="I4313" s="4" t="n">
        <x:v>100</x:v>
      </x:c>
      <x:c r="J4313" s="4" t="n">
        <x:v>0.3</x:v>
      </x:c>
      <x:c r="K4313" s="4">
        <x:f>I4313*J4313</x:f>
      </x:c>
      <x:c r="L4313" s="4" t="n">
        <x:v>0</x:v>
      </x:c>
      <x:c r="M4313" s="5">
        <x:f>J4313/3.83*100</x:f>
      </x:c>
      <x:c r="N4313" s="6">
        <x:f>M4313*L4313/100</x:f>
      </x:c>
      <x:c r="O4313" s="6">
        <x:f>H4313-N4313</x:f>
      </x:c>
    </x:row>
    <x:row r="4314" spans="1:25">
      <x:c r="A4314" s="0" t="s">
        <x:v>41</x:v>
      </x:c>
      <x:c r="B4314" s="0" t="n">
        <x:v>2786</x:v>
      </x:c>
      <x:c r="C4314" s="0" t="s">
        <x:v>21</x:v>
      </x:c>
      <x:c r="D4314" s="0" t="s">
        <x:v>33</x:v>
      </x:c>
      <x:c r="E4314" s="0" t="s">
        <x:v>45</x:v>
      </x:c>
      <x:c r="F4314" s="0" t="s">
        <x:v>26</x:v>
      </x:c>
      <x:c r="G4314" s="0" t="n">
        <x:v>100</x:v>
      </x:c>
      <x:c r="H4314" s="4" t="n">
        <x:v>148</x:v>
      </x:c>
      <x:c r="I4314" s="4" t="n">
        <x:v>100</x:v>
      </x:c>
      <x:c r="J4314" s="4" t="n">
        <x:v>1.48</x:v>
      </x:c>
      <x:c r="K4314" s="4">
        <x:f>I4314*J4314</x:f>
      </x:c>
      <x:c r="L4314" s="4" t="n">
        <x:v>0</x:v>
      </x:c>
      <x:c r="M4314" s="5">
        <x:f>J4314/3.83*100</x:f>
      </x:c>
      <x:c r="N4314" s="6">
        <x:f>M4314*L4314/100</x:f>
      </x:c>
      <x:c r="O4314" s="6">
        <x:f>H4314-N4314</x:f>
      </x:c>
    </x:row>
    <x:row r="4315" spans="1:25">
      <x:c r="A4315" s="0" t="s">
        <x:v>41</x:v>
      </x:c>
      <x:c r="B4315" s="0" t="n">
        <x:v>2786</x:v>
      </x:c>
      <x:c r="C4315" s="0" t="s">
        <x:v>21</x:v>
      </x:c>
      <x:c r="D4315" s="0" t="s">
        <x:v>150</x:v>
      </x:c>
      <x:c r="E4315" s="0" t="s">
        <x:v>46</x:v>
      </x:c>
      <x:c r="F4315" s="0" t="s">
        <x:v>26</x:v>
      </x:c>
      <x:c r="G4315" s="0" t="n">
        <x:v>100</x:v>
      </x:c>
      <x:c r="H4315" s="4" t="n">
        <x:v>174.982</x:v>
      </x:c>
      <x:c r="I4315" s="4" t="n">
        <x:v>100</x:v>
      </x:c>
      <x:c r="J4315" s="4" t="n">
        <x:v>1.75</x:v>
      </x:c>
      <x:c r="K4315" s="4">
        <x:f>I4315*J4315</x:f>
      </x:c>
      <x:c r="L4315" s="4" t="n">
        <x:v>0</x:v>
      </x:c>
      <x:c r="M4315" s="5">
        <x:f>J4315/3.83*100</x:f>
      </x:c>
      <x:c r="N4315" s="6">
        <x:f>M4315*L4315/100</x:f>
      </x:c>
      <x:c r="O4315" s="6">
        <x:f>H4315-N4315</x:f>
      </x:c>
    </x:row>
    <x:row r="4316" spans="1:25">
      <x:c r="A4316" s="0" t="s">
        <x:v>69</x:v>
      </x:c>
      <x:c r="B4316" s="0" t="n">
        <x:v>2787</x:v>
      </x:c>
      <x:c r="C4316" s="0" t="s">
        <x:v>21</x:v>
      </x:c>
      <x:c r="D4316" s="0" t="s">
        <x:v>22</x:v>
      </x:c>
      <x:c r="E4316" s="0" t="s">
        <x:v>23</x:v>
      </x:c>
      <x:c r="F4316" s="0" t="s">
        <x:v>20</x:v>
      </x:c>
      <x:c r="G4316" s="0" t="n">
        <x:v>117</x:v>
      </x:c>
      <x:c r="H4316" s="4" t="n">
        <x:v>43.384</x:v>
      </x:c>
      <x:c r="I4316" s="4" t="n">
        <x:v>117</x:v>
      </x:c>
      <x:c r="J4316" s="4" t="n">
        <x:v>0.371</x:v>
      </x:c>
      <x:c r="K4316" s="4">
        <x:f>I4316*J4316</x:f>
      </x:c>
      <x:c r="L4316" s="4" t="n">
        <x:v>0</x:v>
      </x:c>
      <x:c r="M4316" s="5">
        <x:f>J4316/3.468*100</x:f>
      </x:c>
      <x:c r="N4316" s="6">
        <x:f>M4316*L4316/100</x:f>
      </x:c>
      <x:c r="O4316" s="6">
        <x:f>H4316-N4316</x:f>
      </x:c>
    </x:row>
    <x:row r="4317" spans="1:25">
      <x:c r="A4317" s="0" t="s">
        <x:v>69</x:v>
      </x:c>
      <x:c r="B4317" s="0" t="n">
        <x:v>2787</x:v>
      </x:c>
      <x:c r="C4317" s="0" t="s">
        <x:v>21</x:v>
      </x:c>
      <x:c r="D4317" s="0" t="s">
        <x:v>22</x:v>
      </x:c>
      <x:c r="E4317" s="0" t="s">
        <x:v>23</x:v>
      </x:c>
      <x:c r="F4317" s="0" t="s">
        <x:v>20</x:v>
      </x:c>
      <x:c r="G4317" s="0" t="n">
        <x:v>117</x:v>
      </x:c>
      <x:c r="H4317" s="4" t="n">
        <x:v>43.384</x:v>
      </x:c>
      <x:c r="I4317" s="4" t="n">
        <x:v>117</x:v>
      </x:c>
      <x:c r="J4317" s="4" t="n">
        <x:v>0.371</x:v>
      </x:c>
      <x:c r="K4317" s="4">
        <x:f>I4317*J4317</x:f>
      </x:c>
      <x:c r="L4317" s="4" t="n">
        <x:v>0</x:v>
      </x:c>
      <x:c r="M4317" s="5">
        <x:f>J4317/3.468*100</x:f>
      </x:c>
      <x:c r="N4317" s="6">
        <x:f>M4317*L4317/100</x:f>
      </x:c>
      <x:c r="O4317" s="6">
        <x:f>H4317-N4317</x:f>
      </x:c>
    </x:row>
    <x:row r="4318" spans="1:25">
      <x:c r="A4318" s="0" t="s">
        <x:v>69</x:v>
      </x:c>
      <x:c r="B4318" s="0" t="n">
        <x:v>2787</x:v>
      </x:c>
      <x:c r="C4318" s="0" t="s">
        <x:v>21</x:v>
      </x:c>
      <x:c r="D4318" s="0" t="s">
        <x:v>22</x:v>
      </x:c>
      <x:c r="E4318" s="0" t="s">
        <x:v>23</x:v>
      </x:c>
      <x:c r="F4318" s="0" t="s">
        <x:v>20</x:v>
      </x:c>
      <x:c r="G4318" s="0" t="n">
        <x:v>117</x:v>
      </x:c>
      <x:c r="H4318" s="4" t="n">
        <x:v>39.897</x:v>
      </x:c>
      <x:c r="I4318" s="4" t="n">
        <x:v>117</x:v>
      </x:c>
      <x:c r="J4318" s="4" t="n">
        <x:v>0.341</x:v>
      </x:c>
      <x:c r="K4318" s="4">
        <x:f>I4318*J4318</x:f>
      </x:c>
      <x:c r="L4318" s="4" t="n">
        <x:v>0</x:v>
      </x:c>
      <x:c r="M4318" s="5">
        <x:f>J4318/3.468*100</x:f>
      </x:c>
      <x:c r="N4318" s="6">
        <x:f>M4318*L4318/100</x:f>
      </x:c>
      <x:c r="O4318" s="6">
        <x:f>H4318-N4318</x:f>
      </x:c>
    </x:row>
    <x:row r="4319" spans="1:25">
      <x:c r="A4319" s="0" t="s">
        <x:v>69</x:v>
      </x:c>
      <x:c r="B4319" s="0" t="n">
        <x:v>2787</x:v>
      </x:c>
      <x:c r="C4319" s="0" t="s">
        <x:v>21</x:v>
      </x:c>
      <x:c r="D4319" s="0" t="s">
        <x:v>22</x:v>
      </x:c>
      <x:c r="E4319" s="0" t="s">
        <x:v>23</x:v>
      </x:c>
      <x:c r="F4319" s="0" t="s">
        <x:v>20</x:v>
      </x:c>
      <x:c r="G4319" s="0" t="n">
        <x:v>117</x:v>
      </x:c>
      <x:c r="H4319" s="4" t="n">
        <x:v>13.64</x:v>
      </x:c>
      <x:c r="I4319" s="4" t="n">
        <x:v>117</x:v>
      </x:c>
      <x:c r="J4319" s="4" t="n">
        <x:v>0.117</x:v>
      </x:c>
      <x:c r="K4319" s="4">
        <x:f>I4319*J4319</x:f>
      </x:c>
      <x:c r="L4319" s="4" t="n">
        <x:v>0</x:v>
      </x:c>
      <x:c r="M4319" s="5">
        <x:f>J4319/3.468*100</x:f>
      </x:c>
      <x:c r="N4319" s="6">
        <x:f>M4319*L4319/100</x:f>
      </x:c>
      <x:c r="O4319" s="6">
        <x:f>H4319-N4319</x:f>
      </x:c>
    </x:row>
    <x:row r="4320" spans="1:25">
      <x:c r="A4320" s="0" t="s">
        <x:v>69</x:v>
      </x:c>
      <x:c r="B4320" s="0" t="n">
        <x:v>2787</x:v>
      </x:c>
      <x:c r="C4320" s="0" t="s">
        <x:v>21</x:v>
      </x:c>
      <x:c r="D4320" s="0" t="s">
        <x:v>22</x:v>
      </x:c>
      <x:c r="E4320" s="0" t="s">
        <x:v>23</x:v>
      </x:c>
      <x:c r="F4320" s="0" t="s">
        <x:v>20</x:v>
      </x:c>
      <x:c r="G4320" s="0" t="n">
        <x:v>117</x:v>
      </x:c>
      <x:c r="H4320" s="4" t="n">
        <x:v>13.64</x:v>
      </x:c>
      <x:c r="I4320" s="4" t="n">
        <x:v>117</x:v>
      </x:c>
      <x:c r="J4320" s="4" t="n">
        <x:v>0.117</x:v>
      </x:c>
      <x:c r="K4320" s="4">
        <x:f>I4320*J4320</x:f>
      </x:c>
      <x:c r="L4320" s="4" t="n">
        <x:v>0</x:v>
      </x:c>
      <x:c r="M4320" s="5">
        <x:f>J4320/3.468*100</x:f>
      </x:c>
      <x:c r="N4320" s="6">
        <x:f>M4320*L4320/100</x:f>
      </x:c>
      <x:c r="O4320" s="6">
        <x:f>H4320-N4320</x:f>
      </x:c>
    </x:row>
    <x:row r="4321" spans="1:25">
      <x:c r="A4321" s="0" t="s">
        <x:v>69</x:v>
      </x:c>
      <x:c r="B4321" s="0" t="n">
        <x:v>2787</x:v>
      </x:c>
      <x:c r="C4321" s="0" t="s">
        <x:v>21</x:v>
      </x:c>
      <x:c r="D4321" s="0" t="s">
        <x:v>22</x:v>
      </x:c>
      <x:c r="E4321" s="0" t="s">
        <x:v>23</x:v>
      </x:c>
      <x:c r="F4321" s="0" t="s">
        <x:v>20</x:v>
      </x:c>
      <x:c r="G4321" s="0" t="n">
        <x:v>117</x:v>
      </x:c>
      <x:c r="H4321" s="4" t="n">
        <x:v>43.384</x:v>
      </x:c>
      <x:c r="I4321" s="4" t="n">
        <x:v>117</x:v>
      </x:c>
      <x:c r="J4321" s="4" t="n">
        <x:v>0.371</x:v>
      </x:c>
      <x:c r="K4321" s="4">
        <x:f>I4321*J4321</x:f>
      </x:c>
      <x:c r="L4321" s="4" t="n">
        <x:v>0</x:v>
      </x:c>
      <x:c r="M4321" s="5">
        <x:f>J4321/3.468*100</x:f>
      </x:c>
      <x:c r="N4321" s="6">
        <x:f>M4321*L4321/100</x:f>
      </x:c>
      <x:c r="O4321" s="6">
        <x:f>H4321-N4321</x:f>
      </x:c>
    </x:row>
    <x:row r="4322" spans="1:25">
      <x:c r="A4322" s="0" t="s">
        <x:v>69</x:v>
      </x:c>
      <x:c r="B4322" s="0" t="n">
        <x:v>2787</x:v>
      </x:c>
      <x:c r="C4322" s="0" t="s">
        <x:v>21</x:v>
      </x:c>
      <x:c r="D4322" s="0" t="s">
        <x:v>28</x:v>
      </x:c>
      <x:c r="E4322" s="0" t="s">
        <x:v>19</x:v>
      </x:c>
      <x:c r="F4322" s="0" t="s">
        <x:v>26</x:v>
      </x:c>
      <x:c r="G4322" s="0" t="n">
        <x:v>117</x:v>
      </x:c>
      <x:c r="H4322" s="4" t="n">
        <x:v>30.427</x:v>
      </x:c>
      <x:c r="I4322" s="4" t="n">
        <x:v>117</x:v>
      </x:c>
      <x:c r="J4322" s="4" t="n">
        <x:v>0.26</x:v>
      </x:c>
      <x:c r="K4322" s="4">
        <x:f>I4322*J4322</x:f>
      </x:c>
      <x:c r="L4322" s="4" t="n">
        <x:v>0</x:v>
      </x:c>
      <x:c r="M4322" s="5">
        <x:f>J4322/3.468*100</x:f>
      </x:c>
      <x:c r="N4322" s="6">
        <x:f>M4322*L4322/100</x:f>
      </x:c>
      <x:c r="O4322" s="6">
        <x:f>H4322-N4322</x:f>
      </x:c>
    </x:row>
    <x:row r="4323" spans="1:25">
      <x:c r="A4323" s="0" t="s">
        <x:v>69</x:v>
      </x:c>
      <x:c r="B4323" s="0" t="n">
        <x:v>2787</x:v>
      </x:c>
      <x:c r="C4323" s="0" t="s">
        <x:v>21</x:v>
      </x:c>
      <x:c r="D4323" s="0" t="s">
        <x:v>28</x:v>
      </x:c>
      <x:c r="E4323" s="0" t="s">
        <x:v>23</x:v>
      </x:c>
      <x:c r="F4323" s="0" t="s">
        <x:v>26</x:v>
      </x:c>
      <x:c r="G4323" s="0" t="n">
        <x:v>117</x:v>
      </x:c>
      <x:c r="H4323" s="4" t="n">
        <x:v>178.885</x:v>
      </x:c>
      <x:c r="I4323" s="4" t="n">
        <x:v>117</x:v>
      </x:c>
      <x:c r="J4323" s="4" t="n">
        <x:v>1.52</x:v>
      </x:c>
      <x:c r="K4323" s="4">
        <x:f>I4323*J4323</x:f>
      </x:c>
      <x:c r="L4323" s="4" t="n">
        <x:v>0</x:v>
      </x:c>
      <x:c r="M4323" s="5">
        <x:f>J4323/3.468*100</x:f>
      </x:c>
      <x:c r="N4323" s="6">
        <x:f>M4323*L4323/100</x:f>
      </x:c>
      <x:c r="O4323" s="6">
        <x:f>H4323-N4323</x:f>
      </x:c>
    </x:row>
    <x:row r="4324" spans="1:25">
      <x:c r="A4324" s="0" t="s">
        <x:v>112</x:v>
      </x:c>
      <x:c r="B4324" s="0" t="n">
        <x:v>2789</x:v>
      </x:c>
      <x:c r="C4324" s="0" t="s">
        <x:v>21</x:v>
      </x:c>
      <x:c r="D4324" s="0" t="s">
        <x:v>22</x:v>
      </x:c>
      <x:c r="E4324" s="0" t="s">
        <x:v>23</x:v>
      </x:c>
      <x:c r="F4324" s="0" t="s">
        <x:v>20</x:v>
      </x:c>
      <x:c r="G4324" s="0" t="n">
        <x:v>117</x:v>
      </x:c>
      <x:c r="H4324" s="4" t="n">
        <x:v>43.384</x:v>
      </x:c>
      <x:c r="I4324" s="4" t="n">
        <x:v>117</x:v>
      </x:c>
      <x:c r="J4324" s="4" t="n">
        <x:v>0.371</x:v>
      </x:c>
      <x:c r="K4324" s="4">
        <x:f>I4324*J4324</x:f>
      </x:c>
      <x:c r="L4324" s="4" t="n">
        <x:v>83.994</x:v>
      </x:c>
      <x:c r="M4324" s="5">
        <x:f>J4324/4.257*100</x:f>
      </x:c>
      <x:c r="N4324" s="6">
        <x:f>M4324*L4324/100</x:f>
      </x:c>
      <x:c r="O4324" s="6">
        <x:f>H4324-N4324</x:f>
      </x:c>
    </x:row>
    <x:row r="4325" spans="1:25">
      <x:c r="A4325" s="0" t="s">
        <x:v>112</x:v>
      </x:c>
      <x:c r="B4325" s="0" t="n">
        <x:v>2789</x:v>
      </x:c>
      <x:c r="C4325" s="0" t="s">
        <x:v>21</x:v>
      </x:c>
      <x:c r="D4325" s="0" t="s">
        <x:v>22</x:v>
      </x:c>
      <x:c r="E4325" s="0" t="s">
        <x:v>23</x:v>
      </x:c>
      <x:c r="F4325" s="0" t="s">
        <x:v>20</x:v>
      </x:c>
      <x:c r="G4325" s="0" t="n">
        <x:v>117</x:v>
      </x:c>
      <x:c r="H4325" s="4" t="n">
        <x:v>43.384</x:v>
      </x:c>
      <x:c r="I4325" s="4" t="n">
        <x:v>117</x:v>
      </x:c>
      <x:c r="J4325" s="4" t="n">
        <x:v>0.371</x:v>
      </x:c>
      <x:c r="K4325" s="4">
        <x:f>I4325*J4325</x:f>
      </x:c>
      <x:c r="L4325" s="4" t="n">
        <x:v>83.994</x:v>
      </x:c>
      <x:c r="M4325" s="5">
        <x:f>J4325/4.257*100</x:f>
      </x:c>
      <x:c r="N4325" s="6">
        <x:f>M4325*L4325/100</x:f>
      </x:c>
      <x:c r="O4325" s="6">
        <x:f>H4325-N4325</x:f>
      </x:c>
    </x:row>
    <x:row r="4326" spans="1:25">
      <x:c r="A4326" s="0" t="s">
        <x:v>112</x:v>
      </x:c>
      <x:c r="B4326" s="0" t="n">
        <x:v>2789</x:v>
      </x:c>
      <x:c r="C4326" s="0" t="s">
        <x:v>21</x:v>
      </x:c>
      <x:c r="D4326" s="0" t="s">
        <x:v>22</x:v>
      </x:c>
      <x:c r="E4326" s="0" t="s">
        <x:v>23</x:v>
      </x:c>
      <x:c r="F4326" s="0" t="s">
        <x:v>20</x:v>
      </x:c>
      <x:c r="G4326" s="0" t="n">
        <x:v>117</x:v>
      </x:c>
      <x:c r="H4326" s="4" t="n">
        <x:v>39.897</x:v>
      </x:c>
      <x:c r="I4326" s="4" t="n">
        <x:v>117</x:v>
      </x:c>
      <x:c r="J4326" s="4" t="n">
        <x:v>0.341</x:v>
      </x:c>
      <x:c r="K4326" s="4">
        <x:f>I4326*J4326</x:f>
      </x:c>
      <x:c r="L4326" s="4" t="n">
        <x:v>83.994</x:v>
      </x:c>
      <x:c r="M4326" s="5">
        <x:f>J4326/4.257*100</x:f>
      </x:c>
      <x:c r="N4326" s="6">
        <x:f>M4326*L4326/100</x:f>
      </x:c>
      <x:c r="O4326" s="6">
        <x:f>H4326-N4326</x:f>
      </x:c>
    </x:row>
    <x:row r="4327" spans="1:25">
      <x:c r="A4327" s="0" t="s">
        <x:v>112</x:v>
      </x:c>
      <x:c r="B4327" s="0" t="n">
        <x:v>2789</x:v>
      </x:c>
      <x:c r="C4327" s="0" t="s">
        <x:v>21</x:v>
      </x:c>
      <x:c r="D4327" s="0" t="s">
        <x:v>22</x:v>
      </x:c>
      <x:c r="E4327" s="0" t="s">
        <x:v>23</x:v>
      </x:c>
      <x:c r="F4327" s="0" t="s">
        <x:v>20</x:v>
      </x:c>
      <x:c r="G4327" s="0" t="n">
        <x:v>117</x:v>
      </x:c>
      <x:c r="H4327" s="4" t="n">
        <x:v>39.897</x:v>
      </x:c>
      <x:c r="I4327" s="4" t="n">
        <x:v>117</x:v>
      </x:c>
      <x:c r="J4327" s="4" t="n">
        <x:v>0.341</x:v>
      </x:c>
      <x:c r="K4327" s="4">
        <x:f>I4327*J4327</x:f>
      </x:c>
      <x:c r="L4327" s="4" t="n">
        <x:v>83.994</x:v>
      </x:c>
      <x:c r="M4327" s="5">
        <x:f>J4327/4.257*100</x:f>
      </x:c>
      <x:c r="N4327" s="6">
        <x:f>M4327*L4327/100</x:f>
      </x:c>
      <x:c r="O4327" s="6">
        <x:f>H4327-N4327</x:f>
      </x:c>
    </x:row>
    <x:row r="4328" spans="1:25">
      <x:c r="A4328" s="0" t="s">
        <x:v>112</x:v>
      </x:c>
      <x:c r="B4328" s="0" t="n">
        <x:v>2789</x:v>
      </x:c>
      <x:c r="C4328" s="0" t="s">
        <x:v>21</x:v>
      </x:c>
      <x:c r="D4328" s="0" t="s">
        <x:v>22</x:v>
      </x:c>
      <x:c r="E4328" s="0" t="s">
        <x:v>23</x:v>
      </x:c>
      <x:c r="F4328" s="0" t="s">
        <x:v>20</x:v>
      </x:c>
      <x:c r="G4328" s="0" t="n">
        <x:v>117</x:v>
      </x:c>
      <x:c r="H4328" s="4" t="n">
        <x:v>43.384</x:v>
      </x:c>
      <x:c r="I4328" s="4" t="n">
        <x:v>117</x:v>
      </x:c>
      <x:c r="J4328" s="4" t="n">
        <x:v>0.371</x:v>
      </x:c>
      <x:c r="K4328" s="4">
        <x:f>I4328*J4328</x:f>
      </x:c>
      <x:c r="L4328" s="4" t="n">
        <x:v>83.994</x:v>
      </x:c>
      <x:c r="M4328" s="5">
        <x:f>J4328/4.257*100</x:f>
      </x:c>
      <x:c r="N4328" s="6">
        <x:f>M4328*L4328/100</x:f>
      </x:c>
      <x:c r="O4328" s="6">
        <x:f>H4328-N4328</x:f>
      </x:c>
    </x:row>
    <x:row r="4329" spans="1:25">
      <x:c r="A4329" s="0" t="s">
        <x:v>112</x:v>
      </x:c>
      <x:c r="B4329" s="0" t="n">
        <x:v>2789</x:v>
      </x:c>
      <x:c r="C4329" s="0" t="s">
        <x:v>21</x:v>
      </x:c>
      <x:c r="D4329" s="0" t="s">
        <x:v>22</x:v>
      </x:c>
      <x:c r="E4329" s="0" t="s">
        <x:v>23</x:v>
      </x:c>
      <x:c r="F4329" s="0" t="s">
        <x:v>20</x:v>
      </x:c>
      <x:c r="G4329" s="0" t="n">
        <x:v>117</x:v>
      </x:c>
      <x:c r="H4329" s="4" t="n">
        <x:v>39.897</x:v>
      </x:c>
      <x:c r="I4329" s="4" t="n">
        <x:v>117</x:v>
      </x:c>
      <x:c r="J4329" s="4" t="n">
        <x:v>0.341</x:v>
      </x:c>
      <x:c r="K4329" s="4">
        <x:f>I4329*J4329</x:f>
      </x:c>
      <x:c r="L4329" s="4" t="n">
        <x:v>83.994</x:v>
      </x:c>
      <x:c r="M4329" s="5">
        <x:f>J4329/4.257*100</x:f>
      </x:c>
      <x:c r="N4329" s="6">
        <x:f>M4329*L4329/100</x:f>
      </x:c>
      <x:c r="O4329" s="6">
        <x:f>H4329-N4329</x:f>
      </x:c>
    </x:row>
    <x:row r="4330" spans="1:25">
      <x:c r="A4330" s="0" t="s">
        <x:v>112</x:v>
      </x:c>
      <x:c r="B4330" s="0" t="n">
        <x:v>2789</x:v>
      </x:c>
      <x:c r="C4330" s="0" t="s">
        <x:v>21</x:v>
      </x:c>
      <x:c r="D4330" s="0" t="s">
        <x:v>22</x:v>
      </x:c>
      <x:c r="E4330" s="0" t="s">
        <x:v>23</x:v>
      </x:c>
      <x:c r="F4330" s="0" t="s">
        <x:v>20</x:v>
      </x:c>
      <x:c r="G4330" s="0" t="n">
        <x:v>117</x:v>
      </x:c>
      <x:c r="H4330" s="4" t="n">
        <x:v>39.897</x:v>
      </x:c>
      <x:c r="I4330" s="4" t="n">
        <x:v>117</x:v>
      </x:c>
      <x:c r="J4330" s="4" t="n">
        <x:v>0.341</x:v>
      </x:c>
      <x:c r="K4330" s="4">
        <x:f>I4330*J4330</x:f>
      </x:c>
      <x:c r="L4330" s="4" t="n">
        <x:v>83.994</x:v>
      </x:c>
      <x:c r="M4330" s="5">
        <x:f>J4330/4.257*100</x:f>
      </x:c>
      <x:c r="N4330" s="6">
        <x:f>M4330*L4330/100</x:f>
      </x:c>
      <x:c r="O4330" s="6">
        <x:f>H4330-N4330</x:f>
      </x:c>
    </x:row>
    <x:row r="4331" spans="1:25">
      <x:c r="A4331" s="0" t="s">
        <x:v>112</x:v>
      </x:c>
      <x:c r="B4331" s="0" t="n">
        <x:v>2789</x:v>
      </x:c>
      <x:c r="C4331" s="0" t="s">
        <x:v>21</x:v>
      </x:c>
      <x:c r="D4331" s="0" t="s">
        <x:v>28</x:v>
      </x:c>
      <x:c r="E4331" s="0" t="s">
        <x:v>19</x:v>
      </x:c>
      <x:c r="F4331" s="0" t="s">
        <x:v>26</x:v>
      </x:c>
      <x:c r="G4331" s="0" t="n">
        <x:v>117</x:v>
      </x:c>
      <x:c r="H4331" s="4" t="n">
        <x:v>30.428</x:v>
      </x:c>
      <x:c r="I4331" s="4" t="n">
        <x:v>117</x:v>
      </x:c>
      <x:c r="J4331" s="4" t="n">
        <x:v>0.26</x:v>
      </x:c>
      <x:c r="K4331" s="4">
        <x:f>I4331*J4331</x:f>
      </x:c>
      <x:c r="L4331" s="4" t="n">
        <x:v>83.994</x:v>
      </x:c>
      <x:c r="M4331" s="5">
        <x:f>J4331/4.257*100</x:f>
      </x:c>
      <x:c r="N4331" s="6">
        <x:f>M4331*L4331/100</x:f>
      </x:c>
      <x:c r="O4331" s="6">
        <x:f>H4331-N4331</x:f>
      </x:c>
    </x:row>
    <x:row r="4332" spans="1:25">
      <x:c r="A4332" s="0" t="s">
        <x:v>112</x:v>
      </x:c>
      <x:c r="B4332" s="0" t="n">
        <x:v>2789</x:v>
      </x:c>
      <x:c r="C4332" s="0" t="s">
        <x:v>21</x:v>
      </x:c>
      <x:c r="D4332" s="0" t="s">
        <x:v>28</x:v>
      </x:c>
      <x:c r="E4332" s="0" t="s">
        <x:v>23</x:v>
      </x:c>
      <x:c r="F4332" s="0" t="s">
        <x:v>26</x:v>
      </x:c>
      <x:c r="G4332" s="0" t="n">
        <x:v>117</x:v>
      </x:c>
      <x:c r="H4332" s="4" t="n">
        <x:v>177.84</x:v>
      </x:c>
      <x:c r="I4332" s="4" t="n">
        <x:v>117</x:v>
      </x:c>
      <x:c r="J4332" s="4" t="n">
        <x:v>1.52</x:v>
      </x:c>
      <x:c r="K4332" s="4">
        <x:f>I4332*J4332</x:f>
      </x:c>
      <x:c r="L4332" s="4" t="n">
        <x:v>83.994</x:v>
      </x:c>
      <x:c r="M4332" s="5">
        <x:f>J4332/4.257*100</x:f>
      </x:c>
      <x:c r="N4332" s="6">
        <x:f>M4332*L4332/100</x:f>
      </x:c>
      <x:c r="O4332" s="6">
        <x:f>H4332-N4332</x:f>
      </x:c>
    </x:row>
    <x:row r="4333" spans="1:25">
      <x:c r="A4333" s="0" t="s">
        <x:v>68</x:v>
      </x:c>
      <x:c r="B4333" s="0" t="n">
        <x:v>2790</x:v>
      </x:c>
      <x:c r="C4333" s="0" t="s">
        <x:v>21</x:v>
      </x:c>
      <x:c r="D4333" s="0" t="s">
        <x:v>22</x:v>
      </x:c>
      <x:c r="E4333" s="0" t="s">
        <x:v>23</x:v>
      </x:c>
      <x:c r="F4333" s="0" t="s">
        <x:v>20</x:v>
      </x:c>
      <x:c r="G4333" s="0" t="n">
        <x:v>117</x:v>
      </x:c>
      <x:c r="H4333" s="4" t="n">
        <x:v>43.384</x:v>
      </x:c>
      <x:c r="I4333" s="4" t="n">
        <x:v>117</x:v>
      </x:c>
      <x:c r="J4333" s="4" t="n">
        <x:v>0.371</x:v>
      </x:c>
      <x:c r="K4333" s="4">
        <x:f>I4333*J4333</x:f>
      </x:c>
      <x:c r="L4333" s="4" t="n">
        <x:v>117.3</x:v>
      </x:c>
      <x:c r="M4333" s="5">
        <x:f>J4333/3.916*100</x:f>
      </x:c>
      <x:c r="N4333" s="6">
        <x:f>M4333*L4333/100</x:f>
      </x:c>
      <x:c r="O4333" s="6">
        <x:f>H4333-N4333</x:f>
      </x:c>
    </x:row>
    <x:row r="4334" spans="1:25">
      <x:c r="A4334" s="0" t="s">
        <x:v>68</x:v>
      </x:c>
      <x:c r="B4334" s="0" t="n">
        <x:v>2790</x:v>
      </x:c>
      <x:c r="C4334" s="0" t="s">
        <x:v>21</x:v>
      </x:c>
      <x:c r="D4334" s="0" t="s">
        <x:v>22</x:v>
      </x:c>
      <x:c r="E4334" s="0" t="s">
        <x:v>23</x:v>
      </x:c>
      <x:c r="F4334" s="0" t="s">
        <x:v>20</x:v>
      </x:c>
      <x:c r="G4334" s="0" t="n">
        <x:v>117</x:v>
      </x:c>
      <x:c r="H4334" s="4" t="n">
        <x:v>43.384</x:v>
      </x:c>
      <x:c r="I4334" s="4" t="n">
        <x:v>117</x:v>
      </x:c>
      <x:c r="J4334" s="4" t="n">
        <x:v>0.371</x:v>
      </x:c>
      <x:c r="K4334" s="4">
        <x:f>I4334*J4334</x:f>
      </x:c>
      <x:c r="L4334" s="4" t="n">
        <x:v>117.3</x:v>
      </x:c>
      <x:c r="M4334" s="5">
        <x:f>J4334/3.916*100</x:f>
      </x:c>
      <x:c r="N4334" s="6">
        <x:f>M4334*L4334/100</x:f>
      </x:c>
      <x:c r="O4334" s="6">
        <x:f>H4334-N4334</x:f>
      </x:c>
    </x:row>
    <x:row r="4335" spans="1:25">
      <x:c r="A4335" s="0" t="s">
        <x:v>68</x:v>
      </x:c>
      <x:c r="B4335" s="0" t="n">
        <x:v>2790</x:v>
      </x:c>
      <x:c r="C4335" s="0" t="s">
        <x:v>21</x:v>
      </x:c>
      <x:c r="D4335" s="0" t="s">
        <x:v>22</x:v>
      </x:c>
      <x:c r="E4335" s="0" t="s">
        <x:v>23</x:v>
      </x:c>
      <x:c r="F4335" s="0" t="s">
        <x:v>20</x:v>
      </x:c>
      <x:c r="G4335" s="0" t="n">
        <x:v>117</x:v>
      </x:c>
      <x:c r="H4335" s="4" t="n">
        <x:v>39.897</x:v>
      </x:c>
      <x:c r="I4335" s="4" t="n">
        <x:v>117</x:v>
      </x:c>
      <x:c r="J4335" s="4" t="n">
        <x:v>0.341</x:v>
      </x:c>
      <x:c r="K4335" s="4">
        <x:f>I4335*J4335</x:f>
      </x:c>
      <x:c r="L4335" s="4" t="n">
        <x:v>117.3</x:v>
      </x:c>
      <x:c r="M4335" s="5">
        <x:f>J4335/3.916*100</x:f>
      </x:c>
      <x:c r="N4335" s="6">
        <x:f>M4335*L4335/100</x:f>
      </x:c>
      <x:c r="O4335" s="6">
        <x:f>H4335-N4335</x:f>
      </x:c>
    </x:row>
    <x:row r="4336" spans="1:25">
      <x:c r="A4336" s="0" t="s">
        <x:v>68</x:v>
      </x:c>
      <x:c r="B4336" s="0" t="n">
        <x:v>2790</x:v>
      </x:c>
      <x:c r="C4336" s="0" t="s">
        <x:v>21</x:v>
      </x:c>
      <x:c r="D4336" s="0" t="s">
        <x:v>22</x:v>
      </x:c>
      <x:c r="E4336" s="0" t="s">
        <x:v>23</x:v>
      </x:c>
      <x:c r="F4336" s="0" t="s">
        <x:v>20</x:v>
      </x:c>
      <x:c r="G4336" s="0" t="n">
        <x:v>117</x:v>
      </x:c>
      <x:c r="H4336" s="4" t="n">
        <x:v>39.897</x:v>
      </x:c>
      <x:c r="I4336" s="4" t="n">
        <x:v>117</x:v>
      </x:c>
      <x:c r="J4336" s="4" t="n">
        <x:v>0.341</x:v>
      </x:c>
      <x:c r="K4336" s="4">
        <x:f>I4336*J4336</x:f>
      </x:c>
      <x:c r="L4336" s="4" t="n">
        <x:v>117.3</x:v>
      </x:c>
      <x:c r="M4336" s="5">
        <x:f>J4336/3.916*100</x:f>
      </x:c>
      <x:c r="N4336" s="6">
        <x:f>M4336*L4336/100</x:f>
      </x:c>
      <x:c r="O4336" s="6">
        <x:f>H4336-N4336</x:f>
      </x:c>
    </x:row>
    <x:row r="4337" spans="1:25">
      <x:c r="A4337" s="0" t="s">
        <x:v>68</x:v>
      </x:c>
      <x:c r="B4337" s="0" t="n">
        <x:v>2790</x:v>
      </x:c>
      <x:c r="C4337" s="0" t="s">
        <x:v>21</x:v>
      </x:c>
      <x:c r="D4337" s="0" t="s">
        <x:v>22</x:v>
      </x:c>
      <x:c r="E4337" s="0" t="s">
        <x:v>23</x:v>
      </x:c>
      <x:c r="F4337" s="0" t="s">
        <x:v>20</x:v>
      </x:c>
      <x:c r="G4337" s="0" t="n">
        <x:v>117</x:v>
      </x:c>
      <x:c r="H4337" s="4" t="n">
        <x:v>43.384</x:v>
      </x:c>
      <x:c r="I4337" s="4" t="n">
        <x:v>117</x:v>
      </x:c>
      <x:c r="J4337" s="4" t="n">
        <x:v>0.371</x:v>
      </x:c>
      <x:c r="K4337" s="4">
        <x:f>I4337*J4337</x:f>
      </x:c>
      <x:c r="L4337" s="4" t="n">
        <x:v>117.3</x:v>
      </x:c>
      <x:c r="M4337" s="5">
        <x:f>J4337/3.916*100</x:f>
      </x:c>
      <x:c r="N4337" s="6">
        <x:f>M4337*L4337/100</x:f>
      </x:c>
      <x:c r="O4337" s="6">
        <x:f>H4337-N4337</x:f>
      </x:c>
    </x:row>
    <x:row r="4338" spans="1:25">
      <x:c r="A4338" s="0" t="s">
        <x:v>68</x:v>
      </x:c>
      <x:c r="B4338" s="0" t="n">
        <x:v>2790</x:v>
      </x:c>
      <x:c r="C4338" s="0" t="s">
        <x:v>21</x:v>
      </x:c>
      <x:c r="D4338" s="0" t="s">
        <x:v>22</x:v>
      </x:c>
      <x:c r="E4338" s="0" t="s">
        <x:v>23</x:v>
      </x:c>
      <x:c r="F4338" s="0" t="s">
        <x:v>20</x:v>
      </x:c>
      <x:c r="G4338" s="0" t="n">
        <x:v>117</x:v>
      </x:c>
      <x:c r="H4338" s="4" t="n">
        <x:v>39.897</x:v>
      </x:c>
      <x:c r="I4338" s="4" t="n">
        <x:v>117</x:v>
      </x:c>
      <x:c r="J4338" s="4" t="n">
        <x:v>0.341</x:v>
      </x:c>
      <x:c r="K4338" s="4">
        <x:f>I4338*J4338</x:f>
      </x:c>
      <x:c r="L4338" s="4" t="n">
        <x:v>117.3</x:v>
      </x:c>
      <x:c r="M4338" s="5">
        <x:f>J4338/3.916*100</x:f>
      </x:c>
      <x:c r="N4338" s="6">
        <x:f>M4338*L4338/100</x:f>
      </x:c>
      <x:c r="O4338" s="6">
        <x:f>H4338-N4338</x:f>
      </x:c>
    </x:row>
    <x:row r="4339" spans="1:25">
      <x:c r="A4339" s="0" t="s">
        <x:v>68</x:v>
      </x:c>
      <x:c r="B4339" s="0" t="n">
        <x:v>2790</x:v>
      </x:c>
      <x:c r="C4339" s="0" t="s">
        <x:v>21</x:v>
      </x:c>
      <x:c r="D4339" s="0" t="s">
        <x:v>28</x:v>
      </x:c>
      <x:c r="E4339" s="0" t="s">
        <x:v>19</x:v>
      </x:c>
      <x:c r="F4339" s="0" t="s">
        <x:v>26</x:v>
      </x:c>
      <x:c r="G4339" s="0" t="n">
        <x:v>117</x:v>
      </x:c>
      <x:c r="H4339" s="4" t="n">
        <x:v>30.421</x:v>
      </x:c>
      <x:c r="I4339" s="4" t="n">
        <x:v>117</x:v>
      </x:c>
      <x:c r="J4339" s="4" t="n">
        <x:v>0.26</x:v>
      </x:c>
      <x:c r="K4339" s="4">
        <x:f>I4339*J4339</x:f>
      </x:c>
      <x:c r="L4339" s="4" t="n">
        <x:v>117.3</x:v>
      </x:c>
      <x:c r="M4339" s="5">
        <x:f>J4339/3.916*100</x:f>
      </x:c>
      <x:c r="N4339" s="6">
        <x:f>M4339*L4339/100</x:f>
      </x:c>
      <x:c r="O4339" s="6">
        <x:f>H4339-N4339</x:f>
      </x:c>
    </x:row>
    <x:row r="4340" spans="1:25">
      <x:c r="A4340" s="0" t="s">
        <x:v>68</x:v>
      </x:c>
      <x:c r="B4340" s="0" t="n">
        <x:v>2790</x:v>
      </x:c>
      <x:c r="C4340" s="0" t="s">
        <x:v>21</x:v>
      </x:c>
      <x:c r="D4340" s="0" t="s">
        <x:v>28</x:v>
      </x:c>
      <x:c r="E4340" s="0" t="s">
        <x:v>23</x:v>
      </x:c>
      <x:c r="F4340" s="0" t="s">
        <x:v>26</x:v>
      </x:c>
      <x:c r="G4340" s="0" t="n">
        <x:v>117</x:v>
      </x:c>
      <x:c r="H4340" s="4" t="n">
        <x:v>177.84</x:v>
      </x:c>
      <x:c r="I4340" s="4" t="n">
        <x:v>117</x:v>
      </x:c>
      <x:c r="J4340" s="4" t="n">
        <x:v>1.52</x:v>
      </x:c>
      <x:c r="K4340" s="4">
        <x:f>I4340*J4340</x:f>
      </x:c>
      <x:c r="L4340" s="4" t="n">
        <x:v>117.3</x:v>
      </x:c>
      <x:c r="M4340" s="5">
        <x:f>J4340/3.916*100</x:f>
      </x:c>
      <x:c r="N4340" s="6">
        <x:f>M4340*L4340/100</x:f>
      </x:c>
      <x:c r="O4340" s="6">
        <x:f>H4340-N4340</x:f>
      </x:c>
    </x:row>
    <x:row r="4341" spans="1:25">
      <x:c r="A4341" s="0" t="s">
        <x:v>120</x:v>
      </x:c>
      <x:c r="B4341" s="0" t="n">
        <x:v>2792</x:v>
      </x:c>
      <x:c r="C4341" s="0" t="s">
        <x:v>21</x:v>
      </x:c>
      <x:c r="D4341" s="0" t="s">
        <x:v>22</x:v>
      </x:c>
      <x:c r="E4341" s="0" t="s">
        <x:v>74</x:v>
      </x:c>
      <x:c r="F4341" s="0" t="s">
        <x:v>20</x:v>
      </x:c>
      <x:c r="G4341" s="0" t="n">
        <x:v>173</x:v>
      </x:c>
      <x:c r="H4341" s="4" t="n">
        <x:v>50.4</x:v>
      </x:c>
      <x:c r="I4341" s="4" t="n">
        <x:v>173</x:v>
      </x:c>
      <x:c r="J4341" s="4" t="n">
        <x:v>0.291</x:v>
      </x:c>
      <x:c r="K4341" s="4">
        <x:f>I4341*J4341</x:f>
      </x:c>
      <x:c r="L4341" s="4" t="n">
        <x:v>26.604</x:v>
      </x:c>
      <x:c r="M4341" s="5">
        <x:f>J4341/2.057*100</x:f>
      </x:c>
      <x:c r="N4341" s="6">
        <x:f>M4341*L4341/100</x:f>
      </x:c>
      <x:c r="O4341" s="6">
        <x:f>H4341-N4341</x:f>
      </x:c>
    </x:row>
    <x:row r="4342" spans="1:25">
      <x:c r="A4342" s="0" t="s">
        <x:v>120</x:v>
      </x:c>
      <x:c r="B4342" s="0" t="n">
        <x:v>2792</x:v>
      </x:c>
      <x:c r="C4342" s="0" t="s">
        <x:v>21</x:v>
      </x:c>
      <x:c r="D4342" s="0" t="s">
        <x:v>22</x:v>
      </x:c>
      <x:c r="E4342" s="0" t="s">
        <x:v>74</x:v>
      </x:c>
      <x:c r="F4342" s="0" t="s">
        <x:v>20</x:v>
      </x:c>
      <x:c r="G4342" s="0" t="n">
        <x:v>173</x:v>
      </x:c>
      <x:c r="H4342" s="4" t="n">
        <x:v>50.4</x:v>
      </x:c>
      <x:c r="I4342" s="4" t="n">
        <x:v>173</x:v>
      </x:c>
      <x:c r="J4342" s="4" t="n">
        <x:v>0.291</x:v>
      </x:c>
      <x:c r="K4342" s="4">
        <x:f>I4342*J4342</x:f>
      </x:c>
      <x:c r="L4342" s="4" t="n">
        <x:v>26.604</x:v>
      </x:c>
      <x:c r="M4342" s="5">
        <x:f>J4342/2.057*100</x:f>
      </x:c>
      <x:c r="N4342" s="6">
        <x:f>M4342*L4342/100</x:f>
      </x:c>
      <x:c r="O4342" s="6">
        <x:f>H4342-N4342</x:f>
      </x:c>
    </x:row>
    <x:row r="4343" spans="1:25">
      <x:c r="A4343" s="0" t="s">
        <x:v>120</x:v>
      </x:c>
      <x:c r="B4343" s="0" t="n">
        <x:v>2792</x:v>
      </x:c>
      <x:c r="C4343" s="0" t="s">
        <x:v>21</x:v>
      </x:c>
      <x:c r="D4343" s="0" t="s">
        <x:v>33</x:v>
      </x:c>
      <x:c r="E4343" s="0" t="s">
        <x:v>73</x:v>
      </x:c>
      <x:c r="F4343" s="0" t="s">
        <x:v>20</x:v>
      </x:c>
      <x:c r="G4343" s="0" t="n">
        <x:v>173</x:v>
      </x:c>
      <x:c r="H4343" s="4" t="n">
        <x:v>46.018</x:v>
      </x:c>
      <x:c r="I4343" s="4" t="n">
        <x:v>173</x:v>
      </x:c>
      <x:c r="J4343" s="4" t="n">
        <x:v>0.266</x:v>
      </x:c>
      <x:c r="K4343" s="4">
        <x:f>I4343*J4343</x:f>
      </x:c>
      <x:c r="L4343" s="4" t="n">
        <x:v>26.604</x:v>
      </x:c>
      <x:c r="M4343" s="5">
        <x:f>J4343/2.057*100</x:f>
      </x:c>
      <x:c r="N4343" s="6">
        <x:f>M4343*L4343/100</x:f>
      </x:c>
      <x:c r="O4343" s="6">
        <x:f>H4343-N4343</x:f>
      </x:c>
    </x:row>
    <x:row r="4344" spans="1:25">
      <x:c r="A4344" s="0" t="s">
        <x:v>120</x:v>
      </x:c>
      <x:c r="B4344" s="0" t="n">
        <x:v>2792</x:v>
      </x:c>
      <x:c r="C4344" s="0" t="s">
        <x:v>21</x:v>
      </x:c>
      <x:c r="D4344" s="0" t="s">
        <x:v>22</x:v>
      </x:c>
      <x:c r="E4344" s="0" t="s">
        <x:v>74</x:v>
      </x:c>
      <x:c r="F4344" s="0" t="s">
        <x:v>20</x:v>
      </x:c>
      <x:c r="G4344" s="0" t="n">
        <x:v>173</x:v>
      </x:c>
      <x:c r="H4344" s="4" t="n">
        <x:v>50.4</x:v>
      </x:c>
      <x:c r="I4344" s="4" t="n">
        <x:v>173</x:v>
      </x:c>
      <x:c r="J4344" s="4" t="n">
        <x:v>0.291</x:v>
      </x:c>
      <x:c r="K4344" s="4">
        <x:f>I4344*J4344</x:f>
      </x:c>
      <x:c r="L4344" s="4" t="n">
        <x:v>26.604</x:v>
      </x:c>
      <x:c r="M4344" s="5">
        <x:f>J4344/2.057*100</x:f>
      </x:c>
      <x:c r="N4344" s="6">
        <x:f>M4344*L4344/100</x:f>
      </x:c>
      <x:c r="O4344" s="6">
        <x:f>H4344-N4344</x:f>
      </x:c>
    </x:row>
    <x:row r="4345" spans="1:25">
      <x:c r="A4345" s="0" t="s">
        <x:v>120</x:v>
      </x:c>
      <x:c r="B4345" s="0" t="n">
        <x:v>2792</x:v>
      </x:c>
      <x:c r="C4345" s="0" t="s">
        <x:v>21</x:v>
      </x:c>
      <x:c r="D4345" s="0" t="s">
        <x:v>33</x:v>
      </x:c>
      <x:c r="E4345" s="0" t="s">
        <x:v>73</x:v>
      </x:c>
      <x:c r="F4345" s="0" t="s">
        <x:v>26</x:v>
      </x:c>
      <x:c r="G4345" s="0" t="n">
        <x:v>173</x:v>
      </x:c>
      <x:c r="H4345" s="4" t="n">
        <x:v>13.498</x:v>
      </x:c>
      <x:c r="I4345" s="4" t="n">
        <x:v>173</x:v>
      </x:c>
      <x:c r="J4345" s="4" t="n">
        <x:v>0.078</x:v>
      </x:c>
      <x:c r="K4345" s="4">
        <x:f>I4345*J4345</x:f>
      </x:c>
      <x:c r="L4345" s="4" t="n">
        <x:v>26.604</x:v>
      </x:c>
      <x:c r="M4345" s="5">
        <x:f>J4345/2.057*100</x:f>
      </x:c>
      <x:c r="N4345" s="6">
        <x:f>M4345*L4345/100</x:f>
      </x:c>
      <x:c r="O4345" s="6">
        <x:f>H4345-N4345</x:f>
      </x:c>
    </x:row>
    <x:row r="4346" spans="1:25">
      <x:c r="A4346" s="0" t="s">
        <x:v>120</x:v>
      </x:c>
      <x:c r="B4346" s="0" t="n">
        <x:v>2792</x:v>
      </x:c>
      <x:c r="C4346" s="0" t="s">
        <x:v>21</x:v>
      </x:c>
      <x:c r="D4346" s="0" t="s">
        <x:v>36</x:v>
      </x:c>
      <x:c r="E4346" s="0" t="s">
        <x:v>75</x:v>
      </x:c>
      <x:c r="F4346" s="0" t="s">
        <x:v>26</x:v>
      </x:c>
      <x:c r="G4346" s="0" t="n">
        <x:v>173</x:v>
      </x:c>
      <x:c r="H4346" s="4" t="n">
        <x:v>72.66</x:v>
      </x:c>
      <x:c r="I4346" s="4" t="n">
        <x:v>173</x:v>
      </x:c>
      <x:c r="J4346" s="4" t="n">
        <x:v>0.42</x:v>
      </x:c>
      <x:c r="K4346" s="4">
        <x:f>I4346*J4346</x:f>
      </x:c>
      <x:c r="L4346" s="4" t="n">
        <x:v>26.604</x:v>
      </x:c>
      <x:c r="M4346" s="5">
        <x:f>J4346/2.057*100</x:f>
      </x:c>
      <x:c r="N4346" s="6">
        <x:f>M4346*L4346/100</x:f>
      </x:c>
      <x:c r="O4346" s="6">
        <x:f>H4346-N4346</x:f>
      </x:c>
    </x:row>
    <x:row r="4347" spans="1:25">
      <x:c r="A4347" s="0" t="s">
        <x:v>120</x:v>
      </x:c>
      <x:c r="B4347" s="0" t="n">
        <x:v>2792</x:v>
      </x:c>
      <x:c r="C4347" s="0" t="s">
        <x:v>21</x:v>
      </x:c>
      <x:c r="D4347" s="0" t="s">
        <x:v>36</x:v>
      </x:c>
      <x:c r="E4347" s="0" t="s">
        <x:v>76</x:v>
      </x:c>
      <x:c r="F4347" s="0" t="s">
        <x:v>26</x:v>
      </x:c>
      <x:c r="G4347" s="0" t="n">
        <x:v>173</x:v>
      </x:c>
      <x:c r="H4347" s="4" t="n">
        <x:v>72.662</x:v>
      </x:c>
      <x:c r="I4347" s="4" t="n">
        <x:v>173</x:v>
      </x:c>
      <x:c r="J4347" s="4" t="n">
        <x:v>0.42</x:v>
      </x:c>
      <x:c r="K4347" s="4">
        <x:f>I4347*J4347</x:f>
      </x:c>
      <x:c r="L4347" s="4" t="n">
        <x:v>26.604</x:v>
      </x:c>
      <x:c r="M4347" s="5">
        <x:f>J4347/2.057*100</x:f>
      </x:c>
      <x:c r="N4347" s="6">
        <x:f>M4347*L4347/100</x:f>
      </x:c>
      <x:c r="O4347" s="6">
        <x:f>H4347-N4347</x:f>
      </x:c>
    </x:row>
    <x:row r="4348" spans="1:25">
      <x:c r="A4348" s="0" t="s">
        <x:v>99</x:v>
      </x:c>
      <x:c r="B4348" s="0" t="n">
        <x:v>2801</x:v>
      </x:c>
      <x:c r="C4348" s="0" t="s">
        <x:v>21</x:v>
      </x:c>
      <x:c r="D4348" s="0" t="s">
        <x:v>22</x:v>
      </x:c>
      <x:c r="E4348" s="0" t="s">
        <x:v>23</x:v>
      </x:c>
      <x:c r="F4348" s="0" t="s">
        <x:v>20</x:v>
      </x:c>
      <x:c r="G4348" s="0" t="n">
        <x:v>117</x:v>
      </x:c>
      <x:c r="H4348" s="4" t="n">
        <x:v>43.384</x:v>
      </x:c>
      <x:c r="I4348" s="4" t="n">
        <x:v>117</x:v>
      </x:c>
      <x:c r="J4348" s="4" t="n">
        <x:v>0.371</x:v>
      </x:c>
      <x:c r="K4348" s="4">
        <x:f>I4348*J4348</x:f>
      </x:c>
      <x:c r="L4348" s="4" t="n">
        <x:v>6.3</x:v>
      </x:c>
      <x:c r="M4348" s="5">
        <x:f>J4348/3.234*100</x:f>
      </x:c>
      <x:c r="N4348" s="6">
        <x:f>M4348*L4348/100</x:f>
      </x:c>
      <x:c r="O4348" s="6">
        <x:f>H4348-N4348</x:f>
      </x:c>
    </x:row>
    <x:row r="4349" spans="1:25">
      <x:c r="A4349" s="0" t="s">
        <x:v>99</x:v>
      </x:c>
      <x:c r="B4349" s="0" t="n">
        <x:v>2801</x:v>
      </x:c>
      <x:c r="C4349" s="0" t="s">
        <x:v>21</x:v>
      </x:c>
      <x:c r="D4349" s="0" t="s">
        <x:v>22</x:v>
      </x:c>
      <x:c r="E4349" s="0" t="s">
        <x:v>23</x:v>
      </x:c>
      <x:c r="F4349" s="0" t="s">
        <x:v>20</x:v>
      </x:c>
      <x:c r="G4349" s="0" t="n">
        <x:v>117</x:v>
      </x:c>
      <x:c r="H4349" s="4" t="n">
        <x:v>43.384</x:v>
      </x:c>
      <x:c r="I4349" s="4" t="n">
        <x:v>117</x:v>
      </x:c>
      <x:c r="J4349" s="4" t="n">
        <x:v>0.371</x:v>
      </x:c>
      <x:c r="K4349" s="4">
        <x:f>I4349*J4349</x:f>
      </x:c>
      <x:c r="L4349" s="4" t="n">
        <x:v>6.3</x:v>
      </x:c>
      <x:c r="M4349" s="5">
        <x:f>J4349/3.234*100</x:f>
      </x:c>
      <x:c r="N4349" s="6">
        <x:f>M4349*L4349/100</x:f>
      </x:c>
      <x:c r="O4349" s="6">
        <x:f>H4349-N4349</x:f>
      </x:c>
    </x:row>
    <x:row r="4350" spans="1:25">
      <x:c r="A4350" s="0" t="s">
        <x:v>99</x:v>
      </x:c>
      <x:c r="B4350" s="0" t="n">
        <x:v>2801</x:v>
      </x:c>
      <x:c r="C4350" s="0" t="s">
        <x:v>21</x:v>
      </x:c>
      <x:c r="D4350" s="0" t="s">
        <x:v>22</x:v>
      </x:c>
      <x:c r="E4350" s="0" t="s">
        <x:v>23</x:v>
      </x:c>
      <x:c r="F4350" s="0" t="s">
        <x:v>20</x:v>
      </x:c>
      <x:c r="G4350" s="0" t="n">
        <x:v>117</x:v>
      </x:c>
      <x:c r="H4350" s="4" t="n">
        <x:v>39.897</x:v>
      </x:c>
      <x:c r="I4350" s="4" t="n">
        <x:v>117</x:v>
      </x:c>
      <x:c r="J4350" s="4" t="n">
        <x:v>0.341</x:v>
      </x:c>
      <x:c r="K4350" s="4">
        <x:f>I4350*J4350</x:f>
      </x:c>
      <x:c r="L4350" s="4" t="n">
        <x:v>6.3</x:v>
      </x:c>
      <x:c r="M4350" s="5">
        <x:f>J4350/3.234*100</x:f>
      </x:c>
      <x:c r="N4350" s="6">
        <x:f>M4350*L4350/100</x:f>
      </x:c>
      <x:c r="O4350" s="6">
        <x:f>H4350-N4350</x:f>
      </x:c>
    </x:row>
    <x:row r="4351" spans="1:25">
      <x:c r="A4351" s="0" t="s">
        <x:v>99</x:v>
      </x:c>
      <x:c r="B4351" s="0" t="n">
        <x:v>2801</x:v>
      </x:c>
      <x:c r="C4351" s="0" t="s">
        <x:v>21</x:v>
      </x:c>
      <x:c r="D4351" s="0" t="s">
        <x:v>22</x:v>
      </x:c>
      <x:c r="E4351" s="0" t="s">
        <x:v>23</x:v>
      </x:c>
      <x:c r="F4351" s="0" t="s">
        <x:v>20</x:v>
      </x:c>
      <x:c r="G4351" s="0" t="n">
        <x:v>117</x:v>
      </x:c>
      <x:c r="H4351" s="4" t="n">
        <x:v>43.384</x:v>
      </x:c>
      <x:c r="I4351" s="4" t="n">
        <x:v>117</x:v>
      </x:c>
      <x:c r="J4351" s="4" t="n">
        <x:v>0.371</x:v>
      </x:c>
      <x:c r="K4351" s="4">
        <x:f>I4351*J4351</x:f>
      </x:c>
      <x:c r="L4351" s="4" t="n">
        <x:v>6.3</x:v>
      </x:c>
      <x:c r="M4351" s="5">
        <x:f>J4351/3.234*100</x:f>
      </x:c>
      <x:c r="N4351" s="6">
        <x:f>M4351*L4351/100</x:f>
      </x:c>
      <x:c r="O4351" s="6">
        <x:f>H4351-N4351</x:f>
      </x:c>
    </x:row>
    <x:row r="4352" spans="1:25">
      <x:c r="A4352" s="0" t="s">
        <x:v>99</x:v>
      </x:c>
      <x:c r="B4352" s="0" t="n">
        <x:v>2801</x:v>
      </x:c>
      <x:c r="C4352" s="0" t="s">
        <x:v>21</x:v>
      </x:c>
      <x:c r="D4352" s="0" t="s">
        <x:v>28</x:v>
      </x:c>
      <x:c r="E4352" s="0" t="s">
        <x:v>19</x:v>
      </x:c>
      <x:c r="F4352" s="0" t="s">
        <x:v>26</x:v>
      </x:c>
      <x:c r="G4352" s="0" t="n">
        <x:v>117</x:v>
      </x:c>
      <x:c r="H4352" s="4" t="n">
        <x:v>30.43</x:v>
      </x:c>
      <x:c r="I4352" s="4" t="n">
        <x:v>117</x:v>
      </x:c>
      <x:c r="J4352" s="4" t="n">
        <x:v>0.26</x:v>
      </x:c>
      <x:c r="K4352" s="4">
        <x:f>I4352*J4352</x:f>
      </x:c>
      <x:c r="L4352" s="4" t="n">
        <x:v>6.3</x:v>
      </x:c>
      <x:c r="M4352" s="5">
        <x:f>J4352/3.234*100</x:f>
      </x:c>
      <x:c r="N4352" s="6">
        <x:f>M4352*L4352/100</x:f>
      </x:c>
      <x:c r="O4352" s="6">
        <x:f>H4352-N4352</x:f>
      </x:c>
    </x:row>
    <x:row r="4353" spans="1:25">
      <x:c r="A4353" s="0" t="s">
        <x:v>99</x:v>
      </x:c>
      <x:c r="B4353" s="0" t="n">
        <x:v>2801</x:v>
      </x:c>
      <x:c r="C4353" s="0" t="s">
        <x:v>21</x:v>
      </x:c>
      <x:c r="D4353" s="0" t="s">
        <x:v>28</x:v>
      </x:c>
      <x:c r="E4353" s="0" t="s">
        <x:v>23</x:v>
      </x:c>
      <x:c r="F4353" s="0" t="s">
        <x:v>26</x:v>
      </x:c>
      <x:c r="G4353" s="0" t="n">
        <x:v>117</x:v>
      </x:c>
      <x:c r="H4353" s="4" t="n">
        <x:v>177.84</x:v>
      </x:c>
      <x:c r="I4353" s="4" t="n">
        <x:v>117</x:v>
      </x:c>
      <x:c r="J4353" s="4" t="n">
        <x:v>1.52</x:v>
      </x:c>
      <x:c r="K4353" s="4">
        <x:f>I4353*J4353</x:f>
      </x:c>
      <x:c r="L4353" s="4" t="n">
        <x:v>6.3</x:v>
      </x:c>
      <x:c r="M4353" s="5">
        <x:f>J4353/3.234*100</x:f>
      </x:c>
      <x:c r="N4353" s="6">
        <x:f>M4353*L4353/100</x:f>
      </x:c>
      <x:c r="O4353" s="6">
        <x:f>H4353-N4353</x:f>
      </x:c>
    </x:row>
    <x:row r="4354" spans="1:25">
      <x:c r="A4354" s="0" t="s">
        <x:v>147</x:v>
      </x:c>
      <x:c r="B4354" s="0" t="n">
        <x:v>2802</x:v>
      </x:c>
      <x:c r="C4354" s="0" t="s">
        <x:v>21</x:v>
      </x:c>
      <x:c r="D4354" s="0" t="s">
        <x:v>22</x:v>
      </x:c>
      <x:c r="E4354" s="0" t="s">
        <x:v>23</x:v>
      </x:c>
      <x:c r="F4354" s="0" t="s">
        <x:v>20</x:v>
      </x:c>
      <x:c r="G4354" s="0" t="n">
        <x:v>117</x:v>
      </x:c>
      <x:c r="H4354" s="4" t="n">
        <x:v>43.384</x:v>
      </x:c>
      <x:c r="I4354" s="4" t="n">
        <x:v>117</x:v>
      </x:c>
      <x:c r="J4354" s="4" t="n">
        <x:v>0.371</x:v>
      </x:c>
      <x:c r="K4354" s="4">
        <x:f>I4354*J4354</x:f>
      </x:c>
      <x:c r="L4354" s="4" t="n">
        <x:v>0</x:v>
      </x:c>
      <x:c r="M4354" s="5">
        <x:f>J4354/2.863*100</x:f>
      </x:c>
      <x:c r="N4354" s="6">
        <x:f>M4354*L4354/100</x:f>
      </x:c>
      <x:c r="O4354" s="6">
        <x:f>H4354-N4354</x:f>
      </x:c>
    </x:row>
    <x:row r="4355" spans="1:25">
      <x:c r="A4355" s="0" t="s">
        <x:v>147</x:v>
      </x:c>
      <x:c r="B4355" s="0" t="n">
        <x:v>2802</x:v>
      </x:c>
      <x:c r="C4355" s="0" t="s">
        <x:v>21</x:v>
      </x:c>
      <x:c r="D4355" s="0" t="s">
        <x:v>22</x:v>
      </x:c>
      <x:c r="E4355" s="0" t="s">
        <x:v>23</x:v>
      </x:c>
      <x:c r="F4355" s="0" t="s">
        <x:v>20</x:v>
      </x:c>
      <x:c r="G4355" s="0" t="n">
        <x:v>117</x:v>
      </x:c>
      <x:c r="H4355" s="4" t="n">
        <x:v>43.384</x:v>
      </x:c>
      <x:c r="I4355" s="4" t="n">
        <x:v>117</x:v>
      </x:c>
      <x:c r="J4355" s="4" t="n">
        <x:v>0.371</x:v>
      </x:c>
      <x:c r="K4355" s="4">
        <x:f>I4355*J4355</x:f>
      </x:c>
      <x:c r="L4355" s="4" t="n">
        <x:v>0</x:v>
      </x:c>
      <x:c r="M4355" s="5">
        <x:f>J4355/2.863*100</x:f>
      </x:c>
      <x:c r="N4355" s="6">
        <x:f>M4355*L4355/100</x:f>
      </x:c>
      <x:c r="O4355" s="6">
        <x:f>H4355-N4355</x:f>
      </x:c>
    </x:row>
    <x:row r="4356" spans="1:25">
      <x:c r="A4356" s="0" t="s">
        <x:v>147</x:v>
      </x:c>
      <x:c r="B4356" s="0" t="n">
        <x:v>2802</x:v>
      </x:c>
      <x:c r="C4356" s="0" t="s">
        <x:v>21</x:v>
      </x:c>
      <x:c r="D4356" s="0" t="s">
        <x:v>22</x:v>
      </x:c>
      <x:c r="E4356" s="0" t="s">
        <x:v>23</x:v>
      </x:c>
      <x:c r="F4356" s="0" t="s">
        <x:v>20</x:v>
      </x:c>
      <x:c r="G4356" s="0" t="n">
        <x:v>117</x:v>
      </x:c>
      <x:c r="H4356" s="4" t="n">
        <x:v>39.897</x:v>
      </x:c>
      <x:c r="I4356" s="4" t="n">
        <x:v>117</x:v>
      </x:c>
      <x:c r="J4356" s="4" t="n">
        <x:v>0.341</x:v>
      </x:c>
      <x:c r="K4356" s="4">
        <x:f>I4356*J4356</x:f>
      </x:c>
      <x:c r="L4356" s="4" t="n">
        <x:v>0</x:v>
      </x:c>
      <x:c r="M4356" s="5">
        <x:f>J4356/2.863*100</x:f>
      </x:c>
      <x:c r="N4356" s="6">
        <x:f>M4356*L4356/100</x:f>
      </x:c>
      <x:c r="O4356" s="6">
        <x:f>H4356-N4356</x:f>
      </x:c>
    </x:row>
    <x:row r="4357" spans="1:25">
      <x:c r="A4357" s="0" t="s">
        <x:v>147</x:v>
      </x:c>
      <x:c r="B4357" s="0" t="n">
        <x:v>2802</x:v>
      </x:c>
      <x:c r="C4357" s="0" t="s">
        <x:v>21</x:v>
      </x:c>
      <x:c r="D4357" s="0" t="s">
        <x:v>28</x:v>
      </x:c>
      <x:c r="E4357" s="0" t="s">
        <x:v>19</x:v>
      </x:c>
      <x:c r="F4357" s="0" t="s">
        <x:v>26</x:v>
      </x:c>
      <x:c r="G4357" s="0" t="n">
        <x:v>117</x:v>
      </x:c>
      <x:c r="H4357" s="4" t="n">
        <x:v>30.431</x:v>
      </x:c>
      <x:c r="I4357" s="4" t="n">
        <x:v>117</x:v>
      </x:c>
      <x:c r="J4357" s="4" t="n">
        <x:v>0.26</x:v>
      </x:c>
      <x:c r="K4357" s="4">
        <x:f>I4357*J4357</x:f>
      </x:c>
      <x:c r="L4357" s="4" t="n">
        <x:v>0</x:v>
      </x:c>
      <x:c r="M4357" s="5">
        <x:f>J4357/2.863*100</x:f>
      </x:c>
      <x:c r="N4357" s="6">
        <x:f>M4357*L4357/100</x:f>
      </x:c>
      <x:c r="O4357" s="6">
        <x:f>H4357-N4357</x:f>
      </x:c>
    </x:row>
    <x:row r="4358" spans="1:25">
      <x:c r="A4358" s="0" t="s">
        <x:v>147</x:v>
      </x:c>
      <x:c r="B4358" s="0" t="n">
        <x:v>2802</x:v>
      </x:c>
      <x:c r="C4358" s="0" t="s">
        <x:v>21</x:v>
      </x:c>
      <x:c r="D4358" s="0" t="s">
        <x:v>28</x:v>
      </x:c>
      <x:c r="E4358" s="0" t="s">
        <x:v>23</x:v>
      </x:c>
      <x:c r="F4358" s="0" t="s">
        <x:v>26</x:v>
      </x:c>
      <x:c r="G4358" s="0" t="n">
        <x:v>117</x:v>
      </x:c>
      <x:c r="H4358" s="4" t="n">
        <x:v>177.84</x:v>
      </x:c>
      <x:c r="I4358" s="4" t="n">
        <x:v>117</x:v>
      </x:c>
      <x:c r="J4358" s="4" t="n">
        <x:v>1.52</x:v>
      </x:c>
      <x:c r="K4358" s="4">
        <x:f>I4358*J4358</x:f>
      </x:c>
      <x:c r="L4358" s="4" t="n">
        <x:v>0</x:v>
      </x:c>
      <x:c r="M4358" s="5">
        <x:f>J4358/2.863*100</x:f>
      </x:c>
      <x:c r="N4358" s="6">
        <x:f>M4358*L4358/100</x:f>
      </x:c>
      <x:c r="O4358" s="6">
        <x:f>H4358-N4358</x:f>
      </x:c>
    </x:row>
    <x:row r="4359" spans="1:25">
      <x:c r="A4359" s="0" t="s">
        <x:v>68</x:v>
      </x:c>
      <x:c r="B4359" s="0" t="n">
        <x:v>2803</x:v>
      </x:c>
      <x:c r="C4359" s="0" t="s">
        <x:v>21</x:v>
      </x:c>
      <x:c r="D4359" s="0" t="s">
        <x:v>22</x:v>
      </x:c>
      <x:c r="E4359" s="0" t="s">
        <x:v>23</x:v>
      </x:c>
      <x:c r="F4359" s="0" t="s">
        <x:v>20</x:v>
      </x:c>
      <x:c r="G4359" s="0" t="n">
        <x:v>177</x:v>
      </x:c>
      <x:c r="H4359" s="4" t="n">
        <x:v>43.384</x:v>
      </x:c>
      <x:c r="I4359" s="4" t="n">
        <x:v>177</x:v>
      </x:c>
      <x:c r="J4359" s="4" t="n">
        <x:v>0.245</x:v>
      </x:c>
      <x:c r="K4359" s="4">
        <x:f>I4359*J4359</x:f>
      </x:c>
      <x:c r="L4359" s="4" t="n">
        <x:v>0</x:v>
      </x:c>
      <x:c r="M4359" s="5">
        <x:f>J4359/3.254*100</x:f>
      </x:c>
      <x:c r="N4359" s="6">
        <x:f>M4359*L4359/100</x:f>
      </x:c>
      <x:c r="O4359" s="6">
        <x:f>H4359-N4359</x:f>
      </x:c>
    </x:row>
    <x:row r="4360" spans="1:25">
      <x:c r="A4360" s="0" t="s">
        <x:v>68</x:v>
      </x:c>
      <x:c r="B4360" s="0" t="n">
        <x:v>2803</x:v>
      </x:c>
      <x:c r="C4360" s="0" t="s">
        <x:v>21</x:v>
      </x:c>
      <x:c r="D4360" s="0" t="s">
        <x:v>22</x:v>
      </x:c>
      <x:c r="E4360" s="0" t="s">
        <x:v>23</x:v>
      </x:c>
      <x:c r="F4360" s="0" t="s">
        <x:v>20</x:v>
      </x:c>
      <x:c r="G4360" s="0" t="n">
        <x:v>177</x:v>
      </x:c>
      <x:c r="H4360" s="4" t="n">
        <x:v>43.384</x:v>
      </x:c>
      <x:c r="I4360" s="4" t="n">
        <x:v>177</x:v>
      </x:c>
      <x:c r="J4360" s="4" t="n">
        <x:v>0.245</x:v>
      </x:c>
      <x:c r="K4360" s="4">
        <x:f>I4360*J4360</x:f>
      </x:c>
      <x:c r="L4360" s="4" t="n">
        <x:v>0</x:v>
      </x:c>
      <x:c r="M4360" s="5">
        <x:f>J4360/3.254*100</x:f>
      </x:c>
      <x:c r="N4360" s="6">
        <x:f>M4360*L4360/100</x:f>
      </x:c>
      <x:c r="O4360" s="6">
        <x:f>H4360-N4360</x:f>
      </x:c>
    </x:row>
    <x:row r="4361" spans="1:25">
      <x:c r="A4361" s="0" t="s">
        <x:v>68</x:v>
      </x:c>
      <x:c r="B4361" s="0" t="n">
        <x:v>2803</x:v>
      </x:c>
      <x:c r="C4361" s="0" t="s">
        <x:v>21</x:v>
      </x:c>
      <x:c r="D4361" s="0" t="s">
        <x:v>22</x:v>
      </x:c>
      <x:c r="E4361" s="0" t="s">
        <x:v>23</x:v>
      </x:c>
      <x:c r="F4361" s="0" t="s">
        <x:v>20</x:v>
      </x:c>
      <x:c r="G4361" s="0" t="n">
        <x:v>177</x:v>
      </x:c>
      <x:c r="H4361" s="4" t="n">
        <x:v>43.384</x:v>
      </x:c>
      <x:c r="I4361" s="4" t="n">
        <x:v>177</x:v>
      </x:c>
      <x:c r="J4361" s="4" t="n">
        <x:v>0.245</x:v>
      </x:c>
      <x:c r="K4361" s="4">
        <x:f>I4361*J4361</x:f>
      </x:c>
      <x:c r="L4361" s="4" t="n">
        <x:v>0</x:v>
      </x:c>
      <x:c r="M4361" s="5">
        <x:f>J4361/3.254*100</x:f>
      </x:c>
      <x:c r="N4361" s="6">
        <x:f>M4361*L4361/100</x:f>
      </x:c>
      <x:c r="O4361" s="6">
        <x:f>H4361-N4361</x:f>
      </x:c>
    </x:row>
    <x:row r="4362" spans="1:25">
      <x:c r="A4362" s="0" t="s">
        <x:v>68</x:v>
      </x:c>
      <x:c r="B4362" s="0" t="n">
        <x:v>2803</x:v>
      </x:c>
      <x:c r="C4362" s="0" t="s">
        <x:v>21</x:v>
      </x:c>
      <x:c r="D4362" s="0" t="s">
        <x:v>22</x:v>
      </x:c>
      <x:c r="E4362" s="0" t="s">
        <x:v>23</x:v>
      </x:c>
      <x:c r="F4362" s="0" t="s">
        <x:v>20</x:v>
      </x:c>
      <x:c r="G4362" s="0" t="n">
        <x:v>177</x:v>
      </x:c>
      <x:c r="H4362" s="4" t="n">
        <x:v>43.384</x:v>
      </x:c>
      <x:c r="I4362" s="4" t="n">
        <x:v>177</x:v>
      </x:c>
      <x:c r="J4362" s="4" t="n">
        <x:v>0.245</x:v>
      </x:c>
      <x:c r="K4362" s="4">
        <x:f>I4362*J4362</x:f>
      </x:c>
      <x:c r="L4362" s="4" t="n">
        <x:v>0</x:v>
      </x:c>
      <x:c r="M4362" s="5">
        <x:f>J4362/3.254*100</x:f>
      </x:c>
      <x:c r="N4362" s="6">
        <x:f>M4362*L4362/100</x:f>
      </x:c>
      <x:c r="O4362" s="6">
        <x:f>H4362-N4362</x:f>
      </x:c>
    </x:row>
    <x:row r="4363" spans="1:25">
      <x:c r="A4363" s="0" t="s">
        <x:v>68</x:v>
      </x:c>
      <x:c r="B4363" s="0" t="n">
        <x:v>2803</x:v>
      </x:c>
      <x:c r="C4363" s="0" t="s">
        <x:v>21</x:v>
      </x:c>
      <x:c r="D4363" s="0" t="s">
        <x:v>22</x:v>
      </x:c>
      <x:c r="E4363" s="0" t="s">
        <x:v>23</x:v>
      </x:c>
      <x:c r="F4363" s="0" t="s">
        <x:v>20</x:v>
      </x:c>
      <x:c r="G4363" s="0" t="n">
        <x:v>177</x:v>
      </x:c>
      <x:c r="H4363" s="4" t="n">
        <x:v>39.897</x:v>
      </x:c>
      <x:c r="I4363" s="4" t="n">
        <x:v>177</x:v>
      </x:c>
      <x:c r="J4363" s="4" t="n">
        <x:v>0.225</x:v>
      </x:c>
      <x:c r="K4363" s="4">
        <x:f>I4363*J4363</x:f>
      </x:c>
      <x:c r="L4363" s="4" t="n">
        <x:v>0</x:v>
      </x:c>
      <x:c r="M4363" s="5">
        <x:f>J4363/3.254*100</x:f>
      </x:c>
      <x:c r="N4363" s="6">
        <x:f>M4363*L4363/100</x:f>
      </x:c>
      <x:c r="O4363" s="6">
        <x:f>H4363-N4363</x:f>
      </x:c>
    </x:row>
    <x:row r="4364" spans="1:25">
      <x:c r="A4364" s="0" t="s">
        <x:v>68</x:v>
      </x:c>
      <x:c r="B4364" s="0" t="n">
        <x:v>2803</x:v>
      </x:c>
      <x:c r="C4364" s="0" t="s">
        <x:v>21</x:v>
      </x:c>
      <x:c r="D4364" s="0" t="s">
        <x:v>22</x:v>
      </x:c>
      <x:c r="E4364" s="0" t="s">
        <x:v>23</x:v>
      </x:c>
      <x:c r="F4364" s="0" t="s">
        <x:v>20</x:v>
      </x:c>
      <x:c r="G4364" s="0" t="n">
        <x:v>177</x:v>
      </x:c>
      <x:c r="H4364" s="4" t="n">
        <x:v>7.843</x:v>
      </x:c>
      <x:c r="I4364" s="4" t="n">
        <x:v>177</x:v>
      </x:c>
      <x:c r="J4364" s="4" t="n">
        <x:v>0.044</x:v>
      </x:c>
      <x:c r="K4364" s="4">
        <x:f>I4364*J4364</x:f>
      </x:c>
      <x:c r="L4364" s="4" t="n">
        <x:v>0</x:v>
      </x:c>
      <x:c r="M4364" s="5">
        <x:f>J4364/3.254*100</x:f>
      </x:c>
      <x:c r="N4364" s="6">
        <x:f>M4364*L4364/100</x:f>
      </x:c>
      <x:c r="O4364" s="6">
        <x:f>H4364-N4364</x:f>
      </x:c>
    </x:row>
    <x:row r="4365" spans="1:25">
      <x:c r="A4365" s="0" t="s">
        <x:v>68</x:v>
      </x:c>
      <x:c r="B4365" s="0" t="n">
        <x:v>2803</x:v>
      </x:c>
      <x:c r="C4365" s="0" t="s">
        <x:v>21</x:v>
      </x:c>
      <x:c r="D4365" s="0" t="s">
        <x:v>22</x:v>
      </x:c>
      <x:c r="E4365" s="0" t="s">
        <x:v>23</x:v>
      </x:c>
      <x:c r="F4365" s="0" t="s">
        <x:v>20</x:v>
      </x:c>
      <x:c r="G4365" s="0" t="n">
        <x:v>177</x:v>
      </x:c>
      <x:c r="H4365" s="4" t="n">
        <x:v>39.897</x:v>
      </x:c>
      <x:c r="I4365" s="4" t="n">
        <x:v>177</x:v>
      </x:c>
      <x:c r="J4365" s="4" t="n">
        <x:v>0.225</x:v>
      </x:c>
      <x:c r="K4365" s="4">
        <x:f>I4365*J4365</x:f>
      </x:c>
      <x:c r="L4365" s="4" t="n">
        <x:v>0</x:v>
      </x:c>
      <x:c r="M4365" s="5">
        <x:f>J4365/3.254*100</x:f>
      </x:c>
      <x:c r="N4365" s="6">
        <x:f>M4365*L4365/100</x:f>
      </x:c>
      <x:c r="O4365" s="6">
        <x:f>H4365-N4365</x:f>
      </x:c>
    </x:row>
    <x:row r="4366" spans="1:25">
      <x:c r="A4366" s="0" t="s">
        <x:v>68</x:v>
      </x:c>
      <x:c r="B4366" s="0" t="n">
        <x:v>2803</x:v>
      </x:c>
      <x:c r="C4366" s="0" t="s">
        <x:v>21</x:v>
      </x:c>
      <x:c r="D4366" s="0" t="s">
        <x:v>28</x:v>
      </x:c>
      <x:c r="E4366" s="0" t="s">
        <x:v>19</x:v>
      </x:c>
      <x:c r="F4366" s="0" t="s">
        <x:v>26</x:v>
      </x:c>
      <x:c r="G4366" s="0" t="n">
        <x:v>177</x:v>
      </x:c>
      <x:c r="H4366" s="4" t="n">
        <x:v>46.02</x:v>
      </x:c>
      <x:c r="I4366" s="4" t="n">
        <x:v>177</x:v>
      </x:c>
      <x:c r="J4366" s="4" t="n">
        <x:v>0.26</x:v>
      </x:c>
      <x:c r="K4366" s="4">
        <x:f>I4366*J4366</x:f>
      </x:c>
      <x:c r="L4366" s="4" t="n">
        <x:v>0</x:v>
      </x:c>
      <x:c r="M4366" s="5">
        <x:f>J4366/3.254*100</x:f>
      </x:c>
      <x:c r="N4366" s="6">
        <x:f>M4366*L4366/100</x:f>
      </x:c>
      <x:c r="O4366" s="6">
        <x:f>H4366-N4366</x:f>
      </x:c>
    </x:row>
    <x:row r="4367" spans="1:25">
      <x:c r="A4367" s="0" t="s">
        <x:v>68</x:v>
      </x:c>
      <x:c r="B4367" s="0" t="n">
        <x:v>2803</x:v>
      </x:c>
      <x:c r="C4367" s="0" t="s">
        <x:v>21</x:v>
      </x:c>
      <x:c r="D4367" s="0" t="s">
        <x:v>28</x:v>
      </x:c>
      <x:c r="E4367" s="0" t="s">
        <x:v>23</x:v>
      </x:c>
      <x:c r="F4367" s="0" t="s">
        <x:v>26</x:v>
      </x:c>
      <x:c r="G4367" s="0" t="n">
        <x:v>177</x:v>
      </x:c>
      <x:c r="H4367" s="4" t="n">
        <x:v>269.039</x:v>
      </x:c>
      <x:c r="I4367" s="4" t="n">
        <x:v>177</x:v>
      </x:c>
      <x:c r="J4367" s="4" t="n">
        <x:v>1.52</x:v>
      </x:c>
      <x:c r="K4367" s="4">
        <x:f>I4367*J4367</x:f>
      </x:c>
      <x:c r="L4367" s="4" t="n">
        <x:v>0</x:v>
      </x:c>
      <x:c r="M4367" s="5">
        <x:f>J4367/3.254*100</x:f>
      </x:c>
      <x:c r="N4367" s="6">
        <x:f>M4367*L4367/100</x:f>
      </x:c>
      <x:c r="O4367" s="6">
        <x:f>H4367-N4367</x:f>
      </x:c>
    </x:row>
    <x:row r="4368" spans="1:25">
      <x:c r="A4368" s="0" t="s">
        <x:v>110</x:v>
      </x:c>
      <x:c r="B4368" s="0" t="n">
        <x:v>2804</x:v>
      </x:c>
      <x:c r="C4368" s="0" t="s">
        <x:v>21</x:v>
      </x:c>
      <x:c r="D4368" s="0" t="s">
        <x:v>22</x:v>
      </x:c>
      <x:c r="E4368" s="0" t="s">
        <x:v>23</x:v>
      </x:c>
      <x:c r="F4368" s="0" t="s">
        <x:v>20</x:v>
      </x:c>
      <x:c r="G4368" s="0" t="n">
        <x:v>117</x:v>
      </x:c>
      <x:c r="H4368" s="4" t="n">
        <x:v>43.384</x:v>
      </x:c>
      <x:c r="I4368" s="4" t="n">
        <x:v>117</x:v>
      </x:c>
      <x:c r="J4368" s="4" t="n">
        <x:v>0.371</x:v>
      </x:c>
      <x:c r="K4368" s="4">
        <x:f>I4368*J4368</x:f>
      </x:c>
      <x:c r="L4368" s="4" t="n">
        <x:v>129.256</x:v>
      </x:c>
      <x:c r="M4368" s="5">
        <x:f>J4368/2.863*100</x:f>
      </x:c>
      <x:c r="N4368" s="6">
        <x:f>M4368*L4368/100</x:f>
      </x:c>
      <x:c r="O4368" s="6">
        <x:f>H4368-N4368</x:f>
      </x:c>
    </x:row>
    <x:row r="4369" spans="1:25">
      <x:c r="A4369" s="0" t="s">
        <x:v>110</x:v>
      </x:c>
      <x:c r="B4369" s="0" t="n">
        <x:v>2804</x:v>
      </x:c>
      <x:c r="C4369" s="0" t="s">
        <x:v>21</x:v>
      </x:c>
      <x:c r="D4369" s="0" t="s">
        <x:v>22</x:v>
      </x:c>
      <x:c r="E4369" s="0" t="s">
        <x:v>23</x:v>
      </x:c>
      <x:c r="F4369" s="0" t="s">
        <x:v>20</x:v>
      </x:c>
      <x:c r="G4369" s="0" t="n">
        <x:v>117</x:v>
      </x:c>
      <x:c r="H4369" s="4" t="n">
        <x:v>43.384</x:v>
      </x:c>
      <x:c r="I4369" s="4" t="n">
        <x:v>117</x:v>
      </x:c>
      <x:c r="J4369" s="4" t="n">
        <x:v>0.371</x:v>
      </x:c>
      <x:c r="K4369" s="4">
        <x:f>I4369*J4369</x:f>
      </x:c>
      <x:c r="L4369" s="4" t="n">
        <x:v>129.256</x:v>
      </x:c>
      <x:c r="M4369" s="5">
        <x:f>J4369/2.863*100</x:f>
      </x:c>
      <x:c r="N4369" s="6">
        <x:f>M4369*L4369/100</x:f>
      </x:c>
      <x:c r="O4369" s="6">
        <x:f>H4369-N4369</x:f>
      </x:c>
    </x:row>
    <x:row r="4370" spans="1:25">
      <x:c r="A4370" s="0" t="s">
        <x:v>110</x:v>
      </x:c>
      <x:c r="B4370" s="0" t="n">
        <x:v>2804</x:v>
      </x:c>
      <x:c r="C4370" s="0" t="s">
        <x:v>21</x:v>
      </x:c>
      <x:c r="D4370" s="0" t="s">
        <x:v>22</x:v>
      </x:c>
      <x:c r="E4370" s="0" t="s">
        <x:v>23</x:v>
      </x:c>
      <x:c r="F4370" s="0" t="s">
        <x:v>20</x:v>
      </x:c>
      <x:c r="G4370" s="0" t="n">
        <x:v>117</x:v>
      </x:c>
      <x:c r="H4370" s="4" t="n">
        <x:v>39.897</x:v>
      </x:c>
      <x:c r="I4370" s="4" t="n">
        <x:v>117</x:v>
      </x:c>
      <x:c r="J4370" s="4" t="n">
        <x:v>0.341</x:v>
      </x:c>
      <x:c r="K4370" s="4">
        <x:f>I4370*J4370</x:f>
      </x:c>
      <x:c r="L4370" s="4" t="n">
        <x:v>129.256</x:v>
      </x:c>
      <x:c r="M4370" s="5">
        <x:f>J4370/2.863*100</x:f>
      </x:c>
      <x:c r="N4370" s="6">
        <x:f>M4370*L4370/100</x:f>
      </x:c>
      <x:c r="O4370" s="6">
        <x:f>H4370-N4370</x:f>
      </x:c>
    </x:row>
    <x:row r="4371" spans="1:25">
      <x:c r="A4371" s="0" t="s">
        <x:v>110</x:v>
      </x:c>
      <x:c r="B4371" s="0" t="n">
        <x:v>2804</x:v>
      </x:c>
      <x:c r="C4371" s="0" t="s">
        <x:v>21</x:v>
      </x:c>
      <x:c r="D4371" s="0" t="s">
        <x:v>28</x:v>
      </x:c>
      <x:c r="E4371" s="0" t="s">
        <x:v>19</x:v>
      </x:c>
      <x:c r="F4371" s="0" t="s">
        <x:v>26</x:v>
      </x:c>
      <x:c r="G4371" s="0" t="n">
        <x:v>117</x:v>
      </x:c>
      <x:c r="H4371" s="4" t="n">
        <x:v>30.427</x:v>
      </x:c>
      <x:c r="I4371" s="4" t="n">
        <x:v>117</x:v>
      </x:c>
      <x:c r="J4371" s="4" t="n">
        <x:v>0.26</x:v>
      </x:c>
      <x:c r="K4371" s="4">
        <x:f>I4371*J4371</x:f>
      </x:c>
      <x:c r="L4371" s="4" t="n">
        <x:v>129.256</x:v>
      </x:c>
      <x:c r="M4371" s="5">
        <x:f>J4371/2.863*100</x:f>
      </x:c>
      <x:c r="N4371" s="6">
        <x:f>M4371*L4371/100</x:f>
      </x:c>
      <x:c r="O4371" s="6">
        <x:f>H4371-N4371</x:f>
      </x:c>
    </x:row>
    <x:row r="4372" spans="1:25">
      <x:c r="A4372" s="0" t="s">
        <x:v>110</x:v>
      </x:c>
      <x:c r="B4372" s="0" t="n">
        <x:v>2804</x:v>
      </x:c>
      <x:c r="C4372" s="0" t="s">
        <x:v>21</x:v>
      </x:c>
      <x:c r="D4372" s="0" t="s">
        <x:v>28</x:v>
      </x:c>
      <x:c r="E4372" s="0" t="s">
        <x:v>23</x:v>
      </x:c>
      <x:c r="F4372" s="0" t="s">
        <x:v>26</x:v>
      </x:c>
      <x:c r="G4372" s="0" t="n">
        <x:v>117</x:v>
      </x:c>
      <x:c r="H4372" s="4" t="n">
        <x:v>177.84</x:v>
      </x:c>
      <x:c r="I4372" s="4" t="n">
        <x:v>117</x:v>
      </x:c>
      <x:c r="J4372" s="4" t="n">
        <x:v>1.52</x:v>
      </x:c>
      <x:c r="K4372" s="4">
        <x:f>I4372*J4372</x:f>
      </x:c>
      <x:c r="L4372" s="4" t="n">
        <x:v>129.256</x:v>
      </x:c>
      <x:c r="M4372" s="5">
        <x:f>J4372/2.863*100</x:f>
      </x:c>
      <x:c r="N4372" s="6">
        <x:f>M4372*L4372/100</x:f>
      </x:c>
      <x:c r="O4372" s="6">
        <x:f>H4372-N4372</x:f>
      </x:c>
    </x:row>
    <x:row r="4373" spans="1:25">
      <x:c r="A4373" s="0" t="s">
        <x:v>65</x:v>
      </x:c>
      <x:c r="B4373" s="0" t="n">
        <x:v>2805</x:v>
      </x:c>
      <x:c r="C4373" s="0" t="s">
        <x:v>21</x:v>
      </x:c>
      <x:c r="D4373" s="0" t="s">
        <x:v>22</x:v>
      </x:c>
      <x:c r="E4373" s="0" t="s">
        <x:v>23</x:v>
      </x:c>
      <x:c r="F4373" s="0" t="s">
        <x:v>20</x:v>
      </x:c>
      <x:c r="G4373" s="0" t="n">
        <x:v>117</x:v>
      </x:c>
      <x:c r="H4373" s="4" t="n">
        <x:v>43.384</x:v>
      </x:c>
      <x:c r="I4373" s="4" t="n">
        <x:v>117</x:v>
      </x:c>
      <x:c r="J4373" s="4" t="n">
        <x:v>0.371</x:v>
      </x:c>
      <x:c r="K4373" s="4">
        <x:f>I4373*J4373</x:f>
      </x:c>
      <x:c r="L4373" s="4" t="n">
        <x:v>110.69</x:v>
      </x:c>
      <x:c r="M4373" s="5">
        <x:f>J4373/2.863*100</x:f>
      </x:c>
      <x:c r="N4373" s="6">
        <x:f>M4373*L4373/100</x:f>
      </x:c>
      <x:c r="O4373" s="6">
        <x:f>H4373-N4373</x:f>
      </x:c>
    </x:row>
    <x:row r="4374" spans="1:25">
      <x:c r="A4374" s="0" t="s">
        <x:v>65</x:v>
      </x:c>
      <x:c r="B4374" s="0" t="n">
        <x:v>2805</x:v>
      </x:c>
      <x:c r="C4374" s="0" t="s">
        <x:v>21</x:v>
      </x:c>
      <x:c r="D4374" s="0" t="s">
        <x:v>22</x:v>
      </x:c>
      <x:c r="E4374" s="0" t="s">
        <x:v>23</x:v>
      </x:c>
      <x:c r="F4374" s="0" t="s">
        <x:v>20</x:v>
      </x:c>
      <x:c r="G4374" s="0" t="n">
        <x:v>117</x:v>
      </x:c>
      <x:c r="H4374" s="4" t="n">
        <x:v>43.384</x:v>
      </x:c>
      <x:c r="I4374" s="4" t="n">
        <x:v>117</x:v>
      </x:c>
      <x:c r="J4374" s="4" t="n">
        <x:v>0.371</x:v>
      </x:c>
      <x:c r="K4374" s="4">
        <x:f>I4374*J4374</x:f>
      </x:c>
      <x:c r="L4374" s="4" t="n">
        <x:v>110.69</x:v>
      </x:c>
      <x:c r="M4374" s="5">
        <x:f>J4374/2.863*100</x:f>
      </x:c>
      <x:c r="N4374" s="6">
        <x:f>M4374*L4374/100</x:f>
      </x:c>
      <x:c r="O4374" s="6">
        <x:f>H4374-N4374</x:f>
      </x:c>
    </x:row>
    <x:row r="4375" spans="1:25">
      <x:c r="A4375" s="0" t="s">
        <x:v>65</x:v>
      </x:c>
      <x:c r="B4375" s="0" t="n">
        <x:v>2805</x:v>
      </x:c>
      <x:c r="C4375" s="0" t="s">
        <x:v>21</x:v>
      </x:c>
      <x:c r="D4375" s="0" t="s">
        <x:v>22</x:v>
      </x:c>
      <x:c r="E4375" s="0" t="s">
        <x:v>23</x:v>
      </x:c>
      <x:c r="F4375" s="0" t="s">
        <x:v>20</x:v>
      </x:c>
      <x:c r="G4375" s="0" t="n">
        <x:v>117</x:v>
      </x:c>
      <x:c r="H4375" s="4" t="n">
        <x:v>39.897</x:v>
      </x:c>
      <x:c r="I4375" s="4" t="n">
        <x:v>117</x:v>
      </x:c>
      <x:c r="J4375" s="4" t="n">
        <x:v>0.341</x:v>
      </x:c>
      <x:c r="K4375" s="4">
        <x:f>I4375*J4375</x:f>
      </x:c>
      <x:c r="L4375" s="4" t="n">
        <x:v>110.69</x:v>
      </x:c>
      <x:c r="M4375" s="5">
        <x:f>J4375/2.863*100</x:f>
      </x:c>
      <x:c r="N4375" s="6">
        <x:f>M4375*L4375/100</x:f>
      </x:c>
      <x:c r="O4375" s="6">
        <x:f>H4375-N4375</x:f>
      </x:c>
    </x:row>
    <x:row r="4376" spans="1:25">
      <x:c r="A4376" s="0" t="s">
        <x:v>65</x:v>
      </x:c>
      <x:c r="B4376" s="0" t="n">
        <x:v>2805</x:v>
      </x:c>
      <x:c r="C4376" s="0" t="s">
        <x:v>21</x:v>
      </x:c>
      <x:c r="D4376" s="0" t="s">
        <x:v>28</x:v>
      </x:c>
      <x:c r="E4376" s="0" t="s">
        <x:v>19</x:v>
      </x:c>
      <x:c r="F4376" s="0" t="s">
        <x:v>26</x:v>
      </x:c>
      <x:c r="G4376" s="0" t="n">
        <x:v>117</x:v>
      </x:c>
      <x:c r="H4376" s="4" t="n">
        <x:v>30.428</x:v>
      </x:c>
      <x:c r="I4376" s="4" t="n">
        <x:v>117</x:v>
      </x:c>
      <x:c r="J4376" s="4" t="n">
        <x:v>0.26</x:v>
      </x:c>
      <x:c r="K4376" s="4">
        <x:f>I4376*J4376</x:f>
      </x:c>
      <x:c r="L4376" s="4" t="n">
        <x:v>110.69</x:v>
      </x:c>
      <x:c r="M4376" s="5">
        <x:f>J4376/2.863*100</x:f>
      </x:c>
      <x:c r="N4376" s="6">
        <x:f>M4376*L4376/100</x:f>
      </x:c>
      <x:c r="O4376" s="6">
        <x:f>H4376-N4376</x:f>
      </x:c>
    </x:row>
    <x:row r="4377" spans="1:25">
      <x:c r="A4377" s="0" t="s">
        <x:v>65</x:v>
      </x:c>
      <x:c r="B4377" s="0" t="n">
        <x:v>2805</x:v>
      </x:c>
      <x:c r="C4377" s="0" t="s">
        <x:v>21</x:v>
      </x:c>
      <x:c r="D4377" s="0" t="s">
        <x:v>28</x:v>
      </x:c>
      <x:c r="E4377" s="0" t="s">
        <x:v>23</x:v>
      </x:c>
      <x:c r="F4377" s="0" t="s">
        <x:v>26</x:v>
      </x:c>
      <x:c r="G4377" s="0" t="n">
        <x:v>117</x:v>
      </x:c>
      <x:c r="H4377" s="4" t="n">
        <x:v>178</x:v>
      </x:c>
      <x:c r="I4377" s="4" t="n">
        <x:v>117</x:v>
      </x:c>
      <x:c r="J4377" s="4" t="n">
        <x:v>1.52</x:v>
      </x:c>
      <x:c r="K4377" s="4">
        <x:f>I4377*J4377</x:f>
      </x:c>
      <x:c r="L4377" s="4" t="n">
        <x:v>110.69</x:v>
      </x:c>
      <x:c r="M4377" s="5">
        <x:f>J4377/2.863*100</x:f>
      </x:c>
      <x:c r="N4377" s="6">
        <x:f>M4377*L4377/100</x:f>
      </x:c>
      <x:c r="O4377" s="6">
        <x:f>H4377-N4377</x:f>
      </x:c>
    </x:row>
    <x:row r="4378" spans="1:25">
      <x:c r="A4378" s="0" t="s">
        <x:v>97</x:v>
      </x:c>
      <x:c r="B4378" s="0" t="n">
        <x:v>2806</x:v>
      </x:c>
      <x:c r="C4378" s="0" t="s">
        <x:v>21</x:v>
      </x:c>
      <x:c r="D4378" s="0" t="s">
        <x:v>22</x:v>
      </x:c>
      <x:c r="E4378" s="0" t="s">
        <x:v>35</x:v>
      </x:c>
      <x:c r="F4378" s="0" t="s">
        <x:v>20</x:v>
      </x:c>
      <x:c r="G4378" s="0" t="n">
        <x:v>173</x:v>
      </x:c>
      <x:c r="H4378" s="4" t="n">
        <x:v>50.4</x:v>
      </x:c>
      <x:c r="I4378" s="4" t="n">
        <x:v>173</x:v>
      </x:c>
      <x:c r="J4378" s="4" t="n">
        <x:v>0.291</x:v>
      </x:c>
      <x:c r="K4378" s="4">
        <x:f>I4378*J4378</x:f>
      </x:c>
      <x:c r="L4378" s="4" t="n">
        <x:v>52.392</x:v>
      </x:c>
      <x:c r="M4378" s="5">
        <x:f>J4378/2.057*100</x:f>
      </x:c>
      <x:c r="N4378" s="6">
        <x:f>M4378*L4378/100</x:f>
      </x:c>
      <x:c r="O4378" s="6">
        <x:f>H4378-N4378</x:f>
      </x:c>
    </x:row>
    <x:row r="4379" spans="1:25">
      <x:c r="A4379" s="0" t="s">
        <x:v>97</x:v>
      </x:c>
      <x:c r="B4379" s="0" t="n">
        <x:v>2806</x:v>
      </x:c>
      <x:c r="C4379" s="0" t="s">
        <x:v>21</x:v>
      </x:c>
      <x:c r="D4379" s="0" t="s">
        <x:v>22</x:v>
      </x:c>
      <x:c r="E4379" s="0" t="s">
        <x:v>35</x:v>
      </x:c>
      <x:c r="F4379" s="0" t="s">
        <x:v>20</x:v>
      </x:c>
      <x:c r="G4379" s="0" t="n">
        <x:v>173</x:v>
      </x:c>
      <x:c r="H4379" s="4" t="n">
        <x:v>50.4</x:v>
      </x:c>
      <x:c r="I4379" s="4" t="n">
        <x:v>173</x:v>
      </x:c>
      <x:c r="J4379" s="4" t="n">
        <x:v>0.291</x:v>
      </x:c>
      <x:c r="K4379" s="4">
        <x:f>I4379*J4379</x:f>
      </x:c>
      <x:c r="L4379" s="4" t="n">
        <x:v>52.392</x:v>
      </x:c>
      <x:c r="M4379" s="5">
        <x:f>J4379/2.057*100</x:f>
      </x:c>
      <x:c r="N4379" s="6">
        <x:f>M4379*L4379/100</x:f>
      </x:c>
      <x:c r="O4379" s="6">
        <x:f>H4379-N4379</x:f>
      </x:c>
    </x:row>
    <x:row r="4380" spans="1:25">
      <x:c r="A4380" s="0" t="s">
        <x:v>97</x:v>
      </x:c>
      <x:c r="B4380" s="0" t="n">
        <x:v>2806</x:v>
      </x:c>
      <x:c r="C4380" s="0" t="s">
        <x:v>21</x:v>
      </x:c>
      <x:c r="D4380" s="0" t="s">
        <x:v>22</x:v>
      </x:c>
      <x:c r="E4380" s="0" t="s">
        <x:v>35</x:v>
      </x:c>
      <x:c r="F4380" s="0" t="s">
        <x:v>20</x:v>
      </x:c>
      <x:c r="G4380" s="0" t="n">
        <x:v>173</x:v>
      </x:c>
      <x:c r="H4380" s="4" t="n">
        <x:v>50.4</x:v>
      </x:c>
      <x:c r="I4380" s="4" t="n">
        <x:v>173</x:v>
      </x:c>
      <x:c r="J4380" s="4" t="n">
        <x:v>0.291</x:v>
      </x:c>
      <x:c r="K4380" s="4">
        <x:f>I4380*J4380</x:f>
      </x:c>
      <x:c r="L4380" s="4" t="n">
        <x:v>52.392</x:v>
      </x:c>
      <x:c r="M4380" s="5">
        <x:f>J4380/2.057*100</x:f>
      </x:c>
      <x:c r="N4380" s="6">
        <x:f>M4380*L4380/100</x:f>
      </x:c>
      <x:c r="O4380" s="6">
        <x:f>H4380-N4380</x:f>
      </x:c>
    </x:row>
    <x:row r="4381" spans="1:25">
      <x:c r="A4381" s="0" t="s">
        <x:v>97</x:v>
      </x:c>
      <x:c r="B4381" s="0" t="n">
        <x:v>2806</x:v>
      </x:c>
      <x:c r="C4381" s="0" t="s">
        <x:v>21</x:v>
      </x:c>
      <x:c r="D4381" s="0" t="s">
        <x:v>33</x:v>
      </x:c>
      <x:c r="E4381" s="0" t="s">
        <x:v>34</x:v>
      </x:c>
      <x:c r="F4381" s="0" t="s">
        <x:v>20</x:v>
      </x:c>
      <x:c r="G4381" s="0" t="n">
        <x:v>173</x:v>
      </x:c>
      <x:c r="H4381" s="4" t="n">
        <x:v>46.018</x:v>
      </x:c>
      <x:c r="I4381" s="4" t="n">
        <x:v>173</x:v>
      </x:c>
      <x:c r="J4381" s="4" t="n">
        <x:v>0.266</x:v>
      </x:c>
      <x:c r="K4381" s="4">
        <x:f>I4381*J4381</x:f>
      </x:c>
      <x:c r="L4381" s="4" t="n">
        <x:v>52.392</x:v>
      </x:c>
      <x:c r="M4381" s="5">
        <x:f>J4381/2.057*100</x:f>
      </x:c>
      <x:c r="N4381" s="6">
        <x:f>M4381*L4381/100</x:f>
      </x:c>
      <x:c r="O4381" s="6">
        <x:f>H4381-N4381</x:f>
      </x:c>
    </x:row>
    <x:row r="4382" spans="1:25">
      <x:c r="A4382" s="0" t="s">
        <x:v>97</x:v>
      </x:c>
      <x:c r="B4382" s="0" t="n">
        <x:v>2806</x:v>
      </x:c>
      <x:c r="C4382" s="0" t="s">
        <x:v>21</x:v>
      </x:c>
      <x:c r="D4382" s="0" t="s">
        <x:v>33</x:v>
      </x:c>
      <x:c r="E4382" s="0" t="s">
        <x:v>34</x:v>
      </x:c>
      <x:c r="F4382" s="0" t="s">
        <x:v>26</x:v>
      </x:c>
      <x:c r="G4382" s="0" t="n">
        <x:v>173</x:v>
      </x:c>
      <x:c r="H4382" s="4" t="n">
        <x:v>12.506</x:v>
      </x:c>
      <x:c r="I4382" s="4" t="n">
        <x:v>173</x:v>
      </x:c>
      <x:c r="J4382" s="4" t="n">
        <x:v>0.078</x:v>
      </x:c>
      <x:c r="K4382" s="4">
        <x:f>I4382*J4382</x:f>
      </x:c>
      <x:c r="L4382" s="4" t="n">
        <x:v>52.392</x:v>
      </x:c>
      <x:c r="M4382" s="5">
        <x:f>J4382/2.057*100</x:f>
      </x:c>
      <x:c r="N4382" s="6">
        <x:f>M4382*L4382/100</x:f>
      </x:c>
      <x:c r="O4382" s="6">
        <x:f>H4382-N4382</x:f>
      </x:c>
    </x:row>
    <x:row r="4383" spans="1:25">
      <x:c r="A4383" s="0" t="s">
        <x:v>97</x:v>
      </x:c>
      <x:c r="B4383" s="0" t="n">
        <x:v>2806</x:v>
      </x:c>
      <x:c r="C4383" s="0" t="s">
        <x:v>21</x:v>
      </x:c>
      <x:c r="D4383" s="0" t="s">
        <x:v>36</x:v>
      </x:c>
      <x:c r="E4383" s="0" t="s">
        <x:v>37</x:v>
      </x:c>
      <x:c r="F4383" s="0" t="s">
        <x:v>26</x:v>
      </x:c>
      <x:c r="G4383" s="0" t="n">
        <x:v>173</x:v>
      </x:c>
      <x:c r="H4383" s="4" t="n">
        <x:v>72.66</x:v>
      </x:c>
      <x:c r="I4383" s="4" t="n">
        <x:v>173</x:v>
      </x:c>
      <x:c r="J4383" s="4" t="n">
        <x:v>0.42</x:v>
      </x:c>
      <x:c r="K4383" s="4">
        <x:f>I4383*J4383</x:f>
      </x:c>
      <x:c r="L4383" s="4" t="n">
        <x:v>52.392</x:v>
      </x:c>
      <x:c r="M4383" s="5">
        <x:f>J4383/2.057*100</x:f>
      </x:c>
      <x:c r="N4383" s="6">
        <x:f>M4383*L4383/100</x:f>
      </x:c>
      <x:c r="O4383" s="6">
        <x:f>H4383-N4383</x:f>
      </x:c>
    </x:row>
    <x:row r="4384" spans="1:25">
      <x:c r="A4384" s="0" t="s">
        <x:v>97</x:v>
      </x:c>
      <x:c r="B4384" s="0" t="n">
        <x:v>2806</x:v>
      </x:c>
      <x:c r="C4384" s="0" t="s">
        <x:v>21</x:v>
      </x:c>
      <x:c r="D4384" s="0" t="s">
        <x:v>36</x:v>
      </x:c>
      <x:c r="E4384" s="0" t="s">
        <x:v>38</x:v>
      </x:c>
      <x:c r="F4384" s="0" t="s">
        <x:v>26</x:v>
      </x:c>
      <x:c r="G4384" s="0" t="n">
        <x:v>173</x:v>
      </x:c>
      <x:c r="H4384" s="4" t="n">
        <x:v>72.66</x:v>
      </x:c>
      <x:c r="I4384" s="4" t="n">
        <x:v>173</x:v>
      </x:c>
      <x:c r="J4384" s="4" t="n">
        <x:v>0.42</x:v>
      </x:c>
      <x:c r="K4384" s="4">
        <x:f>I4384*J4384</x:f>
      </x:c>
      <x:c r="L4384" s="4" t="n">
        <x:v>52.392</x:v>
      </x:c>
      <x:c r="M4384" s="5">
        <x:f>J4384/2.057*100</x:f>
      </x:c>
      <x:c r="N4384" s="6">
        <x:f>M4384*L4384/100</x:f>
      </x:c>
      <x:c r="O4384" s="6">
        <x:f>H4384-N4384</x:f>
      </x:c>
    </x:row>
    <x:row r="4385" spans="1:25">
      <x:c r="A4385" s="0" t="s">
        <x:v>119</x:v>
      </x:c>
      <x:c r="B4385" s="0" t="n">
        <x:v>2807</x:v>
      </x:c>
      <x:c r="C4385" s="0" t="s">
        <x:v>21</x:v>
      </x:c>
      <x:c r="D4385" s="0" t="s">
        <x:v>22</x:v>
      </x:c>
      <x:c r="E4385" s="0" t="s">
        <x:v>35</x:v>
      </x:c>
      <x:c r="F4385" s="0" t="s">
        <x:v>20</x:v>
      </x:c>
      <x:c r="G4385" s="0" t="n">
        <x:v>173</x:v>
      </x:c>
      <x:c r="H4385" s="4" t="n">
        <x:v>50.4</x:v>
      </x:c>
      <x:c r="I4385" s="4" t="n">
        <x:v>173</x:v>
      </x:c>
      <x:c r="J4385" s="4" t="n">
        <x:v>0.291</x:v>
      </x:c>
      <x:c r="K4385" s="4">
        <x:f>I4385*J4385</x:f>
      </x:c>
      <x:c r="L4385" s="4" t="n">
        <x:v>243.786</x:v>
      </x:c>
      <x:c r="M4385" s="5">
        <x:f>J4385/2.057*100</x:f>
      </x:c>
      <x:c r="N4385" s="6">
        <x:f>M4385*L4385/100</x:f>
      </x:c>
      <x:c r="O4385" s="6">
        <x:f>H4385-N4385</x:f>
      </x:c>
    </x:row>
    <x:row r="4386" spans="1:25">
      <x:c r="A4386" s="0" t="s">
        <x:v>119</x:v>
      </x:c>
      <x:c r="B4386" s="0" t="n">
        <x:v>2807</x:v>
      </x:c>
      <x:c r="C4386" s="0" t="s">
        <x:v>21</x:v>
      </x:c>
      <x:c r="D4386" s="0" t="s">
        <x:v>33</x:v>
      </x:c>
      <x:c r="E4386" s="0" t="s">
        <x:v>34</x:v>
      </x:c>
      <x:c r="F4386" s="0" t="s">
        <x:v>20</x:v>
      </x:c>
      <x:c r="G4386" s="0" t="n">
        <x:v>173</x:v>
      </x:c>
      <x:c r="H4386" s="4" t="n">
        <x:v>46.018</x:v>
      </x:c>
      <x:c r="I4386" s="4" t="n">
        <x:v>173</x:v>
      </x:c>
      <x:c r="J4386" s="4" t="n">
        <x:v>0.266</x:v>
      </x:c>
      <x:c r="K4386" s="4">
        <x:f>I4386*J4386</x:f>
      </x:c>
      <x:c r="L4386" s="4" t="n">
        <x:v>243.786</x:v>
      </x:c>
      <x:c r="M4386" s="5">
        <x:f>J4386/2.057*100</x:f>
      </x:c>
      <x:c r="N4386" s="6">
        <x:f>M4386*L4386/100</x:f>
      </x:c>
      <x:c r="O4386" s="6">
        <x:f>H4386-N4386</x:f>
      </x:c>
    </x:row>
    <x:row r="4387" spans="1:25">
      <x:c r="A4387" s="0" t="s">
        <x:v>119</x:v>
      </x:c>
      <x:c r="B4387" s="0" t="n">
        <x:v>2807</x:v>
      </x:c>
      <x:c r="C4387" s="0" t="s">
        <x:v>21</x:v>
      </x:c>
      <x:c r="D4387" s="0" t="s">
        <x:v>22</x:v>
      </x:c>
      <x:c r="E4387" s="0" t="s">
        <x:v>35</x:v>
      </x:c>
      <x:c r="F4387" s="0" t="s">
        <x:v>20</x:v>
      </x:c>
      <x:c r="G4387" s="0" t="n">
        <x:v>173</x:v>
      </x:c>
      <x:c r="H4387" s="4" t="n">
        <x:v>50.4</x:v>
      </x:c>
      <x:c r="I4387" s="4" t="n">
        <x:v>173</x:v>
      </x:c>
      <x:c r="J4387" s="4" t="n">
        <x:v>0.291</x:v>
      </x:c>
      <x:c r="K4387" s="4">
        <x:f>I4387*J4387</x:f>
      </x:c>
      <x:c r="L4387" s="4" t="n">
        <x:v>243.786</x:v>
      </x:c>
      <x:c r="M4387" s="5">
        <x:f>J4387/2.057*100</x:f>
      </x:c>
      <x:c r="N4387" s="6">
        <x:f>M4387*L4387/100</x:f>
      </x:c>
      <x:c r="O4387" s="6">
        <x:f>H4387-N4387</x:f>
      </x:c>
    </x:row>
    <x:row r="4388" spans="1:25">
      <x:c r="A4388" s="0" t="s">
        <x:v>119</x:v>
      </x:c>
      <x:c r="B4388" s="0" t="n">
        <x:v>2807</x:v>
      </x:c>
      <x:c r="C4388" s="0" t="s">
        <x:v>21</x:v>
      </x:c>
      <x:c r="D4388" s="0" t="s">
        <x:v>22</x:v>
      </x:c>
      <x:c r="E4388" s="0" t="s">
        <x:v>35</x:v>
      </x:c>
      <x:c r="F4388" s="0" t="s">
        <x:v>20</x:v>
      </x:c>
      <x:c r="G4388" s="0" t="n">
        <x:v>173</x:v>
      </x:c>
      <x:c r="H4388" s="4" t="n">
        <x:v>50.4</x:v>
      </x:c>
      <x:c r="I4388" s="4" t="n">
        <x:v>173</x:v>
      </x:c>
      <x:c r="J4388" s="4" t="n">
        <x:v>0.291</x:v>
      </x:c>
      <x:c r="K4388" s="4">
        <x:f>I4388*J4388</x:f>
      </x:c>
      <x:c r="L4388" s="4" t="n">
        <x:v>243.786</x:v>
      </x:c>
      <x:c r="M4388" s="5">
        <x:f>J4388/2.057*100</x:f>
      </x:c>
      <x:c r="N4388" s="6">
        <x:f>M4388*L4388/100</x:f>
      </x:c>
      <x:c r="O4388" s="6">
        <x:f>H4388-N4388</x:f>
      </x:c>
    </x:row>
    <x:row r="4389" spans="1:25">
      <x:c r="A4389" s="0" t="s">
        <x:v>119</x:v>
      </x:c>
      <x:c r="B4389" s="0" t="n">
        <x:v>2807</x:v>
      </x:c>
      <x:c r="C4389" s="0" t="s">
        <x:v>21</x:v>
      </x:c>
      <x:c r="D4389" s="0" t="s">
        <x:v>33</x:v>
      </x:c>
      <x:c r="E4389" s="0" t="s">
        <x:v>34</x:v>
      </x:c>
      <x:c r="F4389" s="0" t="s">
        <x:v>26</x:v>
      </x:c>
      <x:c r="G4389" s="0" t="n">
        <x:v>173</x:v>
      </x:c>
      <x:c r="H4389" s="4" t="n">
        <x:v>13.495</x:v>
      </x:c>
      <x:c r="I4389" s="4" t="n">
        <x:v>173</x:v>
      </x:c>
      <x:c r="J4389" s="4" t="n">
        <x:v>0.078</x:v>
      </x:c>
      <x:c r="K4389" s="4">
        <x:f>I4389*J4389</x:f>
      </x:c>
      <x:c r="L4389" s="4" t="n">
        <x:v>243.786</x:v>
      </x:c>
      <x:c r="M4389" s="5">
        <x:f>J4389/2.057*100</x:f>
      </x:c>
      <x:c r="N4389" s="6">
        <x:f>M4389*L4389/100</x:f>
      </x:c>
      <x:c r="O4389" s="6">
        <x:f>H4389-N4389</x:f>
      </x:c>
    </x:row>
    <x:row r="4390" spans="1:25">
      <x:c r="A4390" s="0" t="s">
        <x:v>119</x:v>
      </x:c>
      <x:c r="B4390" s="0" t="n">
        <x:v>2807</x:v>
      </x:c>
      <x:c r="C4390" s="0" t="s">
        <x:v>21</x:v>
      </x:c>
      <x:c r="D4390" s="0" t="s">
        <x:v>36</x:v>
      </x:c>
      <x:c r="E4390" s="0" t="s">
        <x:v>37</x:v>
      </x:c>
      <x:c r="F4390" s="0" t="s">
        <x:v>26</x:v>
      </x:c>
      <x:c r="G4390" s="0" t="n">
        <x:v>173</x:v>
      </x:c>
      <x:c r="H4390" s="4" t="n">
        <x:v>72.66</x:v>
      </x:c>
      <x:c r="I4390" s="4" t="n">
        <x:v>173</x:v>
      </x:c>
      <x:c r="J4390" s="4" t="n">
        <x:v>0.42</x:v>
      </x:c>
      <x:c r="K4390" s="4">
        <x:f>I4390*J4390</x:f>
      </x:c>
      <x:c r="L4390" s="4" t="n">
        <x:v>243.786</x:v>
      </x:c>
      <x:c r="M4390" s="5">
        <x:f>J4390/2.057*100</x:f>
      </x:c>
      <x:c r="N4390" s="6">
        <x:f>M4390*L4390/100</x:f>
      </x:c>
      <x:c r="O4390" s="6">
        <x:f>H4390-N4390</x:f>
      </x:c>
    </x:row>
    <x:row r="4391" spans="1:25">
      <x:c r="A4391" s="0" t="s">
        <x:v>119</x:v>
      </x:c>
      <x:c r="B4391" s="0" t="n">
        <x:v>2807</x:v>
      </x:c>
      <x:c r="C4391" s="0" t="s">
        <x:v>21</x:v>
      </x:c>
      <x:c r="D4391" s="0" t="s">
        <x:v>36</x:v>
      </x:c>
      <x:c r="E4391" s="0" t="s">
        <x:v>38</x:v>
      </x:c>
      <x:c r="F4391" s="0" t="s">
        <x:v>26</x:v>
      </x:c>
      <x:c r="G4391" s="0" t="n">
        <x:v>173</x:v>
      </x:c>
      <x:c r="H4391" s="4" t="n">
        <x:v>72.66</x:v>
      </x:c>
      <x:c r="I4391" s="4" t="n">
        <x:v>173</x:v>
      </x:c>
      <x:c r="J4391" s="4" t="n">
        <x:v>0.42</x:v>
      </x:c>
      <x:c r="K4391" s="4">
        <x:f>I4391*J4391</x:f>
      </x:c>
      <x:c r="L4391" s="4" t="n">
        <x:v>243.786</x:v>
      </x:c>
      <x:c r="M4391" s="5">
        <x:f>J4391/2.057*100</x:f>
      </x:c>
      <x:c r="N4391" s="6">
        <x:f>M4391*L4391/100</x:f>
      </x:c>
      <x:c r="O4391" s="6">
        <x:f>H4391-N4391</x:f>
      </x:c>
    </x:row>
    <x:row r="4392" spans="1:25">
      <x:c r="A4392" s="0" t="s">
        <x:v>98</x:v>
      </x:c>
      <x:c r="B4392" s="0" t="n">
        <x:v>2808</x:v>
      </x:c>
      <x:c r="C4392" s="0" t="s">
        <x:v>21</x:v>
      </x:c>
      <x:c r="D4392" s="0" t="s">
        <x:v>22</x:v>
      </x:c>
      <x:c r="E4392" s="0" t="s">
        <x:v>35</x:v>
      </x:c>
      <x:c r="F4392" s="0" t="s">
        <x:v>20</x:v>
      </x:c>
      <x:c r="G4392" s="0" t="n">
        <x:v>173</x:v>
      </x:c>
      <x:c r="H4392" s="4" t="n">
        <x:v>50.4</x:v>
      </x:c>
      <x:c r="I4392" s="4" t="n">
        <x:v>173</x:v>
      </x:c>
      <x:c r="J4392" s="4" t="n">
        <x:v>0.291</x:v>
      </x:c>
      <x:c r="K4392" s="4">
        <x:f>I4392*J4392</x:f>
      </x:c>
      <x:c r="L4392" s="4" t="n">
        <x:v>244.328</x:v>
      </x:c>
      <x:c r="M4392" s="5">
        <x:f>J4392/2.057*100</x:f>
      </x:c>
      <x:c r="N4392" s="6">
        <x:f>M4392*L4392/100</x:f>
      </x:c>
      <x:c r="O4392" s="6">
        <x:f>H4392-N4392</x:f>
      </x:c>
    </x:row>
    <x:row r="4393" spans="1:25">
      <x:c r="A4393" s="0" t="s">
        <x:v>98</x:v>
      </x:c>
      <x:c r="B4393" s="0" t="n">
        <x:v>2808</x:v>
      </x:c>
      <x:c r="C4393" s="0" t="s">
        <x:v>21</x:v>
      </x:c>
      <x:c r="D4393" s="0" t="s">
        <x:v>22</x:v>
      </x:c>
      <x:c r="E4393" s="0" t="s">
        <x:v>35</x:v>
      </x:c>
      <x:c r="F4393" s="0" t="s">
        <x:v>20</x:v>
      </x:c>
      <x:c r="G4393" s="0" t="n">
        <x:v>173</x:v>
      </x:c>
      <x:c r="H4393" s="4" t="n">
        <x:v>50.4</x:v>
      </x:c>
      <x:c r="I4393" s="4" t="n">
        <x:v>173</x:v>
      </x:c>
      <x:c r="J4393" s="4" t="n">
        <x:v>0.291</x:v>
      </x:c>
      <x:c r="K4393" s="4">
        <x:f>I4393*J4393</x:f>
      </x:c>
      <x:c r="L4393" s="4" t="n">
        <x:v>244.328</x:v>
      </x:c>
      <x:c r="M4393" s="5">
        <x:f>J4393/2.057*100</x:f>
      </x:c>
      <x:c r="N4393" s="6">
        <x:f>M4393*L4393/100</x:f>
      </x:c>
      <x:c r="O4393" s="6">
        <x:f>H4393-N4393</x:f>
      </x:c>
    </x:row>
    <x:row r="4394" spans="1:25">
      <x:c r="A4394" s="0" t="s">
        <x:v>98</x:v>
      </x:c>
      <x:c r="B4394" s="0" t="n">
        <x:v>2808</x:v>
      </x:c>
      <x:c r="C4394" s="0" t="s">
        <x:v>21</x:v>
      </x:c>
      <x:c r="D4394" s="0" t="s">
        <x:v>22</x:v>
      </x:c>
      <x:c r="E4394" s="0" t="s">
        <x:v>35</x:v>
      </x:c>
      <x:c r="F4394" s="0" t="s">
        <x:v>20</x:v>
      </x:c>
      <x:c r="G4394" s="0" t="n">
        <x:v>173</x:v>
      </x:c>
      <x:c r="H4394" s="4" t="n">
        <x:v>50.4</x:v>
      </x:c>
      <x:c r="I4394" s="4" t="n">
        <x:v>173</x:v>
      </x:c>
      <x:c r="J4394" s="4" t="n">
        <x:v>0.291</x:v>
      </x:c>
      <x:c r="K4394" s="4">
        <x:f>I4394*J4394</x:f>
      </x:c>
      <x:c r="L4394" s="4" t="n">
        <x:v>244.328</x:v>
      </x:c>
      <x:c r="M4394" s="5">
        <x:f>J4394/2.057*100</x:f>
      </x:c>
      <x:c r="N4394" s="6">
        <x:f>M4394*L4394/100</x:f>
      </x:c>
      <x:c r="O4394" s="6">
        <x:f>H4394-N4394</x:f>
      </x:c>
    </x:row>
    <x:row r="4395" spans="1:25">
      <x:c r="A4395" s="0" t="s">
        <x:v>98</x:v>
      </x:c>
      <x:c r="B4395" s="0" t="n">
        <x:v>2808</x:v>
      </x:c>
      <x:c r="C4395" s="0" t="s">
        <x:v>21</x:v>
      </x:c>
      <x:c r="D4395" s="0" t="s">
        <x:v>33</x:v>
      </x:c>
      <x:c r="E4395" s="0" t="s">
        <x:v>34</x:v>
      </x:c>
      <x:c r="F4395" s="0" t="s">
        <x:v>20</x:v>
      </x:c>
      <x:c r="G4395" s="0" t="n">
        <x:v>173</x:v>
      </x:c>
      <x:c r="H4395" s="4" t="n">
        <x:v>46.018</x:v>
      </x:c>
      <x:c r="I4395" s="4" t="n">
        <x:v>173</x:v>
      </x:c>
      <x:c r="J4395" s="4" t="n">
        <x:v>0.266</x:v>
      </x:c>
      <x:c r="K4395" s="4">
        <x:f>I4395*J4395</x:f>
      </x:c>
      <x:c r="L4395" s="4" t="n">
        <x:v>244.328</x:v>
      </x:c>
      <x:c r="M4395" s="5">
        <x:f>J4395/2.057*100</x:f>
      </x:c>
      <x:c r="N4395" s="6">
        <x:f>M4395*L4395/100</x:f>
      </x:c>
      <x:c r="O4395" s="6">
        <x:f>H4395-N4395</x:f>
      </x:c>
    </x:row>
    <x:row r="4396" spans="1:25">
      <x:c r="A4396" s="0" t="s">
        <x:v>98</x:v>
      </x:c>
      <x:c r="B4396" s="0" t="n">
        <x:v>2808</x:v>
      </x:c>
      <x:c r="C4396" s="0" t="s">
        <x:v>21</x:v>
      </x:c>
      <x:c r="D4396" s="0" t="s">
        <x:v>33</x:v>
      </x:c>
      <x:c r="E4396" s="0" t="s">
        <x:v>34</x:v>
      </x:c>
      <x:c r="F4396" s="0" t="s">
        <x:v>26</x:v>
      </x:c>
      <x:c r="G4396" s="0" t="n">
        <x:v>173</x:v>
      </x:c>
      <x:c r="H4396" s="4" t="n">
        <x:v>13.5</x:v>
      </x:c>
      <x:c r="I4396" s="4" t="n">
        <x:v>173</x:v>
      </x:c>
      <x:c r="J4396" s="4" t="n">
        <x:v>0.078</x:v>
      </x:c>
      <x:c r="K4396" s="4">
        <x:f>I4396*J4396</x:f>
      </x:c>
      <x:c r="L4396" s="4" t="n">
        <x:v>244.328</x:v>
      </x:c>
      <x:c r="M4396" s="5">
        <x:f>J4396/2.057*100</x:f>
      </x:c>
      <x:c r="N4396" s="6">
        <x:f>M4396*L4396/100</x:f>
      </x:c>
      <x:c r="O4396" s="6">
        <x:f>H4396-N4396</x:f>
      </x:c>
    </x:row>
    <x:row r="4397" spans="1:25">
      <x:c r="A4397" s="0" t="s">
        <x:v>98</x:v>
      </x:c>
      <x:c r="B4397" s="0" t="n">
        <x:v>2808</x:v>
      </x:c>
      <x:c r="C4397" s="0" t="s">
        <x:v>21</x:v>
      </x:c>
      <x:c r="D4397" s="0" t="s">
        <x:v>36</x:v>
      </x:c>
      <x:c r="E4397" s="0" t="s">
        <x:v>37</x:v>
      </x:c>
      <x:c r="F4397" s="0" t="s">
        <x:v>26</x:v>
      </x:c>
      <x:c r="G4397" s="0" t="n">
        <x:v>173</x:v>
      </x:c>
      <x:c r="H4397" s="4" t="n">
        <x:v>72.663</x:v>
      </x:c>
      <x:c r="I4397" s="4" t="n">
        <x:v>173</x:v>
      </x:c>
      <x:c r="J4397" s="4" t="n">
        <x:v>0.42</x:v>
      </x:c>
      <x:c r="K4397" s="4">
        <x:f>I4397*J4397</x:f>
      </x:c>
      <x:c r="L4397" s="4" t="n">
        <x:v>244.328</x:v>
      </x:c>
      <x:c r="M4397" s="5">
        <x:f>J4397/2.057*100</x:f>
      </x:c>
      <x:c r="N4397" s="6">
        <x:f>M4397*L4397/100</x:f>
      </x:c>
      <x:c r="O4397" s="6">
        <x:f>H4397-N4397</x:f>
      </x:c>
    </x:row>
    <x:row r="4398" spans="1:25">
      <x:c r="A4398" s="0" t="s">
        <x:v>98</x:v>
      </x:c>
      <x:c r="B4398" s="0" t="n">
        <x:v>2808</x:v>
      </x:c>
      <x:c r="C4398" s="0" t="s">
        <x:v>21</x:v>
      </x:c>
      <x:c r="D4398" s="0" t="s">
        <x:v>36</x:v>
      </x:c>
      <x:c r="E4398" s="0" t="s">
        <x:v>38</x:v>
      </x:c>
      <x:c r="F4398" s="0" t="s">
        <x:v>26</x:v>
      </x:c>
      <x:c r="G4398" s="0" t="n">
        <x:v>173</x:v>
      </x:c>
      <x:c r="H4398" s="4" t="n">
        <x:v>72.66</x:v>
      </x:c>
      <x:c r="I4398" s="4" t="n">
        <x:v>173</x:v>
      </x:c>
      <x:c r="J4398" s="4" t="n">
        <x:v>0.42</x:v>
      </x:c>
      <x:c r="K4398" s="4">
        <x:f>I4398*J4398</x:f>
      </x:c>
      <x:c r="L4398" s="4" t="n">
        <x:v>244.328</x:v>
      </x:c>
      <x:c r="M4398" s="5">
        <x:f>J4398/2.057*100</x:f>
      </x:c>
      <x:c r="N4398" s="6">
        <x:f>M4398*L4398/100</x:f>
      </x:c>
      <x:c r="O4398" s="6">
        <x:f>H4398-N4398</x:f>
      </x:c>
    </x:row>
    <x:row r="4399" spans="1:25">
      <x:c r="A4399" s="0" t="s">
        <x:v>77</x:v>
      </x:c>
      <x:c r="B4399" s="0" t="n">
        <x:v>2809</x:v>
      </x:c>
      <x:c r="C4399" s="0" t="s">
        <x:v>21</x:v>
      </x:c>
      <x:c r="D4399" s="0" t="s">
        <x:v>22</x:v>
      </x:c>
      <x:c r="E4399" s="0" t="s">
        <x:v>74</x:v>
      </x:c>
      <x:c r="F4399" s="0" t="s">
        <x:v>20</x:v>
      </x:c>
      <x:c r="G4399" s="0" t="n">
        <x:v>173</x:v>
      </x:c>
      <x:c r="H4399" s="4" t="n">
        <x:v>50.4</x:v>
      </x:c>
      <x:c r="I4399" s="4" t="n">
        <x:v>173</x:v>
      </x:c>
      <x:c r="J4399" s="4" t="n">
        <x:v>0.291</x:v>
      </x:c>
      <x:c r="K4399" s="4">
        <x:f>I4399*J4399</x:f>
      </x:c>
      <x:c r="L4399" s="4" t="n">
        <x:v>112.279</x:v>
      </x:c>
      <x:c r="M4399" s="5">
        <x:f>J4399/2.057*100</x:f>
      </x:c>
      <x:c r="N4399" s="6">
        <x:f>M4399*L4399/100</x:f>
      </x:c>
      <x:c r="O4399" s="6">
        <x:f>H4399-N4399</x:f>
      </x:c>
    </x:row>
    <x:row r="4400" spans="1:25">
      <x:c r="A4400" s="0" t="s">
        <x:v>77</x:v>
      </x:c>
      <x:c r="B4400" s="0" t="n">
        <x:v>2809</x:v>
      </x:c>
      <x:c r="C4400" s="0" t="s">
        <x:v>21</x:v>
      </x:c>
      <x:c r="D4400" s="0" t="s">
        <x:v>22</x:v>
      </x:c>
      <x:c r="E4400" s="0" t="s">
        <x:v>74</x:v>
      </x:c>
      <x:c r="F4400" s="0" t="s">
        <x:v>20</x:v>
      </x:c>
      <x:c r="G4400" s="0" t="n">
        <x:v>173</x:v>
      </x:c>
      <x:c r="H4400" s="4" t="n">
        <x:v>50.4</x:v>
      </x:c>
      <x:c r="I4400" s="4" t="n">
        <x:v>173</x:v>
      </x:c>
      <x:c r="J4400" s="4" t="n">
        <x:v>0.291</x:v>
      </x:c>
      <x:c r="K4400" s="4">
        <x:f>I4400*J4400</x:f>
      </x:c>
      <x:c r="L4400" s="4" t="n">
        <x:v>112.279</x:v>
      </x:c>
      <x:c r="M4400" s="5">
        <x:f>J4400/2.057*100</x:f>
      </x:c>
      <x:c r="N4400" s="6">
        <x:f>M4400*L4400/100</x:f>
      </x:c>
      <x:c r="O4400" s="6">
        <x:f>H4400-N4400</x:f>
      </x:c>
    </x:row>
    <x:row r="4401" spans="1:25">
      <x:c r="A4401" s="0" t="s">
        <x:v>77</x:v>
      </x:c>
      <x:c r="B4401" s="0" t="n">
        <x:v>2809</x:v>
      </x:c>
      <x:c r="C4401" s="0" t="s">
        <x:v>21</x:v>
      </x:c>
      <x:c r="D4401" s="0" t="s">
        <x:v>22</x:v>
      </x:c>
      <x:c r="E4401" s="0" t="s">
        <x:v>74</x:v>
      </x:c>
      <x:c r="F4401" s="0" t="s">
        <x:v>20</x:v>
      </x:c>
      <x:c r="G4401" s="0" t="n">
        <x:v>173</x:v>
      </x:c>
      <x:c r="H4401" s="4" t="n">
        <x:v>50.4</x:v>
      </x:c>
      <x:c r="I4401" s="4" t="n">
        <x:v>173</x:v>
      </x:c>
      <x:c r="J4401" s="4" t="n">
        <x:v>0.291</x:v>
      </x:c>
      <x:c r="K4401" s="4">
        <x:f>I4401*J4401</x:f>
      </x:c>
      <x:c r="L4401" s="4" t="n">
        <x:v>112.279</x:v>
      </x:c>
      <x:c r="M4401" s="5">
        <x:f>J4401/2.057*100</x:f>
      </x:c>
      <x:c r="N4401" s="6">
        <x:f>M4401*L4401/100</x:f>
      </x:c>
      <x:c r="O4401" s="6">
        <x:f>H4401-N4401</x:f>
      </x:c>
    </x:row>
    <x:row r="4402" spans="1:25">
      <x:c r="A4402" s="0" t="s">
        <x:v>77</x:v>
      </x:c>
      <x:c r="B4402" s="0" t="n">
        <x:v>2809</x:v>
      </x:c>
      <x:c r="C4402" s="0" t="s">
        <x:v>21</x:v>
      </x:c>
      <x:c r="D4402" s="0" t="s">
        <x:v>33</x:v>
      </x:c>
      <x:c r="E4402" s="0" t="s">
        <x:v>73</x:v>
      </x:c>
      <x:c r="F4402" s="0" t="s">
        <x:v>20</x:v>
      </x:c>
      <x:c r="G4402" s="0" t="n">
        <x:v>173</x:v>
      </x:c>
      <x:c r="H4402" s="4" t="n">
        <x:v>46.018</x:v>
      </x:c>
      <x:c r="I4402" s="4" t="n">
        <x:v>173</x:v>
      </x:c>
      <x:c r="J4402" s="4" t="n">
        <x:v>0.266</x:v>
      </x:c>
      <x:c r="K4402" s="4">
        <x:f>I4402*J4402</x:f>
      </x:c>
      <x:c r="L4402" s="4" t="n">
        <x:v>112.279</x:v>
      </x:c>
      <x:c r="M4402" s="5">
        <x:f>J4402/2.057*100</x:f>
      </x:c>
      <x:c r="N4402" s="6">
        <x:f>M4402*L4402/100</x:f>
      </x:c>
      <x:c r="O4402" s="6">
        <x:f>H4402-N4402</x:f>
      </x:c>
    </x:row>
    <x:row r="4403" spans="1:25">
      <x:c r="A4403" s="0" t="s">
        <x:v>77</x:v>
      </x:c>
      <x:c r="B4403" s="0" t="n">
        <x:v>2809</x:v>
      </x:c>
      <x:c r="C4403" s="0" t="s">
        <x:v>21</x:v>
      </x:c>
      <x:c r="D4403" s="0" t="s">
        <x:v>33</x:v>
      </x:c>
      <x:c r="E4403" s="0" t="s">
        <x:v>73</x:v>
      </x:c>
      <x:c r="F4403" s="0" t="s">
        <x:v>26</x:v>
      </x:c>
      <x:c r="G4403" s="0" t="n">
        <x:v>173</x:v>
      </x:c>
      <x:c r="H4403" s="4" t="n">
        <x:v>13.502</x:v>
      </x:c>
      <x:c r="I4403" s="4" t="n">
        <x:v>173</x:v>
      </x:c>
      <x:c r="J4403" s="4" t="n">
        <x:v>0.078</x:v>
      </x:c>
      <x:c r="K4403" s="4">
        <x:f>I4403*J4403</x:f>
      </x:c>
      <x:c r="L4403" s="4" t="n">
        <x:v>112.279</x:v>
      </x:c>
      <x:c r="M4403" s="5">
        <x:f>J4403/2.057*100</x:f>
      </x:c>
      <x:c r="N4403" s="6">
        <x:f>M4403*L4403/100</x:f>
      </x:c>
      <x:c r="O4403" s="6">
        <x:f>H4403-N4403</x:f>
      </x:c>
    </x:row>
    <x:row r="4404" spans="1:25">
      <x:c r="A4404" s="0" t="s">
        <x:v>77</x:v>
      </x:c>
      <x:c r="B4404" s="0" t="n">
        <x:v>2809</x:v>
      </x:c>
      <x:c r="C4404" s="0" t="s">
        <x:v>21</x:v>
      </x:c>
      <x:c r="D4404" s="0" t="s">
        <x:v>36</x:v>
      </x:c>
      <x:c r="E4404" s="0" t="s">
        <x:v>75</x:v>
      </x:c>
      <x:c r="F4404" s="0" t="s">
        <x:v>26</x:v>
      </x:c>
      <x:c r="G4404" s="0" t="n">
        <x:v>173</x:v>
      </x:c>
      <x:c r="H4404" s="4" t="n">
        <x:v>72.661</x:v>
      </x:c>
      <x:c r="I4404" s="4" t="n">
        <x:v>173</x:v>
      </x:c>
      <x:c r="J4404" s="4" t="n">
        <x:v>0.42</x:v>
      </x:c>
      <x:c r="K4404" s="4">
        <x:f>I4404*J4404</x:f>
      </x:c>
      <x:c r="L4404" s="4" t="n">
        <x:v>112.279</x:v>
      </x:c>
      <x:c r="M4404" s="5">
        <x:f>J4404/2.057*100</x:f>
      </x:c>
      <x:c r="N4404" s="6">
        <x:f>M4404*L4404/100</x:f>
      </x:c>
      <x:c r="O4404" s="6">
        <x:f>H4404-N4404</x:f>
      </x:c>
    </x:row>
    <x:row r="4405" spans="1:25">
      <x:c r="A4405" s="0" t="s">
        <x:v>77</x:v>
      </x:c>
      <x:c r="B4405" s="0" t="n">
        <x:v>2809</x:v>
      </x:c>
      <x:c r="C4405" s="0" t="s">
        <x:v>21</x:v>
      </x:c>
      <x:c r="D4405" s="0" t="s">
        <x:v>36</x:v>
      </x:c>
      <x:c r="E4405" s="0" t="s">
        <x:v>76</x:v>
      </x:c>
      <x:c r="F4405" s="0" t="s">
        <x:v>26</x:v>
      </x:c>
      <x:c r="G4405" s="0" t="n">
        <x:v>173</x:v>
      </x:c>
      <x:c r="H4405" s="4" t="n">
        <x:v>72.66</x:v>
      </x:c>
      <x:c r="I4405" s="4" t="n">
        <x:v>173</x:v>
      </x:c>
      <x:c r="J4405" s="4" t="n">
        <x:v>0.42</x:v>
      </x:c>
      <x:c r="K4405" s="4">
        <x:f>I4405*J4405</x:f>
      </x:c>
      <x:c r="L4405" s="4" t="n">
        <x:v>112.279</x:v>
      </x:c>
      <x:c r="M4405" s="5">
        <x:f>J4405/2.057*100</x:f>
      </x:c>
      <x:c r="N4405" s="6">
        <x:f>M4405*L4405/100</x:f>
      </x:c>
      <x:c r="O4405" s="6">
        <x:f>H4405-N4405</x:f>
      </x:c>
    </x:row>
    <x:row r="4406" spans="1:25">
      <x:c r="A4406" s="0" t="s">
        <x:v>92</x:v>
      </x:c>
      <x:c r="B4406" s="0" t="n">
        <x:v>2812</x:v>
      </x:c>
      <x:c r="C4406" s="0" t="s">
        <x:v>21</x:v>
      </x:c>
      <x:c r="D4406" s="0" t="s">
        <x:v>33</x:v>
      </x:c>
      <x:c r="E4406" s="0" t="s">
        <x:v>73</x:v>
      </x:c>
      <x:c r="F4406" s="0" t="s">
        <x:v>20</x:v>
      </x:c>
      <x:c r="G4406" s="0" t="n">
        <x:v>150</x:v>
      </x:c>
      <x:c r="H4406" s="4" t="n">
        <x:v>46.018</x:v>
      </x:c>
      <x:c r="I4406" s="4" t="n">
        <x:v>150</x:v>
      </x:c>
      <x:c r="J4406" s="4" t="n">
        <x:v>0.307</x:v>
      </x:c>
      <x:c r="K4406" s="4">
        <x:f>I4406*J4406</x:f>
      </x:c>
      <x:c r="L4406" s="4" t="n">
        <x:v>0</x:v>
      </x:c>
      <x:c r="M4406" s="5">
        <x:f>J4406/2.47*100</x:f>
      </x:c>
      <x:c r="N4406" s="6">
        <x:f>M4406*L4406/100</x:f>
      </x:c>
      <x:c r="O4406" s="6">
        <x:f>H4406-N4406</x:f>
      </x:c>
    </x:row>
    <x:row r="4407" spans="1:25">
      <x:c r="A4407" s="0" t="s">
        <x:v>92</x:v>
      </x:c>
      <x:c r="B4407" s="0" t="n">
        <x:v>2812</x:v>
      </x:c>
      <x:c r="C4407" s="0" t="s">
        <x:v>21</x:v>
      </x:c>
      <x:c r="D4407" s="0" t="s">
        <x:v>22</x:v>
      </x:c>
      <x:c r="E4407" s="0" t="s">
        <x:v>74</x:v>
      </x:c>
      <x:c r="F4407" s="0" t="s">
        <x:v>20</x:v>
      </x:c>
      <x:c r="G4407" s="0" t="n">
        <x:v>150</x:v>
      </x:c>
      <x:c r="H4407" s="4" t="n">
        <x:v>50.4</x:v>
      </x:c>
      <x:c r="I4407" s="4" t="n">
        <x:v>150</x:v>
      </x:c>
      <x:c r="J4407" s="4" t="n">
        <x:v>0.336</x:v>
      </x:c>
      <x:c r="K4407" s="4">
        <x:f>I4407*J4407</x:f>
      </x:c>
      <x:c r="L4407" s="4" t="n">
        <x:v>0</x:v>
      </x:c>
      <x:c r="M4407" s="5">
        <x:f>J4407/2.47*100</x:f>
      </x:c>
      <x:c r="N4407" s="6">
        <x:f>M4407*L4407/100</x:f>
      </x:c>
      <x:c r="O4407" s="6">
        <x:f>H4407-N4407</x:f>
      </x:c>
    </x:row>
    <x:row r="4408" spans="1:25">
      <x:c r="A4408" s="0" t="s">
        <x:v>92</x:v>
      </x:c>
      <x:c r="B4408" s="0" t="n">
        <x:v>2812</x:v>
      </x:c>
      <x:c r="C4408" s="0" t="s">
        <x:v>21</x:v>
      </x:c>
      <x:c r="D4408" s="0" t="s">
        <x:v>33</x:v>
      </x:c>
      <x:c r="E4408" s="0" t="s">
        <x:v>73</x:v>
      </x:c>
      <x:c r="F4408" s="0" t="s">
        <x:v>20</x:v>
      </x:c>
      <x:c r="G4408" s="0" t="n">
        <x:v>150</x:v>
      </x:c>
      <x:c r="H4408" s="4" t="n">
        <x:v>39.9</x:v>
      </x:c>
      <x:c r="I4408" s="4" t="n">
        <x:v>150</x:v>
      </x:c>
      <x:c r="J4408" s="4" t="n">
        <x:v>0.266</x:v>
      </x:c>
      <x:c r="K4408" s="4">
        <x:f>I4408*J4408</x:f>
      </x:c>
      <x:c r="L4408" s="4" t="n">
        <x:v>0</x:v>
      </x:c>
      <x:c r="M4408" s="5">
        <x:f>J4408/2.47*100</x:f>
      </x:c>
      <x:c r="N4408" s="6">
        <x:f>M4408*L4408/100</x:f>
      </x:c>
      <x:c r="O4408" s="6">
        <x:f>H4408-N4408</x:f>
      </x:c>
    </x:row>
    <x:row r="4409" spans="1:25">
      <x:c r="A4409" s="0" t="s">
        <x:v>92</x:v>
      </x:c>
      <x:c r="B4409" s="0" t="n">
        <x:v>2812</x:v>
      </x:c>
      <x:c r="C4409" s="0" t="s">
        <x:v>21</x:v>
      </x:c>
      <x:c r="D4409" s="0" t="s">
        <x:v>33</x:v>
      </x:c>
      <x:c r="E4409" s="0" t="s">
        <x:v>73</x:v>
      </x:c>
      <x:c r="F4409" s="0" t="s">
        <x:v>20</x:v>
      </x:c>
      <x:c r="G4409" s="0" t="n">
        <x:v>150</x:v>
      </x:c>
      <x:c r="H4409" s="4" t="n">
        <x:v>46.018</x:v>
      </x:c>
      <x:c r="I4409" s="4" t="n">
        <x:v>150</x:v>
      </x:c>
      <x:c r="J4409" s="4" t="n">
        <x:v>0.307</x:v>
      </x:c>
      <x:c r="K4409" s="4">
        <x:f>I4409*J4409</x:f>
      </x:c>
      <x:c r="L4409" s="4" t="n">
        <x:v>0</x:v>
      </x:c>
      <x:c r="M4409" s="5">
        <x:f>J4409/2.47*100</x:f>
      </x:c>
      <x:c r="N4409" s="6">
        <x:f>M4409*L4409/100</x:f>
      </x:c>
      <x:c r="O4409" s="6">
        <x:f>H4409-N4409</x:f>
      </x:c>
    </x:row>
    <x:row r="4410" spans="1:25">
      <x:c r="A4410" s="0" t="s">
        <x:v>92</x:v>
      </x:c>
      <x:c r="B4410" s="0" t="n">
        <x:v>2812</x:v>
      </x:c>
      <x:c r="C4410" s="0" t="s">
        <x:v>21</x:v>
      </x:c>
      <x:c r="D4410" s="0" t="s">
        <x:v>22</x:v>
      </x:c>
      <x:c r="E4410" s="0" t="s">
        <x:v>74</x:v>
      </x:c>
      <x:c r="F4410" s="0" t="s">
        <x:v>20</x:v>
      </x:c>
      <x:c r="G4410" s="0" t="n">
        <x:v>150</x:v>
      </x:c>
      <x:c r="H4410" s="4" t="n">
        <x:v>50.4</x:v>
      </x:c>
      <x:c r="I4410" s="4" t="n">
        <x:v>150</x:v>
      </x:c>
      <x:c r="J4410" s="4" t="n">
        <x:v>0.336</x:v>
      </x:c>
      <x:c r="K4410" s="4">
        <x:f>I4410*J4410</x:f>
      </x:c>
      <x:c r="L4410" s="4" t="n">
        <x:v>0</x:v>
      </x:c>
      <x:c r="M4410" s="5">
        <x:f>J4410/2.47*100</x:f>
      </x:c>
      <x:c r="N4410" s="6">
        <x:f>M4410*L4410/100</x:f>
      </x:c>
      <x:c r="O4410" s="6">
        <x:f>H4410-N4410</x:f>
      </x:c>
    </x:row>
    <x:row r="4411" spans="1:25">
      <x:c r="A4411" s="0" t="s">
        <x:v>92</x:v>
      </x:c>
      <x:c r="B4411" s="0" t="n">
        <x:v>2812</x:v>
      </x:c>
      <x:c r="C4411" s="0" t="s">
        <x:v>21</x:v>
      </x:c>
      <x:c r="D4411" s="0" t="s">
        <x:v>33</x:v>
      </x:c>
      <x:c r="E4411" s="0" t="s">
        <x:v>73</x:v>
      </x:c>
      <x:c r="F4411" s="0" t="s">
        <x:v>26</x:v>
      </x:c>
      <x:c r="G4411" s="0" t="n">
        <x:v>150</x:v>
      </x:c>
      <x:c r="H4411" s="4" t="n">
        <x:v>11.702</x:v>
      </x:c>
      <x:c r="I4411" s="4" t="n">
        <x:v>150</x:v>
      </x:c>
      <x:c r="J4411" s="4" t="n">
        <x:v>0.078</x:v>
      </x:c>
      <x:c r="K4411" s="4">
        <x:f>I4411*J4411</x:f>
      </x:c>
      <x:c r="L4411" s="4" t="n">
        <x:v>0</x:v>
      </x:c>
      <x:c r="M4411" s="5">
        <x:f>J4411/2.47*100</x:f>
      </x:c>
      <x:c r="N4411" s="6">
        <x:f>M4411*L4411/100</x:f>
      </x:c>
      <x:c r="O4411" s="6">
        <x:f>H4411-N4411</x:f>
      </x:c>
    </x:row>
    <x:row r="4412" spans="1:25">
      <x:c r="A4412" s="0" t="s">
        <x:v>92</x:v>
      </x:c>
      <x:c r="B4412" s="0" t="n">
        <x:v>2812</x:v>
      </x:c>
      <x:c r="C4412" s="0" t="s">
        <x:v>21</x:v>
      </x:c>
      <x:c r="D4412" s="0" t="s">
        <x:v>36</x:v>
      </x:c>
      <x:c r="E4412" s="0" t="s">
        <x:v>75</x:v>
      </x:c>
      <x:c r="F4412" s="0" t="s">
        <x:v>26</x:v>
      </x:c>
      <x:c r="G4412" s="0" t="n">
        <x:v>150</x:v>
      </x:c>
      <x:c r="H4412" s="4" t="n">
        <x:v>63</x:v>
      </x:c>
      <x:c r="I4412" s="4" t="n">
        <x:v>150</x:v>
      </x:c>
      <x:c r="J4412" s="4" t="n">
        <x:v>0.42</x:v>
      </x:c>
      <x:c r="K4412" s="4">
        <x:f>I4412*J4412</x:f>
      </x:c>
      <x:c r="L4412" s="4" t="n">
        <x:v>0</x:v>
      </x:c>
      <x:c r="M4412" s="5">
        <x:f>J4412/2.47*100</x:f>
      </x:c>
      <x:c r="N4412" s="6">
        <x:f>M4412*L4412/100</x:f>
      </x:c>
      <x:c r="O4412" s="6">
        <x:f>H4412-N4412</x:f>
      </x:c>
    </x:row>
    <x:row r="4413" spans="1:25">
      <x:c r="A4413" s="0" t="s">
        <x:v>92</x:v>
      </x:c>
      <x:c r="B4413" s="0" t="n">
        <x:v>2812</x:v>
      </x:c>
      <x:c r="C4413" s="0" t="s">
        <x:v>21</x:v>
      </x:c>
      <x:c r="D4413" s="0" t="s">
        <x:v>36</x:v>
      </x:c>
      <x:c r="E4413" s="0" t="s">
        <x:v>76</x:v>
      </x:c>
      <x:c r="F4413" s="0" t="s">
        <x:v>26</x:v>
      </x:c>
      <x:c r="G4413" s="0" t="n">
        <x:v>150</x:v>
      </x:c>
      <x:c r="H4413" s="4" t="n">
        <x:v>63</x:v>
      </x:c>
      <x:c r="I4413" s="4" t="n">
        <x:v>150</x:v>
      </x:c>
      <x:c r="J4413" s="4" t="n">
        <x:v>0.42</x:v>
      </x:c>
      <x:c r="K4413" s="4">
        <x:f>I4413*J4413</x:f>
      </x:c>
      <x:c r="L4413" s="4" t="n">
        <x:v>0</x:v>
      </x:c>
      <x:c r="M4413" s="5">
        <x:f>J4413/2.47*100</x:f>
      </x:c>
      <x:c r="N4413" s="6">
        <x:f>M4413*L4413/100</x:f>
      </x:c>
      <x:c r="O4413" s="6">
        <x:f>H4413-N4413</x:f>
      </x:c>
    </x:row>
    <x:row r="4414" spans="1:25">
      <x:c r="A4414" s="0" t="s">
        <x:v>116</x:v>
      </x:c>
      <x:c r="B4414" s="0" t="n">
        <x:v>2813</x:v>
      </x:c>
      <x:c r="C4414" s="0" t="s">
        <x:v>21</x:v>
      </x:c>
      <x:c r="D4414" s="0" t="s">
        <x:v>22</x:v>
      </x:c>
      <x:c r="E4414" s="0" t="s">
        <x:v>74</x:v>
      </x:c>
      <x:c r="F4414" s="0" t="s">
        <x:v>20</x:v>
      </x:c>
      <x:c r="G4414" s="0" t="n">
        <x:v>173</x:v>
      </x:c>
      <x:c r="H4414" s="4" t="n">
        <x:v>50.4</x:v>
      </x:c>
      <x:c r="I4414" s="4" t="n">
        <x:v>173</x:v>
      </x:c>
      <x:c r="J4414" s="4" t="n">
        <x:v>0.291</x:v>
      </x:c>
      <x:c r="K4414" s="4">
        <x:f>I4414*J4414</x:f>
      </x:c>
      <x:c r="L4414" s="4" t="n">
        <x:v>55.218</x:v>
      </x:c>
      <x:c r="M4414" s="5">
        <x:f>J4414/2.057*100</x:f>
      </x:c>
      <x:c r="N4414" s="6">
        <x:f>M4414*L4414/100</x:f>
      </x:c>
      <x:c r="O4414" s="6">
        <x:f>H4414-N4414</x:f>
      </x:c>
    </x:row>
    <x:row r="4415" spans="1:25">
      <x:c r="A4415" s="0" t="s">
        <x:v>116</x:v>
      </x:c>
      <x:c r="B4415" s="0" t="n">
        <x:v>2813</x:v>
      </x:c>
      <x:c r="C4415" s="0" t="s">
        <x:v>21</x:v>
      </x:c>
      <x:c r="D4415" s="0" t="s">
        <x:v>22</x:v>
      </x:c>
      <x:c r="E4415" s="0" t="s">
        <x:v>74</x:v>
      </x:c>
      <x:c r="F4415" s="0" t="s">
        <x:v>20</x:v>
      </x:c>
      <x:c r="G4415" s="0" t="n">
        <x:v>173</x:v>
      </x:c>
      <x:c r="H4415" s="4" t="n">
        <x:v>50.4</x:v>
      </x:c>
      <x:c r="I4415" s="4" t="n">
        <x:v>173</x:v>
      </x:c>
      <x:c r="J4415" s="4" t="n">
        <x:v>0.291</x:v>
      </x:c>
      <x:c r="K4415" s="4">
        <x:f>I4415*J4415</x:f>
      </x:c>
      <x:c r="L4415" s="4" t="n">
        <x:v>55.218</x:v>
      </x:c>
      <x:c r="M4415" s="5">
        <x:f>J4415/2.057*100</x:f>
      </x:c>
      <x:c r="N4415" s="6">
        <x:f>M4415*L4415/100</x:f>
      </x:c>
      <x:c r="O4415" s="6">
        <x:f>H4415-N4415</x:f>
      </x:c>
    </x:row>
    <x:row r="4416" spans="1:25">
      <x:c r="A4416" s="0" t="s">
        <x:v>116</x:v>
      </x:c>
      <x:c r="B4416" s="0" t="n">
        <x:v>2813</x:v>
      </x:c>
      <x:c r="C4416" s="0" t="s">
        <x:v>21</x:v>
      </x:c>
      <x:c r="D4416" s="0" t="s">
        <x:v>33</x:v>
      </x:c>
      <x:c r="E4416" s="0" t="s">
        <x:v>73</x:v>
      </x:c>
      <x:c r="F4416" s="0" t="s">
        <x:v>20</x:v>
      </x:c>
      <x:c r="G4416" s="0" t="n">
        <x:v>173</x:v>
      </x:c>
      <x:c r="H4416" s="4" t="n">
        <x:v>46.018</x:v>
      </x:c>
      <x:c r="I4416" s="4" t="n">
        <x:v>173</x:v>
      </x:c>
      <x:c r="J4416" s="4" t="n">
        <x:v>0.266</x:v>
      </x:c>
      <x:c r="K4416" s="4">
        <x:f>I4416*J4416</x:f>
      </x:c>
      <x:c r="L4416" s="4" t="n">
        <x:v>55.218</x:v>
      </x:c>
      <x:c r="M4416" s="5">
        <x:f>J4416/2.057*100</x:f>
      </x:c>
      <x:c r="N4416" s="6">
        <x:f>M4416*L4416/100</x:f>
      </x:c>
      <x:c r="O4416" s="6">
        <x:f>H4416-N4416</x:f>
      </x:c>
    </x:row>
    <x:row r="4417" spans="1:25">
      <x:c r="A4417" s="0" t="s">
        <x:v>116</x:v>
      </x:c>
      <x:c r="B4417" s="0" t="n">
        <x:v>2813</x:v>
      </x:c>
      <x:c r="C4417" s="0" t="s">
        <x:v>21</x:v>
      </x:c>
      <x:c r="D4417" s="0" t="s">
        <x:v>22</x:v>
      </x:c>
      <x:c r="E4417" s="0" t="s">
        <x:v>74</x:v>
      </x:c>
      <x:c r="F4417" s="0" t="s">
        <x:v>20</x:v>
      </x:c>
      <x:c r="G4417" s="0" t="n">
        <x:v>173</x:v>
      </x:c>
      <x:c r="H4417" s="4" t="n">
        <x:v>50.4</x:v>
      </x:c>
      <x:c r="I4417" s="4" t="n">
        <x:v>173</x:v>
      </x:c>
      <x:c r="J4417" s="4" t="n">
        <x:v>0.291</x:v>
      </x:c>
      <x:c r="K4417" s="4">
        <x:f>I4417*J4417</x:f>
      </x:c>
      <x:c r="L4417" s="4" t="n">
        <x:v>55.218</x:v>
      </x:c>
      <x:c r="M4417" s="5">
        <x:f>J4417/2.057*100</x:f>
      </x:c>
      <x:c r="N4417" s="6">
        <x:f>M4417*L4417/100</x:f>
      </x:c>
      <x:c r="O4417" s="6">
        <x:f>H4417-N4417</x:f>
      </x:c>
    </x:row>
    <x:row r="4418" spans="1:25">
      <x:c r="A4418" s="0" t="s">
        <x:v>116</x:v>
      </x:c>
      <x:c r="B4418" s="0" t="n">
        <x:v>2813</x:v>
      </x:c>
      <x:c r="C4418" s="0" t="s">
        <x:v>21</x:v>
      </x:c>
      <x:c r="D4418" s="0" t="s">
        <x:v>33</x:v>
      </x:c>
      <x:c r="E4418" s="0" t="s">
        <x:v>73</x:v>
      </x:c>
      <x:c r="F4418" s="0" t="s">
        <x:v>26</x:v>
      </x:c>
      <x:c r="G4418" s="0" t="n">
        <x:v>173</x:v>
      </x:c>
      <x:c r="H4418" s="4" t="n">
        <x:v>13.495</x:v>
      </x:c>
      <x:c r="I4418" s="4" t="n">
        <x:v>173</x:v>
      </x:c>
      <x:c r="J4418" s="4" t="n">
        <x:v>0.078</x:v>
      </x:c>
      <x:c r="K4418" s="4">
        <x:f>I4418*J4418</x:f>
      </x:c>
      <x:c r="L4418" s="4" t="n">
        <x:v>55.218</x:v>
      </x:c>
      <x:c r="M4418" s="5">
        <x:f>J4418/2.057*100</x:f>
      </x:c>
      <x:c r="N4418" s="6">
        <x:f>M4418*L4418/100</x:f>
      </x:c>
      <x:c r="O4418" s="6">
        <x:f>H4418-N4418</x:f>
      </x:c>
    </x:row>
    <x:row r="4419" spans="1:25">
      <x:c r="A4419" s="0" t="s">
        <x:v>116</x:v>
      </x:c>
      <x:c r="B4419" s="0" t="n">
        <x:v>2813</x:v>
      </x:c>
      <x:c r="C4419" s="0" t="s">
        <x:v>21</x:v>
      </x:c>
      <x:c r="D4419" s="0" t="s">
        <x:v>36</x:v>
      </x:c>
      <x:c r="E4419" s="0" t="s">
        <x:v>75</x:v>
      </x:c>
      <x:c r="F4419" s="0" t="s">
        <x:v>26</x:v>
      </x:c>
      <x:c r="G4419" s="0" t="n">
        <x:v>173</x:v>
      </x:c>
      <x:c r="H4419" s="4" t="n">
        <x:v>72.66</x:v>
      </x:c>
      <x:c r="I4419" s="4" t="n">
        <x:v>173</x:v>
      </x:c>
      <x:c r="J4419" s="4" t="n">
        <x:v>0.42</x:v>
      </x:c>
      <x:c r="K4419" s="4">
        <x:f>I4419*J4419</x:f>
      </x:c>
      <x:c r="L4419" s="4" t="n">
        <x:v>55.218</x:v>
      </x:c>
      <x:c r="M4419" s="5">
        <x:f>J4419/2.057*100</x:f>
      </x:c>
      <x:c r="N4419" s="6">
        <x:f>M4419*L4419/100</x:f>
      </x:c>
      <x:c r="O4419" s="6">
        <x:f>H4419-N4419</x:f>
      </x:c>
    </x:row>
    <x:row r="4420" spans="1:25">
      <x:c r="A4420" s="0" t="s">
        <x:v>116</x:v>
      </x:c>
      <x:c r="B4420" s="0" t="n">
        <x:v>2813</x:v>
      </x:c>
      <x:c r="C4420" s="0" t="s">
        <x:v>21</x:v>
      </x:c>
      <x:c r="D4420" s="0" t="s">
        <x:v>36</x:v>
      </x:c>
      <x:c r="E4420" s="0" t="s">
        <x:v>76</x:v>
      </x:c>
      <x:c r="F4420" s="0" t="s">
        <x:v>26</x:v>
      </x:c>
      <x:c r="G4420" s="0" t="n">
        <x:v>173</x:v>
      </x:c>
      <x:c r="H4420" s="4" t="n">
        <x:v>72.66</x:v>
      </x:c>
      <x:c r="I4420" s="4" t="n">
        <x:v>173</x:v>
      </x:c>
      <x:c r="J4420" s="4" t="n">
        <x:v>0.42</x:v>
      </x:c>
      <x:c r="K4420" s="4">
        <x:f>I4420*J4420</x:f>
      </x:c>
      <x:c r="L4420" s="4" t="n">
        <x:v>55.218</x:v>
      </x:c>
      <x:c r="M4420" s="5">
        <x:f>J4420/2.057*100</x:f>
      </x:c>
      <x:c r="N4420" s="6">
        <x:f>M4420*L4420/100</x:f>
      </x:c>
      <x:c r="O4420" s="6">
        <x:f>H4420-N4420</x:f>
      </x:c>
    </x:row>
    <x:row r="4421" spans="1:25">
      <x:c r="A4421" s="0" t="s">
        <x:v>105</x:v>
      </x:c>
      <x:c r="B4421" s="0" t="n">
        <x:v>2814</x:v>
      </x:c>
      <x:c r="C4421" s="0" t="s">
        <x:v>21</x:v>
      </x:c>
      <x:c r="D4421" s="0" t="s">
        <x:v>22</x:v>
      </x:c>
      <x:c r="E4421" s="0" t="s">
        <x:v>74</x:v>
      </x:c>
      <x:c r="F4421" s="0" t="s">
        <x:v>20</x:v>
      </x:c>
      <x:c r="G4421" s="0" t="n">
        <x:v>173</x:v>
      </x:c>
      <x:c r="H4421" s="4" t="n">
        <x:v>50.4</x:v>
      </x:c>
      <x:c r="I4421" s="4" t="n">
        <x:v>173</x:v>
      </x:c>
      <x:c r="J4421" s="4" t="n">
        <x:v>0.291</x:v>
      </x:c>
      <x:c r="K4421" s="4">
        <x:f>I4421*J4421</x:f>
      </x:c>
      <x:c r="L4421" s="4" t="n">
        <x:v>0</x:v>
      </x:c>
      <x:c r="M4421" s="5">
        <x:f>J4421/1.766*100</x:f>
      </x:c>
      <x:c r="N4421" s="6">
        <x:f>M4421*L4421/100</x:f>
      </x:c>
      <x:c r="O4421" s="6">
        <x:f>H4421-N4421</x:f>
      </x:c>
    </x:row>
    <x:row r="4422" spans="1:25">
      <x:c r="A4422" s="0" t="s">
        <x:v>105</x:v>
      </x:c>
      <x:c r="B4422" s="0" t="n">
        <x:v>2814</x:v>
      </x:c>
      <x:c r="C4422" s="0" t="s">
        <x:v>21</x:v>
      </x:c>
      <x:c r="D4422" s="0" t="s">
        <x:v>22</x:v>
      </x:c>
      <x:c r="E4422" s="0" t="s">
        <x:v>74</x:v>
      </x:c>
      <x:c r="F4422" s="0" t="s">
        <x:v>20</x:v>
      </x:c>
      <x:c r="G4422" s="0" t="n">
        <x:v>173</x:v>
      </x:c>
      <x:c r="H4422" s="4" t="n">
        <x:v>50.4</x:v>
      </x:c>
      <x:c r="I4422" s="4" t="n">
        <x:v>173</x:v>
      </x:c>
      <x:c r="J4422" s="4" t="n">
        <x:v>0.291</x:v>
      </x:c>
      <x:c r="K4422" s="4">
        <x:f>I4422*J4422</x:f>
      </x:c>
      <x:c r="L4422" s="4" t="n">
        <x:v>0</x:v>
      </x:c>
      <x:c r="M4422" s="5">
        <x:f>J4422/1.766*100</x:f>
      </x:c>
      <x:c r="N4422" s="6">
        <x:f>M4422*L4422/100</x:f>
      </x:c>
      <x:c r="O4422" s="6">
        <x:f>H4422-N4422</x:f>
      </x:c>
    </x:row>
    <x:row r="4423" spans="1:25">
      <x:c r="A4423" s="0" t="s">
        <x:v>105</x:v>
      </x:c>
      <x:c r="B4423" s="0" t="n">
        <x:v>2814</x:v>
      </x:c>
      <x:c r="C4423" s="0" t="s">
        <x:v>21</x:v>
      </x:c>
      <x:c r="D4423" s="0" t="s">
        <x:v>33</x:v>
      </x:c>
      <x:c r="E4423" s="0" t="s">
        <x:v>73</x:v>
      </x:c>
      <x:c r="F4423" s="0" t="s">
        <x:v>20</x:v>
      </x:c>
      <x:c r="G4423" s="0" t="n">
        <x:v>173</x:v>
      </x:c>
      <x:c r="H4423" s="4" t="n">
        <x:v>46.018</x:v>
      </x:c>
      <x:c r="I4423" s="4" t="n">
        <x:v>173</x:v>
      </x:c>
      <x:c r="J4423" s="4" t="n">
        <x:v>0.266</x:v>
      </x:c>
      <x:c r="K4423" s="4">
        <x:f>I4423*J4423</x:f>
      </x:c>
      <x:c r="L4423" s="4" t="n">
        <x:v>0</x:v>
      </x:c>
      <x:c r="M4423" s="5">
        <x:f>J4423/1.766*100</x:f>
      </x:c>
      <x:c r="N4423" s="6">
        <x:f>M4423*L4423/100</x:f>
      </x:c>
      <x:c r="O4423" s="6">
        <x:f>H4423-N4423</x:f>
      </x:c>
    </x:row>
    <x:row r="4424" spans="1:25">
      <x:c r="A4424" s="0" t="s">
        <x:v>105</x:v>
      </x:c>
      <x:c r="B4424" s="0" t="n">
        <x:v>2814</x:v>
      </x:c>
      <x:c r="C4424" s="0" t="s">
        <x:v>21</x:v>
      </x:c>
      <x:c r="D4424" s="0" t="s">
        <x:v>33</x:v>
      </x:c>
      <x:c r="E4424" s="0" t="s">
        <x:v>73</x:v>
      </x:c>
      <x:c r="F4424" s="0" t="s">
        <x:v>26</x:v>
      </x:c>
      <x:c r="G4424" s="0" t="n">
        <x:v>173</x:v>
      </x:c>
      <x:c r="H4424" s="4" t="n">
        <x:v>13.497</x:v>
      </x:c>
      <x:c r="I4424" s="4" t="n">
        <x:v>173</x:v>
      </x:c>
      <x:c r="J4424" s="4" t="n">
        <x:v>0.078</x:v>
      </x:c>
      <x:c r="K4424" s="4">
        <x:f>I4424*J4424</x:f>
      </x:c>
      <x:c r="L4424" s="4" t="n">
        <x:v>0</x:v>
      </x:c>
      <x:c r="M4424" s="5">
        <x:f>J4424/1.766*100</x:f>
      </x:c>
      <x:c r="N4424" s="6">
        <x:f>M4424*L4424/100</x:f>
      </x:c>
      <x:c r="O4424" s="6">
        <x:f>H4424-N4424</x:f>
      </x:c>
    </x:row>
    <x:row r="4425" spans="1:25">
      <x:c r="A4425" s="0" t="s">
        <x:v>105</x:v>
      </x:c>
      <x:c r="B4425" s="0" t="n">
        <x:v>2814</x:v>
      </x:c>
      <x:c r="C4425" s="0" t="s">
        <x:v>21</x:v>
      </x:c>
      <x:c r="D4425" s="0" t="s">
        <x:v>36</x:v>
      </x:c>
      <x:c r="E4425" s="0" t="s">
        <x:v>75</x:v>
      </x:c>
      <x:c r="F4425" s="0" t="s">
        <x:v>26</x:v>
      </x:c>
      <x:c r="G4425" s="0" t="n">
        <x:v>173</x:v>
      </x:c>
      <x:c r="H4425" s="4" t="n">
        <x:v>72.66</x:v>
      </x:c>
      <x:c r="I4425" s="4" t="n">
        <x:v>173</x:v>
      </x:c>
      <x:c r="J4425" s="4" t="n">
        <x:v>0.42</x:v>
      </x:c>
      <x:c r="K4425" s="4">
        <x:f>I4425*J4425</x:f>
      </x:c>
      <x:c r="L4425" s="4" t="n">
        <x:v>0</x:v>
      </x:c>
      <x:c r="M4425" s="5">
        <x:f>J4425/1.766*100</x:f>
      </x:c>
      <x:c r="N4425" s="6">
        <x:f>M4425*L4425/100</x:f>
      </x:c>
      <x:c r="O4425" s="6">
        <x:f>H4425-N4425</x:f>
      </x:c>
    </x:row>
    <x:row r="4426" spans="1:25">
      <x:c r="A4426" s="0" t="s">
        <x:v>105</x:v>
      </x:c>
      <x:c r="B4426" s="0" t="n">
        <x:v>2814</x:v>
      </x:c>
      <x:c r="C4426" s="0" t="s">
        <x:v>21</x:v>
      </x:c>
      <x:c r="D4426" s="0" t="s">
        <x:v>36</x:v>
      </x:c>
      <x:c r="E4426" s="0" t="s">
        <x:v>76</x:v>
      </x:c>
      <x:c r="F4426" s="0" t="s">
        <x:v>26</x:v>
      </x:c>
      <x:c r="G4426" s="0" t="n">
        <x:v>173</x:v>
      </x:c>
      <x:c r="H4426" s="4" t="n">
        <x:v>72.66</x:v>
      </x:c>
      <x:c r="I4426" s="4" t="n">
        <x:v>173</x:v>
      </x:c>
      <x:c r="J4426" s="4" t="n">
        <x:v>0.42</x:v>
      </x:c>
      <x:c r="K4426" s="4">
        <x:f>I4426*J4426</x:f>
      </x:c>
      <x:c r="L4426" s="4" t="n">
        <x:v>0</x:v>
      </x:c>
      <x:c r="M4426" s="5">
        <x:f>J4426/1.766*100</x:f>
      </x:c>
      <x:c r="N4426" s="6">
        <x:f>M4426*L4426/100</x:f>
      </x:c>
      <x:c r="O4426" s="6">
        <x:f>H4426-N4426</x:f>
      </x:c>
    </x:row>
    <x:row r="4427" spans="1:25">
      <x:c r="A4427" s="0" t="s">
        <x:v>50</x:v>
      </x:c>
      <x:c r="B4427" s="0" t="n">
        <x:v>2815</x:v>
      </x:c>
      <x:c r="C4427" s="0" t="s">
        <x:v>21</x:v>
      </x:c>
      <x:c r="D4427" s="0" t="s">
        <x:v>22</x:v>
      </x:c>
      <x:c r="E4427" s="0" t="s">
        <x:v>23</x:v>
      </x:c>
      <x:c r="F4427" s="0" t="s">
        <x:v>20</x:v>
      </x:c>
      <x:c r="G4427" s="0" t="n">
        <x:v>117</x:v>
      </x:c>
      <x:c r="H4427" s="4" t="n">
        <x:v>43.384</x:v>
      </x:c>
      <x:c r="I4427" s="4" t="n">
        <x:v>117</x:v>
      </x:c>
      <x:c r="J4427" s="4" t="n">
        <x:v>0.371</x:v>
      </x:c>
      <x:c r="K4427" s="4">
        <x:f>I4427*J4427</x:f>
      </x:c>
      <x:c r="L4427" s="4" t="n">
        <x:v>55.251</x:v>
      </x:c>
      <x:c r="M4427" s="5">
        <x:f>J4427/2.863*100</x:f>
      </x:c>
      <x:c r="N4427" s="6">
        <x:f>M4427*L4427/100</x:f>
      </x:c>
      <x:c r="O4427" s="6">
        <x:f>H4427-N4427</x:f>
      </x:c>
    </x:row>
    <x:row r="4428" spans="1:25">
      <x:c r="A4428" s="0" t="s">
        <x:v>50</x:v>
      </x:c>
      <x:c r="B4428" s="0" t="n">
        <x:v>2815</x:v>
      </x:c>
      <x:c r="C4428" s="0" t="s">
        <x:v>21</x:v>
      </x:c>
      <x:c r="D4428" s="0" t="s">
        <x:v>22</x:v>
      </x:c>
      <x:c r="E4428" s="0" t="s">
        <x:v>23</x:v>
      </x:c>
      <x:c r="F4428" s="0" t="s">
        <x:v>20</x:v>
      </x:c>
      <x:c r="G4428" s="0" t="n">
        <x:v>117</x:v>
      </x:c>
      <x:c r="H4428" s="4" t="n">
        <x:v>43.384</x:v>
      </x:c>
      <x:c r="I4428" s="4" t="n">
        <x:v>117</x:v>
      </x:c>
      <x:c r="J4428" s="4" t="n">
        <x:v>0.371</x:v>
      </x:c>
      <x:c r="K4428" s="4">
        <x:f>I4428*J4428</x:f>
      </x:c>
      <x:c r="L4428" s="4" t="n">
        <x:v>55.251</x:v>
      </x:c>
      <x:c r="M4428" s="5">
        <x:f>J4428/2.863*100</x:f>
      </x:c>
      <x:c r="N4428" s="6">
        <x:f>M4428*L4428/100</x:f>
      </x:c>
      <x:c r="O4428" s="6">
        <x:f>H4428-N4428</x:f>
      </x:c>
    </x:row>
    <x:row r="4429" spans="1:25">
      <x:c r="A4429" s="0" t="s">
        <x:v>50</x:v>
      </x:c>
      <x:c r="B4429" s="0" t="n">
        <x:v>2815</x:v>
      </x:c>
      <x:c r="C4429" s="0" t="s">
        <x:v>21</x:v>
      </x:c>
      <x:c r="D4429" s="0" t="s">
        <x:v>22</x:v>
      </x:c>
      <x:c r="E4429" s="0" t="s">
        <x:v>23</x:v>
      </x:c>
      <x:c r="F4429" s="0" t="s">
        <x:v>20</x:v>
      </x:c>
      <x:c r="G4429" s="0" t="n">
        <x:v>117</x:v>
      </x:c>
      <x:c r="H4429" s="4" t="n">
        <x:v>39.897</x:v>
      </x:c>
      <x:c r="I4429" s="4" t="n">
        <x:v>117</x:v>
      </x:c>
      <x:c r="J4429" s="4" t="n">
        <x:v>0.341</x:v>
      </x:c>
      <x:c r="K4429" s="4">
        <x:f>I4429*J4429</x:f>
      </x:c>
      <x:c r="L4429" s="4" t="n">
        <x:v>55.251</x:v>
      </x:c>
      <x:c r="M4429" s="5">
        <x:f>J4429/2.863*100</x:f>
      </x:c>
      <x:c r="N4429" s="6">
        <x:f>M4429*L4429/100</x:f>
      </x:c>
      <x:c r="O4429" s="6">
        <x:f>H4429-N4429</x:f>
      </x:c>
    </x:row>
    <x:row r="4430" spans="1:25">
      <x:c r="A4430" s="0" t="s">
        <x:v>50</x:v>
      </x:c>
      <x:c r="B4430" s="0" t="n">
        <x:v>2815</x:v>
      </x:c>
      <x:c r="C4430" s="0" t="s">
        <x:v>21</x:v>
      </x:c>
      <x:c r="D4430" s="0" t="s">
        <x:v>28</x:v>
      </x:c>
      <x:c r="E4430" s="0" t="s">
        <x:v>19</x:v>
      </x:c>
      <x:c r="F4430" s="0" t="s">
        <x:v>26</x:v>
      </x:c>
      <x:c r="G4430" s="0" t="n">
        <x:v>117</x:v>
      </x:c>
      <x:c r="H4430" s="4" t="n">
        <x:v>30.427</x:v>
      </x:c>
      <x:c r="I4430" s="4" t="n">
        <x:v>117</x:v>
      </x:c>
      <x:c r="J4430" s="4" t="n">
        <x:v>0.26</x:v>
      </x:c>
      <x:c r="K4430" s="4">
        <x:f>I4430*J4430</x:f>
      </x:c>
      <x:c r="L4430" s="4" t="n">
        <x:v>55.251</x:v>
      </x:c>
      <x:c r="M4430" s="5">
        <x:f>J4430/2.863*100</x:f>
      </x:c>
      <x:c r="N4430" s="6">
        <x:f>M4430*L4430/100</x:f>
      </x:c>
      <x:c r="O4430" s="6">
        <x:f>H4430-N4430</x:f>
      </x:c>
    </x:row>
    <x:row r="4431" spans="1:25">
      <x:c r="A4431" s="0" t="s">
        <x:v>50</x:v>
      </x:c>
      <x:c r="B4431" s="0" t="n">
        <x:v>2815</x:v>
      </x:c>
      <x:c r="C4431" s="0" t="s">
        <x:v>21</x:v>
      </x:c>
      <x:c r="D4431" s="0" t="s">
        <x:v>28</x:v>
      </x:c>
      <x:c r="E4431" s="0" t="s">
        <x:v>23</x:v>
      </x:c>
      <x:c r="F4431" s="0" t="s">
        <x:v>26</x:v>
      </x:c>
      <x:c r="G4431" s="0" t="n">
        <x:v>117</x:v>
      </x:c>
      <x:c r="H4431" s="4" t="n">
        <x:v>177.84</x:v>
      </x:c>
      <x:c r="I4431" s="4" t="n">
        <x:v>117</x:v>
      </x:c>
      <x:c r="J4431" s="4" t="n">
        <x:v>1.52</x:v>
      </x:c>
      <x:c r="K4431" s="4">
        <x:f>I4431*J4431</x:f>
      </x:c>
      <x:c r="L4431" s="4" t="n">
        <x:v>55.251</x:v>
      </x:c>
      <x:c r="M4431" s="5">
        <x:f>J4431/2.863*100</x:f>
      </x:c>
      <x:c r="N4431" s="6">
        <x:f>M4431*L4431/100</x:f>
      </x:c>
      <x:c r="O4431" s="6">
        <x:f>H4431-N4431</x:f>
      </x:c>
    </x:row>
    <x:row r="4432" spans="1:25">
      <x:c r="A4432" s="0" t="s">
        <x:v>118</x:v>
      </x:c>
      <x:c r="B4432" s="0" t="n">
        <x:v>2816</x:v>
      </x:c>
      <x:c r="C4432" s="0" t="s">
        <x:v>21</x:v>
      </x:c>
      <x:c r="D4432" s="0" t="s">
        <x:v>22</x:v>
      </x:c>
      <x:c r="E4432" s="0" t="s">
        <x:v>74</x:v>
      </x:c>
      <x:c r="F4432" s="0" t="s">
        <x:v>20</x:v>
      </x:c>
      <x:c r="G4432" s="0" t="n">
        <x:v>150</x:v>
      </x:c>
      <x:c r="H4432" s="4" t="n">
        <x:v>49.952</x:v>
      </x:c>
      <x:c r="I4432" s="4" t="n">
        <x:v>150</x:v>
      </x:c>
      <x:c r="J4432" s="4" t="n">
        <x:v>0.333</x:v>
      </x:c>
      <x:c r="K4432" s="4">
        <x:f>I4432*J4432</x:f>
      </x:c>
      <x:c r="L4432" s="4" t="n">
        <x:v>58.712</x:v>
      </x:c>
      <x:c r="M4432" s="5">
        <x:f>J4432/1.85*100</x:f>
      </x:c>
      <x:c r="N4432" s="6">
        <x:f>M4432*L4432/100</x:f>
      </x:c>
      <x:c r="O4432" s="6">
        <x:f>H4432-N4432</x:f>
      </x:c>
    </x:row>
    <x:row r="4433" spans="1:25">
      <x:c r="A4433" s="0" t="s">
        <x:v>118</x:v>
      </x:c>
      <x:c r="B4433" s="0" t="n">
        <x:v>2816</x:v>
      </x:c>
      <x:c r="C4433" s="0" t="s">
        <x:v>21</x:v>
      </x:c>
      <x:c r="D4433" s="0" t="s">
        <x:v>22</x:v>
      </x:c>
      <x:c r="E4433" s="0" t="s">
        <x:v>74</x:v>
      </x:c>
      <x:c r="F4433" s="0" t="s">
        <x:v>20</x:v>
      </x:c>
      <x:c r="G4433" s="0" t="n">
        <x:v>150</x:v>
      </x:c>
      <x:c r="H4433" s="4" t="n">
        <x:v>49.952</x:v>
      </x:c>
      <x:c r="I4433" s="4" t="n">
        <x:v>150</x:v>
      </x:c>
      <x:c r="J4433" s="4" t="n">
        <x:v>0.333</x:v>
      </x:c>
      <x:c r="K4433" s="4">
        <x:f>I4433*J4433</x:f>
      </x:c>
      <x:c r="L4433" s="4" t="n">
        <x:v>58.712</x:v>
      </x:c>
      <x:c r="M4433" s="5">
        <x:f>J4433/1.85*100</x:f>
      </x:c>
      <x:c r="N4433" s="6">
        <x:f>M4433*L4433/100</x:f>
      </x:c>
      <x:c r="O4433" s="6">
        <x:f>H4433-N4433</x:f>
      </x:c>
    </x:row>
    <x:row r="4434" spans="1:25">
      <x:c r="A4434" s="0" t="s">
        <x:v>118</x:v>
      </x:c>
      <x:c r="B4434" s="0" t="n">
        <x:v>2816</x:v>
      </x:c>
      <x:c r="C4434" s="0" t="s">
        <x:v>21</x:v>
      </x:c>
      <x:c r="D4434" s="0" t="s">
        <x:v>33</x:v>
      </x:c>
      <x:c r="E4434" s="0" t="s">
        <x:v>73</x:v>
      </x:c>
      <x:c r="F4434" s="0" t="s">
        <x:v>20</x:v>
      </x:c>
      <x:c r="G4434" s="0" t="n">
        <x:v>150</x:v>
      </x:c>
      <x:c r="H4434" s="4" t="n">
        <x:v>39.9</x:v>
      </x:c>
      <x:c r="I4434" s="4" t="n">
        <x:v>150</x:v>
      </x:c>
      <x:c r="J4434" s="4" t="n">
        <x:v>0.266</x:v>
      </x:c>
      <x:c r="K4434" s="4">
        <x:f>I4434*J4434</x:f>
      </x:c>
      <x:c r="L4434" s="4" t="n">
        <x:v>58.712</x:v>
      </x:c>
      <x:c r="M4434" s="5">
        <x:f>J4434/1.85*100</x:f>
      </x:c>
      <x:c r="N4434" s="6">
        <x:f>M4434*L4434/100</x:f>
      </x:c>
      <x:c r="O4434" s="6">
        <x:f>H4434-N4434</x:f>
      </x:c>
    </x:row>
    <x:row r="4435" spans="1:25">
      <x:c r="A4435" s="0" t="s">
        <x:v>118</x:v>
      </x:c>
      <x:c r="B4435" s="0" t="n">
        <x:v>2816</x:v>
      </x:c>
      <x:c r="C4435" s="0" t="s">
        <x:v>21</x:v>
      </x:c>
      <x:c r="D4435" s="0" t="s">
        <x:v>33</x:v>
      </x:c>
      <x:c r="E4435" s="0" t="s">
        <x:v>73</x:v>
      </x:c>
      <x:c r="F4435" s="0" t="s">
        <x:v>26</x:v>
      </x:c>
      <x:c r="G4435" s="0" t="n">
        <x:v>150</x:v>
      </x:c>
      <x:c r="H4435" s="4" t="n">
        <x:v>11.702</x:v>
      </x:c>
      <x:c r="I4435" s="4" t="n">
        <x:v>150</x:v>
      </x:c>
      <x:c r="J4435" s="4" t="n">
        <x:v>0.078</x:v>
      </x:c>
      <x:c r="K4435" s="4">
        <x:f>I4435*J4435</x:f>
      </x:c>
      <x:c r="L4435" s="4" t="n">
        <x:v>58.712</x:v>
      </x:c>
      <x:c r="M4435" s="5">
        <x:f>J4435/1.85*100</x:f>
      </x:c>
      <x:c r="N4435" s="6">
        <x:f>M4435*L4435/100</x:f>
      </x:c>
      <x:c r="O4435" s="6">
        <x:f>H4435-N4435</x:f>
      </x:c>
    </x:row>
    <x:row r="4436" spans="1:25">
      <x:c r="A4436" s="0" t="s">
        <x:v>118</x:v>
      </x:c>
      <x:c r="B4436" s="0" t="n">
        <x:v>2816</x:v>
      </x:c>
      <x:c r="C4436" s="0" t="s">
        <x:v>21</x:v>
      </x:c>
      <x:c r="D4436" s="0" t="s">
        <x:v>36</x:v>
      </x:c>
      <x:c r="E4436" s="0" t="s">
        <x:v>75</x:v>
      </x:c>
      <x:c r="F4436" s="0" t="s">
        <x:v>26</x:v>
      </x:c>
      <x:c r="G4436" s="0" t="n">
        <x:v>150</x:v>
      </x:c>
      <x:c r="H4436" s="4" t="n">
        <x:v>63</x:v>
      </x:c>
      <x:c r="I4436" s="4" t="n">
        <x:v>150</x:v>
      </x:c>
      <x:c r="J4436" s="4" t="n">
        <x:v>0.42</x:v>
      </x:c>
      <x:c r="K4436" s="4">
        <x:f>I4436*J4436</x:f>
      </x:c>
      <x:c r="L4436" s="4" t="n">
        <x:v>58.712</x:v>
      </x:c>
      <x:c r="M4436" s="5">
        <x:f>J4436/1.85*100</x:f>
      </x:c>
      <x:c r="N4436" s="6">
        <x:f>M4436*L4436/100</x:f>
      </x:c>
      <x:c r="O4436" s="6">
        <x:f>H4436-N4436</x:f>
      </x:c>
    </x:row>
    <x:row r="4437" spans="1:25">
      <x:c r="A4437" s="0" t="s">
        <x:v>118</x:v>
      </x:c>
      <x:c r="B4437" s="0" t="n">
        <x:v>2816</x:v>
      </x:c>
      <x:c r="C4437" s="0" t="s">
        <x:v>21</x:v>
      </x:c>
      <x:c r="D4437" s="0" t="s">
        <x:v>36</x:v>
      </x:c>
      <x:c r="E4437" s="0" t="s">
        <x:v>76</x:v>
      </x:c>
      <x:c r="F4437" s="0" t="s">
        <x:v>26</x:v>
      </x:c>
      <x:c r="G4437" s="0" t="n">
        <x:v>150</x:v>
      </x:c>
      <x:c r="H4437" s="4" t="n">
        <x:v>63.001</x:v>
      </x:c>
      <x:c r="I4437" s="4" t="n">
        <x:v>150</x:v>
      </x:c>
      <x:c r="J4437" s="4" t="n">
        <x:v>0.42</x:v>
      </x:c>
      <x:c r="K4437" s="4">
        <x:f>I4437*J4437</x:f>
      </x:c>
      <x:c r="L4437" s="4" t="n">
        <x:v>58.712</x:v>
      </x:c>
      <x:c r="M4437" s="5">
        <x:f>J4437/1.85*100</x:f>
      </x:c>
      <x:c r="N4437" s="6">
        <x:f>M4437*L4437/100</x:f>
      </x:c>
      <x:c r="O4437" s="6">
        <x:f>H4437-N4437</x:f>
      </x:c>
    </x:row>
    <x:row r="4438" spans="1:25">
      <x:c r="A4438" s="0" t="s">
        <x:v>40</x:v>
      </x:c>
      <x:c r="B4438" s="0" t="n">
        <x:v>2817</x:v>
      </x:c>
      <x:c r="C4438" s="0" t="s">
        <x:v>21</x:v>
      </x:c>
      <x:c r="D4438" s="0" t="s">
        <x:v>33</x:v>
      </x:c>
      <x:c r="E4438" s="0" t="s">
        <x:v>34</x:v>
      </x:c>
      <x:c r="F4438" s="0" t="s">
        <x:v>20</x:v>
      </x:c>
      <x:c r="G4438" s="0" t="n">
        <x:v>164</x:v>
      </x:c>
      <x:c r="H4438" s="4" t="n">
        <x:v>46.018</x:v>
      </x:c>
      <x:c r="I4438" s="4" t="n">
        <x:v>164</x:v>
      </x:c>
      <x:c r="J4438" s="4" t="n">
        <x:v>0.281</x:v>
      </x:c>
      <x:c r="K4438" s="4">
        <x:f>I4438*J4438</x:f>
      </x:c>
      <x:c r="L4438" s="4" t="n">
        <x:v>28.441</x:v>
      </x:c>
      <x:c r="M4438" s="5">
        <x:f>J4438/2.734*100</x:f>
      </x:c>
      <x:c r="N4438" s="6">
        <x:f>M4438*L4438/100</x:f>
      </x:c>
      <x:c r="O4438" s="6">
        <x:f>H4438-N4438</x:f>
      </x:c>
    </x:row>
    <x:row r="4439" spans="1:25">
      <x:c r="A4439" s="0" t="s">
        <x:v>40</x:v>
      </x:c>
      <x:c r="B4439" s="0" t="n">
        <x:v>2817</x:v>
      </x:c>
      <x:c r="C4439" s="0" t="s">
        <x:v>21</x:v>
      </x:c>
      <x:c r="D4439" s="0" t="s">
        <x:v>22</x:v>
      </x:c>
      <x:c r="E4439" s="0" t="s">
        <x:v>35</x:v>
      </x:c>
      <x:c r="F4439" s="0" t="s">
        <x:v>20</x:v>
      </x:c>
      <x:c r="G4439" s="0" t="n">
        <x:v>164</x:v>
      </x:c>
      <x:c r="H4439" s="4" t="n">
        <x:v>50.4</x:v>
      </x:c>
      <x:c r="I4439" s="4" t="n">
        <x:v>164</x:v>
      </x:c>
      <x:c r="J4439" s="4" t="n">
        <x:v>0.307</x:v>
      </x:c>
      <x:c r="K4439" s="4">
        <x:f>I4439*J4439</x:f>
      </x:c>
      <x:c r="L4439" s="4" t="n">
        <x:v>28.441</x:v>
      </x:c>
      <x:c r="M4439" s="5">
        <x:f>J4439/2.734*100</x:f>
      </x:c>
      <x:c r="N4439" s="6">
        <x:f>M4439*L4439/100</x:f>
      </x:c>
      <x:c r="O4439" s="6">
        <x:f>H4439-N4439</x:f>
      </x:c>
    </x:row>
    <x:row r="4440" spans="1:25">
      <x:c r="A4440" s="0" t="s">
        <x:v>40</x:v>
      </x:c>
      <x:c r="B4440" s="0" t="n">
        <x:v>2817</x:v>
      </x:c>
      <x:c r="C4440" s="0" t="s">
        <x:v>21</x:v>
      </x:c>
      <x:c r="D4440" s="0" t="s">
        <x:v>22</x:v>
      </x:c>
      <x:c r="E4440" s="0" t="s">
        <x:v>35</x:v>
      </x:c>
      <x:c r="F4440" s="0" t="s">
        <x:v>20</x:v>
      </x:c>
      <x:c r="G4440" s="0" t="n">
        <x:v>164</x:v>
      </x:c>
      <x:c r="H4440" s="4" t="n">
        <x:v>50.4</x:v>
      </x:c>
      <x:c r="I4440" s="4" t="n">
        <x:v>164</x:v>
      </x:c>
      <x:c r="J4440" s="4" t="n">
        <x:v>0.307</x:v>
      </x:c>
      <x:c r="K4440" s="4">
        <x:f>I4440*J4440</x:f>
      </x:c>
      <x:c r="L4440" s="4" t="n">
        <x:v>28.441</x:v>
      </x:c>
      <x:c r="M4440" s="5">
        <x:f>J4440/2.734*100</x:f>
      </x:c>
      <x:c r="N4440" s="6">
        <x:f>M4440*L4440/100</x:f>
      </x:c>
      <x:c r="O4440" s="6">
        <x:f>H4440-N4440</x:f>
      </x:c>
    </x:row>
    <x:row r="4441" spans="1:25">
      <x:c r="A4441" s="0" t="s">
        <x:v>40</x:v>
      </x:c>
      <x:c r="B4441" s="0" t="n">
        <x:v>2817</x:v>
      </x:c>
      <x:c r="C4441" s="0" t="s">
        <x:v>21</x:v>
      </x:c>
      <x:c r="D4441" s="0" t="s">
        <x:v>22</x:v>
      </x:c>
      <x:c r="E4441" s="0" t="s">
        <x:v>35</x:v>
      </x:c>
      <x:c r="F4441" s="0" t="s">
        <x:v>20</x:v>
      </x:c>
      <x:c r="G4441" s="0" t="n">
        <x:v>164</x:v>
      </x:c>
      <x:c r="H4441" s="4" t="n">
        <x:v>50.4</x:v>
      </x:c>
      <x:c r="I4441" s="4" t="n">
        <x:v>164</x:v>
      </x:c>
      <x:c r="J4441" s="4" t="n">
        <x:v>0.307</x:v>
      </x:c>
      <x:c r="K4441" s="4">
        <x:f>I4441*J4441</x:f>
      </x:c>
      <x:c r="L4441" s="4" t="n">
        <x:v>28.441</x:v>
      </x:c>
      <x:c r="M4441" s="5">
        <x:f>J4441/2.734*100</x:f>
      </x:c>
      <x:c r="N4441" s="6">
        <x:f>M4441*L4441/100</x:f>
      </x:c>
      <x:c r="O4441" s="6">
        <x:f>H4441-N4441</x:f>
      </x:c>
    </x:row>
    <x:row r="4442" spans="1:25">
      <x:c r="A4442" s="0" t="s">
        <x:v>40</x:v>
      </x:c>
      <x:c r="B4442" s="0" t="n">
        <x:v>2817</x:v>
      </x:c>
      <x:c r="C4442" s="0" t="s">
        <x:v>21</x:v>
      </x:c>
      <x:c r="D4442" s="0" t="s">
        <x:v>22</x:v>
      </x:c>
      <x:c r="E4442" s="0" t="s">
        <x:v>35</x:v>
      </x:c>
      <x:c r="F4442" s="0" t="s">
        <x:v>20</x:v>
      </x:c>
      <x:c r="G4442" s="0" t="n">
        <x:v>164</x:v>
      </x:c>
      <x:c r="H4442" s="4" t="n">
        <x:v>50.4</x:v>
      </x:c>
      <x:c r="I4442" s="4" t="n">
        <x:v>164</x:v>
      </x:c>
      <x:c r="J4442" s="4" t="n">
        <x:v>0.307</x:v>
      </x:c>
      <x:c r="K4442" s="4">
        <x:f>I4442*J4442</x:f>
      </x:c>
      <x:c r="L4442" s="4" t="n">
        <x:v>28.441</x:v>
      </x:c>
      <x:c r="M4442" s="5">
        <x:f>J4442/2.734*100</x:f>
      </x:c>
      <x:c r="N4442" s="6">
        <x:f>M4442*L4442/100</x:f>
      </x:c>
      <x:c r="O4442" s="6">
        <x:f>H4442-N4442</x:f>
      </x:c>
    </x:row>
    <x:row r="4443" spans="1:25">
      <x:c r="A4443" s="0" t="s">
        <x:v>40</x:v>
      </x:c>
      <x:c r="B4443" s="0" t="n">
        <x:v>2817</x:v>
      </x:c>
      <x:c r="C4443" s="0" t="s">
        <x:v>21</x:v>
      </x:c>
      <x:c r="D4443" s="0" t="s">
        <x:v>22</x:v>
      </x:c>
      <x:c r="E4443" s="0" t="s">
        <x:v>35</x:v>
      </x:c>
      <x:c r="F4443" s="0" t="s">
        <x:v>20</x:v>
      </x:c>
      <x:c r="G4443" s="0" t="n">
        <x:v>164</x:v>
      </x:c>
      <x:c r="H4443" s="4" t="n">
        <x:v>50.4</x:v>
      </x:c>
      <x:c r="I4443" s="4" t="n">
        <x:v>164</x:v>
      </x:c>
      <x:c r="J4443" s="4" t="n">
        <x:v>0.307</x:v>
      </x:c>
      <x:c r="K4443" s="4">
        <x:f>I4443*J4443</x:f>
      </x:c>
      <x:c r="L4443" s="4" t="n">
        <x:v>28.441</x:v>
      </x:c>
      <x:c r="M4443" s="5">
        <x:f>J4443/2.734*100</x:f>
      </x:c>
      <x:c r="N4443" s="6">
        <x:f>M4443*L4443/100</x:f>
      </x:c>
      <x:c r="O4443" s="6">
        <x:f>H4443-N4443</x:f>
      </x:c>
    </x:row>
    <x:row r="4444" spans="1:25">
      <x:c r="A4444" s="0" t="s">
        <x:v>40</x:v>
      </x:c>
      <x:c r="B4444" s="0" t="n">
        <x:v>2817</x:v>
      </x:c>
      <x:c r="C4444" s="0" t="s">
        <x:v>21</x:v>
      </x:c>
      <x:c r="D4444" s="0" t="s">
        <x:v>33</x:v>
      </x:c>
      <x:c r="E4444" s="0" t="s">
        <x:v>34</x:v>
      </x:c>
      <x:c r="F4444" s="0" t="s">
        <x:v>26</x:v>
      </x:c>
      <x:c r="G4444" s="0" t="n">
        <x:v>164</x:v>
      </x:c>
      <x:c r="H4444" s="4" t="n">
        <x:v>12.792</x:v>
      </x:c>
      <x:c r="I4444" s="4" t="n">
        <x:v>164</x:v>
      </x:c>
      <x:c r="J4444" s="4" t="n">
        <x:v>0.078</x:v>
      </x:c>
      <x:c r="K4444" s="4">
        <x:f>I4444*J4444</x:f>
      </x:c>
      <x:c r="L4444" s="4" t="n">
        <x:v>28.441</x:v>
      </x:c>
      <x:c r="M4444" s="5">
        <x:f>J4444/2.734*100</x:f>
      </x:c>
      <x:c r="N4444" s="6">
        <x:f>M4444*L4444/100</x:f>
      </x:c>
      <x:c r="O4444" s="6">
        <x:f>H4444-N4444</x:f>
      </x:c>
    </x:row>
    <x:row r="4445" spans="1:25">
      <x:c r="A4445" s="0" t="s">
        <x:v>40</x:v>
      </x:c>
      <x:c r="B4445" s="0" t="n">
        <x:v>2817</x:v>
      </x:c>
      <x:c r="C4445" s="0" t="s">
        <x:v>21</x:v>
      </x:c>
      <x:c r="D4445" s="0" t="s">
        <x:v>36</x:v>
      </x:c>
      <x:c r="E4445" s="0" t="s">
        <x:v>37</x:v>
      </x:c>
      <x:c r="F4445" s="0" t="s">
        <x:v>26</x:v>
      </x:c>
      <x:c r="G4445" s="0" t="n">
        <x:v>164</x:v>
      </x:c>
      <x:c r="H4445" s="4" t="n">
        <x:v>72.661</x:v>
      </x:c>
      <x:c r="I4445" s="4" t="n">
        <x:v>164</x:v>
      </x:c>
      <x:c r="J4445" s="4" t="n">
        <x:v>0.42</x:v>
      </x:c>
      <x:c r="K4445" s="4">
        <x:f>I4445*J4445</x:f>
      </x:c>
      <x:c r="L4445" s="4" t="n">
        <x:v>28.441</x:v>
      </x:c>
      <x:c r="M4445" s="5">
        <x:f>J4445/2.734*100</x:f>
      </x:c>
      <x:c r="N4445" s="6">
        <x:f>M4445*L4445/100</x:f>
      </x:c>
      <x:c r="O4445" s="6">
        <x:f>H4445-N4445</x:f>
      </x:c>
    </x:row>
    <x:row r="4446" spans="1:25">
      <x:c r="A4446" s="0" t="s">
        <x:v>40</x:v>
      </x:c>
      <x:c r="B4446" s="0" t="n">
        <x:v>2817</x:v>
      </x:c>
      <x:c r="C4446" s="0" t="s">
        <x:v>21</x:v>
      </x:c>
      <x:c r="D4446" s="0" t="s">
        <x:v>36</x:v>
      </x:c>
      <x:c r="E4446" s="0" t="s">
        <x:v>38</x:v>
      </x:c>
      <x:c r="F4446" s="0" t="s">
        <x:v>26</x:v>
      </x:c>
      <x:c r="G4446" s="0" t="n">
        <x:v>164</x:v>
      </x:c>
      <x:c r="H4446" s="4" t="n">
        <x:v>72.66</x:v>
      </x:c>
      <x:c r="I4446" s="4" t="n">
        <x:v>164</x:v>
      </x:c>
      <x:c r="J4446" s="4" t="n">
        <x:v>0.42</x:v>
      </x:c>
      <x:c r="K4446" s="4">
        <x:f>I4446*J4446</x:f>
      </x:c>
      <x:c r="L4446" s="4" t="n">
        <x:v>28.441</x:v>
      </x:c>
      <x:c r="M4446" s="5">
        <x:f>J4446/2.734*100</x:f>
      </x:c>
      <x:c r="N4446" s="6">
        <x:f>M4446*L4446/100</x:f>
      </x:c>
      <x:c r="O4446" s="6">
        <x:f>H4446-N4446</x:f>
      </x:c>
    </x:row>
    <x:row r="4447" spans="1:25">
      <x:c r="A4447" s="0" t="s">
        <x:v>146</x:v>
      </x:c>
      <x:c r="B4447" s="0" t="n">
        <x:v>2824</x:v>
      </x:c>
      <x:c r="C4447" s="0" t="s">
        <x:v>21</x:v>
      </x:c>
      <x:c r="D4447" s="0" t="s">
        <x:v>22</x:v>
      </x:c>
      <x:c r="E4447" s="0" t="s">
        <x:v>23</x:v>
      </x:c>
      <x:c r="F4447" s="0" t="s">
        <x:v>20</x:v>
      </x:c>
      <x:c r="G4447" s="0" t="n">
        <x:v>117</x:v>
      </x:c>
      <x:c r="H4447" s="4" t="n">
        <x:v>43.384</x:v>
      </x:c>
      <x:c r="I4447" s="4" t="n">
        <x:v>117</x:v>
      </x:c>
      <x:c r="J4447" s="4" t="n">
        <x:v>0.371</x:v>
      </x:c>
      <x:c r="K4447" s="4">
        <x:f>I4447*J4447</x:f>
      </x:c>
      <x:c r="L4447" s="4" t="n">
        <x:v>0</x:v>
      </x:c>
      <x:c r="M4447" s="5">
        <x:f>J4447/3.234*100</x:f>
      </x:c>
      <x:c r="N4447" s="6">
        <x:f>M4447*L4447/100</x:f>
      </x:c>
      <x:c r="O4447" s="6">
        <x:f>H4447-N4447</x:f>
      </x:c>
    </x:row>
    <x:row r="4448" spans="1:25">
      <x:c r="A4448" s="0" t="s">
        <x:v>146</x:v>
      </x:c>
      <x:c r="B4448" s="0" t="n">
        <x:v>2824</x:v>
      </x:c>
      <x:c r="C4448" s="0" t="s">
        <x:v>21</x:v>
      </x:c>
      <x:c r="D4448" s="0" t="s">
        <x:v>22</x:v>
      </x:c>
      <x:c r="E4448" s="0" t="s">
        <x:v>23</x:v>
      </x:c>
      <x:c r="F4448" s="0" t="s">
        <x:v>20</x:v>
      </x:c>
      <x:c r="G4448" s="0" t="n">
        <x:v>117</x:v>
      </x:c>
      <x:c r="H4448" s="4" t="n">
        <x:v>43.384</x:v>
      </x:c>
      <x:c r="I4448" s="4" t="n">
        <x:v>117</x:v>
      </x:c>
      <x:c r="J4448" s="4" t="n">
        <x:v>0.371</x:v>
      </x:c>
      <x:c r="K4448" s="4">
        <x:f>I4448*J4448</x:f>
      </x:c>
      <x:c r="L4448" s="4" t="n">
        <x:v>0</x:v>
      </x:c>
      <x:c r="M4448" s="5">
        <x:f>J4448/3.234*100</x:f>
      </x:c>
      <x:c r="N4448" s="6">
        <x:f>M4448*L4448/100</x:f>
      </x:c>
      <x:c r="O4448" s="6">
        <x:f>H4448-N4448</x:f>
      </x:c>
    </x:row>
    <x:row r="4449" spans="1:25">
      <x:c r="A4449" s="0" t="s">
        <x:v>146</x:v>
      </x:c>
      <x:c r="B4449" s="0" t="n">
        <x:v>2824</x:v>
      </x:c>
      <x:c r="C4449" s="0" t="s">
        <x:v>21</x:v>
      </x:c>
      <x:c r="D4449" s="0" t="s">
        <x:v>22</x:v>
      </x:c>
      <x:c r="E4449" s="0" t="s">
        <x:v>23</x:v>
      </x:c>
      <x:c r="F4449" s="0" t="s">
        <x:v>20</x:v>
      </x:c>
      <x:c r="G4449" s="0" t="n">
        <x:v>117</x:v>
      </x:c>
      <x:c r="H4449" s="4" t="n">
        <x:v>39.897</x:v>
      </x:c>
      <x:c r="I4449" s="4" t="n">
        <x:v>117</x:v>
      </x:c>
      <x:c r="J4449" s="4" t="n">
        <x:v>0.341</x:v>
      </x:c>
      <x:c r="K4449" s="4">
        <x:f>I4449*J4449</x:f>
      </x:c>
      <x:c r="L4449" s="4" t="n">
        <x:v>0</x:v>
      </x:c>
      <x:c r="M4449" s="5">
        <x:f>J4449/3.234*100</x:f>
      </x:c>
      <x:c r="N4449" s="6">
        <x:f>M4449*L4449/100</x:f>
      </x:c>
      <x:c r="O4449" s="6">
        <x:f>H4449-N4449</x:f>
      </x:c>
    </x:row>
    <x:row r="4450" spans="1:25">
      <x:c r="A4450" s="0" t="s">
        <x:v>146</x:v>
      </x:c>
      <x:c r="B4450" s="0" t="n">
        <x:v>2824</x:v>
      </x:c>
      <x:c r="C4450" s="0" t="s">
        <x:v>21</x:v>
      </x:c>
      <x:c r="D4450" s="0" t="s">
        <x:v>22</x:v>
      </x:c>
      <x:c r="E4450" s="0" t="s">
        <x:v>23</x:v>
      </x:c>
      <x:c r="F4450" s="0" t="s">
        <x:v>20</x:v>
      </x:c>
      <x:c r="G4450" s="0" t="n">
        <x:v>117</x:v>
      </x:c>
      <x:c r="H4450" s="4" t="n">
        <x:v>43.384</x:v>
      </x:c>
      <x:c r="I4450" s="4" t="n">
        <x:v>117</x:v>
      </x:c>
      <x:c r="J4450" s="4" t="n">
        <x:v>0.371</x:v>
      </x:c>
      <x:c r="K4450" s="4">
        <x:f>I4450*J4450</x:f>
      </x:c>
      <x:c r="L4450" s="4" t="n">
        <x:v>0</x:v>
      </x:c>
      <x:c r="M4450" s="5">
        <x:f>J4450/3.234*100</x:f>
      </x:c>
      <x:c r="N4450" s="6">
        <x:f>M4450*L4450/100</x:f>
      </x:c>
      <x:c r="O4450" s="6">
        <x:f>H4450-N4450</x:f>
      </x:c>
    </x:row>
    <x:row r="4451" spans="1:25">
      <x:c r="A4451" s="0" t="s">
        <x:v>146</x:v>
      </x:c>
      <x:c r="B4451" s="0" t="n">
        <x:v>2824</x:v>
      </x:c>
      <x:c r="C4451" s="0" t="s">
        <x:v>21</x:v>
      </x:c>
      <x:c r="D4451" s="0" t="s">
        <x:v>28</x:v>
      </x:c>
      <x:c r="E4451" s="0" t="s">
        <x:v>19</x:v>
      </x:c>
      <x:c r="F4451" s="0" t="s">
        <x:v>26</x:v>
      </x:c>
      <x:c r="G4451" s="0" t="n">
        <x:v>117</x:v>
      </x:c>
      <x:c r="H4451" s="4" t="n">
        <x:v>30.426</x:v>
      </x:c>
      <x:c r="I4451" s="4" t="n">
        <x:v>117</x:v>
      </x:c>
      <x:c r="J4451" s="4" t="n">
        <x:v>0.26</x:v>
      </x:c>
      <x:c r="K4451" s="4">
        <x:f>I4451*J4451</x:f>
      </x:c>
      <x:c r="L4451" s="4" t="n">
        <x:v>0</x:v>
      </x:c>
      <x:c r="M4451" s="5">
        <x:f>J4451/3.234*100</x:f>
      </x:c>
      <x:c r="N4451" s="6">
        <x:f>M4451*L4451/100</x:f>
      </x:c>
      <x:c r="O4451" s="6">
        <x:f>H4451-N4451</x:f>
      </x:c>
    </x:row>
    <x:row r="4452" spans="1:25">
      <x:c r="A4452" s="0" t="s">
        <x:v>146</x:v>
      </x:c>
      <x:c r="B4452" s="0" t="n">
        <x:v>2824</x:v>
      </x:c>
      <x:c r="C4452" s="0" t="s">
        <x:v>21</x:v>
      </x:c>
      <x:c r="D4452" s="0" t="s">
        <x:v>28</x:v>
      </x:c>
      <x:c r="E4452" s="0" t="s">
        <x:v>23</x:v>
      </x:c>
      <x:c r="F4452" s="0" t="s">
        <x:v>26</x:v>
      </x:c>
      <x:c r="G4452" s="0" t="n">
        <x:v>117</x:v>
      </x:c>
      <x:c r="H4452" s="4" t="n">
        <x:v>177.84</x:v>
      </x:c>
      <x:c r="I4452" s="4" t="n">
        <x:v>117</x:v>
      </x:c>
      <x:c r="J4452" s="4" t="n">
        <x:v>1.52</x:v>
      </x:c>
      <x:c r="K4452" s="4">
        <x:f>I4452*J4452</x:f>
      </x:c>
      <x:c r="L4452" s="4" t="n">
        <x:v>0</x:v>
      </x:c>
      <x:c r="M4452" s="5">
        <x:f>J4452/3.234*100</x:f>
      </x:c>
      <x:c r="N4452" s="6">
        <x:f>M4452*L4452/100</x:f>
      </x:c>
      <x:c r="O4452" s="6">
        <x:f>H4452-N4452</x:f>
      </x:c>
    </x:row>
    <x:row r="4453" spans="1:25">
      <x:c r="A4453" s="0" t="s">
        <x:v>83</x:v>
      </x:c>
      <x:c r="B4453" s="0" t="n">
        <x:v>2825</x:v>
      </x:c>
      <x:c r="C4453" s="0" t="s">
        <x:v>21</x:v>
      </x:c>
      <x:c r="D4453" s="0" t="s">
        <x:v>22</x:v>
      </x:c>
      <x:c r="E4453" s="0" t="s">
        <x:v>23</x:v>
      </x:c>
      <x:c r="F4453" s="0" t="s">
        <x:v>20</x:v>
      </x:c>
      <x:c r="G4453" s="0" t="n">
        <x:v>117</x:v>
      </x:c>
      <x:c r="H4453" s="4" t="n">
        <x:v>43.384</x:v>
      </x:c>
      <x:c r="I4453" s="4" t="n">
        <x:v>117</x:v>
      </x:c>
      <x:c r="J4453" s="4" t="n">
        <x:v>0.371</x:v>
      </x:c>
      <x:c r="K4453" s="4">
        <x:f>I4453*J4453</x:f>
      </x:c>
      <x:c r="L4453" s="4" t="n">
        <x:v>258.609</x:v>
      </x:c>
      <x:c r="M4453" s="5">
        <x:f>J4453/2.492*100</x:f>
      </x:c>
      <x:c r="N4453" s="6">
        <x:f>M4453*L4453/100</x:f>
      </x:c>
      <x:c r="O4453" s="6">
        <x:f>H4453-N4453</x:f>
      </x:c>
    </x:row>
    <x:row r="4454" spans="1:25">
      <x:c r="A4454" s="0" t="s">
        <x:v>83</x:v>
      </x:c>
      <x:c r="B4454" s="0" t="n">
        <x:v>2825</x:v>
      </x:c>
      <x:c r="C4454" s="0" t="s">
        <x:v>21</x:v>
      </x:c>
      <x:c r="D4454" s="0" t="s">
        <x:v>22</x:v>
      </x:c>
      <x:c r="E4454" s="0" t="s">
        <x:v>23</x:v>
      </x:c>
      <x:c r="F4454" s="0" t="s">
        <x:v>20</x:v>
      </x:c>
      <x:c r="G4454" s="0" t="n">
        <x:v>117</x:v>
      </x:c>
      <x:c r="H4454" s="4" t="n">
        <x:v>39.897</x:v>
      </x:c>
      <x:c r="I4454" s="4" t="n">
        <x:v>117</x:v>
      </x:c>
      <x:c r="J4454" s="4" t="n">
        <x:v>0.341</x:v>
      </x:c>
      <x:c r="K4454" s="4">
        <x:f>I4454*J4454</x:f>
      </x:c>
      <x:c r="L4454" s="4" t="n">
        <x:v>258.609</x:v>
      </x:c>
      <x:c r="M4454" s="5">
        <x:f>J4454/2.492*100</x:f>
      </x:c>
      <x:c r="N4454" s="6">
        <x:f>M4454*L4454/100</x:f>
      </x:c>
      <x:c r="O4454" s="6">
        <x:f>H4454-N4454</x:f>
      </x:c>
    </x:row>
    <x:row r="4455" spans="1:25">
      <x:c r="A4455" s="0" t="s">
        <x:v>83</x:v>
      </x:c>
      <x:c r="B4455" s="0" t="n">
        <x:v>2825</x:v>
      </x:c>
      <x:c r="C4455" s="0" t="s">
        <x:v>21</x:v>
      </x:c>
      <x:c r="D4455" s="0" t="s">
        <x:v>28</x:v>
      </x:c>
      <x:c r="E4455" s="0" t="s">
        <x:v>19</x:v>
      </x:c>
      <x:c r="F4455" s="0" t="s">
        <x:v>26</x:v>
      </x:c>
      <x:c r="G4455" s="0" t="n">
        <x:v>117</x:v>
      </x:c>
      <x:c r="H4455" s="4" t="n">
        <x:v>30.428</x:v>
      </x:c>
      <x:c r="I4455" s="4" t="n">
        <x:v>117</x:v>
      </x:c>
      <x:c r="J4455" s="4" t="n">
        <x:v>0.26</x:v>
      </x:c>
      <x:c r="K4455" s="4">
        <x:f>I4455*J4455</x:f>
      </x:c>
      <x:c r="L4455" s="4" t="n">
        <x:v>258.609</x:v>
      </x:c>
      <x:c r="M4455" s="5">
        <x:f>J4455/2.492*100</x:f>
      </x:c>
      <x:c r="N4455" s="6">
        <x:f>M4455*L4455/100</x:f>
      </x:c>
      <x:c r="O4455" s="6">
        <x:f>H4455-N4455</x:f>
      </x:c>
    </x:row>
    <x:row r="4456" spans="1:25">
      <x:c r="A4456" s="0" t="s">
        <x:v>83</x:v>
      </x:c>
      <x:c r="B4456" s="0" t="n">
        <x:v>2825</x:v>
      </x:c>
      <x:c r="C4456" s="0" t="s">
        <x:v>21</x:v>
      </x:c>
      <x:c r="D4456" s="0" t="s">
        <x:v>28</x:v>
      </x:c>
      <x:c r="E4456" s="0" t="s">
        <x:v>23</x:v>
      </x:c>
      <x:c r="F4456" s="0" t="s">
        <x:v>26</x:v>
      </x:c>
      <x:c r="G4456" s="0" t="n">
        <x:v>117</x:v>
      </x:c>
      <x:c r="H4456" s="4" t="n">
        <x:v>177.84</x:v>
      </x:c>
      <x:c r="I4456" s="4" t="n">
        <x:v>117</x:v>
      </x:c>
      <x:c r="J4456" s="4" t="n">
        <x:v>1.52</x:v>
      </x:c>
      <x:c r="K4456" s="4">
        <x:f>I4456*J4456</x:f>
      </x:c>
      <x:c r="L4456" s="4" t="n">
        <x:v>258.609</x:v>
      </x:c>
      <x:c r="M4456" s="5">
        <x:f>J4456/2.492*100</x:f>
      </x:c>
      <x:c r="N4456" s="6">
        <x:f>M4456*L4456/100</x:f>
      </x:c>
      <x:c r="O4456" s="6">
        <x:f>H4456-N4456</x:f>
      </x:c>
    </x:row>
    <x:row r="4457" spans="1:25">
      <x:c r="A4457" s="0" t="s">
        <x:v>110</x:v>
      </x:c>
      <x:c r="B4457" s="0" t="n">
        <x:v>2826</x:v>
      </x:c>
      <x:c r="C4457" s="0" t="s">
        <x:v>21</x:v>
      </x:c>
      <x:c r="D4457" s="0" t="s">
        <x:v>22</x:v>
      </x:c>
      <x:c r="E4457" s="0" t="s">
        <x:v>23</x:v>
      </x:c>
      <x:c r="F4457" s="0" t="s">
        <x:v>20</x:v>
      </x:c>
      <x:c r="G4457" s="0" t="n">
        <x:v>117</x:v>
      </x:c>
      <x:c r="H4457" s="4" t="n">
        <x:v>20.801</x:v>
      </x:c>
      <x:c r="I4457" s="4" t="n">
        <x:v>117</x:v>
      </x:c>
      <x:c r="J4457" s="4" t="n">
        <x:v>0.178</x:v>
      </x:c>
      <x:c r="K4457" s="4">
        <x:f>I4457*J4457</x:f>
      </x:c>
      <x:c r="L4457" s="4" t="n">
        <x:v>0</x:v>
      </x:c>
      <x:c r="M4457" s="5">
        <x:f>J4457/2.791*100</x:f>
      </x:c>
      <x:c r="N4457" s="6">
        <x:f>M4457*L4457/100</x:f>
      </x:c>
      <x:c r="O4457" s="6">
        <x:f>H4457-N4457</x:f>
      </x:c>
    </x:row>
    <x:row r="4458" spans="1:25">
      <x:c r="A4458" s="0" t="s">
        <x:v>110</x:v>
      </x:c>
      <x:c r="B4458" s="0" t="n">
        <x:v>2826</x:v>
      </x:c>
      <x:c r="C4458" s="0" t="s">
        <x:v>21</x:v>
      </x:c>
      <x:c r="D4458" s="0" t="s">
        <x:v>22</x:v>
      </x:c>
      <x:c r="E4458" s="0" t="s">
        <x:v>23</x:v>
      </x:c>
      <x:c r="F4458" s="0" t="s">
        <x:v>20</x:v>
      </x:c>
      <x:c r="G4458" s="0" t="n">
        <x:v>117</x:v>
      </x:c>
      <x:c r="H4458" s="4" t="n">
        <x:v>14.152</x:v>
      </x:c>
      <x:c r="I4458" s="4" t="n">
        <x:v>117</x:v>
      </x:c>
      <x:c r="J4458" s="4" t="n">
        <x:v>0.121</x:v>
      </x:c>
      <x:c r="K4458" s="4">
        <x:f>I4458*J4458</x:f>
      </x:c>
      <x:c r="L4458" s="4" t="n">
        <x:v>0</x:v>
      </x:c>
      <x:c r="M4458" s="5">
        <x:f>J4458/2.791*100</x:f>
      </x:c>
      <x:c r="N4458" s="6">
        <x:f>M4458*L4458/100</x:f>
      </x:c>
      <x:c r="O4458" s="6">
        <x:f>H4458-N4458</x:f>
      </x:c>
    </x:row>
    <x:row r="4459" spans="1:25">
      <x:c r="A4459" s="0" t="s">
        <x:v>110</x:v>
      </x:c>
      <x:c r="B4459" s="0" t="n">
        <x:v>2826</x:v>
      </x:c>
      <x:c r="C4459" s="0" t="s">
        <x:v>21</x:v>
      </x:c>
      <x:c r="D4459" s="0" t="s">
        <x:v>22</x:v>
      </x:c>
      <x:c r="E4459" s="0" t="s">
        <x:v>23</x:v>
      </x:c>
      <x:c r="F4459" s="0" t="s">
        <x:v>20</x:v>
      </x:c>
      <x:c r="G4459" s="0" t="n">
        <x:v>117</x:v>
      </x:c>
      <x:c r="H4459" s="4" t="n">
        <x:v>39.897</x:v>
      </x:c>
      <x:c r="I4459" s="4" t="n">
        <x:v>117</x:v>
      </x:c>
      <x:c r="J4459" s="4" t="n">
        <x:v>0.341</x:v>
      </x:c>
      <x:c r="K4459" s="4">
        <x:f>I4459*J4459</x:f>
      </x:c>
      <x:c r="L4459" s="4" t="n">
        <x:v>0</x:v>
      </x:c>
      <x:c r="M4459" s="5">
        <x:f>J4459/2.791*100</x:f>
      </x:c>
      <x:c r="N4459" s="6">
        <x:f>M4459*L4459/100</x:f>
      </x:c>
      <x:c r="O4459" s="6">
        <x:f>H4459-N4459</x:f>
      </x:c>
    </x:row>
    <x:row r="4460" spans="1:25">
      <x:c r="A4460" s="0" t="s">
        <x:v>110</x:v>
      </x:c>
      <x:c r="B4460" s="0" t="n">
        <x:v>2826</x:v>
      </x:c>
      <x:c r="C4460" s="0" t="s">
        <x:v>21</x:v>
      </x:c>
      <x:c r="D4460" s="0" t="s">
        <x:v>22</x:v>
      </x:c>
      <x:c r="E4460" s="0" t="s">
        <x:v>23</x:v>
      </x:c>
      <x:c r="F4460" s="0" t="s">
        <x:v>20</x:v>
      </x:c>
      <x:c r="G4460" s="0" t="n">
        <x:v>117</x:v>
      </x:c>
      <x:c r="H4460" s="4" t="n">
        <x:v>43.384</x:v>
      </x:c>
      <x:c r="I4460" s="4" t="n">
        <x:v>117</x:v>
      </x:c>
      <x:c r="J4460" s="4" t="n">
        <x:v>0.371</x:v>
      </x:c>
      <x:c r="K4460" s="4">
        <x:f>I4460*J4460</x:f>
      </x:c>
      <x:c r="L4460" s="4" t="n">
        <x:v>0</x:v>
      </x:c>
      <x:c r="M4460" s="5">
        <x:f>J4460/2.791*100</x:f>
      </x:c>
      <x:c r="N4460" s="6">
        <x:f>M4460*L4460/100</x:f>
      </x:c>
      <x:c r="O4460" s="6">
        <x:f>H4460-N4460</x:f>
      </x:c>
    </x:row>
    <x:row r="4461" spans="1:25">
      <x:c r="A4461" s="0" t="s">
        <x:v>110</x:v>
      </x:c>
      <x:c r="B4461" s="0" t="n">
        <x:v>2826</x:v>
      </x:c>
      <x:c r="C4461" s="0" t="s">
        <x:v>21</x:v>
      </x:c>
      <x:c r="D4461" s="0" t="s">
        <x:v>28</x:v>
      </x:c>
      <x:c r="E4461" s="0" t="s">
        <x:v>19</x:v>
      </x:c>
      <x:c r="F4461" s="0" t="s">
        <x:v>26</x:v>
      </x:c>
      <x:c r="G4461" s="0" t="n">
        <x:v>117</x:v>
      </x:c>
      <x:c r="H4461" s="4" t="n">
        <x:v>30.428</x:v>
      </x:c>
      <x:c r="I4461" s="4" t="n">
        <x:v>117</x:v>
      </x:c>
      <x:c r="J4461" s="4" t="n">
        <x:v>0.26</x:v>
      </x:c>
      <x:c r="K4461" s="4">
        <x:f>I4461*J4461</x:f>
      </x:c>
      <x:c r="L4461" s="4" t="n">
        <x:v>0</x:v>
      </x:c>
      <x:c r="M4461" s="5">
        <x:f>J4461/2.791*100</x:f>
      </x:c>
      <x:c r="N4461" s="6">
        <x:f>M4461*L4461/100</x:f>
      </x:c>
      <x:c r="O4461" s="6">
        <x:f>H4461-N4461</x:f>
      </x:c>
    </x:row>
    <x:row r="4462" spans="1:25">
      <x:c r="A4462" s="0" t="s">
        <x:v>110</x:v>
      </x:c>
      <x:c r="B4462" s="0" t="n">
        <x:v>2826</x:v>
      </x:c>
      <x:c r="C4462" s="0" t="s">
        <x:v>21</x:v>
      </x:c>
      <x:c r="D4462" s="0" t="s">
        <x:v>28</x:v>
      </x:c>
      <x:c r="E4462" s="0" t="s">
        <x:v>23</x:v>
      </x:c>
      <x:c r="F4462" s="0" t="s">
        <x:v>26</x:v>
      </x:c>
      <x:c r="G4462" s="0" t="n">
        <x:v>117</x:v>
      </x:c>
      <x:c r="H4462" s="4" t="n">
        <x:v>177.84</x:v>
      </x:c>
      <x:c r="I4462" s="4" t="n">
        <x:v>117</x:v>
      </x:c>
      <x:c r="J4462" s="4" t="n">
        <x:v>1.52</x:v>
      </x:c>
      <x:c r="K4462" s="4">
        <x:f>I4462*J4462</x:f>
      </x:c>
      <x:c r="L4462" s="4" t="n">
        <x:v>0</x:v>
      </x:c>
      <x:c r="M4462" s="5">
        <x:f>J4462/2.791*100</x:f>
      </x:c>
      <x:c r="N4462" s="6">
        <x:f>M4462*L4462/100</x:f>
      </x:c>
      <x:c r="O4462" s="6">
        <x:f>H4462-N4462</x:f>
      </x:c>
    </x:row>
    <x:row r="4463" spans="1:25">
      <x:c r="A4463" s="0" t="s">
        <x:v>53</x:v>
      </x:c>
      <x:c r="B4463" s="0" t="n">
        <x:v>2828</x:v>
      </x:c>
      <x:c r="C4463" s="0" t="s">
        <x:v>21</x:v>
      </x:c>
      <x:c r="D4463" s="0" t="s">
        <x:v>22</x:v>
      </x:c>
      <x:c r="E4463" s="0" t="s">
        <x:v>23</x:v>
      </x:c>
      <x:c r="F4463" s="0" t="s">
        <x:v>20</x:v>
      </x:c>
      <x:c r="G4463" s="0" t="n">
        <x:v>117</x:v>
      </x:c>
      <x:c r="H4463" s="4" t="n">
        <x:v>39.897</x:v>
      </x:c>
      <x:c r="I4463" s="4" t="n">
        <x:v>117</x:v>
      </x:c>
      <x:c r="J4463" s="4" t="n">
        <x:v>0.341</x:v>
      </x:c>
      <x:c r="K4463" s="4">
        <x:f>I4463*J4463</x:f>
      </x:c>
      <x:c r="L4463" s="4" t="n">
        <x:v>0</x:v>
      </x:c>
      <x:c r="M4463" s="5">
        <x:f>J4463/2.863*100</x:f>
      </x:c>
      <x:c r="N4463" s="6">
        <x:f>M4463*L4463/100</x:f>
      </x:c>
      <x:c r="O4463" s="6">
        <x:f>H4463-N4463</x:f>
      </x:c>
    </x:row>
    <x:row r="4464" spans="1:25">
      <x:c r="A4464" s="0" t="s">
        <x:v>53</x:v>
      </x:c>
      <x:c r="B4464" s="0" t="n">
        <x:v>2828</x:v>
      </x:c>
      <x:c r="C4464" s="0" t="s">
        <x:v>21</x:v>
      </x:c>
      <x:c r="D4464" s="0" t="s">
        <x:v>22</x:v>
      </x:c>
      <x:c r="E4464" s="0" t="s">
        <x:v>23</x:v>
      </x:c>
      <x:c r="F4464" s="0" t="s">
        <x:v>20</x:v>
      </x:c>
      <x:c r="G4464" s="0" t="n">
        <x:v>117</x:v>
      </x:c>
      <x:c r="H4464" s="4" t="n">
        <x:v>43.384</x:v>
      </x:c>
      <x:c r="I4464" s="4" t="n">
        <x:v>117</x:v>
      </x:c>
      <x:c r="J4464" s="4" t="n">
        <x:v>0.371</x:v>
      </x:c>
      <x:c r="K4464" s="4">
        <x:f>I4464*J4464</x:f>
      </x:c>
      <x:c r="L4464" s="4" t="n">
        <x:v>0</x:v>
      </x:c>
      <x:c r="M4464" s="5">
        <x:f>J4464/2.863*100</x:f>
      </x:c>
      <x:c r="N4464" s="6">
        <x:f>M4464*L4464/100</x:f>
      </x:c>
      <x:c r="O4464" s="6">
        <x:f>H4464-N4464</x:f>
      </x:c>
    </x:row>
    <x:row r="4465" spans="1:25">
      <x:c r="A4465" s="0" t="s">
        <x:v>53</x:v>
      </x:c>
      <x:c r="B4465" s="0" t="n">
        <x:v>2828</x:v>
      </x:c>
      <x:c r="C4465" s="0" t="s">
        <x:v>21</x:v>
      </x:c>
      <x:c r="D4465" s="0" t="s">
        <x:v>22</x:v>
      </x:c>
      <x:c r="E4465" s="0" t="s">
        <x:v>23</x:v>
      </x:c>
      <x:c r="F4465" s="0" t="s">
        <x:v>20</x:v>
      </x:c>
      <x:c r="G4465" s="0" t="n">
        <x:v>117</x:v>
      </x:c>
      <x:c r="H4465" s="4" t="n">
        <x:v>43.384</x:v>
      </x:c>
      <x:c r="I4465" s="4" t="n">
        <x:v>117</x:v>
      </x:c>
      <x:c r="J4465" s="4" t="n">
        <x:v>0.371</x:v>
      </x:c>
      <x:c r="K4465" s="4">
        <x:f>I4465*J4465</x:f>
      </x:c>
      <x:c r="L4465" s="4" t="n">
        <x:v>0</x:v>
      </x:c>
      <x:c r="M4465" s="5">
        <x:f>J4465/2.863*100</x:f>
      </x:c>
      <x:c r="N4465" s="6">
        <x:f>M4465*L4465/100</x:f>
      </x:c>
      <x:c r="O4465" s="6">
        <x:f>H4465-N4465</x:f>
      </x:c>
    </x:row>
    <x:row r="4466" spans="1:25">
      <x:c r="A4466" s="0" t="s">
        <x:v>53</x:v>
      </x:c>
      <x:c r="B4466" s="0" t="n">
        <x:v>2828</x:v>
      </x:c>
      <x:c r="C4466" s="0" t="s">
        <x:v>21</x:v>
      </x:c>
      <x:c r="D4466" s="0" t="s">
        <x:v>28</x:v>
      </x:c>
      <x:c r="E4466" s="0" t="s">
        <x:v>19</x:v>
      </x:c>
      <x:c r="F4466" s="0" t="s">
        <x:v>26</x:v>
      </x:c>
      <x:c r="G4466" s="0" t="n">
        <x:v>117</x:v>
      </x:c>
      <x:c r="H4466" s="4" t="n">
        <x:v>30.427</x:v>
      </x:c>
      <x:c r="I4466" s="4" t="n">
        <x:v>117</x:v>
      </x:c>
      <x:c r="J4466" s="4" t="n">
        <x:v>0.26</x:v>
      </x:c>
      <x:c r="K4466" s="4">
        <x:f>I4466*J4466</x:f>
      </x:c>
      <x:c r="L4466" s="4" t="n">
        <x:v>0</x:v>
      </x:c>
      <x:c r="M4466" s="5">
        <x:f>J4466/2.863*100</x:f>
      </x:c>
      <x:c r="N4466" s="6">
        <x:f>M4466*L4466/100</x:f>
      </x:c>
      <x:c r="O4466" s="6">
        <x:f>H4466-N4466</x:f>
      </x:c>
    </x:row>
    <x:row r="4467" spans="1:25">
      <x:c r="A4467" s="0" t="s">
        <x:v>53</x:v>
      </x:c>
      <x:c r="B4467" s="0" t="n">
        <x:v>2828</x:v>
      </x:c>
      <x:c r="C4467" s="0" t="s">
        <x:v>21</x:v>
      </x:c>
      <x:c r="D4467" s="0" t="s">
        <x:v>28</x:v>
      </x:c>
      <x:c r="E4467" s="0" t="s">
        <x:v>23</x:v>
      </x:c>
      <x:c r="F4467" s="0" t="s">
        <x:v>26</x:v>
      </x:c>
      <x:c r="G4467" s="0" t="n">
        <x:v>117</x:v>
      </x:c>
      <x:c r="H4467" s="4" t="n">
        <x:v>177.84</x:v>
      </x:c>
      <x:c r="I4467" s="4" t="n">
        <x:v>117</x:v>
      </x:c>
      <x:c r="J4467" s="4" t="n">
        <x:v>1.52</x:v>
      </x:c>
      <x:c r="K4467" s="4">
        <x:f>I4467*J4467</x:f>
      </x:c>
      <x:c r="L4467" s="4" t="n">
        <x:v>0</x:v>
      </x:c>
      <x:c r="M4467" s="5">
        <x:f>J4467/2.863*100</x:f>
      </x:c>
      <x:c r="N4467" s="6">
        <x:f>M4467*L4467/100</x:f>
      </x:c>
      <x:c r="O4467" s="6">
        <x:f>H4467-N4467</x:f>
      </x:c>
    </x:row>
    <x:row r="4468" spans="1:25">
      <x:c r="A4468" s="0" t="s">
        <x:v>80</x:v>
      </x:c>
      <x:c r="B4468" s="0" t="n">
        <x:v>2831</x:v>
      </x:c>
      <x:c r="C4468" s="0" t="s">
        <x:v>21</x:v>
      </x:c>
      <x:c r="D4468" s="0" t="s">
        <x:v>42</x:v>
      </x:c>
      <x:c r="E4468" s="0" t="s">
        <x:v>43</x:v>
      </x:c>
      <x:c r="F4468" s="0" t="s">
        <x:v>20</x:v>
      </x:c>
      <x:c r="G4468" s="0" t="n">
        <x:v>100</x:v>
      </x:c>
      <x:c r="H4468" s="4" t="n">
        <x:v>30</x:v>
      </x:c>
      <x:c r="I4468" s="4" t="n">
        <x:v>100</x:v>
      </x:c>
      <x:c r="J4468" s="4" t="n">
        <x:v>0.3</x:v>
      </x:c>
      <x:c r="K4468" s="4">
        <x:f>I4468*J4468</x:f>
      </x:c>
      <x:c r="L4468" s="4" t="n">
        <x:v>27.6</x:v>
      </x:c>
      <x:c r="M4468" s="5">
        <x:f>J4468/3.83*100</x:f>
      </x:c>
      <x:c r="N4468" s="6">
        <x:f>M4468*L4468/100</x:f>
      </x:c>
      <x:c r="O4468" s="6">
        <x:f>H4468-N4468</x:f>
      </x:c>
    </x:row>
    <x:row r="4469" spans="1:25">
      <x:c r="A4469" s="0" t="s">
        <x:v>80</x:v>
      </x:c>
      <x:c r="B4469" s="0" t="n">
        <x:v>2831</x:v>
      </x:c>
      <x:c r="C4469" s="0" t="s">
        <x:v>21</x:v>
      </x:c>
      <x:c r="D4469" s="0" t="s">
        <x:v>42</x:v>
      </x:c>
      <x:c r="E4469" s="0" t="s">
        <x:v>44</x:v>
      </x:c>
      <x:c r="F4469" s="0" t="s">
        <x:v>20</x:v>
      </x:c>
      <x:c r="G4469" s="0" t="n">
        <x:v>100</x:v>
      </x:c>
      <x:c r="H4469" s="4" t="n">
        <x:v>30</x:v>
      </x:c>
      <x:c r="I4469" s="4" t="n">
        <x:v>100</x:v>
      </x:c>
      <x:c r="J4469" s="4" t="n">
        <x:v>0.3</x:v>
      </x:c>
      <x:c r="K4469" s="4">
        <x:f>I4469*J4469</x:f>
      </x:c>
      <x:c r="L4469" s="4" t="n">
        <x:v>27.6</x:v>
      </x:c>
      <x:c r="M4469" s="5">
        <x:f>J4469/3.83*100</x:f>
      </x:c>
      <x:c r="N4469" s="6">
        <x:f>M4469*L4469/100</x:f>
      </x:c>
      <x:c r="O4469" s="6">
        <x:f>H4469-N4469</x:f>
      </x:c>
    </x:row>
    <x:row r="4470" spans="1:25">
      <x:c r="A4470" s="0" t="s">
        <x:v>80</x:v>
      </x:c>
      <x:c r="B4470" s="0" t="n">
        <x:v>2831</x:v>
      </x:c>
      <x:c r="C4470" s="0" t="s">
        <x:v>21</x:v>
      </x:c>
      <x:c r="D4470" s="0" t="s">
        <x:v>33</x:v>
      </x:c>
      <x:c r="E4470" s="0" t="s">
        <x:v>45</x:v>
      </x:c>
      <x:c r="F4470" s="0" t="s">
        <x:v>26</x:v>
      </x:c>
      <x:c r="G4470" s="0" t="n">
        <x:v>100</x:v>
      </x:c>
      <x:c r="H4470" s="4" t="n">
        <x:v>148</x:v>
      </x:c>
      <x:c r="I4470" s="4" t="n">
        <x:v>100</x:v>
      </x:c>
      <x:c r="J4470" s="4" t="n">
        <x:v>1.48</x:v>
      </x:c>
      <x:c r="K4470" s="4">
        <x:f>I4470*J4470</x:f>
      </x:c>
      <x:c r="L4470" s="4" t="n">
        <x:v>27.6</x:v>
      </x:c>
      <x:c r="M4470" s="5">
        <x:f>J4470/3.83*100</x:f>
      </x:c>
      <x:c r="N4470" s="6">
        <x:f>M4470*L4470/100</x:f>
      </x:c>
      <x:c r="O4470" s="6">
        <x:f>H4470-N4470</x:f>
      </x:c>
    </x:row>
    <x:row r="4471" spans="1:25">
      <x:c r="A4471" s="0" t="s">
        <x:v>80</x:v>
      </x:c>
      <x:c r="B4471" s="0" t="n">
        <x:v>2831</x:v>
      </x:c>
      <x:c r="C4471" s="0" t="s">
        <x:v>21</x:v>
      </x:c>
      <x:c r="D4471" s="0" t="s">
        <x:v>150</x:v>
      </x:c>
      <x:c r="E4471" s="0" t="s">
        <x:v>46</x:v>
      </x:c>
      <x:c r="F4471" s="0" t="s">
        <x:v>26</x:v>
      </x:c>
      <x:c r="G4471" s="0" t="n">
        <x:v>100</x:v>
      </x:c>
      <x:c r="H4471" s="4" t="n">
        <x:v>175</x:v>
      </x:c>
      <x:c r="I4471" s="4" t="n">
        <x:v>100</x:v>
      </x:c>
      <x:c r="J4471" s="4" t="n">
        <x:v>1.75</x:v>
      </x:c>
      <x:c r="K4471" s="4">
        <x:f>I4471*J4471</x:f>
      </x:c>
      <x:c r="L4471" s="4" t="n">
        <x:v>27.6</x:v>
      </x:c>
      <x:c r="M4471" s="5">
        <x:f>J4471/3.83*100</x:f>
      </x:c>
      <x:c r="N4471" s="6">
        <x:f>M4471*L4471/100</x:f>
      </x:c>
      <x:c r="O4471" s="6">
        <x:f>H4471-N4471</x:f>
      </x:c>
    </x:row>
    <x:row r="4472" spans="1:25">
      <x:c r="A4472" s="0" t="s">
        <x:v>114</x:v>
      </x:c>
      <x:c r="B4472" s="0" t="n">
        <x:v>2834</x:v>
      </x:c>
      <x:c r="C4472" s="0" t="s">
        <x:v>21</x:v>
      </x:c>
      <x:c r="D4472" s="0" t="s">
        <x:v>42</x:v>
      </x:c>
      <x:c r="E4472" s="0" t="s">
        <x:v>43</x:v>
      </x:c>
      <x:c r="F4472" s="0" t="s">
        <x:v>20</x:v>
      </x:c>
      <x:c r="G4472" s="0" t="n">
        <x:v>100</x:v>
      </x:c>
      <x:c r="H4472" s="4" t="n">
        <x:v>30</x:v>
      </x:c>
      <x:c r="I4472" s="4" t="n">
        <x:v>100</x:v>
      </x:c>
      <x:c r="J4472" s="4" t="n">
        <x:v>0.3</x:v>
      </x:c>
      <x:c r="K4472" s="4">
        <x:f>I4472*J4472</x:f>
      </x:c>
      <x:c r="L4472" s="4" t="n">
        <x:v>0</x:v>
      </x:c>
      <x:c r="M4472" s="5">
        <x:f>J4472/3.83*100</x:f>
      </x:c>
      <x:c r="N4472" s="6">
        <x:f>M4472*L4472/100</x:f>
      </x:c>
      <x:c r="O4472" s="6">
        <x:f>H4472-N4472</x:f>
      </x:c>
    </x:row>
    <x:row r="4473" spans="1:25">
      <x:c r="A4473" s="0" t="s">
        <x:v>114</x:v>
      </x:c>
      <x:c r="B4473" s="0" t="n">
        <x:v>2834</x:v>
      </x:c>
      <x:c r="C4473" s="0" t="s">
        <x:v>21</x:v>
      </x:c>
      <x:c r="D4473" s="0" t="s">
        <x:v>42</x:v>
      </x:c>
      <x:c r="E4473" s="0" t="s">
        <x:v>44</x:v>
      </x:c>
      <x:c r="F4473" s="0" t="s">
        <x:v>20</x:v>
      </x:c>
      <x:c r="G4473" s="0" t="n">
        <x:v>100</x:v>
      </x:c>
      <x:c r="H4473" s="4" t="n">
        <x:v>30</x:v>
      </x:c>
      <x:c r="I4473" s="4" t="n">
        <x:v>100</x:v>
      </x:c>
      <x:c r="J4473" s="4" t="n">
        <x:v>0.3</x:v>
      </x:c>
      <x:c r="K4473" s="4">
        <x:f>I4473*J4473</x:f>
      </x:c>
      <x:c r="L4473" s="4" t="n">
        <x:v>0</x:v>
      </x:c>
      <x:c r="M4473" s="5">
        <x:f>J4473/3.83*100</x:f>
      </x:c>
      <x:c r="N4473" s="6">
        <x:f>M4473*L4473/100</x:f>
      </x:c>
      <x:c r="O4473" s="6">
        <x:f>H4473-N4473</x:f>
      </x:c>
    </x:row>
    <x:row r="4474" spans="1:25">
      <x:c r="A4474" s="0" t="s">
        <x:v>114</x:v>
      </x:c>
      <x:c r="B4474" s="0" t="n">
        <x:v>2834</x:v>
      </x:c>
      <x:c r="C4474" s="0" t="s">
        <x:v>21</x:v>
      </x:c>
      <x:c r="D4474" s="0" t="s">
        <x:v>33</x:v>
      </x:c>
      <x:c r="E4474" s="0" t="s">
        <x:v>45</x:v>
      </x:c>
      <x:c r="F4474" s="0" t="s">
        <x:v>26</x:v>
      </x:c>
      <x:c r="G4474" s="0" t="n">
        <x:v>100</x:v>
      </x:c>
      <x:c r="H4474" s="4" t="n">
        <x:v>148.002</x:v>
      </x:c>
      <x:c r="I4474" s="4" t="n">
        <x:v>100</x:v>
      </x:c>
      <x:c r="J4474" s="4" t="n">
        <x:v>1.48</x:v>
      </x:c>
      <x:c r="K4474" s="4">
        <x:f>I4474*J4474</x:f>
      </x:c>
      <x:c r="L4474" s="4" t="n">
        <x:v>0</x:v>
      </x:c>
      <x:c r="M4474" s="5">
        <x:f>J4474/3.83*100</x:f>
      </x:c>
      <x:c r="N4474" s="6">
        <x:f>M4474*L4474/100</x:f>
      </x:c>
      <x:c r="O4474" s="6">
        <x:f>H4474-N4474</x:f>
      </x:c>
    </x:row>
    <x:row r="4475" spans="1:25">
      <x:c r="A4475" s="0" t="s">
        <x:v>114</x:v>
      </x:c>
      <x:c r="B4475" s="0" t="n">
        <x:v>2834</x:v>
      </x:c>
      <x:c r="C4475" s="0" t="s">
        <x:v>21</x:v>
      </x:c>
      <x:c r="D4475" s="0" t="s">
        <x:v>150</x:v>
      </x:c>
      <x:c r="E4475" s="0" t="s">
        <x:v>46</x:v>
      </x:c>
      <x:c r="F4475" s="0" t="s">
        <x:v>26</x:v>
      </x:c>
      <x:c r="G4475" s="0" t="n">
        <x:v>100</x:v>
      </x:c>
      <x:c r="H4475" s="4" t="n">
        <x:v>175</x:v>
      </x:c>
      <x:c r="I4475" s="4" t="n">
        <x:v>100</x:v>
      </x:c>
      <x:c r="J4475" s="4" t="n">
        <x:v>1.75</x:v>
      </x:c>
      <x:c r="K4475" s="4">
        <x:f>I4475*J4475</x:f>
      </x:c>
      <x:c r="L4475" s="4" t="n">
        <x:v>0</x:v>
      </x:c>
      <x:c r="M4475" s="5">
        <x:f>J4475/3.83*100</x:f>
      </x:c>
      <x:c r="N4475" s="6">
        <x:f>M4475*L4475/100</x:f>
      </x:c>
      <x:c r="O4475" s="6">
        <x:f>H4475-N4475</x:f>
      </x:c>
    </x:row>
    <x:row r="4476" spans="1:25">
      <x:c r="A4476" s="0" t="s">
        <x:v>54</x:v>
      </x:c>
      <x:c r="B4476" s="0" t="n">
        <x:v>2835</x:v>
      </x:c>
      <x:c r="C4476" s="0" t="s">
        <x:v>21</x:v>
      </x:c>
      <x:c r="D4476" s="0" t="s">
        <x:v>22</x:v>
      </x:c>
      <x:c r="E4476" s="0" t="s">
        <x:v>35</x:v>
      </x:c>
      <x:c r="F4476" s="0" t="s">
        <x:v>20</x:v>
      </x:c>
      <x:c r="G4476" s="0" t="n">
        <x:v>203</x:v>
      </x:c>
      <x:c r="H4476" s="4" t="n">
        <x:v>50.4</x:v>
      </x:c>
      <x:c r="I4476" s="4" t="n">
        <x:v>203</x:v>
      </x:c>
      <x:c r="J4476" s="4" t="n">
        <x:v>0.248</x:v>
      </x:c>
      <x:c r="K4476" s="4">
        <x:f>I4476*J4476</x:f>
      </x:c>
      <x:c r="L4476" s="4" t="n">
        <x:v>0</x:v>
      </x:c>
      <x:c r="M4476" s="5">
        <x:f>J4476/1.928*100</x:f>
      </x:c>
      <x:c r="N4476" s="6">
        <x:f>M4476*L4476/100</x:f>
      </x:c>
      <x:c r="O4476" s="6">
        <x:f>H4476-N4476</x:f>
      </x:c>
    </x:row>
    <x:row r="4477" spans="1:25">
      <x:c r="A4477" s="0" t="s">
        <x:v>54</x:v>
      </x:c>
      <x:c r="B4477" s="0" t="n">
        <x:v>2835</x:v>
      </x:c>
      <x:c r="C4477" s="0" t="s">
        <x:v>21</x:v>
      </x:c>
      <x:c r="D4477" s="0" t="s">
        <x:v>22</x:v>
      </x:c>
      <x:c r="E4477" s="0" t="s">
        <x:v>35</x:v>
      </x:c>
      <x:c r="F4477" s="0" t="s">
        <x:v>20</x:v>
      </x:c>
      <x:c r="G4477" s="0" t="n">
        <x:v>203</x:v>
      </x:c>
      <x:c r="H4477" s="4" t="n">
        <x:v>50.4</x:v>
      </x:c>
      <x:c r="I4477" s="4" t="n">
        <x:v>203</x:v>
      </x:c>
      <x:c r="J4477" s="4" t="n">
        <x:v>0.248</x:v>
      </x:c>
      <x:c r="K4477" s="4">
        <x:f>I4477*J4477</x:f>
      </x:c>
      <x:c r="L4477" s="4" t="n">
        <x:v>0</x:v>
      </x:c>
      <x:c r="M4477" s="5">
        <x:f>J4477/1.928*100</x:f>
      </x:c>
      <x:c r="N4477" s="6">
        <x:f>M4477*L4477/100</x:f>
      </x:c>
      <x:c r="O4477" s="6">
        <x:f>H4477-N4477</x:f>
      </x:c>
    </x:row>
    <x:row r="4478" spans="1:25">
      <x:c r="A4478" s="0" t="s">
        <x:v>54</x:v>
      </x:c>
      <x:c r="B4478" s="0" t="n">
        <x:v>2835</x:v>
      </x:c>
      <x:c r="C4478" s="0" t="s">
        <x:v>21</x:v>
      </x:c>
      <x:c r="D4478" s="0" t="s">
        <x:v>22</x:v>
      </x:c>
      <x:c r="E4478" s="0" t="s">
        <x:v>35</x:v>
      </x:c>
      <x:c r="F4478" s="0" t="s">
        <x:v>20</x:v>
      </x:c>
      <x:c r="G4478" s="0" t="n">
        <x:v>203</x:v>
      </x:c>
      <x:c r="H4478" s="4" t="n">
        <x:v>50.4</x:v>
      </x:c>
      <x:c r="I4478" s="4" t="n">
        <x:v>203</x:v>
      </x:c>
      <x:c r="J4478" s="4" t="n">
        <x:v>0.248</x:v>
      </x:c>
      <x:c r="K4478" s="4">
        <x:f>I4478*J4478</x:f>
      </x:c>
      <x:c r="L4478" s="4" t="n">
        <x:v>0</x:v>
      </x:c>
      <x:c r="M4478" s="5">
        <x:f>J4478/1.928*100</x:f>
      </x:c>
      <x:c r="N4478" s="6">
        <x:f>M4478*L4478/100</x:f>
      </x:c>
      <x:c r="O4478" s="6">
        <x:f>H4478-N4478</x:f>
      </x:c>
    </x:row>
    <x:row r="4479" spans="1:25">
      <x:c r="A4479" s="0" t="s">
        <x:v>54</x:v>
      </x:c>
      <x:c r="B4479" s="0" t="n">
        <x:v>2835</x:v>
      </x:c>
      <x:c r="C4479" s="0" t="s">
        <x:v>21</x:v>
      </x:c>
      <x:c r="D4479" s="0" t="s">
        <x:v>33</x:v>
      </x:c>
      <x:c r="E4479" s="0" t="s">
        <x:v>34</x:v>
      </x:c>
      <x:c r="F4479" s="0" t="s">
        <x:v>20</x:v>
      </x:c>
      <x:c r="G4479" s="0" t="n">
        <x:v>203</x:v>
      </x:c>
      <x:c r="H4479" s="4" t="n">
        <x:v>46.018</x:v>
      </x:c>
      <x:c r="I4479" s="4" t="n">
        <x:v>203</x:v>
      </x:c>
      <x:c r="J4479" s="4" t="n">
        <x:v>0.227</x:v>
      </x:c>
      <x:c r="K4479" s="4">
        <x:f>I4479*J4479</x:f>
      </x:c>
      <x:c r="L4479" s="4" t="n">
        <x:v>0</x:v>
      </x:c>
      <x:c r="M4479" s="5">
        <x:f>J4479/1.928*100</x:f>
      </x:c>
      <x:c r="N4479" s="6">
        <x:f>M4479*L4479/100</x:f>
      </x:c>
      <x:c r="O4479" s="6">
        <x:f>H4479-N4479</x:f>
      </x:c>
    </x:row>
    <x:row r="4480" spans="1:25">
      <x:c r="A4480" s="0" t="s">
        <x:v>54</x:v>
      </x:c>
      <x:c r="B4480" s="0" t="n">
        <x:v>2835</x:v>
      </x:c>
      <x:c r="C4480" s="0" t="s">
        <x:v>21</x:v>
      </x:c>
      <x:c r="D4480" s="0" t="s">
        <x:v>33</x:v>
      </x:c>
      <x:c r="E4480" s="0" t="s">
        <x:v>34</x:v>
      </x:c>
      <x:c r="F4480" s="0" t="s">
        <x:v>20</x:v>
      </x:c>
      <x:c r="G4480" s="0" t="n">
        <x:v>203</x:v>
      </x:c>
      <x:c r="H4480" s="4" t="n">
        <x:v>7.98</x:v>
      </x:c>
      <x:c r="I4480" s="4" t="n">
        <x:v>203</x:v>
      </x:c>
      <x:c r="J4480" s="4" t="n">
        <x:v>0.039</x:v>
      </x:c>
      <x:c r="K4480" s="4">
        <x:f>I4480*J4480</x:f>
      </x:c>
      <x:c r="L4480" s="4" t="n">
        <x:v>0</x:v>
      </x:c>
      <x:c r="M4480" s="5">
        <x:f>J4480/1.928*100</x:f>
      </x:c>
      <x:c r="N4480" s="6">
        <x:f>M4480*L4480/100</x:f>
      </x:c>
      <x:c r="O4480" s="6">
        <x:f>H4480-N4480</x:f>
      </x:c>
    </x:row>
    <x:row r="4481" spans="1:25">
      <x:c r="A4481" s="0" t="s">
        <x:v>54</x:v>
      </x:c>
      <x:c r="B4481" s="0" t="n">
        <x:v>2835</x:v>
      </x:c>
      <x:c r="C4481" s="0" t="s">
        <x:v>21</x:v>
      </x:c>
      <x:c r="D4481" s="0" t="s">
        <x:v>33</x:v>
      </x:c>
      <x:c r="E4481" s="0" t="s">
        <x:v>34</x:v>
      </x:c>
      <x:c r="F4481" s="0" t="s">
        <x:v>26</x:v>
      </x:c>
      <x:c r="G4481" s="0" t="n">
        <x:v>203</x:v>
      </x:c>
      <x:c r="H4481" s="4" t="n">
        <x:v>15.835</x:v>
      </x:c>
      <x:c r="I4481" s="4" t="n">
        <x:v>203</x:v>
      </x:c>
      <x:c r="J4481" s="4" t="n">
        <x:v>0.078</x:v>
      </x:c>
      <x:c r="K4481" s="4">
        <x:f>I4481*J4481</x:f>
      </x:c>
      <x:c r="L4481" s="4" t="n">
        <x:v>0</x:v>
      </x:c>
      <x:c r="M4481" s="5">
        <x:f>J4481/1.928*100</x:f>
      </x:c>
      <x:c r="N4481" s="6">
        <x:f>M4481*L4481/100</x:f>
      </x:c>
      <x:c r="O4481" s="6">
        <x:f>H4481-N4481</x:f>
      </x:c>
    </x:row>
    <x:row r="4482" spans="1:25">
      <x:c r="A4482" s="0" t="s">
        <x:v>54</x:v>
      </x:c>
      <x:c r="B4482" s="0" t="n">
        <x:v>2835</x:v>
      </x:c>
      <x:c r="C4482" s="0" t="s">
        <x:v>21</x:v>
      </x:c>
      <x:c r="D4482" s="0" t="s">
        <x:v>36</x:v>
      </x:c>
      <x:c r="E4482" s="0" t="s">
        <x:v>37</x:v>
      </x:c>
      <x:c r="F4482" s="0" t="s">
        <x:v>26</x:v>
      </x:c>
      <x:c r="G4482" s="0" t="n">
        <x:v>203</x:v>
      </x:c>
      <x:c r="H4482" s="4" t="n">
        <x:v>85.26</x:v>
      </x:c>
      <x:c r="I4482" s="4" t="n">
        <x:v>203</x:v>
      </x:c>
      <x:c r="J4482" s="4" t="n">
        <x:v>0.42</x:v>
      </x:c>
      <x:c r="K4482" s="4">
        <x:f>I4482*J4482</x:f>
      </x:c>
      <x:c r="L4482" s="4" t="n">
        <x:v>0</x:v>
      </x:c>
      <x:c r="M4482" s="5">
        <x:f>J4482/1.928*100</x:f>
      </x:c>
      <x:c r="N4482" s="6">
        <x:f>M4482*L4482/100</x:f>
      </x:c>
      <x:c r="O4482" s="6">
        <x:f>H4482-N4482</x:f>
      </x:c>
    </x:row>
    <x:row r="4483" spans="1:25">
      <x:c r="A4483" s="0" t="s">
        <x:v>54</x:v>
      </x:c>
      <x:c r="B4483" s="0" t="n">
        <x:v>2835</x:v>
      </x:c>
      <x:c r="C4483" s="0" t="s">
        <x:v>21</x:v>
      </x:c>
      <x:c r="D4483" s="0" t="s">
        <x:v>36</x:v>
      </x:c>
      <x:c r="E4483" s="0" t="s">
        <x:v>38</x:v>
      </x:c>
      <x:c r="F4483" s="0" t="s">
        <x:v>26</x:v>
      </x:c>
      <x:c r="G4483" s="0" t="n">
        <x:v>203</x:v>
      </x:c>
      <x:c r="H4483" s="4" t="n">
        <x:v>85.26</x:v>
      </x:c>
      <x:c r="I4483" s="4" t="n">
        <x:v>203</x:v>
      </x:c>
      <x:c r="J4483" s="4" t="n">
        <x:v>0.42</x:v>
      </x:c>
      <x:c r="K4483" s="4">
        <x:f>I4483*J4483</x:f>
      </x:c>
      <x:c r="L4483" s="4" t="n">
        <x:v>0</x:v>
      </x:c>
      <x:c r="M4483" s="5">
        <x:f>J4483/1.928*100</x:f>
      </x:c>
      <x:c r="N4483" s="6">
        <x:f>M4483*L4483/100</x:f>
      </x:c>
      <x:c r="O4483" s="6">
        <x:f>H4483-N4483</x:f>
      </x:c>
    </x:row>
    <x:row r="4484" spans="1:25">
      <x:c r="A4484" s="0" t="s">
        <x:v>40</x:v>
      </x:c>
      <x:c r="B4484" s="0" t="n">
        <x:v>2836</x:v>
      </x:c>
      <x:c r="C4484" s="0" t="s">
        <x:v>21</x:v>
      </x:c>
      <x:c r="D4484" s="0" t="s">
        <x:v>33</x:v>
      </x:c>
      <x:c r="E4484" s="0" t="s">
        <x:v>34</x:v>
      </x:c>
      <x:c r="F4484" s="0" t="s">
        <x:v>20</x:v>
      </x:c>
      <x:c r="G4484" s="0" t="n">
        <x:v>173</x:v>
      </x:c>
      <x:c r="H4484" s="4" t="n">
        <x:v>46.018</x:v>
      </x:c>
      <x:c r="I4484" s="4" t="n">
        <x:v>173</x:v>
      </x:c>
      <x:c r="J4484" s="4" t="n">
        <x:v>0.266</x:v>
      </x:c>
      <x:c r="K4484" s="4">
        <x:f>I4484*J4484</x:f>
      </x:c>
      <x:c r="L4484" s="4" t="n">
        <x:v>9.8</x:v>
      </x:c>
      <x:c r="M4484" s="5">
        <x:f>J4484/2.057*100</x:f>
      </x:c>
      <x:c r="N4484" s="6">
        <x:f>M4484*L4484/100</x:f>
      </x:c>
      <x:c r="O4484" s="6">
        <x:f>H4484-N4484</x:f>
      </x:c>
    </x:row>
    <x:row r="4485" spans="1:25">
      <x:c r="A4485" s="0" t="s">
        <x:v>40</x:v>
      </x:c>
      <x:c r="B4485" s="0" t="n">
        <x:v>2836</x:v>
      </x:c>
      <x:c r="C4485" s="0" t="s">
        <x:v>21</x:v>
      </x:c>
      <x:c r="D4485" s="0" t="s">
        <x:v>22</x:v>
      </x:c>
      <x:c r="E4485" s="0" t="s">
        <x:v>35</x:v>
      </x:c>
      <x:c r="F4485" s="0" t="s">
        <x:v>20</x:v>
      </x:c>
      <x:c r="G4485" s="0" t="n">
        <x:v>173</x:v>
      </x:c>
      <x:c r="H4485" s="4" t="n">
        <x:v>50.4</x:v>
      </x:c>
      <x:c r="I4485" s="4" t="n">
        <x:v>173</x:v>
      </x:c>
      <x:c r="J4485" s="4" t="n">
        <x:v>0.291</x:v>
      </x:c>
      <x:c r="K4485" s="4">
        <x:f>I4485*J4485</x:f>
      </x:c>
      <x:c r="L4485" s="4" t="n">
        <x:v>9.8</x:v>
      </x:c>
      <x:c r="M4485" s="5">
        <x:f>J4485/2.057*100</x:f>
      </x:c>
      <x:c r="N4485" s="6">
        <x:f>M4485*L4485/100</x:f>
      </x:c>
      <x:c r="O4485" s="6">
        <x:f>H4485-N4485</x:f>
      </x:c>
    </x:row>
    <x:row r="4486" spans="1:25">
      <x:c r="A4486" s="0" t="s">
        <x:v>40</x:v>
      </x:c>
      <x:c r="B4486" s="0" t="n">
        <x:v>2836</x:v>
      </x:c>
      <x:c r="C4486" s="0" t="s">
        <x:v>21</x:v>
      </x:c>
      <x:c r="D4486" s="0" t="s">
        <x:v>22</x:v>
      </x:c>
      <x:c r="E4486" s="0" t="s">
        <x:v>35</x:v>
      </x:c>
      <x:c r="F4486" s="0" t="s">
        <x:v>20</x:v>
      </x:c>
      <x:c r="G4486" s="0" t="n">
        <x:v>173</x:v>
      </x:c>
      <x:c r="H4486" s="4" t="n">
        <x:v>50.4</x:v>
      </x:c>
      <x:c r="I4486" s="4" t="n">
        <x:v>173</x:v>
      </x:c>
      <x:c r="J4486" s="4" t="n">
        <x:v>0.291</x:v>
      </x:c>
      <x:c r="K4486" s="4">
        <x:f>I4486*J4486</x:f>
      </x:c>
      <x:c r="L4486" s="4" t="n">
        <x:v>9.8</x:v>
      </x:c>
      <x:c r="M4486" s="5">
        <x:f>J4486/2.057*100</x:f>
      </x:c>
      <x:c r="N4486" s="6">
        <x:f>M4486*L4486/100</x:f>
      </x:c>
      <x:c r="O4486" s="6">
        <x:f>H4486-N4486</x:f>
      </x:c>
    </x:row>
    <x:row r="4487" spans="1:25">
      <x:c r="A4487" s="0" t="s">
        <x:v>40</x:v>
      </x:c>
      <x:c r="B4487" s="0" t="n">
        <x:v>2836</x:v>
      </x:c>
      <x:c r="C4487" s="0" t="s">
        <x:v>21</x:v>
      </x:c>
      <x:c r="D4487" s="0" t="s">
        <x:v>22</x:v>
      </x:c>
      <x:c r="E4487" s="0" t="s">
        <x:v>35</x:v>
      </x:c>
      <x:c r="F4487" s="0" t="s">
        <x:v>20</x:v>
      </x:c>
      <x:c r="G4487" s="0" t="n">
        <x:v>173</x:v>
      </x:c>
      <x:c r="H4487" s="4" t="n">
        <x:v>50.4</x:v>
      </x:c>
      <x:c r="I4487" s="4" t="n">
        <x:v>173</x:v>
      </x:c>
      <x:c r="J4487" s="4" t="n">
        <x:v>0.291</x:v>
      </x:c>
      <x:c r="K4487" s="4">
        <x:f>I4487*J4487</x:f>
      </x:c>
      <x:c r="L4487" s="4" t="n">
        <x:v>9.8</x:v>
      </x:c>
      <x:c r="M4487" s="5">
        <x:f>J4487/2.057*100</x:f>
      </x:c>
      <x:c r="N4487" s="6">
        <x:f>M4487*L4487/100</x:f>
      </x:c>
      <x:c r="O4487" s="6">
        <x:f>H4487-N4487</x:f>
      </x:c>
    </x:row>
    <x:row r="4488" spans="1:25">
      <x:c r="A4488" s="0" t="s">
        <x:v>40</x:v>
      </x:c>
      <x:c r="B4488" s="0" t="n">
        <x:v>2836</x:v>
      </x:c>
      <x:c r="C4488" s="0" t="s">
        <x:v>21</x:v>
      </x:c>
      <x:c r="D4488" s="0" t="s">
        <x:v>33</x:v>
      </x:c>
      <x:c r="E4488" s="0" t="s">
        <x:v>34</x:v>
      </x:c>
      <x:c r="F4488" s="0" t="s">
        <x:v>26</x:v>
      </x:c>
      <x:c r="G4488" s="0" t="n">
        <x:v>173</x:v>
      </x:c>
      <x:c r="H4488" s="4" t="n">
        <x:v>13.502</x:v>
      </x:c>
      <x:c r="I4488" s="4" t="n">
        <x:v>173</x:v>
      </x:c>
      <x:c r="J4488" s="4" t="n">
        <x:v>0.078</x:v>
      </x:c>
      <x:c r="K4488" s="4">
        <x:f>I4488*J4488</x:f>
      </x:c>
      <x:c r="L4488" s="4" t="n">
        <x:v>9.8</x:v>
      </x:c>
      <x:c r="M4488" s="5">
        <x:f>J4488/2.057*100</x:f>
      </x:c>
      <x:c r="N4488" s="6">
        <x:f>M4488*L4488/100</x:f>
      </x:c>
      <x:c r="O4488" s="6">
        <x:f>H4488-N4488</x:f>
      </x:c>
    </x:row>
    <x:row r="4489" spans="1:25">
      <x:c r="A4489" s="0" t="s">
        <x:v>40</x:v>
      </x:c>
      <x:c r="B4489" s="0" t="n">
        <x:v>2836</x:v>
      </x:c>
      <x:c r="C4489" s="0" t="s">
        <x:v>21</x:v>
      </x:c>
      <x:c r="D4489" s="0" t="s">
        <x:v>36</x:v>
      </x:c>
      <x:c r="E4489" s="0" t="s">
        <x:v>37</x:v>
      </x:c>
      <x:c r="F4489" s="0" t="s">
        <x:v>26</x:v>
      </x:c>
      <x:c r="G4489" s="0" t="n">
        <x:v>173</x:v>
      </x:c>
      <x:c r="H4489" s="4" t="n">
        <x:v>72.66</x:v>
      </x:c>
      <x:c r="I4489" s="4" t="n">
        <x:v>173</x:v>
      </x:c>
      <x:c r="J4489" s="4" t="n">
        <x:v>0.42</x:v>
      </x:c>
      <x:c r="K4489" s="4">
        <x:f>I4489*J4489</x:f>
      </x:c>
      <x:c r="L4489" s="4" t="n">
        <x:v>9.8</x:v>
      </x:c>
      <x:c r="M4489" s="5">
        <x:f>J4489/2.057*100</x:f>
      </x:c>
      <x:c r="N4489" s="6">
        <x:f>M4489*L4489/100</x:f>
      </x:c>
      <x:c r="O4489" s="6">
        <x:f>H4489-N4489</x:f>
      </x:c>
    </x:row>
    <x:row r="4490" spans="1:25">
      <x:c r="A4490" s="0" t="s">
        <x:v>40</x:v>
      </x:c>
      <x:c r="B4490" s="0" t="n">
        <x:v>2836</x:v>
      </x:c>
      <x:c r="C4490" s="0" t="s">
        <x:v>21</x:v>
      </x:c>
      <x:c r="D4490" s="0" t="s">
        <x:v>36</x:v>
      </x:c>
      <x:c r="E4490" s="0" t="s">
        <x:v>38</x:v>
      </x:c>
      <x:c r="F4490" s="0" t="s">
        <x:v>26</x:v>
      </x:c>
      <x:c r="G4490" s="0" t="n">
        <x:v>173</x:v>
      </x:c>
      <x:c r="H4490" s="4" t="n">
        <x:v>72.66</x:v>
      </x:c>
      <x:c r="I4490" s="4" t="n">
        <x:v>173</x:v>
      </x:c>
      <x:c r="J4490" s="4" t="n">
        <x:v>0.42</x:v>
      </x:c>
      <x:c r="K4490" s="4">
        <x:f>I4490*J4490</x:f>
      </x:c>
      <x:c r="L4490" s="4" t="n">
        <x:v>9.8</x:v>
      </x:c>
      <x:c r="M4490" s="5">
        <x:f>J4490/2.057*100</x:f>
      </x:c>
      <x:c r="N4490" s="6">
        <x:f>M4490*L4490/100</x:f>
      </x:c>
      <x:c r="O4490" s="6">
        <x:f>H4490-N4490</x:f>
      </x:c>
    </x:row>
    <x:row r="4491" spans="1:25">
      <x:c r="A4491" s="0" t="s">
        <x:v>123</x:v>
      </x:c>
      <x:c r="B4491" s="0" t="n">
        <x:v>2837</x:v>
      </x:c>
      <x:c r="C4491" s="0" t="s">
        <x:v>21</x:v>
      </x:c>
      <x:c r="D4491" s="0" t="s">
        <x:v>42</x:v>
      </x:c>
      <x:c r="E4491" s="0" t="s">
        <x:v>44</x:v>
      </x:c>
      <x:c r="F4491" s="0" t="s">
        <x:v>20</x:v>
      </x:c>
      <x:c r="G4491" s="0" t="n">
        <x:v>100</x:v>
      </x:c>
      <x:c r="H4491" s="4" t="n">
        <x:v>30</x:v>
      </x:c>
      <x:c r="I4491" s="4" t="n">
        <x:v>100</x:v>
      </x:c>
      <x:c r="J4491" s="4" t="n">
        <x:v>0.3</x:v>
      </x:c>
      <x:c r="K4491" s="4">
        <x:f>I4491*J4491</x:f>
      </x:c>
      <x:c r="L4491" s="4" t="n">
        <x:v>0</x:v>
      </x:c>
      <x:c r="M4491" s="5">
        <x:f>J4491/4.43*100</x:f>
      </x:c>
      <x:c r="N4491" s="6">
        <x:f>M4491*L4491/100</x:f>
      </x:c>
      <x:c r="O4491" s="6">
        <x:f>H4491-N4491</x:f>
      </x:c>
    </x:row>
    <x:row r="4492" spans="1:25">
      <x:c r="A4492" s="0" t="s">
        <x:v>123</x:v>
      </x:c>
      <x:c r="B4492" s="0" t="n">
        <x:v>2837</x:v>
      </x:c>
      <x:c r="C4492" s="0" t="s">
        <x:v>21</x:v>
      </x:c>
      <x:c r="D4492" s="0" t="s">
        <x:v>42</x:v>
      </x:c>
      <x:c r="E4492" s="0" t="s">
        <x:v>44</x:v>
      </x:c>
      <x:c r="F4492" s="0" t="s">
        <x:v>20</x:v>
      </x:c>
      <x:c r="G4492" s="0" t="n">
        <x:v>100</x:v>
      </x:c>
      <x:c r="H4492" s="4" t="n">
        <x:v>30</x:v>
      </x:c>
      <x:c r="I4492" s="4" t="n">
        <x:v>100</x:v>
      </x:c>
      <x:c r="J4492" s="4" t="n">
        <x:v>0.3</x:v>
      </x:c>
      <x:c r="K4492" s="4">
        <x:f>I4492*J4492</x:f>
      </x:c>
      <x:c r="L4492" s="4" t="n">
        <x:v>0</x:v>
      </x:c>
      <x:c r="M4492" s="5">
        <x:f>J4492/4.43*100</x:f>
      </x:c>
      <x:c r="N4492" s="6">
        <x:f>M4492*L4492/100</x:f>
      </x:c>
      <x:c r="O4492" s="6">
        <x:f>H4492-N4492</x:f>
      </x:c>
    </x:row>
    <x:row r="4493" spans="1:25">
      <x:c r="A4493" s="0" t="s">
        <x:v>123</x:v>
      </x:c>
      <x:c r="B4493" s="0" t="n">
        <x:v>2837</x:v>
      </x:c>
      <x:c r="C4493" s="0" t="s">
        <x:v>21</x:v>
      </x:c>
      <x:c r="D4493" s="0" t="s">
        <x:v>42</x:v>
      </x:c>
      <x:c r="E4493" s="0" t="s">
        <x:v>43</x:v>
      </x:c>
      <x:c r="F4493" s="0" t="s">
        <x:v>20</x:v>
      </x:c>
      <x:c r="G4493" s="0" t="n">
        <x:v>100</x:v>
      </x:c>
      <x:c r="H4493" s="4" t="n">
        <x:v>30</x:v>
      </x:c>
      <x:c r="I4493" s="4" t="n">
        <x:v>100</x:v>
      </x:c>
      <x:c r="J4493" s="4" t="n">
        <x:v>0.3</x:v>
      </x:c>
      <x:c r="K4493" s="4">
        <x:f>I4493*J4493</x:f>
      </x:c>
      <x:c r="L4493" s="4" t="n">
        <x:v>0</x:v>
      </x:c>
      <x:c r="M4493" s="5">
        <x:f>J4493/4.43*100</x:f>
      </x:c>
      <x:c r="N4493" s="6">
        <x:f>M4493*L4493/100</x:f>
      </x:c>
      <x:c r="O4493" s="6">
        <x:f>H4493-N4493</x:f>
      </x:c>
    </x:row>
    <x:row r="4494" spans="1:25">
      <x:c r="A4494" s="0" t="s">
        <x:v>123</x:v>
      </x:c>
      <x:c r="B4494" s="0" t="n">
        <x:v>2837</x:v>
      </x:c>
      <x:c r="C4494" s="0" t="s">
        <x:v>21</x:v>
      </x:c>
      <x:c r="D4494" s="0" t="s">
        <x:v>42</x:v>
      </x:c>
      <x:c r="E4494" s="0" t="s">
        <x:v>43</x:v>
      </x:c>
      <x:c r="F4494" s="0" t="s">
        <x:v>20</x:v>
      </x:c>
      <x:c r="G4494" s="0" t="n">
        <x:v>100</x:v>
      </x:c>
      <x:c r="H4494" s="4" t="n">
        <x:v>30</x:v>
      </x:c>
      <x:c r="I4494" s="4" t="n">
        <x:v>100</x:v>
      </x:c>
      <x:c r="J4494" s="4" t="n">
        <x:v>0.3</x:v>
      </x:c>
      <x:c r="K4494" s="4">
        <x:f>I4494*J4494</x:f>
      </x:c>
      <x:c r="L4494" s="4" t="n">
        <x:v>0</x:v>
      </x:c>
      <x:c r="M4494" s="5">
        <x:f>J4494/4.43*100</x:f>
      </x:c>
      <x:c r="N4494" s="6">
        <x:f>M4494*L4494/100</x:f>
      </x:c>
      <x:c r="O4494" s="6">
        <x:f>H4494-N4494</x:f>
      </x:c>
    </x:row>
    <x:row r="4495" spans="1:25">
      <x:c r="A4495" s="0" t="s">
        <x:v>123</x:v>
      </x:c>
      <x:c r="B4495" s="0" t="n">
        <x:v>2837</x:v>
      </x:c>
      <x:c r="C4495" s="0" t="s">
        <x:v>21</x:v>
      </x:c>
      <x:c r="D4495" s="0" t="s">
        <x:v>33</x:v>
      </x:c>
      <x:c r="E4495" s="0" t="s">
        <x:v>45</x:v>
      </x:c>
      <x:c r="F4495" s="0" t="s">
        <x:v>26</x:v>
      </x:c>
      <x:c r="G4495" s="0" t="n">
        <x:v>100</x:v>
      </x:c>
      <x:c r="H4495" s="4" t="n">
        <x:v>148</x:v>
      </x:c>
      <x:c r="I4495" s="4" t="n">
        <x:v>100</x:v>
      </x:c>
      <x:c r="J4495" s="4" t="n">
        <x:v>1.48</x:v>
      </x:c>
      <x:c r="K4495" s="4">
        <x:f>I4495*J4495</x:f>
      </x:c>
      <x:c r="L4495" s="4" t="n">
        <x:v>0</x:v>
      </x:c>
      <x:c r="M4495" s="5">
        <x:f>J4495/4.43*100</x:f>
      </x:c>
      <x:c r="N4495" s="6">
        <x:f>M4495*L4495/100</x:f>
      </x:c>
      <x:c r="O4495" s="6">
        <x:f>H4495-N4495</x:f>
      </x:c>
    </x:row>
    <x:row r="4496" spans="1:25">
      <x:c r="A4496" s="0" t="s">
        <x:v>123</x:v>
      </x:c>
      <x:c r="B4496" s="0" t="n">
        <x:v>2837</x:v>
      </x:c>
      <x:c r="C4496" s="0" t="s">
        <x:v>21</x:v>
      </x:c>
      <x:c r="D4496" s="0" t="s">
        <x:v>150</x:v>
      </x:c>
      <x:c r="E4496" s="0" t="s">
        <x:v>46</x:v>
      </x:c>
      <x:c r="F4496" s="0" t="s">
        <x:v>26</x:v>
      </x:c>
      <x:c r="G4496" s="0" t="n">
        <x:v>100</x:v>
      </x:c>
      <x:c r="H4496" s="4" t="n">
        <x:v>175</x:v>
      </x:c>
      <x:c r="I4496" s="4" t="n">
        <x:v>100</x:v>
      </x:c>
      <x:c r="J4496" s="4" t="n">
        <x:v>1.75</x:v>
      </x:c>
      <x:c r="K4496" s="4">
        <x:f>I4496*J4496</x:f>
      </x:c>
      <x:c r="L4496" s="4" t="n">
        <x:v>0</x:v>
      </x:c>
      <x:c r="M4496" s="5">
        <x:f>J4496/4.43*100</x:f>
      </x:c>
      <x:c r="N4496" s="6">
        <x:f>M4496*L4496/100</x:f>
      </x:c>
      <x:c r="O4496" s="6">
        <x:f>H4496-N4496</x:f>
      </x:c>
    </x:row>
    <x:row r="4497" spans="1:25">
      <x:c r="A4497" s="0" t="s">
        <x:v>124</x:v>
      </x:c>
      <x:c r="B4497" s="0" t="n">
        <x:v>2841</x:v>
      </x:c>
      <x:c r="C4497" s="0" t="s">
        <x:v>21</x:v>
      </x:c>
      <x:c r="D4497" s="0" t="s">
        <x:v>42</x:v>
      </x:c>
      <x:c r="E4497" s="0" t="s">
        <x:v>23</x:v>
      </x:c>
      <x:c r="F4497" s="0" t="s">
        <x:v>20</x:v>
      </x:c>
      <x:c r="G4497" s="0" t="n">
        <x:v>185</x:v>
      </x:c>
      <x:c r="H4497" s="4" t="n">
        <x:v>14.98</x:v>
      </x:c>
      <x:c r="I4497" s="4" t="n">
        <x:v>185</x:v>
      </x:c>
      <x:c r="J4497" s="4" t="n">
        <x:v>0.081</x:v>
      </x:c>
      <x:c r="K4497" s="4">
        <x:f>I4497*J4497</x:f>
      </x:c>
      <x:c r="L4497" s="4" t="n">
        <x:v>391.717</x:v>
      </x:c>
      <x:c r="M4497" s="5">
        <x:f>J4497/2.132*100</x:f>
      </x:c>
      <x:c r="N4497" s="6">
        <x:f>M4497*L4497/100</x:f>
      </x:c>
      <x:c r="O4497" s="6">
        <x:f>H4497-N4497</x:f>
      </x:c>
    </x:row>
    <x:row r="4498" spans="1:25">
      <x:c r="A4498" s="0" t="s">
        <x:v>124</x:v>
      </x:c>
      <x:c r="B4498" s="0" t="n">
        <x:v>2841</x:v>
      </x:c>
      <x:c r="C4498" s="0" t="s">
        <x:v>21</x:v>
      </x:c>
      <x:c r="D4498" s="0" t="s">
        <x:v>42</x:v>
      </x:c>
      <x:c r="E4498" s="0" t="s">
        <x:v>23</x:v>
      </x:c>
      <x:c r="F4498" s="0" t="s">
        <x:v>20</x:v>
      </x:c>
      <x:c r="G4498" s="0" t="n">
        <x:v>185</x:v>
      </x:c>
      <x:c r="H4498" s="4" t="n">
        <x:v>25.252</x:v>
      </x:c>
      <x:c r="I4498" s="4" t="n">
        <x:v>185</x:v>
      </x:c>
      <x:c r="J4498" s="4" t="n">
        <x:v>0.136</x:v>
      </x:c>
      <x:c r="K4498" s="4">
        <x:f>I4498*J4498</x:f>
      </x:c>
      <x:c r="L4498" s="4" t="n">
        <x:v>391.717</x:v>
      </x:c>
      <x:c r="M4498" s="5">
        <x:f>J4498/2.132*100</x:f>
      </x:c>
      <x:c r="N4498" s="6">
        <x:f>M4498*L4498/100</x:f>
      </x:c>
      <x:c r="O4498" s="6">
        <x:f>H4498-N4498</x:f>
      </x:c>
    </x:row>
    <x:row r="4499" spans="1:25">
      <x:c r="A4499" s="0" t="s">
        <x:v>124</x:v>
      </x:c>
      <x:c r="B4499" s="0" t="n">
        <x:v>2841</x:v>
      </x:c>
      <x:c r="C4499" s="0" t="s">
        <x:v>21</x:v>
      </x:c>
      <x:c r="D4499" s="0" t="s">
        <x:v>28</x:v>
      </x:c>
      <x:c r="E4499" s="0" t="s">
        <x:v>58</x:v>
      </x:c>
      <x:c r="F4499" s="0" t="s">
        <x:v>26</x:v>
      </x:c>
      <x:c r="G4499" s="0" t="n">
        <x:v>185</x:v>
      </x:c>
      <x:c r="H4499" s="4" t="n">
        <x:v>18.238</x:v>
      </x:c>
      <x:c r="I4499" s="4" t="n">
        <x:v>185</x:v>
      </x:c>
      <x:c r="J4499" s="4" t="n">
        <x:v>0.097</x:v>
      </x:c>
      <x:c r="K4499" s="4">
        <x:f>I4499*J4499</x:f>
      </x:c>
      <x:c r="L4499" s="4" t="n">
        <x:v>391.717</x:v>
      </x:c>
      <x:c r="M4499" s="5">
        <x:f>J4499/2.132*100</x:f>
      </x:c>
      <x:c r="N4499" s="6">
        <x:f>M4499*L4499/100</x:f>
      </x:c>
      <x:c r="O4499" s="6">
        <x:f>H4499-N4499</x:f>
      </x:c>
    </x:row>
    <x:row r="4500" spans="1:25">
      <x:c r="A4500" s="0" t="s">
        <x:v>124</x:v>
      </x:c>
      <x:c r="B4500" s="0" t="n">
        <x:v>2841</x:v>
      </x:c>
      <x:c r="C4500" s="0" t="s">
        <x:v>21</x:v>
      </x:c>
      <x:c r="D4500" s="0" t="s">
        <x:v>28</x:v>
      </x:c>
      <x:c r="E4500" s="0" t="s">
        <x:v>59</x:v>
      </x:c>
      <x:c r="F4500" s="0" t="s">
        <x:v>26</x:v>
      </x:c>
      <x:c r="G4500" s="0" t="n">
        <x:v>185</x:v>
      </x:c>
      <x:c r="H4500" s="4" t="n">
        <x:v>67.682</x:v>
      </x:c>
      <x:c r="I4500" s="4" t="n">
        <x:v>185</x:v>
      </x:c>
      <x:c r="J4500" s="4" t="n">
        <x:v>0.36</x:v>
      </x:c>
      <x:c r="K4500" s="4">
        <x:f>I4500*J4500</x:f>
      </x:c>
      <x:c r="L4500" s="4" t="n">
        <x:v>391.717</x:v>
      </x:c>
      <x:c r="M4500" s="5">
        <x:f>J4500/2.132*100</x:f>
      </x:c>
      <x:c r="N4500" s="6">
        <x:f>M4500*L4500/100</x:f>
      </x:c>
      <x:c r="O4500" s="6">
        <x:f>H4500-N4500</x:f>
      </x:c>
    </x:row>
    <x:row r="4501" spans="1:25">
      <x:c r="A4501" s="0" t="s">
        <x:v>124</x:v>
      </x:c>
      <x:c r="B4501" s="0" t="n">
        <x:v>2841</x:v>
      </x:c>
      <x:c r="C4501" s="0" t="s">
        <x:v>21</x:v>
      </x:c>
      <x:c r="D4501" s="0" t="s">
        <x:v>28</x:v>
      </x:c>
      <x:c r="E4501" s="0" t="s">
        <x:v>60</x:v>
      </x:c>
      <x:c r="F4501" s="0" t="s">
        <x:v>26</x:v>
      </x:c>
      <x:c r="G4501" s="0" t="n">
        <x:v>185</x:v>
      </x:c>
      <x:c r="H4501" s="4" t="n">
        <x:v>78.21</x:v>
      </x:c>
      <x:c r="I4501" s="4" t="n">
        <x:v>185</x:v>
      </x:c>
      <x:c r="J4501" s="4" t="n">
        <x:v>0.416</x:v>
      </x:c>
      <x:c r="K4501" s="4">
        <x:f>I4501*J4501</x:f>
      </x:c>
      <x:c r="L4501" s="4" t="n">
        <x:v>391.717</x:v>
      </x:c>
      <x:c r="M4501" s="5">
        <x:f>J4501/2.132*100</x:f>
      </x:c>
      <x:c r="N4501" s="6">
        <x:f>M4501*L4501/100</x:f>
      </x:c>
      <x:c r="O4501" s="6">
        <x:f>H4501-N4501</x:f>
      </x:c>
    </x:row>
    <x:row r="4502" spans="1:25">
      <x:c r="A4502" s="0" t="s">
        <x:v>124</x:v>
      </x:c>
      <x:c r="B4502" s="0" t="n">
        <x:v>2841</x:v>
      </x:c>
      <x:c r="C4502" s="0" t="s">
        <x:v>21</x:v>
      </x:c>
      <x:c r="D4502" s="0" t="s">
        <x:v>28</x:v>
      </x:c>
      <x:c r="E4502" s="0" t="s">
        <x:v>61</x:v>
      </x:c>
      <x:c r="F4502" s="0" t="s">
        <x:v>26</x:v>
      </x:c>
      <x:c r="G4502" s="0" t="n">
        <x:v>185</x:v>
      </x:c>
      <x:c r="H4502" s="4" t="n">
        <x:v>88.736</x:v>
      </x:c>
      <x:c r="I4502" s="4" t="n">
        <x:v>185</x:v>
      </x:c>
      <x:c r="J4502" s="4" t="n">
        <x:v>0.472</x:v>
      </x:c>
      <x:c r="K4502" s="4">
        <x:f>I4502*J4502</x:f>
      </x:c>
      <x:c r="L4502" s="4" t="n">
        <x:v>391.717</x:v>
      </x:c>
      <x:c r="M4502" s="5">
        <x:f>J4502/2.132*100</x:f>
      </x:c>
      <x:c r="N4502" s="6">
        <x:f>M4502*L4502/100</x:f>
      </x:c>
      <x:c r="O4502" s="6">
        <x:f>H4502-N4502</x:f>
      </x:c>
    </x:row>
    <x:row r="4503" spans="1:25">
      <x:c r="A4503" s="0" t="s">
        <x:v>124</x:v>
      </x:c>
      <x:c r="B4503" s="0" t="n">
        <x:v>2841</x:v>
      </x:c>
      <x:c r="C4503" s="0" t="s">
        <x:v>21</x:v>
      </x:c>
      <x:c r="D4503" s="0" t="s">
        <x:v>28</x:v>
      </x:c>
      <x:c r="E4503" s="0" t="s">
        <x:v>62</x:v>
      </x:c>
      <x:c r="F4503" s="0" t="s">
        <x:v>26</x:v>
      </x:c>
      <x:c r="G4503" s="0" t="n">
        <x:v>185</x:v>
      </x:c>
      <x:c r="H4503" s="4" t="n">
        <x:v>3.208</x:v>
      </x:c>
      <x:c r="I4503" s="4" t="n">
        <x:v>185</x:v>
      </x:c>
      <x:c r="J4503" s="4" t="n">
        <x:v>0.017</x:v>
      </x:c>
      <x:c r="K4503" s="4">
        <x:f>I4503*J4503</x:f>
      </x:c>
      <x:c r="L4503" s="4" t="n">
        <x:v>391.717</x:v>
      </x:c>
      <x:c r="M4503" s="5">
        <x:f>J4503/2.132*100</x:f>
      </x:c>
      <x:c r="N4503" s="6">
        <x:f>M4503*L4503/100</x:f>
      </x:c>
      <x:c r="O4503" s="6">
        <x:f>H4503-N4503</x:f>
      </x:c>
    </x:row>
    <x:row r="4504" spans="1:25">
      <x:c r="A4504" s="0" t="s">
        <x:v>124</x:v>
      </x:c>
      <x:c r="B4504" s="0" t="n">
        <x:v>2841</x:v>
      </x:c>
      <x:c r="C4504" s="0" t="s">
        <x:v>21</x:v>
      </x:c>
      <x:c r="D4504" s="0" t="s">
        <x:v>28</x:v>
      </x:c>
      <x:c r="E4504" s="0" t="s">
        <x:v>63</x:v>
      </x:c>
      <x:c r="F4504" s="0" t="s">
        <x:v>26</x:v>
      </x:c>
      <x:c r="G4504" s="0" t="n">
        <x:v>185</x:v>
      </x:c>
      <x:c r="H4504" s="4" t="n">
        <x:v>40.232</x:v>
      </x:c>
      <x:c r="I4504" s="4" t="n">
        <x:v>185</x:v>
      </x:c>
      <x:c r="J4504" s="4" t="n">
        <x:v>0.214</x:v>
      </x:c>
      <x:c r="K4504" s="4">
        <x:f>I4504*J4504</x:f>
      </x:c>
      <x:c r="L4504" s="4" t="n">
        <x:v>391.717</x:v>
      </x:c>
      <x:c r="M4504" s="5">
        <x:f>J4504/2.132*100</x:f>
      </x:c>
      <x:c r="N4504" s="6">
        <x:f>M4504*L4504/100</x:f>
      </x:c>
      <x:c r="O4504" s="6">
        <x:f>H4504-N4504</x:f>
      </x:c>
    </x:row>
    <x:row r="4505" spans="1:25">
      <x:c r="A4505" s="0" t="s">
        <x:v>124</x:v>
      </x:c>
      <x:c r="B4505" s="0" t="n">
        <x:v>2841</x:v>
      </x:c>
      <x:c r="C4505" s="0" t="s">
        <x:v>21</x:v>
      </x:c>
      <x:c r="D4505" s="0" t="s">
        <x:v>28</x:v>
      </x:c>
      <x:c r="E4505" s="0" t="s">
        <x:v>64</x:v>
      </x:c>
      <x:c r="F4505" s="0" t="s">
        <x:v>26</x:v>
      </x:c>
      <x:c r="G4505" s="0" t="n">
        <x:v>185</x:v>
      </x:c>
      <x:c r="H4505" s="4" t="n">
        <x:v>63.732</x:v>
      </x:c>
      <x:c r="I4505" s="4" t="n">
        <x:v>185</x:v>
      </x:c>
      <x:c r="J4505" s="4" t="n">
        <x:v>0.339</x:v>
      </x:c>
      <x:c r="K4505" s="4">
        <x:f>I4505*J4505</x:f>
      </x:c>
      <x:c r="L4505" s="4" t="n">
        <x:v>391.717</x:v>
      </x:c>
      <x:c r="M4505" s="5">
        <x:f>J4505/2.132*100</x:f>
      </x:c>
      <x:c r="N4505" s="6">
        <x:f>M4505*L4505/100</x:f>
      </x:c>
      <x:c r="O4505" s="6">
        <x:f>H4505-N4505</x:f>
      </x:c>
    </x:row>
    <x:row r="4506" spans="1:25">
      <x:c r="A4506" s="0" t="s">
        <x:v>111</x:v>
      </x:c>
      <x:c r="B4506" s="0" t="n">
        <x:v>2845</x:v>
      </x:c>
      <x:c r="C4506" s="0" t="s">
        <x:v>21</x:v>
      </x:c>
      <x:c r="D4506" s="0" t="s">
        <x:v>22</x:v>
      </x:c>
      <x:c r="E4506" s="0" t="s">
        <x:v>23</x:v>
      </x:c>
      <x:c r="F4506" s="0" t="s">
        <x:v>20</x:v>
      </x:c>
      <x:c r="G4506" s="0" t="n">
        <x:v>117</x:v>
      </x:c>
      <x:c r="H4506" s="4" t="n">
        <x:v>43.384</x:v>
      </x:c>
      <x:c r="I4506" s="4" t="n">
        <x:v>117</x:v>
      </x:c>
      <x:c r="J4506" s="4" t="n">
        <x:v>0.371</x:v>
      </x:c>
      <x:c r="K4506" s="4">
        <x:f>I4506*J4506</x:f>
      </x:c>
      <x:c r="L4506" s="4" t="n">
        <x:v>103.45</x:v>
      </x:c>
      <x:c r="M4506" s="5">
        <x:f>J4506/2.863*100</x:f>
      </x:c>
      <x:c r="N4506" s="6">
        <x:f>M4506*L4506/100</x:f>
      </x:c>
      <x:c r="O4506" s="6">
        <x:f>H4506-N4506</x:f>
      </x:c>
    </x:row>
    <x:row r="4507" spans="1:25">
      <x:c r="A4507" s="0" t="s">
        <x:v>111</x:v>
      </x:c>
      <x:c r="B4507" s="0" t="n">
        <x:v>2845</x:v>
      </x:c>
      <x:c r="C4507" s="0" t="s">
        <x:v>21</x:v>
      </x:c>
      <x:c r="D4507" s="0" t="s">
        <x:v>22</x:v>
      </x:c>
      <x:c r="E4507" s="0" t="s">
        <x:v>23</x:v>
      </x:c>
      <x:c r="F4507" s="0" t="s">
        <x:v>20</x:v>
      </x:c>
      <x:c r="G4507" s="0" t="n">
        <x:v>117</x:v>
      </x:c>
      <x:c r="H4507" s="4" t="n">
        <x:v>43.384</x:v>
      </x:c>
      <x:c r="I4507" s="4" t="n">
        <x:v>117</x:v>
      </x:c>
      <x:c r="J4507" s="4" t="n">
        <x:v>0.371</x:v>
      </x:c>
      <x:c r="K4507" s="4">
        <x:f>I4507*J4507</x:f>
      </x:c>
      <x:c r="L4507" s="4" t="n">
        <x:v>103.45</x:v>
      </x:c>
      <x:c r="M4507" s="5">
        <x:f>J4507/2.863*100</x:f>
      </x:c>
      <x:c r="N4507" s="6">
        <x:f>M4507*L4507/100</x:f>
      </x:c>
      <x:c r="O4507" s="6">
        <x:f>H4507-N4507</x:f>
      </x:c>
    </x:row>
    <x:row r="4508" spans="1:25">
      <x:c r="A4508" s="0" t="s">
        <x:v>111</x:v>
      </x:c>
      <x:c r="B4508" s="0" t="n">
        <x:v>2845</x:v>
      </x:c>
      <x:c r="C4508" s="0" t="s">
        <x:v>21</x:v>
      </x:c>
      <x:c r="D4508" s="0" t="s">
        <x:v>22</x:v>
      </x:c>
      <x:c r="E4508" s="0" t="s">
        <x:v>23</x:v>
      </x:c>
      <x:c r="F4508" s="0" t="s">
        <x:v>20</x:v>
      </x:c>
      <x:c r="G4508" s="0" t="n">
        <x:v>117</x:v>
      </x:c>
      <x:c r="H4508" s="4" t="n">
        <x:v>39.897</x:v>
      </x:c>
      <x:c r="I4508" s="4" t="n">
        <x:v>117</x:v>
      </x:c>
      <x:c r="J4508" s="4" t="n">
        <x:v>0.341</x:v>
      </x:c>
      <x:c r="K4508" s="4">
        <x:f>I4508*J4508</x:f>
      </x:c>
      <x:c r="L4508" s="4" t="n">
        <x:v>103.45</x:v>
      </x:c>
      <x:c r="M4508" s="5">
        <x:f>J4508/2.863*100</x:f>
      </x:c>
      <x:c r="N4508" s="6">
        <x:f>M4508*L4508/100</x:f>
      </x:c>
      <x:c r="O4508" s="6">
        <x:f>H4508-N4508</x:f>
      </x:c>
    </x:row>
    <x:row r="4509" spans="1:25">
      <x:c r="A4509" s="0" t="s">
        <x:v>111</x:v>
      </x:c>
      <x:c r="B4509" s="0" t="n">
        <x:v>2845</x:v>
      </x:c>
      <x:c r="C4509" s="0" t="s">
        <x:v>21</x:v>
      </x:c>
      <x:c r="D4509" s="0" t="s">
        <x:v>28</x:v>
      </x:c>
      <x:c r="E4509" s="0" t="s">
        <x:v>19</x:v>
      </x:c>
      <x:c r="F4509" s="0" t="s">
        <x:v>26</x:v>
      </x:c>
      <x:c r="G4509" s="0" t="n">
        <x:v>117</x:v>
      </x:c>
      <x:c r="H4509" s="4" t="n">
        <x:v>30.426</x:v>
      </x:c>
      <x:c r="I4509" s="4" t="n">
        <x:v>117</x:v>
      </x:c>
      <x:c r="J4509" s="4" t="n">
        <x:v>0.26</x:v>
      </x:c>
      <x:c r="K4509" s="4">
        <x:f>I4509*J4509</x:f>
      </x:c>
      <x:c r="L4509" s="4" t="n">
        <x:v>103.45</x:v>
      </x:c>
      <x:c r="M4509" s="5">
        <x:f>J4509/2.863*100</x:f>
      </x:c>
      <x:c r="N4509" s="6">
        <x:f>M4509*L4509/100</x:f>
      </x:c>
      <x:c r="O4509" s="6">
        <x:f>H4509-N4509</x:f>
      </x:c>
    </x:row>
    <x:row r="4510" spans="1:25">
      <x:c r="A4510" s="0" t="s">
        <x:v>111</x:v>
      </x:c>
      <x:c r="B4510" s="0" t="n">
        <x:v>2845</x:v>
      </x:c>
      <x:c r="C4510" s="0" t="s">
        <x:v>21</x:v>
      </x:c>
      <x:c r="D4510" s="0" t="s">
        <x:v>28</x:v>
      </x:c>
      <x:c r="E4510" s="0" t="s">
        <x:v>23</x:v>
      </x:c>
      <x:c r="F4510" s="0" t="s">
        <x:v>26</x:v>
      </x:c>
      <x:c r="G4510" s="0" t="n">
        <x:v>117</x:v>
      </x:c>
      <x:c r="H4510" s="4" t="n">
        <x:v>177.84</x:v>
      </x:c>
      <x:c r="I4510" s="4" t="n">
        <x:v>117</x:v>
      </x:c>
      <x:c r="J4510" s="4" t="n">
        <x:v>1.52</x:v>
      </x:c>
      <x:c r="K4510" s="4">
        <x:f>I4510*J4510</x:f>
      </x:c>
      <x:c r="L4510" s="4" t="n">
        <x:v>103.45</x:v>
      </x:c>
      <x:c r="M4510" s="5">
        <x:f>J4510/2.863*100</x:f>
      </x:c>
      <x:c r="N4510" s="6">
        <x:f>M4510*L4510/100</x:f>
      </x:c>
      <x:c r="O4510" s="6">
        <x:f>H4510-N4510</x:f>
      </x:c>
    </x:row>
    <x:row r="4511" spans="1:25">
      <x:c r="A4511" s="0" t="s">
        <x:v>115</x:v>
      </x:c>
      <x:c r="B4511" s="0" t="n">
        <x:v>2847</x:v>
      </x:c>
      <x:c r="C4511" s="0" t="s">
        <x:v>21</x:v>
      </x:c>
      <x:c r="D4511" s="0" t="s">
        <x:v>22</x:v>
      </x:c>
      <x:c r="E4511" s="0" t="s">
        <x:v>74</x:v>
      </x:c>
      <x:c r="F4511" s="0" t="s">
        <x:v>20</x:v>
      </x:c>
      <x:c r="G4511" s="0" t="n">
        <x:v>173</x:v>
      </x:c>
      <x:c r="H4511" s="4" t="n">
        <x:v>50.4</x:v>
      </x:c>
      <x:c r="I4511" s="4" t="n">
        <x:v>173</x:v>
      </x:c>
      <x:c r="J4511" s="4" t="n">
        <x:v>0.291</x:v>
      </x:c>
      <x:c r="K4511" s="4">
        <x:f>I4511*J4511</x:f>
      </x:c>
      <x:c r="L4511" s="4" t="n">
        <x:v>223.329</x:v>
      </x:c>
      <x:c r="M4511" s="5">
        <x:f>J4511/2.057*100</x:f>
      </x:c>
      <x:c r="N4511" s="6">
        <x:f>M4511*L4511/100</x:f>
      </x:c>
      <x:c r="O4511" s="6">
        <x:f>H4511-N4511</x:f>
      </x:c>
    </x:row>
    <x:row r="4512" spans="1:25">
      <x:c r="A4512" s="0" t="s">
        <x:v>115</x:v>
      </x:c>
      <x:c r="B4512" s="0" t="n">
        <x:v>2847</x:v>
      </x:c>
      <x:c r="C4512" s="0" t="s">
        <x:v>21</x:v>
      </x:c>
      <x:c r="D4512" s="0" t="s">
        <x:v>22</x:v>
      </x:c>
      <x:c r="E4512" s="0" t="s">
        <x:v>74</x:v>
      </x:c>
      <x:c r="F4512" s="0" t="s">
        <x:v>20</x:v>
      </x:c>
      <x:c r="G4512" s="0" t="n">
        <x:v>173</x:v>
      </x:c>
      <x:c r="H4512" s="4" t="n">
        <x:v>50.4</x:v>
      </x:c>
      <x:c r="I4512" s="4" t="n">
        <x:v>173</x:v>
      </x:c>
      <x:c r="J4512" s="4" t="n">
        <x:v>0.291</x:v>
      </x:c>
      <x:c r="K4512" s="4">
        <x:f>I4512*J4512</x:f>
      </x:c>
      <x:c r="L4512" s="4" t="n">
        <x:v>223.329</x:v>
      </x:c>
      <x:c r="M4512" s="5">
        <x:f>J4512/2.057*100</x:f>
      </x:c>
      <x:c r="N4512" s="6">
        <x:f>M4512*L4512/100</x:f>
      </x:c>
      <x:c r="O4512" s="6">
        <x:f>H4512-N4512</x:f>
      </x:c>
    </x:row>
    <x:row r="4513" spans="1:25">
      <x:c r="A4513" s="0" t="s">
        <x:v>115</x:v>
      </x:c>
      <x:c r="B4513" s="0" t="n">
        <x:v>2847</x:v>
      </x:c>
      <x:c r="C4513" s="0" t="s">
        <x:v>21</x:v>
      </x:c>
      <x:c r="D4513" s="0" t="s">
        <x:v>33</x:v>
      </x:c>
      <x:c r="E4513" s="0" t="s">
        <x:v>73</x:v>
      </x:c>
      <x:c r="F4513" s="0" t="s">
        <x:v>20</x:v>
      </x:c>
      <x:c r="G4513" s="0" t="n">
        <x:v>173</x:v>
      </x:c>
      <x:c r="H4513" s="4" t="n">
        <x:v>46.018</x:v>
      </x:c>
      <x:c r="I4513" s="4" t="n">
        <x:v>173</x:v>
      </x:c>
      <x:c r="J4513" s="4" t="n">
        <x:v>0.266</x:v>
      </x:c>
      <x:c r="K4513" s="4">
        <x:f>I4513*J4513</x:f>
      </x:c>
      <x:c r="L4513" s="4" t="n">
        <x:v>223.329</x:v>
      </x:c>
      <x:c r="M4513" s="5">
        <x:f>J4513/2.057*100</x:f>
      </x:c>
      <x:c r="N4513" s="6">
        <x:f>M4513*L4513/100</x:f>
      </x:c>
      <x:c r="O4513" s="6">
        <x:f>H4513-N4513</x:f>
      </x:c>
    </x:row>
    <x:row r="4514" spans="1:25">
      <x:c r="A4514" s="0" t="s">
        <x:v>115</x:v>
      </x:c>
      <x:c r="B4514" s="0" t="n">
        <x:v>2847</x:v>
      </x:c>
      <x:c r="C4514" s="0" t="s">
        <x:v>21</x:v>
      </x:c>
      <x:c r="D4514" s="0" t="s">
        <x:v>22</x:v>
      </x:c>
      <x:c r="E4514" s="0" t="s">
        <x:v>74</x:v>
      </x:c>
      <x:c r="F4514" s="0" t="s">
        <x:v>20</x:v>
      </x:c>
      <x:c r="G4514" s="0" t="n">
        <x:v>173</x:v>
      </x:c>
      <x:c r="H4514" s="4" t="n">
        <x:v>50.4</x:v>
      </x:c>
      <x:c r="I4514" s="4" t="n">
        <x:v>173</x:v>
      </x:c>
      <x:c r="J4514" s="4" t="n">
        <x:v>0.291</x:v>
      </x:c>
      <x:c r="K4514" s="4">
        <x:f>I4514*J4514</x:f>
      </x:c>
      <x:c r="L4514" s="4" t="n">
        <x:v>223.329</x:v>
      </x:c>
      <x:c r="M4514" s="5">
        <x:f>J4514/2.057*100</x:f>
      </x:c>
      <x:c r="N4514" s="6">
        <x:f>M4514*L4514/100</x:f>
      </x:c>
      <x:c r="O4514" s="6">
        <x:f>H4514-N4514</x:f>
      </x:c>
    </x:row>
    <x:row r="4515" spans="1:25">
      <x:c r="A4515" s="0" t="s">
        <x:v>115</x:v>
      </x:c>
      <x:c r="B4515" s="0" t="n">
        <x:v>2847</x:v>
      </x:c>
      <x:c r="C4515" s="0" t="s">
        <x:v>21</x:v>
      </x:c>
      <x:c r="D4515" s="0" t="s">
        <x:v>33</x:v>
      </x:c>
      <x:c r="E4515" s="0" t="s">
        <x:v>73</x:v>
      </x:c>
      <x:c r="F4515" s="0" t="s">
        <x:v>26</x:v>
      </x:c>
      <x:c r="G4515" s="0" t="n">
        <x:v>173</x:v>
      </x:c>
      <x:c r="H4515" s="4" t="n">
        <x:v>13.502</x:v>
      </x:c>
      <x:c r="I4515" s="4" t="n">
        <x:v>173</x:v>
      </x:c>
      <x:c r="J4515" s="4" t="n">
        <x:v>0.078</x:v>
      </x:c>
      <x:c r="K4515" s="4">
        <x:f>I4515*J4515</x:f>
      </x:c>
      <x:c r="L4515" s="4" t="n">
        <x:v>223.329</x:v>
      </x:c>
      <x:c r="M4515" s="5">
        <x:f>J4515/2.057*100</x:f>
      </x:c>
      <x:c r="N4515" s="6">
        <x:f>M4515*L4515/100</x:f>
      </x:c>
      <x:c r="O4515" s="6">
        <x:f>H4515-N4515</x:f>
      </x:c>
    </x:row>
    <x:row r="4516" spans="1:25">
      <x:c r="A4516" s="0" t="s">
        <x:v>115</x:v>
      </x:c>
      <x:c r="B4516" s="0" t="n">
        <x:v>2847</x:v>
      </x:c>
      <x:c r="C4516" s="0" t="s">
        <x:v>21</x:v>
      </x:c>
      <x:c r="D4516" s="0" t="s">
        <x:v>36</x:v>
      </x:c>
      <x:c r="E4516" s="0" t="s">
        <x:v>75</x:v>
      </x:c>
      <x:c r="F4516" s="0" t="s">
        <x:v>26</x:v>
      </x:c>
      <x:c r="G4516" s="0" t="n">
        <x:v>173</x:v>
      </x:c>
      <x:c r="H4516" s="4" t="n">
        <x:v>72.66</x:v>
      </x:c>
      <x:c r="I4516" s="4" t="n">
        <x:v>173</x:v>
      </x:c>
      <x:c r="J4516" s="4" t="n">
        <x:v>0.42</x:v>
      </x:c>
      <x:c r="K4516" s="4">
        <x:f>I4516*J4516</x:f>
      </x:c>
      <x:c r="L4516" s="4" t="n">
        <x:v>223.329</x:v>
      </x:c>
      <x:c r="M4516" s="5">
        <x:f>J4516/2.057*100</x:f>
      </x:c>
      <x:c r="N4516" s="6">
        <x:f>M4516*L4516/100</x:f>
      </x:c>
      <x:c r="O4516" s="6">
        <x:f>H4516-N4516</x:f>
      </x:c>
    </x:row>
    <x:row r="4517" spans="1:25">
      <x:c r="A4517" s="0" t="s">
        <x:v>115</x:v>
      </x:c>
      <x:c r="B4517" s="0" t="n">
        <x:v>2847</x:v>
      </x:c>
      <x:c r="C4517" s="0" t="s">
        <x:v>21</x:v>
      </x:c>
      <x:c r="D4517" s="0" t="s">
        <x:v>36</x:v>
      </x:c>
      <x:c r="E4517" s="0" t="s">
        <x:v>76</x:v>
      </x:c>
      <x:c r="F4517" s="0" t="s">
        <x:v>26</x:v>
      </x:c>
      <x:c r="G4517" s="0" t="n">
        <x:v>173</x:v>
      </x:c>
      <x:c r="H4517" s="4" t="n">
        <x:v>72.66</x:v>
      </x:c>
      <x:c r="I4517" s="4" t="n">
        <x:v>173</x:v>
      </x:c>
      <x:c r="J4517" s="4" t="n">
        <x:v>0.42</x:v>
      </x:c>
      <x:c r="K4517" s="4">
        <x:f>I4517*J4517</x:f>
      </x:c>
      <x:c r="L4517" s="4" t="n">
        <x:v>223.329</x:v>
      </x:c>
      <x:c r="M4517" s="5">
        <x:f>J4517/2.057*100</x:f>
      </x:c>
      <x:c r="N4517" s="6">
        <x:f>M4517*L4517/100</x:f>
      </x:c>
      <x:c r="O4517" s="6">
        <x:f>H4517-N4517</x:f>
      </x:c>
    </x:row>
    <x:row r="4518" spans="1:25">
      <x:c r="A4518" s="0" t="s">
        <x:v>109</x:v>
      </x:c>
      <x:c r="B4518" s="0" t="n">
        <x:v>2852</x:v>
      </x:c>
      <x:c r="C4518" s="0" t="s">
        <x:v>21</x:v>
      </x:c>
      <x:c r="D4518" s="0" t="s">
        <x:v>33</x:v>
      </x:c>
      <x:c r="E4518" s="0" t="s">
        <x:v>34</x:v>
      </x:c>
      <x:c r="F4518" s="0" t="s">
        <x:v>20</x:v>
      </x:c>
      <x:c r="G4518" s="0" t="n">
        <x:v>173</x:v>
      </x:c>
      <x:c r="H4518" s="4" t="n">
        <x:v>46.018</x:v>
      </x:c>
      <x:c r="I4518" s="4" t="n">
        <x:v>173</x:v>
      </x:c>
      <x:c r="J4518" s="4" t="n">
        <x:v>0.266</x:v>
      </x:c>
      <x:c r="K4518" s="4">
        <x:f>I4518*J4518</x:f>
      </x:c>
      <x:c r="L4518" s="4" t="n">
        <x:v>0</x:v>
      </x:c>
      <x:c r="M4518" s="5">
        <x:f>J4518/1.766*100</x:f>
      </x:c>
      <x:c r="N4518" s="6">
        <x:f>M4518*L4518/100</x:f>
      </x:c>
      <x:c r="O4518" s="6">
        <x:f>H4518-N4518</x:f>
      </x:c>
    </x:row>
    <x:row r="4519" spans="1:25">
      <x:c r="A4519" s="0" t="s">
        <x:v>109</x:v>
      </x:c>
      <x:c r="B4519" s="0" t="n">
        <x:v>2852</x:v>
      </x:c>
      <x:c r="C4519" s="0" t="s">
        <x:v>21</x:v>
      </x:c>
      <x:c r="D4519" s="0" t="s">
        <x:v>22</x:v>
      </x:c>
      <x:c r="E4519" s="0" t="s">
        <x:v>35</x:v>
      </x:c>
      <x:c r="F4519" s="0" t="s">
        <x:v>20</x:v>
      </x:c>
      <x:c r="G4519" s="0" t="n">
        <x:v>173</x:v>
      </x:c>
      <x:c r="H4519" s="4" t="n">
        <x:v>50.4</x:v>
      </x:c>
      <x:c r="I4519" s="4" t="n">
        <x:v>173</x:v>
      </x:c>
      <x:c r="J4519" s="4" t="n">
        <x:v>0.291</x:v>
      </x:c>
      <x:c r="K4519" s="4">
        <x:f>I4519*J4519</x:f>
      </x:c>
      <x:c r="L4519" s="4" t="n">
        <x:v>0</x:v>
      </x:c>
      <x:c r="M4519" s="5">
        <x:f>J4519/1.766*100</x:f>
      </x:c>
      <x:c r="N4519" s="6">
        <x:f>M4519*L4519/100</x:f>
      </x:c>
      <x:c r="O4519" s="6">
        <x:f>H4519-N4519</x:f>
      </x:c>
    </x:row>
    <x:row r="4520" spans="1:25">
      <x:c r="A4520" s="0" t="s">
        <x:v>109</x:v>
      </x:c>
      <x:c r="B4520" s="0" t="n">
        <x:v>2852</x:v>
      </x:c>
      <x:c r="C4520" s="0" t="s">
        <x:v>21</x:v>
      </x:c>
      <x:c r="D4520" s="0" t="s">
        <x:v>22</x:v>
      </x:c>
      <x:c r="E4520" s="0" t="s">
        <x:v>35</x:v>
      </x:c>
      <x:c r="F4520" s="0" t="s">
        <x:v>20</x:v>
      </x:c>
      <x:c r="G4520" s="0" t="n">
        <x:v>173</x:v>
      </x:c>
      <x:c r="H4520" s="4" t="n">
        <x:v>50.4</x:v>
      </x:c>
      <x:c r="I4520" s="4" t="n">
        <x:v>173</x:v>
      </x:c>
      <x:c r="J4520" s="4" t="n">
        <x:v>0.291</x:v>
      </x:c>
      <x:c r="K4520" s="4">
        <x:f>I4520*J4520</x:f>
      </x:c>
      <x:c r="L4520" s="4" t="n">
        <x:v>0</x:v>
      </x:c>
      <x:c r="M4520" s="5">
        <x:f>J4520/1.766*100</x:f>
      </x:c>
      <x:c r="N4520" s="6">
        <x:f>M4520*L4520/100</x:f>
      </x:c>
      <x:c r="O4520" s="6">
        <x:f>H4520-N4520</x:f>
      </x:c>
    </x:row>
    <x:row r="4521" spans="1:25">
      <x:c r="A4521" s="0" t="s">
        <x:v>109</x:v>
      </x:c>
      <x:c r="B4521" s="0" t="n">
        <x:v>2852</x:v>
      </x:c>
      <x:c r="C4521" s="0" t="s">
        <x:v>21</x:v>
      </x:c>
      <x:c r="D4521" s="0" t="s">
        <x:v>33</x:v>
      </x:c>
      <x:c r="E4521" s="0" t="s">
        <x:v>34</x:v>
      </x:c>
      <x:c r="F4521" s="0" t="s">
        <x:v>26</x:v>
      </x:c>
      <x:c r="G4521" s="0" t="n">
        <x:v>173</x:v>
      </x:c>
      <x:c r="H4521" s="4" t="n">
        <x:v>13.495</x:v>
      </x:c>
      <x:c r="I4521" s="4" t="n">
        <x:v>173</x:v>
      </x:c>
      <x:c r="J4521" s="4" t="n">
        <x:v>0.078</x:v>
      </x:c>
      <x:c r="K4521" s="4">
        <x:f>I4521*J4521</x:f>
      </x:c>
      <x:c r="L4521" s="4" t="n">
        <x:v>0</x:v>
      </x:c>
      <x:c r="M4521" s="5">
        <x:f>J4521/1.766*100</x:f>
      </x:c>
      <x:c r="N4521" s="6">
        <x:f>M4521*L4521/100</x:f>
      </x:c>
      <x:c r="O4521" s="6">
        <x:f>H4521-N4521</x:f>
      </x:c>
    </x:row>
    <x:row r="4522" spans="1:25">
      <x:c r="A4522" s="0" t="s">
        <x:v>109</x:v>
      </x:c>
      <x:c r="B4522" s="0" t="n">
        <x:v>2852</x:v>
      </x:c>
      <x:c r="C4522" s="0" t="s">
        <x:v>21</x:v>
      </x:c>
      <x:c r="D4522" s="0" t="s">
        <x:v>36</x:v>
      </x:c>
      <x:c r="E4522" s="0" t="s">
        <x:v>37</x:v>
      </x:c>
      <x:c r="F4522" s="0" t="s">
        <x:v>26</x:v>
      </x:c>
      <x:c r="G4522" s="0" t="n">
        <x:v>173</x:v>
      </x:c>
      <x:c r="H4522" s="4" t="n">
        <x:v>73.205</x:v>
      </x:c>
      <x:c r="I4522" s="4" t="n">
        <x:v>173</x:v>
      </x:c>
      <x:c r="J4522" s="4" t="n">
        <x:v>0.42</x:v>
      </x:c>
      <x:c r="K4522" s="4">
        <x:f>I4522*J4522</x:f>
      </x:c>
      <x:c r="L4522" s="4" t="n">
        <x:v>0</x:v>
      </x:c>
      <x:c r="M4522" s="5">
        <x:f>J4522/1.766*100</x:f>
      </x:c>
      <x:c r="N4522" s="6">
        <x:f>M4522*L4522/100</x:f>
      </x:c>
      <x:c r="O4522" s="6">
        <x:f>H4522-N4522</x:f>
      </x:c>
    </x:row>
    <x:row r="4523" spans="1:25">
      <x:c r="A4523" s="0" t="s">
        <x:v>109</x:v>
      </x:c>
      <x:c r="B4523" s="0" t="n">
        <x:v>2852</x:v>
      </x:c>
      <x:c r="C4523" s="0" t="s">
        <x:v>21</x:v>
      </x:c>
      <x:c r="D4523" s="0" t="s">
        <x:v>36</x:v>
      </x:c>
      <x:c r="E4523" s="0" t="s">
        <x:v>38</x:v>
      </x:c>
      <x:c r="F4523" s="0" t="s">
        <x:v>26</x:v>
      </x:c>
      <x:c r="G4523" s="0" t="n">
        <x:v>173</x:v>
      </x:c>
      <x:c r="H4523" s="4" t="n">
        <x:v>72.805</x:v>
      </x:c>
      <x:c r="I4523" s="4" t="n">
        <x:v>173</x:v>
      </x:c>
      <x:c r="J4523" s="4" t="n">
        <x:v>0.42</x:v>
      </x:c>
      <x:c r="K4523" s="4">
        <x:f>I4523*J4523</x:f>
      </x:c>
      <x:c r="L4523" s="4" t="n">
        <x:v>0</x:v>
      </x:c>
      <x:c r="M4523" s="5">
        <x:f>J4523/1.766*100</x:f>
      </x:c>
      <x:c r="N4523" s="6">
        <x:f>M4523*L4523/100</x:f>
      </x:c>
      <x:c r="O4523" s="6">
        <x:f>H4523-N4523</x:f>
      </x:c>
    </x:row>
    <x:row r="4524" spans="1:25">
      <x:c r="A4524" s="0" t="s">
        <x:v>89</x:v>
      </x:c>
      <x:c r="B4524" s="0" t="n">
        <x:v>2854</x:v>
      </x:c>
      <x:c r="C4524" s="0" t="s">
        <x:v>21</x:v>
      </x:c>
      <x:c r="D4524" s="0" t="s">
        <x:v>22</x:v>
      </x:c>
      <x:c r="E4524" s="0" t="s">
        <x:v>23</x:v>
      </x:c>
      <x:c r="F4524" s="0" t="s">
        <x:v>20</x:v>
      </x:c>
      <x:c r="G4524" s="0" t="n">
        <x:v>150</x:v>
      </x:c>
      <x:c r="H4524" s="4" t="n">
        <x:v>18.414</x:v>
      </x:c>
      <x:c r="I4524" s="4" t="n">
        <x:v>150</x:v>
      </x:c>
      <x:c r="J4524" s="4" t="n">
        <x:v>0.123</x:v>
      </x:c>
      <x:c r="K4524" s="4">
        <x:f>I4524*J4524</x:f>
      </x:c>
      <x:c r="L4524" s="4" t="n">
        <x:v>16.504</x:v>
      </x:c>
      <x:c r="M4524" s="5">
        <x:f>J4524/2.779*100</x:f>
      </x:c>
      <x:c r="N4524" s="6">
        <x:f>M4524*L4524/100</x:f>
      </x:c>
      <x:c r="O4524" s="6">
        <x:f>H4524-N4524</x:f>
      </x:c>
    </x:row>
    <x:row r="4525" spans="1:25">
      <x:c r="A4525" s="0" t="s">
        <x:v>89</x:v>
      </x:c>
      <x:c r="B4525" s="0" t="n">
        <x:v>2854</x:v>
      </x:c>
      <x:c r="C4525" s="0" t="s">
        <x:v>21</x:v>
      </x:c>
      <x:c r="D4525" s="0" t="s">
        <x:v>22</x:v>
      </x:c>
      <x:c r="E4525" s="0" t="s">
        <x:v>23</x:v>
      </x:c>
      <x:c r="F4525" s="0" t="s">
        <x:v>20</x:v>
      </x:c>
      <x:c r="G4525" s="0" t="n">
        <x:v>150</x:v>
      </x:c>
      <x:c r="H4525" s="4" t="n">
        <x:v>43.384</x:v>
      </x:c>
      <x:c r="I4525" s="4" t="n">
        <x:v>150</x:v>
      </x:c>
      <x:c r="J4525" s="4" t="n">
        <x:v>0.289</x:v>
      </x:c>
      <x:c r="K4525" s="4">
        <x:f>I4525*J4525</x:f>
      </x:c>
      <x:c r="L4525" s="4" t="n">
        <x:v>16.504</x:v>
      </x:c>
      <x:c r="M4525" s="5">
        <x:f>J4525/2.779*100</x:f>
      </x:c>
      <x:c r="N4525" s="6">
        <x:f>M4525*L4525/100</x:f>
      </x:c>
      <x:c r="O4525" s="6">
        <x:f>H4525-N4525</x:f>
      </x:c>
    </x:row>
    <x:row r="4526" spans="1:25">
      <x:c r="A4526" s="0" t="s">
        <x:v>89</x:v>
      </x:c>
      <x:c r="B4526" s="0" t="n">
        <x:v>2854</x:v>
      </x:c>
      <x:c r="C4526" s="0" t="s">
        <x:v>21</x:v>
      </x:c>
      <x:c r="D4526" s="0" t="s">
        <x:v>22</x:v>
      </x:c>
      <x:c r="E4526" s="0" t="s">
        <x:v>23</x:v>
      </x:c>
      <x:c r="F4526" s="0" t="s">
        <x:v>20</x:v>
      </x:c>
      <x:c r="G4526" s="0" t="n">
        <x:v>150</x:v>
      </x:c>
      <x:c r="H4526" s="4" t="n">
        <x:v>43.384</x:v>
      </x:c>
      <x:c r="I4526" s="4" t="n">
        <x:v>150</x:v>
      </x:c>
      <x:c r="J4526" s="4" t="n">
        <x:v>0.289</x:v>
      </x:c>
      <x:c r="K4526" s="4">
        <x:f>I4526*J4526</x:f>
      </x:c>
      <x:c r="L4526" s="4" t="n">
        <x:v>16.504</x:v>
      </x:c>
      <x:c r="M4526" s="5">
        <x:f>J4526/2.779*100</x:f>
      </x:c>
      <x:c r="N4526" s="6">
        <x:f>M4526*L4526/100</x:f>
      </x:c>
      <x:c r="O4526" s="6">
        <x:f>H4526-N4526</x:f>
      </x:c>
    </x:row>
    <x:row r="4527" spans="1:25">
      <x:c r="A4527" s="0" t="s">
        <x:v>89</x:v>
      </x:c>
      <x:c r="B4527" s="0" t="n">
        <x:v>2854</x:v>
      </x:c>
      <x:c r="C4527" s="0" t="s">
        <x:v>21</x:v>
      </x:c>
      <x:c r="D4527" s="0" t="s">
        <x:v>22</x:v>
      </x:c>
      <x:c r="E4527" s="0" t="s">
        <x:v>23</x:v>
      </x:c>
      <x:c r="F4527" s="0" t="s">
        <x:v>20</x:v>
      </x:c>
      <x:c r="G4527" s="0" t="n">
        <x:v>150</x:v>
      </x:c>
      <x:c r="H4527" s="4" t="n">
        <x:v>3.41</x:v>
      </x:c>
      <x:c r="I4527" s="4" t="n">
        <x:v>150</x:v>
      </x:c>
      <x:c r="J4527" s="4" t="n">
        <x:v>0.023</x:v>
      </x:c>
      <x:c r="K4527" s="4">
        <x:f>I4527*J4527</x:f>
      </x:c>
      <x:c r="L4527" s="4" t="n">
        <x:v>16.504</x:v>
      </x:c>
      <x:c r="M4527" s="5">
        <x:f>J4527/2.779*100</x:f>
      </x:c>
      <x:c r="N4527" s="6">
        <x:f>M4527*L4527/100</x:f>
      </x:c>
      <x:c r="O4527" s="6">
        <x:f>H4527-N4527</x:f>
      </x:c>
    </x:row>
    <x:row r="4528" spans="1:25">
      <x:c r="A4528" s="0" t="s">
        <x:v>89</x:v>
      </x:c>
      <x:c r="B4528" s="0" t="n">
        <x:v>2854</x:v>
      </x:c>
      <x:c r="C4528" s="0" t="s">
        <x:v>21</x:v>
      </x:c>
      <x:c r="D4528" s="0" t="s">
        <x:v>22</x:v>
      </x:c>
      <x:c r="E4528" s="0" t="s">
        <x:v>23</x:v>
      </x:c>
      <x:c r="F4528" s="0" t="s">
        <x:v>20</x:v>
      </x:c>
      <x:c r="G4528" s="0" t="n">
        <x:v>150</x:v>
      </x:c>
      <x:c r="H4528" s="4" t="n">
        <x:v>39.897</x:v>
      </x:c>
      <x:c r="I4528" s="4" t="n">
        <x:v>150</x:v>
      </x:c>
      <x:c r="J4528" s="4" t="n">
        <x:v>0.266</x:v>
      </x:c>
      <x:c r="K4528" s="4">
        <x:f>I4528*J4528</x:f>
      </x:c>
      <x:c r="L4528" s="4" t="n">
        <x:v>16.504</x:v>
      </x:c>
      <x:c r="M4528" s="5">
        <x:f>J4528/2.779*100</x:f>
      </x:c>
      <x:c r="N4528" s="6">
        <x:f>M4528*L4528/100</x:f>
      </x:c>
      <x:c r="O4528" s="6">
        <x:f>H4528-N4528</x:f>
      </x:c>
    </x:row>
    <x:row r="4529" spans="1:25">
      <x:c r="A4529" s="0" t="s">
        <x:v>89</x:v>
      </x:c>
      <x:c r="B4529" s="0" t="n">
        <x:v>2854</x:v>
      </x:c>
      <x:c r="C4529" s="0" t="s">
        <x:v>21</x:v>
      </x:c>
      <x:c r="D4529" s="0" t="s">
        <x:v>22</x:v>
      </x:c>
      <x:c r="E4529" s="0" t="s">
        <x:v>23</x:v>
      </x:c>
      <x:c r="F4529" s="0" t="s">
        <x:v>20</x:v>
      </x:c>
      <x:c r="G4529" s="0" t="n">
        <x:v>150</x:v>
      </x:c>
      <x:c r="H4529" s="4" t="n">
        <x:v>1.364</x:v>
      </x:c>
      <x:c r="I4529" s="4" t="n">
        <x:v>150</x:v>
      </x:c>
      <x:c r="J4529" s="4" t="n">
        <x:v>0.009</x:v>
      </x:c>
      <x:c r="K4529" s="4">
        <x:f>I4529*J4529</x:f>
      </x:c>
      <x:c r="L4529" s="4" t="n">
        <x:v>16.504</x:v>
      </x:c>
      <x:c r="M4529" s="5">
        <x:f>J4529/2.779*100</x:f>
      </x:c>
      <x:c r="N4529" s="6">
        <x:f>M4529*L4529/100</x:f>
      </x:c>
      <x:c r="O4529" s="6">
        <x:f>H4529-N4529</x:f>
      </x:c>
    </x:row>
    <x:row r="4530" spans="1:25">
      <x:c r="A4530" s="0" t="s">
        <x:v>89</x:v>
      </x:c>
      <x:c r="B4530" s="0" t="n">
        <x:v>2854</x:v>
      </x:c>
      <x:c r="C4530" s="0" t="s">
        <x:v>21</x:v>
      </x:c>
      <x:c r="D4530" s="0" t="s">
        <x:v>28</x:v>
      </x:c>
      <x:c r="E4530" s="0" t="s">
        <x:v>19</x:v>
      </x:c>
      <x:c r="F4530" s="0" t="s">
        <x:v>26</x:v>
      </x:c>
      <x:c r="G4530" s="0" t="n">
        <x:v>150</x:v>
      </x:c>
      <x:c r="H4530" s="4" t="n">
        <x:v>39</x:v>
      </x:c>
      <x:c r="I4530" s="4" t="n">
        <x:v>150</x:v>
      </x:c>
      <x:c r="J4530" s="4" t="n">
        <x:v>0.26</x:v>
      </x:c>
      <x:c r="K4530" s="4">
        <x:f>I4530*J4530</x:f>
      </x:c>
      <x:c r="L4530" s="4" t="n">
        <x:v>16.504</x:v>
      </x:c>
      <x:c r="M4530" s="5">
        <x:f>J4530/2.779*100</x:f>
      </x:c>
      <x:c r="N4530" s="6">
        <x:f>M4530*L4530/100</x:f>
      </x:c>
      <x:c r="O4530" s="6">
        <x:f>H4530-N4530</x:f>
      </x:c>
    </x:row>
    <x:row r="4531" spans="1:25">
      <x:c r="A4531" s="0" t="s">
        <x:v>89</x:v>
      </x:c>
      <x:c r="B4531" s="0" t="n">
        <x:v>2854</x:v>
      </x:c>
      <x:c r="C4531" s="0" t="s">
        <x:v>21</x:v>
      </x:c>
      <x:c r="D4531" s="0" t="s">
        <x:v>28</x:v>
      </x:c>
      <x:c r="E4531" s="0" t="s">
        <x:v>23</x:v>
      </x:c>
      <x:c r="F4531" s="0" t="s">
        <x:v>26</x:v>
      </x:c>
      <x:c r="G4531" s="0" t="n">
        <x:v>150</x:v>
      </x:c>
      <x:c r="H4531" s="4" t="n">
        <x:v>227.999</x:v>
      </x:c>
      <x:c r="I4531" s="4" t="n">
        <x:v>150</x:v>
      </x:c>
      <x:c r="J4531" s="4" t="n">
        <x:v>1.52</x:v>
      </x:c>
      <x:c r="K4531" s="4">
        <x:f>I4531*J4531</x:f>
      </x:c>
      <x:c r="L4531" s="4" t="n">
        <x:v>16.504</x:v>
      </x:c>
      <x:c r="M4531" s="5">
        <x:f>J4531/2.779*100</x:f>
      </x:c>
      <x:c r="N4531" s="6">
        <x:f>M4531*L4531/100</x:f>
      </x:c>
      <x:c r="O4531" s="6">
        <x:f>H4531-N4531</x:f>
      </x:c>
    </x:row>
    <x:row r="4532" spans="1:25">
      <x:c r="A4532" s="0" t="s">
        <x:v>57</x:v>
      </x:c>
      <x:c r="B4532" s="0" t="n">
        <x:v>2861</x:v>
      </x:c>
      <x:c r="C4532" s="0" t="s">
        <x:v>21</x:v>
      </x:c>
      <x:c r="D4532" s="0" t="s">
        <x:v>42</x:v>
      </x:c>
      <x:c r="E4532" s="0" t="s">
        <x:v>23</x:v>
      </x:c>
      <x:c r="F4532" s="0" t="s">
        <x:v>20</x:v>
      </x:c>
      <x:c r="G4532" s="0" t="n">
        <x:v>100</x:v>
      </x:c>
      <x:c r="H4532" s="4" t="n">
        <x:v>54</x:v>
      </x:c>
      <x:c r="I4532" s="4" t="n">
        <x:v>100</x:v>
      </x:c>
      <x:c r="J4532" s="4" t="n">
        <x:v>0.54</x:v>
      </x:c>
      <x:c r="K4532" s="4">
        <x:f>I4532*J4532</x:f>
      </x:c>
      <x:c r="L4532" s="4" t="n">
        <x:v>222.961</x:v>
      </x:c>
      <x:c r="M4532" s="5">
        <x:f>J4532/5.67*100</x:f>
      </x:c>
      <x:c r="N4532" s="6">
        <x:f>M4532*L4532/100</x:f>
      </x:c>
      <x:c r="O4532" s="6">
        <x:f>H4532-N4532</x:f>
      </x:c>
    </x:row>
    <x:row r="4533" spans="1:25">
      <x:c r="A4533" s="0" t="s">
        <x:v>57</x:v>
      </x:c>
      <x:c r="B4533" s="0" t="n">
        <x:v>2861</x:v>
      </x:c>
      <x:c r="C4533" s="0" t="s">
        <x:v>21</x:v>
      </x:c>
      <x:c r="D4533" s="0" t="s">
        <x:v>156</x:v>
      </x:c>
      <x:c r="E4533" s="0" t="s">
        <x:v>157</x:v>
      </x:c>
      <x:c r="F4533" s="0" t="s">
        <x:v>26</x:v>
      </x:c>
      <x:c r="G4533" s="0" t="n">
        <x:v>100</x:v>
      </x:c>
      <x:c r="H4533" s="4" t="n">
        <x:v>256.5</x:v>
      </x:c>
      <x:c r="I4533" s="4" t="n">
        <x:v>100</x:v>
      </x:c>
      <x:c r="J4533" s="4" t="n">
        <x:v>2.565</x:v>
      </x:c>
      <x:c r="K4533" s="4">
        <x:f>I4533*J4533</x:f>
      </x:c>
      <x:c r="L4533" s="4" t="n">
        <x:v>222.961</x:v>
      </x:c>
      <x:c r="M4533" s="5">
        <x:f>J4533/5.67*100</x:f>
      </x:c>
      <x:c r="N4533" s="6">
        <x:f>M4533*L4533/100</x:f>
      </x:c>
      <x:c r="O4533" s="6">
        <x:f>H4533-N4533</x:f>
      </x:c>
    </x:row>
    <x:row r="4534" spans="1:25">
      <x:c r="A4534" s="0" t="s">
        <x:v>57</x:v>
      </x:c>
      <x:c r="B4534" s="0" t="n">
        <x:v>2861</x:v>
      </x:c>
      <x:c r="C4534" s="0" t="s">
        <x:v>17</x:v>
      </x:c>
      <x:c r="D4534" s="0" t="s">
        <x:v>18</x:v>
      </x:c>
      <x:c r="E4534" s="0" t="s">
        <x:v>158</x:v>
      </x:c>
      <x:c r="F4534" s="0" t="s">
        <x:v>26</x:v>
      </x:c>
      <x:c r="G4534" s="0" t="n">
        <x:v>100</x:v>
      </x:c>
      <x:c r="H4534" s="4" t="n">
        <x:v>256.501</x:v>
      </x:c>
      <x:c r="I4534" s="4" t="n">
        <x:v>100</x:v>
      </x:c>
      <x:c r="J4534" s="4" t="n">
        <x:v>2.565</x:v>
      </x:c>
      <x:c r="K4534" s="4">
        <x:f>I4534*J4534</x:f>
      </x:c>
      <x:c r="L4534" s="4" t="n">
        <x:v>222.961</x:v>
      </x:c>
      <x:c r="M4534" s="5">
        <x:f>J4534/5.67*100</x:f>
      </x:c>
      <x:c r="N4534" s="6">
        <x:f>M4534*L4534/100</x:f>
      </x:c>
      <x:c r="O4534" s="6">
        <x:f>H4534-N4534</x:f>
      </x:c>
    </x:row>
    <x:row r="4535" spans="1:25">
      <x:c r="A4535" s="0" t="s">
        <x:v>111</x:v>
      </x:c>
      <x:c r="B4535" s="0" t="n">
        <x:v>2863</x:v>
      </x:c>
      <x:c r="C4535" s="0" t="s">
        <x:v>21</x:v>
      </x:c>
      <x:c r="D4535" s="0" t="s">
        <x:v>22</x:v>
      </x:c>
      <x:c r="E4535" s="0" t="s">
        <x:v>23</x:v>
      </x:c>
      <x:c r="F4535" s="0" t="s">
        <x:v>20</x:v>
      </x:c>
      <x:c r="G4535" s="0" t="n">
        <x:v>117</x:v>
      </x:c>
      <x:c r="H4535" s="4" t="n">
        <x:v>43.384</x:v>
      </x:c>
      <x:c r="I4535" s="4" t="n">
        <x:v>117</x:v>
      </x:c>
      <x:c r="J4535" s="4" t="n">
        <x:v>0.371</x:v>
      </x:c>
      <x:c r="K4535" s="4">
        <x:f>I4535*J4535</x:f>
      </x:c>
      <x:c r="L4535" s="4" t="n">
        <x:v>0</x:v>
      </x:c>
      <x:c r="M4535" s="5">
        <x:f>J4535/4.287*100</x:f>
      </x:c>
      <x:c r="N4535" s="6">
        <x:f>M4535*L4535/100</x:f>
      </x:c>
      <x:c r="O4535" s="6">
        <x:f>H4535-N4535</x:f>
      </x:c>
    </x:row>
    <x:row r="4536" spans="1:25">
      <x:c r="A4536" s="0" t="s">
        <x:v>111</x:v>
      </x:c>
      <x:c r="B4536" s="0" t="n">
        <x:v>2863</x:v>
      </x:c>
      <x:c r="C4536" s="0" t="s">
        <x:v>21</x:v>
      </x:c>
      <x:c r="D4536" s="0" t="s">
        <x:v>22</x:v>
      </x:c>
      <x:c r="E4536" s="0" t="s">
        <x:v>23</x:v>
      </x:c>
      <x:c r="F4536" s="0" t="s">
        <x:v>20</x:v>
      </x:c>
      <x:c r="G4536" s="0" t="n">
        <x:v>117</x:v>
      </x:c>
      <x:c r="H4536" s="4" t="n">
        <x:v>39.897</x:v>
      </x:c>
      <x:c r="I4536" s="4" t="n">
        <x:v>117</x:v>
      </x:c>
      <x:c r="J4536" s="4" t="n">
        <x:v>0.341</x:v>
      </x:c>
      <x:c r="K4536" s="4">
        <x:f>I4536*J4536</x:f>
      </x:c>
      <x:c r="L4536" s="4" t="n">
        <x:v>0</x:v>
      </x:c>
      <x:c r="M4536" s="5">
        <x:f>J4536/4.287*100</x:f>
      </x:c>
      <x:c r="N4536" s="6">
        <x:f>M4536*L4536/100</x:f>
      </x:c>
      <x:c r="O4536" s="6">
        <x:f>H4536-N4536</x:f>
      </x:c>
    </x:row>
    <x:row r="4537" spans="1:25">
      <x:c r="A4537" s="0" t="s">
        <x:v>111</x:v>
      </x:c>
      <x:c r="B4537" s="0" t="n">
        <x:v>2863</x:v>
      </x:c>
      <x:c r="C4537" s="0" t="s">
        <x:v>21</x:v>
      </x:c>
      <x:c r="D4537" s="0" t="s">
        <x:v>22</x:v>
      </x:c>
      <x:c r="E4537" s="0" t="s">
        <x:v>23</x:v>
      </x:c>
      <x:c r="F4537" s="0" t="s">
        <x:v>20</x:v>
      </x:c>
      <x:c r="G4537" s="0" t="n">
        <x:v>117</x:v>
      </x:c>
      <x:c r="H4537" s="4" t="n">
        <x:v>43.384</x:v>
      </x:c>
      <x:c r="I4537" s="4" t="n">
        <x:v>117</x:v>
      </x:c>
      <x:c r="J4537" s="4" t="n">
        <x:v>0.371</x:v>
      </x:c>
      <x:c r="K4537" s="4">
        <x:f>I4537*J4537</x:f>
      </x:c>
      <x:c r="L4537" s="4" t="n">
        <x:v>0</x:v>
      </x:c>
      <x:c r="M4537" s="5">
        <x:f>J4537/4.287*100</x:f>
      </x:c>
      <x:c r="N4537" s="6">
        <x:f>M4537*L4537/100</x:f>
      </x:c>
      <x:c r="O4537" s="6">
        <x:f>H4537-N4537</x:f>
      </x:c>
    </x:row>
    <x:row r="4538" spans="1:25">
      <x:c r="A4538" s="0" t="s">
        <x:v>111</x:v>
      </x:c>
      <x:c r="B4538" s="0" t="n">
        <x:v>2863</x:v>
      </x:c>
      <x:c r="C4538" s="0" t="s">
        <x:v>21</x:v>
      </x:c>
      <x:c r="D4538" s="0" t="s">
        <x:v>22</x:v>
      </x:c>
      <x:c r="E4538" s="0" t="s">
        <x:v>23</x:v>
      </x:c>
      <x:c r="F4538" s="0" t="s">
        <x:v>20</x:v>
      </x:c>
      <x:c r="G4538" s="0" t="n">
        <x:v>117</x:v>
      </x:c>
      <x:c r="H4538" s="4" t="n">
        <x:v>43.384</x:v>
      </x:c>
      <x:c r="I4538" s="4" t="n">
        <x:v>117</x:v>
      </x:c>
      <x:c r="J4538" s="4" t="n">
        <x:v>0.371</x:v>
      </x:c>
      <x:c r="K4538" s="4">
        <x:f>I4538*J4538</x:f>
      </x:c>
      <x:c r="L4538" s="4" t="n">
        <x:v>0</x:v>
      </x:c>
      <x:c r="M4538" s="5">
        <x:f>J4538/4.287*100</x:f>
      </x:c>
      <x:c r="N4538" s="6">
        <x:f>M4538*L4538/100</x:f>
      </x:c>
      <x:c r="O4538" s="6">
        <x:f>H4538-N4538</x:f>
      </x:c>
    </x:row>
    <x:row r="4539" spans="1:25">
      <x:c r="A4539" s="0" t="s">
        <x:v>111</x:v>
      </x:c>
      <x:c r="B4539" s="0" t="n">
        <x:v>2863</x:v>
      </x:c>
      <x:c r="C4539" s="0" t="s">
        <x:v>21</x:v>
      </x:c>
      <x:c r="D4539" s="0" t="s">
        <x:v>22</x:v>
      </x:c>
      <x:c r="E4539" s="0" t="s">
        <x:v>23</x:v>
      </x:c>
      <x:c r="F4539" s="0" t="s">
        <x:v>20</x:v>
      </x:c>
      <x:c r="G4539" s="0" t="n">
        <x:v>117</x:v>
      </x:c>
      <x:c r="H4539" s="4" t="n">
        <x:v>43.384</x:v>
      </x:c>
      <x:c r="I4539" s="4" t="n">
        <x:v>117</x:v>
      </x:c>
      <x:c r="J4539" s="4" t="n">
        <x:v>0.371</x:v>
      </x:c>
      <x:c r="K4539" s="4">
        <x:f>I4539*J4539</x:f>
      </x:c>
      <x:c r="L4539" s="4" t="n">
        <x:v>0</x:v>
      </x:c>
      <x:c r="M4539" s="5">
        <x:f>J4539/4.287*100</x:f>
      </x:c>
      <x:c r="N4539" s="6">
        <x:f>M4539*L4539/100</x:f>
      </x:c>
      <x:c r="O4539" s="6">
        <x:f>H4539-N4539</x:f>
      </x:c>
    </x:row>
    <x:row r="4540" spans="1:25">
      <x:c r="A4540" s="0" t="s">
        <x:v>111</x:v>
      </x:c>
      <x:c r="B4540" s="0" t="n">
        <x:v>2863</x:v>
      </x:c>
      <x:c r="C4540" s="0" t="s">
        <x:v>21</x:v>
      </x:c>
      <x:c r="D4540" s="0" t="s">
        <x:v>22</x:v>
      </x:c>
      <x:c r="E4540" s="0" t="s">
        <x:v>23</x:v>
      </x:c>
      <x:c r="F4540" s="0" t="s">
        <x:v>20</x:v>
      </x:c>
      <x:c r="G4540" s="0" t="n">
        <x:v>117</x:v>
      </x:c>
      <x:c r="H4540" s="4" t="n">
        <x:v>39.897</x:v>
      </x:c>
      <x:c r="I4540" s="4" t="n">
        <x:v>117</x:v>
      </x:c>
      <x:c r="J4540" s="4" t="n">
        <x:v>0.341</x:v>
      </x:c>
      <x:c r="K4540" s="4">
        <x:f>I4540*J4540</x:f>
      </x:c>
      <x:c r="L4540" s="4" t="n">
        <x:v>0</x:v>
      </x:c>
      <x:c r="M4540" s="5">
        <x:f>J4540/4.287*100</x:f>
      </x:c>
      <x:c r="N4540" s="6">
        <x:f>M4540*L4540/100</x:f>
      </x:c>
      <x:c r="O4540" s="6">
        <x:f>H4540-N4540</x:f>
      </x:c>
    </x:row>
    <x:row r="4541" spans="1:25">
      <x:c r="A4541" s="0" t="s">
        <x:v>111</x:v>
      </x:c>
      <x:c r="B4541" s="0" t="n">
        <x:v>2863</x:v>
      </x:c>
      <x:c r="C4541" s="0" t="s">
        <x:v>21</x:v>
      </x:c>
      <x:c r="D4541" s="0" t="s">
        <x:v>22</x:v>
      </x:c>
      <x:c r="E4541" s="0" t="s">
        <x:v>23</x:v>
      </x:c>
      <x:c r="F4541" s="0" t="s">
        <x:v>20</x:v>
      </x:c>
      <x:c r="G4541" s="0" t="n">
        <x:v>117</x:v>
      </x:c>
      <x:c r="H4541" s="4" t="n">
        <x:v>39.897</x:v>
      </x:c>
      <x:c r="I4541" s="4" t="n">
        <x:v>117</x:v>
      </x:c>
      <x:c r="J4541" s="4" t="n">
        <x:v>0.341</x:v>
      </x:c>
      <x:c r="K4541" s="4">
        <x:f>I4541*J4541</x:f>
      </x:c>
      <x:c r="L4541" s="4" t="n">
        <x:v>0</x:v>
      </x:c>
      <x:c r="M4541" s="5">
        <x:f>J4541/4.287*100</x:f>
      </x:c>
      <x:c r="N4541" s="6">
        <x:f>M4541*L4541/100</x:f>
      </x:c>
      <x:c r="O4541" s="6">
        <x:f>H4541-N4541</x:f>
      </x:c>
    </x:row>
    <x:row r="4542" spans="1:25">
      <x:c r="A4542" s="0" t="s">
        <x:v>111</x:v>
      </x:c>
      <x:c r="B4542" s="0" t="n">
        <x:v>2863</x:v>
      </x:c>
      <x:c r="C4542" s="0" t="s">
        <x:v>21</x:v>
      </x:c>
      <x:c r="D4542" s="0" t="s">
        <x:v>28</x:v>
      </x:c>
      <x:c r="E4542" s="0" t="s">
        <x:v>19</x:v>
      </x:c>
      <x:c r="F4542" s="0" t="s">
        <x:v>26</x:v>
      </x:c>
      <x:c r="G4542" s="0" t="n">
        <x:v>117</x:v>
      </x:c>
      <x:c r="H4542" s="4" t="n">
        <x:v>30.431</x:v>
      </x:c>
      <x:c r="I4542" s="4" t="n">
        <x:v>117</x:v>
      </x:c>
      <x:c r="J4542" s="4" t="n">
        <x:v>0.26</x:v>
      </x:c>
      <x:c r="K4542" s="4">
        <x:f>I4542*J4542</x:f>
      </x:c>
      <x:c r="L4542" s="4" t="n">
        <x:v>0</x:v>
      </x:c>
      <x:c r="M4542" s="5">
        <x:f>J4542/4.287*100</x:f>
      </x:c>
      <x:c r="N4542" s="6">
        <x:f>M4542*L4542/100</x:f>
      </x:c>
      <x:c r="O4542" s="6">
        <x:f>H4542-N4542</x:f>
      </x:c>
    </x:row>
    <x:row r="4543" spans="1:25">
      <x:c r="A4543" s="0" t="s">
        <x:v>111</x:v>
      </x:c>
      <x:c r="B4543" s="0" t="n">
        <x:v>2863</x:v>
      </x:c>
      <x:c r="C4543" s="0" t="s">
        <x:v>21</x:v>
      </x:c>
      <x:c r="D4543" s="0" t="s">
        <x:v>28</x:v>
      </x:c>
      <x:c r="E4543" s="0" t="s">
        <x:v>23</x:v>
      </x:c>
      <x:c r="F4543" s="0" t="s">
        <x:v>26</x:v>
      </x:c>
      <x:c r="G4543" s="0" t="n">
        <x:v>117</x:v>
      </x:c>
      <x:c r="H4543" s="4" t="n">
        <x:v>177.84</x:v>
      </x:c>
      <x:c r="I4543" s="4" t="n">
        <x:v>117</x:v>
      </x:c>
      <x:c r="J4543" s="4" t="n">
        <x:v>1.52</x:v>
      </x:c>
      <x:c r="K4543" s="4">
        <x:f>I4543*J4543</x:f>
      </x:c>
      <x:c r="L4543" s="4" t="n">
        <x:v>0</x:v>
      </x:c>
      <x:c r="M4543" s="5">
        <x:f>J4543/4.287*100</x:f>
      </x:c>
      <x:c r="N4543" s="6">
        <x:f>M4543*L4543/100</x:f>
      </x:c>
      <x:c r="O4543" s="6">
        <x:f>H4543-N4543</x:f>
      </x:c>
    </x:row>
    <x:row r="4544" spans="1:25">
      <x:c r="A4544" s="0" t="s">
        <x:v>101</x:v>
      </x:c>
      <x:c r="B4544" s="0" t="n">
        <x:v>2864</x:v>
      </x:c>
      <x:c r="C4544" s="0" t="s">
        <x:v>21</x:v>
      </x:c>
      <x:c r="D4544" s="0" t="s">
        <x:v>22</x:v>
      </x:c>
      <x:c r="E4544" s="0" t="s">
        <x:v>23</x:v>
      </x:c>
      <x:c r="F4544" s="0" t="s">
        <x:v>20</x:v>
      </x:c>
      <x:c r="G4544" s="0" t="n">
        <x:v>117</x:v>
      </x:c>
      <x:c r="H4544" s="4" t="n">
        <x:v>43.384</x:v>
      </x:c>
      <x:c r="I4544" s="4" t="n">
        <x:v>117</x:v>
      </x:c>
      <x:c r="J4544" s="4" t="n">
        <x:v>0.371</x:v>
      </x:c>
      <x:c r="K4544" s="4">
        <x:f>I4544*J4544</x:f>
      </x:c>
      <x:c r="L4544" s="4" t="n">
        <x:v>257.726</x:v>
      </x:c>
      <x:c r="M4544" s="5">
        <x:f>J4544/2.492*100</x:f>
      </x:c>
      <x:c r="N4544" s="6">
        <x:f>M4544*L4544/100</x:f>
      </x:c>
      <x:c r="O4544" s="6">
        <x:f>H4544-N4544</x:f>
      </x:c>
    </x:row>
    <x:row r="4545" spans="1:25">
      <x:c r="A4545" s="0" t="s">
        <x:v>101</x:v>
      </x:c>
      <x:c r="B4545" s="0" t="n">
        <x:v>2864</x:v>
      </x:c>
      <x:c r="C4545" s="0" t="s">
        <x:v>21</x:v>
      </x:c>
      <x:c r="D4545" s="0" t="s">
        <x:v>22</x:v>
      </x:c>
      <x:c r="E4545" s="0" t="s">
        <x:v>23</x:v>
      </x:c>
      <x:c r="F4545" s="0" t="s">
        <x:v>20</x:v>
      </x:c>
      <x:c r="G4545" s="0" t="n">
        <x:v>117</x:v>
      </x:c>
      <x:c r="H4545" s="4" t="n">
        <x:v>39.897</x:v>
      </x:c>
      <x:c r="I4545" s="4" t="n">
        <x:v>117</x:v>
      </x:c>
      <x:c r="J4545" s="4" t="n">
        <x:v>0.341</x:v>
      </x:c>
      <x:c r="K4545" s="4">
        <x:f>I4545*J4545</x:f>
      </x:c>
      <x:c r="L4545" s="4" t="n">
        <x:v>257.726</x:v>
      </x:c>
      <x:c r="M4545" s="5">
        <x:f>J4545/2.492*100</x:f>
      </x:c>
      <x:c r="N4545" s="6">
        <x:f>M4545*L4545/100</x:f>
      </x:c>
      <x:c r="O4545" s="6">
        <x:f>H4545-N4545</x:f>
      </x:c>
    </x:row>
    <x:row r="4546" spans="1:25">
      <x:c r="A4546" s="0" t="s">
        <x:v>101</x:v>
      </x:c>
      <x:c r="B4546" s="0" t="n">
        <x:v>2864</x:v>
      </x:c>
      <x:c r="C4546" s="0" t="s">
        <x:v>21</x:v>
      </x:c>
      <x:c r="D4546" s="0" t="s">
        <x:v>28</x:v>
      </x:c>
      <x:c r="E4546" s="0" t="s">
        <x:v>19</x:v>
      </x:c>
      <x:c r="F4546" s="0" t="s">
        <x:v>26</x:v>
      </x:c>
      <x:c r="G4546" s="0" t="n">
        <x:v>117</x:v>
      </x:c>
      <x:c r="H4546" s="4" t="n">
        <x:v>30.431</x:v>
      </x:c>
      <x:c r="I4546" s="4" t="n">
        <x:v>117</x:v>
      </x:c>
      <x:c r="J4546" s="4" t="n">
        <x:v>0.26</x:v>
      </x:c>
      <x:c r="K4546" s="4">
        <x:f>I4546*J4546</x:f>
      </x:c>
      <x:c r="L4546" s="4" t="n">
        <x:v>257.726</x:v>
      </x:c>
      <x:c r="M4546" s="5">
        <x:f>J4546/2.492*100</x:f>
      </x:c>
      <x:c r="N4546" s="6">
        <x:f>M4546*L4546/100</x:f>
      </x:c>
      <x:c r="O4546" s="6">
        <x:f>H4546-N4546</x:f>
      </x:c>
    </x:row>
    <x:row r="4547" spans="1:25">
      <x:c r="A4547" s="0" t="s">
        <x:v>101</x:v>
      </x:c>
      <x:c r="B4547" s="0" t="n">
        <x:v>2864</x:v>
      </x:c>
      <x:c r="C4547" s="0" t="s">
        <x:v>21</x:v>
      </x:c>
      <x:c r="D4547" s="0" t="s">
        <x:v>28</x:v>
      </x:c>
      <x:c r="E4547" s="0" t="s">
        <x:v>23</x:v>
      </x:c>
      <x:c r="F4547" s="0" t="s">
        <x:v>26</x:v>
      </x:c>
      <x:c r="G4547" s="0" t="n">
        <x:v>117</x:v>
      </x:c>
      <x:c r="H4547" s="4" t="n">
        <x:v>177.84</x:v>
      </x:c>
      <x:c r="I4547" s="4" t="n">
        <x:v>117</x:v>
      </x:c>
      <x:c r="J4547" s="4" t="n">
        <x:v>1.52</x:v>
      </x:c>
      <x:c r="K4547" s="4">
        <x:f>I4547*J4547</x:f>
      </x:c>
      <x:c r="L4547" s="4" t="n">
        <x:v>257.726</x:v>
      </x:c>
      <x:c r="M4547" s="5">
        <x:f>J4547/2.492*100</x:f>
      </x:c>
      <x:c r="N4547" s="6">
        <x:f>M4547*L4547/100</x:f>
      </x:c>
      <x:c r="O4547" s="6">
        <x:f>H4547-N4547</x:f>
      </x:c>
    </x:row>
    <x:row r="4548" spans="1:25">
      <x:c r="A4548" s="0" t="s">
        <x:v>41</x:v>
      </x:c>
      <x:c r="B4548" s="0" t="n">
        <x:v>2869</x:v>
      </x:c>
      <x:c r="C4548" s="0" t="s">
        <x:v>21</x:v>
      </x:c>
      <x:c r="D4548" s="0" t="s">
        <x:v>42</x:v>
      </x:c>
      <x:c r="E4548" s="0" t="s">
        <x:v>43</x:v>
      </x:c>
      <x:c r="F4548" s="0" t="s">
        <x:v>20</x:v>
      </x:c>
      <x:c r="G4548" s="0" t="n">
        <x:v>100</x:v>
      </x:c>
      <x:c r="H4548" s="4" t="n">
        <x:v>30</x:v>
      </x:c>
      <x:c r="I4548" s="4" t="n">
        <x:v>100</x:v>
      </x:c>
      <x:c r="J4548" s="4" t="n">
        <x:v>0.3</x:v>
      </x:c>
      <x:c r="K4548" s="4">
        <x:f>I4548*J4548</x:f>
      </x:c>
      <x:c r="L4548" s="4" t="n">
        <x:v>0</x:v>
      </x:c>
      <x:c r="M4548" s="5">
        <x:f>J4548/3.83*100</x:f>
      </x:c>
      <x:c r="N4548" s="6">
        <x:f>M4548*L4548/100</x:f>
      </x:c>
      <x:c r="O4548" s="6">
        <x:f>H4548-N4548</x:f>
      </x:c>
    </x:row>
    <x:row r="4549" spans="1:25">
      <x:c r="A4549" s="0" t="s">
        <x:v>41</x:v>
      </x:c>
      <x:c r="B4549" s="0" t="n">
        <x:v>2869</x:v>
      </x:c>
      <x:c r="C4549" s="0" t="s">
        <x:v>21</x:v>
      </x:c>
      <x:c r="D4549" s="0" t="s">
        <x:v>42</x:v>
      </x:c>
      <x:c r="E4549" s="0" t="s">
        <x:v>44</x:v>
      </x:c>
      <x:c r="F4549" s="0" t="s">
        <x:v>20</x:v>
      </x:c>
      <x:c r="G4549" s="0" t="n">
        <x:v>100</x:v>
      </x:c>
      <x:c r="H4549" s="4" t="n">
        <x:v>30</x:v>
      </x:c>
      <x:c r="I4549" s="4" t="n">
        <x:v>100</x:v>
      </x:c>
      <x:c r="J4549" s="4" t="n">
        <x:v>0.3</x:v>
      </x:c>
      <x:c r="K4549" s="4">
        <x:f>I4549*J4549</x:f>
      </x:c>
      <x:c r="L4549" s="4" t="n">
        <x:v>0</x:v>
      </x:c>
      <x:c r="M4549" s="5">
        <x:f>J4549/3.83*100</x:f>
      </x:c>
      <x:c r="N4549" s="6">
        <x:f>M4549*L4549/100</x:f>
      </x:c>
      <x:c r="O4549" s="6">
        <x:f>H4549-N4549</x:f>
      </x:c>
    </x:row>
    <x:row r="4550" spans="1:25">
      <x:c r="A4550" s="0" t="s">
        <x:v>41</x:v>
      </x:c>
      <x:c r="B4550" s="0" t="n">
        <x:v>2869</x:v>
      </x:c>
      <x:c r="C4550" s="0" t="s">
        <x:v>21</x:v>
      </x:c>
      <x:c r="D4550" s="0" t="s">
        <x:v>33</x:v>
      </x:c>
      <x:c r="E4550" s="0" t="s">
        <x:v>45</x:v>
      </x:c>
      <x:c r="F4550" s="0" t="s">
        <x:v>26</x:v>
      </x:c>
      <x:c r="G4550" s="0" t="n">
        <x:v>100</x:v>
      </x:c>
      <x:c r="H4550" s="4" t="n">
        <x:v>148.001</x:v>
      </x:c>
      <x:c r="I4550" s="4" t="n">
        <x:v>100</x:v>
      </x:c>
      <x:c r="J4550" s="4" t="n">
        <x:v>1.48</x:v>
      </x:c>
      <x:c r="K4550" s="4">
        <x:f>I4550*J4550</x:f>
      </x:c>
      <x:c r="L4550" s="4" t="n">
        <x:v>0</x:v>
      </x:c>
      <x:c r="M4550" s="5">
        <x:f>J4550/3.83*100</x:f>
      </x:c>
      <x:c r="N4550" s="6">
        <x:f>M4550*L4550/100</x:f>
      </x:c>
      <x:c r="O4550" s="6">
        <x:f>H4550-N4550</x:f>
      </x:c>
    </x:row>
    <x:row r="4551" spans="1:25">
      <x:c r="A4551" s="0" t="s">
        <x:v>41</x:v>
      </x:c>
      <x:c r="B4551" s="0" t="n">
        <x:v>2869</x:v>
      </x:c>
      <x:c r="C4551" s="0" t="s">
        <x:v>21</x:v>
      </x:c>
      <x:c r="D4551" s="0" t="s">
        <x:v>150</x:v>
      </x:c>
      <x:c r="E4551" s="0" t="s">
        <x:v>46</x:v>
      </x:c>
      <x:c r="F4551" s="0" t="s">
        <x:v>26</x:v>
      </x:c>
      <x:c r="G4551" s="0" t="n">
        <x:v>100</x:v>
      </x:c>
      <x:c r="H4551" s="4" t="n">
        <x:v>175</x:v>
      </x:c>
      <x:c r="I4551" s="4" t="n">
        <x:v>100</x:v>
      </x:c>
      <x:c r="J4551" s="4" t="n">
        <x:v>1.75</x:v>
      </x:c>
      <x:c r="K4551" s="4">
        <x:f>I4551*J4551</x:f>
      </x:c>
      <x:c r="L4551" s="4" t="n">
        <x:v>0</x:v>
      </x:c>
      <x:c r="M4551" s="5">
        <x:f>J4551/3.83*100</x:f>
      </x:c>
      <x:c r="N4551" s="6">
        <x:f>M4551*L4551/100</x:f>
      </x:c>
      <x:c r="O4551" s="6">
        <x:f>H4551-N4551</x:f>
      </x:c>
    </x:row>
    <x:row r="4552" spans="1:25">
      <x:c r="A4552" s="0" t="s">
        <x:v>94</x:v>
      </x:c>
      <x:c r="B4552" s="0" t="n">
        <x:v>2870</x:v>
      </x:c>
      <x:c r="C4552" s="0" t="s">
        <x:v>21</x:v>
      </x:c>
      <x:c r="D4552" s="0" t="s">
        <x:v>42</x:v>
      </x:c>
      <x:c r="E4552" s="0" t="s">
        <x:v>44</x:v>
      </x:c>
      <x:c r="F4552" s="0" t="s">
        <x:v>20</x:v>
      </x:c>
      <x:c r="G4552" s="0" t="n">
        <x:v>100</x:v>
      </x:c>
      <x:c r="H4552" s="4" t="n">
        <x:v>30</x:v>
      </x:c>
      <x:c r="I4552" s="4" t="n">
        <x:v>100</x:v>
      </x:c>
      <x:c r="J4552" s="4" t="n">
        <x:v>0.3</x:v>
      </x:c>
      <x:c r="K4552" s="4">
        <x:f>I4552*J4552</x:f>
      </x:c>
      <x:c r="L4552" s="4" t="n">
        <x:v>0</x:v>
      </x:c>
      <x:c r="M4552" s="5">
        <x:f>J4552/3.83*100</x:f>
      </x:c>
      <x:c r="N4552" s="6">
        <x:f>M4552*L4552/100</x:f>
      </x:c>
      <x:c r="O4552" s="6">
        <x:f>H4552-N4552</x:f>
      </x:c>
    </x:row>
    <x:row r="4553" spans="1:25">
      <x:c r="A4553" s="0" t="s">
        <x:v>94</x:v>
      </x:c>
      <x:c r="B4553" s="0" t="n">
        <x:v>2870</x:v>
      </x:c>
      <x:c r="C4553" s="0" t="s">
        <x:v>21</x:v>
      </x:c>
      <x:c r="D4553" s="0" t="s">
        <x:v>42</x:v>
      </x:c>
      <x:c r="E4553" s="0" t="s">
        <x:v>43</x:v>
      </x:c>
      <x:c r="F4553" s="0" t="s">
        <x:v>20</x:v>
      </x:c>
      <x:c r="G4553" s="0" t="n">
        <x:v>100</x:v>
      </x:c>
      <x:c r="H4553" s="4" t="n">
        <x:v>30</x:v>
      </x:c>
      <x:c r="I4553" s="4" t="n">
        <x:v>100</x:v>
      </x:c>
      <x:c r="J4553" s="4" t="n">
        <x:v>0.3</x:v>
      </x:c>
      <x:c r="K4553" s="4">
        <x:f>I4553*J4553</x:f>
      </x:c>
      <x:c r="L4553" s="4" t="n">
        <x:v>0</x:v>
      </x:c>
      <x:c r="M4553" s="5">
        <x:f>J4553/3.83*100</x:f>
      </x:c>
      <x:c r="N4553" s="6">
        <x:f>M4553*L4553/100</x:f>
      </x:c>
      <x:c r="O4553" s="6">
        <x:f>H4553-N4553</x:f>
      </x:c>
    </x:row>
    <x:row r="4554" spans="1:25">
      <x:c r="A4554" s="0" t="s">
        <x:v>94</x:v>
      </x:c>
      <x:c r="B4554" s="0" t="n">
        <x:v>2870</x:v>
      </x:c>
      <x:c r="C4554" s="0" t="s">
        <x:v>21</x:v>
      </x:c>
      <x:c r="D4554" s="0" t="s">
        <x:v>33</x:v>
      </x:c>
      <x:c r="E4554" s="0" t="s">
        <x:v>45</x:v>
      </x:c>
      <x:c r="F4554" s="0" t="s">
        <x:v>26</x:v>
      </x:c>
      <x:c r="G4554" s="0" t="n">
        <x:v>100</x:v>
      </x:c>
      <x:c r="H4554" s="4" t="n">
        <x:v>148.003</x:v>
      </x:c>
      <x:c r="I4554" s="4" t="n">
        <x:v>100</x:v>
      </x:c>
      <x:c r="J4554" s="4" t="n">
        <x:v>1.48</x:v>
      </x:c>
      <x:c r="K4554" s="4">
        <x:f>I4554*J4554</x:f>
      </x:c>
      <x:c r="L4554" s="4" t="n">
        <x:v>0</x:v>
      </x:c>
      <x:c r="M4554" s="5">
        <x:f>J4554/3.83*100</x:f>
      </x:c>
      <x:c r="N4554" s="6">
        <x:f>M4554*L4554/100</x:f>
      </x:c>
      <x:c r="O4554" s="6">
        <x:f>H4554-N4554</x:f>
      </x:c>
    </x:row>
    <x:row r="4555" spans="1:25">
      <x:c r="A4555" s="0" t="s">
        <x:v>94</x:v>
      </x:c>
      <x:c r="B4555" s="0" t="n">
        <x:v>2870</x:v>
      </x:c>
      <x:c r="C4555" s="0" t="s">
        <x:v>21</x:v>
      </x:c>
      <x:c r="D4555" s="0" t="s">
        <x:v>150</x:v>
      </x:c>
      <x:c r="E4555" s="0" t="s">
        <x:v>46</x:v>
      </x:c>
      <x:c r="F4555" s="0" t="s">
        <x:v>26</x:v>
      </x:c>
      <x:c r="G4555" s="0" t="n">
        <x:v>100</x:v>
      </x:c>
      <x:c r="H4555" s="4" t="n">
        <x:v>175</x:v>
      </x:c>
      <x:c r="I4555" s="4" t="n">
        <x:v>100</x:v>
      </x:c>
      <x:c r="J4555" s="4" t="n">
        <x:v>1.75</x:v>
      </x:c>
      <x:c r="K4555" s="4">
        <x:f>I4555*J4555</x:f>
      </x:c>
      <x:c r="L4555" s="4" t="n">
        <x:v>0</x:v>
      </x:c>
      <x:c r="M4555" s="5">
        <x:f>J4555/3.83*100</x:f>
      </x:c>
      <x:c r="N4555" s="6">
        <x:f>M4555*L4555/100</x:f>
      </x:c>
      <x:c r="O4555" s="6">
        <x:f>H4555-N4555</x:f>
      </x:c>
    </x:row>
    <x:row r="4556" spans="1:25">
      <x:c r="A4556" s="0" t="s">
        <x:v>153</x:v>
      </x:c>
      <x:c r="B4556" s="0" t="n">
        <x:v>2878</x:v>
      </x:c>
      <x:c r="C4556" s="0" t="s">
        <x:v>21</x:v>
      </x:c>
      <x:c r="D4556" s="0" t="s">
        <x:v>154</x:v>
      </x:c>
      <x:c r="E4556" s="0" t="s">
        <x:v>23</x:v>
      </x:c>
      <x:c r="F4556" s="0" t="s">
        <x:v>20</x:v>
      </x:c>
      <x:c r="G4556" s="0" t="n">
        <x:v>5000</x:v>
      </x:c>
      <x:c r="H4556" s="4" t="n">
        <x:v>35</x:v>
      </x:c>
      <x:c r="I4556" s="4" t="n">
        <x:v>5000</x:v>
      </x:c>
      <x:c r="J4556" s="4" t="n">
        <x:v>0.007</x:v>
      </x:c>
      <x:c r="K4556" s="4">
        <x:f>I4556*J4556</x:f>
      </x:c>
      <x:c r="L4556" s="4" t="n">
        <x:v>0</x:v>
      </x:c>
      <x:c r="M4556" s="5">
        <x:f>J4556/0.012*100</x:f>
      </x:c>
      <x:c r="N4556" s="6">
        <x:f>M4556*L4556/100</x:f>
      </x:c>
      <x:c r="O4556" s="6">
        <x:f>H4556-N4556</x:f>
      </x:c>
    </x:row>
    <x:row r="4557" spans="1:25">
      <x:c r="A4557" s="0" t="s">
        <x:v>153</x:v>
      </x:c>
      <x:c r="B4557" s="0" t="n">
        <x:v>2878</x:v>
      </x:c>
      <x:c r="C4557" s="0" t="s">
        <x:v>21</x:v>
      </x:c>
      <x:c r="D4557" s="0" t="s">
        <x:v>155</x:v>
      </x:c>
      <x:c r="E4557" s="0" t="s">
        <x:v>23</x:v>
      </x:c>
      <x:c r="F4557" s="0" t="s">
        <x:v>26</x:v>
      </x:c>
      <x:c r="G4557" s="0" t="n">
        <x:v>5000</x:v>
      </x:c>
      <x:c r="H4557" s="4" t="n">
        <x:v>24.996</x:v>
      </x:c>
      <x:c r="I4557" s="4" t="n">
        <x:v>5000</x:v>
      </x:c>
      <x:c r="J4557" s="4" t="n">
        <x:v>0.005</x:v>
      </x:c>
      <x:c r="K4557" s="4">
        <x:f>I4557*J4557</x:f>
      </x:c>
      <x:c r="L4557" s="4" t="n">
        <x:v>0</x:v>
      </x:c>
      <x:c r="M4557" s="5">
        <x:f>J4557/0.012*100</x:f>
      </x:c>
      <x:c r="N4557" s="6">
        <x:f>M4557*L4557/100</x:f>
      </x:c>
      <x:c r="O4557" s="6">
        <x:f>H4557-N4557</x:f>
      </x:c>
    </x:row>
    <x:row r="4558" spans="1:25">
      <x:c r="A4558" s="0" t="s">
        <x:v>113</x:v>
      </x:c>
      <x:c r="B4558" s="0" t="n">
        <x:v>2885</x:v>
      </x:c>
      <x:c r="C4558" s="0" t="s">
        <x:v>21</x:v>
      </x:c>
      <x:c r="D4558" s="0" t="s">
        <x:v>42</x:v>
      </x:c>
      <x:c r="E4558" s="0" t="s">
        <x:v>43</x:v>
      </x:c>
      <x:c r="F4558" s="0" t="s">
        <x:v>20</x:v>
      </x:c>
      <x:c r="G4558" s="0" t="n">
        <x:v>100</x:v>
      </x:c>
      <x:c r="H4558" s="4" t="n">
        <x:v>30</x:v>
      </x:c>
      <x:c r="I4558" s="4" t="n">
        <x:v>100</x:v>
      </x:c>
      <x:c r="J4558" s="4" t="n">
        <x:v>0.3</x:v>
      </x:c>
      <x:c r="K4558" s="4">
        <x:f>I4558*J4558</x:f>
      </x:c>
      <x:c r="L4558" s="4" t="n">
        <x:v>3.5</x:v>
      </x:c>
      <x:c r="M4558" s="5">
        <x:f>J4558/3.83*100</x:f>
      </x:c>
      <x:c r="N4558" s="6">
        <x:f>M4558*L4558/100</x:f>
      </x:c>
      <x:c r="O4558" s="6">
        <x:f>H4558-N4558</x:f>
      </x:c>
    </x:row>
    <x:row r="4559" spans="1:25">
      <x:c r="A4559" s="0" t="s">
        <x:v>113</x:v>
      </x:c>
      <x:c r="B4559" s="0" t="n">
        <x:v>2885</x:v>
      </x:c>
      <x:c r="C4559" s="0" t="s">
        <x:v>21</x:v>
      </x:c>
      <x:c r="D4559" s="0" t="s">
        <x:v>42</x:v>
      </x:c>
      <x:c r="E4559" s="0" t="s">
        <x:v>44</x:v>
      </x:c>
      <x:c r="F4559" s="0" t="s">
        <x:v>20</x:v>
      </x:c>
      <x:c r="G4559" s="0" t="n">
        <x:v>100</x:v>
      </x:c>
      <x:c r="H4559" s="4" t="n">
        <x:v>30</x:v>
      </x:c>
      <x:c r="I4559" s="4" t="n">
        <x:v>100</x:v>
      </x:c>
      <x:c r="J4559" s="4" t="n">
        <x:v>0.3</x:v>
      </x:c>
      <x:c r="K4559" s="4">
        <x:f>I4559*J4559</x:f>
      </x:c>
      <x:c r="L4559" s="4" t="n">
        <x:v>3.5</x:v>
      </x:c>
      <x:c r="M4559" s="5">
        <x:f>J4559/3.83*100</x:f>
      </x:c>
      <x:c r="N4559" s="6">
        <x:f>M4559*L4559/100</x:f>
      </x:c>
      <x:c r="O4559" s="6">
        <x:f>H4559-N4559</x:f>
      </x:c>
    </x:row>
    <x:row r="4560" spans="1:25">
      <x:c r="A4560" s="0" t="s">
        <x:v>113</x:v>
      </x:c>
      <x:c r="B4560" s="0" t="n">
        <x:v>2885</x:v>
      </x:c>
      <x:c r="C4560" s="0" t="s">
        <x:v>21</x:v>
      </x:c>
      <x:c r="D4560" s="0" t="s">
        <x:v>33</x:v>
      </x:c>
      <x:c r="E4560" s="0" t="s">
        <x:v>45</x:v>
      </x:c>
      <x:c r="F4560" s="0" t="s">
        <x:v>26</x:v>
      </x:c>
      <x:c r="G4560" s="0" t="n">
        <x:v>100</x:v>
      </x:c>
      <x:c r="H4560" s="4" t="n">
        <x:v>148.001</x:v>
      </x:c>
      <x:c r="I4560" s="4" t="n">
        <x:v>100</x:v>
      </x:c>
      <x:c r="J4560" s="4" t="n">
        <x:v>1.48</x:v>
      </x:c>
      <x:c r="K4560" s="4">
        <x:f>I4560*J4560</x:f>
      </x:c>
      <x:c r="L4560" s="4" t="n">
        <x:v>3.5</x:v>
      </x:c>
      <x:c r="M4560" s="5">
        <x:f>J4560/3.83*100</x:f>
      </x:c>
      <x:c r="N4560" s="6">
        <x:f>M4560*L4560/100</x:f>
      </x:c>
      <x:c r="O4560" s="6">
        <x:f>H4560-N4560</x:f>
      </x:c>
    </x:row>
    <x:row r="4561" spans="1:25">
      <x:c r="A4561" s="0" t="s">
        <x:v>113</x:v>
      </x:c>
      <x:c r="B4561" s="0" t="n">
        <x:v>2885</x:v>
      </x:c>
      <x:c r="C4561" s="0" t="s">
        <x:v>21</x:v>
      </x:c>
      <x:c r="D4561" s="0" t="s">
        <x:v>150</x:v>
      </x:c>
      <x:c r="E4561" s="0" t="s">
        <x:v>46</x:v>
      </x:c>
      <x:c r="F4561" s="0" t="s">
        <x:v>26</x:v>
      </x:c>
      <x:c r="G4561" s="0" t="n">
        <x:v>100</x:v>
      </x:c>
      <x:c r="H4561" s="4" t="n">
        <x:v>175</x:v>
      </x:c>
      <x:c r="I4561" s="4" t="n">
        <x:v>100</x:v>
      </x:c>
      <x:c r="J4561" s="4" t="n">
        <x:v>1.75</x:v>
      </x:c>
      <x:c r="K4561" s="4">
        <x:f>I4561*J4561</x:f>
      </x:c>
      <x:c r="L4561" s="4" t="n">
        <x:v>3.5</x:v>
      </x:c>
      <x:c r="M4561" s="5">
        <x:f>J4561/3.83*100</x:f>
      </x:c>
      <x:c r="N4561" s="6">
        <x:f>M4561*L4561/100</x:f>
      </x:c>
      <x:c r="O4561" s="6">
        <x:f>H4561-N4561</x:f>
      </x:c>
    </x:row>
    <x:row r="4562" spans="1:25">
      <x:c r="A4562" s="0" t="s">
        <x:v>117</x:v>
      </x:c>
      <x:c r="B4562" s="0" t="n">
        <x:v>2886</x:v>
      </x:c>
      <x:c r="C4562" s="0" t="s">
        <x:v>21</x:v>
      </x:c>
      <x:c r="D4562" s="0" t="s">
        <x:v>22</x:v>
      </x:c>
      <x:c r="E4562" s="0" t="s">
        <x:v>35</x:v>
      </x:c>
      <x:c r="F4562" s="0" t="s">
        <x:v>20</x:v>
      </x:c>
      <x:c r="G4562" s="0" t="n">
        <x:v>173</x:v>
      </x:c>
      <x:c r="H4562" s="4" t="n">
        <x:v>50.4</x:v>
      </x:c>
      <x:c r="I4562" s="4" t="n">
        <x:v>173</x:v>
      </x:c>
      <x:c r="J4562" s="4" t="n">
        <x:v>0.291</x:v>
      </x:c>
      <x:c r="K4562" s="4">
        <x:f>I4562*J4562</x:f>
      </x:c>
      <x:c r="L4562" s="4" t="n">
        <x:v>0</x:v>
      </x:c>
      <x:c r="M4562" s="5">
        <x:f>J4562/2.057*100</x:f>
      </x:c>
      <x:c r="N4562" s="6">
        <x:f>M4562*L4562/100</x:f>
      </x:c>
      <x:c r="O4562" s="6">
        <x:f>H4562-N4562</x:f>
      </x:c>
    </x:row>
    <x:row r="4563" spans="1:25">
      <x:c r="A4563" s="0" t="s">
        <x:v>117</x:v>
      </x:c>
      <x:c r="B4563" s="0" t="n">
        <x:v>2886</x:v>
      </x:c>
      <x:c r="C4563" s="0" t="s">
        <x:v>21</x:v>
      </x:c>
      <x:c r="D4563" s="0" t="s">
        <x:v>33</x:v>
      </x:c>
      <x:c r="E4563" s="0" t="s">
        <x:v>34</x:v>
      </x:c>
      <x:c r="F4563" s="0" t="s">
        <x:v>20</x:v>
      </x:c>
      <x:c r="G4563" s="0" t="n">
        <x:v>173</x:v>
      </x:c>
      <x:c r="H4563" s="4" t="n">
        <x:v>46.018</x:v>
      </x:c>
      <x:c r="I4563" s="4" t="n">
        <x:v>173</x:v>
      </x:c>
      <x:c r="J4563" s="4" t="n">
        <x:v>0.266</x:v>
      </x:c>
      <x:c r="K4563" s="4">
        <x:f>I4563*J4563</x:f>
      </x:c>
      <x:c r="L4563" s="4" t="n">
        <x:v>0</x:v>
      </x:c>
      <x:c r="M4563" s="5">
        <x:f>J4563/2.057*100</x:f>
      </x:c>
      <x:c r="N4563" s="6">
        <x:f>M4563*L4563/100</x:f>
      </x:c>
      <x:c r="O4563" s="6">
        <x:f>H4563-N4563</x:f>
      </x:c>
    </x:row>
    <x:row r="4564" spans="1:25">
      <x:c r="A4564" s="0" t="s">
        <x:v>117</x:v>
      </x:c>
      <x:c r="B4564" s="0" t="n">
        <x:v>2886</x:v>
      </x:c>
      <x:c r="C4564" s="0" t="s">
        <x:v>21</x:v>
      </x:c>
      <x:c r="D4564" s="0" t="s">
        <x:v>22</x:v>
      </x:c>
      <x:c r="E4564" s="0" t="s">
        <x:v>35</x:v>
      </x:c>
      <x:c r="F4564" s="0" t="s">
        <x:v>20</x:v>
      </x:c>
      <x:c r="G4564" s="0" t="n">
        <x:v>173</x:v>
      </x:c>
      <x:c r="H4564" s="4" t="n">
        <x:v>50.4</x:v>
      </x:c>
      <x:c r="I4564" s="4" t="n">
        <x:v>173</x:v>
      </x:c>
      <x:c r="J4564" s="4" t="n">
        <x:v>0.291</x:v>
      </x:c>
      <x:c r="K4564" s="4">
        <x:f>I4564*J4564</x:f>
      </x:c>
      <x:c r="L4564" s="4" t="n">
        <x:v>0</x:v>
      </x:c>
      <x:c r="M4564" s="5">
        <x:f>J4564/2.057*100</x:f>
      </x:c>
      <x:c r="N4564" s="6">
        <x:f>M4564*L4564/100</x:f>
      </x:c>
      <x:c r="O4564" s="6">
        <x:f>H4564-N4564</x:f>
      </x:c>
    </x:row>
    <x:row r="4565" spans="1:25">
      <x:c r="A4565" s="0" t="s">
        <x:v>117</x:v>
      </x:c>
      <x:c r="B4565" s="0" t="n">
        <x:v>2886</x:v>
      </x:c>
      <x:c r="C4565" s="0" t="s">
        <x:v>21</x:v>
      </x:c>
      <x:c r="D4565" s="0" t="s">
        <x:v>22</x:v>
      </x:c>
      <x:c r="E4565" s="0" t="s">
        <x:v>35</x:v>
      </x:c>
      <x:c r="F4565" s="0" t="s">
        <x:v>20</x:v>
      </x:c>
      <x:c r="G4565" s="0" t="n">
        <x:v>173</x:v>
      </x:c>
      <x:c r="H4565" s="4" t="n">
        <x:v>50.4</x:v>
      </x:c>
      <x:c r="I4565" s="4" t="n">
        <x:v>173</x:v>
      </x:c>
      <x:c r="J4565" s="4" t="n">
        <x:v>0.291</x:v>
      </x:c>
      <x:c r="K4565" s="4">
        <x:f>I4565*J4565</x:f>
      </x:c>
      <x:c r="L4565" s="4" t="n">
        <x:v>0</x:v>
      </x:c>
      <x:c r="M4565" s="5">
        <x:f>J4565/2.057*100</x:f>
      </x:c>
      <x:c r="N4565" s="6">
        <x:f>M4565*L4565/100</x:f>
      </x:c>
      <x:c r="O4565" s="6">
        <x:f>H4565-N4565</x:f>
      </x:c>
    </x:row>
    <x:row r="4566" spans="1:25">
      <x:c r="A4566" s="0" t="s">
        <x:v>117</x:v>
      </x:c>
      <x:c r="B4566" s="0" t="n">
        <x:v>2886</x:v>
      </x:c>
      <x:c r="C4566" s="0" t="s">
        <x:v>21</x:v>
      </x:c>
      <x:c r="D4566" s="0" t="s">
        <x:v>33</x:v>
      </x:c>
      <x:c r="E4566" s="0" t="s">
        <x:v>34</x:v>
      </x:c>
      <x:c r="F4566" s="0" t="s">
        <x:v>26</x:v>
      </x:c>
      <x:c r="G4566" s="0" t="n">
        <x:v>173</x:v>
      </x:c>
      <x:c r="H4566" s="4" t="n">
        <x:v>13.497</x:v>
      </x:c>
      <x:c r="I4566" s="4" t="n">
        <x:v>173</x:v>
      </x:c>
      <x:c r="J4566" s="4" t="n">
        <x:v>0.078</x:v>
      </x:c>
      <x:c r="K4566" s="4">
        <x:f>I4566*J4566</x:f>
      </x:c>
      <x:c r="L4566" s="4" t="n">
        <x:v>0</x:v>
      </x:c>
      <x:c r="M4566" s="5">
        <x:f>J4566/2.057*100</x:f>
      </x:c>
      <x:c r="N4566" s="6">
        <x:f>M4566*L4566/100</x:f>
      </x:c>
      <x:c r="O4566" s="6">
        <x:f>H4566-N4566</x:f>
      </x:c>
    </x:row>
    <x:row r="4567" spans="1:25">
      <x:c r="A4567" s="0" t="s">
        <x:v>117</x:v>
      </x:c>
      <x:c r="B4567" s="0" t="n">
        <x:v>2886</x:v>
      </x:c>
      <x:c r="C4567" s="0" t="s">
        <x:v>21</x:v>
      </x:c>
      <x:c r="D4567" s="0" t="s">
        <x:v>36</x:v>
      </x:c>
      <x:c r="E4567" s="0" t="s">
        <x:v>37</x:v>
      </x:c>
      <x:c r="F4567" s="0" t="s">
        <x:v>26</x:v>
      </x:c>
      <x:c r="G4567" s="0" t="n">
        <x:v>173</x:v>
      </x:c>
      <x:c r="H4567" s="4" t="n">
        <x:v>72.66</x:v>
      </x:c>
      <x:c r="I4567" s="4" t="n">
        <x:v>173</x:v>
      </x:c>
      <x:c r="J4567" s="4" t="n">
        <x:v>0.42</x:v>
      </x:c>
      <x:c r="K4567" s="4">
        <x:f>I4567*J4567</x:f>
      </x:c>
      <x:c r="L4567" s="4" t="n">
        <x:v>0</x:v>
      </x:c>
      <x:c r="M4567" s="5">
        <x:f>J4567/2.057*100</x:f>
      </x:c>
      <x:c r="N4567" s="6">
        <x:f>M4567*L4567/100</x:f>
      </x:c>
      <x:c r="O4567" s="6">
        <x:f>H4567-N4567</x:f>
      </x:c>
    </x:row>
    <x:row r="4568" spans="1:25">
      <x:c r="A4568" s="0" t="s">
        <x:v>117</x:v>
      </x:c>
      <x:c r="B4568" s="0" t="n">
        <x:v>2886</x:v>
      </x:c>
      <x:c r="C4568" s="0" t="s">
        <x:v>21</x:v>
      </x:c>
      <x:c r="D4568" s="0" t="s">
        <x:v>36</x:v>
      </x:c>
      <x:c r="E4568" s="0" t="s">
        <x:v>38</x:v>
      </x:c>
      <x:c r="F4568" s="0" t="s">
        <x:v>26</x:v>
      </x:c>
      <x:c r="G4568" s="0" t="n">
        <x:v>173</x:v>
      </x:c>
      <x:c r="H4568" s="4" t="n">
        <x:v>72.66</x:v>
      </x:c>
      <x:c r="I4568" s="4" t="n">
        <x:v>173</x:v>
      </x:c>
      <x:c r="J4568" s="4" t="n">
        <x:v>0.42</x:v>
      </x:c>
      <x:c r="K4568" s="4">
        <x:f>I4568*J4568</x:f>
      </x:c>
      <x:c r="L4568" s="4" t="n">
        <x:v>0</x:v>
      </x:c>
      <x:c r="M4568" s="5">
        <x:f>J4568/2.057*100</x:f>
      </x:c>
      <x:c r="N4568" s="6">
        <x:f>M4568*L4568/100</x:f>
      </x:c>
      <x:c r="O4568" s="6">
        <x:f>H4568-N4568</x:f>
      </x:c>
    </x:row>
    <x:row r="4569" spans="1:25">
      <x:c r="A4569" s="0" t="s">
        <x:v>66</x:v>
      </x:c>
      <x:c r="B4569" s="0" t="n">
        <x:v>2887</x:v>
      </x:c>
      <x:c r="C4569" s="0" t="s">
        <x:v>21</x:v>
      </x:c>
      <x:c r="D4569" s="0" t="s">
        <x:v>22</x:v>
      </x:c>
      <x:c r="E4569" s="0" t="s">
        <x:v>23</x:v>
      </x:c>
      <x:c r="F4569" s="0" t="s">
        <x:v>20</x:v>
      </x:c>
      <x:c r="G4569" s="0" t="n">
        <x:v>117</x:v>
      </x:c>
      <x:c r="H4569" s="4" t="n">
        <x:v>43.384</x:v>
      </x:c>
      <x:c r="I4569" s="4" t="n">
        <x:v>117</x:v>
      </x:c>
      <x:c r="J4569" s="4" t="n">
        <x:v>0.371</x:v>
      </x:c>
      <x:c r="K4569" s="4">
        <x:f>I4569*J4569</x:f>
      </x:c>
      <x:c r="L4569" s="4" t="n">
        <x:v>257.791</x:v>
      </x:c>
      <x:c r="M4569" s="5">
        <x:f>J4569/3.234*100</x:f>
      </x:c>
      <x:c r="N4569" s="6">
        <x:f>M4569*L4569/100</x:f>
      </x:c>
      <x:c r="O4569" s="6">
        <x:f>H4569-N4569</x:f>
      </x:c>
    </x:row>
    <x:row r="4570" spans="1:25">
      <x:c r="A4570" s="0" t="s">
        <x:v>66</x:v>
      </x:c>
      <x:c r="B4570" s="0" t="n">
        <x:v>2887</x:v>
      </x:c>
      <x:c r="C4570" s="0" t="s">
        <x:v>21</x:v>
      </x:c>
      <x:c r="D4570" s="0" t="s">
        <x:v>22</x:v>
      </x:c>
      <x:c r="E4570" s="0" t="s">
        <x:v>23</x:v>
      </x:c>
      <x:c r="F4570" s="0" t="s">
        <x:v>20</x:v>
      </x:c>
      <x:c r="G4570" s="0" t="n">
        <x:v>117</x:v>
      </x:c>
      <x:c r="H4570" s="4" t="n">
        <x:v>43.384</x:v>
      </x:c>
      <x:c r="I4570" s="4" t="n">
        <x:v>117</x:v>
      </x:c>
      <x:c r="J4570" s="4" t="n">
        <x:v>0.371</x:v>
      </x:c>
      <x:c r="K4570" s="4">
        <x:f>I4570*J4570</x:f>
      </x:c>
      <x:c r="L4570" s="4" t="n">
        <x:v>257.791</x:v>
      </x:c>
      <x:c r="M4570" s="5">
        <x:f>J4570/3.234*100</x:f>
      </x:c>
      <x:c r="N4570" s="6">
        <x:f>M4570*L4570/100</x:f>
      </x:c>
      <x:c r="O4570" s="6">
        <x:f>H4570-N4570</x:f>
      </x:c>
    </x:row>
    <x:row r="4571" spans="1:25">
      <x:c r="A4571" s="0" t="s">
        <x:v>66</x:v>
      </x:c>
      <x:c r="B4571" s="0" t="n">
        <x:v>2887</x:v>
      </x:c>
      <x:c r="C4571" s="0" t="s">
        <x:v>21</x:v>
      </x:c>
      <x:c r="D4571" s="0" t="s">
        <x:v>22</x:v>
      </x:c>
      <x:c r="E4571" s="0" t="s">
        <x:v>23</x:v>
      </x:c>
      <x:c r="F4571" s="0" t="s">
        <x:v>20</x:v>
      </x:c>
      <x:c r="G4571" s="0" t="n">
        <x:v>117</x:v>
      </x:c>
      <x:c r="H4571" s="4" t="n">
        <x:v>39.897</x:v>
      </x:c>
      <x:c r="I4571" s="4" t="n">
        <x:v>117</x:v>
      </x:c>
      <x:c r="J4571" s="4" t="n">
        <x:v>0.341</x:v>
      </x:c>
      <x:c r="K4571" s="4">
        <x:f>I4571*J4571</x:f>
      </x:c>
      <x:c r="L4571" s="4" t="n">
        <x:v>257.791</x:v>
      </x:c>
      <x:c r="M4571" s="5">
        <x:f>J4571/3.234*100</x:f>
      </x:c>
      <x:c r="N4571" s="6">
        <x:f>M4571*L4571/100</x:f>
      </x:c>
      <x:c r="O4571" s="6">
        <x:f>H4571-N4571</x:f>
      </x:c>
    </x:row>
    <x:row r="4572" spans="1:25">
      <x:c r="A4572" s="0" t="s">
        <x:v>66</x:v>
      </x:c>
      <x:c r="B4572" s="0" t="n">
        <x:v>2887</x:v>
      </x:c>
      <x:c r="C4572" s="0" t="s">
        <x:v>21</x:v>
      </x:c>
      <x:c r="D4572" s="0" t="s">
        <x:v>22</x:v>
      </x:c>
      <x:c r="E4572" s="0" t="s">
        <x:v>23</x:v>
      </x:c>
      <x:c r="F4572" s="0" t="s">
        <x:v>20</x:v>
      </x:c>
      <x:c r="G4572" s="0" t="n">
        <x:v>117</x:v>
      </x:c>
      <x:c r="H4572" s="4" t="n">
        <x:v>43.384</x:v>
      </x:c>
      <x:c r="I4572" s="4" t="n">
        <x:v>117</x:v>
      </x:c>
      <x:c r="J4572" s="4" t="n">
        <x:v>0.371</x:v>
      </x:c>
      <x:c r="K4572" s="4">
        <x:f>I4572*J4572</x:f>
      </x:c>
      <x:c r="L4572" s="4" t="n">
        <x:v>257.791</x:v>
      </x:c>
      <x:c r="M4572" s="5">
        <x:f>J4572/3.234*100</x:f>
      </x:c>
      <x:c r="N4572" s="6">
        <x:f>M4572*L4572/100</x:f>
      </x:c>
      <x:c r="O4572" s="6">
        <x:f>H4572-N4572</x:f>
      </x:c>
    </x:row>
    <x:row r="4573" spans="1:25">
      <x:c r="A4573" s="0" t="s">
        <x:v>66</x:v>
      </x:c>
      <x:c r="B4573" s="0" t="n">
        <x:v>2887</x:v>
      </x:c>
      <x:c r="C4573" s="0" t="s">
        <x:v>21</x:v>
      </x:c>
      <x:c r="D4573" s="0" t="s">
        <x:v>28</x:v>
      </x:c>
      <x:c r="E4573" s="0" t="s">
        <x:v>19</x:v>
      </x:c>
      <x:c r="F4573" s="0" t="s">
        <x:v>26</x:v>
      </x:c>
      <x:c r="G4573" s="0" t="n">
        <x:v>117</x:v>
      </x:c>
      <x:c r="H4573" s="4" t="n">
        <x:v>30.432</x:v>
      </x:c>
      <x:c r="I4573" s="4" t="n">
        <x:v>117</x:v>
      </x:c>
      <x:c r="J4573" s="4" t="n">
        <x:v>0.26</x:v>
      </x:c>
      <x:c r="K4573" s="4">
        <x:f>I4573*J4573</x:f>
      </x:c>
      <x:c r="L4573" s="4" t="n">
        <x:v>257.791</x:v>
      </x:c>
      <x:c r="M4573" s="5">
        <x:f>J4573/3.234*100</x:f>
      </x:c>
      <x:c r="N4573" s="6">
        <x:f>M4573*L4573/100</x:f>
      </x:c>
      <x:c r="O4573" s="6">
        <x:f>H4573-N4573</x:f>
      </x:c>
    </x:row>
    <x:row r="4574" spans="1:25">
      <x:c r="A4574" s="0" t="s">
        <x:v>66</x:v>
      </x:c>
      <x:c r="B4574" s="0" t="n">
        <x:v>2887</x:v>
      </x:c>
      <x:c r="C4574" s="0" t="s">
        <x:v>21</x:v>
      </x:c>
      <x:c r="D4574" s="0" t="s">
        <x:v>28</x:v>
      </x:c>
      <x:c r="E4574" s="0" t="s">
        <x:v>23</x:v>
      </x:c>
      <x:c r="F4574" s="0" t="s">
        <x:v>26</x:v>
      </x:c>
      <x:c r="G4574" s="0" t="n">
        <x:v>117</x:v>
      </x:c>
      <x:c r="H4574" s="4" t="n">
        <x:v>177.84</x:v>
      </x:c>
      <x:c r="I4574" s="4" t="n">
        <x:v>117</x:v>
      </x:c>
      <x:c r="J4574" s="4" t="n">
        <x:v>1.52</x:v>
      </x:c>
      <x:c r="K4574" s="4">
        <x:f>I4574*J4574</x:f>
      </x:c>
      <x:c r="L4574" s="4" t="n">
        <x:v>257.791</x:v>
      </x:c>
      <x:c r="M4574" s="5">
        <x:f>J4574/3.234*100</x:f>
      </x:c>
      <x:c r="N4574" s="6">
        <x:f>M4574*L4574/100</x:f>
      </x:c>
      <x:c r="O4574" s="6">
        <x:f>H4574-N4574</x:f>
      </x:c>
    </x:row>
    <x:row r="4575" spans="1:25">
      <x:c r="A4575" s="0" t="s">
        <x:v>49</x:v>
      </x:c>
      <x:c r="B4575" s="0" t="n">
        <x:v>2889</x:v>
      </x:c>
      <x:c r="C4575" s="0" t="s">
        <x:v>21</x:v>
      </x:c>
      <x:c r="D4575" s="0" t="s">
        <x:v>22</x:v>
      </x:c>
      <x:c r="E4575" s="0" t="s">
        <x:v>23</x:v>
      </x:c>
      <x:c r="F4575" s="0" t="s">
        <x:v>20</x:v>
      </x:c>
      <x:c r="G4575" s="0" t="n">
        <x:v>117</x:v>
      </x:c>
      <x:c r="H4575" s="4" t="n">
        <x:v>43.384</x:v>
      </x:c>
      <x:c r="I4575" s="4" t="n">
        <x:v>117</x:v>
      </x:c>
      <x:c r="J4575" s="4" t="n">
        <x:v>0.371</x:v>
      </x:c>
      <x:c r="K4575" s="4">
        <x:f>I4575*J4575</x:f>
      </x:c>
      <x:c r="L4575" s="4" t="n">
        <x:v>0</x:v>
      </x:c>
      <x:c r="M4575" s="5">
        <x:f>J4575/3.234*100</x:f>
      </x:c>
      <x:c r="N4575" s="6">
        <x:f>M4575*L4575/100</x:f>
      </x:c>
      <x:c r="O4575" s="6">
        <x:f>H4575-N4575</x:f>
      </x:c>
    </x:row>
    <x:row r="4576" spans="1:25">
      <x:c r="A4576" s="0" t="s">
        <x:v>49</x:v>
      </x:c>
      <x:c r="B4576" s="0" t="n">
        <x:v>2889</x:v>
      </x:c>
      <x:c r="C4576" s="0" t="s">
        <x:v>21</x:v>
      </x:c>
      <x:c r="D4576" s="0" t="s">
        <x:v>22</x:v>
      </x:c>
      <x:c r="E4576" s="0" t="s">
        <x:v>23</x:v>
      </x:c>
      <x:c r="F4576" s="0" t="s">
        <x:v>20</x:v>
      </x:c>
      <x:c r="G4576" s="0" t="n">
        <x:v>117</x:v>
      </x:c>
      <x:c r="H4576" s="4" t="n">
        <x:v>43.384</x:v>
      </x:c>
      <x:c r="I4576" s="4" t="n">
        <x:v>117</x:v>
      </x:c>
      <x:c r="J4576" s="4" t="n">
        <x:v>0.371</x:v>
      </x:c>
      <x:c r="K4576" s="4">
        <x:f>I4576*J4576</x:f>
      </x:c>
      <x:c r="L4576" s="4" t="n">
        <x:v>0</x:v>
      </x:c>
      <x:c r="M4576" s="5">
        <x:f>J4576/3.234*100</x:f>
      </x:c>
      <x:c r="N4576" s="6">
        <x:f>M4576*L4576/100</x:f>
      </x:c>
      <x:c r="O4576" s="6">
        <x:f>H4576-N4576</x:f>
      </x:c>
    </x:row>
    <x:row r="4577" spans="1:25">
      <x:c r="A4577" s="0" t="s">
        <x:v>49</x:v>
      </x:c>
      <x:c r="B4577" s="0" t="n">
        <x:v>2889</x:v>
      </x:c>
      <x:c r="C4577" s="0" t="s">
        <x:v>21</x:v>
      </x:c>
      <x:c r="D4577" s="0" t="s">
        <x:v>22</x:v>
      </x:c>
      <x:c r="E4577" s="0" t="s">
        <x:v>23</x:v>
      </x:c>
      <x:c r="F4577" s="0" t="s">
        <x:v>20</x:v>
      </x:c>
      <x:c r="G4577" s="0" t="n">
        <x:v>117</x:v>
      </x:c>
      <x:c r="H4577" s="4" t="n">
        <x:v>43.384</x:v>
      </x:c>
      <x:c r="I4577" s="4" t="n">
        <x:v>117</x:v>
      </x:c>
      <x:c r="J4577" s="4" t="n">
        <x:v>0.371</x:v>
      </x:c>
      <x:c r="K4577" s="4">
        <x:f>I4577*J4577</x:f>
      </x:c>
      <x:c r="L4577" s="4" t="n">
        <x:v>0</x:v>
      </x:c>
      <x:c r="M4577" s="5">
        <x:f>J4577/3.234*100</x:f>
      </x:c>
      <x:c r="N4577" s="6">
        <x:f>M4577*L4577/100</x:f>
      </x:c>
      <x:c r="O4577" s="6">
        <x:f>H4577-N4577</x:f>
      </x:c>
    </x:row>
    <x:row r="4578" spans="1:25">
      <x:c r="A4578" s="0" t="s">
        <x:v>49</x:v>
      </x:c>
      <x:c r="B4578" s="0" t="n">
        <x:v>2889</x:v>
      </x:c>
      <x:c r="C4578" s="0" t="s">
        <x:v>21</x:v>
      </x:c>
      <x:c r="D4578" s="0" t="s">
        <x:v>22</x:v>
      </x:c>
      <x:c r="E4578" s="0" t="s">
        <x:v>23</x:v>
      </x:c>
      <x:c r="F4578" s="0" t="s">
        <x:v>20</x:v>
      </x:c>
      <x:c r="G4578" s="0" t="n">
        <x:v>117</x:v>
      </x:c>
      <x:c r="H4578" s="4" t="n">
        <x:v>39.897</x:v>
      </x:c>
      <x:c r="I4578" s="4" t="n">
        <x:v>117</x:v>
      </x:c>
      <x:c r="J4578" s="4" t="n">
        <x:v>0.341</x:v>
      </x:c>
      <x:c r="K4578" s="4">
        <x:f>I4578*J4578</x:f>
      </x:c>
      <x:c r="L4578" s="4" t="n">
        <x:v>0</x:v>
      </x:c>
      <x:c r="M4578" s="5">
        <x:f>J4578/3.234*100</x:f>
      </x:c>
      <x:c r="N4578" s="6">
        <x:f>M4578*L4578/100</x:f>
      </x:c>
      <x:c r="O4578" s="6">
        <x:f>H4578-N4578</x:f>
      </x:c>
    </x:row>
    <x:row r="4579" spans="1:25">
      <x:c r="A4579" s="0" t="s">
        <x:v>49</x:v>
      </x:c>
      <x:c r="B4579" s="0" t="n">
        <x:v>2889</x:v>
      </x:c>
      <x:c r="C4579" s="0" t="s">
        <x:v>21</x:v>
      </x:c>
      <x:c r="D4579" s="0" t="s">
        <x:v>28</x:v>
      </x:c>
      <x:c r="E4579" s="0" t="s">
        <x:v>19</x:v>
      </x:c>
      <x:c r="F4579" s="0" t="s">
        <x:v>26</x:v>
      </x:c>
      <x:c r="G4579" s="0" t="n">
        <x:v>117</x:v>
      </x:c>
      <x:c r="H4579" s="4" t="n">
        <x:v>30.426</x:v>
      </x:c>
      <x:c r="I4579" s="4" t="n">
        <x:v>117</x:v>
      </x:c>
      <x:c r="J4579" s="4" t="n">
        <x:v>0.26</x:v>
      </x:c>
      <x:c r="K4579" s="4">
        <x:f>I4579*J4579</x:f>
      </x:c>
      <x:c r="L4579" s="4" t="n">
        <x:v>0</x:v>
      </x:c>
      <x:c r="M4579" s="5">
        <x:f>J4579/3.234*100</x:f>
      </x:c>
      <x:c r="N4579" s="6">
        <x:f>M4579*L4579/100</x:f>
      </x:c>
      <x:c r="O4579" s="6">
        <x:f>H4579-N4579</x:f>
      </x:c>
    </x:row>
    <x:row r="4580" spans="1:25">
      <x:c r="A4580" s="0" t="s">
        <x:v>49</x:v>
      </x:c>
      <x:c r="B4580" s="0" t="n">
        <x:v>2889</x:v>
      </x:c>
      <x:c r="C4580" s="0" t="s">
        <x:v>21</x:v>
      </x:c>
      <x:c r="D4580" s="0" t="s">
        <x:v>28</x:v>
      </x:c>
      <x:c r="E4580" s="0" t="s">
        <x:v>23</x:v>
      </x:c>
      <x:c r="F4580" s="0" t="s">
        <x:v>26</x:v>
      </x:c>
      <x:c r="G4580" s="0" t="n">
        <x:v>117</x:v>
      </x:c>
      <x:c r="H4580" s="4" t="n">
        <x:v>177.84</x:v>
      </x:c>
      <x:c r="I4580" s="4" t="n">
        <x:v>117</x:v>
      </x:c>
      <x:c r="J4580" s="4" t="n">
        <x:v>1.52</x:v>
      </x:c>
      <x:c r="K4580" s="4">
        <x:f>I4580*J4580</x:f>
      </x:c>
      <x:c r="L4580" s="4" t="n">
        <x:v>0</x:v>
      </x:c>
      <x:c r="M4580" s="5">
        <x:f>J4580/3.234*100</x:f>
      </x:c>
      <x:c r="N4580" s="6">
        <x:f>M4580*L4580/100</x:f>
      </x:c>
      <x:c r="O4580" s="6">
        <x:f>H4580-N4580</x:f>
      </x:c>
    </x:row>
    <x:row r="4581" spans="1:25">
      <x:c r="A4581" s="0" t="s">
        <x:v>67</x:v>
      </x:c>
      <x:c r="B4581" s="0" t="n">
        <x:v>2903</x:v>
      </x:c>
      <x:c r="C4581" s="0" t="s">
        <x:v>21</x:v>
      </x:c>
      <x:c r="D4581" s="0" t="s">
        <x:v>22</x:v>
      </x:c>
      <x:c r="E4581" s="0" t="s">
        <x:v>23</x:v>
      </x:c>
      <x:c r="F4581" s="0" t="s">
        <x:v>20</x:v>
      </x:c>
      <x:c r="G4581" s="0" t="n">
        <x:v>117</x:v>
      </x:c>
      <x:c r="H4581" s="4" t="n">
        <x:v>43.384</x:v>
      </x:c>
      <x:c r="I4581" s="4" t="n">
        <x:v>117</x:v>
      </x:c>
      <x:c r="J4581" s="4" t="n">
        <x:v>0.371</x:v>
      </x:c>
      <x:c r="K4581" s="4">
        <x:f>I4581*J4581</x:f>
      </x:c>
      <x:c r="L4581" s="4" t="n">
        <x:v>0</x:v>
      </x:c>
      <x:c r="M4581" s="5">
        <x:f>J4581/2.492*100</x:f>
      </x:c>
      <x:c r="N4581" s="6">
        <x:f>M4581*L4581/100</x:f>
      </x:c>
      <x:c r="O4581" s="6">
        <x:f>H4581-N4581</x:f>
      </x:c>
    </x:row>
    <x:row r="4582" spans="1:25">
      <x:c r="A4582" s="0" t="s">
        <x:v>67</x:v>
      </x:c>
      <x:c r="B4582" s="0" t="n">
        <x:v>2903</x:v>
      </x:c>
      <x:c r="C4582" s="0" t="s">
        <x:v>21</x:v>
      </x:c>
      <x:c r="D4582" s="0" t="s">
        <x:v>22</x:v>
      </x:c>
      <x:c r="E4582" s="0" t="s">
        <x:v>23</x:v>
      </x:c>
      <x:c r="F4582" s="0" t="s">
        <x:v>20</x:v>
      </x:c>
      <x:c r="G4582" s="0" t="n">
        <x:v>117</x:v>
      </x:c>
      <x:c r="H4582" s="4" t="n">
        <x:v>39.897</x:v>
      </x:c>
      <x:c r="I4582" s="4" t="n">
        <x:v>117</x:v>
      </x:c>
      <x:c r="J4582" s="4" t="n">
        <x:v>0.341</x:v>
      </x:c>
      <x:c r="K4582" s="4">
        <x:f>I4582*J4582</x:f>
      </x:c>
      <x:c r="L4582" s="4" t="n">
        <x:v>0</x:v>
      </x:c>
      <x:c r="M4582" s="5">
        <x:f>J4582/2.492*100</x:f>
      </x:c>
      <x:c r="N4582" s="6">
        <x:f>M4582*L4582/100</x:f>
      </x:c>
      <x:c r="O4582" s="6">
        <x:f>H4582-N4582</x:f>
      </x:c>
    </x:row>
    <x:row r="4583" spans="1:25">
      <x:c r="A4583" s="0" t="s">
        <x:v>67</x:v>
      </x:c>
      <x:c r="B4583" s="0" t="n">
        <x:v>2903</x:v>
      </x:c>
      <x:c r="C4583" s="0" t="s">
        <x:v>21</x:v>
      </x:c>
      <x:c r="D4583" s="0" t="s">
        <x:v>28</x:v>
      </x:c>
      <x:c r="E4583" s="0" t="s">
        <x:v>19</x:v>
      </x:c>
      <x:c r="F4583" s="0" t="s">
        <x:v>26</x:v>
      </x:c>
      <x:c r="G4583" s="0" t="n">
        <x:v>117</x:v>
      </x:c>
      <x:c r="H4583" s="4" t="n">
        <x:v>30.429</x:v>
      </x:c>
      <x:c r="I4583" s="4" t="n">
        <x:v>117</x:v>
      </x:c>
      <x:c r="J4583" s="4" t="n">
        <x:v>0.26</x:v>
      </x:c>
      <x:c r="K4583" s="4">
        <x:f>I4583*J4583</x:f>
      </x:c>
      <x:c r="L4583" s="4" t="n">
        <x:v>0</x:v>
      </x:c>
      <x:c r="M4583" s="5">
        <x:f>J4583/2.492*100</x:f>
      </x:c>
      <x:c r="N4583" s="6">
        <x:f>M4583*L4583/100</x:f>
      </x:c>
      <x:c r="O4583" s="6">
        <x:f>H4583-N4583</x:f>
      </x:c>
    </x:row>
    <x:row r="4584" spans="1:25">
      <x:c r="A4584" s="0" t="s">
        <x:v>67</x:v>
      </x:c>
      <x:c r="B4584" s="0" t="n">
        <x:v>2903</x:v>
      </x:c>
      <x:c r="C4584" s="0" t="s">
        <x:v>21</x:v>
      </x:c>
      <x:c r="D4584" s="0" t="s">
        <x:v>28</x:v>
      </x:c>
      <x:c r="E4584" s="0" t="s">
        <x:v>23</x:v>
      </x:c>
      <x:c r="F4584" s="0" t="s">
        <x:v>26</x:v>
      </x:c>
      <x:c r="G4584" s="0" t="n">
        <x:v>117</x:v>
      </x:c>
      <x:c r="H4584" s="4" t="n">
        <x:v>177.84</x:v>
      </x:c>
      <x:c r="I4584" s="4" t="n">
        <x:v>117</x:v>
      </x:c>
      <x:c r="J4584" s="4" t="n">
        <x:v>1.52</x:v>
      </x:c>
      <x:c r="K4584" s="4">
        <x:f>I4584*J4584</x:f>
      </x:c>
      <x:c r="L4584" s="4" t="n">
        <x:v>0</x:v>
      </x:c>
      <x:c r="M4584" s="5">
        <x:f>J4584/2.492*100</x:f>
      </x:c>
      <x:c r="N4584" s="6">
        <x:f>M4584*L4584/100</x:f>
      </x:c>
      <x:c r="O4584" s="6">
        <x:f>H4584-N4584</x:f>
      </x:c>
    </x:row>
    <x:row r="4585" spans="1:25">
      <x:c r="A4585" s="0" t="s">
        <x:v>125</x:v>
      </x:c>
      <x:c r="B4585" s="0" t="n">
        <x:v>2904</x:v>
      </x:c>
      <x:c r="C4585" s="0" t="s">
        <x:v>21</x:v>
      </x:c>
      <x:c r="D4585" s="0" t="s">
        <x:v>22</x:v>
      </x:c>
      <x:c r="E4585" s="0" t="s">
        <x:v>23</x:v>
      </x:c>
      <x:c r="F4585" s="0" t="s">
        <x:v>20</x:v>
      </x:c>
      <x:c r="G4585" s="0" t="n">
        <x:v>167</x:v>
      </x:c>
      <x:c r="H4585" s="4" t="n">
        <x:v>39.897</x:v>
      </x:c>
      <x:c r="I4585" s="4" t="n">
        <x:v>167</x:v>
      </x:c>
      <x:c r="J4585" s="4" t="n">
        <x:v>0.239</x:v>
      </x:c>
      <x:c r="K4585" s="4">
        <x:f>I4585*J4585</x:f>
      </x:c>
      <x:c r="L4585" s="4" t="n">
        <x:v>264.595</x:v>
      </x:c>
      <x:c r="M4585" s="5">
        <x:f>J4585/3.161*100</x:f>
      </x:c>
      <x:c r="N4585" s="6">
        <x:f>M4585*L4585/100</x:f>
      </x:c>
      <x:c r="O4585" s="6">
        <x:f>H4585-N4585</x:f>
      </x:c>
    </x:row>
    <x:row r="4586" spans="1:25">
      <x:c r="A4586" s="0" t="s">
        <x:v>125</x:v>
      </x:c>
      <x:c r="B4586" s="0" t="n">
        <x:v>2904</x:v>
      </x:c>
      <x:c r="C4586" s="0" t="s">
        <x:v>21</x:v>
      </x:c>
      <x:c r="D4586" s="0" t="s">
        <x:v>22</x:v>
      </x:c>
      <x:c r="E4586" s="0" t="s">
        <x:v>23</x:v>
      </x:c>
      <x:c r="F4586" s="0" t="s">
        <x:v>20</x:v>
      </x:c>
      <x:c r="G4586" s="0" t="n">
        <x:v>167</x:v>
      </x:c>
      <x:c r="H4586" s="4" t="n">
        <x:v>17.05</x:v>
      </x:c>
      <x:c r="I4586" s="4" t="n">
        <x:v>167</x:v>
      </x:c>
      <x:c r="J4586" s="4" t="n">
        <x:v>0.102</x:v>
      </x:c>
      <x:c r="K4586" s="4">
        <x:f>I4586*J4586</x:f>
      </x:c>
      <x:c r="L4586" s="4" t="n">
        <x:v>264.595</x:v>
      </x:c>
      <x:c r="M4586" s="5">
        <x:f>J4586/3.161*100</x:f>
      </x:c>
      <x:c r="N4586" s="6">
        <x:f>M4586*L4586/100</x:f>
      </x:c>
      <x:c r="O4586" s="6">
        <x:f>H4586-N4586</x:f>
      </x:c>
    </x:row>
    <x:row r="4587" spans="1:25">
      <x:c r="A4587" s="0" t="s">
        <x:v>125</x:v>
      </x:c>
      <x:c r="B4587" s="0" t="n">
        <x:v>2904</x:v>
      </x:c>
      <x:c r="C4587" s="0" t="s">
        <x:v>21</x:v>
      </x:c>
      <x:c r="D4587" s="0" t="s">
        <x:v>22</x:v>
      </x:c>
      <x:c r="E4587" s="0" t="s">
        <x:v>23</x:v>
      </x:c>
      <x:c r="F4587" s="0" t="s">
        <x:v>20</x:v>
      </x:c>
      <x:c r="G4587" s="0" t="n">
        <x:v>167</x:v>
      </x:c>
      <x:c r="H4587" s="4" t="n">
        <x:v>43.384</x:v>
      </x:c>
      <x:c r="I4587" s="4" t="n">
        <x:v>167</x:v>
      </x:c>
      <x:c r="J4587" s="4" t="n">
        <x:v>0.26</x:v>
      </x:c>
      <x:c r="K4587" s="4">
        <x:f>I4587*J4587</x:f>
      </x:c>
      <x:c r="L4587" s="4" t="n">
        <x:v>264.595</x:v>
      </x:c>
      <x:c r="M4587" s="5">
        <x:f>J4587/3.161*100</x:f>
      </x:c>
      <x:c r="N4587" s="6">
        <x:f>M4587*L4587/100</x:f>
      </x:c>
      <x:c r="O4587" s="6">
        <x:f>H4587-N4587</x:f>
      </x:c>
    </x:row>
    <x:row r="4588" spans="1:25">
      <x:c r="A4588" s="0" t="s">
        <x:v>125</x:v>
      </x:c>
      <x:c r="B4588" s="0" t="n">
        <x:v>2904</x:v>
      </x:c>
      <x:c r="C4588" s="0" t="s">
        <x:v>21</x:v>
      </x:c>
      <x:c r="D4588" s="0" t="s">
        <x:v>22</x:v>
      </x:c>
      <x:c r="E4588" s="0" t="s">
        <x:v>23</x:v>
      </x:c>
      <x:c r="F4588" s="0" t="s">
        <x:v>20</x:v>
      </x:c>
      <x:c r="G4588" s="0" t="n">
        <x:v>167</x:v>
      </x:c>
      <x:c r="H4588" s="4" t="n">
        <x:v>43.384</x:v>
      </x:c>
      <x:c r="I4588" s="4" t="n">
        <x:v>167</x:v>
      </x:c>
      <x:c r="J4588" s="4" t="n">
        <x:v>0.26</x:v>
      </x:c>
      <x:c r="K4588" s="4">
        <x:f>I4588*J4588</x:f>
      </x:c>
      <x:c r="L4588" s="4" t="n">
        <x:v>264.595</x:v>
      </x:c>
      <x:c r="M4588" s="5">
        <x:f>J4588/3.161*100</x:f>
      </x:c>
      <x:c r="N4588" s="6">
        <x:f>M4588*L4588/100</x:f>
      </x:c>
      <x:c r="O4588" s="6">
        <x:f>H4588-N4588</x:f>
      </x:c>
    </x:row>
    <x:row r="4589" spans="1:25">
      <x:c r="A4589" s="0" t="s">
        <x:v>125</x:v>
      </x:c>
      <x:c r="B4589" s="0" t="n">
        <x:v>2904</x:v>
      </x:c>
      <x:c r="C4589" s="0" t="s">
        <x:v>21</x:v>
      </x:c>
      <x:c r="D4589" s="0" t="s">
        <x:v>22</x:v>
      </x:c>
      <x:c r="E4589" s="0" t="s">
        <x:v>23</x:v>
      </x:c>
      <x:c r="F4589" s="0" t="s">
        <x:v>20</x:v>
      </x:c>
      <x:c r="G4589" s="0" t="n">
        <x:v>167</x:v>
      </x:c>
      <x:c r="H4589" s="4" t="n">
        <x:v>43.384</x:v>
      </x:c>
      <x:c r="I4589" s="4" t="n">
        <x:v>167</x:v>
      </x:c>
      <x:c r="J4589" s="4" t="n">
        <x:v>0.26</x:v>
      </x:c>
      <x:c r="K4589" s="4">
        <x:f>I4589*J4589</x:f>
      </x:c>
      <x:c r="L4589" s="4" t="n">
        <x:v>264.595</x:v>
      </x:c>
      <x:c r="M4589" s="5">
        <x:f>J4589/3.161*100</x:f>
      </x:c>
      <x:c r="N4589" s="6">
        <x:f>M4589*L4589/100</x:f>
      </x:c>
      <x:c r="O4589" s="6">
        <x:f>H4589-N4589</x:f>
      </x:c>
    </x:row>
    <x:row r="4590" spans="1:25">
      <x:c r="A4590" s="0" t="s">
        <x:v>125</x:v>
      </x:c>
      <x:c r="B4590" s="0" t="n">
        <x:v>2904</x:v>
      </x:c>
      <x:c r="C4590" s="0" t="s">
        <x:v>21</x:v>
      </x:c>
      <x:c r="D4590" s="0" t="s">
        <x:v>22</x:v>
      </x:c>
      <x:c r="E4590" s="0" t="s">
        <x:v>23</x:v>
      </x:c>
      <x:c r="F4590" s="0" t="s">
        <x:v>20</x:v>
      </x:c>
      <x:c r="G4590" s="0" t="n">
        <x:v>167</x:v>
      </x:c>
      <x:c r="H4590" s="4" t="n">
        <x:v>43.384</x:v>
      </x:c>
      <x:c r="I4590" s="4" t="n">
        <x:v>167</x:v>
      </x:c>
      <x:c r="J4590" s="4" t="n">
        <x:v>0.26</x:v>
      </x:c>
      <x:c r="K4590" s="4">
        <x:f>I4590*J4590</x:f>
      </x:c>
      <x:c r="L4590" s="4" t="n">
        <x:v>264.595</x:v>
      </x:c>
      <x:c r="M4590" s="5">
        <x:f>J4590/3.161*100</x:f>
      </x:c>
      <x:c r="N4590" s="6">
        <x:f>M4590*L4590/100</x:f>
      </x:c>
      <x:c r="O4590" s="6">
        <x:f>H4590-N4590</x:f>
      </x:c>
    </x:row>
    <x:row r="4591" spans="1:25">
      <x:c r="A4591" s="0" t="s">
        <x:v>125</x:v>
      </x:c>
      <x:c r="B4591" s="0" t="n">
        <x:v>2904</x:v>
      </x:c>
      <x:c r="C4591" s="0" t="s">
        <x:v>21</x:v>
      </x:c>
      <x:c r="D4591" s="0" t="s">
        <x:v>28</x:v>
      </x:c>
      <x:c r="E4591" s="0" t="s">
        <x:v>19</x:v>
      </x:c>
      <x:c r="F4591" s="0" t="s">
        <x:v>26</x:v>
      </x:c>
      <x:c r="G4591" s="0" t="n">
        <x:v>167</x:v>
      </x:c>
      <x:c r="H4591" s="4" t="n">
        <x:v>43.423</x:v>
      </x:c>
      <x:c r="I4591" s="4" t="n">
        <x:v>167</x:v>
      </x:c>
      <x:c r="J4591" s="4" t="n">
        <x:v>0.26</x:v>
      </x:c>
      <x:c r="K4591" s="4">
        <x:f>I4591*J4591</x:f>
      </x:c>
      <x:c r="L4591" s="4" t="n">
        <x:v>264.595</x:v>
      </x:c>
      <x:c r="M4591" s="5">
        <x:f>J4591/3.161*100</x:f>
      </x:c>
      <x:c r="N4591" s="6">
        <x:f>M4591*L4591/100</x:f>
      </x:c>
      <x:c r="O4591" s="6">
        <x:f>H4591-N4591</x:f>
      </x:c>
    </x:row>
    <x:row r="4592" spans="1:25">
      <x:c r="A4592" s="0" t="s">
        <x:v>125</x:v>
      </x:c>
      <x:c r="B4592" s="0" t="n">
        <x:v>2904</x:v>
      </x:c>
      <x:c r="C4592" s="0" t="s">
        <x:v>21</x:v>
      </x:c>
      <x:c r="D4592" s="0" t="s">
        <x:v>28</x:v>
      </x:c>
      <x:c r="E4592" s="0" t="s">
        <x:v>23</x:v>
      </x:c>
      <x:c r="F4592" s="0" t="s">
        <x:v>26</x:v>
      </x:c>
      <x:c r="G4592" s="0" t="n">
        <x:v>167</x:v>
      </x:c>
      <x:c r="H4592" s="4" t="n">
        <x:v>253.839</x:v>
      </x:c>
      <x:c r="I4592" s="4" t="n">
        <x:v>167</x:v>
      </x:c>
      <x:c r="J4592" s="4" t="n">
        <x:v>1.52</x:v>
      </x:c>
      <x:c r="K4592" s="4">
        <x:f>I4592*J4592</x:f>
      </x:c>
      <x:c r="L4592" s="4" t="n">
        <x:v>264.595</x:v>
      </x:c>
      <x:c r="M4592" s="5">
        <x:f>J4592/3.161*100</x:f>
      </x:c>
      <x:c r="N4592" s="6">
        <x:f>M4592*L4592/100</x:f>
      </x:c>
      <x:c r="O4592" s="6">
        <x:f>H4592-N4592</x:f>
      </x:c>
    </x:row>
    <x:row r="4593" spans="1:25">
      <x:c r="A4593" s="0" t="s">
        <x:v>141</x:v>
      </x:c>
      <x:c r="B4593" s="0" t="n">
        <x:v>2905</x:v>
      </x:c>
      <x:c r="C4593" s="0" t="s">
        <x:v>21</x:v>
      </x:c>
      <x:c r="D4593" s="0" t="s">
        <x:v>22</x:v>
      </x:c>
      <x:c r="E4593" s="0" t="s">
        <x:v>23</x:v>
      </x:c>
      <x:c r="F4593" s="0" t="s">
        <x:v>20</x:v>
      </x:c>
      <x:c r="G4593" s="0" t="n">
        <x:v>187</x:v>
      </x:c>
      <x:c r="H4593" s="4" t="n">
        <x:v>3.41</x:v>
      </x:c>
      <x:c r="I4593" s="4" t="n">
        <x:v>187</x:v>
      </x:c>
      <x:c r="J4593" s="4" t="n">
        <x:v>0.018</x:v>
      </x:c>
      <x:c r="K4593" s="4">
        <x:f>I4593*J4593</x:f>
      </x:c>
      <x:c r="L4593" s="4" t="n">
        <x:v>0</x:v>
      </x:c>
      <x:c r="M4593" s="5">
        <x:f>J4593/2.353*100</x:f>
      </x:c>
      <x:c r="N4593" s="6">
        <x:f>M4593*L4593/100</x:f>
      </x:c>
      <x:c r="O4593" s="6">
        <x:f>H4593-N4593</x:f>
      </x:c>
    </x:row>
    <x:row r="4594" spans="1:25">
      <x:c r="A4594" s="0" t="s">
        <x:v>141</x:v>
      </x:c>
      <x:c r="B4594" s="0" t="n">
        <x:v>2905</x:v>
      </x:c>
      <x:c r="C4594" s="0" t="s">
        <x:v>21</x:v>
      </x:c>
      <x:c r="D4594" s="0" t="s">
        <x:v>22</x:v>
      </x:c>
      <x:c r="E4594" s="0" t="s">
        <x:v>23</x:v>
      </x:c>
      <x:c r="F4594" s="0" t="s">
        <x:v>20</x:v>
      </x:c>
      <x:c r="G4594" s="0" t="n">
        <x:v>187</x:v>
      </x:c>
      <x:c r="H4594" s="4" t="n">
        <x:v>43.384</x:v>
      </x:c>
      <x:c r="I4594" s="4" t="n">
        <x:v>187</x:v>
      </x:c>
      <x:c r="J4594" s="4" t="n">
        <x:v>0.232</x:v>
      </x:c>
      <x:c r="K4594" s="4">
        <x:f>I4594*J4594</x:f>
      </x:c>
      <x:c r="L4594" s="4" t="n">
        <x:v>0</x:v>
      </x:c>
      <x:c r="M4594" s="5">
        <x:f>J4594/2.353*100</x:f>
      </x:c>
      <x:c r="N4594" s="6">
        <x:f>M4594*L4594/100</x:f>
      </x:c>
      <x:c r="O4594" s="6">
        <x:f>H4594-N4594</x:f>
      </x:c>
    </x:row>
    <x:row r="4595" spans="1:25">
      <x:c r="A4595" s="0" t="s">
        <x:v>141</x:v>
      </x:c>
      <x:c r="B4595" s="0" t="n">
        <x:v>2905</x:v>
      </x:c>
      <x:c r="C4595" s="0" t="s">
        <x:v>21</x:v>
      </x:c>
      <x:c r="D4595" s="0" t="s">
        <x:v>22</x:v>
      </x:c>
      <x:c r="E4595" s="0" t="s">
        <x:v>23</x:v>
      </x:c>
      <x:c r="F4595" s="0" t="s">
        <x:v>20</x:v>
      </x:c>
      <x:c r="G4595" s="0" t="n">
        <x:v>187</x:v>
      </x:c>
      <x:c r="H4595" s="4" t="n">
        <x:v>39.897</x:v>
      </x:c>
      <x:c r="I4595" s="4" t="n">
        <x:v>187</x:v>
      </x:c>
      <x:c r="J4595" s="4" t="n">
        <x:v>0.213</x:v>
      </x:c>
      <x:c r="K4595" s="4">
        <x:f>I4595*J4595</x:f>
      </x:c>
      <x:c r="L4595" s="4" t="n">
        <x:v>0</x:v>
      </x:c>
      <x:c r="M4595" s="5">
        <x:f>J4595/2.353*100</x:f>
      </x:c>
      <x:c r="N4595" s="6">
        <x:f>M4595*L4595/100</x:f>
      </x:c>
      <x:c r="O4595" s="6">
        <x:f>H4595-N4595</x:f>
      </x:c>
    </x:row>
    <x:row r="4596" spans="1:25">
      <x:c r="A4596" s="0" t="s">
        <x:v>141</x:v>
      </x:c>
      <x:c r="B4596" s="0" t="n">
        <x:v>2905</x:v>
      </x:c>
      <x:c r="C4596" s="0" t="s">
        <x:v>21</x:v>
      </x:c>
      <x:c r="D4596" s="0" t="s">
        <x:v>22</x:v>
      </x:c>
      <x:c r="E4596" s="0" t="s">
        <x:v>23</x:v>
      </x:c>
      <x:c r="F4596" s="0" t="s">
        <x:v>20</x:v>
      </x:c>
      <x:c r="G4596" s="0" t="n">
        <x:v>187</x:v>
      </x:c>
      <x:c r="H4596" s="4" t="n">
        <x:v>2.728</x:v>
      </x:c>
      <x:c r="I4596" s="4" t="n">
        <x:v>187</x:v>
      </x:c>
      <x:c r="J4596" s="4" t="n">
        <x:v>0.015</x:v>
      </x:c>
      <x:c r="K4596" s="4">
        <x:f>I4596*J4596</x:f>
      </x:c>
      <x:c r="L4596" s="4" t="n">
        <x:v>0</x:v>
      </x:c>
      <x:c r="M4596" s="5">
        <x:f>J4596/2.353*100</x:f>
      </x:c>
      <x:c r="N4596" s="6">
        <x:f>M4596*L4596/100</x:f>
      </x:c>
      <x:c r="O4596" s="6">
        <x:f>H4596-N4596</x:f>
      </x:c>
    </x:row>
    <x:row r="4597" spans="1:25">
      <x:c r="A4597" s="0" t="s">
        <x:v>141</x:v>
      </x:c>
      <x:c r="B4597" s="0" t="n">
        <x:v>2905</x:v>
      </x:c>
      <x:c r="C4597" s="0" t="s">
        <x:v>21</x:v>
      </x:c>
      <x:c r="D4597" s="0" t="s">
        <x:v>22</x:v>
      </x:c>
      <x:c r="E4597" s="0" t="s">
        <x:v>23</x:v>
      </x:c>
      <x:c r="F4597" s="0" t="s">
        <x:v>20</x:v>
      </x:c>
      <x:c r="G4597" s="0" t="n">
        <x:v>187</x:v>
      </x:c>
      <x:c r="H4597" s="4" t="n">
        <x:v>17.732</x:v>
      </x:c>
      <x:c r="I4597" s="4" t="n">
        <x:v>187</x:v>
      </x:c>
      <x:c r="J4597" s="4" t="n">
        <x:v>0.095</x:v>
      </x:c>
      <x:c r="K4597" s="4">
        <x:f>I4597*J4597</x:f>
      </x:c>
      <x:c r="L4597" s="4" t="n">
        <x:v>0</x:v>
      </x:c>
      <x:c r="M4597" s="5">
        <x:f>J4597/2.353*100</x:f>
      </x:c>
      <x:c r="N4597" s="6">
        <x:f>M4597*L4597/100</x:f>
      </x:c>
      <x:c r="O4597" s="6">
        <x:f>H4597-N4597</x:f>
      </x:c>
    </x:row>
    <x:row r="4598" spans="1:25">
      <x:c r="A4598" s="0" t="s">
        <x:v>141</x:v>
      </x:c>
      <x:c r="B4598" s="0" t="n">
        <x:v>2905</x:v>
      </x:c>
      <x:c r="C4598" s="0" t="s">
        <x:v>21</x:v>
      </x:c>
      <x:c r="D4598" s="0" t="s">
        <x:v>28</x:v>
      </x:c>
      <x:c r="E4598" s="0" t="s">
        <x:v>19</x:v>
      </x:c>
      <x:c r="F4598" s="0" t="s">
        <x:v>26</x:v>
      </x:c>
      <x:c r="G4598" s="0" t="n">
        <x:v>187</x:v>
      </x:c>
      <x:c r="H4598" s="4" t="n">
        <x:v>48.623</x:v>
      </x:c>
      <x:c r="I4598" s="4" t="n">
        <x:v>187</x:v>
      </x:c>
      <x:c r="J4598" s="4" t="n">
        <x:v>0.26</x:v>
      </x:c>
      <x:c r="K4598" s="4">
        <x:f>I4598*J4598</x:f>
      </x:c>
      <x:c r="L4598" s="4" t="n">
        <x:v>0</x:v>
      </x:c>
      <x:c r="M4598" s="5">
        <x:f>J4598/2.353*100</x:f>
      </x:c>
      <x:c r="N4598" s="6">
        <x:f>M4598*L4598/100</x:f>
      </x:c>
      <x:c r="O4598" s="6">
        <x:f>H4598-N4598</x:f>
      </x:c>
    </x:row>
    <x:row r="4599" spans="1:25">
      <x:c r="A4599" s="0" t="s">
        <x:v>141</x:v>
      </x:c>
      <x:c r="B4599" s="0" t="n">
        <x:v>2905</x:v>
      </x:c>
      <x:c r="C4599" s="0" t="s">
        <x:v>21</x:v>
      </x:c>
      <x:c r="D4599" s="0" t="s">
        <x:v>28</x:v>
      </x:c>
      <x:c r="E4599" s="0" t="s">
        <x:v>23</x:v>
      </x:c>
      <x:c r="F4599" s="0" t="s">
        <x:v>26</x:v>
      </x:c>
      <x:c r="G4599" s="0" t="n">
        <x:v>187</x:v>
      </x:c>
      <x:c r="H4599" s="4" t="n">
        <x:v>284.239</x:v>
      </x:c>
      <x:c r="I4599" s="4" t="n">
        <x:v>187</x:v>
      </x:c>
      <x:c r="J4599" s="4" t="n">
        <x:v>1.52</x:v>
      </x:c>
      <x:c r="K4599" s="4">
        <x:f>I4599*J4599</x:f>
      </x:c>
      <x:c r="L4599" s="4" t="n">
        <x:v>0</x:v>
      </x:c>
      <x:c r="M4599" s="5">
        <x:f>J4599/2.353*100</x:f>
      </x:c>
      <x:c r="N4599" s="6">
        <x:f>M4599*L4599/100</x:f>
      </x:c>
      <x:c r="O4599" s="6">
        <x:f>H4599-N4599</x:f>
      </x:c>
    </x:row>
    <x:row r="4600" spans="1:25">
      <x:c r="A4600" s="0" t="s">
        <x:v>112</x:v>
      </x:c>
      <x:c r="B4600" s="0" t="n">
        <x:v>2906</x:v>
      </x:c>
      <x:c r="C4600" s="0" t="s">
        <x:v>21</x:v>
      </x:c>
      <x:c r="D4600" s="0" t="s">
        <x:v>22</x:v>
      </x:c>
      <x:c r="E4600" s="0" t="s">
        <x:v>23</x:v>
      </x:c>
      <x:c r="F4600" s="0" t="s">
        <x:v>20</x:v>
      </x:c>
      <x:c r="G4600" s="0" t="n">
        <x:v>117</x:v>
      </x:c>
      <x:c r="H4600" s="4" t="n">
        <x:v>43.384</x:v>
      </x:c>
      <x:c r="I4600" s="4" t="n">
        <x:v>117</x:v>
      </x:c>
      <x:c r="J4600" s="4" t="n">
        <x:v>0.371</x:v>
      </x:c>
      <x:c r="K4600" s="4">
        <x:f>I4600*J4600</x:f>
      </x:c>
      <x:c r="L4600" s="4" t="n">
        <x:v>85.591</x:v>
      </x:c>
      <x:c r="M4600" s="5">
        <x:f>J4600/3.234*100</x:f>
      </x:c>
      <x:c r="N4600" s="6">
        <x:f>M4600*L4600/100</x:f>
      </x:c>
      <x:c r="O4600" s="6">
        <x:f>H4600-N4600</x:f>
      </x:c>
    </x:row>
    <x:row r="4601" spans="1:25">
      <x:c r="A4601" s="0" t="s">
        <x:v>112</x:v>
      </x:c>
      <x:c r="B4601" s="0" t="n">
        <x:v>2906</x:v>
      </x:c>
      <x:c r="C4601" s="0" t="s">
        <x:v>21</x:v>
      </x:c>
      <x:c r="D4601" s="0" t="s">
        <x:v>22</x:v>
      </x:c>
      <x:c r="E4601" s="0" t="s">
        <x:v>23</x:v>
      </x:c>
      <x:c r="F4601" s="0" t="s">
        <x:v>20</x:v>
      </x:c>
      <x:c r="G4601" s="0" t="n">
        <x:v>117</x:v>
      </x:c>
      <x:c r="H4601" s="4" t="n">
        <x:v>43.384</x:v>
      </x:c>
      <x:c r="I4601" s="4" t="n">
        <x:v>117</x:v>
      </x:c>
      <x:c r="J4601" s="4" t="n">
        <x:v>0.371</x:v>
      </x:c>
      <x:c r="K4601" s="4">
        <x:f>I4601*J4601</x:f>
      </x:c>
      <x:c r="L4601" s="4" t="n">
        <x:v>85.591</x:v>
      </x:c>
      <x:c r="M4601" s="5">
        <x:f>J4601/3.234*100</x:f>
      </x:c>
      <x:c r="N4601" s="6">
        <x:f>M4601*L4601/100</x:f>
      </x:c>
      <x:c r="O4601" s="6">
        <x:f>H4601-N4601</x:f>
      </x:c>
    </x:row>
    <x:row r="4602" spans="1:25">
      <x:c r="A4602" s="0" t="s">
        <x:v>112</x:v>
      </x:c>
      <x:c r="B4602" s="0" t="n">
        <x:v>2906</x:v>
      </x:c>
      <x:c r="C4602" s="0" t="s">
        <x:v>21</x:v>
      </x:c>
      <x:c r="D4602" s="0" t="s">
        <x:v>22</x:v>
      </x:c>
      <x:c r="E4602" s="0" t="s">
        <x:v>23</x:v>
      </x:c>
      <x:c r="F4602" s="0" t="s">
        <x:v>20</x:v>
      </x:c>
      <x:c r="G4602" s="0" t="n">
        <x:v>117</x:v>
      </x:c>
      <x:c r="H4602" s="4" t="n">
        <x:v>43.384</x:v>
      </x:c>
      <x:c r="I4602" s="4" t="n">
        <x:v>117</x:v>
      </x:c>
      <x:c r="J4602" s="4" t="n">
        <x:v>0.371</x:v>
      </x:c>
      <x:c r="K4602" s="4">
        <x:f>I4602*J4602</x:f>
      </x:c>
      <x:c r="L4602" s="4" t="n">
        <x:v>85.591</x:v>
      </x:c>
      <x:c r="M4602" s="5">
        <x:f>J4602/3.234*100</x:f>
      </x:c>
      <x:c r="N4602" s="6">
        <x:f>M4602*L4602/100</x:f>
      </x:c>
      <x:c r="O4602" s="6">
        <x:f>H4602-N4602</x:f>
      </x:c>
    </x:row>
    <x:row r="4603" spans="1:25">
      <x:c r="A4603" s="0" t="s">
        <x:v>112</x:v>
      </x:c>
      <x:c r="B4603" s="0" t="n">
        <x:v>2906</x:v>
      </x:c>
      <x:c r="C4603" s="0" t="s">
        <x:v>21</x:v>
      </x:c>
      <x:c r="D4603" s="0" t="s">
        <x:v>22</x:v>
      </x:c>
      <x:c r="E4603" s="0" t="s">
        <x:v>23</x:v>
      </x:c>
      <x:c r="F4603" s="0" t="s">
        <x:v>20</x:v>
      </x:c>
      <x:c r="G4603" s="0" t="n">
        <x:v>117</x:v>
      </x:c>
      <x:c r="H4603" s="4" t="n">
        <x:v>39.897</x:v>
      </x:c>
      <x:c r="I4603" s="4" t="n">
        <x:v>117</x:v>
      </x:c>
      <x:c r="J4603" s="4" t="n">
        <x:v>0.341</x:v>
      </x:c>
      <x:c r="K4603" s="4">
        <x:f>I4603*J4603</x:f>
      </x:c>
      <x:c r="L4603" s="4" t="n">
        <x:v>85.591</x:v>
      </x:c>
      <x:c r="M4603" s="5">
        <x:f>J4603/3.234*100</x:f>
      </x:c>
      <x:c r="N4603" s="6">
        <x:f>M4603*L4603/100</x:f>
      </x:c>
      <x:c r="O4603" s="6">
        <x:f>H4603-N4603</x:f>
      </x:c>
    </x:row>
    <x:row r="4604" spans="1:25">
      <x:c r="A4604" s="0" t="s">
        <x:v>112</x:v>
      </x:c>
      <x:c r="B4604" s="0" t="n">
        <x:v>2906</x:v>
      </x:c>
      <x:c r="C4604" s="0" t="s">
        <x:v>21</x:v>
      </x:c>
      <x:c r="D4604" s="0" t="s">
        <x:v>28</x:v>
      </x:c>
      <x:c r="E4604" s="0" t="s">
        <x:v>19</x:v>
      </x:c>
      <x:c r="F4604" s="0" t="s">
        <x:v>26</x:v>
      </x:c>
      <x:c r="G4604" s="0" t="n">
        <x:v>117</x:v>
      </x:c>
      <x:c r="H4604" s="4" t="n">
        <x:v>30.426</x:v>
      </x:c>
      <x:c r="I4604" s="4" t="n">
        <x:v>117</x:v>
      </x:c>
      <x:c r="J4604" s="4" t="n">
        <x:v>0.26</x:v>
      </x:c>
      <x:c r="K4604" s="4">
        <x:f>I4604*J4604</x:f>
      </x:c>
      <x:c r="L4604" s="4" t="n">
        <x:v>85.591</x:v>
      </x:c>
      <x:c r="M4604" s="5">
        <x:f>J4604/3.234*100</x:f>
      </x:c>
      <x:c r="N4604" s="6">
        <x:f>M4604*L4604/100</x:f>
      </x:c>
      <x:c r="O4604" s="6">
        <x:f>H4604-N4604</x:f>
      </x:c>
    </x:row>
    <x:row r="4605" spans="1:25">
      <x:c r="A4605" s="0" t="s">
        <x:v>112</x:v>
      </x:c>
      <x:c r="B4605" s="0" t="n">
        <x:v>2906</x:v>
      </x:c>
      <x:c r="C4605" s="0" t="s">
        <x:v>21</x:v>
      </x:c>
      <x:c r="D4605" s="0" t="s">
        <x:v>28</x:v>
      </x:c>
      <x:c r="E4605" s="0" t="s">
        <x:v>23</x:v>
      </x:c>
      <x:c r="F4605" s="0" t="s">
        <x:v>26</x:v>
      </x:c>
      <x:c r="G4605" s="0" t="n">
        <x:v>117</x:v>
      </x:c>
      <x:c r="H4605" s="4" t="n">
        <x:v>177.84</x:v>
      </x:c>
      <x:c r="I4605" s="4" t="n">
        <x:v>117</x:v>
      </x:c>
      <x:c r="J4605" s="4" t="n">
        <x:v>1.52</x:v>
      </x:c>
      <x:c r="K4605" s="4">
        <x:f>I4605*J4605</x:f>
      </x:c>
      <x:c r="L4605" s="4" t="n">
        <x:v>85.591</x:v>
      </x:c>
      <x:c r="M4605" s="5">
        <x:f>J4605/3.234*100</x:f>
      </x:c>
      <x:c r="N4605" s="6">
        <x:f>M4605*L4605/100</x:f>
      </x:c>
      <x:c r="O4605" s="6">
        <x:f>H4605-N4605</x:f>
      </x:c>
    </x:row>
    <x:row r="4606" spans="1:25">
      <x:c r="A4606" s="0" t="s">
        <x:v>120</x:v>
      </x:c>
      <x:c r="B4606" s="0" t="n">
        <x:v>2907</x:v>
      </x:c>
      <x:c r="C4606" s="0" t="s">
        <x:v>21</x:v>
      </x:c>
      <x:c r="D4606" s="0" t="s">
        <x:v>22</x:v>
      </x:c>
      <x:c r="E4606" s="0" t="s">
        <x:v>74</x:v>
      </x:c>
      <x:c r="F4606" s="0" t="s">
        <x:v>20</x:v>
      </x:c>
      <x:c r="G4606" s="0" t="n">
        <x:v>173</x:v>
      </x:c>
      <x:c r="H4606" s="4" t="n">
        <x:v>50.4</x:v>
      </x:c>
      <x:c r="I4606" s="4" t="n">
        <x:v>173</x:v>
      </x:c>
      <x:c r="J4606" s="4" t="n">
        <x:v>0.291</x:v>
      </x:c>
      <x:c r="K4606" s="4">
        <x:f>I4606*J4606</x:f>
      </x:c>
      <x:c r="L4606" s="4" t="n">
        <x:v>0</x:v>
      </x:c>
      <x:c r="M4606" s="5">
        <x:f>J4606/2.057*100</x:f>
      </x:c>
      <x:c r="N4606" s="6">
        <x:f>M4606*L4606/100</x:f>
      </x:c>
      <x:c r="O4606" s="6">
        <x:f>H4606-N4606</x:f>
      </x:c>
    </x:row>
    <x:row r="4607" spans="1:25">
      <x:c r="A4607" s="0" t="s">
        <x:v>120</x:v>
      </x:c>
      <x:c r="B4607" s="0" t="n">
        <x:v>2907</x:v>
      </x:c>
      <x:c r="C4607" s="0" t="s">
        <x:v>21</x:v>
      </x:c>
      <x:c r="D4607" s="0" t="s">
        <x:v>22</x:v>
      </x:c>
      <x:c r="E4607" s="0" t="s">
        <x:v>74</x:v>
      </x:c>
      <x:c r="F4607" s="0" t="s">
        <x:v>20</x:v>
      </x:c>
      <x:c r="G4607" s="0" t="n">
        <x:v>173</x:v>
      </x:c>
      <x:c r="H4607" s="4" t="n">
        <x:v>50.4</x:v>
      </x:c>
      <x:c r="I4607" s="4" t="n">
        <x:v>173</x:v>
      </x:c>
      <x:c r="J4607" s="4" t="n">
        <x:v>0.291</x:v>
      </x:c>
      <x:c r="K4607" s="4">
        <x:f>I4607*J4607</x:f>
      </x:c>
      <x:c r="L4607" s="4" t="n">
        <x:v>0</x:v>
      </x:c>
      <x:c r="M4607" s="5">
        <x:f>J4607/2.057*100</x:f>
      </x:c>
      <x:c r="N4607" s="6">
        <x:f>M4607*L4607/100</x:f>
      </x:c>
      <x:c r="O4607" s="6">
        <x:f>H4607-N4607</x:f>
      </x:c>
    </x:row>
    <x:row r="4608" spans="1:25">
      <x:c r="A4608" s="0" t="s">
        <x:v>120</x:v>
      </x:c>
      <x:c r="B4608" s="0" t="n">
        <x:v>2907</x:v>
      </x:c>
      <x:c r="C4608" s="0" t="s">
        <x:v>21</x:v>
      </x:c>
      <x:c r="D4608" s="0" t="s">
        <x:v>33</x:v>
      </x:c>
      <x:c r="E4608" s="0" t="s">
        <x:v>73</x:v>
      </x:c>
      <x:c r="F4608" s="0" t="s">
        <x:v>20</x:v>
      </x:c>
      <x:c r="G4608" s="0" t="n">
        <x:v>173</x:v>
      </x:c>
      <x:c r="H4608" s="4" t="n">
        <x:v>46.018</x:v>
      </x:c>
      <x:c r="I4608" s="4" t="n">
        <x:v>173</x:v>
      </x:c>
      <x:c r="J4608" s="4" t="n">
        <x:v>0.266</x:v>
      </x:c>
      <x:c r="K4608" s="4">
        <x:f>I4608*J4608</x:f>
      </x:c>
      <x:c r="L4608" s="4" t="n">
        <x:v>0</x:v>
      </x:c>
      <x:c r="M4608" s="5">
        <x:f>J4608/2.057*100</x:f>
      </x:c>
      <x:c r="N4608" s="6">
        <x:f>M4608*L4608/100</x:f>
      </x:c>
      <x:c r="O4608" s="6">
        <x:f>H4608-N4608</x:f>
      </x:c>
    </x:row>
    <x:row r="4609" spans="1:25">
      <x:c r="A4609" s="0" t="s">
        <x:v>120</x:v>
      </x:c>
      <x:c r="B4609" s="0" t="n">
        <x:v>2907</x:v>
      </x:c>
      <x:c r="C4609" s="0" t="s">
        <x:v>21</x:v>
      </x:c>
      <x:c r="D4609" s="0" t="s">
        <x:v>22</x:v>
      </x:c>
      <x:c r="E4609" s="0" t="s">
        <x:v>74</x:v>
      </x:c>
      <x:c r="F4609" s="0" t="s">
        <x:v>20</x:v>
      </x:c>
      <x:c r="G4609" s="0" t="n">
        <x:v>173</x:v>
      </x:c>
      <x:c r="H4609" s="4" t="n">
        <x:v>50.4</x:v>
      </x:c>
      <x:c r="I4609" s="4" t="n">
        <x:v>173</x:v>
      </x:c>
      <x:c r="J4609" s="4" t="n">
        <x:v>0.291</x:v>
      </x:c>
      <x:c r="K4609" s="4">
        <x:f>I4609*J4609</x:f>
      </x:c>
      <x:c r="L4609" s="4" t="n">
        <x:v>0</x:v>
      </x:c>
      <x:c r="M4609" s="5">
        <x:f>J4609/2.057*100</x:f>
      </x:c>
      <x:c r="N4609" s="6">
        <x:f>M4609*L4609/100</x:f>
      </x:c>
      <x:c r="O4609" s="6">
        <x:f>H4609-N4609</x:f>
      </x:c>
    </x:row>
    <x:row r="4610" spans="1:25">
      <x:c r="A4610" s="0" t="s">
        <x:v>120</x:v>
      </x:c>
      <x:c r="B4610" s="0" t="n">
        <x:v>2907</x:v>
      </x:c>
      <x:c r="C4610" s="0" t="s">
        <x:v>21</x:v>
      </x:c>
      <x:c r="D4610" s="0" t="s">
        <x:v>33</x:v>
      </x:c>
      <x:c r="E4610" s="0" t="s">
        <x:v>73</x:v>
      </x:c>
      <x:c r="F4610" s="0" t="s">
        <x:v>26</x:v>
      </x:c>
      <x:c r="G4610" s="0" t="n">
        <x:v>173</x:v>
      </x:c>
      <x:c r="H4610" s="4" t="n">
        <x:v>13.495</x:v>
      </x:c>
      <x:c r="I4610" s="4" t="n">
        <x:v>173</x:v>
      </x:c>
      <x:c r="J4610" s="4" t="n">
        <x:v>0.078</x:v>
      </x:c>
      <x:c r="K4610" s="4">
        <x:f>I4610*J4610</x:f>
      </x:c>
      <x:c r="L4610" s="4" t="n">
        <x:v>0</x:v>
      </x:c>
      <x:c r="M4610" s="5">
        <x:f>J4610/2.057*100</x:f>
      </x:c>
      <x:c r="N4610" s="6">
        <x:f>M4610*L4610/100</x:f>
      </x:c>
      <x:c r="O4610" s="6">
        <x:f>H4610-N4610</x:f>
      </x:c>
    </x:row>
    <x:row r="4611" spans="1:25">
      <x:c r="A4611" s="0" t="s">
        <x:v>120</x:v>
      </x:c>
      <x:c r="B4611" s="0" t="n">
        <x:v>2907</x:v>
      </x:c>
      <x:c r="C4611" s="0" t="s">
        <x:v>21</x:v>
      </x:c>
      <x:c r="D4611" s="0" t="s">
        <x:v>36</x:v>
      </x:c>
      <x:c r="E4611" s="0" t="s">
        <x:v>75</x:v>
      </x:c>
      <x:c r="F4611" s="0" t="s">
        <x:v>26</x:v>
      </x:c>
      <x:c r="G4611" s="0" t="n">
        <x:v>173</x:v>
      </x:c>
      <x:c r="H4611" s="4" t="n">
        <x:v>72.66</x:v>
      </x:c>
      <x:c r="I4611" s="4" t="n">
        <x:v>173</x:v>
      </x:c>
      <x:c r="J4611" s="4" t="n">
        <x:v>0.42</x:v>
      </x:c>
      <x:c r="K4611" s="4">
        <x:f>I4611*J4611</x:f>
      </x:c>
      <x:c r="L4611" s="4" t="n">
        <x:v>0</x:v>
      </x:c>
      <x:c r="M4611" s="5">
        <x:f>J4611/2.057*100</x:f>
      </x:c>
      <x:c r="N4611" s="6">
        <x:f>M4611*L4611/100</x:f>
      </x:c>
      <x:c r="O4611" s="6">
        <x:f>H4611-N4611</x:f>
      </x:c>
    </x:row>
    <x:row r="4612" spans="1:25">
      <x:c r="A4612" s="0" t="s">
        <x:v>120</x:v>
      </x:c>
      <x:c r="B4612" s="0" t="n">
        <x:v>2907</x:v>
      </x:c>
      <x:c r="C4612" s="0" t="s">
        <x:v>21</x:v>
      </x:c>
      <x:c r="D4612" s="0" t="s">
        <x:v>36</x:v>
      </x:c>
      <x:c r="E4612" s="0" t="s">
        <x:v>76</x:v>
      </x:c>
      <x:c r="F4612" s="0" t="s">
        <x:v>26</x:v>
      </x:c>
      <x:c r="G4612" s="0" t="n">
        <x:v>173</x:v>
      </x:c>
      <x:c r="H4612" s="4" t="n">
        <x:v>72.66</x:v>
      </x:c>
      <x:c r="I4612" s="4" t="n">
        <x:v>173</x:v>
      </x:c>
      <x:c r="J4612" s="4" t="n">
        <x:v>0.42</x:v>
      </x:c>
      <x:c r="K4612" s="4">
        <x:f>I4612*J4612</x:f>
      </x:c>
      <x:c r="L4612" s="4" t="n">
        <x:v>0</x:v>
      </x:c>
      <x:c r="M4612" s="5">
        <x:f>J4612/2.057*100</x:f>
      </x:c>
      <x:c r="N4612" s="6">
        <x:f>M4612*L4612/100</x:f>
      </x:c>
      <x:c r="O4612" s="6">
        <x:f>H4612-N4612</x:f>
      </x:c>
    </x:row>
    <x:row r="4613" spans="1:25">
      <x:c r="A4613" s="0" t="s">
        <x:v>48</x:v>
      </x:c>
      <x:c r="B4613" s="0" t="n">
        <x:v>2908</x:v>
      </x:c>
      <x:c r="C4613" s="0" t="s">
        <x:v>21</x:v>
      </x:c>
      <x:c r="D4613" s="0" t="s">
        <x:v>33</x:v>
      </x:c>
      <x:c r="E4613" s="0" t="s">
        <x:v>73</x:v>
      </x:c>
      <x:c r="F4613" s="0" t="s">
        <x:v>20</x:v>
      </x:c>
      <x:c r="G4613" s="0" t="n">
        <x:v>173</x:v>
      </x:c>
      <x:c r="H4613" s="4" t="n">
        <x:v>46.018</x:v>
      </x:c>
      <x:c r="I4613" s="4" t="n">
        <x:v>173</x:v>
      </x:c>
      <x:c r="J4613" s="4" t="n">
        <x:v>0.266</x:v>
      </x:c>
      <x:c r="K4613" s="4">
        <x:f>I4613*J4613</x:f>
      </x:c>
      <x:c r="L4613" s="4" t="n">
        <x:v>141.389</x:v>
      </x:c>
      <x:c r="M4613" s="5">
        <x:f>J4613/2.049*100</x:f>
      </x:c>
      <x:c r="N4613" s="6">
        <x:f>M4613*L4613/100</x:f>
      </x:c>
      <x:c r="O4613" s="6">
        <x:f>H4613-N4613</x:f>
      </x:c>
    </x:row>
    <x:row r="4614" spans="1:25">
      <x:c r="A4614" s="0" t="s">
        <x:v>48</x:v>
      </x:c>
      <x:c r="B4614" s="0" t="n">
        <x:v>2908</x:v>
      </x:c>
      <x:c r="C4614" s="0" t="s">
        <x:v>21</x:v>
      </x:c>
      <x:c r="D4614" s="0" t="s">
        <x:v>22</x:v>
      </x:c>
      <x:c r="E4614" s="0" t="s">
        <x:v>74</x:v>
      </x:c>
      <x:c r="F4614" s="0" t="s">
        <x:v>20</x:v>
      </x:c>
      <x:c r="G4614" s="0" t="n">
        <x:v>173</x:v>
      </x:c>
      <x:c r="H4614" s="4" t="n">
        <x:v>50.4</x:v>
      </x:c>
      <x:c r="I4614" s="4" t="n">
        <x:v>173</x:v>
      </x:c>
      <x:c r="J4614" s="4" t="n">
        <x:v>0.291</x:v>
      </x:c>
      <x:c r="K4614" s="4">
        <x:f>I4614*J4614</x:f>
      </x:c>
      <x:c r="L4614" s="4" t="n">
        <x:v>141.389</x:v>
      </x:c>
      <x:c r="M4614" s="5">
        <x:f>J4614/2.049*100</x:f>
      </x:c>
      <x:c r="N4614" s="6">
        <x:f>M4614*L4614/100</x:f>
      </x:c>
      <x:c r="O4614" s="6">
        <x:f>H4614-N4614</x:f>
      </x:c>
    </x:row>
    <x:row r="4615" spans="1:25">
      <x:c r="A4615" s="0" t="s">
        <x:v>48</x:v>
      </x:c>
      <x:c r="B4615" s="0" t="n">
        <x:v>2908</x:v>
      </x:c>
      <x:c r="C4615" s="0" t="s">
        <x:v>21</x:v>
      </x:c>
      <x:c r="D4615" s="0" t="s">
        <x:v>22</x:v>
      </x:c>
      <x:c r="E4615" s="0" t="s">
        <x:v>74</x:v>
      </x:c>
      <x:c r="F4615" s="0" t="s">
        <x:v>20</x:v>
      </x:c>
      <x:c r="G4615" s="0" t="n">
        <x:v>173</x:v>
      </x:c>
      <x:c r="H4615" s="4" t="n">
        <x:v>49.728</x:v>
      </x:c>
      <x:c r="I4615" s="4" t="n">
        <x:v>173</x:v>
      </x:c>
      <x:c r="J4615" s="4" t="n">
        <x:v>0.287</x:v>
      </x:c>
      <x:c r="K4615" s="4">
        <x:f>I4615*J4615</x:f>
      </x:c>
      <x:c r="L4615" s="4" t="n">
        <x:v>141.389</x:v>
      </x:c>
      <x:c r="M4615" s="5">
        <x:f>J4615/2.049*100</x:f>
      </x:c>
      <x:c r="N4615" s="6">
        <x:f>M4615*L4615/100</x:f>
      </x:c>
      <x:c r="O4615" s="6">
        <x:f>H4615-N4615</x:f>
      </x:c>
    </x:row>
    <x:row r="4616" spans="1:25">
      <x:c r="A4616" s="0" t="s">
        <x:v>48</x:v>
      </x:c>
      <x:c r="B4616" s="0" t="n">
        <x:v>2908</x:v>
      </x:c>
      <x:c r="C4616" s="0" t="s">
        <x:v>21</x:v>
      </x:c>
      <x:c r="D4616" s="0" t="s">
        <x:v>22</x:v>
      </x:c>
      <x:c r="E4616" s="0" t="s">
        <x:v>74</x:v>
      </x:c>
      <x:c r="F4616" s="0" t="s">
        <x:v>20</x:v>
      </x:c>
      <x:c r="G4616" s="0" t="n">
        <x:v>173</x:v>
      </x:c>
      <x:c r="H4616" s="4" t="n">
        <x:v>49.728</x:v>
      </x:c>
      <x:c r="I4616" s="4" t="n">
        <x:v>173</x:v>
      </x:c>
      <x:c r="J4616" s="4" t="n">
        <x:v>0.287</x:v>
      </x:c>
      <x:c r="K4616" s="4">
        <x:f>I4616*J4616</x:f>
      </x:c>
      <x:c r="L4616" s="4" t="n">
        <x:v>141.389</x:v>
      </x:c>
      <x:c r="M4616" s="5">
        <x:f>J4616/2.049*100</x:f>
      </x:c>
      <x:c r="N4616" s="6">
        <x:f>M4616*L4616/100</x:f>
      </x:c>
      <x:c r="O4616" s="6">
        <x:f>H4616-N4616</x:f>
      </x:c>
    </x:row>
    <x:row r="4617" spans="1:25">
      <x:c r="A4617" s="0" t="s">
        <x:v>48</x:v>
      </x:c>
      <x:c r="B4617" s="0" t="n">
        <x:v>2908</x:v>
      </x:c>
      <x:c r="C4617" s="0" t="s">
        <x:v>21</x:v>
      </x:c>
      <x:c r="D4617" s="0" t="s">
        <x:v>33</x:v>
      </x:c>
      <x:c r="E4617" s="0" t="s">
        <x:v>73</x:v>
      </x:c>
      <x:c r="F4617" s="0" t="s">
        <x:v>26</x:v>
      </x:c>
      <x:c r="G4617" s="0" t="n">
        <x:v>173</x:v>
      </x:c>
      <x:c r="H4617" s="4" t="n">
        <x:v>13.496</x:v>
      </x:c>
      <x:c r="I4617" s="4" t="n">
        <x:v>173</x:v>
      </x:c>
      <x:c r="J4617" s="4" t="n">
        <x:v>0.078</x:v>
      </x:c>
      <x:c r="K4617" s="4">
        <x:f>I4617*J4617</x:f>
      </x:c>
      <x:c r="L4617" s="4" t="n">
        <x:v>141.389</x:v>
      </x:c>
      <x:c r="M4617" s="5">
        <x:f>J4617/2.049*100</x:f>
      </x:c>
      <x:c r="N4617" s="6">
        <x:f>M4617*L4617/100</x:f>
      </x:c>
      <x:c r="O4617" s="6">
        <x:f>H4617-N4617</x:f>
      </x:c>
    </x:row>
    <x:row r="4618" spans="1:25">
      <x:c r="A4618" s="0" t="s">
        <x:v>48</x:v>
      </x:c>
      <x:c r="B4618" s="0" t="n">
        <x:v>2908</x:v>
      </x:c>
      <x:c r="C4618" s="0" t="s">
        <x:v>21</x:v>
      </x:c>
      <x:c r="D4618" s="0" t="s">
        <x:v>36</x:v>
      </x:c>
      <x:c r="E4618" s="0" t="s">
        <x:v>75</x:v>
      </x:c>
      <x:c r="F4618" s="0" t="s">
        <x:v>26</x:v>
      </x:c>
      <x:c r="G4618" s="0" t="n">
        <x:v>173</x:v>
      </x:c>
      <x:c r="H4618" s="4" t="n">
        <x:v>72.662</x:v>
      </x:c>
      <x:c r="I4618" s="4" t="n">
        <x:v>173</x:v>
      </x:c>
      <x:c r="J4618" s="4" t="n">
        <x:v>0.42</x:v>
      </x:c>
      <x:c r="K4618" s="4">
        <x:f>I4618*J4618</x:f>
      </x:c>
      <x:c r="L4618" s="4" t="n">
        <x:v>141.389</x:v>
      </x:c>
      <x:c r="M4618" s="5">
        <x:f>J4618/2.049*100</x:f>
      </x:c>
      <x:c r="N4618" s="6">
        <x:f>M4618*L4618/100</x:f>
      </x:c>
      <x:c r="O4618" s="6">
        <x:f>H4618-N4618</x:f>
      </x:c>
    </x:row>
    <x:row r="4619" spans="1:25">
      <x:c r="A4619" s="0" t="s">
        <x:v>48</x:v>
      </x:c>
      <x:c r="B4619" s="0" t="n">
        <x:v>2908</x:v>
      </x:c>
      <x:c r="C4619" s="0" t="s">
        <x:v>21</x:v>
      </x:c>
      <x:c r="D4619" s="0" t="s">
        <x:v>36</x:v>
      </x:c>
      <x:c r="E4619" s="0" t="s">
        <x:v>76</x:v>
      </x:c>
      <x:c r="F4619" s="0" t="s">
        <x:v>26</x:v>
      </x:c>
      <x:c r="G4619" s="0" t="n">
        <x:v>173</x:v>
      </x:c>
      <x:c r="H4619" s="4" t="n">
        <x:v>72.66</x:v>
      </x:c>
      <x:c r="I4619" s="4" t="n">
        <x:v>173</x:v>
      </x:c>
      <x:c r="J4619" s="4" t="n">
        <x:v>0.42</x:v>
      </x:c>
      <x:c r="K4619" s="4">
        <x:f>I4619*J4619</x:f>
      </x:c>
      <x:c r="L4619" s="4" t="n">
        <x:v>141.389</x:v>
      </x:c>
      <x:c r="M4619" s="5">
        <x:f>J4619/2.049*100</x:f>
      </x:c>
      <x:c r="N4619" s="6">
        <x:f>M4619*L4619/100</x:f>
      </x:c>
      <x:c r="O4619" s="6">
        <x:f>H4619-N4619</x:f>
      </x:c>
    </x:row>
    <x:row r="4620" spans="1:25">
      <x:c r="A4620" s="0" t="s">
        <x:v>107</x:v>
      </x:c>
      <x:c r="B4620" s="0" t="n">
        <x:v>2909</x:v>
      </x:c>
      <x:c r="C4620" s="0" t="s">
        <x:v>21</x:v>
      </x:c>
      <x:c r="D4620" s="0" t="s">
        <x:v>22</x:v>
      </x:c>
      <x:c r="E4620" s="0" t="s">
        <x:v>74</x:v>
      </x:c>
      <x:c r="F4620" s="0" t="s">
        <x:v>20</x:v>
      </x:c>
      <x:c r="G4620" s="0" t="n">
        <x:v>172</x:v>
      </x:c>
      <x:c r="H4620" s="4" t="n">
        <x:v>50.4</x:v>
      </x:c>
      <x:c r="I4620" s="4" t="n">
        <x:v>172</x:v>
      </x:c>
      <x:c r="J4620" s="4" t="n">
        <x:v>0.293</x:v>
      </x:c>
      <x:c r="K4620" s="4">
        <x:f>I4620*J4620</x:f>
      </x:c>
      <x:c r="L4620" s="4" t="n">
        <x:v>209.891</x:v>
      </x:c>
      <x:c r="M4620" s="5">
        <x:f>J4620/2.065*100</x:f>
      </x:c>
      <x:c r="N4620" s="6">
        <x:f>M4620*L4620/100</x:f>
      </x:c>
      <x:c r="O4620" s="6">
        <x:f>H4620-N4620</x:f>
      </x:c>
    </x:row>
    <x:row r="4621" spans="1:25">
      <x:c r="A4621" s="0" t="s">
        <x:v>107</x:v>
      </x:c>
      <x:c r="B4621" s="0" t="n">
        <x:v>2909</x:v>
      </x:c>
      <x:c r="C4621" s="0" t="s">
        <x:v>21</x:v>
      </x:c>
      <x:c r="D4621" s="0" t="s">
        <x:v>33</x:v>
      </x:c>
      <x:c r="E4621" s="0" t="s">
        <x:v>73</x:v>
      </x:c>
      <x:c r="F4621" s="0" t="s">
        <x:v>20</x:v>
      </x:c>
      <x:c r="G4621" s="0" t="n">
        <x:v>172</x:v>
      </x:c>
      <x:c r="H4621" s="4" t="n">
        <x:v>46.018</x:v>
      </x:c>
      <x:c r="I4621" s="4" t="n">
        <x:v>172</x:v>
      </x:c>
      <x:c r="J4621" s="4" t="n">
        <x:v>0.268</x:v>
      </x:c>
      <x:c r="K4621" s="4">
        <x:f>I4621*J4621</x:f>
      </x:c>
      <x:c r="L4621" s="4" t="n">
        <x:v>209.891</x:v>
      </x:c>
      <x:c r="M4621" s="5">
        <x:f>J4621/2.065*100</x:f>
      </x:c>
      <x:c r="N4621" s="6">
        <x:f>M4621*L4621/100</x:f>
      </x:c>
      <x:c r="O4621" s="6">
        <x:f>H4621-N4621</x:f>
      </x:c>
    </x:row>
    <x:row r="4622" spans="1:25">
      <x:c r="A4622" s="0" t="s">
        <x:v>107</x:v>
      </x:c>
      <x:c r="B4622" s="0" t="n">
        <x:v>2909</x:v>
      </x:c>
      <x:c r="C4622" s="0" t="s">
        <x:v>21</x:v>
      </x:c>
      <x:c r="D4622" s="0" t="s">
        <x:v>22</x:v>
      </x:c>
      <x:c r="E4622" s="0" t="s">
        <x:v>74</x:v>
      </x:c>
      <x:c r="F4622" s="0" t="s">
        <x:v>20</x:v>
      </x:c>
      <x:c r="G4622" s="0" t="n">
        <x:v>172</x:v>
      </x:c>
      <x:c r="H4622" s="4" t="n">
        <x:v>50.4</x:v>
      </x:c>
      <x:c r="I4622" s="4" t="n">
        <x:v>172</x:v>
      </x:c>
      <x:c r="J4622" s="4" t="n">
        <x:v>0.293</x:v>
      </x:c>
      <x:c r="K4622" s="4">
        <x:f>I4622*J4622</x:f>
      </x:c>
      <x:c r="L4622" s="4" t="n">
        <x:v>209.891</x:v>
      </x:c>
      <x:c r="M4622" s="5">
        <x:f>J4622/2.065*100</x:f>
      </x:c>
      <x:c r="N4622" s="6">
        <x:f>M4622*L4622/100</x:f>
      </x:c>
      <x:c r="O4622" s="6">
        <x:f>H4622-N4622</x:f>
      </x:c>
    </x:row>
    <x:row r="4623" spans="1:25">
      <x:c r="A4623" s="0" t="s">
        <x:v>107</x:v>
      </x:c>
      <x:c r="B4623" s="0" t="n">
        <x:v>2909</x:v>
      </x:c>
      <x:c r="C4623" s="0" t="s">
        <x:v>21</x:v>
      </x:c>
      <x:c r="D4623" s="0" t="s">
        <x:v>22</x:v>
      </x:c>
      <x:c r="E4623" s="0" t="s">
        <x:v>74</x:v>
      </x:c>
      <x:c r="F4623" s="0" t="s">
        <x:v>20</x:v>
      </x:c>
      <x:c r="G4623" s="0" t="n">
        <x:v>172</x:v>
      </x:c>
      <x:c r="H4623" s="4" t="n">
        <x:v>50.4</x:v>
      </x:c>
      <x:c r="I4623" s="4" t="n">
        <x:v>172</x:v>
      </x:c>
      <x:c r="J4623" s="4" t="n">
        <x:v>0.293</x:v>
      </x:c>
      <x:c r="K4623" s="4">
        <x:f>I4623*J4623</x:f>
      </x:c>
      <x:c r="L4623" s="4" t="n">
        <x:v>209.891</x:v>
      </x:c>
      <x:c r="M4623" s="5">
        <x:f>J4623/2.065*100</x:f>
      </x:c>
      <x:c r="N4623" s="6">
        <x:f>M4623*L4623/100</x:f>
      </x:c>
      <x:c r="O4623" s="6">
        <x:f>H4623-N4623</x:f>
      </x:c>
    </x:row>
    <x:row r="4624" spans="1:25">
      <x:c r="A4624" s="0" t="s">
        <x:v>107</x:v>
      </x:c>
      <x:c r="B4624" s="0" t="n">
        <x:v>2909</x:v>
      </x:c>
      <x:c r="C4624" s="0" t="s">
        <x:v>21</x:v>
      </x:c>
      <x:c r="D4624" s="0" t="s">
        <x:v>33</x:v>
      </x:c>
      <x:c r="E4624" s="0" t="s">
        <x:v>73</x:v>
      </x:c>
      <x:c r="F4624" s="0" t="s">
        <x:v>26</x:v>
      </x:c>
      <x:c r="G4624" s="0" t="n">
        <x:v>172</x:v>
      </x:c>
      <x:c r="H4624" s="4" t="n">
        <x:v>13.496</x:v>
      </x:c>
      <x:c r="I4624" s="4" t="n">
        <x:v>172</x:v>
      </x:c>
      <x:c r="J4624" s="4" t="n">
        <x:v>0.078</x:v>
      </x:c>
      <x:c r="K4624" s="4">
        <x:f>I4624*J4624</x:f>
      </x:c>
      <x:c r="L4624" s="4" t="n">
        <x:v>209.891</x:v>
      </x:c>
      <x:c r="M4624" s="5">
        <x:f>J4624/2.065*100</x:f>
      </x:c>
      <x:c r="N4624" s="6">
        <x:f>M4624*L4624/100</x:f>
      </x:c>
      <x:c r="O4624" s="6">
        <x:f>H4624-N4624</x:f>
      </x:c>
    </x:row>
    <x:row r="4625" spans="1:25">
      <x:c r="A4625" s="0" t="s">
        <x:v>107</x:v>
      </x:c>
      <x:c r="B4625" s="0" t="n">
        <x:v>2909</x:v>
      </x:c>
      <x:c r="C4625" s="0" t="s">
        <x:v>21</x:v>
      </x:c>
      <x:c r="D4625" s="0" t="s">
        <x:v>36</x:v>
      </x:c>
      <x:c r="E4625" s="0" t="s">
        <x:v>75</x:v>
      </x:c>
      <x:c r="F4625" s="0" t="s">
        <x:v>26</x:v>
      </x:c>
      <x:c r="G4625" s="0" t="n">
        <x:v>172</x:v>
      </x:c>
      <x:c r="H4625" s="4" t="n">
        <x:v>72.66</x:v>
      </x:c>
      <x:c r="I4625" s="4" t="n">
        <x:v>172</x:v>
      </x:c>
      <x:c r="J4625" s="4" t="n">
        <x:v>0.42</x:v>
      </x:c>
      <x:c r="K4625" s="4">
        <x:f>I4625*J4625</x:f>
      </x:c>
      <x:c r="L4625" s="4" t="n">
        <x:v>209.891</x:v>
      </x:c>
      <x:c r="M4625" s="5">
        <x:f>J4625/2.065*100</x:f>
      </x:c>
      <x:c r="N4625" s="6">
        <x:f>M4625*L4625/100</x:f>
      </x:c>
      <x:c r="O4625" s="6">
        <x:f>H4625-N4625</x:f>
      </x:c>
    </x:row>
    <x:row r="4626" spans="1:25">
      <x:c r="A4626" s="0" t="s">
        <x:v>107</x:v>
      </x:c>
      <x:c r="B4626" s="0" t="n">
        <x:v>2909</x:v>
      </x:c>
      <x:c r="C4626" s="0" t="s">
        <x:v>21</x:v>
      </x:c>
      <x:c r="D4626" s="0" t="s">
        <x:v>36</x:v>
      </x:c>
      <x:c r="E4626" s="0" t="s">
        <x:v>76</x:v>
      </x:c>
      <x:c r="F4626" s="0" t="s">
        <x:v>26</x:v>
      </x:c>
      <x:c r="G4626" s="0" t="n">
        <x:v>172</x:v>
      </x:c>
      <x:c r="H4626" s="4" t="n">
        <x:v>72.663</x:v>
      </x:c>
      <x:c r="I4626" s="4" t="n">
        <x:v>172</x:v>
      </x:c>
      <x:c r="J4626" s="4" t="n">
        <x:v>0.42</x:v>
      </x:c>
      <x:c r="K4626" s="4">
        <x:f>I4626*J4626</x:f>
      </x:c>
      <x:c r="L4626" s="4" t="n">
        <x:v>209.891</x:v>
      </x:c>
      <x:c r="M4626" s="5">
        <x:f>J4626/2.065*100</x:f>
      </x:c>
      <x:c r="N4626" s="6">
        <x:f>M4626*L4626/100</x:f>
      </x:c>
      <x:c r="O4626" s="6">
        <x:f>H4626-N4626</x:f>
      </x:c>
    </x:row>
    <x:row r="4627" spans="1:25">
      <x:c r="A4627" s="0" t="s">
        <x:v>117</x:v>
      </x:c>
      <x:c r="B4627" s="0" t="n">
        <x:v>2910</x:v>
      </x:c>
      <x:c r="C4627" s="0" t="s">
        <x:v>21</x:v>
      </x:c>
      <x:c r="D4627" s="0" t="s">
        <x:v>22</x:v>
      </x:c>
      <x:c r="E4627" s="0" t="s">
        <x:v>35</x:v>
      </x:c>
      <x:c r="F4627" s="0" t="s">
        <x:v>20</x:v>
      </x:c>
      <x:c r="G4627" s="0" t="n">
        <x:v>173</x:v>
      </x:c>
      <x:c r="H4627" s="4" t="n">
        <x:v>50.4</x:v>
      </x:c>
      <x:c r="I4627" s="4" t="n">
        <x:v>173</x:v>
      </x:c>
      <x:c r="J4627" s="4" t="n">
        <x:v>0.291</x:v>
      </x:c>
      <x:c r="K4627" s="4">
        <x:f>I4627*J4627</x:f>
      </x:c>
      <x:c r="L4627" s="4" t="n">
        <x:v>0</x:v>
      </x:c>
      <x:c r="M4627" s="5">
        <x:f>J4627/1.475*100</x:f>
      </x:c>
      <x:c r="N4627" s="6">
        <x:f>M4627*L4627/100</x:f>
      </x:c>
      <x:c r="O4627" s="6">
        <x:f>H4627-N4627</x:f>
      </x:c>
    </x:row>
    <x:row r="4628" spans="1:25">
      <x:c r="A4628" s="0" t="s">
        <x:v>117</x:v>
      </x:c>
      <x:c r="B4628" s="0" t="n">
        <x:v>2910</x:v>
      </x:c>
      <x:c r="C4628" s="0" t="s">
        <x:v>21</x:v>
      </x:c>
      <x:c r="D4628" s="0" t="s">
        <x:v>33</x:v>
      </x:c>
      <x:c r="E4628" s="0" t="s">
        <x:v>34</x:v>
      </x:c>
      <x:c r="F4628" s="0" t="s">
        <x:v>20</x:v>
      </x:c>
      <x:c r="G4628" s="0" t="n">
        <x:v>173</x:v>
      </x:c>
      <x:c r="H4628" s="4" t="n">
        <x:v>46.018</x:v>
      </x:c>
      <x:c r="I4628" s="4" t="n">
        <x:v>173</x:v>
      </x:c>
      <x:c r="J4628" s="4" t="n">
        <x:v>0.266</x:v>
      </x:c>
      <x:c r="K4628" s="4">
        <x:f>I4628*J4628</x:f>
      </x:c>
      <x:c r="L4628" s="4" t="n">
        <x:v>0</x:v>
      </x:c>
      <x:c r="M4628" s="5">
        <x:f>J4628/1.475*100</x:f>
      </x:c>
      <x:c r="N4628" s="6">
        <x:f>M4628*L4628/100</x:f>
      </x:c>
      <x:c r="O4628" s="6">
        <x:f>H4628-N4628</x:f>
      </x:c>
    </x:row>
    <x:row r="4629" spans="1:25">
      <x:c r="A4629" s="0" t="s">
        <x:v>117</x:v>
      </x:c>
      <x:c r="B4629" s="0" t="n">
        <x:v>2910</x:v>
      </x:c>
      <x:c r="C4629" s="0" t="s">
        <x:v>21</x:v>
      </x:c>
      <x:c r="D4629" s="0" t="s">
        <x:v>33</x:v>
      </x:c>
      <x:c r="E4629" s="0" t="s">
        <x:v>34</x:v>
      </x:c>
      <x:c r="F4629" s="0" t="s">
        <x:v>26</x:v>
      </x:c>
      <x:c r="G4629" s="0" t="n">
        <x:v>173</x:v>
      </x:c>
      <x:c r="H4629" s="4" t="n">
        <x:v>13.502</x:v>
      </x:c>
      <x:c r="I4629" s="4" t="n">
        <x:v>173</x:v>
      </x:c>
      <x:c r="J4629" s="4" t="n">
        <x:v>0.078</x:v>
      </x:c>
      <x:c r="K4629" s="4">
        <x:f>I4629*J4629</x:f>
      </x:c>
      <x:c r="L4629" s="4" t="n">
        <x:v>0</x:v>
      </x:c>
      <x:c r="M4629" s="5">
        <x:f>J4629/1.475*100</x:f>
      </x:c>
      <x:c r="N4629" s="6">
        <x:f>M4629*L4629/100</x:f>
      </x:c>
      <x:c r="O4629" s="6">
        <x:f>H4629-N4629</x:f>
      </x:c>
    </x:row>
    <x:row r="4630" spans="1:25">
      <x:c r="A4630" s="0" t="s">
        <x:v>117</x:v>
      </x:c>
      <x:c r="B4630" s="0" t="n">
        <x:v>2910</x:v>
      </x:c>
      <x:c r="C4630" s="0" t="s">
        <x:v>21</x:v>
      </x:c>
      <x:c r="D4630" s="0" t="s">
        <x:v>36</x:v>
      </x:c>
      <x:c r="E4630" s="0" t="s">
        <x:v>37</x:v>
      </x:c>
      <x:c r="F4630" s="0" t="s">
        <x:v>26</x:v>
      </x:c>
      <x:c r="G4630" s="0" t="n">
        <x:v>173</x:v>
      </x:c>
      <x:c r="H4630" s="4" t="n">
        <x:v>72.66</x:v>
      </x:c>
      <x:c r="I4630" s="4" t="n">
        <x:v>173</x:v>
      </x:c>
      <x:c r="J4630" s="4" t="n">
        <x:v>0.42</x:v>
      </x:c>
      <x:c r="K4630" s="4">
        <x:f>I4630*J4630</x:f>
      </x:c>
      <x:c r="L4630" s="4" t="n">
        <x:v>0</x:v>
      </x:c>
      <x:c r="M4630" s="5">
        <x:f>J4630/1.475*100</x:f>
      </x:c>
      <x:c r="N4630" s="6">
        <x:f>M4630*L4630/100</x:f>
      </x:c>
      <x:c r="O4630" s="6">
        <x:f>H4630-N4630</x:f>
      </x:c>
    </x:row>
    <x:row r="4631" spans="1:25">
      <x:c r="A4631" s="0" t="s">
        <x:v>117</x:v>
      </x:c>
      <x:c r="B4631" s="0" t="n">
        <x:v>2910</x:v>
      </x:c>
      <x:c r="C4631" s="0" t="s">
        <x:v>21</x:v>
      </x:c>
      <x:c r="D4631" s="0" t="s">
        <x:v>36</x:v>
      </x:c>
      <x:c r="E4631" s="0" t="s">
        <x:v>38</x:v>
      </x:c>
      <x:c r="F4631" s="0" t="s">
        <x:v>26</x:v>
      </x:c>
      <x:c r="G4631" s="0" t="n">
        <x:v>173</x:v>
      </x:c>
      <x:c r="H4631" s="4" t="n">
        <x:v>72.66</x:v>
      </x:c>
      <x:c r="I4631" s="4" t="n">
        <x:v>173</x:v>
      </x:c>
      <x:c r="J4631" s="4" t="n">
        <x:v>0.42</x:v>
      </x:c>
      <x:c r="K4631" s="4">
        <x:f>I4631*J4631</x:f>
      </x:c>
      <x:c r="L4631" s="4" t="n">
        <x:v>0</x:v>
      </x:c>
      <x:c r="M4631" s="5">
        <x:f>J4631/1.475*100</x:f>
      </x:c>
      <x:c r="N4631" s="6">
        <x:f>M4631*L4631/100</x:f>
      </x:c>
      <x:c r="O4631" s="6">
        <x:f>H4631-N4631</x:f>
      </x:c>
    </x:row>
    <x:row r="4632" spans="1:25">
      <x:c r="A4632" s="0" t="s">
        <x:v>108</x:v>
      </x:c>
      <x:c r="B4632" s="0" t="n">
        <x:v>2911</x:v>
      </x:c>
      <x:c r="C4632" s="0" t="s">
        <x:v>21</x:v>
      </x:c>
      <x:c r="D4632" s="0" t="s">
        <x:v>22</x:v>
      </x:c>
      <x:c r="E4632" s="0" t="s">
        <x:v>35</x:v>
      </x:c>
      <x:c r="F4632" s="0" t="s">
        <x:v>20</x:v>
      </x:c>
      <x:c r="G4632" s="0" t="n">
        <x:v>173</x:v>
      </x:c>
      <x:c r="H4632" s="4" t="n">
        <x:v>50.4</x:v>
      </x:c>
      <x:c r="I4632" s="4" t="n">
        <x:v>173</x:v>
      </x:c>
      <x:c r="J4632" s="4" t="n">
        <x:v>0.291</x:v>
      </x:c>
      <x:c r="K4632" s="4">
        <x:f>I4632*J4632</x:f>
      </x:c>
      <x:c r="L4632" s="4" t="n">
        <x:v>0</x:v>
      </x:c>
      <x:c r="M4632" s="5">
        <x:f>J4632/2.057*100</x:f>
      </x:c>
      <x:c r="N4632" s="6">
        <x:f>M4632*L4632/100</x:f>
      </x:c>
      <x:c r="O4632" s="6">
        <x:f>H4632-N4632</x:f>
      </x:c>
    </x:row>
    <x:row r="4633" spans="1:25">
      <x:c r="A4633" s="0" t="s">
        <x:v>108</x:v>
      </x:c>
      <x:c r="B4633" s="0" t="n">
        <x:v>2911</x:v>
      </x:c>
      <x:c r="C4633" s="0" t="s">
        <x:v>21</x:v>
      </x:c>
      <x:c r="D4633" s="0" t="s">
        <x:v>22</x:v>
      </x:c>
      <x:c r="E4633" s="0" t="s">
        <x:v>35</x:v>
      </x:c>
      <x:c r="F4633" s="0" t="s">
        <x:v>20</x:v>
      </x:c>
      <x:c r="G4633" s="0" t="n">
        <x:v>173</x:v>
      </x:c>
      <x:c r="H4633" s="4" t="n">
        <x:v>50.4</x:v>
      </x:c>
      <x:c r="I4633" s="4" t="n">
        <x:v>173</x:v>
      </x:c>
      <x:c r="J4633" s="4" t="n">
        <x:v>0.291</x:v>
      </x:c>
      <x:c r="K4633" s="4">
        <x:f>I4633*J4633</x:f>
      </x:c>
      <x:c r="L4633" s="4" t="n">
        <x:v>0</x:v>
      </x:c>
      <x:c r="M4633" s="5">
        <x:f>J4633/2.057*100</x:f>
      </x:c>
      <x:c r="N4633" s="6">
        <x:f>M4633*L4633/100</x:f>
      </x:c>
      <x:c r="O4633" s="6">
        <x:f>H4633-N4633</x:f>
      </x:c>
    </x:row>
    <x:row r="4634" spans="1:25">
      <x:c r="A4634" s="0" t="s">
        <x:v>108</x:v>
      </x:c>
      <x:c r="B4634" s="0" t="n">
        <x:v>2911</x:v>
      </x:c>
      <x:c r="C4634" s="0" t="s">
        <x:v>21</x:v>
      </x:c>
      <x:c r="D4634" s="0" t="s">
        <x:v>22</x:v>
      </x:c>
      <x:c r="E4634" s="0" t="s">
        <x:v>35</x:v>
      </x:c>
      <x:c r="F4634" s="0" t="s">
        <x:v>20</x:v>
      </x:c>
      <x:c r="G4634" s="0" t="n">
        <x:v>173</x:v>
      </x:c>
      <x:c r="H4634" s="4" t="n">
        <x:v>50.4</x:v>
      </x:c>
      <x:c r="I4634" s="4" t="n">
        <x:v>173</x:v>
      </x:c>
      <x:c r="J4634" s="4" t="n">
        <x:v>0.291</x:v>
      </x:c>
      <x:c r="K4634" s="4">
        <x:f>I4634*J4634</x:f>
      </x:c>
      <x:c r="L4634" s="4" t="n">
        <x:v>0</x:v>
      </x:c>
      <x:c r="M4634" s="5">
        <x:f>J4634/2.057*100</x:f>
      </x:c>
      <x:c r="N4634" s="6">
        <x:f>M4634*L4634/100</x:f>
      </x:c>
      <x:c r="O4634" s="6">
        <x:f>H4634-N4634</x:f>
      </x:c>
    </x:row>
    <x:row r="4635" spans="1:25">
      <x:c r="A4635" s="0" t="s">
        <x:v>108</x:v>
      </x:c>
      <x:c r="B4635" s="0" t="n">
        <x:v>2911</x:v>
      </x:c>
      <x:c r="C4635" s="0" t="s">
        <x:v>21</x:v>
      </x:c>
      <x:c r="D4635" s="0" t="s">
        <x:v>33</x:v>
      </x:c>
      <x:c r="E4635" s="0" t="s">
        <x:v>34</x:v>
      </x:c>
      <x:c r="F4635" s="0" t="s">
        <x:v>20</x:v>
      </x:c>
      <x:c r="G4635" s="0" t="n">
        <x:v>173</x:v>
      </x:c>
      <x:c r="H4635" s="4" t="n">
        <x:v>46.018</x:v>
      </x:c>
      <x:c r="I4635" s="4" t="n">
        <x:v>173</x:v>
      </x:c>
      <x:c r="J4635" s="4" t="n">
        <x:v>0.266</x:v>
      </x:c>
      <x:c r="K4635" s="4">
        <x:f>I4635*J4635</x:f>
      </x:c>
      <x:c r="L4635" s="4" t="n">
        <x:v>0</x:v>
      </x:c>
      <x:c r="M4635" s="5">
        <x:f>J4635/2.057*100</x:f>
      </x:c>
      <x:c r="N4635" s="6">
        <x:f>M4635*L4635/100</x:f>
      </x:c>
      <x:c r="O4635" s="6">
        <x:f>H4635-N4635</x:f>
      </x:c>
    </x:row>
    <x:row r="4636" spans="1:25">
      <x:c r="A4636" s="0" t="s">
        <x:v>108</x:v>
      </x:c>
      <x:c r="B4636" s="0" t="n">
        <x:v>2911</x:v>
      </x:c>
      <x:c r="C4636" s="0" t="s">
        <x:v>21</x:v>
      </x:c>
      <x:c r="D4636" s="0" t="s">
        <x:v>33</x:v>
      </x:c>
      <x:c r="E4636" s="0" t="s">
        <x:v>34</x:v>
      </x:c>
      <x:c r="F4636" s="0" t="s">
        <x:v>26</x:v>
      </x:c>
      <x:c r="G4636" s="0" t="n">
        <x:v>173</x:v>
      </x:c>
      <x:c r="H4636" s="4" t="n">
        <x:v>13.495</x:v>
      </x:c>
      <x:c r="I4636" s="4" t="n">
        <x:v>173</x:v>
      </x:c>
      <x:c r="J4636" s="4" t="n">
        <x:v>0.078</x:v>
      </x:c>
      <x:c r="K4636" s="4">
        <x:f>I4636*J4636</x:f>
      </x:c>
      <x:c r="L4636" s="4" t="n">
        <x:v>0</x:v>
      </x:c>
      <x:c r="M4636" s="5">
        <x:f>J4636/2.057*100</x:f>
      </x:c>
      <x:c r="N4636" s="6">
        <x:f>M4636*L4636/100</x:f>
      </x:c>
      <x:c r="O4636" s="6">
        <x:f>H4636-N4636</x:f>
      </x:c>
    </x:row>
    <x:row r="4637" spans="1:25">
      <x:c r="A4637" s="0" t="s">
        <x:v>108</x:v>
      </x:c>
      <x:c r="B4637" s="0" t="n">
        <x:v>2911</x:v>
      </x:c>
      <x:c r="C4637" s="0" t="s">
        <x:v>21</x:v>
      </x:c>
      <x:c r="D4637" s="0" t="s">
        <x:v>36</x:v>
      </x:c>
      <x:c r="E4637" s="0" t="s">
        <x:v>37</x:v>
      </x:c>
      <x:c r="F4637" s="0" t="s">
        <x:v>26</x:v>
      </x:c>
      <x:c r="G4637" s="0" t="n">
        <x:v>173</x:v>
      </x:c>
      <x:c r="H4637" s="4" t="n">
        <x:v>72.66</x:v>
      </x:c>
      <x:c r="I4637" s="4" t="n">
        <x:v>173</x:v>
      </x:c>
      <x:c r="J4637" s="4" t="n">
        <x:v>0.42</x:v>
      </x:c>
      <x:c r="K4637" s="4">
        <x:f>I4637*J4637</x:f>
      </x:c>
      <x:c r="L4637" s="4" t="n">
        <x:v>0</x:v>
      </x:c>
      <x:c r="M4637" s="5">
        <x:f>J4637/2.057*100</x:f>
      </x:c>
      <x:c r="N4637" s="6">
        <x:f>M4637*L4637/100</x:f>
      </x:c>
      <x:c r="O4637" s="6">
        <x:f>H4637-N4637</x:f>
      </x:c>
    </x:row>
    <x:row r="4638" spans="1:25">
      <x:c r="A4638" s="0" t="s">
        <x:v>108</x:v>
      </x:c>
      <x:c r="B4638" s="0" t="n">
        <x:v>2911</x:v>
      </x:c>
      <x:c r="C4638" s="0" t="s">
        <x:v>21</x:v>
      </x:c>
      <x:c r="D4638" s="0" t="s">
        <x:v>36</x:v>
      </x:c>
      <x:c r="E4638" s="0" t="s">
        <x:v>38</x:v>
      </x:c>
      <x:c r="F4638" s="0" t="s">
        <x:v>26</x:v>
      </x:c>
      <x:c r="G4638" s="0" t="n">
        <x:v>173</x:v>
      </x:c>
      <x:c r="H4638" s="4" t="n">
        <x:v>72.662</x:v>
      </x:c>
      <x:c r="I4638" s="4" t="n">
        <x:v>173</x:v>
      </x:c>
      <x:c r="J4638" s="4" t="n">
        <x:v>0.42</x:v>
      </x:c>
      <x:c r="K4638" s="4">
        <x:f>I4638*J4638</x:f>
      </x:c>
      <x:c r="L4638" s="4" t="n">
        <x:v>0</x:v>
      </x:c>
      <x:c r="M4638" s="5">
        <x:f>J4638/2.057*100</x:f>
      </x:c>
      <x:c r="N4638" s="6">
        <x:f>M4638*L4638/100</x:f>
      </x:c>
      <x:c r="O4638" s="6">
        <x:f>H4638-N4638</x:f>
      </x:c>
    </x:row>
    <x:row r="4639" spans="1:25">
      <x:c r="A4639" s="0" t="s">
        <x:v>90</x:v>
      </x:c>
      <x:c r="B4639" s="0" t="n">
        <x:v>2912</x:v>
      </x:c>
      <x:c r="C4639" s="0" t="s">
        <x:v>21</x:v>
      </x:c>
      <x:c r="D4639" s="0" t="s">
        <x:v>22</x:v>
      </x:c>
      <x:c r="E4639" s="0" t="s">
        <x:v>74</x:v>
      </x:c>
      <x:c r="F4639" s="0" t="s">
        <x:v>20</x:v>
      </x:c>
      <x:c r="G4639" s="0" t="n">
        <x:v>173</x:v>
      </x:c>
      <x:c r="H4639" s="4" t="n">
        <x:v>50.4</x:v>
      </x:c>
      <x:c r="I4639" s="4" t="n">
        <x:v>173</x:v>
      </x:c>
      <x:c r="J4639" s="4" t="n">
        <x:v>0.291</x:v>
      </x:c>
      <x:c r="K4639" s="4">
        <x:f>I4639*J4639</x:f>
      </x:c>
      <x:c r="L4639" s="4" t="n">
        <x:v>129.705</x:v>
      </x:c>
      <x:c r="M4639" s="5">
        <x:f>J4639/2.057*100</x:f>
      </x:c>
      <x:c r="N4639" s="6">
        <x:f>M4639*L4639/100</x:f>
      </x:c>
      <x:c r="O4639" s="6">
        <x:f>H4639-N4639</x:f>
      </x:c>
    </x:row>
    <x:row r="4640" spans="1:25">
      <x:c r="A4640" s="0" t="s">
        <x:v>90</x:v>
      </x:c>
      <x:c r="B4640" s="0" t="n">
        <x:v>2912</x:v>
      </x:c>
      <x:c r="C4640" s="0" t="s">
        <x:v>21</x:v>
      </x:c>
      <x:c r="D4640" s="0" t="s">
        <x:v>22</x:v>
      </x:c>
      <x:c r="E4640" s="0" t="s">
        <x:v>74</x:v>
      </x:c>
      <x:c r="F4640" s="0" t="s">
        <x:v>20</x:v>
      </x:c>
      <x:c r="G4640" s="0" t="n">
        <x:v>173</x:v>
      </x:c>
      <x:c r="H4640" s="4" t="n">
        <x:v>50.4</x:v>
      </x:c>
      <x:c r="I4640" s="4" t="n">
        <x:v>173</x:v>
      </x:c>
      <x:c r="J4640" s="4" t="n">
        <x:v>0.291</x:v>
      </x:c>
      <x:c r="K4640" s="4">
        <x:f>I4640*J4640</x:f>
      </x:c>
      <x:c r="L4640" s="4" t="n">
        <x:v>129.705</x:v>
      </x:c>
      <x:c r="M4640" s="5">
        <x:f>J4640/2.057*100</x:f>
      </x:c>
      <x:c r="N4640" s="6">
        <x:f>M4640*L4640/100</x:f>
      </x:c>
      <x:c r="O4640" s="6">
        <x:f>H4640-N4640</x:f>
      </x:c>
    </x:row>
    <x:row r="4641" spans="1:25">
      <x:c r="A4641" s="0" t="s">
        <x:v>90</x:v>
      </x:c>
      <x:c r="B4641" s="0" t="n">
        <x:v>2912</x:v>
      </x:c>
      <x:c r="C4641" s="0" t="s">
        <x:v>21</x:v>
      </x:c>
      <x:c r="D4641" s="0" t="s">
        <x:v>33</x:v>
      </x:c>
      <x:c r="E4641" s="0" t="s">
        <x:v>73</x:v>
      </x:c>
      <x:c r="F4641" s="0" t="s">
        <x:v>20</x:v>
      </x:c>
      <x:c r="G4641" s="0" t="n">
        <x:v>173</x:v>
      </x:c>
      <x:c r="H4641" s="4" t="n">
        <x:v>46.018</x:v>
      </x:c>
      <x:c r="I4641" s="4" t="n">
        <x:v>173</x:v>
      </x:c>
      <x:c r="J4641" s="4" t="n">
        <x:v>0.266</x:v>
      </x:c>
      <x:c r="K4641" s="4">
        <x:f>I4641*J4641</x:f>
      </x:c>
      <x:c r="L4641" s="4" t="n">
        <x:v>129.705</x:v>
      </x:c>
      <x:c r="M4641" s="5">
        <x:f>J4641/2.057*100</x:f>
      </x:c>
      <x:c r="N4641" s="6">
        <x:f>M4641*L4641/100</x:f>
      </x:c>
      <x:c r="O4641" s="6">
        <x:f>H4641-N4641</x:f>
      </x:c>
    </x:row>
    <x:row r="4642" spans="1:25">
      <x:c r="A4642" s="0" t="s">
        <x:v>90</x:v>
      </x:c>
      <x:c r="B4642" s="0" t="n">
        <x:v>2912</x:v>
      </x:c>
      <x:c r="C4642" s="0" t="s">
        <x:v>21</x:v>
      </x:c>
      <x:c r="D4642" s="0" t="s">
        <x:v>22</x:v>
      </x:c>
      <x:c r="E4642" s="0" t="s">
        <x:v>74</x:v>
      </x:c>
      <x:c r="F4642" s="0" t="s">
        <x:v>20</x:v>
      </x:c>
      <x:c r="G4642" s="0" t="n">
        <x:v>173</x:v>
      </x:c>
      <x:c r="H4642" s="4" t="n">
        <x:v>50.4</x:v>
      </x:c>
      <x:c r="I4642" s="4" t="n">
        <x:v>173</x:v>
      </x:c>
      <x:c r="J4642" s="4" t="n">
        <x:v>0.291</x:v>
      </x:c>
      <x:c r="K4642" s="4">
        <x:f>I4642*J4642</x:f>
      </x:c>
      <x:c r="L4642" s="4" t="n">
        <x:v>129.705</x:v>
      </x:c>
      <x:c r="M4642" s="5">
        <x:f>J4642/2.057*100</x:f>
      </x:c>
      <x:c r="N4642" s="6">
        <x:f>M4642*L4642/100</x:f>
      </x:c>
      <x:c r="O4642" s="6">
        <x:f>H4642-N4642</x:f>
      </x:c>
    </x:row>
    <x:row r="4643" spans="1:25">
      <x:c r="A4643" s="0" t="s">
        <x:v>90</x:v>
      </x:c>
      <x:c r="B4643" s="0" t="n">
        <x:v>2912</x:v>
      </x:c>
      <x:c r="C4643" s="0" t="s">
        <x:v>21</x:v>
      </x:c>
      <x:c r="D4643" s="0" t="s">
        <x:v>33</x:v>
      </x:c>
      <x:c r="E4643" s="0" t="s">
        <x:v>73</x:v>
      </x:c>
      <x:c r="F4643" s="0" t="s">
        <x:v>26</x:v>
      </x:c>
      <x:c r="G4643" s="0" t="n">
        <x:v>173</x:v>
      </x:c>
      <x:c r="H4643" s="4" t="n">
        <x:v>13.497</x:v>
      </x:c>
      <x:c r="I4643" s="4" t="n">
        <x:v>173</x:v>
      </x:c>
      <x:c r="J4643" s="4" t="n">
        <x:v>0.078</x:v>
      </x:c>
      <x:c r="K4643" s="4">
        <x:f>I4643*J4643</x:f>
      </x:c>
      <x:c r="L4643" s="4" t="n">
        <x:v>129.705</x:v>
      </x:c>
      <x:c r="M4643" s="5">
        <x:f>J4643/2.057*100</x:f>
      </x:c>
      <x:c r="N4643" s="6">
        <x:f>M4643*L4643/100</x:f>
      </x:c>
      <x:c r="O4643" s="6">
        <x:f>H4643-N4643</x:f>
      </x:c>
    </x:row>
    <x:row r="4644" spans="1:25">
      <x:c r="A4644" s="0" t="s">
        <x:v>90</x:v>
      </x:c>
      <x:c r="B4644" s="0" t="n">
        <x:v>2912</x:v>
      </x:c>
      <x:c r="C4644" s="0" t="s">
        <x:v>21</x:v>
      </x:c>
      <x:c r="D4644" s="0" t="s">
        <x:v>36</x:v>
      </x:c>
      <x:c r="E4644" s="0" t="s">
        <x:v>75</x:v>
      </x:c>
      <x:c r="F4644" s="0" t="s">
        <x:v>26</x:v>
      </x:c>
      <x:c r="G4644" s="0" t="n">
        <x:v>173</x:v>
      </x:c>
      <x:c r="H4644" s="4" t="n">
        <x:v>72.66</x:v>
      </x:c>
      <x:c r="I4644" s="4" t="n">
        <x:v>173</x:v>
      </x:c>
      <x:c r="J4644" s="4" t="n">
        <x:v>0.42</x:v>
      </x:c>
      <x:c r="K4644" s="4">
        <x:f>I4644*J4644</x:f>
      </x:c>
      <x:c r="L4644" s="4" t="n">
        <x:v>129.705</x:v>
      </x:c>
      <x:c r="M4644" s="5">
        <x:f>J4644/2.057*100</x:f>
      </x:c>
      <x:c r="N4644" s="6">
        <x:f>M4644*L4644/100</x:f>
      </x:c>
      <x:c r="O4644" s="6">
        <x:f>H4644-N4644</x:f>
      </x:c>
    </x:row>
    <x:row r="4645" spans="1:25">
      <x:c r="A4645" s="0" t="s">
        <x:v>90</x:v>
      </x:c>
      <x:c r="B4645" s="0" t="n">
        <x:v>2912</x:v>
      </x:c>
      <x:c r="C4645" s="0" t="s">
        <x:v>21</x:v>
      </x:c>
      <x:c r="D4645" s="0" t="s">
        <x:v>36</x:v>
      </x:c>
      <x:c r="E4645" s="0" t="s">
        <x:v>76</x:v>
      </x:c>
      <x:c r="F4645" s="0" t="s">
        <x:v>26</x:v>
      </x:c>
      <x:c r="G4645" s="0" t="n">
        <x:v>173</x:v>
      </x:c>
      <x:c r="H4645" s="4" t="n">
        <x:v>72.662</x:v>
      </x:c>
      <x:c r="I4645" s="4" t="n">
        <x:v>173</x:v>
      </x:c>
      <x:c r="J4645" s="4" t="n">
        <x:v>0.42</x:v>
      </x:c>
      <x:c r="K4645" s="4">
        <x:f>I4645*J4645</x:f>
      </x:c>
      <x:c r="L4645" s="4" t="n">
        <x:v>129.705</x:v>
      </x:c>
      <x:c r="M4645" s="5">
        <x:f>J4645/2.057*100</x:f>
      </x:c>
      <x:c r="N4645" s="6">
        <x:f>M4645*L4645/100</x:f>
      </x:c>
      <x:c r="O4645" s="6">
        <x:f>H4645-N4645</x:f>
      </x:c>
    </x:row>
    <x:row r="4646" spans="1:25">
      <x:c r="A4646" s="0" t="s">
        <x:v>79</x:v>
      </x:c>
      <x:c r="B4646" s="0" t="n">
        <x:v>2913</x:v>
      </x:c>
      <x:c r="C4646" s="0" t="s">
        <x:v>21</x:v>
      </x:c>
      <x:c r="D4646" s="0" t="s">
        <x:v>33</x:v>
      </x:c>
      <x:c r="E4646" s="0" t="s">
        <x:v>73</x:v>
      </x:c>
      <x:c r="F4646" s="0" t="s">
        <x:v>20</x:v>
      </x:c>
      <x:c r="G4646" s="0" t="n">
        <x:v>173</x:v>
      </x:c>
      <x:c r="H4646" s="4" t="n">
        <x:v>46.018</x:v>
      </x:c>
      <x:c r="I4646" s="4" t="n">
        <x:v>173</x:v>
      </x:c>
      <x:c r="J4646" s="4" t="n">
        <x:v>0.266</x:v>
      </x:c>
      <x:c r="K4646" s="4">
        <x:f>I4646*J4646</x:f>
      </x:c>
      <x:c r="L4646" s="4" t="n">
        <x:v>0</x:v>
      </x:c>
      <x:c r="M4646" s="5">
        <x:f>J4646/2.057*100</x:f>
      </x:c>
      <x:c r="N4646" s="6">
        <x:f>M4646*L4646/100</x:f>
      </x:c>
      <x:c r="O4646" s="6">
        <x:f>H4646-N4646</x:f>
      </x:c>
    </x:row>
    <x:row r="4647" spans="1:25">
      <x:c r="A4647" s="0" t="s">
        <x:v>79</x:v>
      </x:c>
      <x:c r="B4647" s="0" t="n">
        <x:v>2913</x:v>
      </x:c>
      <x:c r="C4647" s="0" t="s">
        <x:v>21</x:v>
      </x:c>
      <x:c r="D4647" s="0" t="s">
        <x:v>22</x:v>
      </x:c>
      <x:c r="E4647" s="0" t="s">
        <x:v>74</x:v>
      </x:c>
      <x:c r="F4647" s="0" t="s">
        <x:v>20</x:v>
      </x:c>
      <x:c r="G4647" s="0" t="n">
        <x:v>173</x:v>
      </x:c>
      <x:c r="H4647" s="4" t="n">
        <x:v>50.4</x:v>
      </x:c>
      <x:c r="I4647" s="4" t="n">
        <x:v>173</x:v>
      </x:c>
      <x:c r="J4647" s="4" t="n">
        <x:v>0.291</x:v>
      </x:c>
      <x:c r="K4647" s="4">
        <x:f>I4647*J4647</x:f>
      </x:c>
      <x:c r="L4647" s="4" t="n">
        <x:v>0</x:v>
      </x:c>
      <x:c r="M4647" s="5">
        <x:f>J4647/2.057*100</x:f>
      </x:c>
      <x:c r="N4647" s="6">
        <x:f>M4647*L4647/100</x:f>
      </x:c>
      <x:c r="O4647" s="6">
        <x:f>H4647-N4647</x:f>
      </x:c>
    </x:row>
    <x:row r="4648" spans="1:25">
      <x:c r="A4648" s="0" t="s">
        <x:v>79</x:v>
      </x:c>
      <x:c r="B4648" s="0" t="n">
        <x:v>2913</x:v>
      </x:c>
      <x:c r="C4648" s="0" t="s">
        <x:v>21</x:v>
      </x:c>
      <x:c r="D4648" s="0" t="s">
        <x:v>22</x:v>
      </x:c>
      <x:c r="E4648" s="0" t="s">
        <x:v>74</x:v>
      </x:c>
      <x:c r="F4648" s="0" t="s">
        <x:v>20</x:v>
      </x:c>
      <x:c r="G4648" s="0" t="n">
        <x:v>173</x:v>
      </x:c>
      <x:c r="H4648" s="4" t="n">
        <x:v>50.4</x:v>
      </x:c>
      <x:c r="I4648" s="4" t="n">
        <x:v>173</x:v>
      </x:c>
      <x:c r="J4648" s="4" t="n">
        <x:v>0.291</x:v>
      </x:c>
      <x:c r="K4648" s="4">
        <x:f>I4648*J4648</x:f>
      </x:c>
      <x:c r="L4648" s="4" t="n">
        <x:v>0</x:v>
      </x:c>
      <x:c r="M4648" s="5">
        <x:f>J4648/2.057*100</x:f>
      </x:c>
      <x:c r="N4648" s="6">
        <x:f>M4648*L4648/100</x:f>
      </x:c>
      <x:c r="O4648" s="6">
        <x:f>H4648-N4648</x:f>
      </x:c>
    </x:row>
    <x:row r="4649" spans="1:25">
      <x:c r="A4649" s="0" t="s">
        <x:v>79</x:v>
      </x:c>
      <x:c r="B4649" s="0" t="n">
        <x:v>2913</x:v>
      </x:c>
      <x:c r="C4649" s="0" t="s">
        <x:v>21</x:v>
      </x:c>
      <x:c r="D4649" s="0" t="s">
        <x:v>22</x:v>
      </x:c>
      <x:c r="E4649" s="0" t="s">
        <x:v>74</x:v>
      </x:c>
      <x:c r="F4649" s="0" t="s">
        <x:v>20</x:v>
      </x:c>
      <x:c r="G4649" s="0" t="n">
        <x:v>173</x:v>
      </x:c>
      <x:c r="H4649" s="4" t="n">
        <x:v>50.4</x:v>
      </x:c>
      <x:c r="I4649" s="4" t="n">
        <x:v>173</x:v>
      </x:c>
      <x:c r="J4649" s="4" t="n">
        <x:v>0.291</x:v>
      </x:c>
      <x:c r="K4649" s="4">
        <x:f>I4649*J4649</x:f>
      </x:c>
      <x:c r="L4649" s="4" t="n">
        <x:v>0</x:v>
      </x:c>
      <x:c r="M4649" s="5">
        <x:f>J4649/2.057*100</x:f>
      </x:c>
      <x:c r="N4649" s="6">
        <x:f>M4649*L4649/100</x:f>
      </x:c>
      <x:c r="O4649" s="6">
        <x:f>H4649-N4649</x:f>
      </x:c>
    </x:row>
    <x:row r="4650" spans="1:25">
      <x:c r="A4650" s="0" t="s">
        <x:v>79</x:v>
      </x:c>
      <x:c r="B4650" s="0" t="n">
        <x:v>2913</x:v>
      </x:c>
      <x:c r="C4650" s="0" t="s">
        <x:v>21</x:v>
      </x:c>
      <x:c r="D4650" s="0" t="s">
        <x:v>33</x:v>
      </x:c>
      <x:c r="E4650" s="0" t="s">
        <x:v>73</x:v>
      </x:c>
      <x:c r="F4650" s="0" t="s">
        <x:v>26</x:v>
      </x:c>
      <x:c r="G4650" s="0" t="n">
        <x:v>173</x:v>
      </x:c>
      <x:c r="H4650" s="4" t="n">
        <x:v>13.497</x:v>
      </x:c>
      <x:c r="I4650" s="4" t="n">
        <x:v>173</x:v>
      </x:c>
      <x:c r="J4650" s="4" t="n">
        <x:v>0.078</x:v>
      </x:c>
      <x:c r="K4650" s="4">
        <x:f>I4650*J4650</x:f>
      </x:c>
      <x:c r="L4650" s="4" t="n">
        <x:v>0</x:v>
      </x:c>
      <x:c r="M4650" s="5">
        <x:f>J4650/2.057*100</x:f>
      </x:c>
      <x:c r="N4650" s="6">
        <x:f>M4650*L4650/100</x:f>
      </x:c>
      <x:c r="O4650" s="6">
        <x:f>H4650-N4650</x:f>
      </x:c>
    </x:row>
    <x:row r="4651" spans="1:25">
      <x:c r="A4651" s="0" t="s">
        <x:v>79</x:v>
      </x:c>
      <x:c r="B4651" s="0" t="n">
        <x:v>2913</x:v>
      </x:c>
      <x:c r="C4651" s="0" t="s">
        <x:v>21</x:v>
      </x:c>
      <x:c r="D4651" s="0" t="s">
        <x:v>36</x:v>
      </x:c>
      <x:c r="E4651" s="0" t="s">
        <x:v>75</x:v>
      </x:c>
      <x:c r="F4651" s="0" t="s">
        <x:v>26</x:v>
      </x:c>
      <x:c r="G4651" s="0" t="n">
        <x:v>173</x:v>
      </x:c>
      <x:c r="H4651" s="4" t="n">
        <x:v>72.66</x:v>
      </x:c>
      <x:c r="I4651" s="4" t="n">
        <x:v>173</x:v>
      </x:c>
      <x:c r="J4651" s="4" t="n">
        <x:v>0.42</x:v>
      </x:c>
      <x:c r="K4651" s="4">
        <x:f>I4651*J4651</x:f>
      </x:c>
      <x:c r="L4651" s="4" t="n">
        <x:v>0</x:v>
      </x:c>
      <x:c r="M4651" s="5">
        <x:f>J4651/2.057*100</x:f>
      </x:c>
      <x:c r="N4651" s="6">
        <x:f>M4651*L4651/100</x:f>
      </x:c>
      <x:c r="O4651" s="6">
        <x:f>H4651-N4651</x:f>
      </x:c>
    </x:row>
    <x:row r="4652" spans="1:25">
      <x:c r="A4652" s="0" t="s">
        <x:v>79</x:v>
      </x:c>
      <x:c r="B4652" s="0" t="n">
        <x:v>2913</x:v>
      </x:c>
      <x:c r="C4652" s="0" t="s">
        <x:v>21</x:v>
      </x:c>
      <x:c r="D4652" s="0" t="s">
        <x:v>36</x:v>
      </x:c>
      <x:c r="E4652" s="0" t="s">
        <x:v>76</x:v>
      </x:c>
      <x:c r="F4652" s="0" t="s">
        <x:v>26</x:v>
      </x:c>
      <x:c r="G4652" s="0" t="n">
        <x:v>173</x:v>
      </x:c>
      <x:c r="H4652" s="4" t="n">
        <x:v>72.661</x:v>
      </x:c>
      <x:c r="I4652" s="4" t="n">
        <x:v>173</x:v>
      </x:c>
      <x:c r="J4652" s="4" t="n">
        <x:v>0.42</x:v>
      </x:c>
      <x:c r="K4652" s="4">
        <x:f>I4652*J4652</x:f>
      </x:c>
      <x:c r="L4652" s="4" t="n">
        <x:v>0</x:v>
      </x:c>
      <x:c r="M4652" s="5">
        <x:f>J4652/2.057*100</x:f>
      </x:c>
      <x:c r="N4652" s="6">
        <x:f>M4652*L4652/100</x:f>
      </x:c>
      <x:c r="O4652" s="6">
        <x:f>H4652-N4652</x:f>
      </x:c>
    </x:row>
    <x:row r="4653" spans="1:25">
      <x:c r="A4653" s="0" t="s">
        <x:v>118</x:v>
      </x:c>
      <x:c r="B4653" s="0" t="n">
        <x:v>2914</x:v>
      </x:c>
      <x:c r="C4653" s="0" t="s">
        <x:v>21</x:v>
      </x:c>
      <x:c r="D4653" s="0" t="s">
        <x:v>22</x:v>
      </x:c>
      <x:c r="E4653" s="0" t="s">
        <x:v>74</x:v>
      </x:c>
      <x:c r="F4653" s="0" t="s">
        <x:v>20</x:v>
      </x:c>
      <x:c r="G4653" s="0" t="n">
        <x:v>173</x:v>
      </x:c>
      <x:c r="H4653" s="4" t="n">
        <x:v>49.952</x:v>
      </x:c>
      <x:c r="I4653" s="4" t="n">
        <x:v>173</x:v>
      </x:c>
      <x:c r="J4653" s="4" t="n">
        <x:v>0.289</x:v>
      </x:c>
      <x:c r="K4653" s="4">
        <x:f>I4653*J4653</x:f>
      </x:c>
      <x:c r="L4653" s="4" t="n">
        <x:v>170.307</x:v>
      </x:c>
      <x:c r="M4653" s="5">
        <x:f>J4653/2.055*100</x:f>
      </x:c>
      <x:c r="N4653" s="6">
        <x:f>M4653*L4653/100</x:f>
      </x:c>
      <x:c r="O4653" s="6">
        <x:f>H4653-N4653</x:f>
      </x:c>
    </x:row>
    <x:row r="4654" spans="1:25">
      <x:c r="A4654" s="0" t="s">
        <x:v>118</x:v>
      </x:c>
      <x:c r="B4654" s="0" t="n">
        <x:v>2914</x:v>
      </x:c>
      <x:c r="C4654" s="0" t="s">
        <x:v>21</x:v>
      </x:c>
      <x:c r="D4654" s="0" t="s">
        <x:v>33</x:v>
      </x:c>
      <x:c r="E4654" s="0" t="s">
        <x:v>73</x:v>
      </x:c>
      <x:c r="F4654" s="0" t="s">
        <x:v>20</x:v>
      </x:c>
      <x:c r="G4654" s="0" t="n">
        <x:v>173</x:v>
      </x:c>
      <x:c r="H4654" s="4" t="n">
        <x:v>46.018</x:v>
      </x:c>
      <x:c r="I4654" s="4" t="n">
        <x:v>173</x:v>
      </x:c>
      <x:c r="J4654" s="4" t="n">
        <x:v>0.266</x:v>
      </x:c>
      <x:c r="K4654" s="4">
        <x:f>I4654*J4654</x:f>
      </x:c>
      <x:c r="L4654" s="4" t="n">
        <x:v>170.307</x:v>
      </x:c>
      <x:c r="M4654" s="5">
        <x:f>J4654/2.055*100</x:f>
      </x:c>
      <x:c r="N4654" s="6">
        <x:f>M4654*L4654/100</x:f>
      </x:c>
      <x:c r="O4654" s="6">
        <x:f>H4654-N4654</x:f>
      </x:c>
    </x:row>
    <x:row r="4655" spans="1:25">
      <x:c r="A4655" s="0" t="s">
        <x:v>118</x:v>
      </x:c>
      <x:c r="B4655" s="0" t="n">
        <x:v>2914</x:v>
      </x:c>
      <x:c r="C4655" s="0" t="s">
        <x:v>21</x:v>
      </x:c>
      <x:c r="D4655" s="0" t="s">
        <x:v>22</x:v>
      </x:c>
      <x:c r="E4655" s="0" t="s">
        <x:v>74</x:v>
      </x:c>
      <x:c r="F4655" s="0" t="s">
        <x:v>20</x:v>
      </x:c>
      <x:c r="G4655" s="0" t="n">
        <x:v>173</x:v>
      </x:c>
      <x:c r="H4655" s="4" t="n">
        <x:v>50.4</x:v>
      </x:c>
      <x:c r="I4655" s="4" t="n">
        <x:v>173</x:v>
      </x:c>
      <x:c r="J4655" s="4" t="n">
        <x:v>0.291</x:v>
      </x:c>
      <x:c r="K4655" s="4">
        <x:f>I4655*J4655</x:f>
      </x:c>
      <x:c r="L4655" s="4" t="n">
        <x:v>170.307</x:v>
      </x:c>
      <x:c r="M4655" s="5">
        <x:f>J4655/2.055*100</x:f>
      </x:c>
      <x:c r="N4655" s="6">
        <x:f>M4655*L4655/100</x:f>
      </x:c>
      <x:c r="O4655" s="6">
        <x:f>H4655-N4655</x:f>
      </x:c>
    </x:row>
    <x:row r="4656" spans="1:25">
      <x:c r="A4656" s="0" t="s">
        <x:v>118</x:v>
      </x:c>
      <x:c r="B4656" s="0" t="n">
        <x:v>2914</x:v>
      </x:c>
      <x:c r="C4656" s="0" t="s">
        <x:v>21</x:v>
      </x:c>
      <x:c r="D4656" s="0" t="s">
        <x:v>22</x:v>
      </x:c>
      <x:c r="E4656" s="0" t="s">
        <x:v>74</x:v>
      </x:c>
      <x:c r="F4656" s="0" t="s">
        <x:v>20</x:v>
      </x:c>
      <x:c r="G4656" s="0" t="n">
        <x:v>173</x:v>
      </x:c>
      <x:c r="H4656" s="4" t="n">
        <x:v>50.4</x:v>
      </x:c>
      <x:c r="I4656" s="4" t="n">
        <x:v>173</x:v>
      </x:c>
      <x:c r="J4656" s="4" t="n">
        <x:v>0.291</x:v>
      </x:c>
      <x:c r="K4656" s="4">
        <x:f>I4656*J4656</x:f>
      </x:c>
      <x:c r="L4656" s="4" t="n">
        <x:v>170.307</x:v>
      </x:c>
      <x:c r="M4656" s="5">
        <x:f>J4656/2.055*100</x:f>
      </x:c>
      <x:c r="N4656" s="6">
        <x:f>M4656*L4656/100</x:f>
      </x:c>
      <x:c r="O4656" s="6">
        <x:f>H4656-N4656</x:f>
      </x:c>
    </x:row>
    <x:row r="4657" spans="1:25">
      <x:c r="A4657" s="0" t="s">
        <x:v>118</x:v>
      </x:c>
      <x:c r="B4657" s="0" t="n">
        <x:v>2914</x:v>
      </x:c>
      <x:c r="C4657" s="0" t="s">
        <x:v>21</x:v>
      </x:c>
      <x:c r="D4657" s="0" t="s">
        <x:v>33</x:v>
      </x:c>
      <x:c r="E4657" s="0" t="s">
        <x:v>73</x:v>
      </x:c>
      <x:c r="F4657" s="0" t="s">
        <x:v>26</x:v>
      </x:c>
      <x:c r="G4657" s="0" t="n">
        <x:v>173</x:v>
      </x:c>
      <x:c r="H4657" s="4" t="n">
        <x:v>13.502</x:v>
      </x:c>
      <x:c r="I4657" s="4" t="n">
        <x:v>173</x:v>
      </x:c>
      <x:c r="J4657" s="4" t="n">
        <x:v>0.078</x:v>
      </x:c>
      <x:c r="K4657" s="4">
        <x:f>I4657*J4657</x:f>
      </x:c>
      <x:c r="L4657" s="4" t="n">
        <x:v>170.307</x:v>
      </x:c>
      <x:c r="M4657" s="5">
        <x:f>J4657/2.055*100</x:f>
      </x:c>
      <x:c r="N4657" s="6">
        <x:f>M4657*L4657/100</x:f>
      </x:c>
      <x:c r="O4657" s="6">
        <x:f>H4657-N4657</x:f>
      </x:c>
    </x:row>
    <x:row r="4658" spans="1:25">
      <x:c r="A4658" s="0" t="s">
        <x:v>118</x:v>
      </x:c>
      <x:c r="B4658" s="0" t="n">
        <x:v>2914</x:v>
      </x:c>
      <x:c r="C4658" s="0" t="s">
        <x:v>21</x:v>
      </x:c>
      <x:c r="D4658" s="0" t="s">
        <x:v>36</x:v>
      </x:c>
      <x:c r="E4658" s="0" t="s">
        <x:v>75</x:v>
      </x:c>
      <x:c r="F4658" s="0" t="s">
        <x:v>26</x:v>
      </x:c>
      <x:c r="G4658" s="0" t="n">
        <x:v>173</x:v>
      </x:c>
      <x:c r="H4658" s="4" t="n">
        <x:v>72.662</x:v>
      </x:c>
      <x:c r="I4658" s="4" t="n">
        <x:v>173</x:v>
      </x:c>
      <x:c r="J4658" s="4" t="n">
        <x:v>0.42</x:v>
      </x:c>
      <x:c r="K4658" s="4">
        <x:f>I4658*J4658</x:f>
      </x:c>
      <x:c r="L4658" s="4" t="n">
        <x:v>170.307</x:v>
      </x:c>
      <x:c r="M4658" s="5">
        <x:f>J4658/2.055*100</x:f>
      </x:c>
      <x:c r="N4658" s="6">
        <x:f>M4658*L4658/100</x:f>
      </x:c>
      <x:c r="O4658" s="6">
        <x:f>H4658-N4658</x:f>
      </x:c>
    </x:row>
    <x:row r="4659" spans="1:25">
      <x:c r="A4659" s="0" t="s">
        <x:v>118</x:v>
      </x:c>
      <x:c r="B4659" s="0" t="n">
        <x:v>2914</x:v>
      </x:c>
      <x:c r="C4659" s="0" t="s">
        <x:v>21</x:v>
      </x:c>
      <x:c r="D4659" s="0" t="s">
        <x:v>36</x:v>
      </x:c>
      <x:c r="E4659" s="0" t="s">
        <x:v>76</x:v>
      </x:c>
      <x:c r="F4659" s="0" t="s">
        <x:v>26</x:v>
      </x:c>
      <x:c r="G4659" s="0" t="n">
        <x:v>173</x:v>
      </x:c>
      <x:c r="H4659" s="4" t="n">
        <x:v>72.66</x:v>
      </x:c>
      <x:c r="I4659" s="4" t="n">
        <x:v>173</x:v>
      </x:c>
      <x:c r="J4659" s="4" t="n">
        <x:v>0.42</x:v>
      </x:c>
      <x:c r="K4659" s="4">
        <x:f>I4659*J4659</x:f>
      </x:c>
      <x:c r="L4659" s="4" t="n">
        <x:v>170.307</x:v>
      </x:c>
      <x:c r="M4659" s="5">
        <x:f>J4659/2.055*100</x:f>
      </x:c>
      <x:c r="N4659" s="6">
        <x:f>M4659*L4659/100</x:f>
      </x:c>
      <x:c r="O4659" s="6">
        <x:f>H4659-N4659</x:f>
      </x:c>
    </x:row>
    <x:row r="4660" spans="1:25">
      <x:c r="A4660" s="0" t="s">
        <x:v>86</x:v>
      </x:c>
      <x:c r="B4660" s="0" t="n">
        <x:v>2915</x:v>
      </x:c>
      <x:c r="C4660" s="0" t="s">
        <x:v>21</x:v>
      </x:c>
      <x:c r="D4660" s="0" t="s">
        <x:v>22</x:v>
      </x:c>
      <x:c r="E4660" s="0" t="s">
        <x:v>74</x:v>
      </x:c>
      <x:c r="F4660" s="0" t="s">
        <x:v>20</x:v>
      </x:c>
      <x:c r="G4660" s="0" t="n">
        <x:v>173</x:v>
      </x:c>
      <x:c r="H4660" s="4" t="n">
        <x:v>50.4</x:v>
      </x:c>
      <x:c r="I4660" s="4" t="n">
        <x:v>173</x:v>
      </x:c>
      <x:c r="J4660" s="4" t="n">
        <x:v>0.291</x:v>
      </x:c>
      <x:c r="K4660" s="4">
        <x:f>I4660*J4660</x:f>
      </x:c>
      <x:c r="L4660" s="4" t="n">
        <x:v>246.139</x:v>
      </x:c>
      <x:c r="M4660" s="5">
        <x:f>J4660/2.348*100</x:f>
      </x:c>
      <x:c r="N4660" s="6">
        <x:f>M4660*L4660/100</x:f>
      </x:c>
      <x:c r="O4660" s="6">
        <x:f>H4660-N4660</x:f>
      </x:c>
    </x:row>
    <x:row r="4661" spans="1:25">
      <x:c r="A4661" s="0" t="s">
        <x:v>86</x:v>
      </x:c>
      <x:c r="B4661" s="0" t="n">
        <x:v>2915</x:v>
      </x:c>
      <x:c r="C4661" s="0" t="s">
        <x:v>21</x:v>
      </x:c>
      <x:c r="D4661" s="0" t="s">
        <x:v>22</x:v>
      </x:c>
      <x:c r="E4661" s="0" t="s">
        <x:v>74</x:v>
      </x:c>
      <x:c r="F4661" s="0" t="s">
        <x:v>20</x:v>
      </x:c>
      <x:c r="G4661" s="0" t="n">
        <x:v>173</x:v>
      </x:c>
      <x:c r="H4661" s="4" t="n">
        <x:v>50.4</x:v>
      </x:c>
      <x:c r="I4661" s="4" t="n">
        <x:v>173</x:v>
      </x:c>
      <x:c r="J4661" s="4" t="n">
        <x:v>0.291</x:v>
      </x:c>
      <x:c r="K4661" s="4">
        <x:f>I4661*J4661</x:f>
      </x:c>
      <x:c r="L4661" s="4" t="n">
        <x:v>246.139</x:v>
      </x:c>
      <x:c r="M4661" s="5">
        <x:f>J4661/2.348*100</x:f>
      </x:c>
      <x:c r="N4661" s="6">
        <x:f>M4661*L4661/100</x:f>
      </x:c>
      <x:c r="O4661" s="6">
        <x:f>H4661-N4661</x:f>
      </x:c>
    </x:row>
    <x:row r="4662" spans="1:25">
      <x:c r="A4662" s="0" t="s">
        <x:v>86</x:v>
      </x:c>
      <x:c r="B4662" s="0" t="n">
        <x:v>2915</x:v>
      </x:c>
      <x:c r="C4662" s="0" t="s">
        <x:v>21</x:v>
      </x:c>
      <x:c r="D4662" s="0" t="s">
        <x:v>22</x:v>
      </x:c>
      <x:c r="E4662" s="0" t="s">
        <x:v>74</x:v>
      </x:c>
      <x:c r="F4662" s="0" t="s">
        <x:v>20</x:v>
      </x:c>
      <x:c r="G4662" s="0" t="n">
        <x:v>173</x:v>
      </x:c>
      <x:c r="H4662" s="4" t="n">
        <x:v>50.4</x:v>
      </x:c>
      <x:c r="I4662" s="4" t="n">
        <x:v>173</x:v>
      </x:c>
      <x:c r="J4662" s="4" t="n">
        <x:v>0.291</x:v>
      </x:c>
      <x:c r="K4662" s="4">
        <x:f>I4662*J4662</x:f>
      </x:c>
      <x:c r="L4662" s="4" t="n">
        <x:v>246.139</x:v>
      </x:c>
      <x:c r="M4662" s="5">
        <x:f>J4662/2.348*100</x:f>
      </x:c>
      <x:c r="N4662" s="6">
        <x:f>M4662*L4662/100</x:f>
      </x:c>
      <x:c r="O4662" s="6">
        <x:f>H4662-N4662</x:f>
      </x:c>
    </x:row>
    <x:row r="4663" spans="1:25">
      <x:c r="A4663" s="0" t="s">
        <x:v>86</x:v>
      </x:c>
      <x:c r="B4663" s="0" t="n">
        <x:v>2915</x:v>
      </x:c>
      <x:c r="C4663" s="0" t="s">
        <x:v>21</x:v>
      </x:c>
      <x:c r="D4663" s="0" t="s">
        <x:v>33</x:v>
      </x:c>
      <x:c r="E4663" s="0" t="s">
        <x:v>73</x:v>
      </x:c>
      <x:c r="F4663" s="0" t="s">
        <x:v>20</x:v>
      </x:c>
      <x:c r="G4663" s="0" t="n">
        <x:v>173</x:v>
      </x:c>
      <x:c r="H4663" s="4" t="n">
        <x:v>46.018</x:v>
      </x:c>
      <x:c r="I4663" s="4" t="n">
        <x:v>173</x:v>
      </x:c>
      <x:c r="J4663" s="4" t="n">
        <x:v>0.266</x:v>
      </x:c>
      <x:c r="K4663" s="4">
        <x:f>I4663*J4663</x:f>
      </x:c>
      <x:c r="L4663" s="4" t="n">
        <x:v>246.139</x:v>
      </x:c>
      <x:c r="M4663" s="5">
        <x:f>J4663/2.348*100</x:f>
      </x:c>
      <x:c r="N4663" s="6">
        <x:f>M4663*L4663/100</x:f>
      </x:c>
      <x:c r="O4663" s="6">
        <x:f>H4663-N4663</x:f>
      </x:c>
    </x:row>
    <x:row r="4664" spans="1:25">
      <x:c r="A4664" s="0" t="s">
        <x:v>86</x:v>
      </x:c>
      <x:c r="B4664" s="0" t="n">
        <x:v>2915</x:v>
      </x:c>
      <x:c r="C4664" s="0" t="s">
        <x:v>21</x:v>
      </x:c>
      <x:c r="D4664" s="0" t="s">
        <x:v>22</x:v>
      </x:c>
      <x:c r="E4664" s="0" t="s">
        <x:v>74</x:v>
      </x:c>
      <x:c r="F4664" s="0" t="s">
        <x:v>20</x:v>
      </x:c>
      <x:c r="G4664" s="0" t="n">
        <x:v>173</x:v>
      </x:c>
      <x:c r="H4664" s="4" t="n">
        <x:v>50.4</x:v>
      </x:c>
      <x:c r="I4664" s="4" t="n">
        <x:v>173</x:v>
      </x:c>
      <x:c r="J4664" s="4" t="n">
        <x:v>0.291</x:v>
      </x:c>
      <x:c r="K4664" s="4">
        <x:f>I4664*J4664</x:f>
      </x:c>
      <x:c r="L4664" s="4" t="n">
        <x:v>246.139</x:v>
      </x:c>
      <x:c r="M4664" s="5">
        <x:f>J4664/2.348*100</x:f>
      </x:c>
      <x:c r="N4664" s="6">
        <x:f>M4664*L4664/100</x:f>
      </x:c>
      <x:c r="O4664" s="6">
        <x:f>H4664-N4664</x:f>
      </x:c>
    </x:row>
    <x:row r="4665" spans="1:25">
      <x:c r="A4665" s="0" t="s">
        <x:v>86</x:v>
      </x:c>
      <x:c r="B4665" s="0" t="n">
        <x:v>2915</x:v>
      </x:c>
      <x:c r="C4665" s="0" t="s">
        <x:v>21</x:v>
      </x:c>
      <x:c r="D4665" s="0" t="s">
        <x:v>33</x:v>
      </x:c>
      <x:c r="E4665" s="0" t="s">
        <x:v>73</x:v>
      </x:c>
      <x:c r="F4665" s="0" t="s">
        <x:v>26</x:v>
      </x:c>
      <x:c r="G4665" s="0" t="n">
        <x:v>173</x:v>
      </x:c>
      <x:c r="H4665" s="4" t="n">
        <x:v>13.497</x:v>
      </x:c>
      <x:c r="I4665" s="4" t="n">
        <x:v>173</x:v>
      </x:c>
      <x:c r="J4665" s="4" t="n">
        <x:v>0.078</x:v>
      </x:c>
      <x:c r="K4665" s="4">
        <x:f>I4665*J4665</x:f>
      </x:c>
      <x:c r="L4665" s="4" t="n">
        <x:v>246.139</x:v>
      </x:c>
      <x:c r="M4665" s="5">
        <x:f>J4665/2.348*100</x:f>
      </x:c>
      <x:c r="N4665" s="6">
        <x:f>M4665*L4665/100</x:f>
      </x:c>
      <x:c r="O4665" s="6">
        <x:f>H4665-N4665</x:f>
      </x:c>
    </x:row>
    <x:row r="4666" spans="1:25">
      <x:c r="A4666" s="0" t="s">
        <x:v>86</x:v>
      </x:c>
      <x:c r="B4666" s="0" t="n">
        <x:v>2915</x:v>
      </x:c>
      <x:c r="C4666" s="0" t="s">
        <x:v>21</x:v>
      </x:c>
      <x:c r="D4666" s="0" t="s">
        <x:v>36</x:v>
      </x:c>
      <x:c r="E4666" s="0" t="s">
        <x:v>75</x:v>
      </x:c>
      <x:c r="F4666" s="0" t="s">
        <x:v>26</x:v>
      </x:c>
      <x:c r="G4666" s="0" t="n">
        <x:v>173</x:v>
      </x:c>
      <x:c r="H4666" s="4" t="n">
        <x:v>72.66</x:v>
      </x:c>
      <x:c r="I4666" s="4" t="n">
        <x:v>173</x:v>
      </x:c>
      <x:c r="J4666" s="4" t="n">
        <x:v>0.42</x:v>
      </x:c>
      <x:c r="K4666" s="4">
        <x:f>I4666*J4666</x:f>
      </x:c>
      <x:c r="L4666" s="4" t="n">
        <x:v>246.139</x:v>
      </x:c>
      <x:c r="M4666" s="5">
        <x:f>J4666/2.348*100</x:f>
      </x:c>
      <x:c r="N4666" s="6">
        <x:f>M4666*L4666/100</x:f>
      </x:c>
      <x:c r="O4666" s="6">
        <x:f>H4666-N4666</x:f>
      </x:c>
    </x:row>
    <x:row r="4667" spans="1:25">
      <x:c r="A4667" s="0" t="s">
        <x:v>86</x:v>
      </x:c>
      <x:c r="B4667" s="0" t="n">
        <x:v>2915</x:v>
      </x:c>
      <x:c r="C4667" s="0" t="s">
        <x:v>21</x:v>
      </x:c>
      <x:c r="D4667" s="0" t="s">
        <x:v>36</x:v>
      </x:c>
      <x:c r="E4667" s="0" t="s">
        <x:v>76</x:v>
      </x:c>
      <x:c r="F4667" s="0" t="s">
        <x:v>26</x:v>
      </x:c>
      <x:c r="G4667" s="0" t="n">
        <x:v>173</x:v>
      </x:c>
      <x:c r="H4667" s="4" t="n">
        <x:v>72.66</x:v>
      </x:c>
      <x:c r="I4667" s="4" t="n">
        <x:v>173</x:v>
      </x:c>
      <x:c r="J4667" s="4" t="n">
        <x:v>0.42</x:v>
      </x:c>
      <x:c r="K4667" s="4">
        <x:f>I4667*J4667</x:f>
      </x:c>
      <x:c r="L4667" s="4" t="n">
        <x:v>246.139</x:v>
      </x:c>
      <x:c r="M4667" s="5">
        <x:f>J4667/2.348*100</x:f>
      </x:c>
      <x:c r="N4667" s="6">
        <x:f>M4667*L4667/100</x:f>
      </x:c>
      <x:c r="O4667" s="6">
        <x:f>H4667-N4667</x:f>
      </x:c>
    </x:row>
    <x:row r="4668" spans="1:25">
      <x:c r="A4668" s="0" t="s">
        <x:v>105</x:v>
      </x:c>
      <x:c r="B4668" s="0" t="n">
        <x:v>2916</x:v>
      </x:c>
      <x:c r="C4668" s="0" t="s">
        <x:v>21</x:v>
      </x:c>
      <x:c r="D4668" s="0" t="s">
        <x:v>22</x:v>
      </x:c>
      <x:c r="E4668" s="0" t="s">
        <x:v>74</x:v>
      </x:c>
      <x:c r="F4668" s="0" t="s">
        <x:v>20</x:v>
      </x:c>
      <x:c r="G4668" s="0" t="n">
        <x:v>173</x:v>
      </x:c>
      <x:c r="H4668" s="4" t="n">
        <x:v>50.4</x:v>
      </x:c>
      <x:c r="I4668" s="4" t="n">
        <x:v>173</x:v>
      </x:c>
      <x:c r="J4668" s="4" t="n">
        <x:v>0.291</x:v>
      </x:c>
      <x:c r="K4668" s="4">
        <x:f>I4668*J4668</x:f>
      </x:c>
      <x:c r="L4668" s="4" t="n">
        <x:v>87.102</x:v>
      </x:c>
      <x:c r="M4668" s="5">
        <x:f>J4668/2.057*100</x:f>
      </x:c>
      <x:c r="N4668" s="6">
        <x:f>M4668*L4668/100</x:f>
      </x:c>
      <x:c r="O4668" s="6">
        <x:f>H4668-N4668</x:f>
      </x:c>
    </x:row>
    <x:row r="4669" spans="1:25">
      <x:c r="A4669" s="0" t="s">
        <x:v>105</x:v>
      </x:c>
      <x:c r="B4669" s="0" t="n">
        <x:v>2916</x:v>
      </x:c>
      <x:c r="C4669" s="0" t="s">
        <x:v>21</x:v>
      </x:c>
      <x:c r="D4669" s="0" t="s">
        <x:v>22</x:v>
      </x:c>
      <x:c r="E4669" s="0" t="s">
        <x:v>74</x:v>
      </x:c>
      <x:c r="F4669" s="0" t="s">
        <x:v>20</x:v>
      </x:c>
      <x:c r="G4669" s="0" t="n">
        <x:v>173</x:v>
      </x:c>
      <x:c r="H4669" s="4" t="n">
        <x:v>50.4</x:v>
      </x:c>
      <x:c r="I4669" s="4" t="n">
        <x:v>173</x:v>
      </x:c>
      <x:c r="J4669" s="4" t="n">
        <x:v>0.291</x:v>
      </x:c>
      <x:c r="K4669" s="4">
        <x:f>I4669*J4669</x:f>
      </x:c>
      <x:c r="L4669" s="4" t="n">
        <x:v>87.102</x:v>
      </x:c>
      <x:c r="M4669" s="5">
        <x:f>J4669/2.057*100</x:f>
      </x:c>
      <x:c r="N4669" s="6">
        <x:f>M4669*L4669/100</x:f>
      </x:c>
      <x:c r="O4669" s="6">
        <x:f>H4669-N4669</x:f>
      </x:c>
    </x:row>
    <x:row r="4670" spans="1:25">
      <x:c r="A4670" s="0" t="s">
        <x:v>105</x:v>
      </x:c>
      <x:c r="B4670" s="0" t="n">
        <x:v>2916</x:v>
      </x:c>
      <x:c r="C4670" s="0" t="s">
        <x:v>21</x:v>
      </x:c>
      <x:c r="D4670" s="0" t="s">
        <x:v>33</x:v>
      </x:c>
      <x:c r="E4670" s="0" t="s">
        <x:v>73</x:v>
      </x:c>
      <x:c r="F4670" s="0" t="s">
        <x:v>20</x:v>
      </x:c>
      <x:c r="G4670" s="0" t="n">
        <x:v>173</x:v>
      </x:c>
      <x:c r="H4670" s="4" t="n">
        <x:v>46.018</x:v>
      </x:c>
      <x:c r="I4670" s="4" t="n">
        <x:v>173</x:v>
      </x:c>
      <x:c r="J4670" s="4" t="n">
        <x:v>0.266</x:v>
      </x:c>
      <x:c r="K4670" s="4">
        <x:f>I4670*J4670</x:f>
      </x:c>
      <x:c r="L4670" s="4" t="n">
        <x:v>87.102</x:v>
      </x:c>
      <x:c r="M4670" s="5">
        <x:f>J4670/2.057*100</x:f>
      </x:c>
      <x:c r="N4670" s="6">
        <x:f>M4670*L4670/100</x:f>
      </x:c>
      <x:c r="O4670" s="6">
        <x:f>H4670-N4670</x:f>
      </x:c>
    </x:row>
    <x:row r="4671" spans="1:25">
      <x:c r="A4671" s="0" t="s">
        <x:v>105</x:v>
      </x:c>
      <x:c r="B4671" s="0" t="n">
        <x:v>2916</x:v>
      </x:c>
      <x:c r="C4671" s="0" t="s">
        <x:v>21</x:v>
      </x:c>
      <x:c r="D4671" s="0" t="s">
        <x:v>22</x:v>
      </x:c>
      <x:c r="E4671" s="0" t="s">
        <x:v>74</x:v>
      </x:c>
      <x:c r="F4671" s="0" t="s">
        <x:v>20</x:v>
      </x:c>
      <x:c r="G4671" s="0" t="n">
        <x:v>173</x:v>
      </x:c>
      <x:c r="H4671" s="4" t="n">
        <x:v>50.4</x:v>
      </x:c>
      <x:c r="I4671" s="4" t="n">
        <x:v>173</x:v>
      </x:c>
      <x:c r="J4671" s="4" t="n">
        <x:v>0.291</x:v>
      </x:c>
      <x:c r="K4671" s="4">
        <x:f>I4671*J4671</x:f>
      </x:c>
      <x:c r="L4671" s="4" t="n">
        <x:v>87.102</x:v>
      </x:c>
      <x:c r="M4671" s="5">
        <x:f>J4671/2.057*100</x:f>
      </x:c>
      <x:c r="N4671" s="6">
        <x:f>M4671*L4671/100</x:f>
      </x:c>
      <x:c r="O4671" s="6">
        <x:f>H4671-N4671</x:f>
      </x:c>
    </x:row>
    <x:row r="4672" spans="1:25">
      <x:c r="A4672" s="0" t="s">
        <x:v>105</x:v>
      </x:c>
      <x:c r="B4672" s="0" t="n">
        <x:v>2916</x:v>
      </x:c>
      <x:c r="C4672" s="0" t="s">
        <x:v>21</x:v>
      </x:c>
      <x:c r="D4672" s="0" t="s">
        <x:v>33</x:v>
      </x:c>
      <x:c r="E4672" s="0" t="s">
        <x:v>73</x:v>
      </x:c>
      <x:c r="F4672" s="0" t="s">
        <x:v>26</x:v>
      </x:c>
      <x:c r="G4672" s="0" t="n">
        <x:v>173</x:v>
      </x:c>
      <x:c r="H4672" s="4" t="n">
        <x:v>13.499</x:v>
      </x:c>
      <x:c r="I4672" s="4" t="n">
        <x:v>173</x:v>
      </x:c>
      <x:c r="J4672" s="4" t="n">
        <x:v>0.078</x:v>
      </x:c>
      <x:c r="K4672" s="4">
        <x:f>I4672*J4672</x:f>
      </x:c>
      <x:c r="L4672" s="4" t="n">
        <x:v>87.102</x:v>
      </x:c>
      <x:c r="M4672" s="5">
        <x:f>J4672/2.057*100</x:f>
      </x:c>
      <x:c r="N4672" s="6">
        <x:f>M4672*L4672/100</x:f>
      </x:c>
      <x:c r="O4672" s="6">
        <x:f>H4672-N4672</x:f>
      </x:c>
    </x:row>
    <x:row r="4673" spans="1:25">
      <x:c r="A4673" s="0" t="s">
        <x:v>105</x:v>
      </x:c>
      <x:c r="B4673" s="0" t="n">
        <x:v>2916</x:v>
      </x:c>
      <x:c r="C4673" s="0" t="s">
        <x:v>21</x:v>
      </x:c>
      <x:c r="D4673" s="0" t="s">
        <x:v>36</x:v>
      </x:c>
      <x:c r="E4673" s="0" t="s">
        <x:v>75</x:v>
      </x:c>
      <x:c r="F4673" s="0" t="s">
        <x:v>26</x:v>
      </x:c>
      <x:c r="G4673" s="0" t="n">
        <x:v>173</x:v>
      </x:c>
      <x:c r="H4673" s="4" t="n">
        <x:v>72.66</x:v>
      </x:c>
      <x:c r="I4673" s="4" t="n">
        <x:v>173</x:v>
      </x:c>
      <x:c r="J4673" s="4" t="n">
        <x:v>0.42</x:v>
      </x:c>
      <x:c r="K4673" s="4">
        <x:f>I4673*J4673</x:f>
      </x:c>
      <x:c r="L4673" s="4" t="n">
        <x:v>87.102</x:v>
      </x:c>
      <x:c r="M4673" s="5">
        <x:f>J4673/2.057*100</x:f>
      </x:c>
      <x:c r="N4673" s="6">
        <x:f>M4673*L4673/100</x:f>
      </x:c>
      <x:c r="O4673" s="6">
        <x:f>H4673-N4673</x:f>
      </x:c>
    </x:row>
    <x:row r="4674" spans="1:25">
      <x:c r="A4674" s="0" t="s">
        <x:v>105</x:v>
      </x:c>
      <x:c r="B4674" s="0" t="n">
        <x:v>2916</x:v>
      </x:c>
      <x:c r="C4674" s="0" t="s">
        <x:v>21</x:v>
      </x:c>
      <x:c r="D4674" s="0" t="s">
        <x:v>36</x:v>
      </x:c>
      <x:c r="E4674" s="0" t="s">
        <x:v>76</x:v>
      </x:c>
      <x:c r="F4674" s="0" t="s">
        <x:v>26</x:v>
      </x:c>
      <x:c r="G4674" s="0" t="n">
        <x:v>173</x:v>
      </x:c>
      <x:c r="H4674" s="4" t="n">
        <x:v>72.662</x:v>
      </x:c>
      <x:c r="I4674" s="4" t="n">
        <x:v>173</x:v>
      </x:c>
      <x:c r="J4674" s="4" t="n">
        <x:v>0.42</x:v>
      </x:c>
      <x:c r="K4674" s="4">
        <x:f>I4674*J4674</x:f>
      </x:c>
      <x:c r="L4674" s="4" t="n">
        <x:v>87.102</x:v>
      </x:c>
      <x:c r="M4674" s="5">
        <x:f>J4674/2.057*100</x:f>
      </x:c>
      <x:c r="N4674" s="6">
        <x:f>M4674*L4674/100</x:f>
      </x:c>
      <x:c r="O4674" s="6">
        <x:f>H4674-N4674</x:f>
      </x:c>
    </x:row>
    <x:row r="4675" spans="1:25">
      <x:c r="A4675" s="0" t="s">
        <x:v>106</x:v>
      </x:c>
      <x:c r="B4675" s="0" t="n">
        <x:v>2917</x:v>
      </x:c>
      <x:c r="C4675" s="0" t="s">
        <x:v>21</x:v>
      </x:c>
      <x:c r="D4675" s="0" t="s">
        <x:v>22</x:v>
      </x:c>
      <x:c r="E4675" s="0" t="s">
        <x:v>74</x:v>
      </x:c>
      <x:c r="F4675" s="0" t="s">
        <x:v>20</x:v>
      </x:c>
      <x:c r="G4675" s="0" t="n">
        <x:v>173</x:v>
      </x:c>
      <x:c r="H4675" s="4" t="n">
        <x:v>50.4</x:v>
      </x:c>
      <x:c r="I4675" s="4" t="n">
        <x:v>173</x:v>
      </x:c>
      <x:c r="J4675" s="4" t="n">
        <x:v>0.291</x:v>
      </x:c>
      <x:c r="K4675" s="4">
        <x:f>I4675*J4675</x:f>
      </x:c>
      <x:c r="L4675" s="4" t="n">
        <x:v>127.305</x:v>
      </x:c>
      <x:c r="M4675" s="5">
        <x:f>J4675/1.766*100</x:f>
      </x:c>
      <x:c r="N4675" s="6">
        <x:f>M4675*L4675/100</x:f>
      </x:c>
      <x:c r="O4675" s="6">
        <x:f>H4675-N4675</x:f>
      </x:c>
    </x:row>
    <x:row r="4676" spans="1:25">
      <x:c r="A4676" s="0" t="s">
        <x:v>106</x:v>
      </x:c>
      <x:c r="B4676" s="0" t="n">
        <x:v>2917</x:v>
      </x:c>
      <x:c r="C4676" s="0" t="s">
        <x:v>21</x:v>
      </x:c>
      <x:c r="D4676" s="0" t="s">
        <x:v>33</x:v>
      </x:c>
      <x:c r="E4676" s="0" t="s">
        <x:v>73</x:v>
      </x:c>
      <x:c r="F4676" s="0" t="s">
        <x:v>20</x:v>
      </x:c>
      <x:c r="G4676" s="0" t="n">
        <x:v>173</x:v>
      </x:c>
      <x:c r="H4676" s="4" t="n">
        <x:v>46.018</x:v>
      </x:c>
      <x:c r="I4676" s="4" t="n">
        <x:v>173</x:v>
      </x:c>
      <x:c r="J4676" s="4" t="n">
        <x:v>0.266</x:v>
      </x:c>
      <x:c r="K4676" s="4">
        <x:f>I4676*J4676</x:f>
      </x:c>
      <x:c r="L4676" s="4" t="n">
        <x:v>127.305</x:v>
      </x:c>
      <x:c r="M4676" s="5">
        <x:f>J4676/1.766*100</x:f>
      </x:c>
      <x:c r="N4676" s="6">
        <x:f>M4676*L4676/100</x:f>
      </x:c>
      <x:c r="O4676" s="6">
        <x:f>H4676-N4676</x:f>
      </x:c>
    </x:row>
    <x:row r="4677" spans="1:25">
      <x:c r="A4677" s="0" t="s">
        <x:v>106</x:v>
      </x:c>
      <x:c r="B4677" s="0" t="n">
        <x:v>2917</x:v>
      </x:c>
      <x:c r="C4677" s="0" t="s">
        <x:v>21</x:v>
      </x:c>
      <x:c r="D4677" s="0" t="s">
        <x:v>22</x:v>
      </x:c>
      <x:c r="E4677" s="0" t="s">
        <x:v>74</x:v>
      </x:c>
      <x:c r="F4677" s="0" t="s">
        <x:v>20</x:v>
      </x:c>
      <x:c r="G4677" s="0" t="n">
        <x:v>173</x:v>
      </x:c>
      <x:c r="H4677" s="4" t="n">
        <x:v>50.4</x:v>
      </x:c>
      <x:c r="I4677" s="4" t="n">
        <x:v>173</x:v>
      </x:c>
      <x:c r="J4677" s="4" t="n">
        <x:v>0.291</x:v>
      </x:c>
      <x:c r="K4677" s="4">
        <x:f>I4677*J4677</x:f>
      </x:c>
      <x:c r="L4677" s="4" t="n">
        <x:v>127.305</x:v>
      </x:c>
      <x:c r="M4677" s="5">
        <x:f>J4677/1.766*100</x:f>
      </x:c>
      <x:c r="N4677" s="6">
        <x:f>M4677*L4677/100</x:f>
      </x:c>
      <x:c r="O4677" s="6">
        <x:f>H4677-N4677</x:f>
      </x:c>
    </x:row>
    <x:row r="4678" spans="1:25">
      <x:c r="A4678" s="0" t="s">
        <x:v>106</x:v>
      </x:c>
      <x:c r="B4678" s="0" t="n">
        <x:v>2917</x:v>
      </x:c>
      <x:c r="C4678" s="0" t="s">
        <x:v>21</x:v>
      </x:c>
      <x:c r="D4678" s="0" t="s">
        <x:v>33</x:v>
      </x:c>
      <x:c r="E4678" s="0" t="s">
        <x:v>73</x:v>
      </x:c>
      <x:c r="F4678" s="0" t="s">
        <x:v>26</x:v>
      </x:c>
      <x:c r="G4678" s="0" t="n">
        <x:v>173</x:v>
      </x:c>
      <x:c r="H4678" s="4" t="n">
        <x:v>13.505</x:v>
      </x:c>
      <x:c r="I4678" s="4" t="n">
        <x:v>173</x:v>
      </x:c>
      <x:c r="J4678" s="4" t="n">
        <x:v>0.078</x:v>
      </x:c>
      <x:c r="K4678" s="4">
        <x:f>I4678*J4678</x:f>
      </x:c>
      <x:c r="L4678" s="4" t="n">
        <x:v>127.305</x:v>
      </x:c>
      <x:c r="M4678" s="5">
        <x:f>J4678/1.766*100</x:f>
      </x:c>
      <x:c r="N4678" s="6">
        <x:f>M4678*L4678/100</x:f>
      </x:c>
      <x:c r="O4678" s="6">
        <x:f>H4678-N4678</x:f>
      </x:c>
    </x:row>
    <x:row r="4679" spans="1:25">
      <x:c r="A4679" s="0" t="s">
        <x:v>106</x:v>
      </x:c>
      <x:c r="B4679" s="0" t="n">
        <x:v>2917</x:v>
      </x:c>
      <x:c r="C4679" s="0" t="s">
        <x:v>21</x:v>
      </x:c>
      <x:c r="D4679" s="0" t="s">
        <x:v>36</x:v>
      </x:c>
      <x:c r="E4679" s="0" t="s">
        <x:v>75</x:v>
      </x:c>
      <x:c r="F4679" s="0" t="s">
        <x:v>26</x:v>
      </x:c>
      <x:c r="G4679" s="0" t="n">
        <x:v>173</x:v>
      </x:c>
      <x:c r="H4679" s="4" t="n">
        <x:v>72.66</x:v>
      </x:c>
      <x:c r="I4679" s="4" t="n">
        <x:v>173</x:v>
      </x:c>
      <x:c r="J4679" s="4" t="n">
        <x:v>0.42</x:v>
      </x:c>
      <x:c r="K4679" s="4">
        <x:f>I4679*J4679</x:f>
      </x:c>
      <x:c r="L4679" s="4" t="n">
        <x:v>127.305</x:v>
      </x:c>
      <x:c r="M4679" s="5">
        <x:f>J4679/1.766*100</x:f>
      </x:c>
      <x:c r="N4679" s="6">
        <x:f>M4679*L4679/100</x:f>
      </x:c>
      <x:c r="O4679" s="6">
        <x:f>H4679-N4679</x:f>
      </x:c>
    </x:row>
    <x:row r="4680" spans="1:25">
      <x:c r="A4680" s="0" t="s">
        <x:v>106</x:v>
      </x:c>
      <x:c r="B4680" s="0" t="n">
        <x:v>2917</x:v>
      </x:c>
      <x:c r="C4680" s="0" t="s">
        <x:v>21</x:v>
      </x:c>
      <x:c r="D4680" s="0" t="s">
        <x:v>36</x:v>
      </x:c>
      <x:c r="E4680" s="0" t="s">
        <x:v>76</x:v>
      </x:c>
      <x:c r="F4680" s="0" t="s">
        <x:v>26</x:v>
      </x:c>
      <x:c r="G4680" s="0" t="n">
        <x:v>173</x:v>
      </x:c>
      <x:c r="H4680" s="4" t="n">
        <x:v>72.66</x:v>
      </x:c>
      <x:c r="I4680" s="4" t="n">
        <x:v>173</x:v>
      </x:c>
      <x:c r="J4680" s="4" t="n">
        <x:v>0.42</x:v>
      </x:c>
      <x:c r="K4680" s="4">
        <x:f>I4680*J4680</x:f>
      </x:c>
      <x:c r="L4680" s="4" t="n">
        <x:v>127.305</x:v>
      </x:c>
      <x:c r="M4680" s="5">
        <x:f>J4680/1.766*100</x:f>
      </x:c>
      <x:c r="N4680" s="6">
        <x:f>M4680*L4680/100</x:f>
      </x:c>
      <x:c r="O4680" s="6">
        <x:f>H4680-N4680</x:f>
      </x:c>
    </x:row>
    <x:row r="4681" spans="1:25">
      <x:c r="A4681" s="0" t="s">
        <x:v>49</x:v>
      </x:c>
      <x:c r="B4681" s="0" t="n">
        <x:v>2920</x:v>
      </x:c>
      <x:c r="C4681" s="0" t="s">
        <x:v>21</x:v>
      </x:c>
      <x:c r="D4681" s="0" t="s">
        <x:v>22</x:v>
      </x:c>
      <x:c r="E4681" s="0" t="s">
        <x:v>23</x:v>
      </x:c>
      <x:c r="F4681" s="0" t="s">
        <x:v>20</x:v>
      </x:c>
      <x:c r="G4681" s="0" t="n">
        <x:v>117</x:v>
      </x:c>
      <x:c r="H4681" s="4" t="n">
        <x:v>43.384</x:v>
      </x:c>
      <x:c r="I4681" s="4" t="n">
        <x:v>117</x:v>
      </x:c>
      <x:c r="J4681" s="4" t="n">
        <x:v>0.371</x:v>
      </x:c>
      <x:c r="K4681" s="4">
        <x:f>I4681*J4681</x:f>
      </x:c>
      <x:c r="L4681" s="4" t="n">
        <x:v>0</x:v>
      </x:c>
      <x:c r="M4681" s="5">
        <x:f>J4681/3.234*100</x:f>
      </x:c>
      <x:c r="N4681" s="6">
        <x:f>M4681*L4681/100</x:f>
      </x:c>
      <x:c r="O4681" s="6">
        <x:f>H4681-N4681</x:f>
      </x:c>
    </x:row>
    <x:row r="4682" spans="1:25">
      <x:c r="A4682" s="0" t="s">
        <x:v>49</x:v>
      </x:c>
      <x:c r="B4682" s="0" t="n">
        <x:v>2920</x:v>
      </x:c>
      <x:c r="C4682" s="0" t="s">
        <x:v>21</x:v>
      </x:c>
      <x:c r="D4682" s="0" t="s">
        <x:v>22</x:v>
      </x:c>
      <x:c r="E4682" s="0" t="s">
        <x:v>23</x:v>
      </x:c>
      <x:c r="F4682" s="0" t="s">
        <x:v>20</x:v>
      </x:c>
      <x:c r="G4682" s="0" t="n">
        <x:v>117</x:v>
      </x:c>
      <x:c r="H4682" s="4" t="n">
        <x:v>43.384</x:v>
      </x:c>
      <x:c r="I4682" s="4" t="n">
        <x:v>117</x:v>
      </x:c>
      <x:c r="J4682" s="4" t="n">
        <x:v>0.371</x:v>
      </x:c>
      <x:c r="K4682" s="4">
        <x:f>I4682*J4682</x:f>
      </x:c>
      <x:c r="L4682" s="4" t="n">
        <x:v>0</x:v>
      </x:c>
      <x:c r="M4682" s="5">
        <x:f>J4682/3.234*100</x:f>
      </x:c>
      <x:c r="N4682" s="6">
        <x:f>M4682*L4682/100</x:f>
      </x:c>
      <x:c r="O4682" s="6">
        <x:f>H4682-N4682</x:f>
      </x:c>
    </x:row>
    <x:row r="4683" spans="1:25">
      <x:c r="A4683" s="0" t="s">
        <x:v>49</x:v>
      </x:c>
      <x:c r="B4683" s="0" t="n">
        <x:v>2920</x:v>
      </x:c>
      <x:c r="C4683" s="0" t="s">
        <x:v>21</x:v>
      </x:c>
      <x:c r="D4683" s="0" t="s">
        <x:v>22</x:v>
      </x:c>
      <x:c r="E4683" s="0" t="s">
        <x:v>23</x:v>
      </x:c>
      <x:c r="F4683" s="0" t="s">
        <x:v>20</x:v>
      </x:c>
      <x:c r="G4683" s="0" t="n">
        <x:v>117</x:v>
      </x:c>
      <x:c r="H4683" s="4" t="n">
        <x:v>43.384</x:v>
      </x:c>
      <x:c r="I4683" s="4" t="n">
        <x:v>117</x:v>
      </x:c>
      <x:c r="J4683" s="4" t="n">
        <x:v>0.371</x:v>
      </x:c>
      <x:c r="K4683" s="4">
        <x:f>I4683*J4683</x:f>
      </x:c>
      <x:c r="L4683" s="4" t="n">
        <x:v>0</x:v>
      </x:c>
      <x:c r="M4683" s="5">
        <x:f>J4683/3.234*100</x:f>
      </x:c>
      <x:c r="N4683" s="6">
        <x:f>M4683*L4683/100</x:f>
      </x:c>
      <x:c r="O4683" s="6">
        <x:f>H4683-N4683</x:f>
      </x:c>
    </x:row>
    <x:row r="4684" spans="1:25">
      <x:c r="A4684" s="0" t="s">
        <x:v>49</x:v>
      </x:c>
      <x:c r="B4684" s="0" t="n">
        <x:v>2920</x:v>
      </x:c>
      <x:c r="C4684" s="0" t="s">
        <x:v>21</x:v>
      </x:c>
      <x:c r="D4684" s="0" t="s">
        <x:v>22</x:v>
      </x:c>
      <x:c r="E4684" s="0" t="s">
        <x:v>23</x:v>
      </x:c>
      <x:c r="F4684" s="0" t="s">
        <x:v>20</x:v>
      </x:c>
      <x:c r="G4684" s="0" t="n">
        <x:v>117</x:v>
      </x:c>
      <x:c r="H4684" s="4" t="n">
        <x:v>39.897</x:v>
      </x:c>
      <x:c r="I4684" s="4" t="n">
        <x:v>117</x:v>
      </x:c>
      <x:c r="J4684" s="4" t="n">
        <x:v>0.341</x:v>
      </x:c>
      <x:c r="K4684" s="4">
        <x:f>I4684*J4684</x:f>
      </x:c>
      <x:c r="L4684" s="4" t="n">
        <x:v>0</x:v>
      </x:c>
      <x:c r="M4684" s="5">
        <x:f>J4684/3.234*100</x:f>
      </x:c>
      <x:c r="N4684" s="6">
        <x:f>M4684*L4684/100</x:f>
      </x:c>
      <x:c r="O4684" s="6">
        <x:f>H4684-N4684</x:f>
      </x:c>
    </x:row>
    <x:row r="4685" spans="1:25">
      <x:c r="A4685" s="0" t="s">
        <x:v>49</x:v>
      </x:c>
      <x:c r="B4685" s="0" t="n">
        <x:v>2920</x:v>
      </x:c>
      <x:c r="C4685" s="0" t="s">
        <x:v>21</x:v>
      </x:c>
      <x:c r="D4685" s="0" t="s">
        <x:v>28</x:v>
      </x:c>
      <x:c r="E4685" s="0" t="s">
        <x:v>19</x:v>
      </x:c>
      <x:c r="F4685" s="0" t="s">
        <x:v>26</x:v>
      </x:c>
      <x:c r="G4685" s="0" t="n">
        <x:v>117</x:v>
      </x:c>
      <x:c r="H4685" s="4" t="n">
        <x:v>30.427</x:v>
      </x:c>
      <x:c r="I4685" s="4" t="n">
        <x:v>117</x:v>
      </x:c>
      <x:c r="J4685" s="4" t="n">
        <x:v>0.26</x:v>
      </x:c>
      <x:c r="K4685" s="4">
        <x:f>I4685*J4685</x:f>
      </x:c>
      <x:c r="L4685" s="4" t="n">
        <x:v>0</x:v>
      </x:c>
      <x:c r="M4685" s="5">
        <x:f>J4685/3.234*100</x:f>
      </x:c>
      <x:c r="N4685" s="6">
        <x:f>M4685*L4685/100</x:f>
      </x:c>
      <x:c r="O4685" s="6">
        <x:f>H4685-N4685</x:f>
      </x:c>
    </x:row>
    <x:row r="4686" spans="1:25">
      <x:c r="A4686" s="0" t="s">
        <x:v>49</x:v>
      </x:c>
      <x:c r="B4686" s="0" t="n">
        <x:v>2920</x:v>
      </x:c>
      <x:c r="C4686" s="0" t="s">
        <x:v>21</x:v>
      </x:c>
      <x:c r="D4686" s="0" t="s">
        <x:v>28</x:v>
      </x:c>
      <x:c r="E4686" s="0" t="s">
        <x:v>23</x:v>
      </x:c>
      <x:c r="F4686" s="0" t="s">
        <x:v>26</x:v>
      </x:c>
      <x:c r="G4686" s="0" t="n">
        <x:v>117</x:v>
      </x:c>
      <x:c r="H4686" s="4" t="n">
        <x:v>177.84</x:v>
      </x:c>
      <x:c r="I4686" s="4" t="n">
        <x:v>117</x:v>
      </x:c>
      <x:c r="J4686" s="4" t="n">
        <x:v>1.52</x:v>
      </x:c>
      <x:c r="K4686" s="4">
        <x:f>I4686*J4686</x:f>
      </x:c>
      <x:c r="L4686" s="4" t="n">
        <x:v>0</x:v>
      </x:c>
      <x:c r="M4686" s="5">
        <x:f>J4686/3.234*100</x:f>
      </x:c>
      <x:c r="N4686" s="6">
        <x:f>M4686*L4686/100</x:f>
      </x:c>
      <x:c r="O4686" s="6">
        <x:f>H4686-N4686</x:f>
      </x:c>
    </x:row>
    <x:row r="4687" spans="1:25">
      <x:c r="A4687" s="0" t="s">
        <x:v>93</x:v>
      </x:c>
      <x:c r="B4687" s="0" t="n">
        <x:v>2921</x:v>
      </x:c>
      <x:c r="C4687" s="0" t="s">
        <x:v>21</x:v>
      </x:c>
      <x:c r="D4687" s="0" t="s">
        <x:v>22</x:v>
      </x:c>
      <x:c r="E4687" s="0" t="s">
        <x:v>23</x:v>
      </x:c>
      <x:c r="F4687" s="0" t="s">
        <x:v>20</x:v>
      </x:c>
      <x:c r="G4687" s="0" t="n">
        <x:v>117</x:v>
      </x:c>
      <x:c r="H4687" s="4" t="n">
        <x:v>43.384</x:v>
      </x:c>
      <x:c r="I4687" s="4" t="n">
        <x:v>117</x:v>
      </x:c>
      <x:c r="J4687" s="4" t="n">
        <x:v>0.371</x:v>
      </x:c>
      <x:c r="K4687" s="4">
        <x:f>I4687*J4687</x:f>
      </x:c>
      <x:c r="L4687" s="4" t="n">
        <x:v>116.032</x:v>
      </x:c>
      <x:c r="M4687" s="5">
        <x:f>J4687/3.234*100</x:f>
      </x:c>
      <x:c r="N4687" s="6">
        <x:f>M4687*L4687/100</x:f>
      </x:c>
      <x:c r="O4687" s="6">
        <x:f>H4687-N4687</x:f>
      </x:c>
    </x:row>
    <x:row r="4688" spans="1:25">
      <x:c r="A4688" s="0" t="s">
        <x:v>93</x:v>
      </x:c>
      <x:c r="B4688" s="0" t="n">
        <x:v>2921</x:v>
      </x:c>
      <x:c r="C4688" s="0" t="s">
        <x:v>21</x:v>
      </x:c>
      <x:c r="D4688" s="0" t="s">
        <x:v>22</x:v>
      </x:c>
      <x:c r="E4688" s="0" t="s">
        <x:v>23</x:v>
      </x:c>
      <x:c r="F4688" s="0" t="s">
        <x:v>20</x:v>
      </x:c>
      <x:c r="G4688" s="0" t="n">
        <x:v>117</x:v>
      </x:c>
      <x:c r="H4688" s="4" t="n">
        <x:v>43.384</x:v>
      </x:c>
      <x:c r="I4688" s="4" t="n">
        <x:v>117</x:v>
      </x:c>
      <x:c r="J4688" s="4" t="n">
        <x:v>0.371</x:v>
      </x:c>
      <x:c r="K4688" s="4">
        <x:f>I4688*J4688</x:f>
      </x:c>
      <x:c r="L4688" s="4" t="n">
        <x:v>116.032</x:v>
      </x:c>
      <x:c r="M4688" s="5">
        <x:f>J4688/3.234*100</x:f>
      </x:c>
      <x:c r="N4688" s="6">
        <x:f>M4688*L4688/100</x:f>
      </x:c>
      <x:c r="O4688" s="6">
        <x:f>H4688-N4688</x:f>
      </x:c>
    </x:row>
    <x:row r="4689" spans="1:25">
      <x:c r="A4689" s="0" t="s">
        <x:v>93</x:v>
      </x:c>
      <x:c r="B4689" s="0" t="n">
        <x:v>2921</x:v>
      </x:c>
      <x:c r="C4689" s="0" t="s">
        <x:v>21</x:v>
      </x:c>
      <x:c r="D4689" s="0" t="s">
        <x:v>22</x:v>
      </x:c>
      <x:c r="E4689" s="0" t="s">
        <x:v>23</x:v>
      </x:c>
      <x:c r="F4689" s="0" t="s">
        <x:v>20</x:v>
      </x:c>
      <x:c r="G4689" s="0" t="n">
        <x:v>117</x:v>
      </x:c>
      <x:c r="H4689" s="4" t="n">
        <x:v>39.897</x:v>
      </x:c>
      <x:c r="I4689" s="4" t="n">
        <x:v>117</x:v>
      </x:c>
      <x:c r="J4689" s="4" t="n">
        <x:v>0.341</x:v>
      </x:c>
      <x:c r="K4689" s="4">
        <x:f>I4689*J4689</x:f>
      </x:c>
      <x:c r="L4689" s="4" t="n">
        <x:v>116.032</x:v>
      </x:c>
      <x:c r="M4689" s="5">
        <x:f>J4689/3.234*100</x:f>
      </x:c>
      <x:c r="N4689" s="6">
        <x:f>M4689*L4689/100</x:f>
      </x:c>
      <x:c r="O4689" s="6">
        <x:f>H4689-N4689</x:f>
      </x:c>
    </x:row>
    <x:row r="4690" spans="1:25">
      <x:c r="A4690" s="0" t="s">
        <x:v>93</x:v>
      </x:c>
      <x:c r="B4690" s="0" t="n">
        <x:v>2921</x:v>
      </x:c>
      <x:c r="C4690" s="0" t="s">
        <x:v>21</x:v>
      </x:c>
      <x:c r="D4690" s="0" t="s">
        <x:v>22</x:v>
      </x:c>
      <x:c r="E4690" s="0" t="s">
        <x:v>23</x:v>
      </x:c>
      <x:c r="F4690" s="0" t="s">
        <x:v>20</x:v>
      </x:c>
      <x:c r="G4690" s="0" t="n">
        <x:v>117</x:v>
      </x:c>
      <x:c r="H4690" s="4" t="n">
        <x:v>43.384</x:v>
      </x:c>
      <x:c r="I4690" s="4" t="n">
        <x:v>117</x:v>
      </x:c>
      <x:c r="J4690" s="4" t="n">
        <x:v>0.371</x:v>
      </x:c>
      <x:c r="K4690" s="4">
        <x:f>I4690*J4690</x:f>
      </x:c>
      <x:c r="L4690" s="4" t="n">
        <x:v>116.032</x:v>
      </x:c>
      <x:c r="M4690" s="5">
        <x:f>J4690/3.234*100</x:f>
      </x:c>
      <x:c r="N4690" s="6">
        <x:f>M4690*L4690/100</x:f>
      </x:c>
      <x:c r="O4690" s="6">
        <x:f>H4690-N4690</x:f>
      </x:c>
    </x:row>
    <x:row r="4691" spans="1:25">
      <x:c r="A4691" s="0" t="s">
        <x:v>93</x:v>
      </x:c>
      <x:c r="B4691" s="0" t="n">
        <x:v>2921</x:v>
      </x:c>
      <x:c r="C4691" s="0" t="s">
        <x:v>21</x:v>
      </x:c>
      <x:c r="D4691" s="0" t="s">
        <x:v>28</x:v>
      </x:c>
      <x:c r="E4691" s="0" t="s">
        <x:v>19</x:v>
      </x:c>
      <x:c r="F4691" s="0" t="s">
        <x:v>26</x:v>
      </x:c>
      <x:c r="G4691" s="0" t="n">
        <x:v>117</x:v>
      </x:c>
      <x:c r="H4691" s="4" t="n">
        <x:v>30.429</x:v>
      </x:c>
      <x:c r="I4691" s="4" t="n">
        <x:v>117</x:v>
      </x:c>
      <x:c r="J4691" s="4" t="n">
        <x:v>0.26</x:v>
      </x:c>
      <x:c r="K4691" s="4">
        <x:f>I4691*J4691</x:f>
      </x:c>
      <x:c r="L4691" s="4" t="n">
        <x:v>116.032</x:v>
      </x:c>
      <x:c r="M4691" s="5">
        <x:f>J4691/3.234*100</x:f>
      </x:c>
      <x:c r="N4691" s="6">
        <x:f>M4691*L4691/100</x:f>
      </x:c>
      <x:c r="O4691" s="6">
        <x:f>H4691-N4691</x:f>
      </x:c>
    </x:row>
    <x:row r="4692" spans="1:25">
      <x:c r="A4692" s="0" t="s">
        <x:v>93</x:v>
      </x:c>
      <x:c r="B4692" s="0" t="n">
        <x:v>2921</x:v>
      </x:c>
      <x:c r="C4692" s="0" t="s">
        <x:v>21</x:v>
      </x:c>
      <x:c r="D4692" s="0" t="s">
        <x:v>28</x:v>
      </x:c>
      <x:c r="E4692" s="0" t="s">
        <x:v>23</x:v>
      </x:c>
      <x:c r="F4692" s="0" t="s">
        <x:v>26</x:v>
      </x:c>
      <x:c r="G4692" s="0" t="n">
        <x:v>117</x:v>
      </x:c>
      <x:c r="H4692" s="4" t="n">
        <x:v>177.84</x:v>
      </x:c>
      <x:c r="I4692" s="4" t="n">
        <x:v>117</x:v>
      </x:c>
      <x:c r="J4692" s="4" t="n">
        <x:v>1.52</x:v>
      </x:c>
      <x:c r="K4692" s="4">
        <x:f>I4692*J4692</x:f>
      </x:c>
      <x:c r="L4692" s="4" t="n">
        <x:v>116.032</x:v>
      </x:c>
      <x:c r="M4692" s="5">
        <x:f>J4692/3.234*100</x:f>
      </x:c>
      <x:c r="N4692" s="6">
        <x:f>M4692*L4692/100</x:f>
      </x:c>
      <x:c r="O4692" s="6">
        <x:f>H4692-N4692</x:f>
      </x:c>
    </x:row>
    <x:row r="4693" spans="1:25">
      <x:c r="A4693" s="0" t="s">
        <x:v>91</x:v>
      </x:c>
      <x:c r="B4693" s="0" t="n">
        <x:v>2922</x:v>
      </x:c>
      <x:c r="C4693" s="0" t="s">
        <x:v>21</x:v>
      </x:c>
      <x:c r="D4693" s="0" t="s">
        <x:v>33</x:v>
      </x:c>
      <x:c r="E4693" s="0" t="s">
        <x:v>34</x:v>
      </x:c>
      <x:c r="F4693" s="0" t="s">
        <x:v>20</x:v>
      </x:c>
      <x:c r="G4693" s="0" t="n">
        <x:v>173</x:v>
      </x:c>
      <x:c r="H4693" s="4" t="n">
        <x:v>46.018</x:v>
      </x:c>
      <x:c r="I4693" s="4" t="n">
        <x:v>173</x:v>
      </x:c>
      <x:c r="J4693" s="4" t="n">
        <x:v>0.266</x:v>
      </x:c>
      <x:c r="K4693" s="4">
        <x:f>I4693*J4693</x:f>
      </x:c>
      <x:c r="L4693" s="4" t="n">
        <x:v>67.616</x:v>
      </x:c>
      <x:c r="M4693" s="5">
        <x:f>J4693/2.057*100</x:f>
      </x:c>
      <x:c r="N4693" s="6">
        <x:f>M4693*L4693/100</x:f>
      </x:c>
      <x:c r="O4693" s="6">
        <x:f>H4693-N4693</x:f>
      </x:c>
    </x:row>
    <x:row r="4694" spans="1:25">
      <x:c r="A4694" s="0" t="s">
        <x:v>91</x:v>
      </x:c>
      <x:c r="B4694" s="0" t="n">
        <x:v>2922</x:v>
      </x:c>
      <x:c r="C4694" s="0" t="s">
        <x:v>21</x:v>
      </x:c>
      <x:c r="D4694" s="0" t="s">
        <x:v>22</x:v>
      </x:c>
      <x:c r="E4694" s="0" t="s">
        <x:v>35</x:v>
      </x:c>
      <x:c r="F4694" s="0" t="s">
        <x:v>20</x:v>
      </x:c>
      <x:c r="G4694" s="0" t="n">
        <x:v>173</x:v>
      </x:c>
      <x:c r="H4694" s="4" t="n">
        <x:v>50.4</x:v>
      </x:c>
      <x:c r="I4694" s="4" t="n">
        <x:v>173</x:v>
      </x:c>
      <x:c r="J4694" s="4" t="n">
        <x:v>0.291</x:v>
      </x:c>
      <x:c r="K4694" s="4">
        <x:f>I4694*J4694</x:f>
      </x:c>
      <x:c r="L4694" s="4" t="n">
        <x:v>67.616</x:v>
      </x:c>
      <x:c r="M4694" s="5">
        <x:f>J4694/2.057*100</x:f>
      </x:c>
      <x:c r="N4694" s="6">
        <x:f>M4694*L4694/100</x:f>
      </x:c>
      <x:c r="O4694" s="6">
        <x:f>H4694-N4694</x:f>
      </x:c>
    </x:row>
    <x:row r="4695" spans="1:25">
      <x:c r="A4695" s="0" t="s">
        <x:v>91</x:v>
      </x:c>
      <x:c r="B4695" s="0" t="n">
        <x:v>2922</x:v>
      </x:c>
      <x:c r="C4695" s="0" t="s">
        <x:v>21</x:v>
      </x:c>
      <x:c r="D4695" s="0" t="s">
        <x:v>22</x:v>
      </x:c>
      <x:c r="E4695" s="0" t="s">
        <x:v>35</x:v>
      </x:c>
      <x:c r="F4695" s="0" t="s">
        <x:v>20</x:v>
      </x:c>
      <x:c r="G4695" s="0" t="n">
        <x:v>173</x:v>
      </x:c>
      <x:c r="H4695" s="4" t="n">
        <x:v>50.4</x:v>
      </x:c>
      <x:c r="I4695" s="4" t="n">
        <x:v>173</x:v>
      </x:c>
      <x:c r="J4695" s="4" t="n">
        <x:v>0.291</x:v>
      </x:c>
      <x:c r="K4695" s="4">
        <x:f>I4695*J4695</x:f>
      </x:c>
      <x:c r="L4695" s="4" t="n">
        <x:v>67.616</x:v>
      </x:c>
      <x:c r="M4695" s="5">
        <x:f>J4695/2.057*100</x:f>
      </x:c>
      <x:c r="N4695" s="6">
        <x:f>M4695*L4695/100</x:f>
      </x:c>
      <x:c r="O4695" s="6">
        <x:f>H4695-N4695</x:f>
      </x:c>
    </x:row>
    <x:row r="4696" spans="1:25">
      <x:c r="A4696" s="0" t="s">
        <x:v>91</x:v>
      </x:c>
      <x:c r="B4696" s="0" t="n">
        <x:v>2922</x:v>
      </x:c>
      <x:c r="C4696" s="0" t="s">
        <x:v>21</x:v>
      </x:c>
      <x:c r="D4696" s="0" t="s">
        <x:v>22</x:v>
      </x:c>
      <x:c r="E4696" s="0" t="s">
        <x:v>35</x:v>
      </x:c>
      <x:c r="F4696" s="0" t="s">
        <x:v>20</x:v>
      </x:c>
      <x:c r="G4696" s="0" t="n">
        <x:v>173</x:v>
      </x:c>
      <x:c r="H4696" s="4" t="n">
        <x:v>50.4</x:v>
      </x:c>
      <x:c r="I4696" s="4" t="n">
        <x:v>173</x:v>
      </x:c>
      <x:c r="J4696" s="4" t="n">
        <x:v>0.291</x:v>
      </x:c>
      <x:c r="K4696" s="4">
        <x:f>I4696*J4696</x:f>
      </x:c>
      <x:c r="L4696" s="4" t="n">
        <x:v>67.616</x:v>
      </x:c>
      <x:c r="M4696" s="5">
        <x:f>J4696/2.057*100</x:f>
      </x:c>
      <x:c r="N4696" s="6">
        <x:f>M4696*L4696/100</x:f>
      </x:c>
      <x:c r="O4696" s="6">
        <x:f>H4696-N4696</x:f>
      </x:c>
    </x:row>
    <x:row r="4697" spans="1:25">
      <x:c r="A4697" s="0" t="s">
        <x:v>91</x:v>
      </x:c>
      <x:c r="B4697" s="0" t="n">
        <x:v>2922</x:v>
      </x:c>
      <x:c r="C4697" s="0" t="s">
        <x:v>21</x:v>
      </x:c>
      <x:c r="D4697" s="0" t="s">
        <x:v>33</x:v>
      </x:c>
      <x:c r="E4697" s="0" t="s">
        <x:v>34</x:v>
      </x:c>
      <x:c r="F4697" s="0" t="s">
        <x:v>26</x:v>
      </x:c>
      <x:c r="G4697" s="0" t="n">
        <x:v>173</x:v>
      </x:c>
      <x:c r="H4697" s="4" t="n">
        <x:v>13.502</x:v>
      </x:c>
      <x:c r="I4697" s="4" t="n">
        <x:v>173</x:v>
      </x:c>
      <x:c r="J4697" s="4" t="n">
        <x:v>0.078</x:v>
      </x:c>
      <x:c r="K4697" s="4">
        <x:f>I4697*J4697</x:f>
      </x:c>
      <x:c r="L4697" s="4" t="n">
        <x:v>67.616</x:v>
      </x:c>
      <x:c r="M4697" s="5">
        <x:f>J4697/2.057*100</x:f>
      </x:c>
      <x:c r="N4697" s="6">
        <x:f>M4697*L4697/100</x:f>
      </x:c>
      <x:c r="O4697" s="6">
        <x:f>H4697-N4697</x:f>
      </x:c>
    </x:row>
    <x:row r="4698" spans="1:25">
      <x:c r="A4698" s="0" t="s">
        <x:v>91</x:v>
      </x:c>
      <x:c r="B4698" s="0" t="n">
        <x:v>2922</x:v>
      </x:c>
      <x:c r="C4698" s="0" t="s">
        <x:v>21</x:v>
      </x:c>
      <x:c r="D4698" s="0" t="s">
        <x:v>36</x:v>
      </x:c>
      <x:c r="E4698" s="0" t="s">
        <x:v>37</x:v>
      </x:c>
      <x:c r="F4698" s="0" t="s">
        <x:v>26</x:v>
      </x:c>
      <x:c r="G4698" s="0" t="n">
        <x:v>173</x:v>
      </x:c>
      <x:c r="H4698" s="4" t="n">
        <x:v>72.661</x:v>
      </x:c>
      <x:c r="I4698" s="4" t="n">
        <x:v>173</x:v>
      </x:c>
      <x:c r="J4698" s="4" t="n">
        <x:v>0.42</x:v>
      </x:c>
      <x:c r="K4698" s="4">
        <x:f>I4698*J4698</x:f>
      </x:c>
      <x:c r="L4698" s="4" t="n">
        <x:v>67.616</x:v>
      </x:c>
      <x:c r="M4698" s="5">
        <x:f>J4698/2.057*100</x:f>
      </x:c>
      <x:c r="N4698" s="6">
        <x:f>M4698*L4698/100</x:f>
      </x:c>
      <x:c r="O4698" s="6">
        <x:f>H4698-N4698</x:f>
      </x:c>
    </x:row>
    <x:row r="4699" spans="1:25">
      <x:c r="A4699" s="0" t="s">
        <x:v>91</x:v>
      </x:c>
      <x:c r="B4699" s="0" t="n">
        <x:v>2922</x:v>
      </x:c>
      <x:c r="C4699" s="0" t="s">
        <x:v>21</x:v>
      </x:c>
      <x:c r="D4699" s="0" t="s">
        <x:v>36</x:v>
      </x:c>
      <x:c r="E4699" s="0" t="s">
        <x:v>38</x:v>
      </x:c>
      <x:c r="F4699" s="0" t="s">
        <x:v>26</x:v>
      </x:c>
      <x:c r="G4699" s="0" t="n">
        <x:v>173</x:v>
      </x:c>
      <x:c r="H4699" s="4" t="n">
        <x:v>72.66</x:v>
      </x:c>
      <x:c r="I4699" s="4" t="n">
        <x:v>173</x:v>
      </x:c>
      <x:c r="J4699" s="4" t="n">
        <x:v>0.42</x:v>
      </x:c>
      <x:c r="K4699" s="4">
        <x:f>I4699*J4699</x:f>
      </x:c>
      <x:c r="L4699" s="4" t="n">
        <x:v>67.616</x:v>
      </x:c>
      <x:c r="M4699" s="5">
        <x:f>J4699/2.057*100</x:f>
      </x:c>
      <x:c r="N4699" s="6">
        <x:f>M4699*L4699/100</x:f>
      </x:c>
      <x:c r="O4699" s="6">
        <x:f>H4699-N4699</x:f>
      </x:c>
    </x:row>
    <x:row r="4700" spans="1:25">
      <x:c r="A4700" s="0" t="s">
        <x:v>109</x:v>
      </x:c>
      <x:c r="B4700" s="0" t="n">
        <x:v>2924</x:v>
      </x:c>
      <x:c r="C4700" s="0" t="s">
        <x:v>21</x:v>
      </x:c>
      <x:c r="D4700" s="0" t="s">
        <x:v>33</x:v>
      </x:c>
      <x:c r="E4700" s="0" t="s">
        <x:v>34</x:v>
      </x:c>
      <x:c r="F4700" s="0" t="s">
        <x:v>20</x:v>
      </x:c>
      <x:c r="G4700" s="0" t="n">
        <x:v>173</x:v>
      </x:c>
      <x:c r="H4700" s="4" t="n">
        <x:v>46.018</x:v>
      </x:c>
      <x:c r="I4700" s="4" t="n">
        <x:v>173</x:v>
      </x:c>
      <x:c r="J4700" s="4" t="n">
        <x:v>0.266</x:v>
      </x:c>
      <x:c r="K4700" s="4">
        <x:f>I4700*J4700</x:f>
      </x:c>
      <x:c r="L4700" s="4" t="n">
        <x:v>0</x:v>
      </x:c>
      <x:c r="M4700" s="5">
        <x:f>J4700/2.057*100</x:f>
      </x:c>
      <x:c r="N4700" s="6">
        <x:f>M4700*L4700/100</x:f>
      </x:c>
      <x:c r="O4700" s="6">
        <x:f>H4700-N4700</x:f>
      </x:c>
    </x:row>
    <x:row r="4701" spans="1:25">
      <x:c r="A4701" s="0" t="s">
        <x:v>109</x:v>
      </x:c>
      <x:c r="B4701" s="0" t="n">
        <x:v>2924</x:v>
      </x:c>
      <x:c r="C4701" s="0" t="s">
        <x:v>21</x:v>
      </x:c>
      <x:c r="D4701" s="0" t="s">
        <x:v>22</x:v>
      </x:c>
      <x:c r="E4701" s="0" t="s">
        <x:v>35</x:v>
      </x:c>
      <x:c r="F4701" s="0" t="s">
        <x:v>20</x:v>
      </x:c>
      <x:c r="G4701" s="0" t="n">
        <x:v>173</x:v>
      </x:c>
      <x:c r="H4701" s="4" t="n">
        <x:v>50.4</x:v>
      </x:c>
      <x:c r="I4701" s="4" t="n">
        <x:v>173</x:v>
      </x:c>
      <x:c r="J4701" s="4" t="n">
        <x:v>0.291</x:v>
      </x:c>
      <x:c r="K4701" s="4">
        <x:f>I4701*J4701</x:f>
      </x:c>
      <x:c r="L4701" s="4" t="n">
        <x:v>0</x:v>
      </x:c>
      <x:c r="M4701" s="5">
        <x:f>J4701/2.057*100</x:f>
      </x:c>
      <x:c r="N4701" s="6">
        <x:f>M4701*L4701/100</x:f>
      </x:c>
      <x:c r="O4701" s="6">
        <x:f>H4701-N4701</x:f>
      </x:c>
    </x:row>
    <x:row r="4702" spans="1:25">
      <x:c r="A4702" s="0" t="s">
        <x:v>109</x:v>
      </x:c>
      <x:c r="B4702" s="0" t="n">
        <x:v>2924</x:v>
      </x:c>
      <x:c r="C4702" s="0" t="s">
        <x:v>21</x:v>
      </x:c>
      <x:c r="D4702" s="0" t="s">
        <x:v>22</x:v>
      </x:c>
      <x:c r="E4702" s="0" t="s">
        <x:v>35</x:v>
      </x:c>
      <x:c r="F4702" s="0" t="s">
        <x:v>20</x:v>
      </x:c>
      <x:c r="G4702" s="0" t="n">
        <x:v>173</x:v>
      </x:c>
      <x:c r="H4702" s="4" t="n">
        <x:v>50.4</x:v>
      </x:c>
      <x:c r="I4702" s="4" t="n">
        <x:v>173</x:v>
      </x:c>
      <x:c r="J4702" s="4" t="n">
        <x:v>0.291</x:v>
      </x:c>
      <x:c r="K4702" s="4">
        <x:f>I4702*J4702</x:f>
      </x:c>
      <x:c r="L4702" s="4" t="n">
        <x:v>0</x:v>
      </x:c>
      <x:c r="M4702" s="5">
        <x:f>J4702/2.057*100</x:f>
      </x:c>
      <x:c r="N4702" s="6">
        <x:f>M4702*L4702/100</x:f>
      </x:c>
      <x:c r="O4702" s="6">
        <x:f>H4702-N4702</x:f>
      </x:c>
    </x:row>
    <x:row r="4703" spans="1:25">
      <x:c r="A4703" s="0" t="s">
        <x:v>109</x:v>
      </x:c>
      <x:c r="B4703" s="0" t="n">
        <x:v>2924</x:v>
      </x:c>
      <x:c r="C4703" s="0" t="s">
        <x:v>21</x:v>
      </x:c>
      <x:c r="D4703" s="0" t="s">
        <x:v>22</x:v>
      </x:c>
      <x:c r="E4703" s="0" t="s">
        <x:v>35</x:v>
      </x:c>
      <x:c r="F4703" s="0" t="s">
        <x:v>20</x:v>
      </x:c>
      <x:c r="G4703" s="0" t="n">
        <x:v>173</x:v>
      </x:c>
      <x:c r="H4703" s="4" t="n">
        <x:v>50.4</x:v>
      </x:c>
      <x:c r="I4703" s="4" t="n">
        <x:v>173</x:v>
      </x:c>
      <x:c r="J4703" s="4" t="n">
        <x:v>0.291</x:v>
      </x:c>
      <x:c r="K4703" s="4">
        <x:f>I4703*J4703</x:f>
      </x:c>
      <x:c r="L4703" s="4" t="n">
        <x:v>0</x:v>
      </x:c>
      <x:c r="M4703" s="5">
        <x:f>J4703/2.057*100</x:f>
      </x:c>
      <x:c r="N4703" s="6">
        <x:f>M4703*L4703/100</x:f>
      </x:c>
      <x:c r="O4703" s="6">
        <x:f>H4703-N4703</x:f>
      </x:c>
    </x:row>
    <x:row r="4704" spans="1:25">
      <x:c r="A4704" s="0" t="s">
        <x:v>109</x:v>
      </x:c>
      <x:c r="B4704" s="0" t="n">
        <x:v>2924</x:v>
      </x:c>
      <x:c r="C4704" s="0" t="s">
        <x:v>21</x:v>
      </x:c>
      <x:c r="D4704" s="0" t="s">
        <x:v>33</x:v>
      </x:c>
      <x:c r="E4704" s="0" t="s">
        <x:v>34</x:v>
      </x:c>
      <x:c r="F4704" s="0" t="s">
        <x:v>26</x:v>
      </x:c>
      <x:c r="G4704" s="0" t="n">
        <x:v>173</x:v>
      </x:c>
      <x:c r="H4704" s="4" t="n">
        <x:v>13.495</x:v>
      </x:c>
      <x:c r="I4704" s="4" t="n">
        <x:v>173</x:v>
      </x:c>
      <x:c r="J4704" s="4" t="n">
        <x:v>0.078</x:v>
      </x:c>
      <x:c r="K4704" s="4">
        <x:f>I4704*J4704</x:f>
      </x:c>
      <x:c r="L4704" s="4" t="n">
        <x:v>0</x:v>
      </x:c>
      <x:c r="M4704" s="5">
        <x:f>J4704/2.057*100</x:f>
      </x:c>
      <x:c r="N4704" s="6">
        <x:f>M4704*L4704/100</x:f>
      </x:c>
      <x:c r="O4704" s="6">
        <x:f>H4704-N4704</x:f>
      </x:c>
    </x:row>
    <x:row r="4705" spans="1:25">
      <x:c r="A4705" s="0" t="s">
        <x:v>109</x:v>
      </x:c>
      <x:c r="B4705" s="0" t="n">
        <x:v>2924</x:v>
      </x:c>
      <x:c r="C4705" s="0" t="s">
        <x:v>21</x:v>
      </x:c>
      <x:c r="D4705" s="0" t="s">
        <x:v>36</x:v>
      </x:c>
      <x:c r="E4705" s="0" t="s">
        <x:v>37</x:v>
      </x:c>
      <x:c r="F4705" s="0" t="s">
        <x:v>26</x:v>
      </x:c>
      <x:c r="G4705" s="0" t="n">
        <x:v>173</x:v>
      </x:c>
      <x:c r="H4705" s="4" t="n">
        <x:v>72.66</x:v>
      </x:c>
      <x:c r="I4705" s="4" t="n">
        <x:v>173</x:v>
      </x:c>
      <x:c r="J4705" s="4" t="n">
        <x:v>0.42</x:v>
      </x:c>
      <x:c r="K4705" s="4">
        <x:f>I4705*J4705</x:f>
      </x:c>
      <x:c r="L4705" s="4" t="n">
        <x:v>0</x:v>
      </x:c>
      <x:c r="M4705" s="5">
        <x:f>J4705/2.057*100</x:f>
      </x:c>
      <x:c r="N4705" s="6">
        <x:f>M4705*L4705/100</x:f>
      </x:c>
      <x:c r="O4705" s="6">
        <x:f>H4705-N4705</x:f>
      </x:c>
    </x:row>
    <x:row r="4706" spans="1:25">
      <x:c r="A4706" s="0" t="s">
        <x:v>109</x:v>
      </x:c>
      <x:c r="B4706" s="0" t="n">
        <x:v>2924</x:v>
      </x:c>
      <x:c r="C4706" s="0" t="s">
        <x:v>21</x:v>
      </x:c>
      <x:c r="D4706" s="0" t="s">
        <x:v>36</x:v>
      </x:c>
      <x:c r="E4706" s="0" t="s">
        <x:v>38</x:v>
      </x:c>
      <x:c r="F4706" s="0" t="s">
        <x:v>26</x:v>
      </x:c>
      <x:c r="G4706" s="0" t="n">
        <x:v>173</x:v>
      </x:c>
      <x:c r="H4706" s="4" t="n">
        <x:v>72.66</x:v>
      </x:c>
      <x:c r="I4706" s="4" t="n">
        <x:v>173</x:v>
      </x:c>
      <x:c r="J4706" s="4" t="n">
        <x:v>0.42</x:v>
      </x:c>
      <x:c r="K4706" s="4">
        <x:f>I4706*J4706</x:f>
      </x:c>
      <x:c r="L4706" s="4" t="n">
        <x:v>0</x:v>
      </x:c>
      <x:c r="M4706" s="5">
        <x:f>J4706/2.057*100</x:f>
      </x:c>
      <x:c r="N4706" s="6">
        <x:f>M4706*L4706/100</x:f>
      </x:c>
      <x:c r="O4706" s="6">
        <x:f>H4706-N4706</x:f>
      </x:c>
    </x:row>
    <x:row r="4707" spans="1:25">
      <x:c r="A4707" s="0" t="s">
        <x:v>30</x:v>
      </x:c>
      <x:c r="B4707" s="0" t="n">
        <x:v>2926</x:v>
      </x:c>
      <x:c r="C4707" s="0" t="s">
        <x:v>21</x:v>
      </x:c>
      <x:c r="D4707" s="0" t="s">
        <x:v>22</x:v>
      </x:c>
      <x:c r="E4707" s="0" t="s">
        <x:v>23</x:v>
      </x:c>
      <x:c r="F4707" s="0" t="s">
        <x:v>20</x:v>
      </x:c>
      <x:c r="G4707" s="0" t="n">
        <x:v>117</x:v>
      </x:c>
      <x:c r="H4707" s="4" t="n">
        <x:v>10.23</x:v>
      </x:c>
      <x:c r="I4707" s="4" t="n">
        <x:v>117</x:v>
      </x:c>
      <x:c r="J4707" s="4" t="n">
        <x:v>0.087</x:v>
      </x:c>
      <x:c r="K4707" s="4">
        <x:f>I4707*J4707</x:f>
      </x:c>
      <x:c r="L4707" s="4" t="n">
        <x:v>41.192</x:v>
      </x:c>
      <x:c r="M4707" s="5">
        <x:f>J4707/3.408*100</x:f>
      </x:c>
      <x:c r="N4707" s="6">
        <x:f>M4707*L4707/100</x:f>
      </x:c>
      <x:c r="O4707" s="6">
        <x:f>H4707-N4707</x:f>
      </x:c>
    </x:row>
    <x:row r="4708" spans="1:25">
      <x:c r="A4708" s="0" t="s">
        <x:v>30</x:v>
      </x:c>
      <x:c r="B4708" s="0" t="n">
        <x:v>2926</x:v>
      </x:c>
      <x:c r="C4708" s="0" t="s">
        <x:v>21</x:v>
      </x:c>
      <x:c r="D4708" s="0" t="s">
        <x:v>22</x:v>
      </x:c>
      <x:c r="E4708" s="0" t="s">
        <x:v>23</x:v>
      </x:c>
      <x:c r="F4708" s="0" t="s">
        <x:v>20</x:v>
      </x:c>
      <x:c r="G4708" s="0" t="n">
        <x:v>117</x:v>
      </x:c>
      <x:c r="H4708" s="4" t="n">
        <x:v>10.23</x:v>
      </x:c>
      <x:c r="I4708" s="4" t="n">
        <x:v>117</x:v>
      </x:c>
      <x:c r="J4708" s="4" t="n">
        <x:v>0.087</x:v>
      </x:c>
      <x:c r="K4708" s="4">
        <x:f>I4708*J4708</x:f>
      </x:c>
      <x:c r="L4708" s="4" t="n">
        <x:v>41.192</x:v>
      </x:c>
      <x:c r="M4708" s="5">
        <x:f>J4708/3.408*100</x:f>
      </x:c>
      <x:c r="N4708" s="6">
        <x:f>M4708*L4708/100</x:f>
      </x:c>
      <x:c r="O4708" s="6">
        <x:f>H4708-N4708</x:f>
      </x:c>
    </x:row>
    <x:row r="4709" spans="1:25">
      <x:c r="A4709" s="0" t="s">
        <x:v>30</x:v>
      </x:c>
      <x:c r="B4709" s="0" t="n">
        <x:v>2926</x:v>
      </x:c>
      <x:c r="C4709" s="0" t="s">
        <x:v>21</x:v>
      </x:c>
      <x:c r="D4709" s="0" t="s">
        <x:v>22</x:v>
      </x:c>
      <x:c r="E4709" s="0" t="s">
        <x:v>23</x:v>
      </x:c>
      <x:c r="F4709" s="0" t="s">
        <x:v>20</x:v>
      </x:c>
      <x:c r="G4709" s="0" t="n">
        <x:v>117</x:v>
      </x:c>
      <x:c r="H4709" s="4" t="n">
        <x:v>43.384</x:v>
      </x:c>
      <x:c r="I4709" s="4" t="n">
        <x:v>117</x:v>
      </x:c>
      <x:c r="J4709" s="4" t="n">
        <x:v>0.371</x:v>
      </x:c>
      <x:c r="K4709" s="4">
        <x:f>I4709*J4709</x:f>
      </x:c>
      <x:c r="L4709" s="4" t="n">
        <x:v>41.192</x:v>
      </x:c>
      <x:c r="M4709" s="5">
        <x:f>J4709/3.408*100</x:f>
      </x:c>
      <x:c r="N4709" s="6">
        <x:f>M4709*L4709/100</x:f>
      </x:c>
      <x:c r="O4709" s="6">
        <x:f>H4709-N4709</x:f>
      </x:c>
    </x:row>
    <x:row r="4710" spans="1:25">
      <x:c r="A4710" s="0" t="s">
        <x:v>30</x:v>
      </x:c>
      <x:c r="B4710" s="0" t="n">
        <x:v>2926</x:v>
      </x:c>
      <x:c r="C4710" s="0" t="s">
        <x:v>21</x:v>
      </x:c>
      <x:c r="D4710" s="0" t="s">
        <x:v>22</x:v>
      </x:c>
      <x:c r="E4710" s="0" t="s">
        <x:v>23</x:v>
      </x:c>
      <x:c r="F4710" s="0" t="s">
        <x:v>20</x:v>
      </x:c>
      <x:c r="G4710" s="0" t="n">
        <x:v>117</x:v>
      </x:c>
      <x:c r="H4710" s="4" t="n">
        <x:v>43.384</x:v>
      </x:c>
      <x:c r="I4710" s="4" t="n">
        <x:v>117</x:v>
      </x:c>
      <x:c r="J4710" s="4" t="n">
        <x:v>0.371</x:v>
      </x:c>
      <x:c r="K4710" s="4">
        <x:f>I4710*J4710</x:f>
      </x:c>
      <x:c r="L4710" s="4" t="n">
        <x:v>41.192</x:v>
      </x:c>
      <x:c r="M4710" s="5">
        <x:f>J4710/3.408*100</x:f>
      </x:c>
      <x:c r="N4710" s="6">
        <x:f>M4710*L4710/100</x:f>
      </x:c>
      <x:c r="O4710" s="6">
        <x:f>H4710-N4710</x:f>
      </x:c>
    </x:row>
    <x:row r="4711" spans="1:25">
      <x:c r="A4711" s="0" t="s">
        <x:v>30</x:v>
      </x:c>
      <x:c r="B4711" s="0" t="n">
        <x:v>2926</x:v>
      </x:c>
      <x:c r="C4711" s="0" t="s">
        <x:v>21</x:v>
      </x:c>
      <x:c r="D4711" s="0" t="s">
        <x:v>22</x:v>
      </x:c>
      <x:c r="E4711" s="0" t="s">
        <x:v>23</x:v>
      </x:c>
      <x:c r="F4711" s="0" t="s">
        <x:v>20</x:v>
      </x:c>
      <x:c r="G4711" s="0" t="n">
        <x:v>117</x:v>
      </x:c>
      <x:c r="H4711" s="4" t="n">
        <x:v>43.384</x:v>
      </x:c>
      <x:c r="I4711" s="4" t="n">
        <x:v>117</x:v>
      </x:c>
      <x:c r="J4711" s="4" t="n">
        <x:v>0.371</x:v>
      </x:c>
      <x:c r="K4711" s="4">
        <x:f>I4711*J4711</x:f>
      </x:c>
      <x:c r="L4711" s="4" t="n">
        <x:v>41.192</x:v>
      </x:c>
      <x:c r="M4711" s="5">
        <x:f>J4711/3.408*100</x:f>
      </x:c>
      <x:c r="N4711" s="6">
        <x:f>M4711*L4711/100</x:f>
      </x:c>
      <x:c r="O4711" s="6">
        <x:f>H4711-N4711</x:f>
      </x:c>
    </x:row>
    <x:row r="4712" spans="1:25">
      <x:c r="A4712" s="0" t="s">
        <x:v>30</x:v>
      </x:c>
      <x:c r="B4712" s="0" t="n">
        <x:v>2926</x:v>
      </x:c>
      <x:c r="C4712" s="0" t="s">
        <x:v>21</x:v>
      </x:c>
      <x:c r="D4712" s="0" t="s">
        <x:v>22</x:v>
      </x:c>
      <x:c r="E4712" s="0" t="s">
        <x:v>23</x:v>
      </x:c>
      <x:c r="F4712" s="0" t="s">
        <x:v>20</x:v>
      </x:c>
      <x:c r="G4712" s="0" t="n">
        <x:v>117</x:v>
      </x:c>
      <x:c r="H4712" s="4" t="n">
        <x:v>39.897</x:v>
      </x:c>
      <x:c r="I4712" s="4" t="n">
        <x:v>117</x:v>
      </x:c>
      <x:c r="J4712" s="4" t="n">
        <x:v>0.341</x:v>
      </x:c>
      <x:c r="K4712" s="4">
        <x:f>I4712*J4712</x:f>
      </x:c>
      <x:c r="L4712" s="4" t="n">
        <x:v>41.192</x:v>
      </x:c>
      <x:c r="M4712" s="5">
        <x:f>J4712/3.408*100</x:f>
      </x:c>
      <x:c r="N4712" s="6">
        <x:f>M4712*L4712/100</x:f>
      </x:c>
      <x:c r="O4712" s="6">
        <x:f>H4712-N4712</x:f>
      </x:c>
    </x:row>
    <x:row r="4713" spans="1:25">
      <x:c r="A4713" s="0" t="s">
        <x:v>30</x:v>
      </x:c>
      <x:c r="B4713" s="0" t="n">
        <x:v>2926</x:v>
      </x:c>
      <x:c r="C4713" s="0" t="s">
        <x:v>21</x:v>
      </x:c>
      <x:c r="D4713" s="0" t="s">
        <x:v>28</x:v>
      </x:c>
      <x:c r="E4713" s="0" t="s">
        <x:v>19</x:v>
      </x:c>
      <x:c r="F4713" s="0" t="s">
        <x:v>26</x:v>
      </x:c>
      <x:c r="G4713" s="0" t="n">
        <x:v>117</x:v>
      </x:c>
      <x:c r="H4713" s="4" t="n">
        <x:v>30.434</x:v>
      </x:c>
      <x:c r="I4713" s="4" t="n">
        <x:v>117</x:v>
      </x:c>
      <x:c r="J4713" s="4" t="n">
        <x:v>0.26</x:v>
      </x:c>
      <x:c r="K4713" s="4">
        <x:f>I4713*J4713</x:f>
      </x:c>
      <x:c r="L4713" s="4" t="n">
        <x:v>41.192</x:v>
      </x:c>
      <x:c r="M4713" s="5">
        <x:f>J4713/3.408*100</x:f>
      </x:c>
      <x:c r="N4713" s="6">
        <x:f>M4713*L4713/100</x:f>
      </x:c>
      <x:c r="O4713" s="6">
        <x:f>H4713-N4713</x:f>
      </x:c>
    </x:row>
    <x:row r="4714" spans="1:25">
      <x:c r="A4714" s="0" t="s">
        <x:v>30</x:v>
      </x:c>
      <x:c r="B4714" s="0" t="n">
        <x:v>2926</x:v>
      </x:c>
      <x:c r="C4714" s="0" t="s">
        <x:v>21</x:v>
      </x:c>
      <x:c r="D4714" s="0" t="s">
        <x:v>28</x:v>
      </x:c>
      <x:c r="E4714" s="0" t="s">
        <x:v>23</x:v>
      </x:c>
      <x:c r="F4714" s="0" t="s">
        <x:v>26</x:v>
      </x:c>
      <x:c r="G4714" s="0" t="n">
        <x:v>117</x:v>
      </x:c>
      <x:c r="H4714" s="4" t="n">
        <x:v>177.84</x:v>
      </x:c>
      <x:c r="I4714" s="4" t="n">
        <x:v>117</x:v>
      </x:c>
      <x:c r="J4714" s="4" t="n">
        <x:v>1.52</x:v>
      </x:c>
      <x:c r="K4714" s="4">
        <x:f>I4714*J4714</x:f>
      </x:c>
      <x:c r="L4714" s="4" t="n">
        <x:v>41.192</x:v>
      </x:c>
      <x:c r="M4714" s="5">
        <x:f>J4714/3.408*100</x:f>
      </x:c>
      <x:c r="N4714" s="6">
        <x:f>M4714*L4714/100</x:f>
      </x:c>
      <x:c r="O4714" s="6">
        <x:f>H4714-N4714</x:f>
      </x:c>
    </x:row>
    <x:row r="4715" spans="1:25">
      <x:c r="A4715" s="0" t="s">
        <x:v>95</x:v>
      </x:c>
      <x:c r="B4715" s="0" t="n">
        <x:v>2927</x:v>
      </x:c>
      <x:c r="C4715" s="0" t="s">
        <x:v>21</x:v>
      </x:c>
      <x:c r="D4715" s="0" t="s">
        <x:v>22</x:v>
      </x:c>
      <x:c r="E4715" s="0" t="s">
        <x:v>74</x:v>
      </x:c>
      <x:c r="F4715" s="0" t="s">
        <x:v>20</x:v>
      </x:c>
      <x:c r="G4715" s="0" t="n">
        <x:v>173</x:v>
      </x:c>
      <x:c r="H4715" s="4" t="n">
        <x:v>50.4</x:v>
      </x:c>
      <x:c r="I4715" s="4" t="n">
        <x:v>173</x:v>
      </x:c>
      <x:c r="J4715" s="4" t="n">
        <x:v>0.291</x:v>
      </x:c>
      <x:c r="K4715" s="4">
        <x:f>I4715*J4715</x:f>
      </x:c>
      <x:c r="L4715" s="4" t="n">
        <x:v>246.574</x:v>
      </x:c>
      <x:c r="M4715" s="5">
        <x:f>J4715/1.766*100</x:f>
      </x:c>
      <x:c r="N4715" s="6">
        <x:f>M4715*L4715/100</x:f>
      </x:c>
      <x:c r="O4715" s="6">
        <x:f>H4715-N4715</x:f>
      </x:c>
    </x:row>
    <x:row r="4716" spans="1:25">
      <x:c r="A4716" s="0" t="s">
        <x:v>95</x:v>
      </x:c>
      <x:c r="B4716" s="0" t="n">
        <x:v>2927</x:v>
      </x:c>
      <x:c r="C4716" s="0" t="s">
        <x:v>21</x:v>
      </x:c>
      <x:c r="D4716" s="0" t="s">
        <x:v>22</x:v>
      </x:c>
      <x:c r="E4716" s="0" t="s">
        <x:v>74</x:v>
      </x:c>
      <x:c r="F4716" s="0" t="s">
        <x:v>20</x:v>
      </x:c>
      <x:c r="G4716" s="0" t="n">
        <x:v>173</x:v>
      </x:c>
      <x:c r="H4716" s="4" t="n">
        <x:v>50.4</x:v>
      </x:c>
      <x:c r="I4716" s="4" t="n">
        <x:v>173</x:v>
      </x:c>
      <x:c r="J4716" s="4" t="n">
        <x:v>0.291</x:v>
      </x:c>
      <x:c r="K4716" s="4">
        <x:f>I4716*J4716</x:f>
      </x:c>
      <x:c r="L4716" s="4" t="n">
        <x:v>246.574</x:v>
      </x:c>
      <x:c r="M4716" s="5">
        <x:f>J4716/1.766*100</x:f>
      </x:c>
      <x:c r="N4716" s="6">
        <x:f>M4716*L4716/100</x:f>
      </x:c>
      <x:c r="O4716" s="6">
        <x:f>H4716-N4716</x:f>
      </x:c>
    </x:row>
    <x:row r="4717" spans="1:25">
      <x:c r="A4717" s="0" t="s">
        <x:v>95</x:v>
      </x:c>
      <x:c r="B4717" s="0" t="n">
        <x:v>2927</x:v>
      </x:c>
      <x:c r="C4717" s="0" t="s">
        <x:v>21</x:v>
      </x:c>
      <x:c r="D4717" s="0" t="s">
        <x:v>33</x:v>
      </x:c>
      <x:c r="E4717" s="0" t="s">
        <x:v>73</x:v>
      </x:c>
      <x:c r="F4717" s="0" t="s">
        <x:v>20</x:v>
      </x:c>
      <x:c r="G4717" s="0" t="n">
        <x:v>173</x:v>
      </x:c>
      <x:c r="H4717" s="4" t="n">
        <x:v>46.018</x:v>
      </x:c>
      <x:c r="I4717" s="4" t="n">
        <x:v>173</x:v>
      </x:c>
      <x:c r="J4717" s="4" t="n">
        <x:v>0.266</x:v>
      </x:c>
      <x:c r="K4717" s="4">
        <x:f>I4717*J4717</x:f>
      </x:c>
      <x:c r="L4717" s="4" t="n">
        <x:v>246.574</x:v>
      </x:c>
      <x:c r="M4717" s="5">
        <x:f>J4717/1.766*100</x:f>
      </x:c>
      <x:c r="N4717" s="6">
        <x:f>M4717*L4717/100</x:f>
      </x:c>
      <x:c r="O4717" s="6">
        <x:f>H4717-N4717</x:f>
      </x:c>
    </x:row>
    <x:row r="4718" spans="1:25">
      <x:c r="A4718" s="0" t="s">
        <x:v>95</x:v>
      </x:c>
      <x:c r="B4718" s="0" t="n">
        <x:v>2927</x:v>
      </x:c>
      <x:c r="C4718" s="0" t="s">
        <x:v>21</x:v>
      </x:c>
      <x:c r="D4718" s="0" t="s">
        <x:v>33</x:v>
      </x:c>
      <x:c r="E4718" s="0" t="s">
        <x:v>73</x:v>
      </x:c>
      <x:c r="F4718" s="0" t="s">
        <x:v>26</x:v>
      </x:c>
      <x:c r="G4718" s="0" t="n">
        <x:v>173</x:v>
      </x:c>
      <x:c r="H4718" s="4" t="n">
        <x:v>13.5</x:v>
      </x:c>
      <x:c r="I4718" s="4" t="n">
        <x:v>173</x:v>
      </x:c>
      <x:c r="J4718" s="4" t="n">
        <x:v>0.078</x:v>
      </x:c>
      <x:c r="K4718" s="4">
        <x:f>I4718*J4718</x:f>
      </x:c>
      <x:c r="L4718" s="4" t="n">
        <x:v>246.574</x:v>
      </x:c>
      <x:c r="M4718" s="5">
        <x:f>J4718/1.766*100</x:f>
      </x:c>
      <x:c r="N4718" s="6">
        <x:f>M4718*L4718/100</x:f>
      </x:c>
      <x:c r="O4718" s="6">
        <x:f>H4718-N4718</x:f>
      </x:c>
    </x:row>
    <x:row r="4719" spans="1:25">
      <x:c r="A4719" s="0" t="s">
        <x:v>95</x:v>
      </x:c>
      <x:c r="B4719" s="0" t="n">
        <x:v>2927</x:v>
      </x:c>
      <x:c r="C4719" s="0" t="s">
        <x:v>21</x:v>
      </x:c>
      <x:c r="D4719" s="0" t="s">
        <x:v>36</x:v>
      </x:c>
      <x:c r="E4719" s="0" t="s">
        <x:v>75</x:v>
      </x:c>
      <x:c r="F4719" s="0" t="s">
        <x:v>26</x:v>
      </x:c>
      <x:c r="G4719" s="0" t="n">
        <x:v>173</x:v>
      </x:c>
      <x:c r="H4719" s="4" t="n">
        <x:v>72.663</x:v>
      </x:c>
      <x:c r="I4719" s="4" t="n">
        <x:v>173</x:v>
      </x:c>
      <x:c r="J4719" s="4" t="n">
        <x:v>0.42</x:v>
      </x:c>
      <x:c r="K4719" s="4">
        <x:f>I4719*J4719</x:f>
      </x:c>
      <x:c r="L4719" s="4" t="n">
        <x:v>246.574</x:v>
      </x:c>
      <x:c r="M4719" s="5">
        <x:f>J4719/1.766*100</x:f>
      </x:c>
      <x:c r="N4719" s="6">
        <x:f>M4719*L4719/100</x:f>
      </x:c>
      <x:c r="O4719" s="6">
        <x:f>H4719-N4719</x:f>
      </x:c>
    </x:row>
    <x:row r="4720" spans="1:25">
      <x:c r="A4720" s="0" t="s">
        <x:v>95</x:v>
      </x:c>
      <x:c r="B4720" s="0" t="n">
        <x:v>2927</x:v>
      </x:c>
      <x:c r="C4720" s="0" t="s">
        <x:v>21</x:v>
      </x:c>
      <x:c r="D4720" s="0" t="s">
        <x:v>36</x:v>
      </x:c>
      <x:c r="E4720" s="0" t="s">
        <x:v>76</x:v>
      </x:c>
      <x:c r="F4720" s="0" t="s">
        <x:v>26</x:v>
      </x:c>
      <x:c r="G4720" s="0" t="n">
        <x:v>173</x:v>
      </x:c>
      <x:c r="H4720" s="4" t="n">
        <x:v>72.66</x:v>
      </x:c>
      <x:c r="I4720" s="4" t="n">
        <x:v>173</x:v>
      </x:c>
      <x:c r="J4720" s="4" t="n">
        <x:v>0.42</x:v>
      </x:c>
      <x:c r="K4720" s="4">
        <x:f>I4720*J4720</x:f>
      </x:c>
      <x:c r="L4720" s="4" t="n">
        <x:v>246.574</x:v>
      </x:c>
      <x:c r="M4720" s="5">
        <x:f>J4720/1.766*100</x:f>
      </x:c>
      <x:c r="N4720" s="6">
        <x:f>M4720*L4720/100</x:f>
      </x:c>
      <x:c r="O4720" s="6">
        <x:f>H4720-N4720</x:f>
      </x:c>
    </x:row>
    <x:row r="4721" spans="1:25">
      <x:c r="A4721" s="0" t="s">
        <x:v>56</x:v>
      </x:c>
      <x:c r="B4721" s="0" t="n">
        <x:v>2933</x:v>
      </x:c>
      <x:c r="C4721" s="0" t="s">
        <x:v>128</x:v>
      </x:c>
      <x:c r="D4721" s="0" t="s">
        <x:v>129</x:v>
      </x:c>
      <x:c r="E4721" s="0" t="s">
        <x:v>130</x:v>
      </x:c>
      <x:c r="F4721" s="0" t="s">
        <x:v>20</x:v>
      </x:c>
      <x:c r="G4721" s="0" t="n">
        <x:v>1082</x:v>
      </x:c>
      <x:c r="H4721" s="4" t="n">
        <x:v>98.8</x:v>
      </x:c>
      <x:c r="I4721" s="4" t="n">
        <x:v>1080</x:v>
      </x:c>
      <x:c r="J4721" s="4" t="n">
        <x:v>0.091</x:v>
      </x:c>
      <x:c r="K4721" s="4">
        <x:f>I4721*J4721</x:f>
      </x:c>
      <x:c r="L4721" s="4" t="n">
        <x:v>263.964</x:v>
      </x:c>
      <x:c r="M4721" s="5">
        <x:f>J4721/1.192*100</x:f>
      </x:c>
      <x:c r="N4721" s="6">
        <x:f>M4721*L4721/100</x:f>
      </x:c>
      <x:c r="O4721" s="6">
        <x:f>H4721-N4721</x:f>
      </x:c>
    </x:row>
    <x:row r="4722" spans="1:25">
      <x:c r="A4722" s="0" t="s">
        <x:v>56</x:v>
      </x:c>
      <x:c r="B4722" s="0" t="n">
        <x:v>2933</x:v>
      </x:c>
      <x:c r="C4722" s="0" t="s">
        <x:v>128</x:v>
      </x:c>
      <x:c r="D4722" s="0" t="s">
        <x:v>129</x:v>
      </x:c>
      <x:c r="E4722" s="0" t="s">
        <x:v>130</x:v>
      </x:c>
      <x:c r="F4722" s="0" t="s">
        <x:v>20</x:v>
      </x:c>
      <x:c r="G4722" s="0" t="n">
        <x:v>1082</x:v>
      </x:c>
      <x:c r="H4722" s="4" t="n">
        <x:v>98.8</x:v>
      </x:c>
      <x:c r="I4722" s="4" t="n">
        <x:v>1080</x:v>
      </x:c>
      <x:c r="J4722" s="4" t="n">
        <x:v>0.091</x:v>
      </x:c>
      <x:c r="K4722" s="4">
        <x:f>I4722*J4722</x:f>
      </x:c>
      <x:c r="L4722" s="4" t="n">
        <x:v>263.964</x:v>
      </x:c>
      <x:c r="M4722" s="5">
        <x:f>J4722/1.192*100</x:f>
      </x:c>
      <x:c r="N4722" s="6">
        <x:f>M4722*L4722/100</x:f>
      </x:c>
      <x:c r="O4722" s="6">
        <x:f>H4722-N4722</x:f>
      </x:c>
    </x:row>
    <x:row r="4723" spans="1:25">
      <x:c r="A4723" s="0" t="s">
        <x:v>56</x:v>
      </x:c>
      <x:c r="B4723" s="0" t="n">
        <x:v>2933</x:v>
      </x:c>
      <x:c r="C4723" s="0" t="s">
        <x:v>128</x:v>
      </x:c>
      <x:c r="D4723" s="0" t="s">
        <x:v>129</x:v>
      </x:c>
      <x:c r="E4723" s="0" t="s">
        <x:v>130</x:v>
      </x:c>
      <x:c r="F4723" s="0" t="s">
        <x:v>20</x:v>
      </x:c>
      <x:c r="G4723" s="0" t="n">
        <x:v>1082</x:v>
      </x:c>
      <x:c r="H4723" s="4" t="n">
        <x:v>98.8</x:v>
      </x:c>
      <x:c r="I4723" s="4" t="n">
        <x:v>1080</x:v>
      </x:c>
      <x:c r="J4723" s="4" t="n">
        <x:v>0.091</x:v>
      </x:c>
      <x:c r="K4723" s="4">
        <x:f>I4723*J4723</x:f>
      </x:c>
      <x:c r="L4723" s="4" t="n">
        <x:v>263.964</x:v>
      </x:c>
      <x:c r="M4723" s="5">
        <x:f>J4723/1.192*100</x:f>
      </x:c>
      <x:c r="N4723" s="6">
        <x:f>M4723*L4723/100</x:f>
      </x:c>
      <x:c r="O4723" s="6">
        <x:f>H4723-N4723</x:f>
      </x:c>
    </x:row>
    <x:row r="4724" spans="1:25">
      <x:c r="A4724" s="0" t="s">
        <x:v>56</x:v>
      </x:c>
      <x:c r="B4724" s="0" t="n">
        <x:v>2933</x:v>
      </x:c>
      <x:c r="C4724" s="0" t="s">
        <x:v>128</x:v>
      </x:c>
      <x:c r="D4724" s="0" t="s">
        <x:v>18</x:v>
      </x:c>
      <x:c r="E4724" s="0" t="s">
        <x:v>19</x:v>
      </x:c>
      <x:c r="F4724" s="0" t="s">
        <x:v>20</x:v>
      </x:c>
      <x:c r="G4724" s="0" t="n">
        <x:v>1082</x:v>
      </x:c>
      <x:c r="H4724" s="4" t="n">
        <x:v>118.56</x:v>
      </x:c>
      <x:c r="I4724" s="4" t="n">
        <x:v>1080</x:v>
      </x:c>
      <x:c r="J4724" s="4" t="n">
        <x:v>0.11</x:v>
      </x:c>
      <x:c r="K4724" s="4">
        <x:f>I4724*J4724</x:f>
      </x:c>
      <x:c r="L4724" s="4" t="n">
        <x:v>263.964</x:v>
      </x:c>
      <x:c r="M4724" s="5">
        <x:f>J4724/1.192*100</x:f>
      </x:c>
      <x:c r="N4724" s="6">
        <x:f>M4724*L4724/100</x:f>
      </x:c>
      <x:c r="O4724" s="6">
        <x:f>H4724-N4724</x:f>
      </x:c>
    </x:row>
    <x:row r="4725" spans="1:25">
      <x:c r="A4725" s="0" t="s">
        <x:v>56</x:v>
      </x:c>
      <x:c r="B4725" s="0" t="n">
        <x:v>2933</x:v>
      </x:c>
      <x:c r="C4725" s="0" t="s">
        <x:v>128</x:v>
      </x:c>
      <x:c r="D4725" s="0" t="s">
        <x:v>18</x:v>
      </x:c>
      <x:c r="E4725" s="0" t="s">
        <x:v>19</x:v>
      </x:c>
      <x:c r="F4725" s="0" t="s">
        <x:v>20</x:v>
      </x:c>
      <x:c r="G4725" s="0" t="n">
        <x:v>1082</x:v>
      </x:c>
      <x:c r="H4725" s="4" t="n">
        <x:v>118.56</x:v>
      </x:c>
      <x:c r="I4725" s="4" t="n">
        <x:v>1080</x:v>
      </x:c>
      <x:c r="J4725" s="4" t="n">
        <x:v>0.11</x:v>
      </x:c>
      <x:c r="K4725" s="4">
        <x:f>I4725*J4725</x:f>
      </x:c>
      <x:c r="L4725" s="4" t="n">
        <x:v>263.964</x:v>
      </x:c>
      <x:c r="M4725" s="5">
        <x:f>J4725/1.192*100</x:f>
      </x:c>
      <x:c r="N4725" s="6">
        <x:f>M4725*L4725/100</x:f>
      </x:c>
      <x:c r="O4725" s="6">
        <x:f>H4725-N4725</x:f>
      </x:c>
    </x:row>
    <x:row r="4726" spans="1:25">
      <x:c r="A4726" s="0" t="s">
        <x:v>56</x:v>
      </x:c>
      <x:c r="B4726" s="0" t="n">
        <x:v>2933</x:v>
      </x:c>
      <x:c r="C4726" s="0" t="s">
        <x:v>128</x:v>
      </x:c>
      <x:c r="D4726" s="0" t="s">
        <x:v>129</x:v>
      </x:c>
      <x:c r="E4726" s="0" t="s">
        <x:v>130</x:v>
      </x:c>
      <x:c r="F4726" s="0" t="s">
        <x:v>20</x:v>
      </x:c>
      <x:c r="G4726" s="0" t="n">
        <x:v>1082</x:v>
      </x:c>
      <x:c r="H4726" s="4" t="n">
        <x:v>61.8</x:v>
      </x:c>
      <x:c r="I4726" s="4" t="n">
        <x:v>1080</x:v>
      </x:c>
      <x:c r="J4726" s="4" t="n">
        <x:v>0.057</x:v>
      </x:c>
      <x:c r="K4726" s="4">
        <x:f>I4726*J4726</x:f>
      </x:c>
      <x:c r="L4726" s="4" t="n">
        <x:v>263.964</x:v>
      </x:c>
      <x:c r="M4726" s="5">
        <x:f>J4726/1.192*100</x:f>
      </x:c>
      <x:c r="N4726" s="6">
        <x:f>M4726*L4726/100</x:f>
      </x:c>
      <x:c r="O4726" s="6">
        <x:f>H4726-N4726</x:f>
      </x:c>
    </x:row>
    <x:row r="4727" spans="1:25">
      <x:c r="A4727" s="0" t="s">
        <x:v>56</x:v>
      </x:c>
      <x:c r="B4727" s="0" t="n">
        <x:v>2933</x:v>
      </x:c>
      <x:c r="C4727" s="0" t="s">
        <x:v>128</x:v>
      </x:c>
      <x:c r="D4727" s="0" t="s">
        <x:v>129</x:v>
      </x:c>
      <x:c r="E4727" s="0" t="s">
        <x:v>130</x:v>
      </x:c>
      <x:c r="F4727" s="0" t="s">
        <x:v>20</x:v>
      </x:c>
      <x:c r="G4727" s="0" t="n">
        <x:v>1082</x:v>
      </x:c>
      <x:c r="H4727" s="4" t="n">
        <x:v>61.8</x:v>
      </x:c>
      <x:c r="I4727" s="4" t="n">
        <x:v>1080</x:v>
      </x:c>
      <x:c r="J4727" s="4" t="n">
        <x:v>0.057</x:v>
      </x:c>
      <x:c r="K4727" s="4">
        <x:f>I4727*J4727</x:f>
      </x:c>
      <x:c r="L4727" s="4" t="n">
        <x:v>263.964</x:v>
      </x:c>
      <x:c r="M4727" s="5">
        <x:f>J4727/1.192*100</x:f>
      </x:c>
      <x:c r="N4727" s="6">
        <x:f>M4727*L4727/100</x:f>
      </x:c>
      <x:c r="O4727" s="6">
        <x:f>H4727-N4727</x:f>
      </x:c>
    </x:row>
    <x:row r="4728" spans="1:25">
      <x:c r="A4728" s="0" t="s">
        <x:v>56</x:v>
      </x:c>
      <x:c r="B4728" s="0" t="n">
        <x:v>2933</x:v>
      </x:c>
      <x:c r="C4728" s="0" t="s">
        <x:v>128</x:v>
      </x:c>
      <x:c r="D4728" s="0" t="s">
        <x:v>129</x:v>
      </x:c>
      <x:c r="E4728" s="0" t="s">
        <x:v>130</x:v>
      </x:c>
      <x:c r="F4728" s="0" t="s">
        <x:v>20</x:v>
      </x:c>
      <x:c r="G4728" s="0" t="n">
        <x:v>1082</x:v>
      </x:c>
      <x:c r="H4728" s="4" t="n">
        <x:v>5</x:v>
      </x:c>
      <x:c r="I4728" s="4" t="n">
        <x:v>1080</x:v>
      </x:c>
      <x:c r="J4728" s="4" t="n">
        <x:v>0.005</x:v>
      </x:c>
      <x:c r="K4728" s="4">
        <x:f>I4728*J4728</x:f>
      </x:c>
      <x:c r="L4728" s="4" t="n">
        <x:v>263.964</x:v>
      </x:c>
      <x:c r="M4728" s="5">
        <x:f>J4728/1.192*100</x:f>
      </x:c>
      <x:c r="N4728" s="6">
        <x:f>M4728*L4728/100</x:f>
      </x:c>
      <x:c r="O4728" s="6">
        <x:f>H4728-N4728</x:f>
      </x:c>
    </x:row>
    <x:row r="4729" spans="1:25">
      <x:c r="A4729" s="0" t="s">
        <x:v>56</x:v>
      </x:c>
      <x:c r="B4729" s="0" t="n">
        <x:v>2933</x:v>
      </x:c>
      <x:c r="C4729" s="0" t="s">
        <x:v>128</x:v>
      </x:c>
      <x:c r="D4729" s="0" t="s">
        <x:v>18</x:v>
      </x:c>
      <x:c r="E4729" s="0" t="s">
        <x:v>19</x:v>
      </x:c>
      <x:c r="F4729" s="0" t="s">
        <x:v>20</x:v>
      </x:c>
      <x:c r="G4729" s="0" t="n">
        <x:v>1082</x:v>
      </x:c>
      <x:c r="H4729" s="4" t="n">
        <x:v>46.08</x:v>
      </x:c>
      <x:c r="I4729" s="4" t="n">
        <x:v>1080</x:v>
      </x:c>
      <x:c r="J4729" s="4" t="n">
        <x:v>0.043</x:v>
      </x:c>
      <x:c r="K4729" s="4">
        <x:f>I4729*J4729</x:f>
      </x:c>
      <x:c r="L4729" s="4" t="n">
        <x:v>263.964</x:v>
      </x:c>
      <x:c r="M4729" s="5">
        <x:f>J4729/1.192*100</x:f>
      </x:c>
      <x:c r="N4729" s="6">
        <x:f>M4729*L4729/100</x:f>
      </x:c>
      <x:c r="O4729" s="6">
        <x:f>H4729-N4729</x:f>
      </x:c>
    </x:row>
    <x:row r="4730" spans="1:25">
      <x:c r="A4730" s="0" t="s">
        <x:v>56</x:v>
      </x:c>
      <x:c r="B4730" s="0" t="n">
        <x:v>2933</x:v>
      </x:c>
      <x:c r="C4730" s="0" t="s">
        <x:v>128</x:v>
      </x:c>
      <x:c r="D4730" s="0" t="s">
        <x:v>18</x:v>
      </x:c>
      <x:c r="E4730" s="0" t="s">
        <x:v>19</x:v>
      </x:c>
      <x:c r="F4730" s="0" t="s">
        <x:v>20</x:v>
      </x:c>
      <x:c r="G4730" s="0" t="n">
        <x:v>1082</x:v>
      </x:c>
      <x:c r="H4730" s="4" t="n">
        <x:v>74.16</x:v>
      </x:c>
      <x:c r="I4730" s="4" t="n">
        <x:v>1080</x:v>
      </x:c>
      <x:c r="J4730" s="4" t="n">
        <x:v>0.069</x:v>
      </x:c>
      <x:c r="K4730" s="4">
        <x:f>I4730*J4730</x:f>
      </x:c>
      <x:c r="L4730" s="4" t="n">
        <x:v>263.964</x:v>
      </x:c>
      <x:c r="M4730" s="5">
        <x:f>J4730/1.192*100</x:f>
      </x:c>
      <x:c r="N4730" s="6">
        <x:f>M4730*L4730/100</x:f>
      </x:c>
      <x:c r="O4730" s="6">
        <x:f>H4730-N4730</x:f>
      </x:c>
    </x:row>
    <x:row r="4731" spans="1:25">
      <x:c r="A4731" s="0" t="s">
        <x:v>56</x:v>
      </x:c>
      <x:c r="B4731" s="0" t="n">
        <x:v>2933</x:v>
      </x:c>
      <x:c r="C4731" s="0" t="s">
        <x:v>128</x:v>
      </x:c>
      <x:c r="D4731" s="0" t="s">
        <x:v>18</x:v>
      </x:c>
      <x:c r="E4731" s="0" t="s">
        <x:v>19</x:v>
      </x:c>
      <x:c r="F4731" s="0" t="s">
        <x:v>20</x:v>
      </x:c>
      <x:c r="G4731" s="0" t="n">
        <x:v>1082</x:v>
      </x:c>
      <x:c r="H4731" s="4" t="n">
        <x:v>74.16</x:v>
      </x:c>
      <x:c r="I4731" s="4" t="n">
        <x:v>1080</x:v>
      </x:c>
      <x:c r="J4731" s="4" t="n">
        <x:v>0.069</x:v>
      </x:c>
      <x:c r="K4731" s="4">
        <x:f>I4731*J4731</x:f>
      </x:c>
      <x:c r="L4731" s="4" t="n">
        <x:v>263.964</x:v>
      </x:c>
      <x:c r="M4731" s="5">
        <x:f>J4731/1.192*100</x:f>
      </x:c>
      <x:c r="N4731" s="6">
        <x:f>M4731*L4731/100</x:f>
      </x:c>
      <x:c r="O4731" s="6">
        <x:f>H4731-N4731</x:f>
      </x:c>
    </x:row>
    <x:row r="4732" spans="1:25">
      <x:c r="A4732" s="0" t="s">
        <x:v>56</x:v>
      </x:c>
      <x:c r="B4732" s="0" t="n">
        <x:v>2933</x:v>
      </x:c>
      <x:c r="C4732" s="0" t="s">
        <x:v>128</x:v>
      </x:c>
      <x:c r="D4732" s="0" t="s">
        <x:v>129</x:v>
      </x:c>
      <x:c r="E4732" s="0" t="s">
        <x:v>130</x:v>
      </x:c>
      <x:c r="F4732" s="0" t="s">
        <x:v>20</x:v>
      </x:c>
      <x:c r="G4732" s="0" t="n">
        <x:v>1082</x:v>
      </x:c>
      <x:c r="H4732" s="4" t="n">
        <x:v>20</x:v>
      </x:c>
      <x:c r="I4732" s="4" t="n">
        <x:v>1080</x:v>
      </x:c>
      <x:c r="J4732" s="4" t="n">
        <x:v>0.018</x:v>
      </x:c>
      <x:c r="K4732" s="4">
        <x:f>I4732*J4732</x:f>
      </x:c>
      <x:c r="L4732" s="4" t="n">
        <x:v>263.964</x:v>
      </x:c>
      <x:c r="M4732" s="5">
        <x:f>J4732/1.192*100</x:f>
      </x:c>
      <x:c r="N4732" s="6">
        <x:f>M4732*L4732/100</x:f>
      </x:c>
      <x:c r="O4732" s="6">
        <x:f>H4732-N4732</x:f>
      </x:c>
    </x:row>
    <x:row r="4733" spans="1:25">
      <x:c r="A4733" s="0" t="s">
        <x:v>56</x:v>
      </x:c>
      <x:c r="B4733" s="0" t="n">
        <x:v>2933</x:v>
      </x:c>
      <x:c r="C4733" s="0" t="s">
        <x:v>128</x:v>
      </x:c>
      <x:c r="D4733" s="0" t="s">
        <x:v>129</x:v>
      </x:c>
      <x:c r="E4733" s="0" t="s">
        <x:v>130</x:v>
      </x:c>
      <x:c r="F4733" s="0" t="s">
        <x:v>20</x:v>
      </x:c>
      <x:c r="G4733" s="0" t="n">
        <x:v>1082</x:v>
      </x:c>
      <x:c r="H4733" s="4" t="n">
        <x:v>98.8</x:v>
      </x:c>
      <x:c r="I4733" s="4" t="n">
        <x:v>1080</x:v>
      </x:c>
      <x:c r="J4733" s="4" t="n">
        <x:v>0.091</x:v>
      </x:c>
      <x:c r="K4733" s="4">
        <x:f>I4733*J4733</x:f>
      </x:c>
      <x:c r="L4733" s="4" t="n">
        <x:v>263.964</x:v>
      </x:c>
      <x:c r="M4733" s="5">
        <x:f>J4733/1.192*100</x:f>
      </x:c>
      <x:c r="N4733" s="6">
        <x:f>M4733*L4733/100</x:f>
      </x:c>
      <x:c r="O4733" s="6">
        <x:f>H4733-N4733</x:f>
      </x:c>
    </x:row>
    <x:row r="4734" spans="1:25">
      <x:c r="A4734" s="0" t="s">
        <x:v>56</x:v>
      </x:c>
      <x:c r="B4734" s="0" t="n">
        <x:v>2933</x:v>
      </x:c>
      <x:c r="C4734" s="0" t="s">
        <x:v>128</x:v>
      </x:c>
      <x:c r="D4734" s="0" t="s">
        <x:v>18</x:v>
      </x:c>
      <x:c r="E4734" s="0" t="s">
        <x:v>19</x:v>
      </x:c>
      <x:c r="F4734" s="0" t="s">
        <x:v>20</x:v>
      </x:c>
      <x:c r="G4734" s="0" t="n">
        <x:v>1082</x:v>
      </x:c>
      <x:c r="H4734" s="4" t="n">
        <x:v>118.56</x:v>
      </x:c>
      <x:c r="I4734" s="4" t="n">
        <x:v>1080</x:v>
      </x:c>
      <x:c r="J4734" s="4" t="n">
        <x:v>0.11</x:v>
      </x:c>
      <x:c r="K4734" s="4">
        <x:f>I4734*J4734</x:f>
      </x:c>
      <x:c r="L4734" s="4" t="n">
        <x:v>263.964</x:v>
      </x:c>
      <x:c r="M4734" s="5">
        <x:f>J4734/1.192*100</x:f>
      </x:c>
      <x:c r="N4734" s="6">
        <x:f>M4734*L4734/100</x:f>
      </x:c>
      <x:c r="O4734" s="6">
        <x:f>H4734-N4734</x:f>
      </x:c>
    </x:row>
    <x:row r="4735" spans="1:25">
      <x:c r="A4735" s="0" t="s">
        <x:v>56</x:v>
      </x:c>
      <x:c r="B4735" s="0" t="n">
        <x:v>2933</x:v>
      </x:c>
      <x:c r="C4735" s="0" t="s">
        <x:v>128</x:v>
      </x:c>
      <x:c r="D4735" s="0" t="s">
        <x:v>18</x:v>
      </x:c>
      <x:c r="E4735" s="0" t="s">
        <x:v>19</x:v>
      </x:c>
      <x:c r="F4735" s="0" t="s">
        <x:v>20</x:v>
      </x:c>
      <x:c r="G4735" s="0" t="n">
        <x:v>1082</x:v>
      </x:c>
      <x:c r="H4735" s="4" t="n">
        <x:v>118.56</x:v>
      </x:c>
      <x:c r="I4735" s="4" t="n">
        <x:v>1080</x:v>
      </x:c>
      <x:c r="J4735" s="4" t="n">
        <x:v>0.11</x:v>
      </x:c>
      <x:c r="K4735" s="4">
        <x:f>I4735*J4735</x:f>
      </x:c>
      <x:c r="L4735" s="4" t="n">
        <x:v>263.964</x:v>
      </x:c>
      <x:c r="M4735" s="5">
        <x:f>J4735/1.192*100</x:f>
      </x:c>
      <x:c r="N4735" s="6">
        <x:f>M4735*L4735/100</x:f>
      </x:c>
      <x:c r="O4735" s="6">
        <x:f>H4735-N4735</x:f>
      </x:c>
    </x:row>
    <x:row r="4736" spans="1:25">
      <x:c r="A4736" s="0" t="s">
        <x:v>56</x:v>
      </x:c>
      <x:c r="B4736" s="0" t="n">
        <x:v>2933</x:v>
      </x:c>
      <x:c r="C4736" s="0" t="s">
        <x:v>128</x:v>
      </x:c>
      <x:c r="D4736" s="0" t="s">
        <x:v>18</x:v>
      </x:c>
      <x:c r="E4736" s="0" t="s">
        <x:v>19</x:v>
      </x:c>
      <x:c r="F4736" s="0" t="s">
        <x:v>26</x:v>
      </x:c>
      <x:c r="G4736" s="0" t="n">
        <x:v>1082</x:v>
      </x:c>
      <x:c r="H4736" s="4" t="n">
        <x:v>75.742</x:v>
      </x:c>
      <x:c r="I4736" s="4" t="n">
        <x:v>1080</x:v>
      </x:c>
      <x:c r="J4736" s="4" t="n">
        <x:v>0.07</x:v>
      </x:c>
      <x:c r="K4736" s="4">
        <x:f>I4736*J4736</x:f>
      </x:c>
      <x:c r="L4736" s="4" t="n">
        <x:v>263.964</x:v>
      </x:c>
      <x:c r="M4736" s="5">
        <x:f>J4736/1.192*100</x:f>
      </x:c>
      <x:c r="N4736" s="6">
        <x:f>M4736*L4736/100</x:f>
      </x:c>
      <x:c r="O4736" s="6">
        <x:f>H4736-N4736</x:f>
      </x:c>
    </x:row>
    <x:row r="4737" spans="1:25">
      <x:c r="A4737" s="0" t="s">
        <x:v>148</x:v>
      </x:c>
      <x:c r="B4737" s="0" t="n">
        <x:v>2934</x:v>
      </x:c>
      <x:c r="C4737" s="0" t="s">
        <x:v>128</x:v>
      </x:c>
      <x:c r="D4737" s="0" t="s">
        <x:v>18</x:v>
      </x:c>
      <x:c r="E4737" s="0" t="s">
        <x:v>19</x:v>
      </x:c>
      <x:c r="F4737" s="0" t="s">
        <x:v>20</x:v>
      </x:c>
      <x:c r="G4737" s="0" t="n">
        <x:v>162</x:v>
      </x:c>
      <x:c r="H4737" s="4" t="n">
        <x:v>118.56</x:v>
      </x:c>
      <x:c r="I4737" s="4" t="n">
        <x:v>162</x:v>
      </x:c>
      <x:c r="J4737" s="4" t="n">
        <x:v>0.732</x:v>
      </x:c>
      <x:c r="K4737" s="4">
        <x:f>I4737*J4737</x:f>
      </x:c>
      <x:c r="L4737" s="4" t="n">
        <x:v>41.076</x:v>
      </x:c>
      <x:c r="M4737" s="5">
        <x:f>J4737/3.763*100</x:f>
      </x:c>
      <x:c r="N4737" s="6">
        <x:f>M4737*L4737/100</x:f>
      </x:c>
      <x:c r="O4737" s="6">
        <x:f>H4737-N4737</x:f>
      </x:c>
    </x:row>
    <x:row r="4738" spans="1:25">
      <x:c r="A4738" s="0" t="s">
        <x:v>148</x:v>
      </x:c>
      <x:c r="B4738" s="0" t="n">
        <x:v>2934</x:v>
      </x:c>
      <x:c r="C4738" s="0" t="s">
        <x:v>128</x:v>
      </x:c>
      <x:c r="D4738" s="0" t="s">
        <x:v>129</x:v>
      </x:c>
      <x:c r="E4738" s="0" t="s">
        <x:v>130</x:v>
      </x:c>
      <x:c r="F4738" s="0" t="s">
        <x:v>20</x:v>
      </x:c>
      <x:c r="G4738" s="0" t="n">
        <x:v>162</x:v>
      </x:c>
      <x:c r="H4738" s="4" t="n">
        <x:v>98.8</x:v>
      </x:c>
      <x:c r="I4738" s="4" t="n">
        <x:v>162</x:v>
      </x:c>
      <x:c r="J4738" s="4" t="n">
        <x:v>0.61</x:v>
      </x:c>
      <x:c r="K4738" s="4">
        <x:f>I4738*J4738</x:f>
      </x:c>
      <x:c r="L4738" s="4" t="n">
        <x:v>41.076</x:v>
      </x:c>
      <x:c r="M4738" s="5">
        <x:f>J4738/3.763*100</x:f>
      </x:c>
      <x:c r="N4738" s="6">
        <x:f>M4738*L4738/100</x:f>
      </x:c>
      <x:c r="O4738" s="6">
        <x:f>H4738-N4738</x:f>
      </x:c>
    </x:row>
    <x:row r="4739" spans="1:25">
      <x:c r="A4739" s="0" t="s">
        <x:v>148</x:v>
      </x:c>
      <x:c r="B4739" s="0" t="n">
        <x:v>2934</x:v>
      </x:c>
      <x:c r="C4739" s="0" t="s">
        <x:v>128</x:v>
      </x:c>
      <x:c r="D4739" s="0" t="s">
        <x:v>129</x:v>
      </x:c>
      <x:c r="E4739" s="0" t="s">
        <x:v>130</x:v>
      </x:c>
      <x:c r="F4739" s="0" t="s">
        <x:v>20</x:v>
      </x:c>
      <x:c r="G4739" s="0" t="n">
        <x:v>162</x:v>
      </x:c>
      <x:c r="H4739" s="4" t="n">
        <x:v>98.8</x:v>
      </x:c>
      <x:c r="I4739" s="4" t="n">
        <x:v>162</x:v>
      </x:c>
      <x:c r="J4739" s="4" t="n">
        <x:v>0.61</x:v>
      </x:c>
      <x:c r="K4739" s="4">
        <x:f>I4739*J4739</x:f>
      </x:c>
      <x:c r="L4739" s="4" t="n">
        <x:v>41.076</x:v>
      </x:c>
      <x:c r="M4739" s="5">
        <x:f>J4739/3.763*100</x:f>
      </x:c>
      <x:c r="N4739" s="6">
        <x:f>M4739*L4739/100</x:f>
      </x:c>
      <x:c r="O4739" s="6">
        <x:f>H4739-N4739</x:f>
      </x:c>
    </x:row>
    <x:row r="4740" spans="1:25">
      <x:c r="A4740" s="0" t="s">
        <x:v>148</x:v>
      </x:c>
      <x:c r="B4740" s="0" t="n">
        <x:v>2934</x:v>
      </x:c>
      <x:c r="C4740" s="0" t="s">
        <x:v>128</x:v>
      </x:c>
      <x:c r="D4740" s="0" t="s">
        <x:v>18</x:v>
      </x:c>
      <x:c r="E4740" s="0" t="s">
        <x:v>19</x:v>
      </x:c>
      <x:c r="F4740" s="0" t="s">
        <x:v>20</x:v>
      </x:c>
      <x:c r="G4740" s="0" t="n">
        <x:v>162</x:v>
      </x:c>
      <x:c r="H4740" s="4" t="n">
        <x:v>118.56</x:v>
      </x:c>
      <x:c r="I4740" s="4" t="n">
        <x:v>162</x:v>
      </x:c>
      <x:c r="J4740" s="4" t="n">
        <x:v>0.732</x:v>
      </x:c>
      <x:c r="K4740" s="4">
        <x:f>I4740*J4740</x:f>
      </x:c>
      <x:c r="L4740" s="4" t="n">
        <x:v>41.076</x:v>
      </x:c>
      <x:c r="M4740" s="5">
        <x:f>J4740/3.763*100</x:f>
      </x:c>
      <x:c r="N4740" s="6">
        <x:f>M4740*L4740/100</x:f>
      </x:c>
      <x:c r="O4740" s="6">
        <x:f>H4740-N4740</x:f>
      </x:c>
    </x:row>
    <x:row r="4741" spans="1:25">
      <x:c r="A4741" s="0" t="s">
        <x:v>148</x:v>
      </x:c>
      <x:c r="B4741" s="0" t="n">
        <x:v>2934</x:v>
      </x:c>
      <x:c r="C4741" s="0" t="s">
        <x:v>128</x:v>
      </x:c>
      <x:c r="D4741" s="0" t="s">
        <x:v>18</x:v>
      </x:c>
      <x:c r="E4741" s="0" t="s">
        <x:v>19</x:v>
      </x:c>
      <x:c r="F4741" s="0" t="s">
        <x:v>20</x:v>
      </x:c>
      <x:c r="G4741" s="0" t="n">
        <x:v>162</x:v>
      </x:c>
      <x:c r="H4741" s="4" t="n">
        <x:v>74.16</x:v>
      </x:c>
      <x:c r="I4741" s="4" t="n">
        <x:v>162</x:v>
      </x:c>
      <x:c r="J4741" s="4" t="n">
        <x:v>0.458</x:v>
      </x:c>
      <x:c r="K4741" s="4">
        <x:f>I4741*J4741</x:f>
      </x:c>
      <x:c r="L4741" s="4" t="n">
        <x:v>41.076</x:v>
      </x:c>
      <x:c r="M4741" s="5">
        <x:f>J4741/3.763*100</x:f>
      </x:c>
      <x:c r="N4741" s="6">
        <x:f>M4741*L4741/100</x:f>
      </x:c>
      <x:c r="O4741" s="6">
        <x:f>H4741-N4741</x:f>
      </x:c>
    </x:row>
    <x:row r="4742" spans="1:25">
      <x:c r="A4742" s="0" t="s">
        <x:v>148</x:v>
      </x:c>
      <x:c r="B4742" s="0" t="n">
        <x:v>2934</x:v>
      </x:c>
      <x:c r="C4742" s="0" t="s">
        <x:v>128</x:v>
      </x:c>
      <x:c r="D4742" s="0" t="s">
        <x:v>18</x:v>
      </x:c>
      <x:c r="E4742" s="0" t="s">
        <x:v>19</x:v>
      </x:c>
      <x:c r="F4742" s="0" t="s">
        <x:v>20</x:v>
      </x:c>
      <x:c r="G4742" s="0" t="n">
        <x:v>162</x:v>
      </x:c>
      <x:c r="H4742" s="4" t="n">
        <x:v>74.16</x:v>
      </x:c>
      <x:c r="I4742" s="4" t="n">
        <x:v>162</x:v>
      </x:c>
      <x:c r="J4742" s="4" t="n">
        <x:v>0.458</x:v>
      </x:c>
      <x:c r="K4742" s="4">
        <x:f>I4742*J4742</x:f>
      </x:c>
      <x:c r="L4742" s="4" t="n">
        <x:v>41.076</x:v>
      </x:c>
      <x:c r="M4742" s="5">
        <x:f>J4742/3.763*100</x:f>
      </x:c>
      <x:c r="N4742" s="6">
        <x:f>M4742*L4742/100</x:f>
      </x:c>
      <x:c r="O4742" s="6">
        <x:f>H4742-N4742</x:f>
      </x:c>
    </x:row>
    <x:row r="4743" spans="1:25">
      <x:c r="A4743" s="0" t="s">
        <x:v>148</x:v>
      </x:c>
      <x:c r="B4743" s="0" t="n">
        <x:v>2934</x:v>
      </x:c>
      <x:c r="C4743" s="0" t="s">
        <x:v>128</x:v>
      </x:c>
      <x:c r="D4743" s="0" t="s">
        <x:v>129</x:v>
      </x:c>
      <x:c r="E4743" s="0" t="s">
        <x:v>130</x:v>
      </x:c>
      <x:c r="F4743" s="0" t="s">
        <x:v>20</x:v>
      </x:c>
      <x:c r="G4743" s="0" t="n">
        <x:v>162</x:v>
      </x:c>
      <x:c r="H4743" s="4" t="n">
        <x:v>15</x:v>
      </x:c>
      <x:c r="I4743" s="4" t="n">
        <x:v>162</x:v>
      </x:c>
      <x:c r="J4743" s="4" t="n">
        <x:v>0.093</x:v>
      </x:c>
      <x:c r="K4743" s="4">
        <x:f>I4743*J4743</x:f>
      </x:c>
      <x:c r="L4743" s="4" t="n">
        <x:v>41.076</x:v>
      </x:c>
      <x:c r="M4743" s="5">
        <x:f>J4743/3.763*100</x:f>
      </x:c>
      <x:c r="N4743" s="6">
        <x:f>M4743*L4743/100</x:f>
      </x:c>
      <x:c r="O4743" s="6">
        <x:f>H4743-N4743</x:f>
      </x:c>
    </x:row>
    <x:row r="4744" spans="1:25">
      <x:c r="A4744" s="0" t="s">
        <x:v>148</x:v>
      </x:c>
      <x:c r="B4744" s="0" t="n">
        <x:v>2934</x:v>
      </x:c>
      <x:c r="C4744" s="0" t="s">
        <x:v>128</x:v>
      </x:c>
      <x:c r="D4744" s="0" t="s">
        <x:v>18</x:v>
      </x:c>
      <x:c r="E4744" s="0" t="s">
        <x:v>19</x:v>
      </x:c>
      <x:c r="F4744" s="0" t="s">
        <x:v>26</x:v>
      </x:c>
      <x:c r="G4744" s="0" t="n">
        <x:v>162</x:v>
      </x:c>
      <x:c r="H4744" s="4" t="n">
        <x:v>14</x:v>
      </x:c>
      <x:c r="I4744" s="4" t="n">
        <x:v>162</x:v>
      </x:c>
      <x:c r="J4744" s="4" t="n">
        <x:v>0.07</x:v>
      </x:c>
      <x:c r="K4744" s="4">
        <x:f>I4744*J4744</x:f>
      </x:c>
      <x:c r="L4744" s="4" t="n">
        <x:v>41.076</x:v>
      </x:c>
      <x:c r="M4744" s="5">
        <x:f>J4744/3.763*100</x:f>
      </x:c>
      <x:c r="N4744" s="6">
        <x:f>M4744*L4744/100</x:f>
      </x:c>
      <x:c r="O4744" s="6">
        <x:f>H4744-N4744</x:f>
      </x:c>
    </x:row>
    <x:row r="4745" spans="1:25">
      <x:c r="A4745" s="0" t="s">
        <x:v>97</x:v>
      </x:c>
      <x:c r="B4745" s="0" t="n">
        <x:v>2936</x:v>
      </x:c>
      <x:c r="C4745" s="0" t="s">
        <x:v>21</x:v>
      </x:c>
      <x:c r="D4745" s="0" t="s">
        <x:v>33</x:v>
      </x:c>
      <x:c r="E4745" s="0" t="s">
        <x:v>34</x:v>
      </x:c>
      <x:c r="F4745" s="0" t="s">
        <x:v>20</x:v>
      </x:c>
      <x:c r="G4745" s="0" t="n">
        <x:v>173</x:v>
      </x:c>
      <x:c r="H4745" s="4" t="n">
        <x:v>46.018</x:v>
      </x:c>
      <x:c r="I4745" s="4" t="n">
        <x:v>173</x:v>
      </x:c>
      <x:c r="J4745" s="4" t="n">
        <x:v>0.266</x:v>
      </x:c>
      <x:c r="K4745" s="4">
        <x:f>I4745*J4745</x:f>
      </x:c>
      <x:c r="L4745" s="4" t="n">
        <x:v>0</x:v>
      </x:c>
      <x:c r="M4745" s="5">
        <x:f>J4745/1.766*100</x:f>
      </x:c>
      <x:c r="N4745" s="6">
        <x:f>M4745*L4745/100</x:f>
      </x:c>
      <x:c r="O4745" s="6">
        <x:f>H4745-N4745</x:f>
      </x:c>
    </x:row>
    <x:row r="4746" spans="1:25">
      <x:c r="A4746" s="0" t="s">
        <x:v>97</x:v>
      </x:c>
      <x:c r="B4746" s="0" t="n">
        <x:v>2936</x:v>
      </x:c>
      <x:c r="C4746" s="0" t="s">
        <x:v>21</x:v>
      </x:c>
      <x:c r="D4746" s="0" t="s">
        <x:v>22</x:v>
      </x:c>
      <x:c r="E4746" s="0" t="s">
        <x:v>35</x:v>
      </x:c>
      <x:c r="F4746" s="0" t="s">
        <x:v>20</x:v>
      </x:c>
      <x:c r="G4746" s="0" t="n">
        <x:v>173</x:v>
      </x:c>
      <x:c r="H4746" s="4" t="n">
        <x:v>50.4</x:v>
      </x:c>
      <x:c r="I4746" s="4" t="n">
        <x:v>173</x:v>
      </x:c>
      <x:c r="J4746" s="4" t="n">
        <x:v>0.291</x:v>
      </x:c>
      <x:c r="K4746" s="4">
        <x:f>I4746*J4746</x:f>
      </x:c>
      <x:c r="L4746" s="4" t="n">
        <x:v>0</x:v>
      </x:c>
      <x:c r="M4746" s="5">
        <x:f>J4746/1.766*100</x:f>
      </x:c>
      <x:c r="N4746" s="6">
        <x:f>M4746*L4746/100</x:f>
      </x:c>
      <x:c r="O4746" s="6">
        <x:f>H4746-N4746</x:f>
      </x:c>
    </x:row>
    <x:row r="4747" spans="1:25">
      <x:c r="A4747" s="0" t="s">
        <x:v>97</x:v>
      </x:c>
      <x:c r="B4747" s="0" t="n">
        <x:v>2936</x:v>
      </x:c>
      <x:c r="C4747" s="0" t="s">
        <x:v>21</x:v>
      </x:c>
      <x:c r="D4747" s="0" t="s">
        <x:v>22</x:v>
      </x:c>
      <x:c r="E4747" s="0" t="s">
        <x:v>35</x:v>
      </x:c>
      <x:c r="F4747" s="0" t="s">
        <x:v>20</x:v>
      </x:c>
      <x:c r="G4747" s="0" t="n">
        <x:v>173</x:v>
      </x:c>
      <x:c r="H4747" s="4" t="n">
        <x:v>50.4</x:v>
      </x:c>
      <x:c r="I4747" s="4" t="n">
        <x:v>173</x:v>
      </x:c>
      <x:c r="J4747" s="4" t="n">
        <x:v>0.291</x:v>
      </x:c>
      <x:c r="K4747" s="4">
        <x:f>I4747*J4747</x:f>
      </x:c>
      <x:c r="L4747" s="4" t="n">
        <x:v>0</x:v>
      </x:c>
      <x:c r="M4747" s="5">
        <x:f>J4747/1.766*100</x:f>
      </x:c>
      <x:c r="N4747" s="6">
        <x:f>M4747*L4747/100</x:f>
      </x:c>
      <x:c r="O4747" s="6">
        <x:f>H4747-N4747</x:f>
      </x:c>
    </x:row>
    <x:row r="4748" spans="1:25">
      <x:c r="A4748" s="0" t="s">
        <x:v>97</x:v>
      </x:c>
      <x:c r="B4748" s="0" t="n">
        <x:v>2936</x:v>
      </x:c>
      <x:c r="C4748" s="0" t="s">
        <x:v>21</x:v>
      </x:c>
      <x:c r="D4748" s="0" t="s">
        <x:v>33</x:v>
      </x:c>
      <x:c r="E4748" s="0" t="s">
        <x:v>34</x:v>
      </x:c>
      <x:c r="F4748" s="0" t="s">
        <x:v>26</x:v>
      </x:c>
      <x:c r="G4748" s="0" t="n">
        <x:v>173</x:v>
      </x:c>
      <x:c r="H4748" s="4" t="n">
        <x:v>13.495</x:v>
      </x:c>
      <x:c r="I4748" s="4" t="n">
        <x:v>173</x:v>
      </x:c>
      <x:c r="J4748" s="4" t="n">
        <x:v>0.078</x:v>
      </x:c>
      <x:c r="K4748" s="4">
        <x:f>I4748*J4748</x:f>
      </x:c>
      <x:c r="L4748" s="4" t="n">
        <x:v>0</x:v>
      </x:c>
      <x:c r="M4748" s="5">
        <x:f>J4748/1.766*100</x:f>
      </x:c>
      <x:c r="N4748" s="6">
        <x:f>M4748*L4748/100</x:f>
      </x:c>
      <x:c r="O4748" s="6">
        <x:f>H4748-N4748</x:f>
      </x:c>
    </x:row>
    <x:row r="4749" spans="1:25">
      <x:c r="A4749" s="0" t="s">
        <x:v>97</x:v>
      </x:c>
      <x:c r="B4749" s="0" t="n">
        <x:v>2936</x:v>
      </x:c>
      <x:c r="C4749" s="0" t="s">
        <x:v>21</x:v>
      </x:c>
      <x:c r="D4749" s="0" t="s">
        <x:v>36</x:v>
      </x:c>
      <x:c r="E4749" s="0" t="s">
        <x:v>37</x:v>
      </x:c>
      <x:c r="F4749" s="0" t="s">
        <x:v>26</x:v>
      </x:c>
      <x:c r="G4749" s="0" t="n">
        <x:v>173</x:v>
      </x:c>
      <x:c r="H4749" s="4" t="n">
        <x:v>72.66</x:v>
      </x:c>
      <x:c r="I4749" s="4" t="n">
        <x:v>173</x:v>
      </x:c>
      <x:c r="J4749" s="4" t="n">
        <x:v>0.42</x:v>
      </x:c>
      <x:c r="K4749" s="4">
        <x:f>I4749*J4749</x:f>
      </x:c>
      <x:c r="L4749" s="4" t="n">
        <x:v>0</x:v>
      </x:c>
      <x:c r="M4749" s="5">
        <x:f>J4749/1.766*100</x:f>
      </x:c>
      <x:c r="N4749" s="6">
        <x:f>M4749*L4749/100</x:f>
      </x:c>
      <x:c r="O4749" s="6">
        <x:f>H4749-N4749</x:f>
      </x:c>
    </x:row>
    <x:row r="4750" spans="1:25">
      <x:c r="A4750" s="0" t="s">
        <x:v>97</x:v>
      </x:c>
      <x:c r="B4750" s="0" t="n">
        <x:v>2936</x:v>
      </x:c>
      <x:c r="C4750" s="0" t="s">
        <x:v>21</x:v>
      </x:c>
      <x:c r="D4750" s="0" t="s">
        <x:v>36</x:v>
      </x:c>
      <x:c r="E4750" s="0" t="s">
        <x:v>38</x:v>
      </x:c>
      <x:c r="F4750" s="0" t="s">
        <x:v>26</x:v>
      </x:c>
      <x:c r="G4750" s="0" t="n">
        <x:v>173</x:v>
      </x:c>
      <x:c r="H4750" s="4" t="n">
        <x:v>72.66</x:v>
      </x:c>
      <x:c r="I4750" s="4" t="n">
        <x:v>173</x:v>
      </x:c>
      <x:c r="J4750" s="4" t="n">
        <x:v>0.42</x:v>
      </x:c>
      <x:c r="K4750" s="4">
        <x:f>I4750*J4750</x:f>
      </x:c>
      <x:c r="L4750" s="4" t="n">
        <x:v>0</x:v>
      </x:c>
      <x:c r="M4750" s="5">
        <x:f>J4750/1.766*100</x:f>
      </x:c>
      <x:c r="N4750" s="6">
        <x:f>M4750*L4750/100</x:f>
      </x:c>
      <x:c r="O4750" s="6">
        <x:f>H4750-N4750</x:f>
      </x:c>
    </x:row>
    <x:row r="4751" spans="1:25">
      <x:c r="A4751" s="0" t="s">
        <x:v>82</x:v>
      </x:c>
      <x:c r="B4751" s="0" t="n">
        <x:v>2940</x:v>
      </x:c>
      <x:c r="C4751" s="0" t="s">
        <x:v>21</x:v>
      </x:c>
      <x:c r="D4751" s="0" t="s">
        <x:v>22</x:v>
      </x:c>
      <x:c r="E4751" s="0" t="s">
        <x:v>23</x:v>
      </x:c>
      <x:c r="F4751" s="0" t="s">
        <x:v>20</x:v>
      </x:c>
      <x:c r="G4751" s="0" t="n">
        <x:v>136</x:v>
      </x:c>
      <x:c r="H4751" s="4" t="n">
        <x:v>43.384</x:v>
      </x:c>
      <x:c r="I4751" s="4" t="n">
        <x:v>136</x:v>
      </x:c>
      <x:c r="J4751" s="4" t="n">
        <x:v>0.319</x:v>
      </x:c>
      <x:c r="K4751" s="4">
        <x:f>I4751*J4751</x:f>
      </x:c>
      <x:c r="L4751" s="4" t="n">
        <x:v>192.505</x:v>
      </x:c>
      <x:c r="M4751" s="5">
        <x:f>J4751/3.08*100</x:f>
      </x:c>
      <x:c r="N4751" s="6">
        <x:f>M4751*L4751/100</x:f>
      </x:c>
      <x:c r="O4751" s="6">
        <x:f>H4751-N4751</x:f>
      </x:c>
    </x:row>
    <x:row r="4752" spans="1:25">
      <x:c r="A4752" s="0" t="s">
        <x:v>82</x:v>
      </x:c>
      <x:c r="B4752" s="0" t="n">
        <x:v>2940</x:v>
      </x:c>
      <x:c r="C4752" s="0" t="s">
        <x:v>21</x:v>
      </x:c>
      <x:c r="D4752" s="0" t="s">
        <x:v>22</x:v>
      </x:c>
      <x:c r="E4752" s="0" t="s">
        <x:v>23</x:v>
      </x:c>
      <x:c r="F4752" s="0" t="s">
        <x:v>20</x:v>
      </x:c>
      <x:c r="G4752" s="0" t="n">
        <x:v>136</x:v>
      </x:c>
      <x:c r="H4752" s="4" t="n">
        <x:v>43.384</x:v>
      </x:c>
      <x:c r="I4752" s="4" t="n">
        <x:v>136</x:v>
      </x:c>
      <x:c r="J4752" s="4" t="n">
        <x:v>0.319</x:v>
      </x:c>
      <x:c r="K4752" s="4">
        <x:f>I4752*J4752</x:f>
      </x:c>
      <x:c r="L4752" s="4" t="n">
        <x:v>192.505</x:v>
      </x:c>
      <x:c r="M4752" s="5">
        <x:f>J4752/3.08*100</x:f>
      </x:c>
      <x:c r="N4752" s="6">
        <x:f>M4752*L4752/100</x:f>
      </x:c>
      <x:c r="O4752" s="6">
        <x:f>H4752-N4752</x:f>
      </x:c>
    </x:row>
    <x:row r="4753" spans="1:25">
      <x:c r="A4753" s="0" t="s">
        <x:v>82</x:v>
      </x:c>
      <x:c r="B4753" s="0" t="n">
        <x:v>2940</x:v>
      </x:c>
      <x:c r="C4753" s="0" t="s">
        <x:v>21</x:v>
      </x:c>
      <x:c r="D4753" s="0" t="s">
        <x:v>22</x:v>
      </x:c>
      <x:c r="E4753" s="0" t="s">
        <x:v>23</x:v>
      </x:c>
      <x:c r="F4753" s="0" t="s">
        <x:v>20</x:v>
      </x:c>
      <x:c r="G4753" s="0" t="n">
        <x:v>136</x:v>
      </x:c>
      <x:c r="H4753" s="4" t="n">
        <x:v>43.384</x:v>
      </x:c>
      <x:c r="I4753" s="4" t="n">
        <x:v>136</x:v>
      </x:c>
      <x:c r="J4753" s="4" t="n">
        <x:v>0.319</x:v>
      </x:c>
      <x:c r="K4753" s="4">
        <x:f>I4753*J4753</x:f>
      </x:c>
      <x:c r="L4753" s="4" t="n">
        <x:v>192.505</x:v>
      </x:c>
      <x:c r="M4753" s="5">
        <x:f>J4753/3.08*100</x:f>
      </x:c>
      <x:c r="N4753" s="6">
        <x:f>M4753*L4753/100</x:f>
      </x:c>
      <x:c r="O4753" s="6">
        <x:f>H4753-N4753</x:f>
      </x:c>
    </x:row>
    <x:row r="4754" spans="1:25">
      <x:c r="A4754" s="0" t="s">
        <x:v>82</x:v>
      </x:c>
      <x:c r="B4754" s="0" t="n">
        <x:v>2940</x:v>
      </x:c>
      <x:c r="C4754" s="0" t="s">
        <x:v>21</x:v>
      </x:c>
      <x:c r="D4754" s="0" t="s">
        <x:v>22</x:v>
      </x:c>
      <x:c r="E4754" s="0" t="s">
        <x:v>23</x:v>
      </x:c>
      <x:c r="F4754" s="0" t="s">
        <x:v>20</x:v>
      </x:c>
      <x:c r="G4754" s="0" t="n">
        <x:v>136</x:v>
      </x:c>
      <x:c r="H4754" s="4" t="n">
        <x:v>6.82</x:v>
      </x:c>
      <x:c r="I4754" s="4" t="n">
        <x:v>136</x:v>
      </x:c>
      <x:c r="J4754" s="4" t="n">
        <x:v>0.05</x:v>
      </x:c>
      <x:c r="K4754" s="4">
        <x:f>I4754*J4754</x:f>
      </x:c>
      <x:c r="L4754" s="4" t="n">
        <x:v>192.505</x:v>
      </x:c>
      <x:c r="M4754" s="5">
        <x:f>J4754/3.08*100</x:f>
      </x:c>
      <x:c r="N4754" s="6">
        <x:f>M4754*L4754/100</x:f>
      </x:c>
      <x:c r="O4754" s="6">
        <x:f>H4754-N4754</x:f>
      </x:c>
    </x:row>
    <x:row r="4755" spans="1:25">
      <x:c r="A4755" s="0" t="s">
        <x:v>82</x:v>
      </x:c>
      <x:c r="B4755" s="0" t="n">
        <x:v>2940</x:v>
      </x:c>
      <x:c r="C4755" s="0" t="s">
        <x:v>21</x:v>
      </x:c>
      <x:c r="D4755" s="0" t="s">
        <x:v>22</x:v>
      </x:c>
      <x:c r="E4755" s="0" t="s">
        <x:v>23</x:v>
      </x:c>
      <x:c r="F4755" s="0" t="s">
        <x:v>20</x:v>
      </x:c>
      <x:c r="G4755" s="0" t="n">
        <x:v>136</x:v>
      </x:c>
      <x:c r="H4755" s="4" t="n">
        <x:v>39.897</x:v>
      </x:c>
      <x:c r="I4755" s="4" t="n">
        <x:v>136</x:v>
      </x:c>
      <x:c r="J4755" s="4" t="n">
        <x:v>0.293</x:v>
      </x:c>
      <x:c r="K4755" s="4">
        <x:f>I4755*J4755</x:f>
      </x:c>
      <x:c r="L4755" s="4" t="n">
        <x:v>192.505</x:v>
      </x:c>
      <x:c r="M4755" s="5">
        <x:f>J4755/3.08*100</x:f>
      </x:c>
      <x:c r="N4755" s="6">
        <x:f>M4755*L4755/100</x:f>
      </x:c>
      <x:c r="O4755" s="6">
        <x:f>H4755-N4755</x:f>
      </x:c>
    </x:row>
    <x:row r="4756" spans="1:25">
      <x:c r="A4756" s="0" t="s">
        <x:v>82</x:v>
      </x:c>
      <x:c r="B4756" s="0" t="n">
        <x:v>2940</x:v>
      </x:c>
      <x:c r="C4756" s="0" t="s">
        <x:v>21</x:v>
      </x:c>
      <x:c r="D4756" s="0" t="s">
        <x:v>28</x:v>
      </x:c>
      <x:c r="E4756" s="0" t="s">
        <x:v>19</x:v>
      </x:c>
      <x:c r="F4756" s="0" t="s">
        <x:v>26</x:v>
      </x:c>
      <x:c r="G4756" s="0" t="n">
        <x:v>136</x:v>
      </x:c>
      <x:c r="H4756" s="4" t="n">
        <x:v>35.62</x:v>
      </x:c>
      <x:c r="I4756" s="4" t="n">
        <x:v>136</x:v>
      </x:c>
      <x:c r="J4756" s="4" t="n">
        <x:v>0.26</x:v>
      </x:c>
      <x:c r="K4756" s="4">
        <x:f>I4756*J4756</x:f>
      </x:c>
      <x:c r="L4756" s="4" t="n">
        <x:v>192.505</x:v>
      </x:c>
      <x:c r="M4756" s="5">
        <x:f>J4756/3.08*100</x:f>
      </x:c>
      <x:c r="N4756" s="6">
        <x:f>M4756*L4756/100</x:f>
      </x:c>
      <x:c r="O4756" s="6">
        <x:f>H4756-N4756</x:f>
      </x:c>
    </x:row>
    <x:row r="4757" spans="1:25">
      <x:c r="A4757" s="0" t="s">
        <x:v>82</x:v>
      </x:c>
      <x:c r="B4757" s="0" t="n">
        <x:v>2940</x:v>
      </x:c>
      <x:c r="C4757" s="0" t="s">
        <x:v>21</x:v>
      </x:c>
      <x:c r="D4757" s="0" t="s">
        <x:v>28</x:v>
      </x:c>
      <x:c r="E4757" s="0" t="s">
        <x:v>23</x:v>
      </x:c>
      <x:c r="F4757" s="0" t="s">
        <x:v>26</x:v>
      </x:c>
      <x:c r="G4757" s="0" t="n">
        <x:v>136</x:v>
      </x:c>
      <x:c r="H4757" s="4" t="n">
        <x:v>208.24</x:v>
      </x:c>
      <x:c r="I4757" s="4" t="n">
        <x:v>136</x:v>
      </x:c>
      <x:c r="J4757" s="4" t="n">
        <x:v>1.52</x:v>
      </x:c>
      <x:c r="K4757" s="4">
        <x:f>I4757*J4757</x:f>
      </x:c>
      <x:c r="L4757" s="4" t="n">
        <x:v>192.505</x:v>
      </x:c>
      <x:c r="M4757" s="5">
        <x:f>J4757/3.08*100</x:f>
      </x:c>
      <x:c r="N4757" s="6">
        <x:f>M4757*L4757/100</x:f>
      </x:c>
      <x:c r="O4757" s="6">
        <x:f>H4757-N4757</x:f>
      </x:c>
    </x:row>
    <x:row r="4758" spans="1:25">
      <x:c r="A4758" s="0" t="s">
        <x:v>102</x:v>
      </x:c>
      <x:c r="B4758" s="0" t="n">
        <x:v>2941</x:v>
      </x:c>
      <x:c r="C4758" s="0" t="s">
        <x:v>21</x:v>
      </x:c>
      <x:c r="D4758" s="0" t="s">
        <x:v>22</x:v>
      </x:c>
      <x:c r="E4758" s="0" t="s">
        <x:v>23</x:v>
      </x:c>
      <x:c r="F4758" s="0" t="s">
        <x:v>20</x:v>
      </x:c>
      <x:c r="G4758" s="0" t="n">
        <x:v>152</x:v>
      </x:c>
      <x:c r="H4758" s="4" t="n">
        <x:v>5.115</x:v>
      </x:c>
      <x:c r="I4758" s="4" t="n">
        <x:v>152</x:v>
      </x:c>
      <x:c r="J4758" s="4" t="n">
        <x:v>0.034</x:v>
      </x:c>
      <x:c r="K4758" s="4">
        <x:f>I4758*J4758</x:f>
      </x:c>
      <x:c r="L4758" s="4" t="n">
        <x:v>154.901</x:v>
      </x:c>
      <x:c r="M4758" s="5">
        <x:f>J4758/3.261*100</x:f>
      </x:c>
      <x:c r="N4758" s="6">
        <x:f>M4758*L4758/100</x:f>
      </x:c>
      <x:c r="O4758" s="6">
        <x:f>H4758-N4758</x:f>
      </x:c>
    </x:row>
    <x:row r="4759" spans="1:25">
      <x:c r="A4759" s="0" t="s">
        <x:v>102</x:v>
      </x:c>
      <x:c r="B4759" s="0" t="n">
        <x:v>2941</x:v>
      </x:c>
      <x:c r="C4759" s="0" t="s">
        <x:v>21</x:v>
      </x:c>
      <x:c r="D4759" s="0" t="s">
        <x:v>22</x:v>
      </x:c>
      <x:c r="E4759" s="0" t="s">
        <x:v>23</x:v>
      </x:c>
      <x:c r="F4759" s="0" t="s">
        <x:v>20</x:v>
      </x:c>
      <x:c r="G4759" s="0" t="n">
        <x:v>152</x:v>
      </x:c>
      <x:c r="H4759" s="4" t="n">
        <x:v>43.384</x:v>
      </x:c>
      <x:c r="I4759" s="4" t="n">
        <x:v>152</x:v>
      </x:c>
      <x:c r="J4759" s="4" t="n">
        <x:v>0.285</x:v>
      </x:c>
      <x:c r="K4759" s="4">
        <x:f>I4759*J4759</x:f>
      </x:c>
      <x:c r="L4759" s="4" t="n">
        <x:v>154.901</x:v>
      </x:c>
      <x:c r="M4759" s="5">
        <x:f>J4759/3.261*100</x:f>
      </x:c>
      <x:c r="N4759" s="6">
        <x:f>M4759*L4759/100</x:f>
      </x:c>
      <x:c r="O4759" s="6">
        <x:f>H4759-N4759</x:f>
      </x:c>
    </x:row>
    <x:row r="4760" spans="1:25">
      <x:c r="A4760" s="0" t="s">
        <x:v>102</x:v>
      </x:c>
      <x:c r="B4760" s="0" t="n">
        <x:v>2941</x:v>
      </x:c>
      <x:c r="C4760" s="0" t="s">
        <x:v>21</x:v>
      </x:c>
      <x:c r="D4760" s="0" t="s">
        <x:v>22</x:v>
      </x:c>
      <x:c r="E4760" s="0" t="s">
        <x:v>23</x:v>
      </x:c>
      <x:c r="F4760" s="0" t="s">
        <x:v>20</x:v>
      </x:c>
      <x:c r="G4760" s="0" t="n">
        <x:v>152</x:v>
      </x:c>
      <x:c r="H4760" s="4" t="n">
        <x:v>43.384</x:v>
      </x:c>
      <x:c r="I4760" s="4" t="n">
        <x:v>152</x:v>
      </x:c>
      <x:c r="J4760" s="4" t="n">
        <x:v>0.285</x:v>
      </x:c>
      <x:c r="K4760" s="4">
        <x:f>I4760*J4760</x:f>
      </x:c>
      <x:c r="L4760" s="4" t="n">
        <x:v>154.901</x:v>
      </x:c>
      <x:c r="M4760" s="5">
        <x:f>J4760/3.261*100</x:f>
      </x:c>
      <x:c r="N4760" s="6">
        <x:f>M4760*L4760/100</x:f>
      </x:c>
      <x:c r="O4760" s="6">
        <x:f>H4760-N4760</x:f>
      </x:c>
    </x:row>
    <x:row r="4761" spans="1:25">
      <x:c r="A4761" s="0" t="s">
        <x:v>102</x:v>
      </x:c>
      <x:c r="B4761" s="0" t="n">
        <x:v>2941</x:v>
      </x:c>
      <x:c r="C4761" s="0" t="s">
        <x:v>21</x:v>
      </x:c>
      <x:c r="D4761" s="0" t="s">
        <x:v>22</x:v>
      </x:c>
      <x:c r="E4761" s="0" t="s">
        <x:v>23</x:v>
      </x:c>
      <x:c r="F4761" s="0" t="s">
        <x:v>20</x:v>
      </x:c>
      <x:c r="G4761" s="0" t="n">
        <x:v>152</x:v>
      </x:c>
      <x:c r="H4761" s="4" t="n">
        <x:v>43.384</x:v>
      </x:c>
      <x:c r="I4761" s="4" t="n">
        <x:v>152</x:v>
      </x:c>
      <x:c r="J4761" s="4" t="n">
        <x:v>0.285</x:v>
      </x:c>
      <x:c r="K4761" s="4">
        <x:f>I4761*J4761</x:f>
      </x:c>
      <x:c r="L4761" s="4" t="n">
        <x:v>154.901</x:v>
      </x:c>
      <x:c r="M4761" s="5">
        <x:f>J4761/3.261*100</x:f>
      </x:c>
      <x:c r="N4761" s="6">
        <x:f>M4761*L4761/100</x:f>
      </x:c>
      <x:c r="O4761" s="6">
        <x:f>H4761-N4761</x:f>
      </x:c>
    </x:row>
    <x:row r="4762" spans="1:25">
      <x:c r="A4762" s="0" t="s">
        <x:v>102</x:v>
      </x:c>
      <x:c r="B4762" s="0" t="n">
        <x:v>2941</x:v>
      </x:c>
      <x:c r="C4762" s="0" t="s">
        <x:v>21</x:v>
      </x:c>
      <x:c r="D4762" s="0" t="s">
        <x:v>22</x:v>
      </x:c>
      <x:c r="E4762" s="0" t="s">
        <x:v>23</x:v>
      </x:c>
      <x:c r="F4762" s="0" t="s">
        <x:v>20</x:v>
      </x:c>
      <x:c r="G4762" s="0" t="n">
        <x:v>152</x:v>
      </x:c>
      <x:c r="H4762" s="4" t="n">
        <x:v>39.897</x:v>
      </x:c>
      <x:c r="I4762" s="4" t="n">
        <x:v>152</x:v>
      </x:c>
      <x:c r="J4762" s="4" t="n">
        <x:v>0.262</x:v>
      </x:c>
      <x:c r="K4762" s="4">
        <x:f>I4762*J4762</x:f>
      </x:c>
      <x:c r="L4762" s="4" t="n">
        <x:v>154.901</x:v>
      </x:c>
      <x:c r="M4762" s="5">
        <x:f>J4762/3.261*100</x:f>
      </x:c>
      <x:c r="N4762" s="6">
        <x:f>M4762*L4762/100</x:f>
      </x:c>
      <x:c r="O4762" s="6">
        <x:f>H4762-N4762</x:f>
      </x:c>
    </x:row>
    <x:row r="4763" spans="1:25">
      <x:c r="A4763" s="0" t="s">
        <x:v>102</x:v>
      </x:c>
      <x:c r="B4763" s="0" t="n">
        <x:v>2941</x:v>
      </x:c>
      <x:c r="C4763" s="0" t="s">
        <x:v>21</x:v>
      </x:c>
      <x:c r="D4763" s="0" t="s">
        <x:v>22</x:v>
      </x:c>
      <x:c r="E4763" s="0" t="s">
        <x:v>23</x:v>
      </x:c>
      <x:c r="F4763" s="0" t="s">
        <x:v>20</x:v>
      </x:c>
      <x:c r="G4763" s="0" t="n">
        <x:v>152</x:v>
      </x:c>
      <x:c r="H4763" s="4" t="n">
        <x:v>6.82</x:v>
      </x:c>
      <x:c r="I4763" s="4" t="n">
        <x:v>152</x:v>
      </x:c>
      <x:c r="J4763" s="4" t="n">
        <x:v>0.045</x:v>
      </x:c>
      <x:c r="K4763" s="4">
        <x:f>I4763*J4763</x:f>
      </x:c>
      <x:c r="L4763" s="4" t="n">
        <x:v>154.901</x:v>
      </x:c>
      <x:c r="M4763" s="5">
        <x:f>J4763/3.261*100</x:f>
      </x:c>
      <x:c r="N4763" s="6">
        <x:f>M4763*L4763/100</x:f>
      </x:c>
      <x:c r="O4763" s="6">
        <x:f>H4763-N4763</x:f>
      </x:c>
    </x:row>
    <x:row r="4764" spans="1:25">
      <x:c r="A4764" s="0" t="s">
        <x:v>102</x:v>
      </x:c>
      <x:c r="B4764" s="0" t="n">
        <x:v>2941</x:v>
      </x:c>
      <x:c r="C4764" s="0" t="s">
        <x:v>21</x:v>
      </x:c>
      <x:c r="D4764" s="0" t="s">
        <x:v>22</x:v>
      </x:c>
      <x:c r="E4764" s="0" t="s">
        <x:v>23</x:v>
      </x:c>
      <x:c r="F4764" s="0" t="s">
        <x:v>20</x:v>
      </x:c>
      <x:c r="G4764" s="0" t="n">
        <x:v>152</x:v>
      </x:c>
      <x:c r="H4764" s="4" t="n">
        <x:v>43.384</x:v>
      </x:c>
      <x:c r="I4764" s="4" t="n">
        <x:v>152</x:v>
      </x:c>
      <x:c r="J4764" s="4" t="n">
        <x:v>0.285</x:v>
      </x:c>
      <x:c r="K4764" s="4">
        <x:f>I4764*J4764</x:f>
      </x:c>
      <x:c r="L4764" s="4" t="n">
        <x:v>154.901</x:v>
      </x:c>
      <x:c r="M4764" s="5">
        <x:f>J4764/3.261*100</x:f>
      </x:c>
      <x:c r="N4764" s="6">
        <x:f>M4764*L4764/100</x:f>
      </x:c>
      <x:c r="O4764" s="6">
        <x:f>H4764-N4764</x:f>
      </x:c>
    </x:row>
    <x:row r="4765" spans="1:25">
      <x:c r="A4765" s="0" t="s">
        <x:v>102</x:v>
      </x:c>
      <x:c r="B4765" s="0" t="n">
        <x:v>2941</x:v>
      </x:c>
      <x:c r="C4765" s="0" t="s">
        <x:v>21</x:v>
      </x:c>
      <x:c r="D4765" s="0" t="s">
        <x:v>28</x:v>
      </x:c>
      <x:c r="E4765" s="0" t="s">
        <x:v>19</x:v>
      </x:c>
      <x:c r="F4765" s="0" t="s">
        <x:v>26</x:v>
      </x:c>
      <x:c r="G4765" s="0" t="n">
        <x:v>152</x:v>
      </x:c>
      <x:c r="H4765" s="4" t="n">
        <x:v>39.52</x:v>
      </x:c>
      <x:c r="I4765" s="4" t="n">
        <x:v>152</x:v>
      </x:c>
      <x:c r="J4765" s="4" t="n">
        <x:v>0.26</x:v>
      </x:c>
      <x:c r="K4765" s="4">
        <x:f>I4765*J4765</x:f>
      </x:c>
      <x:c r="L4765" s="4" t="n">
        <x:v>154.901</x:v>
      </x:c>
      <x:c r="M4765" s="5">
        <x:f>J4765/3.261*100</x:f>
      </x:c>
      <x:c r="N4765" s="6">
        <x:f>M4765*L4765/100</x:f>
      </x:c>
      <x:c r="O4765" s="6">
        <x:f>H4765-N4765</x:f>
      </x:c>
    </x:row>
    <x:row r="4766" spans="1:25">
      <x:c r="A4766" s="0" t="s">
        <x:v>102</x:v>
      </x:c>
      <x:c r="B4766" s="0" t="n">
        <x:v>2941</x:v>
      </x:c>
      <x:c r="C4766" s="0" t="s">
        <x:v>21</x:v>
      </x:c>
      <x:c r="D4766" s="0" t="s">
        <x:v>28</x:v>
      </x:c>
      <x:c r="E4766" s="0" t="s">
        <x:v>23</x:v>
      </x:c>
      <x:c r="F4766" s="0" t="s">
        <x:v>26</x:v>
      </x:c>
      <x:c r="G4766" s="0" t="n">
        <x:v>152</x:v>
      </x:c>
      <x:c r="H4766" s="4" t="n">
        <x:v>231.039</x:v>
      </x:c>
      <x:c r="I4766" s="4" t="n">
        <x:v>152</x:v>
      </x:c>
      <x:c r="J4766" s="4" t="n">
        <x:v>1.52</x:v>
      </x:c>
      <x:c r="K4766" s="4">
        <x:f>I4766*J4766</x:f>
      </x:c>
      <x:c r="L4766" s="4" t="n">
        <x:v>154.901</x:v>
      </x:c>
      <x:c r="M4766" s="5">
        <x:f>J4766/3.261*100</x:f>
      </x:c>
      <x:c r="N4766" s="6">
        <x:f>M4766*L4766/100</x:f>
      </x:c>
      <x:c r="O4766" s="6">
        <x:f>H4766-N4766</x:f>
      </x:c>
    </x:row>
    <x:row r="4767" spans="1:25">
      <x:c r="A4767" s="0" t="s">
        <x:v>110</x:v>
      </x:c>
      <x:c r="B4767" s="0" t="n">
        <x:v>2942</x:v>
      </x:c>
      <x:c r="C4767" s="0" t="s">
        <x:v>21</x:v>
      </x:c>
      <x:c r="D4767" s="0" t="s">
        <x:v>22</x:v>
      </x:c>
      <x:c r="E4767" s="0" t="s">
        <x:v>23</x:v>
      </x:c>
      <x:c r="F4767" s="0" t="s">
        <x:v>20</x:v>
      </x:c>
      <x:c r="G4767" s="0" t="n">
        <x:v>117</x:v>
      </x:c>
      <x:c r="H4767" s="4" t="n">
        <x:v>39.897</x:v>
      </x:c>
      <x:c r="I4767" s="4" t="n">
        <x:v>117</x:v>
      </x:c>
      <x:c r="J4767" s="4" t="n">
        <x:v>0.341</x:v>
      </x:c>
      <x:c r="K4767" s="4">
        <x:f>I4767*J4767</x:f>
      </x:c>
      <x:c r="L4767" s="4" t="n">
        <x:v>0</x:v>
      </x:c>
      <x:c r="M4767" s="5">
        <x:f>J4767/2.863*100</x:f>
      </x:c>
      <x:c r="N4767" s="6">
        <x:f>M4767*L4767/100</x:f>
      </x:c>
      <x:c r="O4767" s="6">
        <x:f>H4767-N4767</x:f>
      </x:c>
    </x:row>
    <x:row r="4768" spans="1:25">
      <x:c r="A4768" s="0" t="s">
        <x:v>110</x:v>
      </x:c>
      <x:c r="B4768" s="0" t="n">
        <x:v>2942</x:v>
      </x:c>
      <x:c r="C4768" s="0" t="s">
        <x:v>21</x:v>
      </x:c>
      <x:c r="D4768" s="0" t="s">
        <x:v>22</x:v>
      </x:c>
      <x:c r="E4768" s="0" t="s">
        <x:v>23</x:v>
      </x:c>
      <x:c r="F4768" s="0" t="s">
        <x:v>20</x:v>
      </x:c>
      <x:c r="G4768" s="0" t="n">
        <x:v>117</x:v>
      </x:c>
      <x:c r="H4768" s="4" t="n">
        <x:v>43.384</x:v>
      </x:c>
      <x:c r="I4768" s="4" t="n">
        <x:v>117</x:v>
      </x:c>
      <x:c r="J4768" s="4" t="n">
        <x:v>0.371</x:v>
      </x:c>
      <x:c r="K4768" s="4">
        <x:f>I4768*J4768</x:f>
      </x:c>
      <x:c r="L4768" s="4" t="n">
        <x:v>0</x:v>
      </x:c>
      <x:c r="M4768" s="5">
        <x:f>J4768/2.863*100</x:f>
      </x:c>
      <x:c r="N4768" s="6">
        <x:f>M4768*L4768/100</x:f>
      </x:c>
      <x:c r="O4768" s="6">
        <x:f>H4768-N4768</x:f>
      </x:c>
    </x:row>
    <x:row r="4769" spans="1:25">
      <x:c r="A4769" s="0" t="s">
        <x:v>110</x:v>
      </x:c>
      <x:c r="B4769" s="0" t="n">
        <x:v>2942</x:v>
      </x:c>
      <x:c r="C4769" s="0" t="s">
        <x:v>21</x:v>
      </x:c>
      <x:c r="D4769" s="0" t="s">
        <x:v>22</x:v>
      </x:c>
      <x:c r="E4769" s="0" t="s">
        <x:v>23</x:v>
      </x:c>
      <x:c r="F4769" s="0" t="s">
        <x:v>20</x:v>
      </x:c>
      <x:c r="G4769" s="0" t="n">
        <x:v>117</x:v>
      </x:c>
      <x:c r="H4769" s="4" t="n">
        <x:v>43.384</x:v>
      </x:c>
      <x:c r="I4769" s="4" t="n">
        <x:v>117</x:v>
      </x:c>
      <x:c r="J4769" s="4" t="n">
        <x:v>0.371</x:v>
      </x:c>
      <x:c r="K4769" s="4">
        <x:f>I4769*J4769</x:f>
      </x:c>
      <x:c r="L4769" s="4" t="n">
        <x:v>0</x:v>
      </x:c>
      <x:c r="M4769" s="5">
        <x:f>J4769/2.863*100</x:f>
      </x:c>
      <x:c r="N4769" s="6">
        <x:f>M4769*L4769/100</x:f>
      </x:c>
      <x:c r="O4769" s="6">
        <x:f>H4769-N4769</x:f>
      </x:c>
    </x:row>
    <x:row r="4770" spans="1:25">
      <x:c r="A4770" s="0" t="s">
        <x:v>110</x:v>
      </x:c>
      <x:c r="B4770" s="0" t="n">
        <x:v>2942</x:v>
      </x:c>
      <x:c r="C4770" s="0" t="s">
        <x:v>21</x:v>
      </x:c>
      <x:c r="D4770" s="0" t="s">
        <x:v>28</x:v>
      </x:c>
      <x:c r="E4770" s="0" t="s">
        <x:v>19</x:v>
      </x:c>
      <x:c r="F4770" s="0" t="s">
        <x:v>26</x:v>
      </x:c>
      <x:c r="G4770" s="0" t="n">
        <x:v>117</x:v>
      </x:c>
      <x:c r="H4770" s="4" t="n">
        <x:v>30.427</x:v>
      </x:c>
      <x:c r="I4770" s="4" t="n">
        <x:v>117</x:v>
      </x:c>
      <x:c r="J4770" s="4" t="n">
        <x:v>0.26</x:v>
      </x:c>
      <x:c r="K4770" s="4">
        <x:f>I4770*J4770</x:f>
      </x:c>
      <x:c r="L4770" s="4" t="n">
        <x:v>0</x:v>
      </x:c>
      <x:c r="M4770" s="5">
        <x:f>J4770/2.863*100</x:f>
      </x:c>
      <x:c r="N4770" s="6">
        <x:f>M4770*L4770/100</x:f>
      </x:c>
      <x:c r="O4770" s="6">
        <x:f>H4770-N4770</x:f>
      </x:c>
    </x:row>
    <x:row r="4771" spans="1:25">
      <x:c r="A4771" s="0" t="s">
        <x:v>110</x:v>
      </x:c>
      <x:c r="B4771" s="0" t="n">
        <x:v>2942</x:v>
      </x:c>
      <x:c r="C4771" s="0" t="s">
        <x:v>21</x:v>
      </x:c>
      <x:c r="D4771" s="0" t="s">
        <x:v>28</x:v>
      </x:c>
      <x:c r="E4771" s="0" t="s">
        <x:v>23</x:v>
      </x:c>
      <x:c r="F4771" s="0" t="s">
        <x:v>26</x:v>
      </x:c>
      <x:c r="G4771" s="0" t="n">
        <x:v>117</x:v>
      </x:c>
      <x:c r="H4771" s="4" t="n">
        <x:v>177.84</x:v>
      </x:c>
      <x:c r="I4771" s="4" t="n">
        <x:v>117</x:v>
      </x:c>
      <x:c r="J4771" s="4" t="n">
        <x:v>1.52</x:v>
      </x:c>
      <x:c r="K4771" s="4">
        <x:f>I4771*J4771</x:f>
      </x:c>
      <x:c r="L4771" s="4" t="n">
        <x:v>0</x:v>
      </x:c>
      <x:c r="M4771" s="5">
        <x:f>J4771/2.863*100</x:f>
      </x:c>
      <x:c r="N4771" s="6">
        <x:f>M4771*L4771/100</x:f>
      </x:c>
      <x:c r="O4771" s="6">
        <x:f>H4771-N4771</x:f>
      </x:c>
    </x:row>
    <x:row r="4772" spans="1:25">
      <x:c r="A4772" s="0" t="s">
        <x:v>159</x:v>
      </x:c>
      <x:c r="B4772" s="0" t="n">
        <x:v>2943</x:v>
      </x:c>
      <x:c r="C4772" s="0" t="s">
        <x:v>128</x:v>
      </x:c>
      <x:c r="D4772" s="0" t="s">
        <x:v>129</x:v>
      </x:c>
      <x:c r="E4772" s="0" t="s">
        <x:v>130</x:v>
      </x:c>
      <x:c r="F4772" s="0" t="s">
        <x:v>20</x:v>
      </x:c>
      <x:c r="G4772" s="0" t="n">
        <x:v>144</x:v>
      </x:c>
      <x:c r="H4772" s="4" t="n">
        <x:v>100</x:v>
      </x:c>
      <x:c r="I4772" s="4" t="n">
        <x:v>144</x:v>
      </x:c>
      <x:c r="J4772" s="4" t="n">
        <x:v>0.694</x:v>
      </x:c>
      <x:c r="K4772" s="4">
        <x:f>I4772*J4772</x:f>
      </x:c>
      <x:c r="L4772" s="4" t="n">
        <x:v>35.568</x:v>
      </x:c>
      <x:c r="M4772" s="5">
        <x:f>J4772/3.124*100</x:f>
      </x:c>
      <x:c r="N4772" s="6">
        <x:f>M4772*L4772/100</x:f>
      </x:c>
      <x:c r="O4772" s="6">
        <x:f>H4772-N4772</x:f>
      </x:c>
    </x:row>
    <x:row r="4773" spans="1:25">
      <x:c r="A4773" s="0" t="s">
        <x:v>159</x:v>
      </x:c>
      <x:c r="B4773" s="0" t="n">
        <x:v>2943</x:v>
      </x:c>
      <x:c r="C4773" s="0" t="s">
        <x:v>128</x:v>
      </x:c>
      <x:c r="D4773" s="0" t="s">
        <x:v>129</x:v>
      </x:c>
      <x:c r="E4773" s="0" t="s">
        <x:v>130</x:v>
      </x:c>
      <x:c r="F4773" s="0" t="s">
        <x:v>20</x:v>
      </x:c>
      <x:c r="G4773" s="0" t="n">
        <x:v>144</x:v>
      </x:c>
      <x:c r="H4773" s="4" t="n">
        <x:v>100</x:v>
      </x:c>
      <x:c r="I4773" s="4" t="n">
        <x:v>144</x:v>
      </x:c>
      <x:c r="J4773" s="4" t="n">
        <x:v>0.694</x:v>
      </x:c>
      <x:c r="K4773" s="4">
        <x:f>I4773*J4773</x:f>
      </x:c>
      <x:c r="L4773" s="4" t="n">
        <x:v>35.568</x:v>
      </x:c>
      <x:c r="M4773" s="5">
        <x:f>J4773/3.124*100</x:f>
      </x:c>
      <x:c r="N4773" s="6">
        <x:f>M4773*L4773/100</x:f>
      </x:c>
      <x:c r="O4773" s="6">
        <x:f>H4773-N4773</x:f>
      </x:c>
    </x:row>
    <x:row r="4774" spans="1:25">
      <x:c r="A4774" s="0" t="s">
        <x:v>159</x:v>
      </x:c>
      <x:c r="B4774" s="0" t="n">
        <x:v>2943</x:v>
      </x:c>
      <x:c r="C4774" s="0" t="s">
        <x:v>128</x:v>
      </x:c>
      <x:c r="D4774" s="0" t="s">
        <x:v>18</x:v>
      </x:c>
      <x:c r="E4774" s="0" t="s">
        <x:v>19</x:v>
      </x:c>
      <x:c r="F4774" s="0" t="s">
        <x:v>20</x:v>
      </x:c>
      <x:c r="G4774" s="0" t="n">
        <x:v>144</x:v>
      </x:c>
      <x:c r="H4774" s="4" t="n">
        <x:v>120</x:v>
      </x:c>
      <x:c r="I4774" s="4" t="n">
        <x:v>144</x:v>
      </x:c>
      <x:c r="J4774" s="4" t="n">
        <x:v>0.833</x:v>
      </x:c>
      <x:c r="K4774" s="4">
        <x:f>I4774*J4774</x:f>
      </x:c>
      <x:c r="L4774" s="4" t="n">
        <x:v>35.568</x:v>
      </x:c>
      <x:c r="M4774" s="5">
        <x:f>J4774/3.124*100</x:f>
      </x:c>
      <x:c r="N4774" s="6">
        <x:f>M4774*L4774/100</x:f>
      </x:c>
      <x:c r="O4774" s="6">
        <x:f>H4774-N4774</x:f>
      </x:c>
    </x:row>
    <x:row r="4775" spans="1:25">
      <x:c r="A4775" s="0" t="s">
        <x:v>159</x:v>
      </x:c>
      <x:c r="B4775" s="0" t="n">
        <x:v>2943</x:v>
      </x:c>
      <x:c r="C4775" s="0" t="s">
        <x:v>128</x:v>
      </x:c>
      <x:c r="D4775" s="0" t="s">
        <x:v>18</x:v>
      </x:c>
      <x:c r="E4775" s="0" t="s">
        <x:v>19</x:v>
      </x:c>
      <x:c r="F4775" s="0" t="s">
        <x:v>20</x:v>
      </x:c>
      <x:c r="G4775" s="0" t="n">
        <x:v>144</x:v>
      </x:c>
      <x:c r="H4775" s="4" t="n">
        <x:v>120</x:v>
      </x:c>
      <x:c r="I4775" s="4" t="n">
        <x:v>144</x:v>
      </x:c>
      <x:c r="J4775" s="4" t="n">
        <x:v>0.833</x:v>
      </x:c>
      <x:c r="K4775" s="4">
        <x:f>I4775*J4775</x:f>
      </x:c>
      <x:c r="L4775" s="4" t="n">
        <x:v>35.568</x:v>
      </x:c>
      <x:c r="M4775" s="5">
        <x:f>J4775/3.124*100</x:f>
      </x:c>
      <x:c r="N4775" s="6">
        <x:f>M4775*L4775/100</x:f>
      </x:c>
      <x:c r="O4775" s="6">
        <x:f>H4775-N4775</x:f>
      </x:c>
    </x:row>
    <x:row r="4776" spans="1:25">
      <x:c r="A4776" s="0" t="s">
        <x:v>159</x:v>
      </x:c>
      <x:c r="B4776" s="0" t="n">
        <x:v>2943</x:v>
      </x:c>
      <x:c r="C4776" s="0" t="s">
        <x:v>128</x:v>
      </x:c>
      <x:c r="D4776" s="0" t="s">
        <x:v>18</x:v>
      </x:c>
      <x:c r="E4776" s="0" t="s">
        <x:v>19</x:v>
      </x:c>
      <x:c r="F4776" s="0" t="s">
        <x:v>26</x:v>
      </x:c>
      <x:c r="G4776" s="0" t="n">
        <x:v>144</x:v>
      </x:c>
      <x:c r="H4776" s="4" t="n">
        <x:v>10.15</x:v>
      </x:c>
      <x:c r="I4776" s="4" t="n">
        <x:v>144</x:v>
      </x:c>
      <x:c r="J4776" s="4" t="n">
        <x:v>0.07</x:v>
      </x:c>
      <x:c r="K4776" s="4">
        <x:f>I4776*J4776</x:f>
      </x:c>
      <x:c r="L4776" s="4" t="n">
        <x:v>35.568</x:v>
      </x:c>
      <x:c r="M4776" s="5">
        <x:f>J4776/3.124*100</x:f>
      </x:c>
      <x:c r="N4776" s="6">
        <x:f>M4776*L4776/100</x:f>
      </x:c>
      <x:c r="O4776" s="6">
        <x:f>H4776-N4776</x:f>
      </x:c>
    </x:row>
    <x:row r="4777" spans="1:25">
      <x:c r="A4777" s="0" t="s">
        <x:v>65</x:v>
      </x:c>
      <x:c r="B4777" s="0" t="n">
        <x:v>2944</x:v>
      </x:c>
      <x:c r="C4777" s="0" t="s">
        <x:v>21</x:v>
      </x:c>
      <x:c r="D4777" s="0" t="s">
        <x:v>22</x:v>
      </x:c>
      <x:c r="E4777" s="0" t="s">
        <x:v>23</x:v>
      </x:c>
      <x:c r="F4777" s="0" t="s">
        <x:v>20</x:v>
      </x:c>
      <x:c r="G4777" s="0" t="n">
        <x:v>184</x:v>
      </x:c>
      <x:c r="H4777" s="4" t="n">
        <x:v>34.782</x:v>
      </x:c>
      <x:c r="I4777" s="4" t="n">
        <x:v>184</x:v>
      </x:c>
      <x:c r="J4777" s="4" t="n">
        <x:v>0.189</x:v>
      </x:c>
      <x:c r="K4777" s="4">
        <x:f>I4777*J4777</x:f>
      </x:c>
      <x:c r="L4777" s="4" t="n">
        <x:v>107</x:v>
      </x:c>
      <x:c r="M4777" s="5">
        <x:f>J4777/2.422*100</x:f>
      </x:c>
      <x:c r="N4777" s="6">
        <x:f>M4777*L4777/100</x:f>
      </x:c>
      <x:c r="O4777" s="6">
        <x:f>H4777-N4777</x:f>
      </x:c>
    </x:row>
    <x:row r="4778" spans="1:25">
      <x:c r="A4778" s="0" t="s">
        <x:v>65</x:v>
      </x:c>
      <x:c r="B4778" s="0" t="n">
        <x:v>2944</x:v>
      </x:c>
      <x:c r="C4778" s="0" t="s">
        <x:v>21</x:v>
      </x:c>
      <x:c r="D4778" s="0" t="s">
        <x:v>22</x:v>
      </x:c>
      <x:c r="E4778" s="0" t="s">
        <x:v>23</x:v>
      </x:c>
      <x:c r="F4778" s="0" t="s">
        <x:v>20</x:v>
      </x:c>
      <x:c r="G4778" s="0" t="n">
        <x:v>184</x:v>
      </x:c>
      <x:c r="H4778" s="4" t="n">
        <x:v>43.384</x:v>
      </x:c>
      <x:c r="I4778" s="4" t="n">
        <x:v>184</x:v>
      </x:c>
      <x:c r="J4778" s="4" t="n">
        <x:v>0.236</x:v>
      </x:c>
      <x:c r="K4778" s="4">
        <x:f>I4778*J4778</x:f>
      </x:c>
      <x:c r="L4778" s="4" t="n">
        <x:v>107</x:v>
      </x:c>
      <x:c r="M4778" s="5">
        <x:f>J4778/2.422*100</x:f>
      </x:c>
      <x:c r="N4778" s="6">
        <x:f>M4778*L4778/100</x:f>
      </x:c>
      <x:c r="O4778" s="6">
        <x:f>H4778-N4778</x:f>
      </x:c>
    </x:row>
    <x:row r="4779" spans="1:25">
      <x:c r="A4779" s="0" t="s">
        <x:v>65</x:v>
      </x:c>
      <x:c r="B4779" s="0" t="n">
        <x:v>2944</x:v>
      </x:c>
      <x:c r="C4779" s="0" t="s">
        <x:v>21</x:v>
      </x:c>
      <x:c r="D4779" s="0" t="s">
        <x:v>22</x:v>
      </x:c>
      <x:c r="E4779" s="0" t="s">
        <x:v>23</x:v>
      </x:c>
      <x:c r="F4779" s="0" t="s">
        <x:v>20</x:v>
      </x:c>
      <x:c r="G4779" s="0" t="n">
        <x:v>184</x:v>
      </x:c>
      <x:c r="H4779" s="4" t="n">
        <x:v>39.897</x:v>
      </x:c>
      <x:c r="I4779" s="4" t="n">
        <x:v>184</x:v>
      </x:c>
      <x:c r="J4779" s="4" t="n">
        <x:v>0.217</x:v>
      </x:c>
      <x:c r="K4779" s="4">
        <x:f>I4779*J4779</x:f>
      </x:c>
      <x:c r="L4779" s="4" t="n">
        <x:v>107</x:v>
      </x:c>
      <x:c r="M4779" s="5">
        <x:f>J4779/2.422*100</x:f>
      </x:c>
      <x:c r="N4779" s="6">
        <x:f>M4779*L4779/100</x:f>
      </x:c>
      <x:c r="O4779" s="6">
        <x:f>H4779-N4779</x:f>
      </x:c>
    </x:row>
    <x:row r="4780" spans="1:25">
      <x:c r="A4780" s="0" t="s">
        <x:v>65</x:v>
      </x:c>
      <x:c r="B4780" s="0" t="n">
        <x:v>2944</x:v>
      </x:c>
      <x:c r="C4780" s="0" t="s">
        <x:v>21</x:v>
      </x:c>
      <x:c r="D4780" s="0" t="s">
        <x:v>28</x:v>
      </x:c>
      <x:c r="E4780" s="0" t="s">
        <x:v>19</x:v>
      </x:c>
      <x:c r="F4780" s="0" t="s">
        <x:v>26</x:v>
      </x:c>
      <x:c r="G4780" s="0" t="n">
        <x:v>184</x:v>
      </x:c>
      <x:c r="H4780" s="4" t="n">
        <x:v>49.401</x:v>
      </x:c>
      <x:c r="I4780" s="4" t="n">
        <x:v>184</x:v>
      </x:c>
      <x:c r="J4780" s="4" t="n">
        <x:v>0.26</x:v>
      </x:c>
      <x:c r="K4780" s="4">
        <x:f>I4780*J4780</x:f>
      </x:c>
      <x:c r="L4780" s="4" t="n">
        <x:v>107</x:v>
      </x:c>
      <x:c r="M4780" s="5">
        <x:f>J4780/2.422*100</x:f>
      </x:c>
      <x:c r="N4780" s="6">
        <x:f>M4780*L4780/100</x:f>
      </x:c>
      <x:c r="O4780" s="6">
        <x:f>H4780-N4780</x:f>
      </x:c>
    </x:row>
    <x:row r="4781" spans="1:25">
      <x:c r="A4781" s="0" t="s">
        <x:v>65</x:v>
      </x:c>
      <x:c r="B4781" s="0" t="n">
        <x:v>2944</x:v>
      </x:c>
      <x:c r="C4781" s="0" t="s">
        <x:v>21</x:v>
      </x:c>
      <x:c r="D4781" s="0" t="s">
        <x:v>28</x:v>
      </x:c>
      <x:c r="E4781" s="0" t="s">
        <x:v>23</x:v>
      </x:c>
      <x:c r="F4781" s="0" t="s">
        <x:v>26</x:v>
      </x:c>
      <x:c r="G4781" s="0" t="n">
        <x:v>184</x:v>
      </x:c>
      <x:c r="H4781" s="4" t="n">
        <x:v>279.799</x:v>
      </x:c>
      <x:c r="I4781" s="4" t="n">
        <x:v>184</x:v>
      </x:c>
      <x:c r="J4781" s="4" t="n">
        <x:v>1.52</x:v>
      </x:c>
      <x:c r="K4781" s="4">
        <x:f>I4781*J4781</x:f>
      </x:c>
      <x:c r="L4781" s="4" t="n">
        <x:v>107</x:v>
      </x:c>
      <x:c r="M4781" s="5">
        <x:f>J4781/2.422*100</x:f>
      </x:c>
      <x:c r="N4781" s="6">
        <x:f>M4781*L4781/100</x:f>
      </x:c>
      <x:c r="O4781" s="6">
        <x:f>H4781-N4781</x:f>
      </x:c>
    </x:row>
    <x:row r="4782" spans="1:25">
      <x:c r="A4782" s="0" t="s">
        <x:v>111</x:v>
      </x:c>
      <x:c r="B4782" s="0" t="n">
        <x:v>2945</x:v>
      </x:c>
      <x:c r="C4782" s="0" t="s">
        <x:v>21</x:v>
      </x:c>
      <x:c r="D4782" s="0" t="s">
        <x:v>22</x:v>
      </x:c>
      <x:c r="E4782" s="0" t="s">
        <x:v>23</x:v>
      </x:c>
      <x:c r="F4782" s="0" t="s">
        <x:v>20</x:v>
      </x:c>
      <x:c r="G4782" s="0" t="n">
        <x:v>117</x:v>
      </x:c>
      <x:c r="H4782" s="4" t="n">
        <x:v>39.897</x:v>
      </x:c>
      <x:c r="I4782" s="4" t="n">
        <x:v>117</x:v>
      </x:c>
      <x:c r="J4782" s="4" t="n">
        <x:v>0.341</x:v>
      </x:c>
      <x:c r="K4782" s="4">
        <x:f>I4782*J4782</x:f>
      </x:c>
      <x:c r="L4782" s="4" t="n">
        <x:v>108.7</x:v>
      </x:c>
      <x:c r="M4782" s="5">
        <x:f>J4782/2.833*100</x:f>
      </x:c>
      <x:c r="N4782" s="6">
        <x:f>M4782*L4782/100</x:f>
      </x:c>
      <x:c r="O4782" s="6">
        <x:f>H4782-N4782</x:f>
      </x:c>
    </x:row>
    <x:row r="4783" spans="1:25">
      <x:c r="A4783" s="0" t="s">
        <x:v>111</x:v>
      </x:c>
      <x:c r="B4783" s="0" t="n">
        <x:v>2945</x:v>
      </x:c>
      <x:c r="C4783" s="0" t="s">
        <x:v>21</x:v>
      </x:c>
      <x:c r="D4783" s="0" t="s">
        <x:v>22</x:v>
      </x:c>
      <x:c r="E4783" s="0" t="s">
        <x:v>23</x:v>
      </x:c>
      <x:c r="F4783" s="0" t="s">
        <x:v>20</x:v>
      </x:c>
      <x:c r="G4783" s="0" t="n">
        <x:v>117</x:v>
      </x:c>
      <x:c r="H4783" s="4" t="n">
        <x:v>43.384</x:v>
      </x:c>
      <x:c r="I4783" s="4" t="n">
        <x:v>117</x:v>
      </x:c>
      <x:c r="J4783" s="4" t="n">
        <x:v>0.371</x:v>
      </x:c>
      <x:c r="K4783" s="4">
        <x:f>I4783*J4783</x:f>
      </x:c>
      <x:c r="L4783" s="4" t="n">
        <x:v>108.7</x:v>
      </x:c>
      <x:c r="M4783" s="5">
        <x:f>J4783/2.833*100</x:f>
      </x:c>
      <x:c r="N4783" s="6">
        <x:f>M4783*L4783/100</x:f>
      </x:c>
      <x:c r="O4783" s="6">
        <x:f>H4783-N4783</x:f>
      </x:c>
    </x:row>
    <x:row r="4784" spans="1:25">
      <x:c r="A4784" s="0" t="s">
        <x:v>111</x:v>
      </x:c>
      <x:c r="B4784" s="0" t="n">
        <x:v>2945</x:v>
      </x:c>
      <x:c r="C4784" s="0" t="s">
        <x:v>21</x:v>
      </x:c>
      <x:c r="D4784" s="0" t="s">
        <x:v>22</x:v>
      </x:c>
      <x:c r="E4784" s="0" t="s">
        <x:v>23</x:v>
      </x:c>
      <x:c r="F4784" s="0" t="s">
        <x:v>20</x:v>
      </x:c>
      <x:c r="G4784" s="0" t="n">
        <x:v>117</x:v>
      </x:c>
      <x:c r="H4784" s="4" t="n">
        <x:v>39.897</x:v>
      </x:c>
      <x:c r="I4784" s="4" t="n">
        <x:v>117</x:v>
      </x:c>
      <x:c r="J4784" s="4" t="n">
        <x:v>0.341</x:v>
      </x:c>
      <x:c r="K4784" s="4">
        <x:f>I4784*J4784</x:f>
      </x:c>
      <x:c r="L4784" s="4" t="n">
        <x:v>108.7</x:v>
      </x:c>
      <x:c r="M4784" s="5">
        <x:f>J4784/2.833*100</x:f>
      </x:c>
      <x:c r="N4784" s="6">
        <x:f>M4784*L4784/100</x:f>
      </x:c>
      <x:c r="O4784" s="6">
        <x:f>H4784-N4784</x:f>
      </x:c>
    </x:row>
    <x:row r="4785" spans="1:25">
      <x:c r="A4785" s="0" t="s">
        <x:v>111</x:v>
      </x:c>
      <x:c r="B4785" s="0" t="n">
        <x:v>2945</x:v>
      </x:c>
      <x:c r="C4785" s="0" t="s">
        <x:v>21</x:v>
      </x:c>
      <x:c r="D4785" s="0" t="s">
        <x:v>28</x:v>
      </x:c>
      <x:c r="E4785" s="0" t="s">
        <x:v>19</x:v>
      </x:c>
      <x:c r="F4785" s="0" t="s">
        <x:v>26</x:v>
      </x:c>
      <x:c r="G4785" s="0" t="n">
        <x:v>117</x:v>
      </x:c>
      <x:c r="H4785" s="4" t="n">
        <x:v>30.427</x:v>
      </x:c>
      <x:c r="I4785" s="4" t="n">
        <x:v>117</x:v>
      </x:c>
      <x:c r="J4785" s="4" t="n">
        <x:v>0.26</x:v>
      </x:c>
      <x:c r="K4785" s="4">
        <x:f>I4785*J4785</x:f>
      </x:c>
      <x:c r="L4785" s="4" t="n">
        <x:v>108.7</x:v>
      </x:c>
      <x:c r="M4785" s="5">
        <x:f>J4785/2.833*100</x:f>
      </x:c>
      <x:c r="N4785" s="6">
        <x:f>M4785*L4785/100</x:f>
      </x:c>
      <x:c r="O4785" s="6">
        <x:f>H4785-N4785</x:f>
      </x:c>
    </x:row>
    <x:row r="4786" spans="1:25">
      <x:c r="A4786" s="0" t="s">
        <x:v>111</x:v>
      </x:c>
      <x:c r="B4786" s="0" t="n">
        <x:v>2945</x:v>
      </x:c>
      <x:c r="C4786" s="0" t="s">
        <x:v>21</x:v>
      </x:c>
      <x:c r="D4786" s="0" t="s">
        <x:v>28</x:v>
      </x:c>
      <x:c r="E4786" s="0" t="s">
        <x:v>23</x:v>
      </x:c>
      <x:c r="F4786" s="0" t="s">
        <x:v>26</x:v>
      </x:c>
      <x:c r="G4786" s="0" t="n">
        <x:v>117</x:v>
      </x:c>
      <x:c r="H4786" s="4" t="n">
        <x:v>177.84</x:v>
      </x:c>
      <x:c r="I4786" s="4" t="n">
        <x:v>117</x:v>
      </x:c>
      <x:c r="J4786" s="4" t="n">
        <x:v>1.52</x:v>
      </x:c>
      <x:c r="K4786" s="4">
        <x:f>I4786*J4786</x:f>
      </x:c>
      <x:c r="L4786" s="4" t="n">
        <x:v>108.7</x:v>
      </x:c>
      <x:c r="M4786" s="5">
        <x:f>J4786/2.833*100</x:f>
      </x:c>
      <x:c r="N4786" s="6">
        <x:f>M4786*L4786/100</x:f>
      </x:c>
      <x:c r="O4786" s="6">
        <x:f>H4786-N4786</x:f>
      </x:c>
    </x:row>
    <x:row r="4787" spans="1:25">
      <x:c r="A4787" s="0" t="s">
        <x:v>147</x:v>
      </x:c>
      <x:c r="B4787" s="0" t="n">
        <x:v>2946</x:v>
      </x:c>
      <x:c r="C4787" s="0" t="s">
        <x:v>21</x:v>
      </x:c>
      <x:c r="D4787" s="0" t="s">
        <x:v>22</x:v>
      </x:c>
      <x:c r="E4787" s="0" t="s">
        <x:v>23</x:v>
      </x:c>
      <x:c r="F4787" s="0" t="s">
        <x:v>20</x:v>
      </x:c>
      <x:c r="G4787" s="0" t="n">
        <x:v>117</x:v>
      </x:c>
      <x:c r="H4787" s="4" t="n">
        <x:v>43.384</x:v>
      </x:c>
      <x:c r="I4787" s="4" t="n">
        <x:v>117</x:v>
      </x:c>
      <x:c r="J4787" s="4" t="n">
        <x:v>0.371</x:v>
      </x:c>
      <x:c r="K4787" s="4">
        <x:f>I4787*J4787</x:f>
      </x:c>
      <x:c r="L4787" s="4" t="n">
        <x:v>116.48</x:v>
      </x:c>
      <x:c r="M4787" s="5">
        <x:f>J4787/3.234*100</x:f>
      </x:c>
      <x:c r="N4787" s="6">
        <x:f>M4787*L4787/100</x:f>
      </x:c>
      <x:c r="O4787" s="6">
        <x:f>H4787-N4787</x:f>
      </x:c>
    </x:row>
    <x:row r="4788" spans="1:25">
      <x:c r="A4788" s="0" t="s">
        <x:v>147</x:v>
      </x:c>
      <x:c r="B4788" s="0" t="n">
        <x:v>2946</x:v>
      </x:c>
      <x:c r="C4788" s="0" t="s">
        <x:v>21</x:v>
      </x:c>
      <x:c r="D4788" s="0" t="s">
        <x:v>22</x:v>
      </x:c>
      <x:c r="E4788" s="0" t="s">
        <x:v>23</x:v>
      </x:c>
      <x:c r="F4788" s="0" t="s">
        <x:v>20</x:v>
      </x:c>
      <x:c r="G4788" s="0" t="n">
        <x:v>117</x:v>
      </x:c>
      <x:c r="H4788" s="4" t="n">
        <x:v>43.384</x:v>
      </x:c>
      <x:c r="I4788" s="4" t="n">
        <x:v>117</x:v>
      </x:c>
      <x:c r="J4788" s="4" t="n">
        <x:v>0.371</x:v>
      </x:c>
      <x:c r="K4788" s="4">
        <x:f>I4788*J4788</x:f>
      </x:c>
      <x:c r="L4788" s="4" t="n">
        <x:v>116.48</x:v>
      </x:c>
      <x:c r="M4788" s="5">
        <x:f>J4788/3.234*100</x:f>
      </x:c>
      <x:c r="N4788" s="6">
        <x:f>M4788*L4788/100</x:f>
      </x:c>
      <x:c r="O4788" s="6">
        <x:f>H4788-N4788</x:f>
      </x:c>
    </x:row>
    <x:row r="4789" spans="1:25">
      <x:c r="A4789" s="0" t="s">
        <x:v>147</x:v>
      </x:c>
      <x:c r="B4789" s="0" t="n">
        <x:v>2946</x:v>
      </x:c>
      <x:c r="C4789" s="0" t="s">
        <x:v>21</x:v>
      </x:c>
      <x:c r="D4789" s="0" t="s">
        <x:v>22</x:v>
      </x:c>
      <x:c r="E4789" s="0" t="s">
        <x:v>23</x:v>
      </x:c>
      <x:c r="F4789" s="0" t="s">
        <x:v>20</x:v>
      </x:c>
      <x:c r="G4789" s="0" t="n">
        <x:v>117</x:v>
      </x:c>
      <x:c r="H4789" s="4" t="n">
        <x:v>39.897</x:v>
      </x:c>
      <x:c r="I4789" s="4" t="n">
        <x:v>117</x:v>
      </x:c>
      <x:c r="J4789" s="4" t="n">
        <x:v>0.341</x:v>
      </x:c>
      <x:c r="K4789" s="4">
        <x:f>I4789*J4789</x:f>
      </x:c>
      <x:c r="L4789" s="4" t="n">
        <x:v>116.48</x:v>
      </x:c>
      <x:c r="M4789" s="5">
        <x:f>J4789/3.234*100</x:f>
      </x:c>
      <x:c r="N4789" s="6">
        <x:f>M4789*L4789/100</x:f>
      </x:c>
      <x:c r="O4789" s="6">
        <x:f>H4789-N4789</x:f>
      </x:c>
    </x:row>
    <x:row r="4790" spans="1:25">
      <x:c r="A4790" s="0" t="s">
        <x:v>147</x:v>
      </x:c>
      <x:c r="B4790" s="0" t="n">
        <x:v>2946</x:v>
      </x:c>
      <x:c r="C4790" s="0" t="s">
        <x:v>21</x:v>
      </x:c>
      <x:c r="D4790" s="0" t="s">
        <x:v>22</x:v>
      </x:c>
      <x:c r="E4790" s="0" t="s">
        <x:v>23</x:v>
      </x:c>
      <x:c r="F4790" s="0" t="s">
        <x:v>20</x:v>
      </x:c>
      <x:c r="G4790" s="0" t="n">
        <x:v>117</x:v>
      </x:c>
      <x:c r="H4790" s="4" t="n">
        <x:v>43.384</x:v>
      </x:c>
      <x:c r="I4790" s="4" t="n">
        <x:v>117</x:v>
      </x:c>
      <x:c r="J4790" s="4" t="n">
        <x:v>0.371</x:v>
      </x:c>
      <x:c r="K4790" s="4">
        <x:f>I4790*J4790</x:f>
      </x:c>
      <x:c r="L4790" s="4" t="n">
        <x:v>116.48</x:v>
      </x:c>
      <x:c r="M4790" s="5">
        <x:f>J4790/3.234*100</x:f>
      </x:c>
      <x:c r="N4790" s="6">
        <x:f>M4790*L4790/100</x:f>
      </x:c>
      <x:c r="O4790" s="6">
        <x:f>H4790-N4790</x:f>
      </x:c>
    </x:row>
    <x:row r="4791" spans="1:25">
      <x:c r="A4791" s="0" t="s">
        <x:v>147</x:v>
      </x:c>
      <x:c r="B4791" s="0" t="n">
        <x:v>2946</x:v>
      </x:c>
      <x:c r="C4791" s="0" t="s">
        <x:v>21</x:v>
      </x:c>
      <x:c r="D4791" s="0" t="s">
        <x:v>28</x:v>
      </x:c>
      <x:c r="E4791" s="0" t="s">
        <x:v>19</x:v>
      </x:c>
      <x:c r="F4791" s="0" t="s">
        <x:v>26</x:v>
      </x:c>
      <x:c r="G4791" s="0" t="n">
        <x:v>117</x:v>
      </x:c>
      <x:c r="H4791" s="4" t="n">
        <x:v>30.428</x:v>
      </x:c>
      <x:c r="I4791" s="4" t="n">
        <x:v>117</x:v>
      </x:c>
      <x:c r="J4791" s="4" t="n">
        <x:v>0.26</x:v>
      </x:c>
      <x:c r="K4791" s="4">
        <x:f>I4791*J4791</x:f>
      </x:c>
      <x:c r="L4791" s="4" t="n">
        <x:v>116.48</x:v>
      </x:c>
      <x:c r="M4791" s="5">
        <x:f>J4791/3.234*100</x:f>
      </x:c>
      <x:c r="N4791" s="6">
        <x:f>M4791*L4791/100</x:f>
      </x:c>
      <x:c r="O4791" s="6">
        <x:f>H4791-N4791</x:f>
      </x:c>
    </x:row>
    <x:row r="4792" spans="1:25">
      <x:c r="A4792" s="0" t="s">
        <x:v>147</x:v>
      </x:c>
      <x:c r="B4792" s="0" t="n">
        <x:v>2946</x:v>
      </x:c>
      <x:c r="C4792" s="0" t="s">
        <x:v>21</x:v>
      </x:c>
      <x:c r="D4792" s="0" t="s">
        <x:v>28</x:v>
      </x:c>
      <x:c r="E4792" s="0" t="s">
        <x:v>23</x:v>
      </x:c>
      <x:c r="F4792" s="0" t="s">
        <x:v>26</x:v>
      </x:c>
      <x:c r="G4792" s="0" t="n">
        <x:v>117</x:v>
      </x:c>
      <x:c r="H4792" s="4" t="n">
        <x:v>177.84</x:v>
      </x:c>
      <x:c r="I4792" s="4" t="n">
        <x:v>117</x:v>
      </x:c>
      <x:c r="J4792" s="4" t="n">
        <x:v>1.52</x:v>
      </x:c>
      <x:c r="K4792" s="4">
        <x:f>I4792*J4792</x:f>
      </x:c>
      <x:c r="L4792" s="4" t="n">
        <x:v>116.48</x:v>
      </x:c>
      <x:c r="M4792" s="5">
        <x:f>J4792/3.234*100</x:f>
      </x:c>
      <x:c r="N4792" s="6">
        <x:f>M4792*L4792/100</x:f>
      </x:c>
      <x:c r="O4792" s="6">
        <x:f>H4792-N4792</x:f>
      </x:c>
    </x:row>
    <x:row r="4793" spans="1:25">
      <x:c r="A4793" s="0" t="s">
        <x:v>120</x:v>
      </x:c>
      <x:c r="B4793" s="0" t="n">
        <x:v>2949</x:v>
      </x:c>
      <x:c r="C4793" s="0" t="s">
        <x:v>21</x:v>
      </x:c>
      <x:c r="D4793" s="0" t="s">
        <x:v>22</x:v>
      </x:c>
      <x:c r="E4793" s="0" t="s">
        <x:v>74</x:v>
      </x:c>
      <x:c r="F4793" s="0" t="s">
        <x:v>20</x:v>
      </x:c>
      <x:c r="G4793" s="0" t="n">
        <x:v>173</x:v>
      </x:c>
      <x:c r="H4793" s="4" t="n">
        <x:v>50.4</x:v>
      </x:c>
      <x:c r="I4793" s="4" t="n">
        <x:v>173</x:v>
      </x:c>
      <x:c r="J4793" s="4" t="n">
        <x:v>0.291</x:v>
      </x:c>
      <x:c r="K4793" s="4">
        <x:f>I4793*J4793</x:f>
      </x:c>
      <x:c r="L4793" s="4" t="n">
        <x:v>121.8</x:v>
      </x:c>
      <x:c r="M4793" s="5">
        <x:f>J4793/2.348*100</x:f>
      </x:c>
      <x:c r="N4793" s="6">
        <x:f>M4793*L4793/100</x:f>
      </x:c>
      <x:c r="O4793" s="6">
        <x:f>H4793-N4793</x:f>
      </x:c>
    </x:row>
    <x:row r="4794" spans="1:25">
      <x:c r="A4794" s="0" t="s">
        <x:v>120</x:v>
      </x:c>
      <x:c r="B4794" s="0" t="n">
        <x:v>2949</x:v>
      </x:c>
      <x:c r="C4794" s="0" t="s">
        <x:v>21</x:v>
      </x:c>
      <x:c r="D4794" s="0" t="s">
        <x:v>22</x:v>
      </x:c>
      <x:c r="E4794" s="0" t="s">
        <x:v>74</x:v>
      </x:c>
      <x:c r="F4794" s="0" t="s">
        <x:v>20</x:v>
      </x:c>
      <x:c r="G4794" s="0" t="n">
        <x:v>173</x:v>
      </x:c>
      <x:c r="H4794" s="4" t="n">
        <x:v>50.4</x:v>
      </x:c>
      <x:c r="I4794" s="4" t="n">
        <x:v>173</x:v>
      </x:c>
      <x:c r="J4794" s="4" t="n">
        <x:v>0.291</x:v>
      </x:c>
      <x:c r="K4794" s="4">
        <x:f>I4794*J4794</x:f>
      </x:c>
      <x:c r="L4794" s="4" t="n">
        <x:v>121.8</x:v>
      </x:c>
      <x:c r="M4794" s="5">
        <x:f>J4794/2.348*100</x:f>
      </x:c>
      <x:c r="N4794" s="6">
        <x:f>M4794*L4794/100</x:f>
      </x:c>
      <x:c r="O4794" s="6">
        <x:f>H4794-N4794</x:f>
      </x:c>
    </x:row>
    <x:row r="4795" spans="1:25">
      <x:c r="A4795" s="0" t="s">
        <x:v>120</x:v>
      </x:c>
      <x:c r="B4795" s="0" t="n">
        <x:v>2949</x:v>
      </x:c>
      <x:c r="C4795" s="0" t="s">
        <x:v>21</x:v>
      </x:c>
      <x:c r="D4795" s="0" t="s">
        <x:v>22</x:v>
      </x:c>
      <x:c r="E4795" s="0" t="s">
        <x:v>74</x:v>
      </x:c>
      <x:c r="F4795" s="0" t="s">
        <x:v>20</x:v>
      </x:c>
      <x:c r="G4795" s="0" t="n">
        <x:v>173</x:v>
      </x:c>
      <x:c r="H4795" s="4" t="n">
        <x:v>50.4</x:v>
      </x:c>
      <x:c r="I4795" s="4" t="n">
        <x:v>173</x:v>
      </x:c>
      <x:c r="J4795" s="4" t="n">
        <x:v>0.291</x:v>
      </x:c>
      <x:c r="K4795" s="4">
        <x:f>I4795*J4795</x:f>
      </x:c>
      <x:c r="L4795" s="4" t="n">
        <x:v>121.8</x:v>
      </x:c>
      <x:c r="M4795" s="5">
        <x:f>J4795/2.348*100</x:f>
      </x:c>
      <x:c r="N4795" s="6">
        <x:f>M4795*L4795/100</x:f>
      </x:c>
      <x:c r="O4795" s="6">
        <x:f>H4795-N4795</x:f>
      </x:c>
    </x:row>
    <x:row r="4796" spans="1:25">
      <x:c r="A4796" s="0" t="s">
        <x:v>120</x:v>
      </x:c>
      <x:c r="B4796" s="0" t="n">
        <x:v>2949</x:v>
      </x:c>
      <x:c r="C4796" s="0" t="s">
        <x:v>21</x:v>
      </x:c>
      <x:c r="D4796" s="0" t="s">
        <x:v>22</x:v>
      </x:c>
      <x:c r="E4796" s="0" t="s">
        <x:v>74</x:v>
      </x:c>
      <x:c r="F4796" s="0" t="s">
        <x:v>20</x:v>
      </x:c>
      <x:c r="G4796" s="0" t="n">
        <x:v>173</x:v>
      </x:c>
      <x:c r="H4796" s="4" t="n">
        <x:v>50.4</x:v>
      </x:c>
      <x:c r="I4796" s="4" t="n">
        <x:v>173</x:v>
      </x:c>
      <x:c r="J4796" s="4" t="n">
        <x:v>0.291</x:v>
      </x:c>
      <x:c r="K4796" s="4">
        <x:f>I4796*J4796</x:f>
      </x:c>
      <x:c r="L4796" s="4" t="n">
        <x:v>121.8</x:v>
      </x:c>
      <x:c r="M4796" s="5">
        <x:f>J4796/2.348*100</x:f>
      </x:c>
      <x:c r="N4796" s="6">
        <x:f>M4796*L4796/100</x:f>
      </x:c>
      <x:c r="O4796" s="6">
        <x:f>H4796-N4796</x:f>
      </x:c>
    </x:row>
    <x:row r="4797" spans="1:25">
      <x:c r="A4797" s="0" t="s">
        <x:v>120</x:v>
      </x:c>
      <x:c r="B4797" s="0" t="n">
        <x:v>2949</x:v>
      </x:c>
      <x:c r="C4797" s="0" t="s">
        <x:v>21</x:v>
      </x:c>
      <x:c r="D4797" s="0" t="s">
        <x:v>33</x:v>
      </x:c>
      <x:c r="E4797" s="0" t="s">
        <x:v>73</x:v>
      </x:c>
      <x:c r="F4797" s="0" t="s">
        <x:v>20</x:v>
      </x:c>
      <x:c r="G4797" s="0" t="n">
        <x:v>173</x:v>
      </x:c>
      <x:c r="H4797" s="4" t="n">
        <x:v>46.018</x:v>
      </x:c>
      <x:c r="I4797" s="4" t="n">
        <x:v>173</x:v>
      </x:c>
      <x:c r="J4797" s="4" t="n">
        <x:v>0.266</x:v>
      </x:c>
      <x:c r="K4797" s="4">
        <x:f>I4797*J4797</x:f>
      </x:c>
      <x:c r="L4797" s="4" t="n">
        <x:v>121.8</x:v>
      </x:c>
      <x:c r="M4797" s="5">
        <x:f>J4797/2.348*100</x:f>
      </x:c>
      <x:c r="N4797" s="6">
        <x:f>M4797*L4797/100</x:f>
      </x:c>
      <x:c r="O4797" s="6">
        <x:f>H4797-N4797</x:f>
      </x:c>
    </x:row>
    <x:row r="4798" spans="1:25">
      <x:c r="A4798" s="0" t="s">
        <x:v>120</x:v>
      </x:c>
      <x:c r="B4798" s="0" t="n">
        <x:v>2949</x:v>
      </x:c>
      <x:c r="C4798" s="0" t="s">
        <x:v>21</x:v>
      </x:c>
      <x:c r="D4798" s="0" t="s">
        <x:v>33</x:v>
      </x:c>
      <x:c r="E4798" s="0" t="s">
        <x:v>73</x:v>
      </x:c>
      <x:c r="F4798" s="0" t="s">
        <x:v>26</x:v>
      </x:c>
      <x:c r="G4798" s="0" t="n">
        <x:v>173</x:v>
      </x:c>
      <x:c r="H4798" s="4" t="n">
        <x:v>13.497</x:v>
      </x:c>
      <x:c r="I4798" s="4" t="n">
        <x:v>173</x:v>
      </x:c>
      <x:c r="J4798" s="4" t="n">
        <x:v>0.078</x:v>
      </x:c>
      <x:c r="K4798" s="4">
        <x:f>I4798*J4798</x:f>
      </x:c>
      <x:c r="L4798" s="4" t="n">
        <x:v>121.8</x:v>
      </x:c>
      <x:c r="M4798" s="5">
        <x:f>J4798/2.348*100</x:f>
      </x:c>
      <x:c r="N4798" s="6">
        <x:f>M4798*L4798/100</x:f>
      </x:c>
      <x:c r="O4798" s="6">
        <x:f>H4798-N4798</x:f>
      </x:c>
    </x:row>
    <x:row r="4799" spans="1:25">
      <x:c r="A4799" s="0" t="s">
        <x:v>120</x:v>
      </x:c>
      <x:c r="B4799" s="0" t="n">
        <x:v>2949</x:v>
      </x:c>
      <x:c r="C4799" s="0" t="s">
        <x:v>21</x:v>
      </x:c>
      <x:c r="D4799" s="0" t="s">
        <x:v>36</x:v>
      </x:c>
      <x:c r="E4799" s="0" t="s">
        <x:v>75</x:v>
      </x:c>
      <x:c r="F4799" s="0" t="s">
        <x:v>26</x:v>
      </x:c>
      <x:c r="G4799" s="0" t="n">
        <x:v>173</x:v>
      </x:c>
      <x:c r="H4799" s="4" t="n">
        <x:v>72.661</x:v>
      </x:c>
      <x:c r="I4799" s="4" t="n">
        <x:v>173</x:v>
      </x:c>
      <x:c r="J4799" s="4" t="n">
        <x:v>0.42</x:v>
      </x:c>
      <x:c r="K4799" s="4">
        <x:f>I4799*J4799</x:f>
      </x:c>
      <x:c r="L4799" s="4" t="n">
        <x:v>121.8</x:v>
      </x:c>
      <x:c r="M4799" s="5">
        <x:f>J4799/2.348*100</x:f>
      </x:c>
      <x:c r="N4799" s="6">
        <x:f>M4799*L4799/100</x:f>
      </x:c>
      <x:c r="O4799" s="6">
        <x:f>H4799-N4799</x:f>
      </x:c>
    </x:row>
    <x:row r="4800" spans="1:25">
      <x:c r="A4800" s="0" t="s">
        <x:v>120</x:v>
      </x:c>
      <x:c r="B4800" s="0" t="n">
        <x:v>2949</x:v>
      </x:c>
      <x:c r="C4800" s="0" t="s">
        <x:v>21</x:v>
      </x:c>
      <x:c r="D4800" s="0" t="s">
        <x:v>36</x:v>
      </x:c>
      <x:c r="E4800" s="0" t="s">
        <x:v>76</x:v>
      </x:c>
      <x:c r="F4800" s="0" t="s">
        <x:v>26</x:v>
      </x:c>
      <x:c r="G4800" s="0" t="n">
        <x:v>173</x:v>
      </x:c>
      <x:c r="H4800" s="4" t="n">
        <x:v>72.66</x:v>
      </x:c>
      <x:c r="I4800" s="4" t="n">
        <x:v>173</x:v>
      </x:c>
      <x:c r="J4800" s="4" t="n">
        <x:v>0.42</x:v>
      </x:c>
      <x:c r="K4800" s="4">
        <x:f>I4800*J4800</x:f>
      </x:c>
      <x:c r="L4800" s="4" t="n">
        <x:v>121.8</x:v>
      </x:c>
      <x:c r="M4800" s="5">
        <x:f>J4800/2.348*100</x:f>
      </x:c>
      <x:c r="N4800" s="6">
        <x:f>M4800*L4800/100</x:f>
      </x:c>
      <x:c r="O4800" s="6">
        <x:f>H4800-N4800</x:f>
      </x:c>
    </x:row>
    <x:row r="4801" spans="1:25">
      <x:c r="A4801" s="0" t="s">
        <x:v>77</x:v>
      </x:c>
      <x:c r="B4801" s="0" t="n">
        <x:v>2950</x:v>
      </x:c>
      <x:c r="C4801" s="0" t="s">
        <x:v>21</x:v>
      </x:c>
      <x:c r="D4801" s="0" t="s">
        <x:v>22</x:v>
      </x:c>
      <x:c r="E4801" s="0" t="s">
        <x:v>74</x:v>
      </x:c>
      <x:c r="F4801" s="0" t="s">
        <x:v>20</x:v>
      </x:c>
      <x:c r="G4801" s="0" t="n">
        <x:v>173</x:v>
      </x:c>
      <x:c r="H4801" s="4" t="n">
        <x:v>50.4</x:v>
      </x:c>
      <x:c r="I4801" s="4" t="n">
        <x:v>173</x:v>
      </x:c>
      <x:c r="J4801" s="4" t="n">
        <x:v>0.291</x:v>
      </x:c>
      <x:c r="K4801" s="4">
        <x:f>I4801*J4801</x:f>
      </x:c>
      <x:c r="L4801" s="4" t="n">
        <x:v>243.887</x:v>
      </x:c>
      <x:c r="M4801" s="5">
        <x:f>J4801/2.057*100</x:f>
      </x:c>
      <x:c r="N4801" s="6">
        <x:f>M4801*L4801/100</x:f>
      </x:c>
      <x:c r="O4801" s="6">
        <x:f>H4801-N4801</x:f>
      </x:c>
    </x:row>
    <x:row r="4802" spans="1:25">
      <x:c r="A4802" s="0" t="s">
        <x:v>77</x:v>
      </x:c>
      <x:c r="B4802" s="0" t="n">
        <x:v>2950</x:v>
      </x:c>
      <x:c r="C4802" s="0" t="s">
        <x:v>21</x:v>
      </x:c>
      <x:c r="D4802" s="0" t="s">
        <x:v>22</x:v>
      </x:c>
      <x:c r="E4802" s="0" t="s">
        <x:v>74</x:v>
      </x:c>
      <x:c r="F4802" s="0" t="s">
        <x:v>20</x:v>
      </x:c>
      <x:c r="G4802" s="0" t="n">
        <x:v>173</x:v>
      </x:c>
      <x:c r="H4802" s="4" t="n">
        <x:v>50.4</x:v>
      </x:c>
      <x:c r="I4802" s="4" t="n">
        <x:v>173</x:v>
      </x:c>
      <x:c r="J4802" s="4" t="n">
        <x:v>0.291</x:v>
      </x:c>
      <x:c r="K4802" s="4">
        <x:f>I4802*J4802</x:f>
      </x:c>
      <x:c r="L4802" s="4" t="n">
        <x:v>243.887</x:v>
      </x:c>
      <x:c r="M4802" s="5">
        <x:f>J4802/2.057*100</x:f>
      </x:c>
      <x:c r="N4802" s="6">
        <x:f>M4802*L4802/100</x:f>
      </x:c>
      <x:c r="O4802" s="6">
        <x:f>H4802-N4802</x:f>
      </x:c>
    </x:row>
    <x:row r="4803" spans="1:25">
      <x:c r="A4803" s="0" t="s">
        <x:v>77</x:v>
      </x:c>
      <x:c r="B4803" s="0" t="n">
        <x:v>2950</x:v>
      </x:c>
      <x:c r="C4803" s="0" t="s">
        <x:v>21</x:v>
      </x:c>
      <x:c r="D4803" s="0" t="s">
        <x:v>22</x:v>
      </x:c>
      <x:c r="E4803" s="0" t="s">
        <x:v>74</x:v>
      </x:c>
      <x:c r="F4803" s="0" t="s">
        <x:v>20</x:v>
      </x:c>
      <x:c r="G4803" s="0" t="n">
        <x:v>173</x:v>
      </x:c>
      <x:c r="H4803" s="4" t="n">
        <x:v>50.4</x:v>
      </x:c>
      <x:c r="I4803" s="4" t="n">
        <x:v>173</x:v>
      </x:c>
      <x:c r="J4803" s="4" t="n">
        <x:v>0.291</x:v>
      </x:c>
      <x:c r="K4803" s="4">
        <x:f>I4803*J4803</x:f>
      </x:c>
      <x:c r="L4803" s="4" t="n">
        <x:v>243.887</x:v>
      </x:c>
      <x:c r="M4803" s="5">
        <x:f>J4803/2.057*100</x:f>
      </x:c>
      <x:c r="N4803" s="6">
        <x:f>M4803*L4803/100</x:f>
      </x:c>
      <x:c r="O4803" s="6">
        <x:f>H4803-N4803</x:f>
      </x:c>
    </x:row>
    <x:row r="4804" spans="1:25">
      <x:c r="A4804" s="0" t="s">
        <x:v>77</x:v>
      </x:c>
      <x:c r="B4804" s="0" t="n">
        <x:v>2950</x:v>
      </x:c>
      <x:c r="C4804" s="0" t="s">
        <x:v>21</x:v>
      </x:c>
      <x:c r="D4804" s="0" t="s">
        <x:v>33</x:v>
      </x:c>
      <x:c r="E4804" s="0" t="s">
        <x:v>73</x:v>
      </x:c>
      <x:c r="F4804" s="0" t="s">
        <x:v>20</x:v>
      </x:c>
      <x:c r="G4804" s="0" t="n">
        <x:v>173</x:v>
      </x:c>
      <x:c r="H4804" s="4" t="n">
        <x:v>46.018</x:v>
      </x:c>
      <x:c r="I4804" s="4" t="n">
        <x:v>173</x:v>
      </x:c>
      <x:c r="J4804" s="4" t="n">
        <x:v>0.266</x:v>
      </x:c>
      <x:c r="K4804" s="4">
        <x:f>I4804*J4804</x:f>
      </x:c>
      <x:c r="L4804" s="4" t="n">
        <x:v>243.887</x:v>
      </x:c>
      <x:c r="M4804" s="5">
        <x:f>J4804/2.057*100</x:f>
      </x:c>
      <x:c r="N4804" s="6">
        <x:f>M4804*L4804/100</x:f>
      </x:c>
      <x:c r="O4804" s="6">
        <x:f>H4804-N4804</x:f>
      </x:c>
    </x:row>
    <x:row r="4805" spans="1:25">
      <x:c r="A4805" s="0" t="s">
        <x:v>77</x:v>
      </x:c>
      <x:c r="B4805" s="0" t="n">
        <x:v>2950</x:v>
      </x:c>
      <x:c r="C4805" s="0" t="s">
        <x:v>21</x:v>
      </x:c>
      <x:c r="D4805" s="0" t="s">
        <x:v>33</x:v>
      </x:c>
      <x:c r="E4805" s="0" t="s">
        <x:v>73</x:v>
      </x:c>
      <x:c r="F4805" s="0" t="s">
        <x:v>26</x:v>
      </x:c>
      <x:c r="G4805" s="0" t="n">
        <x:v>173</x:v>
      </x:c>
      <x:c r="H4805" s="4" t="n">
        <x:v>13.508</x:v>
      </x:c>
      <x:c r="I4805" s="4" t="n">
        <x:v>173</x:v>
      </x:c>
      <x:c r="J4805" s="4" t="n">
        <x:v>0.078</x:v>
      </x:c>
      <x:c r="K4805" s="4">
        <x:f>I4805*J4805</x:f>
      </x:c>
      <x:c r="L4805" s="4" t="n">
        <x:v>243.887</x:v>
      </x:c>
      <x:c r="M4805" s="5">
        <x:f>J4805/2.057*100</x:f>
      </x:c>
      <x:c r="N4805" s="6">
        <x:f>M4805*L4805/100</x:f>
      </x:c>
      <x:c r="O4805" s="6">
        <x:f>H4805-N4805</x:f>
      </x:c>
    </x:row>
    <x:row r="4806" spans="1:25">
      <x:c r="A4806" s="0" t="s">
        <x:v>77</x:v>
      </x:c>
      <x:c r="B4806" s="0" t="n">
        <x:v>2950</x:v>
      </x:c>
      <x:c r="C4806" s="0" t="s">
        <x:v>21</x:v>
      </x:c>
      <x:c r="D4806" s="0" t="s">
        <x:v>36</x:v>
      </x:c>
      <x:c r="E4806" s="0" t="s">
        <x:v>75</x:v>
      </x:c>
      <x:c r="F4806" s="0" t="s">
        <x:v>26</x:v>
      </x:c>
      <x:c r="G4806" s="0" t="n">
        <x:v>173</x:v>
      </x:c>
      <x:c r="H4806" s="4" t="n">
        <x:v>72.662</x:v>
      </x:c>
      <x:c r="I4806" s="4" t="n">
        <x:v>173</x:v>
      </x:c>
      <x:c r="J4806" s="4" t="n">
        <x:v>0.42</x:v>
      </x:c>
      <x:c r="K4806" s="4">
        <x:f>I4806*J4806</x:f>
      </x:c>
      <x:c r="L4806" s="4" t="n">
        <x:v>243.887</x:v>
      </x:c>
      <x:c r="M4806" s="5">
        <x:f>J4806/2.057*100</x:f>
      </x:c>
      <x:c r="N4806" s="6">
        <x:f>M4806*L4806/100</x:f>
      </x:c>
      <x:c r="O4806" s="6">
        <x:f>H4806-N4806</x:f>
      </x:c>
    </x:row>
    <x:row r="4807" spans="1:25">
      <x:c r="A4807" s="0" t="s">
        <x:v>77</x:v>
      </x:c>
      <x:c r="B4807" s="0" t="n">
        <x:v>2950</x:v>
      </x:c>
      <x:c r="C4807" s="0" t="s">
        <x:v>21</x:v>
      </x:c>
      <x:c r="D4807" s="0" t="s">
        <x:v>36</x:v>
      </x:c>
      <x:c r="E4807" s="0" t="s">
        <x:v>76</x:v>
      </x:c>
      <x:c r="F4807" s="0" t="s">
        <x:v>26</x:v>
      </x:c>
      <x:c r="G4807" s="0" t="n">
        <x:v>173</x:v>
      </x:c>
      <x:c r="H4807" s="4" t="n">
        <x:v>72.66</x:v>
      </x:c>
      <x:c r="I4807" s="4" t="n">
        <x:v>173</x:v>
      </x:c>
      <x:c r="J4807" s="4" t="n">
        <x:v>0.42</x:v>
      </x:c>
      <x:c r="K4807" s="4">
        <x:f>I4807*J4807</x:f>
      </x:c>
      <x:c r="L4807" s="4" t="n">
        <x:v>243.887</x:v>
      </x:c>
      <x:c r="M4807" s="5">
        <x:f>J4807/2.057*100</x:f>
      </x:c>
      <x:c r="N4807" s="6">
        <x:f>M4807*L4807/100</x:f>
      </x:c>
      <x:c r="O4807" s="6">
        <x:f>H4807-N4807</x:f>
      </x:c>
    </x:row>
    <x:row r="4808" spans="1:25">
      <x:c r="A4808" s="0" t="s">
        <x:v>55</x:v>
      </x:c>
      <x:c r="B4808" s="0" t="n">
        <x:v>2951</x:v>
      </x:c>
      <x:c r="C4808" s="0" t="s">
        <x:v>21</x:v>
      </x:c>
      <x:c r="D4808" s="0" t="s">
        <x:v>22</x:v>
      </x:c>
      <x:c r="E4808" s="0" t="s">
        <x:v>74</x:v>
      </x:c>
      <x:c r="F4808" s="0" t="s">
        <x:v>20</x:v>
      </x:c>
      <x:c r="G4808" s="0" t="n">
        <x:v>173</x:v>
      </x:c>
      <x:c r="H4808" s="4" t="n">
        <x:v>50.4</x:v>
      </x:c>
      <x:c r="I4808" s="4" t="n">
        <x:v>173</x:v>
      </x:c>
      <x:c r="J4808" s="4" t="n">
        <x:v>0.291</x:v>
      </x:c>
      <x:c r="K4808" s="4">
        <x:f>I4808*J4808</x:f>
      </x:c>
      <x:c r="L4808" s="4" t="n">
        <x:v>240.496</x:v>
      </x:c>
      <x:c r="M4808" s="5">
        <x:f>J4808/2.057*100</x:f>
      </x:c>
      <x:c r="N4808" s="6">
        <x:f>M4808*L4808/100</x:f>
      </x:c>
      <x:c r="O4808" s="6">
        <x:f>H4808-N4808</x:f>
      </x:c>
    </x:row>
    <x:row r="4809" spans="1:25">
      <x:c r="A4809" s="0" t="s">
        <x:v>55</x:v>
      </x:c>
      <x:c r="B4809" s="0" t="n">
        <x:v>2951</x:v>
      </x:c>
      <x:c r="C4809" s="0" t="s">
        <x:v>21</x:v>
      </x:c>
      <x:c r="D4809" s="0" t="s">
        <x:v>22</x:v>
      </x:c>
      <x:c r="E4809" s="0" t="s">
        <x:v>74</x:v>
      </x:c>
      <x:c r="F4809" s="0" t="s">
        <x:v>20</x:v>
      </x:c>
      <x:c r="G4809" s="0" t="n">
        <x:v>173</x:v>
      </x:c>
      <x:c r="H4809" s="4" t="n">
        <x:v>50.4</x:v>
      </x:c>
      <x:c r="I4809" s="4" t="n">
        <x:v>173</x:v>
      </x:c>
      <x:c r="J4809" s="4" t="n">
        <x:v>0.291</x:v>
      </x:c>
      <x:c r="K4809" s="4">
        <x:f>I4809*J4809</x:f>
      </x:c>
      <x:c r="L4809" s="4" t="n">
        <x:v>240.496</x:v>
      </x:c>
      <x:c r="M4809" s="5">
        <x:f>J4809/2.057*100</x:f>
      </x:c>
      <x:c r="N4809" s="6">
        <x:f>M4809*L4809/100</x:f>
      </x:c>
      <x:c r="O4809" s="6">
        <x:f>H4809-N4809</x:f>
      </x:c>
    </x:row>
    <x:row r="4810" spans="1:25">
      <x:c r="A4810" s="0" t="s">
        <x:v>55</x:v>
      </x:c>
      <x:c r="B4810" s="0" t="n">
        <x:v>2951</x:v>
      </x:c>
      <x:c r="C4810" s="0" t="s">
        <x:v>21</x:v>
      </x:c>
      <x:c r="D4810" s="0" t="s">
        <x:v>33</x:v>
      </x:c>
      <x:c r="E4810" s="0" t="s">
        <x:v>73</x:v>
      </x:c>
      <x:c r="F4810" s="0" t="s">
        <x:v>20</x:v>
      </x:c>
      <x:c r="G4810" s="0" t="n">
        <x:v>173</x:v>
      </x:c>
      <x:c r="H4810" s="4" t="n">
        <x:v>46.018</x:v>
      </x:c>
      <x:c r="I4810" s="4" t="n">
        <x:v>173</x:v>
      </x:c>
      <x:c r="J4810" s="4" t="n">
        <x:v>0.266</x:v>
      </x:c>
      <x:c r="K4810" s="4">
        <x:f>I4810*J4810</x:f>
      </x:c>
      <x:c r="L4810" s="4" t="n">
        <x:v>240.496</x:v>
      </x:c>
      <x:c r="M4810" s="5">
        <x:f>J4810/2.057*100</x:f>
      </x:c>
      <x:c r="N4810" s="6">
        <x:f>M4810*L4810/100</x:f>
      </x:c>
      <x:c r="O4810" s="6">
        <x:f>H4810-N4810</x:f>
      </x:c>
    </x:row>
    <x:row r="4811" spans="1:25">
      <x:c r="A4811" s="0" t="s">
        <x:v>55</x:v>
      </x:c>
      <x:c r="B4811" s="0" t="n">
        <x:v>2951</x:v>
      </x:c>
      <x:c r="C4811" s="0" t="s">
        <x:v>21</x:v>
      </x:c>
      <x:c r="D4811" s="0" t="s">
        <x:v>22</x:v>
      </x:c>
      <x:c r="E4811" s="0" t="s">
        <x:v>74</x:v>
      </x:c>
      <x:c r="F4811" s="0" t="s">
        <x:v>20</x:v>
      </x:c>
      <x:c r="G4811" s="0" t="n">
        <x:v>173</x:v>
      </x:c>
      <x:c r="H4811" s="4" t="n">
        <x:v>50.4</x:v>
      </x:c>
      <x:c r="I4811" s="4" t="n">
        <x:v>173</x:v>
      </x:c>
      <x:c r="J4811" s="4" t="n">
        <x:v>0.291</x:v>
      </x:c>
      <x:c r="K4811" s="4">
        <x:f>I4811*J4811</x:f>
      </x:c>
      <x:c r="L4811" s="4" t="n">
        <x:v>240.496</x:v>
      </x:c>
      <x:c r="M4811" s="5">
        <x:f>J4811/2.057*100</x:f>
      </x:c>
      <x:c r="N4811" s="6">
        <x:f>M4811*L4811/100</x:f>
      </x:c>
      <x:c r="O4811" s="6">
        <x:f>H4811-N4811</x:f>
      </x:c>
    </x:row>
    <x:row r="4812" spans="1:25">
      <x:c r="A4812" s="0" t="s">
        <x:v>55</x:v>
      </x:c>
      <x:c r="B4812" s="0" t="n">
        <x:v>2951</x:v>
      </x:c>
      <x:c r="C4812" s="0" t="s">
        <x:v>21</x:v>
      </x:c>
      <x:c r="D4812" s="0" t="s">
        <x:v>33</x:v>
      </x:c>
      <x:c r="E4812" s="0" t="s">
        <x:v>73</x:v>
      </x:c>
      <x:c r="F4812" s="0" t="s">
        <x:v>26</x:v>
      </x:c>
      <x:c r="G4812" s="0" t="n">
        <x:v>173</x:v>
      </x:c>
      <x:c r="H4812" s="4" t="n">
        <x:v>13.507</x:v>
      </x:c>
      <x:c r="I4812" s="4" t="n">
        <x:v>173</x:v>
      </x:c>
      <x:c r="J4812" s="4" t="n">
        <x:v>0.078</x:v>
      </x:c>
      <x:c r="K4812" s="4">
        <x:f>I4812*J4812</x:f>
      </x:c>
      <x:c r="L4812" s="4" t="n">
        <x:v>240.496</x:v>
      </x:c>
      <x:c r="M4812" s="5">
        <x:f>J4812/2.057*100</x:f>
      </x:c>
      <x:c r="N4812" s="6">
        <x:f>M4812*L4812/100</x:f>
      </x:c>
      <x:c r="O4812" s="6">
        <x:f>H4812-N4812</x:f>
      </x:c>
    </x:row>
    <x:row r="4813" spans="1:25">
      <x:c r="A4813" s="0" t="s">
        <x:v>55</x:v>
      </x:c>
      <x:c r="B4813" s="0" t="n">
        <x:v>2951</x:v>
      </x:c>
      <x:c r="C4813" s="0" t="s">
        <x:v>21</x:v>
      </x:c>
      <x:c r="D4813" s="0" t="s">
        <x:v>36</x:v>
      </x:c>
      <x:c r="E4813" s="0" t="s">
        <x:v>75</x:v>
      </x:c>
      <x:c r="F4813" s="0" t="s">
        <x:v>26</x:v>
      </x:c>
      <x:c r="G4813" s="0" t="n">
        <x:v>173</x:v>
      </x:c>
      <x:c r="H4813" s="4" t="n">
        <x:v>72.664</x:v>
      </x:c>
      <x:c r="I4813" s="4" t="n">
        <x:v>173</x:v>
      </x:c>
      <x:c r="J4813" s="4" t="n">
        <x:v>0.42</x:v>
      </x:c>
      <x:c r="K4813" s="4">
        <x:f>I4813*J4813</x:f>
      </x:c>
      <x:c r="L4813" s="4" t="n">
        <x:v>240.496</x:v>
      </x:c>
      <x:c r="M4813" s="5">
        <x:f>J4813/2.057*100</x:f>
      </x:c>
      <x:c r="N4813" s="6">
        <x:f>M4813*L4813/100</x:f>
      </x:c>
      <x:c r="O4813" s="6">
        <x:f>H4813-N4813</x:f>
      </x:c>
    </x:row>
    <x:row r="4814" spans="1:25">
      <x:c r="A4814" s="0" t="s">
        <x:v>55</x:v>
      </x:c>
      <x:c r="B4814" s="0" t="n">
        <x:v>2951</x:v>
      </x:c>
      <x:c r="C4814" s="0" t="s">
        <x:v>21</x:v>
      </x:c>
      <x:c r="D4814" s="0" t="s">
        <x:v>36</x:v>
      </x:c>
      <x:c r="E4814" s="0" t="s">
        <x:v>76</x:v>
      </x:c>
      <x:c r="F4814" s="0" t="s">
        <x:v>26</x:v>
      </x:c>
      <x:c r="G4814" s="0" t="n">
        <x:v>173</x:v>
      </x:c>
      <x:c r="H4814" s="4" t="n">
        <x:v>72.66</x:v>
      </x:c>
      <x:c r="I4814" s="4" t="n">
        <x:v>173</x:v>
      </x:c>
      <x:c r="J4814" s="4" t="n">
        <x:v>0.42</x:v>
      </x:c>
      <x:c r="K4814" s="4">
        <x:f>I4814*J4814</x:f>
      </x:c>
      <x:c r="L4814" s="4" t="n">
        <x:v>240.496</x:v>
      </x:c>
      <x:c r="M4814" s="5">
        <x:f>J4814/2.057*100</x:f>
      </x:c>
      <x:c r="N4814" s="6">
        <x:f>M4814*L4814/100</x:f>
      </x:c>
      <x:c r="O4814" s="6">
        <x:f>H4814-N4814</x:f>
      </x:c>
    </x:row>
    <x:row r="4815" spans="1:25">
      <x:c r="A4815" s="0" t="s">
        <x:v>47</x:v>
      </x:c>
      <x:c r="B4815" s="0" t="n">
        <x:v>2952</x:v>
      </x:c>
      <x:c r="C4815" s="0" t="s">
        <x:v>21</x:v>
      </x:c>
      <x:c r="D4815" s="0" t="s">
        <x:v>22</x:v>
      </x:c>
      <x:c r="E4815" s="0" t="s">
        <x:v>35</x:v>
      </x:c>
      <x:c r="F4815" s="0" t="s">
        <x:v>20</x:v>
      </x:c>
      <x:c r="G4815" s="0" t="n">
        <x:v>173</x:v>
      </x:c>
      <x:c r="H4815" s="4" t="n">
        <x:v>50.4</x:v>
      </x:c>
      <x:c r="I4815" s="4" t="n">
        <x:v>173</x:v>
      </x:c>
      <x:c r="J4815" s="4" t="n">
        <x:v>0.291</x:v>
      </x:c>
      <x:c r="K4815" s="4">
        <x:f>I4815*J4815</x:f>
      </x:c>
      <x:c r="L4815" s="4" t="n">
        <x:v>244.474</x:v>
      </x:c>
      <x:c r="M4815" s="5">
        <x:f>J4815/2.057*100</x:f>
      </x:c>
      <x:c r="N4815" s="6">
        <x:f>M4815*L4815/100</x:f>
      </x:c>
      <x:c r="O4815" s="6">
        <x:f>H4815-N4815</x:f>
      </x:c>
    </x:row>
    <x:row r="4816" spans="1:25">
      <x:c r="A4816" s="0" t="s">
        <x:v>47</x:v>
      </x:c>
      <x:c r="B4816" s="0" t="n">
        <x:v>2952</x:v>
      </x:c>
      <x:c r="C4816" s="0" t="s">
        <x:v>21</x:v>
      </x:c>
      <x:c r="D4816" s="0" t="s">
        <x:v>33</x:v>
      </x:c>
      <x:c r="E4816" s="0" t="s">
        <x:v>34</x:v>
      </x:c>
      <x:c r="F4816" s="0" t="s">
        <x:v>20</x:v>
      </x:c>
      <x:c r="G4816" s="0" t="n">
        <x:v>173</x:v>
      </x:c>
      <x:c r="H4816" s="4" t="n">
        <x:v>46.018</x:v>
      </x:c>
      <x:c r="I4816" s="4" t="n">
        <x:v>173</x:v>
      </x:c>
      <x:c r="J4816" s="4" t="n">
        <x:v>0.266</x:v>
      </x:c>
      <x:c r="K4816" s="4">
        <x:f>I4816*J4816</x:f>
      </x:c>
      <x:c r="L4816" s="4" t="n">
        <x:v>244.474</x:v>
      </x:c>
      <x:c r="M4816" s="5">
        <x:f>J4816/2.057*100</x:f>
      </x:c>
      <x:c r="N4816" s="6">
        <x:f>M4816*L4816/100</x:f>
      </x:c>
      <x:c r="O4816" s="6">
        <x:f>H4816-N4816</x:f>
      </x:c>
    </x:row>
    <x:row r="4817" spans="1:25">
      <x:c r="A4817" s="0" t="s">
        <x:v>47</x:v>
      </x:c>
      <x:c r="B4817" s="0" t="n">
        <x:v>2952</x:v>
      </x:c>
      <x:c r="C4817" s="0" t="s">
        <x:v>21</x:v>
      </x:c>
      <x:c r="D4817" s="0" t="s">
        <x:v>22</x:v>
      </x:c>
      <x:c r="E4817" s="0" t="s">
        <x:v>35</x:v>
      </x:c>
      <x:c r="F4817" s="0" t="s">
        <x:v>20</x:v>
      </x:c>
      <x:c r="G4817" s="0" t="n">
        <x:v>173</x:v>
      </x:c>
      <x:c r="H4817" s="4" t="n">
        <x:v>50.4</x:v>
      </x:c>
      <x:c r="I4817" s="4" t="n">
        <x:v>173</x:v>
      </x:c>
      <x:c r="J4817" s="4" t="n">
        <x:v>0.291</x:v>
      </x:c>
      <x:c r="K4817" s="4">
        <x:f>I4817*J4817</x:f>
      </x:c>
      <x:c r="L4817" s="4" t="n">
        <x:v>244.474</x:v>
      </x:c>
      <x:c r="M4817" s="5">
        <x:f>J4817/2.057*100</x:f>
      </x:c>
      <x:c r="N4817" s="6">
        <x:f>M4817*L4817/100</x:f>
      </x:c>
      <x:c r="O4817" s="6">
        <x:f>H4817-N4817</x:f>
      </x:c>
    </x:row>
    <x:row r="4818" spans="1:25">
      <x:c r="A4818" s="0" t="s">
        <x:v>47</x:v>
      </x:c>
      <x:c r="B4818" s="0" t="n">
        <x:v>2952</x:v>
      </x:c>
      <x:c r="C4818" s="0" t="s">
        <x:v>21</x:v>
      </x:c>
      <x:c r="D4818" s="0" t="s">
        <x:v>22</x:v>
      </x:c>
      <x:c r="E4818" s="0" t="s">
        <x:v>35</x:v>
      </x:c>
      <x:c r="F4818" s="0" t="s">
        <x:v>20</x:v>
      </x:c>
      <x:c r="G4818" s="0" t="n">
        <x:v>173</x:v>
      </x:c>
      <x:c r="H4818" s="4" t="n">
        <x:v>50.4</x:v>
      </x:c>
      <x:c r="I4818" s="4" t="n">
        <x:v>173</x:v>
      </x:c>
      <x:c r="J4818" s="4" t="n">
        <x:v>0.291</x:v>
      </x:c>
      <x:c r="K4818" s="4">
        <x:f>I4818*J4818</x:f>
      </x:c>
      <x:c r="L4818" s="4" t="n">
        <x:v>244.474</x:v>
      </x:c>
      <x:c r="M4818" s="5">
        <x:f>J4818/2.057*100</x:f>
      </x:c>
      <x:c r="N4818" s="6">
        <x:f>M4818*L4818/100</x:f>
      </x:c>
      <x:c r="O4818" s="6">
        <x:f>H4818-N4818</x:f>
      </x:c>
    </x:row>
    <x:row r="4819" spans="1:25">
      <x:c r="A4819" s="0" t="s">
        <x:v>47</x:v>
      </x:c>
      <x:c r="B4819" s="0" t="n">
        <x:v>2952</x:v>
      </x:c>
      <x:c r="C4819" s="0" t="s">
        <x:v>21</x:v>
      </x:c>
      <x:c r="D4819" s="0" t="s">
        <x:v>33</x:v>
      </x:c>
      <x:c r="E4819" s="0" t="s">
        <x:v>34</x:v>
      </x:c>
      <x:c r="F4819" s="0" t="s">
        <x:v>26</x:v>
      </x:c>
      <x:c r="G4819" s="0" t="n">
        <x:v>173</x:v>
      </x:c>
      <x:c r="H4819" s="4" t="n">
        <x:v>13.501</x:v>
      </x:c>
      <x:c r="I4819" s="4" t="n">
        <x:v>173</x:v>
      </x:c>
      <x:c r="J4819" s="4" t="n">
        <x:v>0.078</x:v>
      </x:c>
      <x:c r="K4819" s="4">
        <x:f>I4819*J4819</x:f>
      </x:c>
      <x:c r="L4819" s="4" t="n">
        <x:v>244.474</x:v>
      </x:c>
      <x:c r="M4819" s="5">
        <x:f>J4819/2.057*100</x:f>
      </x:c>
      <x:c r="N4819" s="6">
        <x:f>M4819*L4819/100</x:f>
      </x:c>
      <x:c r="O4819" s="6">
        <x:f>H4819-N4819</x:f>
      </x:c>
    </x:row>
    <x:row r="4820" spans="1:25">
      <x:c r="A4820" s="0" t="s">
        <x:v>47</x:v>
      </x:c>
      <x:c r="B4820" s="0" t="n">
        <x:v>2952</x:v>
      </x:c>
      <x:c r="C4820" s="0" t="s">
        <x:v>21</x:v>
      </x:c>
      <x:c r="D4820" s="0" t="s">
        <x:v>36</x:v>
      </x:c>
      <x:c r="E4820" s="0" t="s">
        <x:v>37</x:v>
      </x:c>
      <x:c r="F4820" s="0" t="s">
        <x:v>26</x:v>
      </x:c>
      <x:c r="G4820" s="0" t="n">
        <x:v>173</x:v>
      </x:c>
      <x:c r="H4820" s="4" t="n">
        <x:v>72.661</x:v>
      </x:c>
      <x:c r="I4820" s="4" t="n">
        <x:v>173</x:v>
      </x:c>
      <x:c r="J4820" s="4" t="n">
        <x:v>0.42</x:v>
      </x:c>
      <x:c r="K4820" s="4">
        <x:f>I4820*J4820</x:f>
      </x:c>
      <x:c r="L4820" s="4" t="n">
        <x:v>244.474</x:v>
      </x:c>
      <x:c r="M4820" s="5">
        <x:f>J4820/2.057*100</x:f>
      </x:c>
      <x:c r="N4820" s="6">
        <x:f>M4820*L4820/100</x:f>
      </x:c>
      <x:c r="O4820" s="6">
        <x:f>H4820-N4820</x:f>
      </x:c>
    </x:row>
    <x:row r="4821" spans="1:25">
      <x:c r="A4821" s="0" t="s">
        <x:v>47</x:v>
      </x:c>
      <x:c r="B4821" s="0" t="n">
        <x:v>2952</x:v>
      </x:c>
      <x:c r="C4821" s="0" t="s">
        <x:v>21</x:v>
      </x:c>
      <x:c r="D4821" s="0" t="s">
        <x:v>36</x:v>
      </x:c>
      <x:c r="E4821" s="0" t="s">
        <x:v>38</x:v>
      </x:c>
      <x:c r="F4821" s="0" t="s">
        <x:v>26</x:v>
      </x:c>
      <x:c r="G4821" s="0" t="n">
        <x:v>173</x:v>
      </x:c>
      <x:c r="H4821" s="4" t="n">
        <x:v>72.66</x:v>
      </x:c>
      <x:c r="I4821" s="4" t="n">
        <x:v>173</x:v>
      </x:c>
      <x:c r="J4821" s="4" t="n">
        <x:v>0.42</x:v>
      </x:c>
      <x:c r="K4821" s="4">
        <x:f>I4821*J4821</x:f>
      </x:c>
      <x:c r="L4821" s="4" t="n">
        <x:v>244.474</x:v>
      </x:c>
      <x:c r="M4821" s="5">
        <x:f>J4821/2.057*100</x:f>
      </x:c>
      <x:c r="N4821" s="6">
        <x:f>M4821*L4821/100</x:f>
      </x:c>
      <x:c r="O4821" s="6">
        <x:f>H4821-N4821</x:f>
      </x:c>
    </x:row>
    <x:row r="4822" spans="1:25">
      <x:c r="A4822" s="0" t="s">
        <x:v>97</x:v>
      </x:c>
      <x:c r="B4822" s="0" t="n">
        <x:v>2953</x:v>
      </x:c>
      <x:c r="C4822" s="0" t="s">
        <x:v>21</x:v>
      </x:c>
      <x:c r="D4822" s="0" t="s">
        <x:v>22</x:v>
      </x:c>
      <x:c r="E4822" s="0" t="s">
        <x:v>35</x:v>
      </x:c>
      <x:c r="F4822" s="0" t="s">
        <x:v>20</x:v>
      </x:c>
      <x:c r="G4822" s="0" t="n">
        <x:v>173</x:v>
      </x:c>
      <x:c r="H4822" s="4" t="n">
        <x:v>50.4</x:v>
      </x:c>
      <x:c r="I4822" s="4" t="n">
        <x:v>173</x:v>
      </x:c>
      <x:c r="J4822" s="4" t="n">
        <x:v>0.291</x:v>
      </x:c>
      <x:c r="K4822" s="4">
        <x:f>I4822*J4822</x:f>
      </x:c>
      <x:c r="L4822" s="4" t="n">
        <x:v>153.401</x:v>
      </x:c>
      <x:c r="M4822" s="5">
        <x:f>J4822/2.057*100</x:f>
      </x:c>
      <x:c r="N4822" s="6">
        <x:f>M4822*L4822/100</x:f>
      </x:c>
      <x:c r="O4822" s="6">
        <x:f>H4822-N4822</x:f>
      </x:c>
    </x:row>
    <x:row r="4823" spans="1:25">
      <x:c r="A4823" s="0" t="s">
        <x:v>97</x:v>
      </x:c>
      <x:c r="B4823" s="0" t="n">
        <x:v>2953</x:v>
      </x:c>
      <x:c r="C4823" s="0" t="s">
        <x:v>21</x:v>
      </x:c>
      <x:c r="D4823" s="0" t="s">
        <x:v>22</x:v>
      </x:c>
      <x:c r="E4823" s="0" t="s">
        <x:v>35</x:v>
      </x:c>
      <x:c r="F4823" s="0" t="s">
        <x:v>20</x:v>
      </x:c>
      <x:c r="G4823" s="0" t="n">
        <x:v>173</x:v>
      </x:c>
      <x:c r="H4823" s="4" t="n">
        <x:v>50.4</x:v>
      </x:c>
      <x:c r="I4823" s="4" t="n">
        <x:v>173</x:v>
      </x:c>
      <x:c r="J4823" s="4" t="n">
        <x:v>0.291</x:v>
      </x:c>
      <x:c r="K4823" s="4">
        <x:f>I4823*J4823</x:f>
      </x:c>
      <x:c r="L4823" s="4" t="n">
        <x:v>153.401</x:v>
      </x:c>
      <x:c r="M4823" s="5">
        <x:f>J4823/2.057*100</x:f>
      </x:c>
      <x:c r="N4823" s="6">
        <x:f>M4823*L4823/100</x:f>
      </x:c>
      <x:c r="O4823" s="6">
        <x:f>H4823-N4823</x:f>
      </x:c>
    </x:row>
    <x:row r="4824" spans="1:25">
      <x:c r="A4824" s="0" t="s">
        <x:v>97</x:v>
      </x:c>
      <x:c r="B4824" s="0" t="n">
        <x:v>2953</x:v>
      </x:c>
      <x:c r="C4824" s="0" t="s">
        <x:v>21</x:v>
      </x:c>
      <x:c r="D4824" s="0" t="s">
        <x:v>22</x:v>
      </x:c>
      <x:c r="E4824" s="0" t="s">
        <x:v>35</x:v>
      </x:c>
      <x:c r="F4824" s="0" t="s">
        <x:v>20</x:v>
      </x:c>
      <x:c r="G4824" s="0" t="n">
        <x:v>173</x:v>
      </x:c>
      <x:c r="H4824" s="4" t="n">
        <x:v>50.4</x:v>
      </x:c>
      <x:c r="I4824" s="4" t="n">
        <x:v>173</x:v>
      </x:c>
      <x:c r="J4824" s="4" t="n">
        <x:v>0.291</x:v>
      </x:c>
      <x:c r="K4824" s="4">
        <x:f>I4824*J4824</x:f>
      </x:c>
      <x:c r="L4824" s="4" t="n">
        <x:v>153.401</x:v>
      </x:c>
      <x:c r="M4824" s="5">
        <x:f>J4824/2.057*100</x:f>
      </x:c>
      <x:c r="N4824" s="6">
        <x:f>M4824*L4824/100</x:f>
      </x:c>
      <x:c r="O4824" s="6">
        <x:f>H4824-N4824</x:f>
      </x:c>
    </x:row>
    <x:row r="4825" spans="1:25">
      <x:c r="A4825" s="0" t="s">
        <x:v>97</x:v>
      </x:c>
      <x:c r="B4825" s="0" t="n">
        <x:v>2953</x:v>
      </x:c>
      <x:c r="C4825" s="0" t="s">
        <x:v>21</x:v>
      </x:c>
      <x:c r="D4825" s="0" t="s">
        <x:v>33</x:v>
      </x:c>
      <x:c r="E4825" s="0" t="s">
        <x:v>34</x:v>
      </x:c>
      <x:c r="F4825" s="0" t="s">
        <x:v>20</x:v>
      </x:c>
      <x:c r="G4825" s="0" t="n">
        <x:v>173</x:v>
      </x:c>
      <x:c r="H4825" s="4" t="n">
        <x:v>46.018</x:v>
      </x:c>
      <x:c r="I4825" s="4" t="n">
        <x:v>173</x:v>
      </x:c>
      <x:c r="J4825" s="4" t="n">
        <x:v>0.266</x:v>
      </x:c>
      <x:c r="K4825" s="4">
        <x:f>I4825*J4825</x:f>
      </x:c>
      <x:c r="L4825" s="4" t="n">
        <x:v>153.401</x:v>
      </x:c>
      <x:c r="M4825" s="5">
        <x:f>J4825/2.057*100</x:f>
      </x:c>
      <x:c r="N4825" s="6">
        <x:f>M4825*L4825/100</x:f>
      </x:c>
      <x:c r="O4825" s="6">
        <x:f>H4825-N4825</x:f>
      </x:c>
    </x:row>
    <x:row r="4826" spans="1:25">
      <x:c r="A4826" s="0" t="s">
        <x:v>97</x:v>
      </x:c>
      <x:c r="B4826" s="0" t="n">
        <x:v>2953</x:v>
      </x:c>
      <x:c r="C4826" s="0" t="s">
        <x:v>21</x:v>
      </x:c>
      <x:c r="D4826" s="0" t="s">
        <x:v>33</x:v>
      </x:c>
      <x:c r="E4826" s="0" t="s">
        <x:v>34</x:v>
      </x:c>
      <x:c r="F4826" s="0" t="s">
        <x:v>26</x:v>
      </x:c>
      <x:c r="G4826" s="0" t="n">
        <x:v>173</x:v>
      </x:c>
      <x:c r="H4826" s="4" t="n">
        <x:v>13.503</x:v>
      </x:c>
      <x:c r="I4826" s="4" t="n">
        <x:v>173</x:v>
      </x:c>
      <x:c r="J4826" s="4" t="n">
        <x:v>0.078</x:v>
      </x:c>
      <x:c r="K4826" s="4">
        <x:f>I4826*J4826</x:f>
      </x:c>
      <x:c r="L4826" s="4" t="n">
        <x:v>153.401</x:v>
      </x:c>
      <x:c r="M4826" s="5">
        <x:f>J4826/2.057*100</x:f>
      </x:c>
      <x:c r="N4826" s="6">
        <x:f>M4826*L4826/100</x:f>
      </x:c>
      <x:c r="O4826" s="6">
        <x:f>H4826-N4826</x:f>
      </x:c>
    </x:row>
    <x:row r="4827" spans="1:25">
      <x:c r="A4827" s="0" t="s">
        <x:v>97</x:v>
      </x:c>
      <x:c r="B4827" s="0" t="n">
        <x:v>2953</x:v>
      </x:c>
      <x:c r="C4827" s="0" t="s">
        <x:v>21</x:v>
      </x:c>
      <x:c r="D4827" s="0" t="s">
        <x:v>36</x:v>
      </x:c>
      <x:c r="E4827" s="0" t="s">
        <x:v>37</x:v>
      </x:c>
      <x:c r="F4827" s="0" t="s">
        <x:v>26</x:v>
      </x:c>
      <x:c r="G4827" s="0" t="n">
        <x:v>173</x:v>
      </x:c>
      <x:c r="H4827" s="4" t="n">
        <x:v>72.661</x:v>
      </x:c>
      <x:c r="I4827" s="4" t="n">
        <x:v>173</x:v>
      </x:c>
      <x:c r="J4827" s="4" t="n">
        <x:v>0.42</x:v>
      </x:c>
      <x:c r="K4827" s="4">
        <x:f>I4827*J4827</x:f>
      </x:c>
      <x:c r="L4827" s="4" t="n">
        <x:v>153.401</x:v>
      </x:c>
      <x:c r="M4827" s="5">
        <x:f>J4827/2.057*100</x:f>
      </x:c>
      <x:c r="N4827" s="6">
        <x:f>M4827*L4827/100</x:f>
      </x:c>
      <x:c r="O4827" s="6">
        <x:f>H4827-N4827</x:f>
      </x:c>
    </x:row>
    <x:row r="4828" spans="1:25">
      <x:c r="A4828" s="0" t="s">
        <x:v>97</x:v>
      </x:c>
      <x:c r="B4828" s="0" t="n">
        <x:v>2953</x:v>
      </x:c>
      <x:c r="C4828" s="0" t="s">
        <x:v>21</x:v>
      </x:c>
      <x:c r="D4828" s="0" t="s">
        <x:v>36</x:v>
      </x:c>
      <x:c r="E4828" s="0" t="s">
        <x:v>38</x:v>
      </x:c>
      <x:c r="F4828" s="0" t="s">
        <x:v>26</x:v>
      </x:c>
      <x:c r="G4828" s="0" t="n">
        <x:v>173</x:v>
      </x:c>
      <x:c r="H4828" s="4" t="n">
        <x:v>66.806</x:v>
      </x:c>
      <x:c r="I4828" s="4" t="n">
        <x:v>173</x:v>
      </x:c>
      <x:c r="J4828" s="4" t="n">
        <x:v>0.42</x:v>
      </x:c>
      <x:c r="K4828" s="4">
        <x:f>I4828*J4828</x:f>
      </x:c>
      <x:c r="L4828" s="4" t="n">
        <x:v>153.401</x:v>
      </x:c>
      <x:c r="M4828" s="5">
        <x:f>J4828/2.057*100</x:f>
      </x:c>
      <x:c r="N4828" s="6">
        <x:f>M4828*L4828/100</x:f>
      </x:c>
      <x:c r="O4828" s="6">
        <x:f>H4828-N4828</x:f>
      </x:c>
    </x:row>
    <x:row r="4829" spans="1:25">
      <x:c r="A4829" s="0" t="s">
        <x:v>70</x:v>
      </x:c>
      <x:c r="B4829" s="0" t="n">
        <x:v>2954</x:v>
      </x:c>
      <x:c r="C4829" s="0" t="s">
        <x:v>21</x:v>
      </x:c>
      <x:c r="D4829" s="0" t="s">
        <x:v>22</x:v>
      </x:c>
      <x:c r="E4829" s="0" t="s">
        <x:v>35</x:v>
      </x:c>
      <x:c r="F4829" s="0" t="s">
        <x:v>20</x:v>
      </x:c>
      <x:c r="G4829" s="0" t="n">
        <x:v>173</x:v>
      </x:c>
      <x:c r="H4829" s="4" t="n">
        <x:v>50.4</x:v>
      </x:c>
      <x:c r="I4829" s="4" t="n">
        <x:v>173</x:v>
      </x:c>
      <x:c r="J4829" s="4" t="n">
        <x:v>0.291</x:v>
      </x:c>
      <x:c r="K4829" s="4">
        <x:f>I4829*J4829</x:f>
      </x:c>
      <x:c r="L4829" s="4" t="n">
        <x:v>102.912</x:v>
      </x:c>
      <x:c r="M4829" s="5">
        <x:f>J4829/2.348*100</x:f>
      </x:c>
      <x:c r="N4829" s="6">
        <x:f>M4829*L4829/100</x:f>
      </x:c>
      <x:c r="O4829" s="6">
        <x:f>H4829-N4829</x:f>
      </x:c>
    </x:row>
    <x:row r="4830" spans="1:25">
      <x:c r="A4830" s="0" t="s">
        <x:v>70</x:v>
      </x:c>
      <x:c r="B4830" s="0" t="n">
        <x:v>2954</x:v>
      </x:c>
      <x:c r="C4830" s="0" t="s">
        <x:v>21</x:v>
      </x:c>
      <x:c r="D4830" s="0" t="s">
        <x:v>22</x:v>
      </x:c>
      <x:c r="E4830" s="0" t="s">
        <x:v>35</x:v>
      </x:c>
      <x:c r="F4830" s="0" t="s">
        <x:v>20</x:v>
      </x:c>
      <x:c r="G4830" s="0" t="n">
        <x:v>173</x:v>
      </x:c>
      <x:c r="H4830" s="4" t="n">
        <x:v>50.4</x:v>
      </x:c>
      <x:c r="I4830" s="4" t="n">
        <x:v>173</x:v>
      </x:c>
      <x:c r="J4830" s="4" t="n">
        <x:v>0.291</x:v>
      </x:c>
      <x:c r="K4830" s="4">
        <x:f>I4830*J4830</x:f>
      </x:c>
      <x:c r="L4830" s="4" t="n">
        <x:v>102.912</x:v>
      </x:c>
      <x:c r="M4830" s="5">
        <x:f>J4830/2.348*100</x:f>
      </x:c>
      <x:c r="N4830" s="6">
        <x:f>M4830*L4830/100</x:f>
      </x:c>
      <x:c r="O4830" s="6">
        <x:f>H4830-N4830</x:f>
      </x:c>
    </x:row>
    <x:row r="4831" spans="1:25">
      <x:c r="A4831" s="0" t="s">
        <x:v>70</x:v>
      </x:c>
      <x:c r="B4831" s="0" t="n">
        <x:v>2954</x:v>
      </x:c>
      <x:c r="C4831" s="0" t="s">
        <x:v>21</x:v>
      </x:c>
      <x:c r="D4831" s="0" t="s">
        <x:v>22</x:v>
      </x:c>
      <x:c r="E4831" s="0" t="s">
        <x:v>35</x:v>
      </x:c>
      <x:c r="F4831" s="0" t="s">
        <x:v>20</x:v>
      </x:c>
      <x:c r="G4831" s="0" t="n">
        <x:v>173</x:v>
      </x:c>
      <x:c r="H4831" s="4" t="n">
        <x:v>50.4</x:v>
      </x:c>
      <x:c r="I4831" s="4" t="n">
        <x:v>173</x:v>
      </x:c>
      <x:c r="J4831" s="4" t="n">
        <x:v>0.291</x:v>
      </x:c>
      <x:c r="K4831" s="4">
        <x:f>I4831*J4831</x:f>
      </x:c>
      <x:c r="L4831" s="4" t="n">
        <x:v>102.912</x:v>
      </x:c>
      <x:c r="M4831" s="5">
        <x:f>J4831/2.348*100</x:f>
      </x:c>
      <x:c r="N4831" s="6">
        <x:f>M4831*L4831/100</x:f>
      </x:c>
      <x:c r="O4831" s="6">
        <x:f>H4831-N4831</x:f>
      </x:c>
    </x:row>
    <x:row r="4832" spans="1:25">
      <x:c r="A4832" s="0" t="s">
        <x:v>70</x:v>
      </x:c>
      <x:c r="B4832" s="0" t="n">
        <x:v>2954</x:v>
      </x:c>
      <x:c r="C4832" s="0" t="s">
        <x:v>21</x:v>
      </x:c>
      <x:c r="D4832" s="0" t="s">
        <x:v>22</x:v>
      </x:c>
      <x:c r="E4832" s="0" t="s">
        <x:v>35</x:v>
      </x:c>
      <x:c r="F4832" s="0" t="s">
        <x:v>20</x:v>
      </x:c>
      <x:c r="G4832" s="0" t="n">
        <x:v>173</x:v>
      </x:c>
      <x:c r="H4832" s="4" t="n">
        <x:v>50.4</x:v>
      </x:c>
      <x:c r="I4832" s="4" t="n">
        <x:v>173</x:v>
      </x:c>
      <x:c r="J4832" s="4" t="n">
        <x:v>0.291</x:v>
      </x:c>
      <x:c r="K4832" s="4">
        <x:f>I4832*J4832</x:f>
      </x:c>
      <x:c r="L4832" s="4" t="n">
        <x:v>102.912</x:v>
      </x:c>
      <x:c r="M4832" s="5">
        <x:f>J4832/2.348*100</x:f>
      </x:c>
      <x:c r="N4832" s="6">
        <x:f>M4832*L4832/100</x:f>
      </x:c>
      <x:c r="O4832" s="6">
        <x:f>H4832-N4832</x:f>
      </x:c>
    </x:row>
    <x:row r="4833" spans="1:25">
      <x:c r="A4833" s="0" t="s">
        <x:v>70</x:v>
      </x:c>
      <x:c r="B4833" s="0" t="n">
        <x:v>2954</x:v>
      </x:c>
      <x:c r="C4833" s="0" t="s">
        <x:v>21</x:v>
      </x:c>
      <x:c r="D4833" s="0" t="s">
        <x:v>33</x:v>
      </x:c>
      <x:c r="E4833" s="0" t="s">
        <x:v>34</x:v>
      </x:c>
      <x:c r="F4833" s="0" t="s">
        <x:v>20</x:v>
      </x:c>
      <x:c r="G4833" s="0" t="n">
        <x:v>173</x:v>
      </x:c>
      <x:c r="H4833" s="4" t="n">
        <x:v>46.018</x:v>
      </x:c>
      <x:c r="I4833" s="4" t="n">
        <x:v>173</x:v>
      </x:c>
      <x:c r="J4833" s="4" t="n">
        <x:v>0.266</x:v>
      </x:c>
      <x:c r="K4833" s="4">
        <x:f>I4833*J4833</x:f>
      </x:c>
      <x:c r="L4833" s="4" t="n">
        <x:v>102.912</x:v>
      </x:c>
      <x:c r="M4833" s="5">
        <x:f>J4833/2.348*100</x:f>
      </x:c>
      <x:c r="N4833" s="6">
        <x:f>M4833*L4833/100</x:f>
      </x:c>
      <x:c r="O4833" s="6">
        <x:f>H4833-N4833</x:f>
      </x:c>
    </x:row>
    <x:row r="4834" spans="1:25">
      <x:c r="A4834" s="0" t="s">
        <x:v>70</x:v>
      </x:c>
      <x:c r="B4834" s="0" t="n">
        <x:v>2954</x:v>
      </x:c>
      <x:c r="C4834" s="0" t="s">
        <x:v>21</x:v>
      </x:c>
      <x:c r="D4834" s="0" t="s">
        <x:v>33</x:v>
      </x:c>
      <x:c r="E4834" s="0" t="s">
        <x:v>34</x:v>
      </x:c>
      <x:c r="F4834" s="0" t="s">
        <x:v>26</x:v>
      </x:c>
      <x:c r="G4834" s="0" t="n">
        <x:v>173</x:v>
      </x:c>
      <x:c r="H4834" s="4" t="n">
        <x:v>13.501</x:v>
      </x:c>
      <x:c r="I4834" s="4" t="n">
        <x:v>173</x:v>
      </x:c>
      <x:c r="J4834" s="4" t="n">
        <x:v>0.078</x:v>
      </x:c>
      <x:c r="K4834" s="4">
        <x:f>I4834*J4834</x:f>
      </x:c>
      <x:c r="L4834" s="4" t="n">
        <x:v>102.912</x:v>
      </x:c>
      <x:c r="M4834" s="5">
        <x:f>J4834/2.348*100</x:f>
      </x:c>
      <x:c r="N4834" s="6">
        <x:f>M4834*L4834/100</x:f>
      </x:c>
      <x:c r="O4834" s="6">
        <x:f>H4834-N4834</x:f>
      </x:c>
    </x:row>
    <x:row r="4835" spans="1:25">
      <x:c r="A4835" s="0" t="s">
        <x:v>70</x:v>
      </x:c>
      <x:c r="B4835" s="0" t="n">
        <x:v>2954</x:v>
      </x:c>
      <x:c r="C4835" s="0" t="s">
        <x:v>21</x:v>
      </x:c>
      <x:c r="D4835" s="0" t="s">
        <x:v>36</x:v>
      </x:c>
      <x:c r="E4835" s="0" t="s">
        <x:v>37</x:v>
      </x:c>
      <x:c r="F4835" s="0" t="s">
        <x:v>26</x:v>
      </x:c>
      <x:c r="G4835" s="0" t="n">
        <x:v>173</x:v>
      </x:c>
      <x:c r="H4835" s="4" t="n">
        <x:v>72.661</x:v>
      </x:c>
      <x:c r="I4835" s="4" t="n">
        <x:v>173</x:v>
      </x:c>
      <x:c r="J4835" s="4" t="n">
        <x:v>0.42</x:v>
      </x:c>
      <x:c r="K4835" s="4">
        <x:f>I4835*J4835</x:f>
      </x:c>
      <x:c r="L4835" s="4" t="n">
        <x:v>102.912</x:v>
      </x:c>
      <x:c r="M4835" s="5">
        <x:f>J4835/2.348*100</x:f>
      </x:c>
      <x:c r="N4835" s="6">
        <x:f>M4835*L4835/100</x:f>
      </x:c>
      <x:c r="O4835" s="6">
        <x:f>H4835-N4835</x:f>
      </x:c>
    </x:row>
    <x:row r="4836" spans="1:25">
      <x:c r="A4836" s="0" t="s">
        <x:v>70</x:v>
      </x:c>
      <x:c r="B4836" s="0" t="n">
        <x:v>2954</x:v>
      </x:c>
      <x:c r="C4836" s="0" t="s">
        <x:v>21</x:v>
      </x:c>
      <x:c r="D4836" s="0" t="s">
        <x:v>36</x:v>
      </x:c>
      <x:c r="E4836" s="0" t="s">
        <x:v>38</x:v>
      </x:c>
      <x:c r="F4836" s="0" t="s">
        <x:v>26</x:v>
      </x:c>
      <x:c r="G4836" s="0" t="n">
        <x:v>173</x:v>
      </x:c>
      <x:c r="H4836" s="4" t="n">
        <x:v>72.66</x:v>
      </x:c>
      <x:c r="I4836" s="4" t="n">
        <x:v>173</x:v>
      </x:c>
      <x:c r="J4836" s="4" t="n">
        <x:v>0.42</x:v>
      </x:c>
      <x:c r="K4836" s="4">
        <x:f>I4836*J4836</x:f>
      </x:c>
      <x:c r="L4836" s="4" t="n">
        <x:v>102.912</x:v>
      </x:c>
      <x:c r="M4836" s="5">
        <x:f>J4836/2.348*100</x:f>
      </x:c>
      <x:c r="N4836" s="6">
        <x:f>M4836*L4836/100</x:f>
      </x:c>
      <x:c r="O4836" s="6">
        <x:f>H4836-N4836</x:f>
      </x:c>
    </x:row>
    <x:row r="4837" spans="1:25">
      <x:c r="A4837" s="0" t="s">
        <x:v>116</x:v>
      </x:c>
      <x:c r="B4837" s="0" t="n">
        <x:v>2955</x:v>
      </x:c>
      <x:c r="C4837" s="0" t="s">
        <x:v>21</x:v>
      </x:c>
      <x:c r="D4837" s="0" t="s">
        <x:v>22</x:v>
      </x:c>
      <x:c r="E4837" s="0" t="s">
        <x:v>74</x:v>
      </x:c>
      <x:c r="F4837" s="0" t="s">
        <x:v>20</x:v>
      </x:c>
      <x:c r="G4837" s="0" t="n">
        <x:v>173</x:v>
      </x:c>
      <x:c r="H4837" s="4" t="n">
        <x:v>50.4</x:v>
      </x:c>
      <x:c r="I4837" s="4" t="n">
        <x:v>173</x:v>
      </x:c>
      <x:c r="J4837" s="4" t="n">
        <x:v>0.291</x:v>
      </x:c>
      <x:c r="K4837" s="4">
        <x:f>I4837*J4837</x:f>
      </x:c>
      <x:c r="L4837" s="4" t="n">
        <x:v>164.112</x:v>
      </x:c>
      <x:c r="M4837" s="5">
        <x:f>J4837/1.808*100</x:f>
      </x:c>
      <x:c r="N4837" s="6">
        <x:f>M4837*L4837/100</x:f>
      </x:c>
      <x:c r="O4837" s="6">
        <x:f>H4837-N4837</x:f>
      </x:c>
    </x:row>
    <x:row r="4838" spans="1:25">
      <x:c r="A4838" s="0" t="s">
        <x:v>116</x:v>
      </x:c>
      <x:c r="B4838" s="0" t="n">
        <x:v>2955</x:v>
      </x:c>
      <x:c r="C4838" s="0" t="s">
        <x:v>21</x:v>
      </x:c>
      <x:c r="D4838" s="0" t="s">
        <x:v>22</x:v>
      </x:c>
      <x:c r="E4838" s="0" t="s">
        <x:v>74</x:v>
      </x:c>
      <x:c r="F4838" s="0" t="s">
        <x:v>20</x:v>
      </x:c>
      <x:c r="G4838" s="0" t="n">
        <x:v>173</x:v>
      </x:c>
      <x:c r="H4838" s="4" t="n">
        <x:v>50.4</x:v>
      </x:c>
      <x:c r="I4838" s="4" t="n">
        <x:v>173</x:v>
      </x:c>
      <x:c r="J4838" s="4" t="n">
        <x:v>0.291</x:v>
      </x:c>
      <x:c r="K4838" s="4">
        <x:f>I4838*J4838</x:f>
      </x:c>
      <x:c r="L4838" s="4" t="n">
        <x:v>164.112</x:v>
      </x:c>
      <x:c r="M4838" s="5">
        <x:f>J4838/1.808*100</x:f>
      </x:c>
      <x:c r="N4838" s="6">
        <x:f>M4838*L4838/100</x:f>
      </x:c>
      <x:c r="O4838" s="6">
        <x:f>H4838-N4838</x:f>
      </x:c>
    </x:row>
    <x:row r="4839" spans="1:25">
      <x:c r="A4839" s="0" t="s">
        <x:v>116</x:v>
      </x:c>
      <x:c r="B4839" s="0" t="n">
        <x:v>2955</x:v>
      </x:c>
      <x:c r="C4839" s="0" t="s">
        <x:v>21</x:v>
      </x:c>
      <x:c r="D4839" s="0" t="s">
        <x:v>33</x:v>
      </x:c>
      <x:c r="E4839" s="0" t="s">
        <x:v>73</x:v>
      </x:c>
      <x:c r="F4839" s="0" t="s">
        <x:v>20</x:v>
      </x:c>
      <x:c r="G4839" s="0" t="n">
        <x:v>173</x:v>
      </x:c>
      <x:c r="H4839" s="4" t="n">
        <x:v>26.6</x:v>
      </x:c>
      <x:c r="I4839" s="4" t="n">
        <x:v>173</x:v>
      </x:c>
      <x:c r="J4839" s="4" t="n">
        <x:v>0.154</x:v>
      </x:c>
      <x:c r="K4839" s="4">
        <x:f>I4839*J4839</x:f>
      </x:c>
      <x:c r="L4839" s="4" t="n">
        <x:v>164.112</x:v>
      </x:c>
      <x:c r="M4839" s="5">
        <x:f>J4839/1.808*100</x:f>
      </x:c>
      <x:c r="N4839" s="6">
        <x:f>M4839*L4839/100</x:f>
      </x:c>
      <x:c r="O4839" s="6">
        <x:f>H4839-N4839</x:f>
      </x:c>
    </x:row>
    <x:row r="4840" spans="1:25">
      <x:c r="A4840" s="0" t="s">
        <x:v>116</x:v>
      </x:c>
      <x:c r="B4840" s="0" t="n">
        <x:v>2955</x:v>
      </x:c>
      <x:c r="C4840" s="0" t="s">
        <x:v>21</x:v>
      </x:c>
      <x:c r="D4840" s="0" t="s">
        <x:v>33</x:v>
      </x:c>
      <x:c r="E4840" s="0" t="s">
        <x:v>73</x:v>
      </x:c>
      <x:c r="F4840" s="0" t="s">
        <x:v>20</x:v>
      </x:c>
      <x:c r="G4840" s="0" t="n">
        <x:v>173</x:v>
      </x:c>
      <x:c r="H4840" s="4" t="n">
        <x:v>26.6</x:v>
      </x:c>
      <x:c r="I4840" s="4" t="n">
        <x:v>173</x:v>
      </x:c>
      <x:c r="J4840" s="4" t="n">
        <x:v>0.154</x:v>
      </x:c>
      <x:c r="K4840" s="4">
        <x:f>I4840*J4840</x:f>
      </x:c>
      <x:c r="L4840" s="4" t="n">
        <x:v>164.112</x:v>
      </x:c>
      <x:c r="M4840" s="5">
        <x:f>J4840/1.808*100</x:f>
      </x:c>
      <x:c r="N4840" s="6">
        <x:f>M4840*L4840/100</x:f>
      </x:c>
      <x:c r="O4840" s="6">
        <x:f>H4840-N4840</x:f>
      </x:c>
    </x:row>
    <x:row r="4841" spans="1:25">
      <x:c r="A4841" s="0" t="s">
        <x:v>116</x:v>
      </x:c>
      <x:c r="B4841" s="0" t="n">
        <x:v>2955</x:v>
      </x:c>
      <x:c r="C4841" s="0" t="s">
        <x:v>21</x:v>
      </x:c>
      <x:c r="D4841" s="0" t="s">
        <x:v>33</x:v>
      </x:c>
      <x:c r="E4841" s="0" t="s">
        <x:v>73</x:v>
      </x:c>
      <x:c r="F4841" s="0" t="s">
        <x:v>26</x:v>
      </x:c>
      <x:c r="G4841" s="0" t="n">
        <x:v>173</x:v>
      </x:c>
      <x:c r="H4841" s="4" t="n">
        <x:v>13.501</x:v>
      </x:c>
      <x:c r="I4841" s="4" t="n">
        <x:v>173</x:v>
      </x:c>
      <x:c r="J4841" s="4" t="n">
        <x:v>0.078</x:v>
      </x:c>
      <x:c r="K4841" s="4">
        <x:f>I4841*J4841</x:f>
      </x:c>
      <x:c r="L4841" s="4" t="n">
        <x:v>164.112</x:v>
      </x:c>
      <x:c r="M4841" s="5">
        <x:f>J4841/1.808*100</x:f>
      </x:c>
      <x:c r="N4841" s="6">
        <x:f>M4841*L4841/100</x:f>
      </x:c>
      <x:c r="O4841" s="6">
        <x:f>H4841-N4841</x:f>
      </x:c>
    </x:row>
    <x:row r="4842" spans="1:25">
      <x:c r="A4842" s="0" t="s">
        <x:v>116</x:v>
      </x:c>
      <x:c r="B4842" s="0" t="n">
        <x:v>2955</x:v>
      </x:c>
      <x:c r="C4842" s="0" t="s">
        <x:v>21</x:v>
      </x:c>
      <x:c r="D4842" s="0" t="s">
        <x:v>36</x:v>
      </x:c>
      <x:c r="E4842" s="0" t="s">
        <x:v>75</x:v>
      </x:c>
      <x:c r="F4842" s="0" t="s">
        <x:v>26</x:v>
      </x:c>
      <x:c r="G4842" s="0" t="n">
        <x:v>173</x:v>
      </x:c>
      <x:c r="H4842" s="4" t="n">
        <x:v>72.664</x:v>
      </x:c>
      <x:c r="I4842" s="4" t="n">
        <x:v>173</x:v>
      </x:c>
      <x:c r="J4842" s="4" t="n">
        <x:v>0.42</x:v>
      </x:c>
      <x:c r="K4842" s="4">
        <x:f>I4842*J4842</x:f>
      </x:c>
      <x:c r="L4842" s="4" t="n">
        <x:v>164.112</x:v>
      </x:c>
      <x:c r="M4842" s="5">
        <x:f>J4842/1.808*100</x:f>
      </x:c>
      <x:c r="N4842" s="6">
        <x:f>M4842*L4842/100</x:f>
      </x:c>
      <x:c r="O4842" s="6">
        <x:f>H4842-N4842</x:f>
      </x:c>
    </x:row>
    <x:row r="4843" spans="1:25">
      <x:c r="A4843" s="0" t="s">
        <x:v>116</x:v>
      </x:c>
      <x:c r="B4843" s="0" t="n">
        <x:v>2955</x:v>
      </x:c>
      <x:c r="C4843" s="0" t="s">
        <x:v>21</x:v>
      </x:c>
      <x:c r="D4843" s="0" t="s">
        <x:v>36</x:v>
      </x:c>
      <x:c r="E4843" s="0" t="s">
        <x:v>76</x:v>
      </x:c>
      <x:c r="F4843" s="0" t="s">
        <x:v>26</x:v>
      </x:c>
      <x:c r="G4843" s="0" t="n">
        <x:v>173</x:v>
      </x:c>
      <x:c r="H4843" s="4" t="n">
        <x:v>72.66</x:v>
      </x:c>
      <x:c r="I4843" s="4" t="n">
        <x:v>173</x:v>
      </x:c>
      <x:c r="J4843" s="4" t="n">
        <x:v>0.42</x:v>
      </x:c>
      <x:c r="K4843" s="4">
        <x:f>I4843*J4843</x:f>
      </x:c>
      <x:c r="L4843" s="4" t="n">
        <x:v>164.112</x:v>
      </x:c>
      <x:c r="M4843" s="5">
        <x:f>J4843/1.808*100</x:f>
      </x:c>
      <x:c r="N4843" s="6">
        <x:f>M4843*L4843/100</x:f>
      </x:c>
      <x:c r="O4843" s="6">
        <x:f>H4843-N4843</x:f>
      </x:c>
    </x:row>
    <x:row r="4844" spans="1:25">
      <x:c r="A4844" s="0" t="s">
        <x:v>29</x:v>
      </x:c>
      <x:c r="B4844" s="0" t="n">
        <x:v>2956</x:v>
      </x:c>
      <x:c r="C4844" s="0" t="s">
        <x:v>21</x:v>
      </x:c>
      <x:c r="D4844" s="0" t="s">
        <x:v>22</x:v>
      </x:c>
      <x:c r="E4844" s="0" t="s">
        <x:v>23</x:v>
      </x:c>
      <x:c r="F4844" s="0" t="s">
        <x:v>20</x:v>
      </x:c>
      <x:c r="G4844" s="0" t="n">
        <x:v>131</x:v>
      </x:c>
      <x:c r="H4844" s="4" t="n">
        <x:v>39.897</x:v>
      </x:c>
      <x:c r="I4844" s="4" t="n">
        <x:v>131</x:v>
      </x:c>
      <x:c r="J4844" s="4" t="n">
        <x:v>0.305</x:v>
      </x:c>
      <x:c r="K4844" s="4">
        <x:f>I4844*J4844</x:f>
      </x:c>
      <x:c r="L4844" s="4" t="n">
        <x:v>119.4</x:v>
      </x:c>
      <x:c r="M4844" s="5">
        <x:f>J4844/4.353*100</x:f>
      </x:c>
      <x:c r="N4844" s="6">
        <x:f>M4844*L4844/100</x:f>
      </x:c>
      <x:c r="O4844" s="6">
        <x:f>H4844-N4844</x:f>
      </x:c>
    </x:row>
    <x:row r="4845" spans="1:25">
      <x:c r="A4845" s="0" t="s">
        <x:v>29</x:v>
      </x:c>
      <x:c r="B4845" s="0" t="n">
        <x:v>2956</x:v>
      </x:c>
      <x:c r="C4845" s="0" t="s">
        <x:v>21</x:v>
      </x:c>
      <x:c r="D4845" s="0" t="s">
        <x:v>22</x:v>
      </x:c>
      <x:c r="E4845" s="0" t="s">
        <x:v>23</x:v>
      </x:c>
      <x:c r="F4845" s="0" t="s">
        <x:v>20</x:v>
      </x:c>
      <x:c r="G4845" s="0" t="n">
        <x:v>131</x:v>
      </x:c>
      <x:c r="H4845" s="4" t="n">
        <x:v>39.897</x:v>
      </x:c>
      <x:c r="I4845" s="4" t="n">
        <x:v>131</x:v>
      </x:c>
      <x:c r="J4845" s="4" t="n">
        <x:v>0.305</x:v>
      </x:c>
      <x:c r="K4845" s="4">
        <x:f>I4845*J4845</x:f>
      </x:c>
      <x:c r="L4845" s="4" t="n">
        <x:v>119.4</x:v>
      </x:c>
      <x:c r="M4845" s="5">
        <x:f>J4845/4.353*100</x:f>
      </x:c>
      <x:c r="N4845" s="6">
        <x:f>M4845*L4845/100</x:f>
      </x:c>
      <x:c r="O4845" s="6">
        <x:f>H4845-N4845</x:f>
      </x:c>
    </x:row>
    <x:row r="4846" spans="1:25">
      <x:c r="A4846" s="0" t="s">
        <x:v>29</x:v>
      </x:c>
      <x:c r="B4846" s="0" t="n">
        <x:v>2956</x:v>
      </x:c>
      <x:c r="C4846" s="0" t="s">
        <x:v>21</x:v>
      </x:c>
      <x:c r="D4846" s="0" t="s">
        <x:v>22</x:v>
      </x:c>
      <x:c r="E4846" s="0" t="s">
        <x:v>23</x:v>
      </x:c>
      <x:c r="F4846" s="0" t="s">
        <x:v>20</x:v>
      </x:c>
      <x:c r="G4846" s="0" t="n">
        <x:v>131</x:v>
      </x:c>
      <x:c r="H4846" s="4" t="n">
        <x:v>39.897</x:v>
      </x:c>
      <x:c r="I4846" s="4" t="n">
        <x:v>131</x:v>
      </x:c>
      <x:c r="J4846" s="4" t="n">
        <x:v>0.305</x:v>
      </x:c>
      <x:c r="K4846" s="4">
        <x:f>I4846*J4846</x:f>
      </x:c>
      <x:c r="L4846" s="4" t="n">
        <x:v>119.4</x:v>
      </x:c>
      <x:c r="M4846" s="5">
        <x:f>J4846/4.353*100</x:f>
      </x:c>
      <x:c r="N4846" s="6">
        <x:f>M4846*L4846/100</x:f>
      </x:c>
      <x:c r="O4846" s="6">
        <x:f>H4846-N4846</x:f>
      </x:c>
    </x:row>
    <x:row r="4847" spans="1:25">
      <x:c r="A4847" s="0" t="s">
        <x:v>29</x:v>
      </x:c>
      <x:c r="B4847" s="0" t="n">
        <x:v>2956</x:v>
      </x:c>
      <x:c r="C4847" s="0" t="s">
        <x:v>21</x:v>
      </x:c>
      <x:c r="D4847" s="0" t="s">
        <x:v>22</x:v>
      </x:c>
      <x:c r="E4847" s="0" t="s">
        <x:v>23</x:v>
      </x:c>
      <x:c r="F4847" s="0" t="s">
        <x:v>20</x:v>
      </x:c>
      <x:c r="G4847" s="0" t="n">
        <x:v>131</x:v>
      </x:c>
      <x:c r="H4847" s="4" t="n">
        <x:v>43.384</x:v>
      </x:c>
      <x:c r="I4847" s="4" t="n">
        <x:v>131</x:v>
      </x:c>
      <x:c r="J4847" s="4" t="n">
        <x:v>0.331</x:v>
      </x:c>
      <x:c r="K4847" s="4">
        <x:f>I4847*J4847</x:f>
      </x:c>
      <x:c r="L4847" s="4" t="n">
        <x:v>119.4</x:v>
      </x:c>
      <x:c r="M4847" s="5">
        <x:f>J4847/4.353*100</x:f>
      </x:c>
      <x:c r="N4847" s="6">
        <x:f>M4847*L4847/100</x:f>
      </x:c>
      <x:c r="O4847" s="6">
        <x:f>H4847-N4847</x:f>
      </x:c>
    </x:row>
    <x:row r="4848" spans="1:25">
      <x:c r="A4848" s="0" t="s">
        <x:v>29</x:v>
      </x:c>
      <x:c r="B4848" s="0" t="n">
        <x:v>2956</x:v>
      </x:c>
      <x:c r="C4848" s="0" t="s">
        <x:v>21</x:v>
      </x:c>
      <x:c r="D4848" s="0" t="s">
        <x:v>22</x:v>
      </x:c>
      <x:c r="E4848" s="0" t="s">
        <x:v>23</x:v>
      </x:c>
      <x:c r="F4848" s="0" t="s">
        <x:v>20</x:v>
      </x:c>
      <x:c r="G4848" s="0" t="n">
        <x:v>131</x:v>
      </x:c>
      <x:c r="H4848" s="4" t="n">
        <x:v>43.384</x:v>
      </x:c>
      <x:c r="I4848" s="4" t="n">
        <x:v>131</x:v>
      </x:c>
      <x:c r="J4848" s="4" t="n">
        <x:v>0.331</x:v>
      </x:c>
      <x:c r="K4848" s="4">
        <x:f>I4848*J4848</x:f>
      </x:c>
      <x:c r="L4848" s="4" t="n">
        <x:v>119.4</x:v>
      </x:c>
      <x:c r="M4848" s="5">
        <x:f>J4848/4.353*100</x:f>
      </x:c>
      <x:c r="N4848" s="6">
        <x:f>M4848*L4848/100</x:f>
      </x:c>
      <x:c r="O4848" s="6">
        <x:f>H4848-N4848</x:f>
      </x:c>
    </x:row>
    <x:row r="4849" spans="1:25">
      <x:c r="A4849" s="0" t="s">
        <x:v>29</x:v>
      </x:c>
      <x:c r="B4849" s="0" t="n">
        <x:v>2956</x:v>
      </x:c>
      <x:c r="C4849" s="0" t="s">
        <x:v>21</x:v>
      </x:c>
      <x:c r="D4849" s="0" t="s">
        <x:v>22</x:v>
      </x:c>
      <x:c r="E4849" s="0" t="s">
        <x:v>23</x:v>
      </x:c>
      <x:c r="F4849" s="0" t="s">
        <x:v>20</x:v>
      </x:c>
      <x:c r="G4849" s="0" t="n">
        <x:v>131</x:v>
      </x:c>
      <x:c r="H4849" s="4" t="n">
        <x:v>43.384</x:v>
      </x:c>
      <x:c r="I4849" s="4" t="n">
        <x:v>131</x:v>
      </x:c>
      <x:c r="J4849" s="4" t="n">
        <x:v>0.331</x:v>
      </x:c>
      <x:c r="K4849" s="4">
        <x:f>I4849*J4849</x:f>
      </x:c>
      <x:c r="L4849" s="4" t="n">
        <x:v>119.4</x:v>
      </x:c>
      <x:c r="M4849" s="5">
        <x:f>J4849/4.353*100</x:f>
      </x:c>
      <x:c r="N4849" s="6">
        <x:f>M4849*L4849/100</x:f>
      </x:c>
      <x:c r="O4849" s="6">
        <x:f>H4849-N4849</x:f>
      </x:c>
    </x:row>
    <x:row r="4850" spans="1:25">
      <x:c r="A4850" s="0" t="s">
        <x:v>29</x:v>
      </x:c>
      <x:c r="B4850" s="0" t="n">
        <x:v>2956</x:v>
      </x:c>
      <x:c r="C4850" s="0" t="s">
        <x:v>21</x:v>
      </x:c>
      <x:c r="D4850" s="0" t="s">
        <x:v>22</x:v>
      </x:c>
      <x:c r="E4850" s="0" t="s">
        <x:v>23</x:v>
      </x:c>
      <x:c r="F4850" s="0" t="s">
        <x:v>20</x:v>
      </x:c>
      <x:c r="G4850" s="0" t="n">
        <x:v>131</x:v>
      </x:c>
      <x:c r="H4850" s="4" t="n">
        <x:v>43.384</x:v>
      </x:c>
      <x:c r="I4850" s="4" t="n">
        <x:v>131</x:v>
      </x:c>
      <x:c r="J4850" s="4" t="n">
        <x:v>0.331</x:v>
      </x:c>
      <x:c r="K4850" s="4">
        <x:f>I4850*J4850</x:f>
      </x:c>
      <x:c r="L4850" s="4" t="n">
        <x:v>119.4</x:v>
      </x:c>
      <x:c r="M4850" s="5">
        <x:f>J4850/4.353*100</x:f>
      </x:c>
      <x:c r="N4850" s="6">
        <x:f>M4850*L4850/100</x:f>
      </x:c>
      <x:c r="O4850" s="6">
        <x:f>H4850-N4850</x:f>
      </x:c>
    </x:row>
    <x:row r="4851" spans="1:25">
      <x:c r="A4851" s="0" t="s">
        <x:v>29</x:v>
      </x:c>
      <x:c r="B4851" s="0" t="n">
        <x:v>2956</x:v>
      </x:c>
      <x:c r="C4851" s="0" t="s">
        <x:v>21</x:v>
      </x:c>
      <x:c r="D4851" s="0" t="s">
        <x:v>22</x:v>
      </x:c>
      <x:c r="E4851" s="0" t="s">
        <x:v>23</x:v>
      </x:c>
      <x:c r="F4851" s="0" t="s">
        <x:v>20</x:v>
      </x:c>
      <x:c r="G4851" s="0" t="n">
        <x:v>131</x:v>
      </x:c>
      <x:c r="H4851" s="4" t="n">
        <x:v>39.897</x:v>
      </x:c>
      <x:c r="I4851" s="4" t="n">
        <x:v>131</x:v>
      </x:c>
      <x:c r="J4851" s="4" t="n">
        <x:v>0.305</x:v>
      </x:c>
      <x:c r="K4851" s="4">
        <x:f>I4851*J4851</x:f>
      </x:c>
      <x:c r="L4851" s="4" t="n">
        <x:v>119.4</x:v>
      </x:c>
      <x:c r="M4851" s="5">
        <x:f>J4851/4.353*100</x:f>
      </x:c>
      <x:c r="N4851" s="6">
        <x:f>M4851*L4851/100</x:f>
      </x:c>
      <x:c r="O4851" s="6">
        <x:f>H4851-N4851</x:f>
      </x:c>
    </x:row>
    <x:row r="4852" spans="1:25">
      <x:c r="A4852" s="0" t="s">
        <x:v>29</x:v>
      </x:c>
      <x:c r="B4852" s="0" t="n">
        <x:v>2956</x:v>
      </x:c>
      <x:c r="C4852" s="0" t="s">
        <x:v>21</x:v>
      </x:c>
      <x:c r="D4852" s="0" t="s">
        <x:v>22</x:v>
      </x:c>
      <x:c r="E4852" s="0" t="s">
        <x:v>23</x:v>
      </x:c>
      <x:c r="F4852" s="0" t="s">
        <x:v>20</x:v>
      </x:c>
      <x:c r="G4852" s="0" t="n">
        <x:v>131</x:v>
      </x:c>
      <x:c r="H4852" s="4" t="n">
        <x:v>3.751</x:v>
      </x:c>
      <x:c r="I4852" s="4" t="n">
        <x:v>131</x:v>
      </x:c>
      <x:c r="J4852" s="4" t="n">
        <x:v>0.029</x:v>
      </x:c>
      <x:c r="K4852" s="4">
        <x:f>I4852*J4852</x:f>
      </x:c>
      <x:c r="L4852" s="4" t="n">
        <x:v>119.4</x:v>
      </x:c>
      <x:c r="M4852" s="5">
        <x:f>J4852/4.353*100</x:f>
      </x:c>
      <x:c r="N4852" s="6">
        <x:f>M4852*L4852/100</x:f>
      </x:c>
      <x:c r="O4852" s="6">
        <x:f>H4852-N4852</x:f>
      </x:c>
    </x:row>
    <x:row r="4853" spans="1:25">
      <x:c r="A4853" s="0" t="s">
        <x:v>29</x:v>
      </x:c>
      <x:c r="B4853" s="0" t="n">
        <x:v>2956</x:v>
      </x:c>
      <x:c r="C4853" s="0" t="s">
        <x:v>21</x:v>
      </x:c>
      <x:c r="D4853" s="0" t="s">
        <x:v>28</x:v>
      </x:c>
      <x:c r="E4853" s="0" t="s">
        <x:v>19</x:v>
      </x:c>
      <x:c r="F4853" s="0" t="s">
        <x:v>26</x:v>
      </x:c>
      <x:c r="G4853" s="0" t="n">
        <x:v>131</x:v>
      </x:c>
      <x:c r="H4853" s="4" t="n">
        <x:v>34.061</x:v>
      </x:c>
      <x:c r="I4853" s="4" t="n">
        <x:v>131</x:v>
      </x:c>
      <x:c r="J4853" s="4" t="n">
        <x:v>0.26</x:v>
      </x:c>
      <x:c r="K4853" s="4">
        <x:f>I4853*J4853</x:f>
      </x:c>
      <x:c r="L4853" s="4" t="n">
        <x:v>119.4</x:v>
      </x:c>
      <x:c r="M4853" s="5">
        <x:f>J4853/4.353*100</x:f>
      </x:c>
      <x:c r="N4853" s="6">
        <x:f>M4853*L4853/100</x:f>
      </x:c>
      <x:c r="O4853" s="6">
        <x:f>H4853-N4853</x:f>
      </x:c>
    </x:row>
    <x:row r="4854" spans="1:25">
      <x:c r="A4854" s="0" t="s">
        <x:v>29</x:v>
      </x:c>
      <x:c r="B4854" s="0" t="n">
        <x:v>2956</x:v>
      </x:c>
      <x:c r="C4854" s="0" t="s">
        <x:v>21</x:v>
      </x:c>
      <x:c r="D4854" s="0" t="s">
        <x:v>28</x:v>
      </x:c>
      <x:c r="E4854" s="0" t="s">
        <x:v>23</x:v>
      </x:c>
      <x:c r="F4854" s="0" t="s">
        <x:v>26</x:v>
      </x:c>
      <x:c r="G4854" s="0" t="n">
        <x:v>131</x:v>
      </x:c>
      <x:c r="H4854" s="4" t="n">
        <x:v>199.12</x:v>
      </x:c>
      <x:c r="I4854" s="4" t="n">
        <x:v>131</x:v>
      </x:c>
      <x:c r="J4854" s="4" t="n">
        <x:v>1.52</x:v>
      </x:c>
      <x:c r="K4854" s="4">
        <x:f>I4854*J4854</x:f>
      </x:c>
      <x:c r="L4854" s="4" t="n">
        <x:v>119.4</x:v>
      </x:c>
      <x:c r="M4854" s="5">
        <x:f>J4854/4.353*100</x:f>
      </x:c>
      <x:c r="N4854" s="6">
        <x:f>M4854*L4854/100</x:f>
      </x:c>
      <x:c r="O4854" s="6">
        <x:f>H4854-N4854</x:f>
      </x:c>
    </x:row>
    <x:row r="4855" spans="1:25">
      <x:c r="A4855" s="0" t="s">
        <x:v>80</x:v>
      </x:c>
      <x:c r="B4855" s="0" t="n">
        <x:v>2957</x:v>
      </x:c>
      <x:c r="C4855" s="0" t="s">
        <x:v>21</x:v>
      </x:c>
      <x:c r="D4855" s="0" t="s">
        <x:v>42</x:v>
      </x:c>
      <x:c r="E4855" s="0" t="s">
        <x:v>44</x:v>
      </x:c>
      <x:c r="F4855" s="0" t="s">
        <x:v>20</x:v>
      </x:c>
      <x:c r="G4855" s="0" t="n">
        <x:v>100</x:v>
      </x:c>
      <x:c r="H4855" s="4" t="n">
        <x:v>30</x:v>
      </x:c>
      <x:c r="I4855" s="4" t="n">
        <x:v>100</x:v>
      </x:c>
      <x:c r="J4855" s="4" t="n">
        <x:v>0.3</x:v>
      </x:c>
      <x:c r="K4855" s="4">
        <x:f>I4855*J4855</x:f>
      </x:c>
      <x:c r="L4855" s="4" t="n">
        <x:v>43.402</x:v>
      </x:c>
      <x:c r="M4855" s="5">
        <x:f>J4855/3.83*100</x:f>
      </x:c>
      <x:c r="N4855" s="6">
        <x:f>M4855*L4855/100</x:f>
      </x:c>
      <x:c r="O4855" s="6">
        <x:f>H4855-N4855</x:f>
      </x:c>
    </x:row>
    <x:row r="4856" spans="1:25">
      <x:c r="A4856" s="0" t="s">
        <x:v>80</x:v>
      </x:c>
      <x:c r="B4856" s="0" t="n">
        <x:v>2957</x:v>
      </x:c>
      <x:c r="C4856" s="0" t="s">
        <x:v>21</x:v>
      </x:c>
      <x:c r="D4856" s="0" t="s">
        <x:v>42</x:v>
      </x:c>
      <x:c r="E4856" s="0" t="s">
        <x:v>43</x:v>
      </x:c>
      <x:c r="F4856" s="0" t="s">
        <x:v>20</x:v>
      </x:c>
      <x:c r="G4856" s="0" t="n">
        <x:v>100</x:v>
      </x:c>
      <x:c r="H4856" s="4" t="n">
        <x:v>30</x:v>
      </x:c>
      <x:c r="I4856" s="4" t="n">
        <x:v>100</x:v>
      </x:c>
      <x:c r="J4856" s="4" t="n">
        <x:v>0.3</x:v>
      </x:c>
      <x:c r="K4856" s="4">
        <x:f>I4856*J4856</x:f>
      </x:c>
      <x:c r="L4856" s="4" t="n">
        <x:v>43.402</x:v>
      </x:c>
      <x:c r="M4856" s="5">
        <x:f>J4856/3.83*100</x:f>
      </x:c>
      <x:c r="N4856" s="6">
        <x:f>M4856*L4856/100</x:f>
      </x:c>
      <x:c r="O4856" s="6">
        <x:f>H4856-N4856</x:f>
      </x:c>
    </x:row>
    <x:row r="4857" spans="1:25">
      <x:c r="A4857" s="0" t="s">
        <x:v>80</x:v>
      </x:c>
      <x:c r="B4857" s="0" t="n">
        <x:v>2957</x:v>
      </x:c>
      <x:c r="C4857" s="0" t="s">
        <x:v>21</x:v>
      </x:c>
      <x:c r="D4857" s="0" t="s">
        <x:v>33</x:v>
      </x:c>
      <x:c r="E4857" s="0" t="s">
        <x:v>45</x:v>
      </x:c>
      <x:c r="F4857" s="0" t="s">
        <x:v>26</x:v>
      </x:c>
      <x:c r="G4857" s="0" t="n">
        <x:v>100</x:v>
      </x:c>
      <x:c r="H4857" s="4" t="n">
        <x:v>148.001</x:v>
      </x:c>
      <x:c r="I4857" s="4" t="n">
        <x:v>100</x:v>
      </x:c>
      <x:c r="J4857" s="4" t="n">
        <x:v>1.48</x:v>
      </x:c>
      <x:c r="K4857" s="4">
        <x:f>I4857*J4857</x:f>
      </x:c>
      <x:c r="L4857" s="4" t="n">
        <x:v>43.402</x:v>
      </x:c>
      <x:c r="M4857" s="5">
        <x:f>J4857/3.83*100</x:f>
      </x:c>
      <x:c r="N4857" s="6">
        <x:f>M4857*L4857/100</x:f>
      </x:c>
      <x:c r="O4857" s="6">
        <x:f>H4857-N4857</x:f>
      </x:c>
    </x:row>
    <x:row r="4858" spans="1:25">
      <x:c r="A4858" s="0" t="s">
        <x:v>80</x:v>
      </x:c>
      <x:c r="B4858" s="0" t="n">
        <x:v>2957</x:v>
      </x:c>
      <x:c r="C4858" s="0" t="s">
        <x:v>21</x:v>
      </x:c>
      <x:c r="D4858" s="0" t="s">
        <x:v>150</x:v>
      </x:c>
      <x:c r="E4858" s="0" t="s">
        <x:v>46</x:v>
      </x:c>
      <x:c r="F4858" s="0" t="s">
        <x:v>26</x:v>
      </x:c>
      <x:c r="G4858" s="0" t="n">
        <x:v>100</x:v>
      </x:c>
      <x:c r="H4858" s="4" t="n">
        <x:v>175</x:v>
      </x:c>
      <x:c r="I4858" s="4" t="n">
        <x:v>100</x:v>
      </x:c>
      <x:c r="J4858" s="4" t="n">
        <x:v>1.75</x:v>
      </x:c>
      <x:c r="K4858" s="4">
        <x:f>I4858*J4858</x:f>
      </x:c>
      <x:c r="L4858" s="4" t="n">
        <x:v>43.402</x:v>
      </x:c>
      <x:c r="M4858" s="5">
        <x:f>J4858/3.83*100</x:f>
      </x:c>
      <x:c r="N4858" s="6">
        <x:f>M4858*L4858/100</x:f>
      </x:c>
      <x:c r="O4858" s="6">
        <x:f>H4858-N4858</x:f>
      </x:c>
    </x:row>
    <x:row r="4859" spans="1:25">
      <x:c r="A4859" s="0" t="s">
        <x:v>146</x:v>
      </x:c>
      <x:c r="B4859" s="0" t="n">
        <x:v>2959</x:v>
      </x:c>
      <x:c r="C4859" s="0" t="s">
        <x:v>21</x:v>
      </x:c>
      <x:c r="D4859" s="0" t="s">
        <x:v>22</x:v>
      </x:c>
      <x:c r="E4859" s="0" t="s">
        <x:v>23</x:v>
      </x:c>
      <x:c r="F4859" s="0" t="s">
        <x:v>20</x:v>
      </x:c>
      <x:c r="G4859" s="0" t="n">
        <x:v>142</x:v>
      </x:c>
      <x:c r="H4859" s="4" t="n">
        <x:v>43.384</x:v>
      </x:c>
      <x:c r="I4859" s="4" t="n">
        <x:v>142</x:v>
      </x:c>
      <x:c r="J4859" s="4" t="n">
        <x:v>0.306</x:v>
      </x:c>
      <x:c r="K4859" s="4">
        <x:f>I4859*J4859</x:f>
      </x:c>
      <x:c r="L4859" s="4" t="n">
        <x:v>97.498</x:v>
      </x:c>
      <x:c r="M4859" s="5">
        <x:f>J4859/2.559*100</x:f>
      </x:c>
      <x:c r="N4859" s="6">
        <x:f>M4859*L4859/100</x:f>
      </x:c>
      <x:c r="O4859" s="6">
        <x:f>H4859-N4859</x:f>
      </x:c>
    </x:row>
    <x:row r="4860" spans="1:25">
      <x:c r="A4860" s="0" t="s">
        <x:v>146</x:v>
      </x:c>
      <x:c r="B4860" s="0" t="n">
        <x:v>2959</x:v>
      </x:c>
      <x:c r="C4860" s="0" t="s">
        <x:v>21</x:v>
      </x:c>
      <x:c r="D4860" s="0" t="s">
        <x:v>22</x:v>
      </x:c>
      <x:c r="E4860" s="0" t="s">
        <x:v>23</x:v>
      </x:c>
      <x:c r="F4860" s="0" t="s">
        <x:v>20</x:v>
      </x:c>
      <x:c r="G4860" s="0" t="n">
        <x:v>142</x:v>
      </x:c>
      <x:c r="H4860" s="4" t="n">
        <x:v>13.64</x:v>
      </x:c>
      <x:c r="I4860" s="4" t="n">
        <x:v>142</x:v>
      </x:c>
      <x:c r="J4860" s="4" t="n">
        <x:v>0.096</x:v>
      </x:c>
      <x:c r="K4860" s="4">
        <x:f>I4860*J4860</x:f>
      </x:c>
      <x:c r="L4860" s="4" t="n">
        <x:v>97.498</x:v>
      </x:c>
      <x:c r="M4860" s="5">
        <x:f>J4860/2.559*100</x:f>
      </x:c>
      <x:c r="N4860" s="6">
        <x:f>M4860*L4860/100</x:f>
      </x:c>
      <x:c r="O4860" s="6">
        <x:f>H4860-N4860</x:f>
      </x:c>
    </x:row>
    <x:row r="4861" spans="1:25">
      <x:c r="A4861" s="0" t="s">
        <x:v>146</x:v>
      </x:c>
      <x:c r="B4861" s="0" t="n">
        <x:v>2959</x:v>
      </x:c>
      <x:c r="C4861" s="0" t="s">
        <x:v>21</x:v>
      </x:c>
      <x:c r="D4861" s="0" t="s">
        <x:v>22</x:v>
      </x:c>
      <x:c r="E4861" s="0" t="s">
        <x:v>23</x:v>
      </x:c>
      <x:c r="F4861" s="0" t="s">
        <x:v>20</x:v>
      </x:c>
      <x:c r="G4861" s="0" t="n">
        <x:v>142</x:v>
      </x:c>
      <x:c r="H4861" s="4" t="n">
        <x:v>6.82</x:v>
      </x:c>
      <x:c r="I4861" s="4" t="n">
        <x:v>142</x:v>
      </x:c>
      <x:c r="J4861" s="4" t="n">
        <x:v>0.048</x:v>
      </x:c>
      <x:c r="K4861" s="4">
        <x:f>I4861*J4861</x:f>
      </x:c>
      <x:c r="L4861" s="4" t="n">
        <x:v>97.498</x:v>
      </x:c>
      <x:c r="M4861" s="5">
        <x:f>J4861/2.559*100</x:f>
      </x:c>
      <x:c r="N4861" s="6">
        <x:f>M4861*L4861/100</x:f>
      </x:c>
      <x:c r="O4861" s="6">
        <x:f>H4861-N4861</x:f>
      </x:c>
    </x:row>
    <x:row r="4862" spans="1:25">
      <x:c r="A4862" s="0" t="s">
        <x:v>146</x:v>
      </x:c>
      <x:c r="B4862" s="0" t="n">
        <x:v>2959</x:v>
      </x:c>
      <x:c r="C4862" s="0" t="s">
        <x:v>21</x:v>
      </x:c>
      <x:c r="D4862" s="0" t="s">
        <x:v>22</x:v>
      </x:c>
      <x:c r="E4862" s="0" t="s">
        <x:v>23</x:v>
      </x:c>
      <x:c r="F4862" s="0" t="s">
        <x:v>20</x:v>
      </x:c>
      <x:c r="G4862" s="0" t="n">
        <x:v>142</x:v>
      </x:c>
      <x:c r="H4862" s="4" t="n">
        <x:v>39.897</x:v>
      </x:c>
      <x:c r="I4862" s="4" t="n">
        <x:v>142</x:v>
      </x:c>
      <x:c r="J4862" s="4" t="n">
        <x:v>0.281</x:v>
      </x:c>
      <x:c r="K4862" s="4">
        <x:f>I4862*J4862</x:f>
      </x:c>
      <x:c r="L4862" s="4" t="n">
        <x:v>97.498</x:v>
      </x:c>
      <x:c r="M4862" s="5">
        <x:f>J4862/2.559*100</x:f>
      </x:c>
      <x:c r="N4862" s="6">
        <x:f>M4862*L4862/100</x:f>
      </x:c>
      <x:c r="O4862" s="6">
        <x:f>H4862-N4862</x:f>
      </x:c>
    </x:row>
    <x:row r="4863" spans="1:25">
      <x:c r="A4863" s="0" t="s">
        <x:v>146</x:v>
      </x:c>
      <x:c r="B4863" s="0" t="n">
        <x:v>2959</x:v>
      </x:c>
      <x:c r="C4863" s="0" t="s">
        <x:v>21</x:v>
      </x:c>
      <x:c r="D4863" s="0" t="s">
        <x:v>22</x:v>
      </x:c>
      <x:c r="E4863" s="0" t="s">
        <x:v>23</x:v>
      </x:c>
      <x:c r="F4863" s="0" t="s">
        <x:v>20</x:v>
      </x:c>
      <x:c r="G4863" s="0" t="n">
        <x:v>142</x:v>
      </x:c>
      <x:c r="H4863" s="4" t="n">
        <x:v>6.82</x:v>
      </x:c>
      <x:c r="I4863" s="4" t="n">
        <x:v>142</x:v>
      </x:c>
      <x:c r="J4863" s="4" t="n">
        <x:v>0.048</x:v>
      </x:c>
      <x:c r="K4863" s="4">
        <x:f>I4863*J4863</x:f>
      </x:c>
      <x:c r="L4863" s="4" t="n">
        <x:v>97.498</x:v>
      </x:c>
      <x:c r="M4863" s="5">
        <x:f>J4863/2.559*100</x:f>
      </x:c>
      <x:c r="N4863" s="6">
        <x:f>M4863*L4863/100</x:f>
      </x:c>
      <x:c r="O4863" s="6">
        <x:f>H4863-N4863</x:f>
      </x:c>
    </x:row>
    <x:row r="4864" spans="1:25">
      <x:c r="A4864" s="0" t="s">
        <x:v>146</x:v>
      </x:c>
      <x:c r="B4864" s="0" t="n">
        <x:v>2959</x:v>
      </x:c>
      <x:c r="C4864" s="0" t="s">
        <x:v>21</x:v>
      </x:c>
      <x:c r="D4864" s="0" t="s">
        <x:v>28</x:v>
      </x:c>
      <x:c r="E4864" s="0" t="s">
        <x:v>19</x:v>
      </x:c>
      <x:c r="F4864" s="0" t="s">
        <x:v>26</x:v>
      </x:c>
      <x:c r="G4864" s="0" t="n">
        <x:v>142</x:v>
      </x:c>
      <x:c r="H4864" s="4" t="n">
        <x:v>36.922</x:v>
      </x:c>
      <x:c r="I4864" s="4" t="n">
        <x:v>142</x:v>
      </x:c>
      <x:c r="J4864" s="4" t="n">
        <x:v>0.26</x:v>
      </x:c>
      <x:c r="K4864" s="4">
        <x:f>I4864*J4864</x:f>
      </x:c>
      <x:c r="L4864" s="4" t="n">
        <x:v>97.498</x:v>
      </x:c>
      <x:c r="M4864" s="5">
        <x:f>J4864/2.559*100</x:f>
      </x:c>
      <x:c r="N4864" s="6">
        <x:f>M4864*L4864/100</x:f>
      </x:c>
      <x:c r="O4864" s="6">
        <x:f>H4864-N4864</x:f>
      </x:c>
    </x:row>
    <x:row r="4865" spans="1:25">
      <x:c r="A4865" s="0" t="s">
        <x:v>146</x:v>
      </x:c>
      <x:c r="B4865" s="0" t="n">
        <x:v>2959</x:v>
      </x:c>
      <x:c r="C4865" s="0" t="s">
        <x:v>21</x:v>
      </x:c>
      <x:c r="D4865" s="0" t="s">
        <x:v>28</x:v>
      </x:c>
      <x:c r="E4865" s="0" t="s">
        <x:v>23</x:v>
      </x:c>
      <x:c r="F4865" s="0" t="s">
        <x:v>26</x:v>
      </x:c>
      <x:c r="G4865" s="0" t="n">
        <x:v>142</x:v>
      </x:c>
      <x:c r="H4865" s="4" t="n">
        <x:v>215.839</x:v>
      </x:c>
      <x:c r="I4865" s="4" t="n">
        <x:v>142</x:v>
      </x:c>
      <x:c r="J4865" s="4" t="n">
        <x:v>1.52</x:v>
      </x:c>
      <x:c r="K4865" s="4">
        <x:f>I4865*J4865</x:f>
      </x:c>
      <x:c r="L4865" s="4" t="n">
        <x:v>97.498</x:v>
      </x:c>
      <x:c r="M4865" s="5">
        <x:f>J4865/2.559*100</x:f>
      </x:c>
      <x:c r="N4865" s="6">
        <x:f>M4865*L4865/100</x:f>
      </x:c>
      <x:c r="O4865" s="6">
        <x:f>H4865-N4865</x:f>
      </x:c>
    </x:row>
    <x:row r="4866" spans="1:25">
      <x:c r="A4866" s="0" t="s">
        <x:v>69</x:v>
      </x:c>
      <x:c r="B4866" s="0" t="n">
        <x:v>2961</x:v>
      </x:c>
      <x:c r="C4866" s="0" t="s">
        <x:v>21</x:v>
      </x:c>
      <x:c r="D4866" s="0" t="s">
        <x:v>22</x:v>
      </x:c>
      <x:c r="E4866" s="0" t="s">
        <x:v>23</x:v>
      </x:c>
      <x:c r="F4866" s="0" t="s">
        <x:v>20</x:v>
      </x:c>
      <x:c r="G4866" s="0" t="n">
        <x:v>117</x:v>
      </x:c>
      <x:c r="H4866" s="4" t="n">
        <x:v>43.384</x:v>
      </x:c>
      <x:c r="I4866" s="4" t="n">
        <x:v>117</x:v>
      </x:c>
      <x:c r="J4866" s="4" t="n">
        <x:v>0.371</x:v>
      </x:c>
      <x:c r="K4866" s="4">
        <x:f>I4866*J4866</x:f>
      </x:c>
      <x:c r="L4866" s="4" t="n">
        <x:v>60.403</x:v>
      </x:c>
      <x:c r="M4866" s="5">
        <x:f>J4866/3.281*100</x:f>
      </x:c>
      <x:c r="N4866" s="6">
        <x:f>M4866*L4866/100</x:f>
      </x:c>
      <x:c r="O4866" s="6">
        <x:f>H4866-N4866</x:f>
      </x:c>
    </x:row>
    <x:row r="4867" spans="1:25">
      <x:c r="A4867" s="0" t="s">
        <x:v>69</x:v>
      </x:c>
      <x:c r="B4867" s="0" t="n">
        <x:v>2961</x:v>
      </x:c>
      <x:c r="C4867" s="0" t="s">
        <x:v>21</x:v>
      </x:c>
      <x:c r="D4867" s="0" t="s">
        <x:v>22</x:v>
      </x:c>
      <x:c r="E4867" s="0" t="s">
        <x:v>23</x:v>
      </x:c>
      <x:c r="F4867" s="0" t="s">
        <x:v>20</x:v>
      </x:c>
      <x:c r="G4867" s="0" t="n">
        <x:v>117</x:v>
      </x:c>
      <x:c r="H4867" s="4" t="n">
        <x:v>43.384</x:v>
      </x:c>
      <x:c r="I4867" s="4" t="n">
        <x:v>117</x:v>
      </x:c>
      <x:c r="J4867" s="4" t="n">
        <x:v>0.371</x:v>
      </x:c>
      <x:c r="K4867" s="4">
        <x:f>I4867*J4867</x:f>
      </x:c>
      <x:c r="L4867" s="4" t="n">
        <x:v>60.403</x:v>
      </x:c>
      <x:c r="M4867" s="5">
        <x:f>J4867/3.281*100</x:f>
      </x:c>
      <x:c r="N4867" s="6">
        <x:f>M4867*L4867/100</x:f>
      </x:c>
      <x:c r="O4867" s="6">
        <x:f>H4867-N4867</x:f>
      </x:c>
    </x:row>
    <x:row r="4868" spans="1:25">
      <x:c r="A4868" s="0" t="s">
        <x:v>69</x:v>
      </x:c>
      <x:c r="B4868" s="0" t="n">
        <x:v>2961</x:v>
      </x:c>
      <x:c r="C4868" s="0" t="s">
        <x:v>21</x:v>
      </x:c>
      <x:c r="D4868" s="0" t="s">
        <x:v>22</x:v>
      </x:c>
      <x:c r="E4868" s="0" t="s">
        <x:v>23</x:v>
      </x:c>
      <x:c r="F4868" s="0" t="s">
        <x:v>20</x:v>
      </x:c>
      <x:c r="G4868" s="0" t="n">
        <x:v>117</x:v>
      </x:c>
      <x:c r="H4868" s="4" t="n">
        <x:v>34.1</x:v>
      </x:c>
      <x:c r="I4868" s="4" t="n">
        <x:v>117</x:v>
      </x:c>
      <x:c r="J4868" s="4" t="n">
        <x:v>0.291</x:v>
      </x:c>
      <x:c r="K4868" s="4">
        <x:f>I4868*J4868</x:f>
      </x:c>
      <x:c r="L4868" s="4" t="n">
        <x:v>60.403</x:v>
      </x:c>
      <x:c r="M4868" s="5">
        <x:f>J4868/3.281*100</x:f>
      </x:c>
      <x:c r="N4868" s="6">
        <x:f>M4868*L4868/100</x:f>
      </x:c>
      <x:c r="O4868" s="6">
        <x:f>H4868-N4868</x:f>
      </x:c>
    </x:row>
    <x:row r="4869" spans="1:25">
      <x:c r="A4869" s="0" t="s">
        <x:v>69</x:v>
      </x:c>
      <x:c r="B4869" s="0" t="n">
        <x:v>2961</x:v>
      </x:c>
      <x:c r="C4869" s="0" t="s">
        <x:v>21</x:v>
      </x:c>
      <x:c r="D4869" s="0" t="s">
        <x:v>22</x:v>
      </x:c>
      <x:c r="E4869" s="0" t="s">
        <x:v>23</x:v>
      </x:c>
      <x:c r="F4869" s="0" t="s">
        <x:v>20</x:v>
      </x:c>
      <x:c r="G4869" s="0" t="n">
        <x:v>117</x:v>
      </x:c>
      <x:c r="H4869" s="4" t="n">
        <x:v>13.64</x:v>
      </x:c>
      <x:c r="I4869" s="4" t="n">
        <x:v>117</x:v>
      </x:c>
      <x:c r="J4869" s="4" t="n">
        <x:v>0.117</x:v>
      </x:c>
      <x:c r="K4869" s="4">
        <x:f>I4869*J4869</x:f>
      </x:c>
      <x:c r="L4869" s="4" t="n">
        <x:v>60.403</x:v>
      </x:c>
      <x:c r="M4869" s="5">
        <x:f>J4869/3.281*100</x:f>
      </x:c>
      <x:c r="N4869" s="6">
        <x:f>M4869*L4869/100</x:f>
      </x:c>
      <x:c r="O4869" s="6">
        <x:f>H4869-N4869</x:f>
      </x:c>
    </x:row>
    <x:row r="4870" spans="1:25">
      <x:c r="A4870" s="0" t="s">
        <x:v>69</x:v>
      </x:c>
      <x:c r="B4870" s="0" t="n">
        <x:v>2961</x:v>
      </x:c>
      <x:c r="C4870" s="0" t="s">
        <x:v>21</x:v>
      </x:c>
      <x:c r="D4870" s="0" t="s">
        <x:v>22</x:v>
      </x:c>
      <x:c r="E4870" s="0" t="s">
        <x:v>23</x:v>
      </x:c>
      <x:c r="F4870" s="0" t="s">
        <x:v>20</x:v>
      </x:c>
      <x:c r="G4870" s="0" t="n">
        <x:v>117</x:v>
      </x:c>
      <x:c r="H4870" s="4" t="n">
        <x:v>13.64</x:v>
      </x:c>
      <x:c r="I4870" s="4" t="n">
        <x:v>117</x:v>
      </x:c>
      <x:c r="J4870" s="4" t="n">
        <x:v>0.117</x:v>
      </x:c>
      <x:c r="K4870" s="4">
        <x:f>I4870*J4870</x:f>
      </x:c>
      <x:c r="L4870" s="4" t="n">
        <x:v>60.403</x:v>
      </x:c>
      <x:c r="M4870" s="5">
        <x:f>J4870/3.281*100</x:f>
      </x:c>
      <x:c r="N4870" s="6">
        <x:f>M4870*L4870/100</x:f>
      </x:c>
      <x:c r="O4870" s="6">
        <x:f>H4870-N4870</x:f>
      </x:c>
    </x:row>
    <x:row r="4871" spans="1:25">
      <x:c r="A4871" s="0" t="s">
        <x:v>69</x:v>
      </x:c>
      <x:c r="B4871" s="0" t="n">
        <x:v>2961</x:v>
      </x:c>
      <x:c r="C4871" s="0" t="s">
        <x:v>21</x:v>
      </x:c>
      <x:c r="D4871" s="0" t="s">
        <x:v>22</x:v>
      </x:c>
      <x:c r="E4871" s="0" t="s">
        <x:v>23</x:v>
      </x:c>
      <x:c r="F4871" s="0" t="s">
        <x:v>20</x:v>
      </x:c>
      <x:c r="G4871" s="0" t="n">
        <x:v>117</x:v>
      </x:c>
      <x:c r="H4871" s="4" t="n">
        <x:v>13.64</x:v>
      </x:c>
      <x:c r="I4871" s="4" t="n">
        <x:v>117</x:v>
      </x:c>
      <x:c r="J4871" s="4" t="n">
        <x:v>0.117</x:v>
      </x:c>
      <x:c r="K4871" s="4">
        <x:f>I4871*J4871</x:f>
      </x:c>
      <x:c r="L4871" s="4" t="n">
        <x:v>60.403</x:v>
      </x:c>
      <x:c r="M4871" s="5">
        <x:f>J4871/3.281*100</x:f>
      </x:c>
      <x:c r="N4871" s="6">
        <x:f>M4871*L4871/100</x:f>
      </x:c>
      <x:c r="O4871" s="6">
        <x:f>H4871-N4871</x:f>
      </x:c>
    </x:row>
    <x:row r="4872" spans="1:25">
      <x:c r="A4872" s="0" t="s">
        <x:v>69</x:v>
      </x:c>
      <x:c r="B4872" s="0" t="n">
        <x:v>2961</x:v>
      </x:c>
      <x:c r="C4872" s="0" t="s">
        <x:v>21</x:v>
      </x:c>
      <x:c r="D4872" s="0" t="s">
        <x:v>22</x:v>
      </x:c>
      <x:c r="E4872" s="0" t="s">
        <x:v>23</x:v>
      </x:c>
      <x:c r="F4872" s="0" t="s">
        <x:v>20</x:v>
      </x:c>
      <x:c r="G4872" s="0" t="n">
        <x:v>117</x:v>
      </x:c>
      <x:c r="H4872" s="4" t="n">
        <x:v>13.64</x:v>
      </x:c>
      <x:c r="I4872" s="4" t="n">
        <x:v>117</x:v>
      </x:c>
      <x:c r="J4872" s="4" t="n">
        <x:v>0.117</x:v>
      </x:c>
      <x:c r="K4872" s="4">
        <x:f>I4872*J4872</x:f>
      </x:c>
      <x:c r="L4872" s="4" t="n">
        <x:v>60.403</x:v>
      </x:c>
      <x:c r="M4872" s="5">
        <x:f>J4872/3.281*100</x:f>
      </x:c>
      <x:c r="N4872" s="6">
        <x:f>M4872*L4872/100</x:f>
      </x:c>
      <x:c r="O4872" s="6">
        <x:f>H4872-N4872</x:f>
      </x:c>
    </x:row>
    <x:row r="4873" spans="1:25">
      <x:c r="A4873" s="0" t="s">
        <x:v>69</x:v>
      </x:c>
      <x:c r="B4873" s="0" t="n">
        <x:v>2961</x:v>
      </x:c>
      <x:c r="C4873" s="0" t="s">
        <x:v>21</x:v>
      </x:c>
      <x:c r="D4873" s="0" t="s">
        <x:v>28</x:v>
      </x:c>
      <x:c r="E4873" s="0" t="s">
        <x:v>19</x:v>
      </x:c>
      <x:c r="F4873" s="0" t="s">
        <x:v>26</x:v>
      </x:c>
      <x:c r="G4873" s="0" t="n">
        <x:v>117</x:v>
      </x:c>
      <x:c r="H4873" s="4" t="n">
        <x:v>30.428</x:v>
      </x:c>
      <x:c r="I4873" s="4" t="n">
        <x:v>117</x:v>
      </x:c>
      <x:c r="J4873" s="4" t="n">
        <x:v>0.26</x:v>
      </x:c>
      <x:c r="K4873" s="4">
        <x:f>I4873*J4873</x:f>
      </x:c>
      <x:c r="L4873" s="4" t="n">
        <x:v>60.403</x:v>
      </x:c>
      <x:c r="M4873" s="5">
        <x:f>J4873/3.281*100</x:f>
      </x:c>
      <x:c r="N4873" s="6">
        <x:f>M4873*L4873/100</x:f>
      </x:c>
      <x:c r="O4873" s="6">
        <x:f>H4873-N4873</x:f>
      </x:c>
    </x:row>
    <x:row r="4874" spans="1:25">
      <x:c r="A4874" s="0" t="s">
        <x:v>69</x:v>
      </x:c>
      <x:c r="B4874" s="0" t="n">
        <x:v>2961</x:v>
      </x:c>
      <x:c r="C4874" s="0" t="s">
        <x:v>21</x:v>
      </x:c>
      <x:c r="D4874" s="0" t="s">
        <x:v>28</x:v>
      </x:c>
      <x:c r="E4874" s="0" t="s">
        <x:v>23</x:v>
      </x:c>
      <x:c r="F4874" s="0" t="s">
        <x:v>26</x:v>
      </x:c>
      <x:c r="G4874" s="0" t="n">
        <x:v>117</x:v>
      </x:c>
      <x:c r="H4874" s="4" t="n">
        <x:v>177.84</x:v>
      </x:c>
      <x:c r="I4874" s="4" t="n">
        <x:v>117</x:v>
      </x:c>
      <x:c r="J4874" s="4" t="n">
        <x:v>1.52</x:v>
      </x:c>
      <x:c r="K4874" s="4">
        <x:f>I4874*J4874</x:f>
      </x:c>
      <x:c r="L4874" s="4" t="n">
        <x:v>60.403</x:v>
      </x:c>
      <x:c r="M4874" s="5">
        <x:f>J4874/3.281*100</x:f>
      </x:c>
      <x:c r="N4874" s="6">
        <x:f>M4874*L4874/100</x:f>
      </x:c>
      <x:c r="O4874" s="6">
        <x:f>H4874-N4874</x:f>
      </x:c>
    </x:row>
    <x:row r="4875" spans="1:25">
      <x:c r="A4875" s="0" t="s">
        <x:v>50</x:v>
      </x:c>
      <x:c r="B4875" s="0" t="n">
        <x:v>2962</x:v>
      </x:c>
      <x:c r="C4875" s="0" t="s">
        <x:v>21</x:v>
      </x:c>
      <x:c r="D4875" s="0" t="s">
        <x:v>22</x:v>
      </x:c>
      <x:c r="E4875" s="0" t="s">
        <x:v>23</x:v>
      </x:c>
      <x:c r="F4875" s="0" t="s">
        <x:v>20</x:v>
      </x:c>
      <x:c r="G4875" s="0" t="n">
        <x:v>162</x:v>
      </x:c>
      <x:c r="H4875" s="4" t="n">
        <x:v>43.384</x:v>
      </x:c>
      <x:c r="I4875" s="4" t="n">
        <x:v>162</x:v>
      </x:c>
      <x:c r="J4875" s="4" t="n">
        <x:v>0.268</x:v>
      </x:c>
      <x:c r="K4875" s="4">
        <x:f>I4875*J4875</x:f>
      </x:c>
      <x:c r="L4875" s="4" t="n">
        <x:v>243.214</x:v>
      </x:c>
      <x:c r="M4875" s="5">
        <x:f>J4875/3.313*100</x:f>
      </x:c>
      <x:c r="N4875" s="6">
        <x:f>M4875*L4875/100</x:f>
      </x:c>
      <x:c r="O4875" s="6">
        <x:f>H4875-N4875</x:f>
      </x:c>
    </x:row>
    <x:row r="4876" spans="1:25">
      <x:c r="A4876" s="0" t="s">
        <x:v>50</x:v>
      </x:c>
      <x:c r="B4876" s="0" t="n">
        <x:v>2962</x:v>
      </x:c>
      <x:c r="C4876" s="0" t="s">
        <x:v>21</x:v>
      </x:c>
      <x:c r="D4876" s="0" t="s">
        <x:v>22</x:v>
      </x:c>
      <x:c r="E4876" s="0" t="s">
        <x:v>23</x:v>
      </x:c>
      <x:c r="F4876" s="0" t="s">
        <x:v>20</x:v>
      </x:c>
      <x:c r="G4876" s="0" t="n">
        <x:v>162</x:v>
      </x:c>
      <x:c r="H4876" s="4" t="n">
        <x:v>43.384</x:v>
      </x:c>
      <x:c r="I4876" s="4" t="n">
        <x:v>162</x:v>
      </x:c>
      <x:c r="J4876" s="4" t="n">
        <x:v>0.268</x:v>
      </x:c>
      <x:c r="K4876" s="4">
        <x:f>I4876*J4876</x:f>
      </x:c>
      <x:c r="L4876" s="4" t="n">
        <x:v>243.214</x:v>
      </x:c>
      <x:c r="M4876" s="5">
        <x:f>J4876/3.313*100</x:f>
      </x:c>
      <x:c r="N4876" s="6">
        <x:f>M4876*L4876/100</x:f>
      </x:c>
      <x:c r="O4876" s="6">
        <x:f>H4876-N4876</x:f>
      </x:c>
    </x:row>
    <x:row r="4877" spans="1:25">
      <x:c r="A4877" s="0" t="s">
        <x:v>50</x:v>
      </x:c>
      <x:c r="B4877" s="0" t="n">
        <x:v>2962</x:v>
      </x:c>
      <x:c r="C4877" s="0" t="s">
        <x:v>21</x:v>
      </x:c>
      <x:c r="D4877" s="0" t="s">
        <x:v>22</x:v>
      </x:c>
      <x:c r="E4877" s="0" t="s">
        <x:v>23</x:v>
      </x:c>
      <x:c r="F4877" s="0" t="s">
        <x:v>20</x:v>
      </x:c>
      <x:c r="G4877" s="0" t="n">
        <x:v>162</x:v>
      </x:c>
      <x:c r="H4877" s="4" t="n">
        <x:v>10.23</x:v>
      </x:c>
      <x:c r="I4877" s="4" t="n">
        <x:v>162</x:v>
      </x:c>
      <x:c r="J4877" s="4" t="n">
        <x:v>0.063</x:v>
      </x:c>
      <x:c r="K4877" s="4">
        <x:f>I4877*J4877</x:f>
      </x:c>
      <x:c r="L4877" s="4" t="n">
        <x:v>243.214</x:v>
      </x:c>
      <x:c r="M4877" s="5">
        <x:f>J4877/3.313*100</x:f>
      </x:c>
      <x:c r="N4877" s="6">
        <x:f>M4877*L4877/100</x:f>
      </x:c>
      <x:c r="O4877" s="6">
        <x:f>H4877-N4877</x:f>
      </x:c>
    </x:row>
    <x:row r="4878" spans="1:25">
      <x:c r="A4878" s="0" t="s">
        <x:v>50</x:v>
      </x:c>
      <x:c r="B4878" s="0" t="n">
        <x:v>2962</x:v>
      </x:c>
      <x:c r="C4878" s="0" t="s">
        <x:v>21</x:v>
      </x:c>
      <x:c r="D4878" s="0" t="s">
        <x:v>22</x:v>
      </x:c>
      <x:c r="E4878" s="0" t="s">
        <x:v>23</x:v>
      </x:c>
      <x:c r="F4878" s="0" t="s">
        <x:v>20</x:v>
      </x:c>
      <x:c r="G4878" s="0" t="n">
        <x:v>162</x:v>
      </x:c>
      <x:c r="H4878" s="4" t="n">
        <x:v>20.46</x:v>
      </x:c>
      <x:c r="I4878" s="4" t="n">
        <x:v>162</x:v>
      </x:c>
      <x:c r="J4878" s="4" t="n">
        <x:v>0.126</x:v>
      </x:c>
      <x:c r="K4878" s="4">
        <x:f>I4878*J4878</x:f>
      </x:c>
      <x:c r="L4878" s="4" t="n">
        <x:v>243.214</x:v>
      </x:c>
      <x:c r="M4878" s="5">
        <x:f>J4878/3.313*100</x:f>
      </x:c>
      <x:c r="N4878" s="6">
        <x:f>M4878*L4878/100</x:f>
      </x:c>
      <x:c r="O4878" s="6">
        <x:f>H4878-N4878</x:f>
      </x:c>
    </x:row>
    <x:row r="4879" spans="1:25">
      <x:c r="A4879" s="0" t="s">
        <x:v>50</x:v>
      </x:c>
      <x:c r="B4879" s="0" t="n">
        <x:v>2962</x:v>
      </x:c>
      <x:c r="C4879" s="0" t="s">
        <x:v>21</x:v>
      </x:c>
      <x:c r="D4879" s="0" t="s">
        <x:v>22</x:v>
      </x:c>
      <x:c r="E4879" s="0" t="s">
        <x:v>23</x:v>
      </x:c>
      <x:c r="F4879" s="0" t="s">
        <x:v>20</x:v>
      </x:c>
      <x:c r="G4879" s="0" t="n">
        <x:v>162</x:v>
      </x:c>
      <x:c r="H4879" s="4" t="n">
        <x:v>20.46</x:v>
      </x:c>
      <x:c r="I4879" s="4" t="n">
        <x:v>162</x:v>
      </x:c>
      <x:c r="J4879" s="4" t="n">
        <x:v>0.126</x:v>
      </x:c>
      <x:c r="K4879" s="4">
        <x:f>I4879*J4879</x:f>
      </x:c>
      <x:c r="L4879" s="4" t="n">
        <x:v>243.214</x:v>
      </x:c>
      <x:c r="M4879" s="5">
        <x:f>J4879/3.313*100</x:f>
      </x:c>
      <x:c r="N4879" s="6">
        <x:f>M4879*L4879/100</x:f>
      </x:c>
      <x:c r="O4879" s="6">
        <x:f>H4879-N4879</x:f>
      </x:c>
    </x:row>
    <x:row r="4880" spans="1:25">
      <x:c r="A4880" s="0" t="s">
        <x:v>50</x:v>
      </x:c>
      <x:c r="B4880" s="0" t="n">
        <x:v>2962</x:v>
      </x:c>
      <x:c r="C4880" s="0" t="s">
        <x:v>21</x:v>
      </x:c>
      <x:c r="D4880" s="0" t="s">
        <x:v>22</x:v>
      </x:c>
      <x:c r="E4880" s="0" t="s">
        <x:v>23</x:v>
      </x:c>
      <x:c r="F4880" s="0" t="s">
        <x:v>20</x:v>
      </x:c>
      <x:c r="G4880" s="0" t="n">
        <x:v>162</x:v>
      </x:c>
      <x:c r="H4880" s="4" t="n">
        <x:v>39.897</x:v>
      </x:c>
      <x:c r="I4880" s="4" t="n">
        <x:v>162</x:v>
      </x:c>
      <x:c r="J4880" s="4" t="n">
        <x:v>0.246</x:v>
      </x:c>
      <x:c r="K4880" s="4">
        <x:f>I4880*J4880</x:f>
      </x:c>
      <x:c r="L4880" s="4" t="n">
        <x:v>243.214</x:v>
      </x:c>
      <x:c r="M4880" s="5">
        <x:f>J4880/3.313*100</x:f>
      </x:c>
      <x:c r="N4880" s="6">
        <x:f>M4880*L4880/100</x:f>
      </x:c>
      <x:c r="O4880" s="6">
        <x:f>H4880-N4880</x:f>
      </x:c>
    </x:row>
    <x:row r="4881" spans="1:25">
      <x:c r="A4881" s="0" t="s">
        <x:v>50</x:v>
      </x:c>
      <x:c r="B4881" s="0" t="n">
        <x:v>2962</x:v>
      </x:c>
      <x:c r="C4881" s="0" t="s">
        <x:v>21</x:v>
      </x:c>
      <x:c r="D4881" s="0" t="s">
        <x:v>22</x:v>
      </x:c>
      <x:c r="E4881" s="0" t="s">
        <x:v>23</x:v>
      </x:c>
      <x:c r="F4881" s="0" t="s">
        <x:v>20</x:v>
      </x:c>
      <x:c r="G4881" s="0" t="n">
        <x:v>162</x:v>
      </x:c>
      <x:c r="H4881" s="4" t="n">
        <x:v>13.64</x:v>
      </x:c>
      <x:c r="I4881" s="4" t="n">
        <x:v>162</x:v>
      </x:c>
      <x:c r="J4881" s="4" t="n">
        <x:v>0.084</x:v>
      </x:c>
      <x:c r="K4881" s="4">
        <x:f>I4881*J4881</x:f>
      </x:c>
      <x:c r="L4881" s="4" t="n">
        <x:v>243.214</x:v>
      </x:c>
      <x:c r="M4881" s="5">
        <x:f>J4881/3.313*100</x:f>
      </x:c>
      <x:c r="N4881" s="6">
        <x:f>M4881*L4881/100</x:f>
      </x:c>
      <x:c r="O4881" s="6">
        <x:f>H4881-N4881</x:f>
      </x:c>
    </x:row>
    <x:row r="4882" spans="1:25">
      <x:c r="A4882" s="0" t="s">
        <x:v>50</x:v>
      </x:c>
      <x:c r="B4882" s="0" t="n">
        <x:v>2962</x:v>
      </x:c>
      <x:c r="C4882" s="0" t="s">
        <x:v>21</x:v>
      </x:c>
      <x:c r="D4882" s="0" t="s">
        <x:v>22</x:v>
      </x:c>
      <x:c r="E4882" s="0" t="s">
        <x:v>23</x:v>
      </x:c>
      <x:c r="F4882" s="0" t="s">
        <x:v>20</x:v>
      </x:c>
      <x:c r="G4882" s="0" t="n">
        <x:v>162</x:v>
      </x:c>
      <x:c r="H4882" s="4" t="n">
        <x:v>13.64</x:v>
      </x:c>
      <x:c r="I4882" s="4" t="n">
        <x:v>162</x:v>
      </x:c>
      <x:c r="J4882" s="4" t="n">
        <x:v>0.084</x:v>
      </x:c>
      <x:c r="K4882" s="4">
        <x:f>I4882*J4882</x:f>
      </x:c>
      <x:c r="L4882" s="4" t="n">
        <x:v>243.214</x:v>
      </x:c>
      <x:c r="M4882" s="5">
        <x:f>J4882/3.313*100</x:f>
      </x:c>
      <x:c r="N4882" s="6">
        <x:f>M4882*L4882/100</x:f>
      </x:c>
      <x:c r="O4882" s="6">
        <x:f>H4882-N4882</x:f>
      </x:c>
    </x:row>
    <x:row r="4883" spans="1:25">
      <x:c r="A4883" s="0" t="s">
        <x:v>50</x:v>
      </x:c>
      <x:c r="B4883" s="0" t="n">
        <x:v>2962</x:v>
      </x:c>
      <x:c r="C4883" s="0" t="s">
        <x:v>21</x:v>
      </x:c>
      <x:c r="D4883" s="0" t="s">
        <x:v>22</x:v>
      </x:c>
      <x:c r="E4883" s="0" t="s">
        <x:v>23</x:v>
      </x:c>
      <x:c r="F4883" s="0" t="s">
        <x:v>20</x:v>
      </x:c>
      <x:c r="G4883" s="0" t="n">
        <x:v>162</x:v>
      </x:c>
      <x:c r="H4883" s="4" t="n">
        <x:v>43.384</x:v>
      </x:c>
      <x:c r="I4883" s="4" t="n">
        <x:v>162</x:v>
      </x:c>
      <x:c r="J4883" s="4" t="n">
        <x:v>0.268</x:v>
      </x:c>
      <x:c r="K4883" s="4">
        <x:f>I4883*J4883</x:f>
      </x:c>
      <x:c r="L4883" s="4" t="n">
        <x:v>243.214</x:v>
      </x:c>
      <x:c r="M4883" s="5">
        <x:f>J4883/3.313*100</x:f>
      </x:c>
      <x:c r="N4883" s="6">
        <x:f>M4883*L4883/100</x:f>
      </x:c>
      <x:c r="O4883" s="6">
        <x:f>H4883-N4883</x:f>
      </x:c>
    </x:row>
    <x:row r="4884" spans="1:25">
      <x:c r="A4884" s="0" t="s">
        <x:v>50</x:v>
      </x:c>
      <x:c r="B4884" s="0" t="n">
        <x:v>2962</x:v>
      </x:c>
      <x:c r="C4884" s="0" t="s">
        <x:v>21</x:v>
      </x:c>
      <x:c r="D4884" s="0" t="s">
        <x:v>28</x:v>
      </x:c>
      <x:c r="E4884" s="0" t="s">
        <x:v>19</x:v>
      </x:c>
      <x:c r="F4884" s="0" t="s">
        <x:v>26</x:v>
      </x:c>
      <x:c r="G4884" s="0" t="n">
        <x:v>162</x:v>
      </x:c>
      <x:c r="H4884" s="4" t="n">
        <x:v>44.72</x:v>
      </x:c>
      <x:c r="I4884" s="4" t="n">
        <x:v>162</x:v>
      </x:c>
      <x:c r="J4884" s="4" t="n">
        <x:v>0.26</x:v>
      </x:c>
      <x:c r="K4884" s="4">
        <x:f>I4884*J4884</x:f>
      </x:c>
      <x:c r="L4884" s="4" t="n">
        <x:v>243.214</x:v>
      </x:c>
      <x:c r="M4884" s="5">
        <x:f>J4884/3.313*100</x:f>
      </x:c>
      <x:c r="N4884" s="6">
        <x:f>M4884*L4884/100</x:f>
      </x:c>
      <x:c r="O4884" s="6">
        <x:f>H4884-N4884</x:f>
      </x:c>
    </x:row>
    <x:row r="4885" spans="1:25">
      <x:c r="A4885" s="0" t="s">
        <x:v>50</x:v>
      </x:c>
      <x:c r="B4885" s="0" t="n">
        <x:v>2962</x:v>
      </x:c>
      <x:c r="C4885" s="0" t="s">
        <x:v>21</x:v>
      </x:c>
      <x:c r="D4885" s="0" t="s">
        <x:v>28</x:v>
      </x:c>
      <x:c r="E4885" s="0" t="s">
        <x:v>23</x:v>
      </x:c>
      <x:c r="F4885" s="0" t="s">
        <x:v>26</x:v>
      </x:c>
      <x:c r="G4885" s="0" t="n">
        <x:v>162</x:v>
      </x:c>
      <x:c r="H4885" s="4" t="n">
        <x:v>261.439</x:v>
      </x:c>
      <x:c r="I4885" s="4" t="n">
        <x:v>162</x:v>
      </x:c>
      <x:c r="J4885" s="4" t="n">
        <x:v>1.52</x:v>
      </x:c>
      <x:c r="K4885" s="4">
        <x:f>I4885*J4885</x:f>
      </x:c>
      <x:c r="L4885" s="4" t="n">
        <x:v>243.214</x:v>
      </x:c>
      <x:c r="M4885" s="5">
        <x:f>J4885/3.313*100</x:f>
      </x:c>
      <x:c r="N4885" s="6">
        <x:f>M4885*L4885/100</x:f>
      </x:c>
      <x:c r="O4885" s="6">
        <x:f>H4885-N4885</x:f>
      </x:c>
    </x:row>
    <x:row r="4886" spans="1:25">
      <x:c r="A4886" s="0" t="s">
        <x:v>88</x:v>
      </x:c>
      <x:c r="B4886" s="0" t="n">
        <x:v>2963</x:v>
      </x:c>
      <x:c r="C4886" s="0" t="s">
        <x:v>21</x:v>
      </x:c>
      <x:c r="D4886" s="0" t="s">
        <x:v>22</x:v>
      </x:c>
      <x:c r="E4886" s="0" t="s">
        <x:v>23</x:v>
      </x:c>
      <x:c r="F4886" s="0" t="s">
        <x:v>20</x:v>
      </x:c>
      <x:c r="G4886" s="0" t="n">
        <x:v>117</x:v>
      </x:c>
      <x:c r="H4886" s="4" t="n">
        <x:v>39.897</x:v>
      </x:c>
      <x:c r="I4886" s="4" t="n">
        <x:v>117</x:v>
      </x:c>
      <x:c r="J4886" s="4" t="n">
        <x:v>0.341</x:v>
      </x:c>
      <x:c r="K4886" s="4">
        <x:f>I4886*J4886</x:f>
      </x:c>
      <x:c r="L4886" s="4" t="n">
        <x:v>55.602</x:v>
      </x:c>
      <x:c r="M4886" s="5">
        <x:f>J4886/4.656*100</x:f>
      </x:c>
      <x:c r="N4886" s="6">
        <x:f>M4886*L4886/100</x:f>
      </x:c>
      <x:c r="O4886" s="6">
        <x:f>H4886-N4886</x:f>
      </x:c>
    </x:row>
    <x:row r="4887" spans="1:25">
      <x:c r="A4887" s="0" t="s">
        <x:v>88</x:v>
      </x:c>
      <x:c r="B4887" s="0" t="n">
        <x:v>2963</x:v>
      </x:c>
      <x:c r="C4887" s="0" t="s">
        <x:v>21</x:v>
      </x:c>
      <x:c r="D4887" s="0" t="s">
        <x:v>22</x:v>
      </x:c>
      <x:c r="E4887" s="0" t="s">
        <x:v>23</x:v>
      </x:c>
      <x:c r="F4887" s="0" t="s">
        <x:v>20</x:v>
      </x:c>
      <x:c r="G4887" s="0" t="n">
        <x:v>117</x:v>
      </x:c>
      <x:c r="H4887" s="4" t="n">
        <x:v>43.384</x:v>
      </x:c>
      <x:c r="I4887" s="4" t="n">
        <x:v>117</x:v>
      </x:c>
      <x:c r="J4887" s="4" t="n">
        <x:v>0.371</x:v>
      </x:c>
      <x:c r="K4887" s="4">
        <x:f>I4887*J4887</x:f>
      </x:c>
      <x:c r="L4887" s="4" t="n">
        <x:v>55.602</x:v>
      </x:c>
      <x:c r="M4887" s="5">
        <x:f>J4887/4.656*100</x:f>
      </x:c>
      <x:c r="N4887" s="6">
        <x:f>M4887*L4887/100</x:f>
      </x:c>
      <x:c r="O4887" s="6">
        <x:f>H4887-N4887</x:f>
      </x:c>
    </x:row>
    <x:row r="4888" spans="1:25">
      <x:c r="A4888" s="0" t="s">
        <x:v>88</x:v>
      </x:c>
      <x:c r="B4888" s="0" t="n">
        <x:v>2963</x:v>
      </x:c>
      <x:c r="C4888" s="0" t="s">
        <x:v>21</x:v>
      </x:c>
      <x:c r="D4888" s="0" t="s">
        <x:v>22</x:v>
      </x:c>
      <x:c r="E4888" s="0" t="s">
        <x:v>23</x:v>
      </x:c>
      <x:c r="F4888" s="0" t="s">
        <x:v>20</x:v>
      </x:c>
      <x:c r="G4888" s="0" t="n">
        <x:v>117</x:v>
      </x:c>
      <x:c r="H4888" s="4" t="n">
        <x:v>43.384</x:v>
      </x:c>
      <x:c r="I4888" s="4" t="n">
        <x:v>117</x:v>
      </x:c>
      <x:c r="J4888" s="4" t="n">
        <x:v>0.371</x:v>
      </x:c>
      <x:c r="K4888" s="4">
        <x:f>I4888*J4888</x:f>
      </x:c>
      <x:c r="L4888" s="4" t="n">
        <x:v>55.602</x:v>
      </x:c>
      <x:c r="M4888" s="5">
        <x:f>J4888/4.656*100</x:f>
      </x:c>
      <x:c r="N4888" s="6">
        <x:f>M4888*L4888/100</x:f>
      </x:c>
      <x:c r="O4888" s="6">
        <x:f>H4888-N4888</x:f>
      </x:c>
    </x:row>
    <x:row r="4889" spans="1:25">
      <x:c r="A4889" s="0" t="s">
        <x:v>88</x:v>
      </x:c>
      <x:c r="B4889" s="0" t="n">
        <x:v>2963</x:v>
      </x:c>
      <x:c r="C4889" s="0" t="s">
        <x:v>21</x:v>
      </x:c>
      <x:c r="D4889" s="0" t="s">
        <x:v>22</x:v>
      </x:c>
      <x:c r="E4889" s="0" t="s">
        <x:v>23</x:v>
      </x:c>
      <x:c r="F4889" s="0" t="s">
        <x:v>20</x:v>
      </x:c>
      <x:c r="G4889" s="0" t="n">
        <x:v>117</x:v>
      </x:c>
      <x:c r="H4889" s="4" t="n">
        <x:v>43.384</x:v>
      </x:c>
      <x:c r="I4889" s="4" t="n">
        <x:v>117</x:v>
      </x:c>
      <x:c r="J4889" s="4" t="n">
        <x:v>0.371</x:v>
      </x:c>
      <x:c r="K4889" s="4">
        <x:f>I4889*J4889</x:f>
      </x:c>
      <x:c r="L4889" s="4" t="n">
        <x:v>55.602</x:v>
      </x:c>
      <x:c r="M4889" s="5">
        <x:f>J4889/4.656*100</x:f>
      </x:c>
      <x:c r="N4889" s="6">
        <x:f>M4889*L4889/100</x:f>
      </x:c>
      <x:c r="O4889" s="6">
        <x:f>H4889-N4889</x:f>
      </x:c>
    </x:row>
    <x:row r="4890" spans="1:25">
      <x:c r="A4890" s="0" t="s">
        <x:v>88</x:v>
      </x:c>
      <x:c r="B4890" s="0" t="n">
        <x:v>2963</x:v>
      </x:c>
      <x:c r="C4890" s="0" t="s">
        <x:v>21</x:v>
      </x:c>
      <x:c r="D4890" s="0" t="s">
        <x:v>22</x:v>
      </x:c>
      <x:c r="E4890" s="0" t="s">
        <x:v>23</x:v>
      </x:c>
      <x:c r="F4890" s="0" t="s">
        <x:v>20</x:v>
      </x:c>
      <x:c r="G4890" s="0" t="n">
        <x:v>117</x:v>
      </x:c>
      <x:c r="H4890" s="4" t="n">
        <x:v>43.384</x:v>
      </x:c>
      <x:c r="I4890" s="4" t="n">
        <x:v>117</x:v>
      </x:c>
      <x:c r="J4890" s="4" t="n">
        <x:v>0.371</x:v>
      </x:c>
      <x:c r="K4890" s="4">
        <x:f>I4890*J4890</x:f>
      </x:c>
      <x:c r="L4890" s="4" t="n">
        <x:v>55.602</x:v>
      </x:c>
      <x:c r="M4890" s="5">
        <x:f>J4890/4.656*100</x:f>
      </x:c>
      <x:c r="N4890" s="6">
        <x:f>M4890*L4890/100</x:f>
      </x:c>
      <x:c r="O4890" s="6">
        <x:f>H4890-N4890</x:f>
      </x:c>
    </x:row>
    <x:row r="4891" spans="1:25">
      <x:c r="A4891" s="0" t="s">
        <x:v>88</x:v>
      </x:c>
      <x:c r="B4891" s="0" t="n">
        <x:v>2963</x:v>
      </x:c>
      <x:c r="C4891" s="0" t="s">
        <x:v>21</x:v>
      </x:c>
      <x:c r="D4891" s="0" t="s">
        <x:v>22</x:v>
      </x:c>
      <x:c r="E4891" s="0" t="s">
        <x:v>23</x:v>
      </x:c>
      <x:c r="F4891" s="0" t="s">
        <x:v>20</x:v>
      </x:c>
      <x:c r="G4891" s="0" t="n">
        <x:v>117</x:v>
      </x:c>
      <x:c r="H4891" s="4" t="n">
        <x:v>43.384</x:v>
      </x:c>
      <x:c r="I4891" s="4" t="n">
        <x:v>117</x:v>
      </x:c>
      <x:c r="J4891" s="4" t="n">
        <x:v>0.371</x:v>
      </x:c>
      <x:c r="K4891" s="4">
        <x:f>I4891*J4891</x:f>
      </x:c>
      <x:c r="L4891" s="4" t="n">
        <x:v>55.602</x:v>
      </x:c>
      <x:c r="M4891" s="5">
        <x:f>J4891/4.656*100</x:f>
      </x:c>
      <x:c r="N4891" s="6">
        <x:f>M4891*L4891/100</x:f>
      </x:c>
      <x:c r="O4891" s="6">
        <x:f>H4891-N4891</x:f>
      </x:c>
    </x:row>
    <x:row r="4892" spans="1:25">
      <x:c r="A4892" s="0" t="s">
        <x:v>88</x:v>
      </x:c>
      <x:c r="B4892" s="0" t="n">
        <x:v>2963</x:v>
      </x:c>
      <x:c r="C4892" s="0" t="s">
        <x:v>21</x:v>
      </x:c>
      <x:c r="D4892" s="0" t="s">
        <x:v>22</x:v>
      </x:c>
      <x:c r="E4892" s="0" t="s">
        <x:v>23</x:v>
      </x:c>
      <x:c r="F4892" s="0" t="s">
        <x:v>20</x:v>
      </x:c>
      <x:c r="G4892" s="0" t="n">
        <x:v>117</x:v>
      </x:c>
      <x:c r="H4892" s="4" t="n">
        <x:v>6.82</x:v>
      </x:c>
      <x:c r="I4892" s="4" t="n">
        <x:v>117</x:v>
      </x:c>
      <x:c r="J4892" s="4" t="n">
        <x:v>0.058</x:v>
      </x:c>
      <x:c r="K4892" s="4">
        <x:f>I4892*J4892</x:f>
      </x:c>
      <x:c r="L4892" s="4" t="n">
        <x:v>55.602</x:v>
      </x:c>
      <x:c r="M4892" s="5">
        <x:f>J4892/4.656*100</x:f>
      </x:c>
      <x:c r="N4892" s="6">
        <x:f>M4892*L4892/100</x:f>
      </x:c>
      <x:c r="O4892" s="6">
        <x:f>H4892-N4892</x:f>
      </x:c>
    </x:row>
    <x:row r="4893" spans="1:25">
      <x:c r="A4893" s="0" t="s">
        <x:v>88</x:v>
      </x:c>
      <x:c r="B4893" s="0" t="n">
        <x:v>2963</x:v>
      </x:c>
      <x:c r="C4893" s="0" t="s">
        <x:v>21</x:v>
      </x:c>
      <x:c r="D4893" s="0" t="s">
        <x:v>22</x:v>
      </x:c>
      <x:c r="E4893" s="0" t="s">
        <x:v>23</x:v>
      </x:c>
      <x:c r="F4893" s="0" t="s">
        <x:v>20</x:v>
      </x:c>
      <x:c r="G4893" s="0" t="n">
        <x:v>117</x:v>
      </x:c>
      <x:c r="H4893" s="4" t="n">
        <x:v>29.326</x:v>
      </x:c>
      <x:c r="I4893" s="4" t="n">
        <x:v>117</x:v>
      </x:c>
      <x:c r="J4893" s="4" t="n">
        <x:v>0.251</x:v>
      </x:c>
      <x:c r="K4893" s="4">
        <x:f>I4893*J4893</x:f>
      </x:c>
      <x:c r="L4893" s="4" t="n">
        <x:v>55.602</x:v>
      </x:c>
      <x:c r="M4893" s="5">
        <x:f>J4893/4.656*100</x:f>
      </x:c>
      <x:c r="N4893" s="6">
        <x:f>M4893*L4893/100</x:f>
      </x:c>
      <x:c r="O4893" s="6">
        <x:f>H4893-N4893</x:f>
      </x:c>
    </x:row>
    <x:row r="4894" spans="1:25">
      <x:c r="A4894" s="0" t="s">
        <x:v>88</x:v>
      </x:c>
      <x:c r="B4894" s="0" t="n">
        <x:v>2963</x:v>
      </x:c>
      <x:c r="C4894" s="0" t="s">
        <x:v>21</x:v>
      </x:c>
      <x:c r="D4894" s="0" t="s">
        <x:v>22</x:v>
      </x:c>
      <x:c r="E4894" s="0" t="s">
        <x:v>23</x:v>
      </x:c>
      <x:c r="F4894" s="0" t="s">
        <x:v>20</x:v>
      </x:c>
      <x:c r="G4894" s="0" t="n">
        <x:v>117</x:v>
      </x:c>
      <x:c r="H4894" s="4" t="n">
        <x:v>43.384</x:v>
      </x:c>
      <x:c r="I4894" s="4" t="n">
        <x:v>117</x:v>
      </x:c>
      <x:c r="J4894" s="4" t="n">
        <x:v>0.371</x:v>
      </x:c>
      <x:c r="K4894" s="4">
        <x:f>I4894*J4894</x:f>
      </x:c>
      <x:c r="L4894" s="4" t="n">
        <x:v>55.602</x:v>
      </x:c>
      <x:c r="M4894" s="5">
        <x:f>J4894/4.656*100</x:f>
      </x:c>
      <x:c r="N4894" s="6">
        <x:f>M4894*L4894/100</x:f>
      </x:c>
      <x:c r="O4894" s="6">
        <x:f>H4894-N4894</x:f>
      </x:c>
    </x:row>
    <x:row r="4895" spans="1:25">
      <x:c r="A4895" s="0" t="s">
        <x:v>88</x:v>
      </x:c>
      <x:c r="B4895" s="0" t="n">
        <x:v>2963</x:v>
      </x:c>
      <x:c r="C4895" s="0" t="s">
        <x:v>21</x:v>
      </x:c>
      <x:c r="D4895" s="0" t="s">
        <x:v>28</x:v>
      </x:c>
      <x:c r="E4895" s="0" t="s">
        <x:v>19</x:v>
      </x:c>
      <x:c r="F4895" s="0" t="s">
        <x:v>26</x:v>
      </x:c>
      <x:c r="G4895" s="0" t="n">
        <x:v>117</x:v>
      </x:c>
      <x:c r="H4895" s="4" t="n">
        <x:v>30.427</x:v>
      </x:c>
      <x:c r="I4895" s="4" t="n">
        <x:v>117</x:v>
      </x:c>
      <x:c r="J4895" s="4" t="n">
        <x:v>0.26</x:v>
      </x:c>
      <x:c r="K4895" s="4">
        <x:f>I4895*J4895</x:f>
      </x:c>
      <x:c r="L4895" s="4" t="n">
        <x:v>55.602</x:v>
      </x:c>
      <x:c r="M4895" s="5">
        <x:f>J4895/4.656*100</x:f>
      </x:c>
      <x:c r="N4895" s="6">
        <x:f>M4895*L4895/100</x:f>
      </x:c>
      <x:c r="O4895" s="6">
        <x:f>H4895-N4895</x:f>
      </x:c>
    </x:row>
    <x:row r="4896" spans="1:25">
      <x:c r="A4896" s="0" t="s">
        <x:v>88</x:v>
      </x:c>
      <x:c r="B4896" s="0" t="n">
        <x:v>2963</x:v>
      </x:c>
      <x:c r="C4896" s="0" t="s">
        <x:v>21</x:v>
      </x:c>
      <x:c r="D4896" s="0" t="s">
        <x:v>28</x:v>
      </x:c>
      <x:c r="E4896" s="0" t="s">
        <x:v>23</x:v>
      </x:c>
      <x:c r="F4896" s="0" t="s">
        <x:v>26</x:v>
      </x:c>
      <x:c r="G4896" s="0" t="n">
        <x:v>117</x:v>
      </x:c>
      <x:c r="H4896" s="4" t="n">
        <x:v>177.84</x:v>
      </x:c>
      <x:c r="I4896" s="4" t="n">
        <x:v>117</x:v>
      </x:c>
      <x:c r="J4896" s="4" t="n">
        <x:v>1.52</x:v>
      </x:c>
      <x:c r="K4896" s="4">
        <x:f>I4896*J4896</x:f>
      </x:c>
      <x:c r="L4896" s="4" t="n">
        <x:v>55.602</x:v>
      </x:c>
      <x:c r="M4896" s="5">
        <x:f>J4896/4.656*100</x:f>
      </x:c>
      <x:c r="N4896" s="6">
        <x:f>M4896*L4896/100</x:f>
      </x:c>
      <x:c r="O4896" s="6">
        <x:f>H4896-N4896</x:f>
      </x:c>
    </x:row>
    <x:row r="4897" spans="1:25">
      <x:c r="A4897" s="0" t="s">
        <x:v>153</x:v>
      </x:c>
      <x:c r="B4897" s="0" t="n">
        <x:v>2979</x:v>
      </x:c>
      <x:c r="C4897" s="0" t="s">
        <x:v>21</x:v>
      </x:c>
      <x:c r="D4897" s="0" t="s">
        <x:v>154</x:v>
      </x:c>
      <x:c r="E4897" s="0" t="s">
        <x:v>23</x:v>
      </x:c>
      <x:c r="F4897" s="0" t="s">
        <x:v>20</x:v>
      </x:c>
      <x:c r="G4897" s="0" t="n">
        <x:v>5000</x:v>
      </x:c>
      <x:c r="H4897" s="4" t="n">
        <x:v>35</x:v>
      </x:c>
      <x:c r="I4897" s="4" t="n">
        <x:v>5000</x:v>
      </x:c>
      <x:c r="J4897" s="4" t="n">
        <x:v>0.007</x:v>
      </x:c>
      <x:c r="K4897" s="4">
        <x:f>I4897*J4897</x:f>
      </x:c>
      <x:c r="L4897" s="4" t="n">
        <x:v>0</x:v>
      </x:c>
      <x:c r="M4897" s="5">
        <x:f>J4897/0.012*100</x:f>
      </x:c>
      <x:c r="N4897" s="6">
        <x:f>M4897*L4897/100</x:f>
      </x:c>
      <x:c r="O4897" s="6">
        <x:f>H4897-N4897</x:f>
      </x:c>
    </x:row>
    <x:row r="4898" spans="1:25">
      <x:c r="A4898" s="0" t="s">
        <x:v>153</x:v>
      </x:c>
      <x:c r="B4898" s="0" t="n">
        <x:v>2979</x:v>
      </x:c>
      <x:c r="C4898" s="0" t="s">
        <x:v>21</x:v>
      </x:c>
      <x:c r="D4898" s="0" t="s">
        <x:v>155</x:v>
      </x:c>
      <x:c r="E4898" s="0" t="s">
        <x:v>23</x:v>
      </x:c>
      <x:c r="F4898" s="0" t="s">
        <x:v>26</x:v>
      </x:c>
      <x:c r="G4898" s="0" t="n">
        <x:v>5000</x:v>
      </x:c>
      <x:c r="H4898" s="4" t="n">
        <x:v>24.996</x:v>
      </x:c>
      <x:c r="I4898" s="4" t="n">
        <x:v>5000</x:v>
      </x:c>
      <x:c r="J4898" s="4" t="n">
        <x:v>0.005</x:v>
      </x:c>
      <x:c r="K4898" s="4">
        <x:f>I4898*J4898</x:f>
      </x:c>
      <x:c r="L4898" s="4" t="n">
        <x:v>0</x:v>
      </x:c>
      <x:c r="M4898" s="5">
        <x:f>J4898/0.012*100</x:f>
      </x:c>
      <x:c r="N4898" s="6">
        <x:f>M4898*L4898/100</x:f>
      </x:c>
      <x:c r="O4898" s="6">
        <x:f>H4898-N4898</x:f>
      </x:c>
    </x:row>
    <x:row r="4899" spans="1:25">
      <x:c r="A4899" s="0" t="s">
        <x:v>153</x:v>
      </x:c>
      <x:c r="B4899" s="0" t="n">
        <x:v>2980</x:v>
      </x:c>
      <x:c r="C4899" s="0" t="s">
        <x:v>21</x:v>
      </x:c>
      <x:c r="D4899" s="0" t="s">
        <x:v>154</x:v>
      </x:c>
      <x:c r="E4899" s="0" t="s">
        <x:v>23</x:v>
      </x:c>
      <x:c r="F4899" s="0" t="s">
        <x:v>20</x:v>
      </x:c>
      <x:c r="G4899" s="0" t="n">
        <x:v>5000</x:v>
      </x:c>
      <x:c r="H4899" s="4" t="n">
        <x:v>35</x:v>
      </x:c>
      <x:c r="I4899" s="4" t="n">
        <x:v>5000</x:v>
      </x:c>
      <x:c r="J4899" s="4" t="n">
        <x:v>0.007</x:v>
      </x:c>
      <x:c r="K4899" s="4">
        <x:f>I4899*J4899</x:f>
      </x:c>
      <x:c r="L4899" s="4" t="n">
        <x:v>0</x:v>
      </x:c>
      <x:c r="M4899" s="5">
        <x:f>J4899/0.012*100</x:f>
      </x:c>
      <x:c r="N4899" s="6">
        <x:f>M4899*L4899/100</x:f>
      </x:c>
      <x:c r="O4899" s="6">
        <x:f>H4899-N4899</x:f>
      </x:c>
    </x:row>
    <x:row r="4900" spans="1:25">
      <x:c r="A4900" s="0" t="s">
        <x:v>153</x:v>
      </x:c>
      <x:c r="B4900" s="0" t="n">
        <x:v>2980</x:v>
      </x:c>
      <x:c r="C4900" s="0" t="s">
        <x:v>21</x:v>
      </x:c>
      <x:c r="D4900" s="0" t="s">
        <x:v>155</x:v>
      </x:c>
      <x:c r="E4900" s="0" t="s">
        <x:v>23</x:v>
      </x:c>
      <x:c r="F4900" s="0" t="s">
        <x:v>26</x:v>
      </x:c>
      <x:c r="G4900" s="0" t="n">
        <x:v>5000</x:v>
      </x:c>
      <x:c r="H4900" s="4" t="n">
        <x:v>24.996</x:v>
      </x:c>
      <x:c r="I4900" s="4" t="n">
        <x:v>5000</x:v>
      </x:c>
      <x:c r="J4900" s="4" t="n">
        <x:v>0.005</x:v>
      </x:c>
      <x:c r="K4900" s="4">
        <x:f>I4900*J4900</x:f>
      </x:c>
      <x:c r="L4900" s="4" t="n">
        <x:v>0</x:v>
      </x:c>
      <x:c r="M4900" s="5">
        <x:f>J4900/0.012*100</x:f>
      </x:c>
      <x:c r="N4900" s="6">
        <x:f>M4900*L4900/100</x:f>
      </x:c>
      <x:c r="O4900" s="6">
        <x:f>H4900-N4900</x:f>
      </x:c>
    </x:row>
    <x:row r="4901" spans="1:25">
      <x:c r="A4901" s="0" t="s">
        <x:v>153</x:v>
      </x:c>
      <x:c r="B4901" s="0" t="n">
        <x:v>2981</x:v>
      </x:c>
      <x:c r="C4901" s="0" t="s">
        <x:v>21</x:v>
      </x:c>
      <x:c r="D4901" s="0" t="s">
        <x:v>154</x:v>
      </x:c>
      <x:c r="E4901" s="0" t="s">
        <x:v>23</x:v>
      </x:c>
      <x:c r="F4901" s="0" t="s">
        <x:v>20</x:v>
      </x:c>
      <x:c r="G4901" s="0" t="n">
        <x:v>5000</x:v>
      </x:c>
      <x:c r="H4901" s="4" t="n">
        <x:v>35</x:v>
      </x:c>
      <x:c r="I4901" s="4" t="n">
        <x:v>5000</x:v>
      </x:c>
      <x:c r="J4901" s="4" t="n">
        <x:v>0.007</x:v>
      </x:c>
      <x:c r="K4901" s="4">
        <x:f>I4901*J4901</x:f>
      </x:c>
      <x:c r="L4901" s="4" t="n">
        <x:v>0</x:v>
      </x:c>
      <x:c r="M4901" s="5">
        <x:f>J4901/0.012*100</x:f>
      </x:c>
      <x:c r="N4901" s="6">
        <x:f>M4901*L4901/100</x:f>
      </x:c>
      <x:c r="O4901" s="6">
        <x:f>H4901-N4901</x:f>
      </x:c>
    </x:row>
    <x:row r="4902" spans="1:25">
      <x:c r="A4902" s="0" t="s">
        <x:v>153</x:v>
      </x:c>
      <x:c r="B4902" s="0" t="n">
        <x:v>2981</x:v>
      </x:c>
      <x:c r="C4902" s="0" t="s">
        <x:v>21</x:v>
      </x:c>
      <x:c r="D4902" s="0" t="s">
        <x:v>155</x:v>
      </x:c>
      <x:c r="E4902" s="0" t="s">
        <x:v>23</x:v>
      </x:c>
      <x:c r="F4902" s="0" t="s">
        <x:v>26</x:v>
      </x:c>
      <x:c r="G4902" s="0" t="n">
        <x:v>5000</x:v>
      </x:c>
      <x:c r="H4902" s="4" t="n">
        <x:v>24.996</x:v>
      </x:c>
      <x:c r="I4902" s="4" t="n">
        <x:v>5000</x:v>
      </x:c>
      <x:c r="J4902" s="4" t="n">
        <x:v>0.005</x:v>
      </x:c>
      <x:c r="K4902" s="4">
        <x:f>I4902*J4902</x:f>
      </x:c>
      <x:c r="L4902" s="4" t="n">
        <x:v>0</x:v>
      </x:c>
      <x:c r="M4902" s="5">
        <x:f>J4902/0.012*100</x:f>
      </x:c>
      <x:c r="N4902" s="6">
        <x:f>M4902*L4902/100</x:f>
      </x:c>
      <x:c r="O4902" s="6">
        <x:f>H4902-N4902</x:f>
      </x:c>
    </x:row>
    <x:row r="4903" spans="1:25">
      <x:c r="A4903" s="0" t="s">
        <x:v>153</x:v>
      </x:c>
      <x:c r="B4903" s="0" t="n">
        <x:v>2982</x:v>
      </x:c>
      <x:c r="C4903" s="0" t="s">
        <x:v>21</x:v>
      </x:c>
      <x:c r="D4903" s="0" t="s">
        <x:v>154</x:v>
      </x:c>
      <x:c r="E4903" s="0" t="s">
        <x:v>23</x:v>
      </x:c>
      <x:c r="F4903" s="0" t="s">
        <x:v>20</x:v>
      </x:c>
      <x:c r="G4903" s="0" t="n">
        <x:v>5000</x:v>
      </x:c>
      <x:c r="H4903" s="4" t="n">
        <x:v>35</x:v>
      </x:c>
      <x:c r="I4903" s="4" t="n">
        <x:v>5000</x:v>
      </x:c>
      <x:c r="J4903" s="4" t="n">
        <x:v>0.007</x:v>
      </x:c>
      <x:c r="K4903" s="4">
        <x:f>I4903*J4903</x:f>
      </x:c>
      <x:c r="L4903" s="4" t="n">
        <x:v>0</x:v>
      </x:c>
      <x:c r="M4903" s="5">
        <x:f>J4903/0.012*100</x:f>
      </x:c>
      <x:c r="N4903" s="6">
        <x:f>M4903*L4903/100</x:f>
      </x:c>
      <x:c r="O4903" s="6">
        <x:f>H4903-N4903</x:f>
      </x:c>
    </x:row>
    <x:row r="4904" spans="1:25">
      <x:c r="A4904" s="0" t="s">
        <x:v>153</x:v>
      </x:c>
      <x:c r="B4904" s="0" t="n">
        <x:v>2982</x:v>
      </x:c>
      <x:c r="C4904" s="0" t="s">
        <x:v>21</x:v>
      </x:c>
      <x:c r="D4904" s="0" t="s">
        <x:v>155</x:v>
      </x:c>
      <x:c r="E4904" s="0" t="s">
        <x:v>23</x:v>
      </x:c>
      <x:c r="F4904" s="0" t="s">
        <x:v>26</x:v>
      </x:c>
      <x:c r="G4904" s="0" t="n">
        <x:v>5000</x:v>
      </x:c>
      <x:c r="H4904" s="4" t="n">
        <x:v>24.996</x:v>
      </x:c>
      <x:c r="I4904" s="4" t="n">
        <x:v>5000</x:v>
      </x:c>
      <x:c r="J4904" s="4" t="n">
        <x:v>0.005</x:v>
      </x:c>
      <x:c r="K4904" s="4">
        <x:f>I4904*J4904</x:f>
      </x:c>
      <x:c r="L4904" s="4" t="n">
        <x:v>0</x:v>
      </x:c>
      <x:c r="M4904" s="5">
        <x:f>J4904/0.012*100</x:f>
      </x:c>
      <x:c r="N4904" s="6">
        <x:f>M4904*L4904/100</x:f>
      </x:c>
      <x:c r="O4904" s="6">
        <x:f>H4904-N4904</x:f>
      </x:c>
    </x:row>
    <x:row r="4905" spans="1:25">
      <x:c r="A4905" s="0" t="s">
        <x:v>94</x:v>
      </x:c>
      <x:c r="B4905" s="0" t="n">
        <x:v>2983</x:v>
      </x:c>
      <x:c r="C4905" s="0" t="s">
        <x:v>21</x:v>
      </x:c>
      <x:c r="D4905" s="0" t="s">
        <x:v>42</x:v>
      </x:c>
      <x:c r="E4905" s="0" t="s">
        <x:v>44</x:v>
      </x:c>
      <x:c r="F4905" s="0" t="s">
        <x:v>20</x:v>
      </x:c>
      <x:c r="G4905" s="0" t="n">
        <x:v>100</x:v>
      </x:c>
      <x:c r="H4905" s="4" t="n">
        <x:v>30</x:v>
      </x:c>
      <x:c r="I4905" s="4" t="n">
        <x:v>100</x:v>
      </x:c>
      <x:c r="J4905" s="4" t="n">
        <x:v>0.3</x:v>
      </x:c>
      <x:c r="K4905" s="4">
        <x:f>I4905*J4905</x:f>
      </x:c>
      <x:c r="L4905" s="4" t="n">
        <x:v>179.005</x:v>
      </x:c>
      <x:c r="M4905" s="5">
        <x:f>J4905/3.83*100</x:f>
      </x:c>
      <x:c r="N4905" s="6">
        <x:f>M4905*L4905/100</x:f>
      </x:c>
      <x:c r="O4905" s="6">
        <x:f>H4905-N4905</x:f>
      </x:c>
    </x:row>
    <x:row r="4906" spans="1:25">
      <x:c r="A4906" s="0" t="s">
        <x:v>94</x:v>
      </x:c>
      <x:c r="B4906" s="0" t="n">
        <x:v>2983</x:v>
      </x:c>
      <x:c r="C4906" s="0" t="s">
        <x:v>21</x:v>
      </x:c>
      <x:c r="D4906" s="0" t="s">
        <x:v>42</x:v>
      </x:c>
      <x:c r="E4906" s="0" t="s">
        <x:v>43</x:v>
      </x:c>
      <x:c r="F4906" s="0" t="s">
        <x:v>20</x:v>
      </x:c>
      <x:c r="G4906" s="0" t="n">
        <x:v>100</x:v>
      </x:c>
      <x:c r="H4906" s="4" t="n">
        <x:v>30</x:v>
      </x:c>
      <x:c r="I4906" s="4" t="n">
        <x:v>100</x:v>
      </x:c>
      <x:c r="J4906" s="4" t="n">
        <x:v>0.3</x:v>
      </x:c>
      <x:c r="K4906" s="4">
        <x:f>I4906*J4906</x:f>
      </x:c>
      <x:c r="L4906" s="4" t="n">
        <x:v>179.005</x:v>
      </x:c>
      <x:c r="M4906" s="5">
        <x:f>J4906/3.83*100</x:f>
      </x:c>
      <x:c r="N4906" s="6">
        <x:f>M4906*L4906/100</x:f>
      </x:c>
      <x:c r="O4906" s="6">
        <x:f>H4906-N4906</x:f>
      </x:c>
    </x:row>
    <x:row r="4907" spans="1:25">
      <x:c r="A4907" s="0" t="s">
        <x:v>94</x:v>
      </x:c>
      <x:c r="B4907" s="0" t="n">
        <x:v>2983</x:v>
      </x:c>
      <x:c r="C4907" s="0" t="s">
        <x:v>21</x:v>
      </x:c>
      <x:c r="D4907" s="0" t="s">
        <x:v>33</x:v>
      </x:c>
      <x:c r="E4907" s="0" t="s">
        <x:v>45</x:v>
      </x:c>
      <x:c r="F4907" s="0" t="s">
        <x:v>26</x:v>
      </x:c>
      <x:c r="G4907" s="0" t="n">
        <x:v>100</x:v>
      </x:c>
      <x:c r="H4907" s="4" t="n">
        <x:v>148.001</x:v>
      </x:c>
      <x:c r="I4907" s="4" t="n">
        <x:v>100</x:v>
      </x:c>
      <x:c r="J4907" s="4" t="n">
        <x:v>1.48</x:v>
      </x:c>
      <x:c r="K4907" s="4">
        <x:f>I4907*J4907</x:f>
      </x:c>
      <x:c r="L4907" s="4" t="n">
        <x:v>179.005</x:v>
      </x:c>
      <x:c r="M4907" s="5">
        <x:f>J4907/3.83*100</x:f>
      </x:c>
      <x:c r="N4907" s="6">
        <x:f>M4907*L4907/100</x:f>
      </x:c>
      <x:c r="O4907" s="6">
        <x:f>H4907-N4907</x:f>
      </x:c>
    </x:row>
    <x:row r="4908" spans="1:25">
      <x:c r="A4908" s="0" t="s">
        <x:v>94</x:v>
      </x:c>
      <x:c r="B4908" s="0" t="n">
        <x:v>2983</x:v>
      </x:c>
      <x:c r="C4908" s="0" t="s">
        <x:v>21</x:v>
      </x:c>
      <x:c r="D4908" s="0" t="s">
        <x:v>150</x:v>
      </x:c>
      <x:c r="E4908" s="0" t="s">
        <x:v>46</x:v>
      </x:c>
      <x:c r="F4908" s="0" t="s">
        <x:v>26</x:v>
      </x:c>
      <x:c r="G4908" s="0" t="n">
        <x:v>100</x:v>
      </x:c>
      <x:c r="H4908" s="4" t="n">
        <x:v>175</x:v>
      </x:c>
      <x:c r="I4908" s="4" t="n">
        <x:v>100</x:v>
      </x:c>
      <x:c r="J4908" s="4" t="n">
        <x:v>1.75</x:v>
      </x:c>
      <x:c r="K4908" s="4">
        <x:f>I4908*J4908</x:f>
      </x:c>
      <x:c r="L4908" s="4" t="n">
        <x:v>179.005</x:v>
      </x:c>
      <x:c r="M4908" s="5">
        <x:f>J4908/3.83*100</x:f>
      </x:c>
      <x:c r="N4908" s="6">
        <x:f>M4908*L4908/100</x:f>
      </x:c>
      <x:c r="O4908" s="6">
        <x:f>H4908-N4908</x:f>
      </x:c>
    </x:row>
    <x:row r="4909" spans="1:25">
      <x:c r="A4909" s="0" t="s">
        <x:v>123</x:v>
      </x:c>
      <x:c r="B4909" s="0" t="n">
        <x:v>2984</x:v>
      </x:c>
      <x:c r="C4909" s="0" t="s">
        <x:v>21</x:v>
      </x:c>
      <x:c r="D4909" s="0" t="s">
        <x:v>42</x:v>
      </x:c>
      <x:c r="E4909" s="0" t="s">
        <x:v>43</x:v>
      </x:c>
      <x:c r="F4909" s="0" t="s">
        <x:v>20</x:v>
      </x:c>
      <x:c r="G4909" s="0" t="n">
        <x:v>100</x:v>
      </x:c>
      <x:c r="H4909" s="4" t="n">
        <x:v>30</x:v>
      </x:c>
      <x:c r="I4909" s="4" t="n">
        <x:v>100</x:v>
      </x:c>
      <x:c r="J4909" s="4" t="n">
        <x:v>0.3</x:v>
      </x:c>
      <x:c r="K4909" s="4">
        <x:f>I4909*J4909</x:f>
      </x:c>
      <x:c r="L4909" s="4" t="n">
        <x:v>103.798</x:v>
      </x:c>
      <x:c r="M4909" s="5">
        <x:f>J4909/3.83*100</x:f>
      </x:c>
      <x:c r="N4909" s="6">
        <x:f>M4909*L4909/100</x:f>
      </x:c>
      <x:c r="O4909" s="6">
        <x:f>H4909-N4909</x:f>
      </x:c>
    </x:row>
    <x:row r="4910" spans="1:25">
      <x:c r="A4910" s="0" t="s">
        <x:v>123</x:v>
      </x:c>
      <x:c r="B4910" s="0" t="n">
        <x:v>2984</x:v>
      </x:c>
      <x:c r="C4910" s="0" t="s">
        <x:v>21</x:v>
      </x:c>
      <x:c r="D4910" s="0" t="s">
        <x:v>42</x:v>
      </x:c>
      <x:c r="E4910" s="0" t="s">
        <x:v>44</x:v>
      </x:c>
      <x:c r="F4910" s="0" t="s">
        <x:v>20</x:v>
      </x:c>
      <x:c r="G4910" s="0" t="n">
        <x:v>100</x:v>
      </x:c>
      <x:c r="H4910" s="4" t="n">
        <x:v>30</x:v>
      </x:c>
      <x:c r="I4910" s="4" t="n">
        <x:v>100</x:v>
      </x:c>
      <x:c r="J4910" s="4" t="n">
        <x:v>0.3</x:v>
      </x:c>
      <x:c r="K4910" s="4">
        <x:f>I4910*J4910</x:f>
      </x:c>
      <x:c r="L4910" s="4" t="n">
        <x:v>103.798</x:v>
      </x:c>
      <x:c r="M4910" s="5">
        <x:f>J4910/3.83*100</x:f>
      </x:c>
      <x:c r="N4910" s="6">
        <x:f>M4910*L4910/100</x:f>
      </x:c>
      <x:c r="O4910" s="6">
        <x:f>H4910-N4910</x:f>
      </x:c>
    </x:row>
    <x:row r="4911" spans="1:25">
      <x:c r="A4911" s="0" t="s">
        <x:v>123</x:v>
      </x:c>
      <x:c r="B4911" s="0" t="n">
        <x:v>2984</x:v>
      </x:c>
      <x:c r="C4911" s="0" t="s">
        <x:v>21</x:v>
      </x:c>
      <x:c r="D4911" s="0" t="s">
        <x:v>33</x:v>
      </x:c>
      <x:c r="E4911" s="0" t="s">
        <x:v>45</x:v>
      </x:c>
      <x:c r="F4911" s="0" t="s">
        <x:v>26</x:v>
      </x:c>
      <x:c r="G4911" s="0" t="n">
        <x:v>100</x:v>
      </x:c>
      <x:c r="H4911" s="4" t="n">
        <x:v>148</x:v>
      </x:c>
      <x:c r="I4911" s="4" t="n">
        <x:v>100</x:v>
      </x:c>
      <x:c r="J4911" s="4" t="n">
        <x:v>1.48</x:v>
      </x:c>
      <x:c r="K4911" s="4">
        <x:f>I4911*J4911</x:f>
      </x:c>
      <x:c r="L4911" s="4" t="n">
        <x:v>103.798</x:v>
      </x:c>
      <x:c r="M4911" s="5">
        <x:f>J4911/3.83*100</x:f>
      </x:c>
      <x:c r="N4911" s="6">
        <x:f>M4911*L4911/100</x:f>
      </x:c>
      <x:c r="O4911" s="6">
        <x:f>H4911-N4911</x:f>
      </x:c>
    </x:row>
    <x:row r="4912" spans="1:25">
      <x:c r="A4912" s="0" t="s">
        <x:v>123</x:v>
      </x:c>
      <x:c r="B4912" s="0" t="n">
        <x:v>2984</x:v>
      </x:c>
      <x:c r="C4912" s="0" t="s">
        <x:v>21</x:v>
      </x:c>
      <x:c r="D4912" s="0" t="s">
        <x:v>150</x:v>
      </x:c>
      <x:c r="E4912" s="0" t="s">
        <x:v>46</x:v>
      </x:c>
      <x:c r="F4912" s="0" t="s">
        <x:v>26</x:v>
      </x:c>
      <x:c r="G4912" s="0" t="n">
        <x:v>100</x:v>
      </x:c>
      <x:c r="H4912" s="4" t="n">
        <x:v>175</x:v>
      </x:c>
      <x:c r="I4912" s="4" t="n">
        <x:v>100</x:v>
      </x:c>
      <x:c r="J4912" s="4" t="n">
        <x:v>1.75</x:v>
      </x:c>
      <x:c r="K4912" s="4">
        <x:f>I4912*J4912</x:f>
      </x:c>
      <x:c r="L4912" s="4" t="n">
        <x:v>103.798</x:v>
      </x:c>
      <x:c r="M4912" s="5">
        <x:f>J4912/3.83*100</x:f>
      </x:c>
      <x:c r="N4912" s="6">
        <x:f>M4912*L4912/100</x:f>
      </x:c>
      <x:c r="O4912" s="6">
        <x:f>H4912-N4912</x:f>
      </x:c>
    </x:row>
    <x:row r="4913" spans="1:25">
      <x:c r="A4913" s="0" t="s">
        <x:v>142</x:v>
      </x:c>
      <x:c r="B4913" s="0" t="n">
        <x:v>2986</x:v>
      </x:c>
      <x:c r="C4913" s="0" t="s">
        <x:v>128</x:v>
      </x:c>
      <x:c r="D4913" s="0" t="s">
        <x:v>18</x:v>
      </x:c>
      <x:c r="E4913" s="0" t="s">
        <x:v>19</x:v>
      </x:c>
      <x:c r="F4913" s="0" t="s">
        <x:v>20</x:v>
      </x:c>
      <x:c r="G4913" s="0" t="n">
        <x:v>516</x:v>
      </x:c>
      <x:c r="H4913" s="4" t="n">
        <x:v>74.16</x:v>
      </x:c>
      <x:c r="I4913" s="4" t="n">
        <x:v>516</x:v>
      </x:c>
      <x:c r="J4913" s="4" t="n">
        <x:v>0.144</x:v>
      </x:c>
      <x:c r="K4913" s="4">
        <x:f>I4913*J4913</x:f>
      </x:c>
      <x:c r="L4913" s="4" t="n">
        <x:v>123.366</x:v>
      </x:c>
      <x:c r="M4913" s="5">
        <x:f>J4913/6.564*100</x:f>
      </x:c>
      <x:c r="N4913" s="6">
        <x:f>M4913*L4913/100</x:f>
      </x:c>
      <x:c r="O4913" s="6">
        <x:f>H4913-N4913</x:f>
      </x:c>
    </x:row>
    <x:row r="4914" spans="1:25">
      <x:c r="A4914" s="0" t="s">
        <x:v>142</x:v>
      </x:c>
      <x:c r="B4914" s="0" t="n">
        <x:v>2986</x:v>
      </x:c>
      <x:c r="C4914" s="0" t="s">
        <x:v>128</x:v>
      </x:c>
      <x:c r="D4914" s="0" t="s">
        <x:v>18</x:v>
      </x:c>
      <x:c r="E4914" s="0" t="s">
        <x:v>19</x:v>
      </x:c>
      <x:c r="F4914" s="0" t="s">
        <x:v>20</x:v>
      </x:c>
      <x:c r="G4914" s="0" t="n">
        <x:v>516</x:v>
      </x:c>
      <x:c r="H4914" s="4" t="n">
        <x:v>74.16</x:v>
      </x:c>
      <x:c r="I4914" s="4" t="n">
        <x:v>516</x:v>
      </x:c>
      <x:c r="J4914" s="4" t="n">
        <x:v>0.144</x:v>
      </x:c>
      <x:c r="K4914" s="4">
        <x:f>I4914*J4914</x:f>
      </x:c>
      <x:c r="L4914" s="4" t="n">
        <x:v>123.366</x:v>
      </x:c>
      <x:c r="M4914" s="5">
        <x:f>J4914/6.564*100</x:f>
      </x:c>
      <x:c r="N4914" s="6">
        <x:f>M4914*L4914/100</x:f>
      </x:c>
      <x:c r="O4914" s="6">
        <x:f>H4914-N4914</x:f>
      </x:c>
    </x:row>
    <x:row r="4915" spans="1:25">
      <x:c r="A4915" s="0" t="s">
        <x:v>142</x:v>
      </x:c>
      <x:c r="B4915" s="0" t="n">
        <x:v>2986</x:v>
      </x:c>
      <x:c r="C4915" s="0" t="s">
        <x:v>128</x:v>
      </x:c>
      <x:c r="D4915" s="0" t="s">
        <x:v>129</x:v>
      </x:c>
      <x:c r="E4915" s="0" t="s">
        <x:v>130</x:v>
      </x:c>
      <x:c r="F4915" s="0" t="s">
        <x:v>20</x:v>
      </x:c>
      <x:c r="G4915" s="0" t="n">
        <x:v>516</x:v>
      </x:c>
      <x:c r="H4915" s="4" t="n">
        <x:v>65</x:v>
      </x:c>
      <x:c r="I4915" s="4" t="n">
        <x:v>516</x:v>
      </x:c>
      <x:c r="J4915" s="4" t="n">
        <x:v>0.126</x:v>
      </x:c>
      <x:c r="K4915" s="4">
        <x:f>I4915*J4915</x:f>
      </x:c>
      <x:c r="L4915" s="4" t="n">
        <x:v>123.366</x:v>
      </x:c>
      <x:c r="M4915" s="5">
        <x:f>J4915/6.564*100</x:f>
      </x:c>
      <x:c r="N4915" s="6">
        <x:f>M4915*L4915/100</x:f>
      </x:c>
      <x:c r="O4915" s="6">
        <x:f>H4915-N4915</x:f>
      </x:c>
    </x:row>
    <x:row r="4916" spans="1:25">
      <x:c r="A4916" s="0" t="s">
        <x:v>142</x:v>
      </x:c>
      <x:c r="B4916" s="0" t="n">
        <x:v>2986</x:v>
      </x:c>
      <x:c r="C4916" s="0" t="s">
        <x:v>128</x:v>
      </x:c>
      <x:c r="D4916" s="0" t="s">
        <x:v>18</x:v>
      </x:c>
      <x:c r="E4916" s="0" t="s">
        <x:v>19</x:v>
      </x:c>
      <x:c r="F4916" s="0" t="s">
        <x:v>20</x:v>
      </x:c>
      <x:c r="G4916" s="0" t="n">
        <x:v>516</x:v>
      </x:c>
      <x:c r="H4916" s="4" t="n">
        <x:v>78</x:v>
      </x:c>
      <x:c r="I4916" s="4" t="n">
        <x:v>516</x:v>
      </x:c>
      <x:c r="J4916" s="4" t="n">
        <x:v>0.151</x:v>
      </x:c>
      <x:c r="K4916" s="4">
        <x:f>I4916*J4916</x:f>
      </x:c>
      <x:c r="L4916" s="4" t="n">
        <x:v>123.366</x:v>
      </x:c>
      <x:c r="M4916" s="5">
        <x:f>J4916/6.564*100</x:f>
      </x:c>
      <x:c r="N4916" s="6">
        <x:f>M4916*L4916/100</x:f>
      </x:c>
      <x:c r="O4916" s="6">
        <x:f>H4916-N4916</x:f>
      </x:c>
    </x:row>
    <x:row r="4917" spans="1:25">
      <x:c r="A4917" s="0" t="s">
        <x:v>142</x:v>
      </x:c>
      <x:c r="B4917" s="0" t="n">
        <x:v>2986</x:v>
      </x:c>
      <x:c r="C4917" s="0" t="s">
        <x:v>128</x:v>
      </x:c>
      <x:c r="D4917" s="0" t="s">
        <x:v>129</x:v>
      </x:c>
      <x:c r="E4917" s="0" t="s">
        <x:v>130</x:v>
      </x:c>
      <x:c r="F4917" s="0" t="s">
        <x:v>20</x:v>
      </x:c>
      <x:c r="G4917" s="0" t="n">
        <x:v>516</x:v>
      </x:c>
      <x:c r="H4917" s="4" t="n">
        <x:v>61.8</x:v>
      </x:c>
      <x:c r="I4917" s="4" t="n">
        <x:v>516</x:v>
      </x:c>
      <x:c r="J4917" s="4" t="n">
        <x:v>0.12</x:v>
      </x:c>
      <x:c r="K4917" s="4">
        <x:f>I4917*J4917</x:f>
      </x:c>
      <x:c r="L4917" s="4" t="n">
        <x:v>123.366</x:v>
      </x:c>
      <x:c r="M4917" s="5">
        <x:f>J4917/6.564*100</x:f>
      </x:c>
      <x:c r="N4917" s="6">
        <x:f>M4917*L4917/100</x:f>
      </x:c>
      <x:c r="O4917" s="6">
        <x:f>H4917-N4917</x:f>
      </x:c>
    </x:row>
    <x:row r="4918" spans="1:25">
      <x:c r="A4918" s="0" t="s">
        <x:v>142</x:v>
      </x:c>
      <x:c r="B4918" s="0" t="n">
        <x:v>2986</x:v>
      </x:c>
      <x:c r="C4918" s="0" t="s">
        <x:v>128</x:v>
      </x:c>
      <x:c r="D4918" s="0" t="s">
        <x:v>129</x:v>
      </x:c>
      <x:c r="E4918" s="0" t="s">
        <x:v>130</x:v>
      </x:c>
      <x:c r="F4918" s="0" t="s">
        <x:v>20</x:v>
      </x:c>
      <x:c r="G4918" s="0" t="n">
        <x:v>516</x:v>
      </x:c>
      <x:c r="H4918" s="4" t="n">
        <x:v>250</x:v>
      </x:c>
      <x:c r="I4918" s="4" t="n">
        <x:v>516</x:v>
      </x:c>
      <x:c r="J4918" s="4" t="n">
        <x:v>0.484</x:v>
      </x:c>
      <x:c r="K4918" s="4">
        <x:f>I4918*J4918</x:f>
      </x:c>
      <x:c r="L4918" s="4" t="n">
        <x:v>123.366</x:v>
      </x:c>
      <x:c r="M4918" s="5">
        <x:f>J4918/6.564*100</x:f>
      </x:c>
      <x:c r="N4918" s="6">
        <x:f>M4918*L4918/100</x:f>
      </x:c>
      <x:c r="O4918" s="6">
        <x:f>H4918-N4918</x:f>
      </x:c>
    </x:row>
    <x:row r="4919" spans="1:25">
      <x:c r="A4919" s="0" t="s">
        <x:v>142</x:v>
      </x:c>
      <x:c r="B4919" s="0" t="n">
        <x:v>2986</x:v>
      </x:c>
      <x:c r="C4919" s="0" t="s">
        <x:v>128</x:v>
      </x:c>
      <x:c r="D4919" s="0" t="s">
        <x:v>129</x:v>
      </x:c>
      <x:c r="E4919" s="0" t="s">
        <x:v>130</x:v>
      </x:c>
      <x:c r="F4919" s="0" t="s">
        <x:v>20</x:v>
      </x:c>
      <x:c r="G4919" s="0" t="n">
        <x:v>516</x:v>
      </x:c>
      <x:c r="H4919" s="4" t="n">
        <x:v>250</x:v>
      </x:c>
      <x:c r="I4919" s="4" t="n">
        <x:v>516</x:v>
      </x:c>
      <x:c r="J4919" s="4" t="n">
        <x:v>0.484</x:v>
      </x:c>
      <x:c r="K4919" s="4">
        <x:f>I4919*J4919</x:f>
      </x:c>
      <x:c r="L4919" s="4" t="n">
        <x:v>123.366</x:v>
      </x:c>
      <x:c r="M4919" s="5">
        <x:f>J4919/6.564*100</x:f>
      </x:c>
      <x:c r="N4919" s="6">
        <x:f>M4919*L4919/100</x:f>
      </x:c>
      <x:c r="O4919" s="6">
        <x:f>H4919-N4919</x:f>
      </x:c>
    </x:row>
    <x:row r="4920" spans="1:25">
      <x:c r="A4920" s="0" t="s">
        <x:v>142</x:v>
      </x:c>
      <x:c r="B4920" s="0" t="n">
        <x:v>2986</x:v>
      </x:c>
      <x:c r="C4920" s="0" t="s">
        <x:v>128</x:v>
      </x:c>
      <x:c r="D4920" s="0" t="s">
        <x:v>129</x:v>
      </x:c>
      <x:c r="E4920" s="0" t="s">
        <x:v>130</x:v>
      </x:c>
      <x:c r="F4920" s="0" t="s">
        <x:v>20</x:v>
      </x:c>
      <x:c r="G4920" s="0" t="n">
        <x:v>516</x:v>
      </x:c>
      <x:c r="H4920" s="4" t="n">
        <x:v>250</x:v>
      </x:c>
      <x:c r="I4920" s="4" t="n">
        <x:v>516</x:v>
      </x:c>
      <x:c r="J4920" s="4" t="n">
        <x:v>0.484</x:v>
      </x:c>
      <x:c r="K4920" s="4">
        <x:f>I4920*J4920</x:f>
      </x:c>
      <x:c r="L4920" s="4" t="n">
        <x:v>123.366</x:v>
      </x:c>
      <x:c r="M4920" s="5">
        <x:f>J4920/6.564*100</x:f>
      </x:c>
      <x:c r="N4920" s="6">
        <x:f>M4920*L4920/100</x:f>
      </x:c>
      <x:c r="O4920" s="6">
        <x:f>H4920-N4920</x:f>
      </x:c>
    </x:row>
    <x:row r="4921" spans="1:25">
      <x:c r="A4921" s="0" t="s">
        <x:v>142</x:v>
      </x:c>
      <x:c r="B4921" s="0" t="n">
        <x:v>2986</x:v>
      </x:c>
      <x:c r="C4921" s="0" t="s">
        <x:v>128</x:v>
      </x:c>
      <x:c r="D4921" s="0" t="s">
        <x:v>129</x:v>
      </x:c>
      <x:c r="E4921" s="0" t="s">
        <x:v>130</x:v>
      </x:c>
      <x:c r="F4921" s="0" t="s">
        <x:v>20</x:v>
      </x:c>
      <x:c r="G4921" s="0" t="n">
        <x:v>516</x:v>
      </x:c>
      <x:c r="H4921" s="4" t="n">
        <x:v>250</x:v>
      </x:c>
      <x:c r="I4921" s="4" t="n">
        <x:v>516</x:v>
      </x:c>
      <x:c r="J4921" s="4" t="n">
        <x:v>0.484</x:v>
      </x:c>
      <x:c r="K4921" s="4">
        <x:f>I4921*J4921</x:f>
      </x:c>
      <x:c r="L4921" s="4" t="n">
        <x:v>123.366</x:v>
      </x:c>
      <x:c r="M4921" s="5">
        <x:f>J4921/6.564*100</x:f>
      </x:c>
      <x:c r="N4921" s="6">
        <x:f>M4921*L4921/100</x:f>
      </x:c>
      <x:c r="O4921" s="6">
        <x:f>H4921-N4921</x:f>
      </x:c>
    </x:row>
    <x:row r="4922" spans="1:25">
      <x:c r="A4922" s="0" t="s">
        <x:v>142</x:v>
      </x:c>
      <x:c r="B4922" s="0" t="n">
        <x:v>2986</x:v>
      </x:c>
      <x:c r="C4922" s="0" t="s">
        <x:v>128</x:v>
      </x:c>
      <x:c r="D4922" s="0" t="s">
        <x:v>18</x:v>
      </x:c>
      <x:c r="E4922" s="0" t="s">
        <x:v>19</x:v>
      </x:c>
      <x:c r="F4922" s="0" t="s">
        <x:v>20</x:v>
      </x:c>
      <x:c r="G4922" s="0" t="n">
        <x:v>516</x:v>
      </x:c>
      <x:c r="H4922" s="4" t="n">
        <x:v>300</x:v>
      </x:c>
      <x:c r="I4922" s="4" t="n">
        <x:v>516</x:v>
      </x:c>
      <x:c r="J4922" s="4" t="n">
        <x:v>0.581</x:v>
      </x:c>
      <x:c r="K4922" s="4">
        <x:f>I4922*J4922</x:f>
      </x:c>
      <x:c r="L4922" s="4" t="n">
        <x:v>123.366</x:v>
      </x:c>
      <x:c r="M4922" s="5">
        <x:f>J4922/6.564*100</x:f>
      </x:c>
      <x:c r="N4922" s="6">
        <x:f>M4922*L4922/100</x:f>
      </x:c>
      <x:c r="O4922" s="6">
        <x:f>H4922-N4922</x:f>
      </x:c>
    </x:row>
    <x:row r="4923" spans="1:25">
      <x:c r="A4923" s="0" t="s">
        <x:v>142</x:v>
      </x:c>
      <x:c r="B4923" s="0" t="n">
        <x:v>2986</x:v>
      </x:c>
      <x:c r="C4923" s="0" t="s">
        <x:v>128</x:v>
      </x:c>
      <x:c r="D4923" s="0" t="s">
        <x:v>18</x:v>
      </x:c>
      <x:c r="E4923" s="0" t="s">
        <x:v>19</x:v>
      </x:c>
      <x:c r="F4923" s="0" t="s">
        <x:v>20</x:v>
      </x:c>
      <x:c r="G4923" s="0" t="n">
        <x:v>516</x:v>
      </x:c>
      <x:c r="H4923" s="4" t="n">
        <x:v>300</x:v>
      </x:c>
      <x:c r="I4923" s="4" t="n">
        <x:v>516</x:v>
      </x:c>
      <x:c r="J4923" s="4" t="n">
        <x:v>0.581</x:v>
      </x:c>
      <x:c r="K4923" s="4">
        <x:f>I4923*J4923</x:f>
      </x:c>
      <x:c r="L4923" s="4" t="n">
        <x:v>123.366</x:v>
      </x:c>
      <x:c r="M4923" s="5">
        <x:f>J4923/6.564*100</x:f>
      </x:c>
      <x:c r="N4923" s="6">
        <x:f>M4923*L4923/100</x:f>
      </x:c>
      <x:c r="O4923" s="6">
        <x:f>H4923-N4923</x:f>
      </x:c>
    </x:row>
    <x:row r="4924" spans="1:25">
      <x:c r="A4924" s="0" t="s">
        <x:v>142</x:v>
      </x:c>
      <x:c r="B4924" s="0" t="n">
        <x:v>2986</x:v>
      </x:c>
      <x:c r="C4924" s="0" t="s">
        <x:v>128</x:v>
      </x:c>
      <x:c r="D4924" s="0" t="s">
        <x:v>129</x:v>
      </x:c>
      <x:c r="E4924" s="0" t="s">
        <x:v>130</x:v>
      </x:c>
      <x:c r="F4924" s="0" t="s">
        <x:v>20</x:v>
      </x:c>
      <x:c r="G4924" s="0" t="n">
        <x:v>516</x:v>
      </x:c>
      <x:c r="H4924" s="4" t="n">
        <x:v>250</x:v>
      </x:c>
      <x:c r="I4924" s="4" t="n">
        <x:v>516</x:v>
      </x:c>
      <x:c r="J4924" s="4" t="n">
        <x:v>0.484</x:v>
      </x:c>
      <x:c r="K4924" s="4">
        <x:f>I4924*J4924</x:f>
      </x:c>
      <x:c r="L4924" s="4" t="n">
        <x:v>123.366</x:v>
      </x:c>
      <x:c r="M4924" s="5">
        <x:f>J4924/6.564*100</x:f>
      </x:c>
      <x:c r="N4924" s="6">
        <x:f>M4924*L4924/100</x:f>
      </x:c>
      <x:c r="O4924" s="6">
        <x:f>H4924-N4924</x:f>
      </x:c>
    </x:row>
    <x:row r="4925" spans="1:25">
      <x:c r="A4925" s="0" t="s">
        <x:v>142</x:v>
      </x:c>
      <x:c r="B4925" s="0" t="n">
        <x:v>2986</x:v>
      </x:c>
      <x:c r="C4925" s="0" t="s">
        <x:v>128</x:v>
      </x:c>
      <x:c r="D4925" s="0" t="s">
        <x:v>129</x:v>
      </x:c>
      <x:c r="E4925" s="0" t="s">
        <x:v>130</x:v>
      </x:c>
      <x:c r="F4925" s="0" t="s">
        <x:v>20</x:v>
      </x:c>
      <x:c r="G4925" s="0" t="n">
        <x:v>516</x:v>
      </x:c>
      <x:c r="H4925" s="4" t="n">
        <x:v>250</x:v>
      </x:c>
      <x:c r="I4925" s="4" t="n">
        <x:v>516</x:v>
      </x:c>
      <x:c r="J4925" s="4" t="n">
        <x:v>0.484</x:v>
      </x:c>
      <x:c r="K4925" s="4">
        <x:f>I4925*J4925</x:f>
      </x:c>
      <x:c r="L4925" s="4" t="n">
        <x:v>123.366</x:v>
      </x:c>
      <x:c r="M4925" s="5">
        <x:f>J4925/6.564*100</x:f>
      </x:c>
      <x:c r="N4925" s="6">
        <x:f>M4925*L4925/100</x:f>
      </x:c>
      <x:c r="O4925" s="6">
        <x:f>H4925-N4925</x:f>
      </x:c>
    </x:row>
    <x:row r="4926" spans="1:25">
      <x:c r="A4926" s="0" t="s">
        <x:v>142</x:v>
      </x:c>
      <x:c r="B4926" s="0" t="n">
        <x:v>2986</x:v>
      </x:c>
      <x:c r="C4926" s="0" t="s">
        <x:v>128</x:v>
      </x:c>
      <x:c r="D4926" s="0" t="s">
        <x:v>18</x:v>
      </x:c>
      <x:c r="E4926" s="0" t="s">
        <x:v>19</x:v>
      </x:c>
      <x:c r="F4926" s="0" t="s">
        <x:v>20</x:v>
      </x:c>
      <x:c r="G4926" s="0" t="n">
        <x:v>516</x:v>
      </x:c>
      <x:c r="H4926" s="4" t="n">
        <x:v>300</x:v>
      </x:c>
      <x:c r="I4926" s="4" t="n">
        <x:v>516</x:v>
      </x:c>
      <x:c r="J4926" s="4" t="n">
        <x:v>0.581</x:v>
      </x:c>
      <x:c r="K4926" s="4">
        <x:f>I4926*J4926</x:f>
      </x:c>
      <x:c r="L4926" s="4" t="n">
        <x:v>123.366</x:v>
      </x:c>
      <x:c r="M4926" s="5">
        <x:f>J4926/6.564*100</x:f>
      </x:c>
      <x:c r="N4926" s="6">
        <x:f>M4926*L4926/100</x:f>
      </x:c>
      <x:c r="O4926" s="6">
        <x:f>H4926-N4926</x:f>
      </x:c>
    </x:row>
    <x:row r="4927" spans="1:25">
      <x:c r="A4927" s="0" t="s">
        <x:v>142</x:v>
      </x:c>
      <x:c r="B4927" s="0" t="n">
        <x:v>2986</x:v>
      </x:c>
      <x:c r="C4927" s="0" t="s">
        <x:v>128</x:v>
      </x:c>
      <x:c r="D4927" s="0" t="s">
        <x:v>18</x:v>
      </x:c>
      <x:c r="E4927" s="0" t="s">
        <x:v>19</x:v>
      </x:c>
      <x:c r="F4927" s="0" t="s">
        <x:v>20</x:v>
      </x:c>
      <x:c r="G4927" s="0" t="n">
        <x:v>516</x:v>
      </x:c>
      <x:c r="H4927" s="4" t="n">
        <x:v>300</x:v>
      </x:c>
      <x:c r="I4927" s="4" t="n">
        <x:v>516</x:v>
      </x:c>
      <x:c r="J4927" s="4" t="n">
        <x:v>0.581</x:v>
      </x:c>
      <x:c r="K4927" s="4">
        <x:f>I4927*J4927</x:f>
      </x:c>
      <x:c r="L4927" s="4" t="n">
        <x:v>123.366</x:v>
      </x:c>
      <x:c r="M4927" s="5">
        <x:f>J4927/6.564*100</x:f>
      </x:c>
      <x:c r="N4927" s="6">
        <x:f>M4927*L4927/100</x:f>
      </x:c>
      <x:c r="O4927" s="6">
        <x:f>H4927-N4927</x:f>
      </x:c>
    </x:row>
    <x:row r="4928" spans="1:25">
      <x:c r="A4928" s="0" t="s">
        <x:v>142</x:v>
      </x:c>
      <x:c r="B4928" s="0" t="n">
        <x:v>2986</x:v>
      </x:c>
      <x:c r="C4928" s="0" t="s">
        <x:v>128</x:v>
      </x:c>
      <x:c r="D4928" s="0" t="s">
        <x:v>18</x:v>
      </x:c>
      <x:c r="E4928" s="0" t="s">
        <x:v>19</x:v>
      </x:c>
      <x:c r="F4928" s="0" t="s">
        <x:v>20</x:v>
      </x:c>
      <x:c r="G4928" s="0" t="n">
        <x:v>516</x:v>
      </x:c>
      <x:c r="H4928" s="4" t="n">
        <x:v>300</x:v>
      </x:c>
      <x:c r="I4928" s="4" t="n">
        <x:v>516</x:v>
      </x:c>
      <x:c r="J4928" s="4" t="n">
        <x:v>0.581</x:v>
      </x:c>
      <x:c r="K4928" s="4">
        <x:f>I4928*J4928</x:f>
      </x:c>
      <x:c r="L4928" s="4" t="n">
        <x:v>123.366</x:v>
      </x:c>
      <x:c r="M4928" s="5">
        <x:f>J4928/6.564*100</x:f>
      </x:c>
      <x:c r="N4928" s="6">
        <x:f>M4928*L4928/100</x:f>
      </x:c>
      <x:c r="O4928" s="6">
        <x:f>H4928-N4928</x:f>
      </x:c>
    </x:row>
    <x:row r="4929" spans="1:25">
      <x:c r="A4929" s="0" t="s">
        <x:v>142</x:v>
      </x:c>
      <x:c r="B4929" s="0" t="n">
        <x:v>2986</x:v>
      </x:c>
      <x:c r="C4929" s="0" t="s">
        <x:v>128</x:v>
      </x:c>
      <x:c r="D4929" s="0" t="s">
        <x:v>18</x:v>
      </x:c>
      <x:c r="E4929" s="0" t="s">
        <x:v>19</x:v>
      </x:c>
      <x:c r="F4929" s="0" t="s">
        <x:v>26</x:v>
      </x:c>
      <x:c r="G4929" s="0" t="n">
        <x:v>516</x:v>
      </x:c>
      <x:c r="H4929" s="4" t="n">
        <x:v>43.261</x:v>
      </x:c>
      <x:c r="I4929" s="4" t="n">
        <x:v>516</x:v>
      </x:c>
      <x:c r="J4929" s="4" t="n">
        <x:v>0.07</x:v>
      </x:c>
      <x:c r="K4929" s="4">
        <x:f>I4929*J4929</x:f>
      </x:c>
      <x:c r="L4929" s="4" t="n">
        <x:v>123.366</x:v>
      </x:c>
      <x:c r="M4929" s="5">
        <x:f>J4929/6.564*100</x:f>
      </x:c>
      <x:c r="N4929" s="6">
        <x:f>M4929*L4929/100</x:f>
      </x:c>
      <x:c r="O4929" s="6">
        <x:f>H4929-N4929</x:f>
      </x:c>
    </x:row>
    <x:row r="4930" spans="1:25">
      <x:c r="A4930" s="0" t="s">
        <x:v>104</x:v>
      </x:c>
      <x:c r="B4930" s="0" t="n">
        <x:v>2989</x:v>
      </x:c>
      <x:c r="C4930" s="0" t="s">
        <x:v>21</x:v>
      </x:c>
      <x:c r="D4930" s="0" t="s">
        <x:v>22</x:v>
      </x:c>
      <x:c r="E4930" s="0" t="s">
        <x:v>23</x:v>
      </x:c>
      <x:c r="F4930" s="0" t="s">
        <x:v>20</x:v>
      </x:c>
      <x:c r="G4930" s="0" t="n">
        <x:v>117</x:v>
      </x:c>
      <x:c r="H4930" s="4" t="n">
        <x:v>43.384</x:v>
      </x:c>
      <x:c r="I4930" s="4" t="n">
        <x:v>117</x:v>
      </x:c>
      <x:c r="J4930" s="4" t="n">
        <x:v>0.371</x:v>
      </x:c>
      <x:c r="K4930" s="4">
        <x:f>I4930*J4930</x:f>
      </x:c>
      <x:c r="L4930" s="4" t="n">
        <x:v>214.317</x:v>
      </x:c>
      <x:c r="M4930" s="5">
        <x:f>J4930/2.863*100</x:f>
      </x:c>
      <x:c r="N4930" s="6">
        <x:f>M4930*L4930/100</x:f>
      </x:c>
      <x:c r="O4930" s="6">
        <x:f>H4930-N4930</x:f>
      </x:c>
    </x:row>
    <x:row r="4931" spans="1:25">
      <x:c r="A4931" s="0" t="s">
        <x:v>104</x:v>
      </x:c>
      <x:c r="B4931" s="0" t="n">
        <x:v>2989</x:v>
      </x:c>
      <x:c r="C4931" s="0" t="s">
        <x:v>21</x:v>
      </x:c>
      <x:c r="D4931" s="0" t="s">
        <x:v>22</x:v>
      </x:c>
      <x:c r="E4931" s="0" t="s">
        <x:v>23</x:v>
      </x:c>
      <x:c r="F4931" s="0" t="s">
        <x:v>20</x:v>
      </x:c>
      <x:c r="G4931" s="0" t="n">
        <x:v>117</x:v>
      </x:c>
      <x:c r="H4931" s="4" t="n">
        <x:v>43.384</x:v>
      </x:c>
      <x:c r="I4931" s="4" t="n">
        <x:v>117</x:v>
      </x:c>
      <x:c r="J4931" s="4" t="n">
        <x:v>0.371</x:v>
      </x:c>
      <x:c r="K4931" s="4">
        <x:f>I4931*J4931</x:f>
      </x:c>
      <x:c r="L4931" s="4" t="n">
        <x:v>214.317</x:v>
      </x:c>
      <x:c r="M4931" s="5">
        <x:f>J4931/2.863*100</x:f>
      </x:c>
      <x:c r="N4931" s="6">
        <x:f>M4931*L4931/100</x:f>
      </x:c>
      <x:c r="O4931" s="6">
        <x:f>H4931-N4931</x:f>
      </x:c>
    </x:row>
    <x:row r="4932" spans="1:25">
      <x:c r="A4932" s="0" t="s">
        <x:v>104</x:v>
      </x:c>
      <x:c r="B4932" s="0" t="n">
        <x:v>2989</x:v>
      </x:c>
      <x:c r="C4932" s="0" t="s">
        <x:v>21</x:v>
      </x:c>
      <x:c r="D4932" s="0" t="s">
        <x:v>22</x:v>
      </x:c>
      <x:c r="E4932" s="0" t="s">
        <x:v>23</x:v>
      </x:c>
      <x:c r="F4932" s="0" t="s">
        <x:v>20</x:v>
      </x:c>
      <x:c r="G4932" s="0" t="n">
        <x:v>117</x:v>
      </x:c>
      <x:c r="H4932" s="4" t="n">
        <x:v>39.897</x:v>
      </x:c>
      <x:c r="I4932" s="4" t="n">
        <x:v>117</x:v>
      </x:c>
      <x:c r="J4932" s="4" t="n">
        <x:v>0.341</x:v>
      </x:c>
      <x:c r="K4932" s="4">
        <x:f>I4932*J4932</x:f>
      </x:c>
      <x:c r="L4932" s="4" t="n">
        <x:v>214.317</x:v>
      </x:c>
      <x:c r="M4932" s="5">
        <x:f>J4932/2.863*100</x:f>
      </x:c>
      <x:c r="N4932" s="6">
        <x:f>M4932*L4932/100</x:f>
      </x:c>
      <x:c r="O4932" s="6">
        <x:f>H4932-N4932</x:f>
      </x:c>
    </x:row>
    <x:row r="4933" spans="1:25">
      <x:c r="A4933" s="0" t="s">
        <x:v>104</x:v>
      </x:c>
      <x:c r="B4933" s="0" t="n">
        <x:v>2989</x:v>
      </x:c>
      <x:c r="C4933" s="0" t="s">
        <x:v>21</x:v>
      </x:c>
      <x:c r="D4933" s="0" t="s">
        <x:v>28</x:v>
      </x:c>
      <x:c r="E4933" s="0" t="s">
        <x:v>19</x:v>
      </x:c>
      <x:c r="F4933" s="0" t="s">
        <x:v>26</x:v>
      </x:c>
      <x:c r="G4933" s="0" t="n">
        <x:v>117</x:v>
      </x:c>
      <x:c r="H4933" s="4" t="n">
        <x:v>30.429</x:v>
      </x:c>
      <x:c r="I4933" s="4" t="n">
        <x:v>117</x:v>
      </x:c>
      <x:c r="J4933" s="4" t="n">
        <x:v>0.26</x:v>
      </x:c>
      <x:c r="K4933" s="4">
        <x:f>I4933*J4933</x:f>
      </x:c>
      <x:c r="L4933" s="4" t="n">
        <x:v>214.317</x:v>
      </x:c>
      <x:c r="M4933" s="5">
        <x:f>J4933/2.863*100</x:f>
      </x:c>
      <x:c r="N4933" s="6">
        <x:f>M4933*L4933/100</x:f>
      </x:c>
      <x:c r="O4933" s="6">
        <x:f>H4933-N4933</x:f>
      </x:c>
    </x:row>
    <x:row r="4934" spans="1:25">
      <x:c r="A4934" s="0" t="s">
        <x:v>104</x:v>
      </x:c>
      <x:c r="B4934" s="0" t="n">
        <x:v>2989</x:v>
      </x:c>
      <x:c r="C4934" s="0" t="s">
        <x:v>21</x:v>
      </x:c>
      <x:c r="D4934" s="0" t="s">
        <x:v>28</x:v>
      </x:c>
      <x:c r="E4934" s="0" t="s">
        <x:v>23</x:v>
      </x:c>
      <x:c r="F4934" s="0" t="s">
        <x:v>26</x:v>
      </x:c>
      <x:c r="G4934" s="0" t="n">
        <x:v>117</x:v>
      </x:c>
      <x:c r="H4934" s="4" t="n">
        <x:v>177.84</x:v>
      </x:c>
      <x:c r="I4934" s="4" t="n">
        <x:v>117</x:v>
      </x:c>
      <x:c r="J4934" s="4" t="n">
        <x:v>1.52</x:v>
      </x:c>
      <x:c r="K4934" s="4">
        <x:f>I4934*J4934</x:f>
      </x:c>
      <x:c r="L4934" s="4" t="n">
        <x:v>214.317</x:v>
      </x:c>
      <x:c r="M4934" s="5">
        <x:f>J4934/2.863*100</x:f>
      </x:c>
      <x:c r="N4934" s="6">
        <x:f>M4934*L4934/100</x:f>
      </x:c>
      <x:c r="O4934" s="6">
        <x:f>H4934-N4934</x:f>
      </x:c>
    </x:row>
    <x:row r="4935" spans="1:25">
      <x:c r="A4935" s="0" t="s">
        <x:v>88</x:v>
      </x:c>
      <x:c r="B4935" s="0" t="n">
        <x:v>2990</x:v>
      </x:c>
      <x:c r="C4935" s="0" t="s">
        <x:v>21</x:v>
      </x:c>
      <x:c r="D4935" s="0" t="s">
        <x:v>22</x:v>
      </x:c>
      <x:c r="E4935" s="0" t="s">
        <x:v>23</x:v>
      </x:c>
      <x:c r="F4935" s="0" t="s">
        <x:v>20</x:v>
      </x:c>
      <x:c r="G4935" s="0" t="n">
        <x:v>117</x:v>
      </x:c>
      <x:c r="H4935" s="4" t="n">
        <x:v>43.384</x:v>
      </x:c>
      <x:c r="I4935" s="4" t="n">
        <x:v>117</x:v>
      </x:c>
      <x:c r="J4935" s="4" t="n">
        <x:v>0.371</x:v>
      </x:c>
      <x:c r="K4935" s="4">
        <x:f>I4935*J4935</x:f>
      </x:c>
      <x:c r="L4935" s="4" t="n">
        <x:v>209.896</x:v>
      </x:c>
      <x:c r="M4935" s="5">
        <x:f>J4935/3.234*100</x:f>
      </x:c>
      <x:c r="N4935" s="6">
        <x:f>M4935*L4935/100</x:f>
      </x:c>
      <x:c r="O4935" s="6">
        <x:f>H4935-N4935</x:f>
      </x:c>
    </x:row>
    <x:row r="4936" spans="1:25">
      <x:c r="A4936" s="0" t="s">
        <x:v>88</x:v>
      </x:c>
      <x:c r="B4936" s="0" t="n">
        <x:v>2990</x:v>
      </x:c>
      <x:c r="C4936" s="0" t="s">
        <x:v>21</x:v>
      </x:c>
      <x:c r="D4936" s="0" t="s">
        <x:v>22</x:v>
      </x:c>
      <x:c r="E4936" s="0" t="s">
        <x:v>23</x:v>
      </x:c>
      <x:c r="F4936" s="0" t="s">
        <x:v>20</x:v>
      </x:c>
      <x:c r="G4936" s="0" t="n">
        <x:v>117</x:v>
      </x:c>
      <x:c r="H4936" s="4" t="n">
        <x:v>43.384</x:v>
      </x:c>
      <x:c r="I4936" s="4" t="n">
        <x:v>117</x:v>
      </x:c>
      <x:c r="J4936" s="4" t="n">
        <x:v>0.371</x:v>
      </x:c>
      <x:c r="K4936" s="4">
        <x:f>I4936*J4936</x:f>
      </x:c>
      <x:c r="L4936" s="4" t="n">
        <x:v>209.896</x:v>
      </x:c>
      <x:c r="M4936" s="5">
        <x:f>J4936/3.234*100</x:f>
      </x:c>
      <x:c r="N4936" s="6">
        <x:f>M4936*L4936/100</x:f>
      </x:c>
      <x:c r="O4936" s="6">
        <x:f>H4936-N4936</x:f>
      </x:c>
    </x:row>
    <x:row r="4937" spans="1:25">
      <x:c r="A4937" s="0" t="s">
        <x:v>88</x:v>
      </x:c>
      <x:c r="B4937" s="0" t="n">
        <x:v>2990</x:v>
      </x:c>
      <x:c r="C4937" s="0" t="s">
        <x:v>21</x:v>
      </x:c>
      <x:c r="D4937" s="0" t="s">
        <x:v>22</x:v>
      </x:c>
      <x:c r="E4937" s="0" t="s">
        <x:v>23</x:v>
      </x:c>
      <x:c r="F4937" s="0" t="s">
        <x:v>20</x:v>
      </x:c>
      <x:c r="G4937" s="0" t="n">
        <x:v>117</x:v>
      </x:c>
      <x:c r="H4937" s="4" t="n">
        <x:v>43.384</x:v>
      </x:c>
      <x:c r="I4937" s="4" t="n">
        <x:v>117</x:v>
      </x:c>
      <x:c r="J4937" s="4" t="n">
        <x:v>0.371</x:v>
      </x:c>
      <x:c r="K4937" s="4">
        <x:f>I4937*J4937</x:f>
      </x:c>
      <x:c r="L4937" s="4" t="n">
        <x:v>209.896</x:v>
      </x:c>
      <x:c r="M4937" s="5">
        <x:f>J4937/3.234*100</x:f>
      </x:c>
      <x:c r="N4937" s="6">
        <x:f>M4937*L4937/100</x:f>
      </x:c>
      <x:c r="O4937" s="6">
        <x:f>H4937-N4937</x:f>
      </x:c>
    </x:row>
    <x:row r="4938" spans="1:25">
      <x:c r="A4938" s="0" t="s">
        <x:v>88</x:v>
      </x:c>
      <x:c r="B4938" s="0" t="n">
        <x:v>2990</x:v>
      </x:c>
      <x:c r="C4938" s="0" t="s">
        <x:v>21</x:v>
      </x:c>
      <x:c r="D4938" s="0" t="s">
        <x:v>22</x:v>
      </x:c>
      <x:c r="E4938" s="0" t="s">
        <x:v>23</x:v>
      </x:c>
      <x:c r="F4938" s="0" t="s">
        <x:v>20</x:v>
      </x:c>
      <x:c r="G4938" s="0" t="n">
        <x:v>117</x:v>
      </x:c>
      <x:c r="H4938" s="4" t="n">
        <x:v>39.897</x:v>
      </x:c>
      <x:c r="I4938" s="4" t="n">
        <x:v>117</x:v>
      </x:c>
      <x:c r="J4938" s="4" t="n">
        <x:v>0.341</x:v>
      </x:c>
      <x:c r="K4938" s="4">
        <x:f>I4938*J4938</x:f>
      </x:c>
      <x:c r="L4938" s="4" t="n">
        <x:v>209.896</x:v>
      </x:c>
      <x:c r="M4938" s="5">
        <x:f>J4938/3.234*100</x:f>
      </x:c>
      <x:c r="N4938" s="6">
        <x:f>M4938*L4938/100</x:f>
      </x:c>
      <x:c r="O4938" s="6">
        <x:f>H4938-N4938</x:f>
      </x:c>
    </x:row>
    <x:row r="4939" spans="1:25">
      <x:c r="A4939" s="0" t="s">
        <x:v>88</x:v>
      </x:c>
      <x:c r="B4939" s="0" t="n">
        <x:v>2990</x:v>
      </x:c>
      <x:c r="C4939" s="0" t="s">
        <x:v>21</x:v>
      </x:c>
      <x:c r="D4939" s="0" t="s">
        <x:v>28</x:v>
      </x:c>
      <x:c r="E4939" s="0" t="s">
        <x:v>19</x:v>
      </x:c>
      <x:c r="F4939" s="0" t="s">
        <x:v>26</x:v>
      </x:c>
      <x:c r="G4939" s="0" t="n">
        <x:v>117</x:v>
      </x:c>
      <x:c r="H4939" s="4" t="n">
        <x:v>30.427</x:v>
      </x:c>
      <x:c r="I4939" s="4" t="n">
        <x:v>117</x:v>
      </x:c>
      <x:c r="J4939" s="4" t="n">
        <x:v>0.26</x:v>
      </x:c>
      <x:c r="K4939" s="4">
        <x:f>I4939*J4939</x:f>
      </x:c>
      <x:c r="L4939" s="4" t="n">
        <x:v>209.896</x:v>
      </x:c>
      <x:c r="M4939" s="5">
        <x:f>J4939/3.234*100</x:f>
      </x:c>
      <x:c r="N4939" s="6">
        <x:f>M4939*L4939/100</x:f>
      </x:c>
      <x:c r="O4939" s="6">
        <x:f>H4939-N4939</x:f>
      </x:c>
    </x:row>
    <x:row r="4940" spans="1:25">
      <x:c r="A4940" s="0" t="s">
        <x:v>88</x:v>
      </x:c>
      <x:c r="B4940" s="0" t="n">
        <x:v>2990</x:v>
      </x:c>
      <x:c r="C4940" s="0" t="s">
        <x:v>21</x:v>
      </x:c>
      <x:c r="D4940" s="0" t="s">
        <x:v>28</x:v>
      </x:c>
      <x:c r="E4940" s="0" t="s">
        <x:v>23</x:v>
      </x:c>
      <x:c r="F4940" s="0" t="s">
        <x:v>26</x:v>
      </x:c>
      <x:c r="G4940" s="0" t="n">
        <x:v>117</x:v>
      </x:c>
      <x:c r="H4940" s="4" t="n">
        <x:v>132.84</x:v>
      </x:c>
      <x:c r="I4940" s="4" t="n">
        <x:v>117</x:v>
      </x:c>
      <x:c r="J4940" s="4" t="n">
        <x:v>1.52</x:v>
      </x:c>
      <x:c r="K4940" s="4">
        <x:f>I4940*J4940</x:f>
      </x:c>
      <x:c r="L4940" s="4" t="n">
        <x:v>209.896</x:v>
      </x:c>
      <x:c r="M4940" s="5">
        <x:f>J4940/3.234*100</x:f>
      </x:c>
      <x:c r="N4940" s="6">
        <x:f>M4940*L4940/100</x:f>
      </x:c>
      <x:c r="O4940" s="6">
        <x:f>H4940-N4940</x:f>
      </x:c>
    </x:row>
    <x:row r="4941" spans="1:25">
      <x:c r="A4941" s="0" t="s">
        <x:v>160</x:v>
      </x:c>
      <x:c r="B4941" s="0" t="n">
        <x:v>2991</x:v>
      </x:c>
      <x:c r="C4941" s="0" t="s">
        <x:v>21</x:v>
      </x:c>
      <x:c r="D4941" s="0" t="s">
        <x:v>33</x:v>
      </x:c>
      <x:c r="E4941" s="0" t="s">
        <x:v>23</x:v>
      </x:c>
      <x:c r="F4941" s="0" t="s">
        <x:v>20</x:v>
      </x:c>
      <x:c r="G4941" s="0" t="n">
        <x:v>163</x:v>
      </x:c>
      <x:c r="H4941" s="4" t="n">
        <x:v>0.12</x:v>
      </x:c>
      <x:c r="I4941" s="4" t="n">
        <x:v>163</x:v>
      </x:c>
      <x:c r="J4941" s="4" t="n">
        <x:v>0.001</x:v>
      </x:c>
      <x:c r="K4941" s="4">
        <x:f>I4941*J4941</x:f>
      </x:c>
      <x:c r="L4941" s="4" t="n">
        <x:v>33.344</x:v>
      </x:c>
      <x:c r="M4941" s="5">
        <x:f>J4941/0.22*100</x:f>
      </x:c>
      <x:c r="N4941" s="6">
        <x:f>M4941*L4941/100</x:f>
      </x:c>
      <x:c r="O4941" s="6">
        <x:f>H4941-N4941</x:f>
      </x:c>
    </x:row>
    <x:row r="4942" spans="1:25">
      <x:c r="A4942" s="0" t="s">
        <x:v>160</x:v>
      </x:c>
      <x:c r="B4942" s="0" t="n">
        <x:v>2991</x:v>
      </x:c>
      <x:c r="C4942" s="0" t="s">
        <x:v>21</x:v>
      </x:c>
      <x:c r="D4942" s="0" t="s">
        <x:v>33</x:v>
      </x:c>
      <x:c r="E4942" s="0" t="s">
        <x:v>23</x:v>
      </x:c>
      <x:c r="F4942" s="0" t="s">
        <x:v>20</x:v>
      </x:c>
      <x:c r="G4942" s="0" t="n">
        <x:v>163</x:v>
      </x:c>
      <x:c r="H4942" s="4" t="n">
        <x:v>9.66</x:v>
      </x:c>
      <x:c r="I4942" s="4" t="n">
        <x:v>163</x:v>
      </x:c>
      <x:c r="J4942" s="4" t="n">
        <x:v>0.059</x:v>
      </x:c>
      <x:c r="K4942" s="4">
        <x:f>I4942*J4942</x:f>
      </x:c>
      <x:c r="L4942" s="4" t="n">
        <x:v>33.344</x:v>
      </x:c>
      <x:c r="M4942" s="5">
        <x:f>J4942/0.22*100</x:f>
      </x:c>
      <x:c r="N4942" s="6">
        <x:f>M4942*L4942/100</x:f>
      </x:c>
      <x:c r="O4942" s="6">
        <x:f>H4942-N4942</x:f>
      </x:c>
    </x:row>
    <x:row r="4943" spans="1:25">
      <x:c r="A4943" s="0" t="s">
        <x:v>160</x:v>
      </x:c>
      <x:c r="B4943" s="0" t="n">
        <x:v>2991</x:v>
      </x:c>
      <x:c r="C4943" s="0" t="s">
        <x:v>21</x:v>
      </x:c>
      <x:c r="D4943" s="0" t="s">
        <x:v>28</x:v>
      </x:c>
      <x:c r="E4943" s="0" t="s">
        <x:v>23</x:v>
      </x:c>
      <x:c r="F4943" s="0" t="s">
        <x:v>26</x:v>
      </x:c>
      <x:c r="G4943" s="0" t="n">
        <x:v>163</x:v>
      </x:c>
      <x:c r="H4943" s="4" t="n">
        <x:v>26.08</x:v>
      </x:c>
      <x:c r="I4943" s="4" t="n">
        <x:v>163</x:v>
      </x:c>
      <x:c r="J4943" s="4" t="n">
        <x:v>0.16</x:v>
      </x:c>
      <x:c r="K4943" s="4">
        <x:f>I4943*J4943</x:f>
      </x:c>
      <x:c r="L4943" s="4" t="n">
        <x:v>33.344</x:v>
      </x:c>
      <x:c r="M4943" s="5">
        <x:f>J4943/0.22*100</x:f>
      </x:c>
      <x:c r="N4943" s="6">
        <x:f>M4943*L4943/100</x:f>
      </x:c>
      <x:c r="O4943" s="6">
        <x:f>H4943-N4943</x:f>
      </x:c>
    </x:row>
    <x:row r="4944" spans="1:25">
      <x:c r="A4944" s="0" t="s">
        <x:v>160</x:v>
      </x:c>
      <x:c r="B4944" s="0" t="n">
        <x:v>2992</x:v>
      </x:c>
      <x:c r="C4944" s="0" t="s">
        <x:v>21</x:v>
      </x:c>
      <x:c r="D4944" s="0" t="s">
        <x:v>33</x:v>
      </x:c>
      <x:c r="E4944" s="0" t="s">
        <x:v>23</x:v>
      </x:c>
      <x:c r="F4944" s="0" t="s">
        <x:v>20</x:v>
      </x:c>
      <x:c r="G4944" s="0" t="n">
        <x:v>147</x:v>
      </x:c>
      <x:c r="H4944" s="4" t="n">
        <x:v>8.82</x:v>
      </x:c>
      <x:c r="I4944" s="4" t="n">
        <x:v>147</x:v>
      </x:c>
      <x:c r="J4944" s="4" t="n">
        <x:v>0.06</x:v>
      </x:c>
      <x:c r="K4944" s="4">
        <x:f>I4944*J4944</x:f>
      </x:c>
      <x:c r="L4944" s="4" t="n">
        <x:v>31.311</x:v>
      </x:c>
      <x:c r="M4944" s="5">
        <x:f>J4944/0.22*100</x:f>
      </x:c>
      <x:c r="N4944" s="6">
        <x:f>M4944*L4944/100</x:f>
      </x:c>
      <x:c r="O4944" s="6">
        <x:f>H4944-N4944</x:f>
      </x:c>
    </x:row>
    <x:row r="4945" spans="1:25">
      <x:c r="A4945" s="0" t="s">
        <x:v>160</x:v>
      </x:c>
      <x:c r="B4945" s="0" t="n">
        <x:v>2992</x:v>
      </x:c>
      <x:c r="C4945" s="0" t="s">
        <x:v>21</x:v>
      </x:c>
      <x:c r="D4945" s="0" t="s">
        <x:v>28</x:v>
      </x:c>
      <x:c r="E4945" s="0" t="s">
        <x:v>23</x:v>
      </x:c>
      <x:c r="F4945" s="0" t="s">
        <x:v>26</x:v>
      </x:c>
      <x:c r="G4945" s="0" t="n">
        <x:v>147</x:v>
      </x:c>
      <x:c r="H4945" s="4" t="n">
        <x:v>23.52</x:v>
      </x:c>
      <x:c r="I4945" s="4" t="n">
        <x:v>147</x:v>
      </x:c>
      <x:c r="J4945" s="4" t="n">
        <x:v>0.16</x:v>
      </x:c>
      <x:c r="K4945" s="4">
        <x:f>I4945*J4945</x:f>
      </x:c>
      <x:c r="L4945" s="4" t="n">
        <x:v>31.311</x:v>
      </x:c>
      <x:c r="M4945" s="5">
        <x:f>J4945/0.22*100</x:f>
      </x:c>
      <x:c r="N4945" s="6">
        <x:f>M4945*L4945/100</x:f>
      </x:c>
      <x:c r="O4945" s="6">
        <x:f>H4945-N4945</x:f>
      </x:c>
    </x:row>
    <x:row r="4946" spans="1:25">
      <x:c r="A4946" s="0" t="s">
        <x:v>87</x:v>
      </x:c>
      <x:c r="B4946" s="0" t="n">
        <x:v>2993</x:v>
      </x:c>
      <x:c r="C4946" s="0" t="s">
        <x:v>21</x:v>
      </x:c>
      <x:c r="D4946" s="0" t="s">
        <x:v>22</x:v>
      </x:c>
      <x:c r="E4946" s="0" t="s">
        <x:v>35</x:v>
      </x:c>
      <x:c r="F4946" s="0" t="s">
        <x:v>20</x:v>
      </x:c>
      <x:c r="G4946" s="0" t="n">
        <x:v>225</x:v>
      </x:c>
      <x:c r="H4946" s="4" t="n">
        <x:v>50.4</x:v>
      </x:c>
      <x:c r="I4946" s="4" t="n">
        <x:v>225</x:v>
      </x:c>
      <x:c r="J4946" s="4" t="n">
        <x:v>0.224</x:v>
      </x:c>
      <x:c r="K4946" s="4">
        <x:f>I4946*J4946</x:f>
      </x:c>
      <x:c r="L4946" s="4" t="n">
        <x:v>282.418</x:v>
      </x:c>
      <x:c r="M4946" s="5">
        <x:f>J4946/2.137*100</x:f>
      </x:c>
      <x:c r="N4946" s="6">
        <x:f>M4946*L4946/100</x:f>
      </x:c>
      <x:c r="O4946" s="6">
        <x:f>H4946-N4946</x:f>
      </x:c>
    </x:row>
    <x:row r="4947" spans="1:25">
      <x:c r="A4947" s="0" t="s">
        <x:v>87</x:v>
      </x:c>
      <x:c r="B4947" s="0" t="n">
        <x:v>2993</x:v>
      </x:c>
      <x:c r="C4947" s="0" t="s">
        <x:v>21</x:v>
      </x:c>
      <x:c r="D4947" s="0" t="s">
        <x:v>22</x:v>
      </x:c>
      <x:c r="E4947" s="0" t="s">
        <x:v>35</x:v>
      </x:c>
      <x:c r="F4947" s="0" t="s">
        <x:v>20</x:v>
      </x:c>
      <x:c r="G4947" s="0" t="n">
        <x:v>225</x:v>
      </x:c>
      <x:c r="H4947" s="4" t="n">
        <x:v>50.4</x:v>
      </x:c>
      <x:c r="I4947" s="4" t="n">
        <x:v>225</x:v>
      </x:c>
      <x:c r="J4947" s="4" t="n">
        <x:v>0.224</x:v>
      </x:c>
      <x:c r="K4947" s="4">
        <x:f>I4947*J4947</x:f>
      </x:c>
      <x:c r="L4947" s="4" t="n">
        <x:v>282.418</x:v>
      </x:c>
      <x:c r="M4947" s="5">
        <x:f>J4947/2.137*100</x:f>
      </x:c>
      <x:c r="N4947" s="6">
        <x:f>M4947*L4947/100</x:f>
      </x:c>
      <x:c r="O4947" s="6">
        <x:f>H4947-N4947</x:f>
      </x:c>
    </x:row>
    <x:row r="4948" spans="1:25">
      <x:c r="A4948" s="0" t="s">
        <x:v>87</x:v>
      </x:c>
      <x:c r="B4948" s="0" t="n">
        <x:v>2993</x:v>
      </x:c>
      <x:c r="C4948" s="0" t="s">
        <x:v>21</x:v>
      </x:c>
      <x:c r="D4948" s="0" t="s">
        <x:v>33</x:v>
      </x:c>
      <x:c r="E4948" s="0" t="s">
        <x:v>34</x:v>
      </x:c>
      <x:c r="F4948" s="0" t="s">
        <x:v>20</x:v>
      </x:c>
      <x:c r="G4948" s="0" t="n">
        <x:v>225</x:v>
      </x:c>
      <x:c r="H4948" s="4" t="n">
        <x:v>46.018</x:v>
      </x:c>
      <x:c r="I4948" s="4" t="n">
        <x:v>225</x:v>
      </x:c>
      <x:c r="J4948" s="4" t="n">
        <x:v>0.205</x:v>
      </x:c>
      <x:c r="K4948" s="4">
        <x:f>I4948*J4948</x:f>
      </x:c>
      <x:c r="L4948" s="4" t="n">
        <x:v>282.418</x:v>
      </x:c>
      <x:c r="M4948" s="5">
        <x:f>J4948/2.137*100</x:f>
      </x:c>
      <x:c r="N4948" s="6">
        <x:f>M4948*L4948/100</x:f>
      </x:c>
      <x:c r="O4948" s="6">
        <x:f>H4948-N4948</x:f>
      </x:c>
    </x:row>
    <x:row r="4949" spans="1:25">
      <x:c r="A4949" s="0" t="s">
        <x:v>87</x:v>
      </x:c>
      <x:c r="B4949" s="0" t="n">
        <x:v>2993</x:v>
      </x:c>
      <x:c r="C4949" s="0" t="s">
        <x:v>21</x:v>
      </x:c>
      <x:c r="D4949" s="0" t="s">
        <x:v>22</x:v>
      </x:c>
      <x:c r="E4949" s="0" t="s">
        <x:v>35</x:v>
      </x:c>
      <x:c r="F4949" s="0" t="s">
        <x:v>20</x:v>
      </x:c>
      <x:c r="G4949" s="0" t="n">
        <x:v>225</x:v>
      </x:c>
      <x:c r="H4949" s="4" t="n">
        <x:v>50.4</x:v>
      </x:c>
      <x:c r="I4949" s="4" t="n">
        <x:v>225</x:v>
      </x:c>
      <x:c r="J4949" s="4" t="n">
        <x:v>0.224</x:v>
      </x:c>
      <x:c r="K4949" s="4">
        <x:f>I4949*J4949</x:f>
      </x:c>
      <x:c r="L4949" s="4" t="n">
        <x:v>282.418</x:v>
      </x:c>
      <x:c r="M4949" s="5">
        <x:f>J4949/2.137*100</x:f>
      </x:c>
      <x:c r="N4949" s="6">
        <x:f>M4949*L4949/100</x:f>
      </x:c>
      <x:c r="O4949" s="6">
        <x:f>H4949-N4949</x:f>
      </x:c>
    </x:row>
    <x:row r="4950" spans="1:25">
      <x:c r="A4950" s="0" t="s">
        <x:v>87</x:v>
      </x:c>
      <x:c r="B4950" s="0" t="n">
        <x:v>2993</x:v>
      </x:c>
      <x:c r="C4950" s="0" t="s">
        <x:v>21</x:v>
      </x:c>
      <x:c r="D4950" s="0" t="s">
        <x:v>22</x:v>
      </x:c>
      <x:c r="E4950" s="0" t="s">
        <x:v>35</x:v>
      </x:c>
      <x:c r="F4950" s="0" t="s">
        <x:v>20</x:v>
      </x:c>
      <x:c r="G4950" s="0" t="n">
        <x:v>225</x:v>
      </x:c>
      <x:c r="H4950" s="4" t="n">
        <x:v>50.4</x:v>
      </x:c>
      <x:c r="I4950" s="4" t="n">
        <x:v>225</x:v>
      </x:c>
      <x:c r="J4950" s="4" t="n">
        <x:v>0.224</x:v>
      </x:c>
      <x:c r="K4950" s="4">
        <x:f>I4950*J4950</x:f>
      </x:c>
      <x:c r="L4950" s="4" t="n">
        <x:v>282.418</x:v>
      </x:c>
      <x:c r="M4950" s="5">
        <x:f>J4950/2.137*100</x:f>
      </x:c>
      <x:c r="N4950" s="6">
        <x:f>M4950*L4950/100</x:f>
      </x:c>
      <x:c r="O4950" s="6">
        <x:f>H4950-N4950</x:f>
      </x:c>
    </x:row>
    <x:row r="4951" spans="1:25">
      <x:c r="A4951" s="0" t="s">
        <x:v>87</x:v>
      </x:c>
      <x:c r="B4951" s="0" t="n">
        <x:v>2993</x:v>
      </x:c>
      <x:c r="C4951" s="0" t="s">
        <x:v>21</x:v>
      </x:c>
      <x:c r="D4951" s="0" t="s">
        <x:v>33</x:v>
      </x:c>
      <x:c r="E4951" s="0" t="s">
        <x:v>34</x:v>
      </x:c>
      <x:c r="F4951" s="0" t="s">
        <x:v>20</x:v>
      </x:c>
      <x:c r="G4951" s="0" t="n">
        <x:v>225</x:v>
      </x:c>
      <x:c r="H4951" s="4" t="n">
        <x:v>26.6</x:v>
      </x:c>
      <x:c r="I4951" s="4" t="n">
        <x:v>225</x:v>
      </x:c>
      <x:c r="J4951" s="4" t="n">
        <x:v>0.118</x:v>
      </x:c>
      <x:c r="K4951" s="4">
        <x:f>I4951*J4951</x:f>
      </x:c>
      <x:c r="L4951" s="4" t="n">
        <x:v>282.418</x:v>
      </x:c>
      <x:c r="M4951" s="5">
        <x:f>J4951/2.137*100</x:f>
      </x:c>
      <x:c r="N4951" s="6">
        <x:f>M4951*L4951/100</x:f>
      </x:c>
      <x:c r="O4951" s="6">
        <x:f>H4951-N4951</x:f>
      </x:c>
    </x:row>
    <x:row r="4952" spans="1:25">
      <x:c r="A4952" s="0" t="s">
        <x:v>87</x:v>
      </x:c>
      <x:c r="B4952" s="0" t="n">
        <x:v>2993</x:v>
      </x:c>
      <x:c r="C4952" s="0" t="s">
        <x:v>21</x:v>
      </x:c>
      <x:c r="D4952" s="0" t="s">
        <x:v>33</x:v>
      </x:c>
      <x:c r="E4952" s="0" t="s">
        <x:v>34</x:v>
      </x:c>
      <x:c r="F4952" s="0" t="s">
        <x:v>26</x:v>
      </x:c>
      <x:c r="G4952" s="0" t="n">
        <x:v>225</x:v>
      </x:c>
      <x:c r="H4952" s="4" t="n">
        <x:v>17.554</x:v>
      </x:c>
      <x:c r="I4952" s="4" t="n">
        <x:v>225</x:v>
      </x:c>
      <x:c r="J4952" s="4" t="n">
        <x:v>0.078</x:v>
      </x:c>
      <x:c r="K4952" s="4">
        <x:f>I4952*J4952</x:f>
      </x:c>
      <x:c r="L4952" s="4" t="n">
        <x:v>282.418</x:v>
      </x:c>
      <x:c r="M4952" s="5">
        <x:f>J4952/2.137*100</x:f>
      </x:c>
      <x:c r="N4952" s="6">
        <x:f>M4952*L4952/100</x:f>
      </x:c>
      <x:c r="O4952" s="6">
        <x:f>H4952-N4952</x:f>
      </x:c>
    </x:row>
    <x:row r="4953" spans="1:25">
      <x:c r="A4953" s="0" t="s">
        <x:v>87</x:v>
      </x:c>
      <x:c r="B4953" s="0" t="n">
        <x:v>2993</x:v>
      </x:c>
      <x:c r="C4953" s="0" t="s">
        <x:v>21</x:v>
      </x:c>
      <x:c r="D4953" s="0" t="s">
        <x:v>36</x:v>
      </x:c>
      <x:c r="E4953" s="0" t="s">
        <x:v>37</x:v>
      </x:c>
      <x:c r="F4953" s="0" t="s">
        <x:v>26</x:v>
      </x:c>
      <x:c r="G4953" s="0" t="n">
        <x:v>225</x:v>
      </x:c>
      <x:c r="H4953" s="4" t="n">
        <x:v>94.502</x:v>
      </x:c>
      <x:c r="I4953" s="4" t="n">
        <x:v>225</x:v>
      </x:c>
      <x:c r="J4953" s="4" t="n">
        <x:v>0.42</x:v>
      </x:c>
      <x:c r="K4953" s="4">
        <x:f>I4953*J4953</x:f>
      </x:c>
      <x:c r="L4953" s="4" t="n">
        <x:v>282.418</x:v>
      </x:c>
      <x:c r="M4953" s="5">
        <x:f>J4953/2.137*100</x:f>
      </x:c>
      <x:c r="N4953" s="6">
        <x:f>M4953*L4953/100</x:f>
      </x:c>
      <x:c r="O4953" s="6">
        <x:f>H4953-N4953</x:f>
      </x:c>
    </x:row>
    <x:row r="4954" spans="1:25">
      <x:c r="A4954" s="0" t="s">
        <x:v>87</x:v>
      </x:c>
      <x:c r="B4954" s="0" t="n">
        <x:v>2993</x:v>
      </x:c>
      <x:c r="C4954" s="0" t="s">
        <x:v>21</x:v>
      </x:c>
      <x:c r="D4954" s="0" t="s">
        <x:v>36</x:v>
      </x:c>
      <x:c r="E4954" s="0" t="s">
        <x:v>38</x:v>
      </x:c>
      <x:c r="F4954" s="0" t="s">
        <x:v>26</x:v>
      </x:c>
      <x:c r="G4954" s="0" t="n">
        <x:v>225</x:v>
      </x:c>
      <x:c r="H4954" s="4" t="n">
        <x:v>94.5</x:v>
      </x:c>
      <x:c r="I4954" s="4" t="n">
        <x:v>225</x:v>
      </x:c>
      <x:c r="J4954" s="4" t="n">
        <x:v>0.42</x:v>
      </x:c>
      <x:c r="K4954" s="4">
        <x:f>I4954*J4954</x:f>
      </x:c>
      <x:c r="L4954" s="4" t="n">
        <x:v>282.418</x:v>
      </x:c>
      <x:c r="M4954" s="5">
        <x:f>J4954/2.137*100</x:f>
      </x:c>
      <x:c r="N4954" s="6">
        <x:f>M4954*L4954/100</x:f>
      </x:c>
      <x:c r="O4954" s="6">
        <x:f>H4954-N4954</x:f>
      </x:c>
    </x:row>
    <x:row r="4955" spans="1:25">
      <x:c r="A4955" s="0" t="s">
        <x:v>92</x:v>
      </x:c>
      <x:c r="B4955" s="0" t="n">
        <x:v>2994</x:v>
      </x:c>
      <x:c r="C4955" s="0" t="s">
        <x:v>21</x:v>
      </x:c>
      <x:c r="D4955" s="0" t="s">
        <x:v>22</x:v>
      </x:c>
      <x:c r="E4955" s="0" t="s">
        <x:v>74</x:v>
      </x:c>
      <x:c r="F4955" s="0" t="s">
        <x:v>20</x:v>
      </x:c>
      <x:c r="G4955" s="0" t="n">
        <x:v>225</x:v>
      </x:c>
      <x:c r="H4955" s="4" t="n">
        <x:v>50.4</x:v>
      </x:c>
      <x:c r="I4955" s="4" t="n">
        <x:v>225</x:v>
      </x:c>
      <x:c r="J4955" s="4" t="n">
        <x:v>0.224</x:v>
      </x:c>
      <x:c r="K4955" s="4">
        <x:f>I4955*J4955</x:f>
      </x:c>
      <x:c r="L4955" s="4" t="n">
        <x:v>290.604</x:v>
      </x:c>
      <x:c r="M4955" s="5">
        <x:f>J4955/2.161*100</x:f>
      </x:c>
      <x:c r="N4955" s="6">
        <x:f>M4955*L4955/100</x:f>
      </x:c>
      <x:c r="O4955" s="6">
        <x:f>H4955-N4955</x:f>
      </x:c>
    </x:row>
    <x:row r="4956" spans="1:25">
      <x:c r="A4956" s="0" t="s">
        <x:v>92</x:v>
      </x:c>
      <x:c r="B4956" s="0" t="n">
        <x:v>2994</x:v>
      </x:c>
      <x:c r="C4956" s="0" t="s">
        <x:v>21</x:v>
      </x:c>
      <x:c r="D4956" s="0" t="s">
        <x:v>22</x:v>
      </x:c>
      <x:c r="E4956" s="0" t="s">
        <x:v>74</x:v>
      </x:c>
      <x:c r="F4956" s="0" t="s">
        <x:v>20</x:v>
      </x:c>
      <x:c r="G4956" s="0" t="n">
        <x:v>225</x:v>
      </x:c>
      <x:c r="H4956" s="4" t="n">
        <x:v>50.4</x:v>
      </x:c>
      <x:c r="I4956" s="4" t="n">
        <x:v>225</x:v>
      </x:c>
      <x:c r="J4956" s="4" t="n">
        <x:v>0.224</x:v>
      </x:c>
      <x:c r="K4956" s="4">
        <x:f>I4956*J4956</x:f>
      </x:c>
      <x:c r="L4956" s="4" t="n">
        <x:v>290.604</x:v>
      </x:c>
      <x:c r="M4956" s="5">
        <x:f>J4956/2.161*100</x:f>
      </x:c>
      <x:c r="N4956" s="6">
        <x:f>M4956*L4956/100</x:f>
      </x:c>
      <x:c r="O4956" s="6">
        <x:f>H4956-N4956</x:f>
      </x:c>
    </x:row>
    <x:row r="4957" spans="1:25">
      <x:c r="A4957" s="0" t="s">
        <x:v>92</x:v>
      </x:c>
      <x:c r="B4957" s="0" t="n">
        <x:v>2994</x:v>
      </x:c>
      <x:c r="C4957" s="0" t="s">
        <x:v>21</x:v>
      </x:c>
      <x:c r="D4957" s="0" t="s">
        <x:v>22</x:v>
      </x:c>
      <x:c r="E4957" s="0" t="s">
        <x:v>74</x:v>
      </x:c>
      <x:c r="F4957" s="0" t="s">
        <x:v>20</x:v>
      </x:c>
      <x:c r="G4957" s="0" t="n">
        <x:v>225</x:v>
      </x:c>
      <x:c r="H4957" s="4" t="n">
        <x:v>50.4</x:v>
      </x:c>
      <x:c r="I4957" s="4" t="n">
        <x:v>225</x:v>
      </x:c>
      <x:c r="J4957" s="4" t="n">
        <x:v>0.224</x:v>
      </x:c>
      <x:c r="K4957" s="4">
        <x:f>I4957*J4957</x:f>
      </x:c>
      <x:c r="L4957" s="4" t="n">
        <x:v>290.604</x:v>
      </x:c>
      <x:c r="M4957" s="5">
        <x:f>J4957/2.161*100</x:f>
      </x:c>
      <x:c r="N4957" s="6">
        <x:f>M4957*L4957/100</x:f>
      </x:c>
      <x:c r="O4957" s="6">
        <x:f>H4957-N4957</x:f>
      </x:c>
    </x:row>
    <x:row r="4958" spans="1:25">
      <x:c r="A4958" s="0" t="s">
        <x:v>92</x:v>
      </x:c>
      <x:c r="B4958" s="0" t="n">
        <x:v>2994</x:v>
      </x:c>
      <x:c r="C4958" s="0" t="s">
        <x:v>21</x:v>
      </x:c>
      <x:c r="D4958" s="0" t="s">
        <x:v>22</x:v>
      </x:c>
      <x:c r="E4958" s="0" t="s">
        <x:v>74</x:v>
      </x:c>
      <x:c r="F4958" s="0" t="s">
        <x:v>20</x:v>
      </x:c>
      <x:c r="G4958" s="0" t="n">
        <x:v>225</x:v>
      </x:c>
      <x:c r="H4958" s="4" t="n">
        <x:v>50.4</x:v>
      </x:c>
      <x:c r="I4958" s="4" t="n">
        <x:v>225</x:v>
      </x:c>
      <x:c r="J4958" s="4" t="n">
        <x:v>0.224</x:v>
      </x:c>
      <x:c r="K4958" s="4">
        <x:f>I4958*J4958</x:f>
      </x:c>
      <x:c r="L4958" s="4" t="n">
        <x:v>290.604</x:v>
      </x:c>
      <x:c r="M4958" s="5">
        <x:f>J4958/2.161*100</x:f>
      </x:c>
      <x:c r="N4958" s="6">
        <x:f>M4958*L4958/100</x:f>
      </x:c>
      <x:c r="O4958" s="6">
        <x:f>H4958-N4958</x:f>
      </x:c>
    </x:row>
    <x:row r="4959" spans="1:25">
      <x:c r="A4959" s="0" t="s">
        <x:v>92</x:v>
      </x:c>
      <x:c r="B4959" s="0" t="n">
        <x:v>2994</x:v>
      </x:c>
      <x:c r="C4959" s="0" t="s">
        <x:v>21</x:v>
      </x:c>
      <x:c r="D4959" s="0" t="s">
        <x:v>33</x:v>
      </x:c>
      <x:c r="E4959" s="0" t="s">
        <x:v>73</x:v>
      </x:c>
      <x:c r="F4959" s="0" t="s">
        <x:v>20</x:v>
      </x:c>
      <x:c r="G4959" s="0" t="n">
        <x:v>225</x:v>
      </x:c>
      <x:c r="H4959" s="4" t="n">
        <x:v>46.018</x:v>
      </x:c>
      <x:c r="I4959" s="4" t="n">
        <x:v>225</x:v>
      </x:c>
      <x:c r="J4959" s="4" t="n">
        <x:v>0.205</x:v>
      </x:c>
      <x:c r="K4959" s="4">
        <x:f>I4959*J4959</x:f>
      </x:c>
      <x:c r="L4959" s="4" t="n">
        <x:v>290.604</x:v>
      </x:c>
      <x:c r="M4959" s="5">
        <x:f>J4959/2.161*100</x:f>
      </x:c>
      <x:c r="N4959" s="6">
        <x:f>M4959*L4959/100</x:f>
      </x:c>
      <x:c r="O4959" s="6">
        <x:f>H4959-N4959</x:f>
      </x:c>
    </x:row>
    <x:row r="4960" spans="1:25">
      <x:c r="A4960" s="0" t="s">
        <x:v>92</x:v>
      </x:c>
      <x:c r="B4960" s="0" t="n">
        <x:v>2994</x:v>
      </x:c>
      <x:c r="C4960" s="0" t="s">
        <x:v>21</x:v>
      </x:c>
      <x:c r="D4960" s="0" t="s">
        <x:v>33</x:v>
      </x:c>
      <x:c r="E4960" s="0" t="s">
        <x:v>73</x:v>
      </x:c>
      <x:c r="F4960" s="0" t="s">
        <x:v>20</x:v>
      </x:c>
      <x:c r="G4960" s="0" t="n">
        <x:v>225</x:v>
      </x:c>
      <x:c r="H4960" s="4" t="n">
        <x:v>31.92</x:v>
      </x:c>
      <x:c r="I4960" s="4" t="n">
        <x:v>225</x:v>
      </x:c>
      <x:c r="J4960" s="4" t="n">
        <x:v>0.142</x:v>
      </x:c>
      <x:c r="K4960" s="4">
        <x:f>I4960*J4960</x:f>
      </x:c>
      <x:c r="L4960" s="4" t="n">
        <x:v>290.604</x:v>
      </x:c>
      <x:c r="M4960" s="5">
        <x:f>J4960/2.161*100</x:f>
      </x:c>
      <x:c r="N4960" s="6">
        <x:f>M4960*L4960/100</x:f>
      </x:c>
      <x:c r="O4960" s="6">
        <x:f>H4960-N4960</x:f>
      </x:c>
    </x:row>
    <x:row r="4961" spans="1:25">
      <x:c r="A4961" s="0" t="s">
        <x:v>92</x:v>
      </x:c>
      <x:c r="B4961" s="0" t="n">
        <x:v>2994</x:v>
      </x:c>
      <x:c r="C4961" s="0" t="s">
        <x:v>21</x:v>
      </x:c>
      <x:c r="D4961" s="0" t="s">
        <x:v>33</x:v>
      </x:c>
      <x:c r="E4961" s="0" t="s">
        <x:v>73</x:v>
      </x:c>
      <x:c r="F4961" s="0" t="s">
        <x:v>26</x:v>
      </x:c>
      <x:c r="G4961" s="0" t="n">
        <x:v>225</x:v>
      </x:c>
      <x:c r="H4961" s="4" t="n">
        <x:v>17.557</x:v>
      </x:c>
      <x:c r="I4961" s="4" t="n">
        <x:v>225</x:v>
      </x:c>
      <x:c r="J4961" s="4" t="n">
        <x:v>0.078</x:v>
      </x:c>
      <x:c r="K4961" s="4">
        <x:f>I4961*J4961</x:f>
      </x:c>
      <x:c r="L4961" s="4" t="n">
        <x:v>290.604</x:v>
      </x:c>
      <x:c r="M4961" s="5">
        <x:f>J4961/2.161*100</x:f>
      </x:c>
      <x:c r="N4961" s="6">
        <x:f>M4961*L4961/100</x:f>
      </x:c>
      <x:c r="O4961" s="6">
        <x:f>H4961-N4961</x:f>
      </x:c>
    </x:row>
    <x:row r="4962" spans="1:25">
      <x:c r="A4962" s="0" t="s">
        <x:v>92</x:v>
      </x:c>
      <x:c r="B4962" s="0" t="n">
        <x:v>2994</x:v>
      </x:c>
      <x:c r="C4962" s="0" t="s">
        <x:v>21</x:v>
      </x:c>
      <x:c r="D4962" s="0" t="s">
        <x:v>36</x:v>
      </x:c>
      <x:c r="E4962" s="0" t="s">
        <x:v>75</x:v>
      </x:c>
      <x:c r="F4962" s="0" t="s">
        <x:v>26</x:v>
      </x:c>
      <x:c r="G4962" s="0" t="n">
        <x:v>225</x:v>
      </x:c>
      <x:c r="H4962" s="4" t="n">
        <x:v>94.502</x:v>
      </x:c>
      <x:c r="I4962" s="4" t="n">
        <x:v>225</x:v>
      </x:c>
      <x:c r="J4962" s="4" t="n">
        <x:v>0.42</x:v>
      </x:c>
      <x:c r="K4962" s="4">
        <x:f>I4962*J4962</x:f>
      </x:c>
      <x:c r="L4962" s="4" t="n">
        <x:v>290.604</x:v>
      </x:c>
      <x:c r="M4962" s="5">
        <x:f>J4962/2.161*100</x:f>
      </x:c>
      <x:c r="N4962" s="6">
        <x:f>M4962*L4962/100</x:f>
      </x:c>
      <x:c r="O4962" s="6">
        <x:f>H4962-N4962</x:f>
      </x:c>
    </x:row>
    <x:row r="4963" spans="1:25">
      <x:c r="A4963" s="0" t="s">
        <x:v>92</x:v>
      </x:c>
      <x:c r="B4963" s="0" t="n">
        <x:v>2994</x:v>
      </x:c>
      <x:c r="C4963" s="0" t="s">
        <x:v>21</x:v>
      </x:c>
      <x:c r="D4963" s="0" t="s">
        <x:v>36</x:v>
      </x:c>
      <x:c r="E4963" s="0" t="s">
        <x:v>76</x:v>
      </x:c>
      <x:c r="F4963" s="0" t="s">
        <x:v>26</x:v>
      </x:c>
      <x:c r="G4963" s="0" t="n">
        <x:v>225</x:v>
      </x:c>
      <x:c r="H4963" s="4" t="n">
        <x:v>94.5</x:v>
      </x:c>
      <x:c r="I4963" s="4" t="n">
        <x:v>225</x:v>
      </x:c>
      <x:c r="J4963" s="4" t="n">
        <x:v>0.42</x:v>
      </x:c>
      <x:c r="K4963" s="4">
        <x:f>I4963*J4963</x:f>
      </x:c>
      <x:c r="L4963" s="4" t="n">
        <x:v>290.604</x:v>
      </x:c>
      <x:c r="M4963" s="5">
        <x:f>J4963/2.161*100</x:f>
      </x:c>
      <x:c r="N4963" s="6">
        <x:f>M4963*L4963/100</x:f>
      </x:c>
      <x:c r="O4963" s="6">
        <x:f>H4963-N4963</x:f>
      </x:c>
    </x:row>
    <x:row r="4964" spans="1:25">
      <x:c r="A4964" s="0" t="s">
        <x:v>160</x:v>
      </x:c>
      <x:c r="B4964" s="0" t="n">
        <x:v>2995</x:v>
      </x:c>
      <x:c r="C4964" s="0" t="s">
        <x:v>21</x:v>
      </x:c>
      <x:c r="D4964" s="0" t="s">
        <x:v>33</x:v>
      </x:c>
      <x:c r="E4964" s="0" t="s">
        <x:v>23</x:v>
      </x:c>
      <x:c r="F4964" s="0" t="s">
        <x:v>20</x:v>
      </x:c>
      <x:c r="G4964" s="0" t="n">
        <x:v>158</x:v>
      </x:c>
      <x:c r="H4964" s="4" t="n">
        <x:v>9.48</x:v>
      </x:c>
      <x:c r="I4964" s="4" t="n">
        <x:v>158</x:v>
      </x:c>
      <x:c r="J4964" s="4" t="n">
        <x:v>0.06</x:v>
      </x:c>
      <x:c r="K4964" s="4">
        <x:f>I4964*J4964</x:f>
      </x:c>
      <x:c r="L4964" s="4" t="n">
        <x:v>33.022</x:v>
      </x:c>
      <x:c r="M4964" s="5">
        <x:f>J4964/0.22*100</x:f>
      </x:c>
      <x:c r="N4964" s="6">
        <x:f>M4964*L4964/100</x:f>
      </x:c>
      <x:c r="O4964" s="6">
        <x:f>H4964-N4964</x:f>
      </x:c>
    </x:row>
    <x:row r="4965" spans="1:25">
      <x:c r="A4965" s="0" t="s">
        <x:v>160</x:v>
      </x:c>
      <x:c r="B4965" s="0" t="n">
        <x:v>2995</x:v>
      </x:c>
      <x:c r="C4965" s="0" t="s">
        <x:v>21</x:v>
      </x:c>
      <x:c r="D4965" s="0" t="s">
        <x:v>28</x:v>
      </x:c>
      <x:c r="E4965" s="0" t="s">
        <x:v>23</x:v>
      </x:c>
      <x:c r="F4965" s="0" t="s">
        <x:v>26</x:v>
      </x:c>
      <x:c r="G4965" s="0" t="n">
        <x:v>158</x:v>
      </x:c>
      <x:c r="H4965" s="4" t="n">
        <x:v>25.28</x:v>
      </x:c>
      <x:c r="I4965" s="4" t="n">
        <x:v>158</x:v>
      </x:c>
      <x:c r="J4965" s="4" t="n">
        <x:v>0.16</x:v>
      </x:c>
      <x:c r="K4965" s="4">
        <x:f>I4965*J4965</x:f>
      </x:c>
      <x:c r="L4965" s="4" t="n">
        <x:v>33.022</x:v>
      </x:c>
      <x:c r="M4965" s="5">
        <x:f>J4965/0.22*100</x:f>
      </x:c>
      <x:c r="N4965" s="6">
        <x:f>M4965*L4965/100</x:f>
      </x:c>
      <x:c r="O4965" s="6">
        <x:f>H4965-N4965</x:f>
      </x:c>
    </x:row>
    <x:row r="4966" spans="1:25">
      <x:c r="A4966" s="0" t="s">
        <x:v>72</x:v>
      </x:c>
      <x:c r="B4966" s="0" t="n">
        <x:v>2996</x:v>
      </x:c>
      <x:c r="C4966" s="0" t="s">
        <x:v>21</x:v>
      </x:c>
      <x:c r="D4966" s="0" t="s">
        <x:v>22</x:v>
      </x:c>
      <x:c r="E4966" s="0" t="s">
        <x:v>74</x:v>
      </x:c>
      <x:c r="F4966" s="0" t="s">
        <x:v>20</x:v>
      </x:c>
      <x:c r="G4966" s="0" t="n">
        <x:v>225</x:v>
      </x:c>
      <x:c r="H4966" s="4" t="n">
        <x:v>50.4</x:v>
      </x:c>
      <x:c r="I4966" s="4" t="n">
        <x:v>225</x:v>
      </x:c>
      <x:c r="J4966" s="4" t="n">
        <x:v>0.224</x:v>
      </x:c>
      <x:c r="K4966" s="4">
        <x:f>I4966*J4966</x:f>
      </x:c>
      <x:c r="L4966" s="4" t="n">
        <x:v>265.984</x:v>
      </x:c>
      <x:c r="M4966" s="5">
        <x:f>J4966/2.224*100</x:f>
      </x:c>
      <x:c r="N4966" s="6">
        <x:f>M4966*L4966/100</x:f>
      </x:c>
      <x:c r="O4966" s="6">
        <x:f>H4966-N4966</x:f>
      </x:c>
    </x:row>
    <x:row r="4967" spans="1:25">
      <x:c r="A4967" s="0" t="s">
        <x:v>72</x:v>
      </x:c>
      <x:c r="B4967" s="0" t="n">
        <x:v>2996</x:v>
      </x:c>
      <x:c r="C4967" s="0" t="s">
        <x:v>21</x:v>
      </x:c>
      <x:c r="D4967" s="0" t="s">
        <x:v>33</x:v>
      </x:c>
      <x:c r="E4967" s="0" t="s">
        <x:v>73</x:v>
      </x:c>
      <x:c r="F4967" s="0" t="s">
        <x:v>20</x:v>
      </x:c>
      <x:c r="G4967" s="0" t="n">
        <x:v>225</x:v>
      </x:c>
      <x:c r="H4967" s="4" t="n">
        <x:v>46.018</x:v>
      </x:c>
      <x:c r="I4967" s="4" t="n">
        <x:v>225</x:v>
      </x:c>
      <x:c r="J4967" s="4" t="n">
        <x:v>0.205</x:v>
      </x:c>
      <x:c r="K4967" s="4">
        <x:f>I4967*J4967</x:f>
      </x:c>
      <x:c r="L4967" s="4" t="n">
        <x:v>265.984</x:v>
      </x:c>
      <x:c r="M4967" s="5">
        <x:f>J4967/2.224*100</x:f>
      </x:c>
      <x:c r="N4967" s="6">
        <x:f>M4967*L4967/100</x:f>
      </x:c>
      <x:c r="O4967" s="6">
        <x:f>H4967-N4967</x:f>
      </x:c>
    </x:row>
    <x:row r="4968" spans="1:25">
      <x:c r="A4968" s="0" t="s">
        <x:v>72</x:v>
      </x:c>
      <x:c r="B4968" s="0" t="n">
        <x:v>2996</x:v>
      </x:c>
      <x:c r="C4968" s="0" t="s">
        <x:v>21</x:v>
      </x:c>
      <x:c r="D4968" s="0" t="s">
        <x:v>22</x:v>
      </x:c>
      <x:c r="E4968" s="0" t="s">
        <x:v>74</x:v>
      </x:c>
      <x:c r="F4968" s="0" t="s">
        <x:v>20</x:v>
      </x:c>
      <x:c r="G4968" s="0" t="n">
        <x:v>225</x:v>
      </x:c>
      <x:c r="H4968" s="4" t="n">
        <x:v>50.4</x:v>
      </x:c>
      <x:c r="I4968" s="4" t="n">
        <x:v>225</x:v>
      </x:c>
      <x:c r="J4968" s="4" t="n">
        <x:v>0.224</x:v>
      </x:c>
      <x:c r="K4968" s="4">
        <x:f>I4968*J4968</x:f>
      </x:c>
      <x:c r="L4968" s="4" t="n">
        <x:v>265.984</x:v>
      </x:c>
      <x:c r="M4968" s="5">
        <x:f>J4968/2.224*100</x:f>
      </x:c>
      <x:c r="N4968" s="6">
        <x:f>M4968*L4968/100</x:f>
      </x:c>
      <x:c r="O4968" s="6">
        <x:f>H4968-N4968</x:f>
      </x:c>
    </x:row>
    <x:row r="4969" spans="1:25">
      <x:c r="A4969" s="0" t="s">
        <x:v>72</x:v>
      </x:c>
      <x:c r="B4969" s="0" t="n">
        <x:v>2996</x:v>
      </x:c>
      <x:c r="C4969" s="0" t="s">
        <x:v>21</x:v>
      </x:c>
      <x:c r="D4969" s="0" t="s">
        <x:v>22</x:v>
      </x:c>
      <x:c r="E4969" s="0" t="s">
        <x:v>74</x:v>
      </x:c>
      <x:c r="F4969" s="0" t="s">
        <x:v>20</x:v>
      </x:c>
      <x:c r="G4969" s="0" t="n">
        <x:v>225</x:v>
      </x:c>
      <x:c r="H4969" s="4" t="n">
        <x:v>50.4</x:v>
      </x:c>
      <x:c r="I4969" s="4" t="n">
        <x:v>225</x:v>
      </x:c>
      <x:c r="J4969" s="4" t="n">
        <x:v>0.224</x:v>
      </x:c>
      <x:c r="K4969" s="4">
        <x:f>I4969*J4969</x:f>
      </x:c>
      <x:c r="L4969" s="4" t="n">
        <x:v>265.984</x:v>
      </x:c>
      <x:c r="M4969" s="5">
        <x:f>J4969/2.224*100</x:f>
      </x:c>
      <x:c r="N4969" s="6">
        <x:f>M4969*L4969/100</x:f>
      </x:c>
      <x:c r="O4969" s="6">
        <x:f>H4969-N4969</x:f>
      </x:c>
    </x:row>
    <x:row r="4970" spans="1:25">
      <x:c r="A4970" s="0" t="s">
        <x:v>72</x:v>
      </x:c>
      <x:c r="B4970" s="0" t="n">
        <x:v>2996</x:v>
      </x:c>
      <x:c r="C4970" s="0" t="s">
        <x:v>21</x:v>
      </x:c>
      <x:c r="D4970" s="0" t="s">
        <x:v>22</x:v>
      </x:c>
      <x:c r="E4970" s="0" t="s">
        <x:v>74</x:v>
      </x:c>
      <x:c r="F4970" s="0" t="s">
        <x:v>20</x:v>
      </x:c>
      <x:c r="G4970" s="0" t="n">
        <x:v>225</x:v>
      </x:c>
      <x:c r="H4970" s="4" t="n">
        <x:v>50.4</x:v>
      </x:c>
      <x:c r="I4970" s="4" t="n">
        <x:v>225</x:v>
      </x:c>
      <x:c r="J4970" s="4" t="n">
        <x:v>0.224</x:v>
      </x:c>
      <x:c r="K4970" s="4">
        <x:f>I4970*J4970</x:f>
      </x:c>
      <x:c r="L4970" s="4" t="n">
        <x:v>265.984</x:v>
      </x:c>
      <x:c r="M4970" s="5">
        <x:f>J4970/2.224*100</x:f>
      </x:c>
      <x:c r="N4970" s="6">
        <x:f>M4970*L4970/100</x:f>
      </x:c>
      <x:c r="O4970" s="6">
        <x:f>H4970-N4970</x:f>
      </x:c>
    </x:row>
    <x:row r="4971" spans="1:25">
      <x:c r="A4971" s="0" t="s">
        <x:v>72</x:v>
      </x:c>
      <x:c r="B4971" s="0" t="n">
        <x:v>2996</x:v>
      </x:c>
      <x:c r="C4971" s="0" t="s">
        <x:v>21</x:v>
      </x:c>
      <x:c r="D4971" s="0" t="s">
        <x:v>33</x:v>
      </x:c>
      <x:c r="E4971" s="0" t="s">
        <x:v>73</x:v>
      </x:c>
      <x:c r="F4971" s="0" t="s">
        <x:v>20</x:v>
      </x:c>
      <x:c r="G4971" s="0" t="n">
        <x:v>225</x:v>
      </x:c>
      <x:c r="H4971" s="4" t="n">
        <x:v>46.018</x:v>
      </x:c>
      <x:c r="I4971" s="4" t="n">
        <x:v>225</x:v>
      </x:c>
      <x:c r="J4971" s="4" t="n">
        <x:v>0.205</x:v>
      </x:c>
      <x:c r="K4971" s="4">
        <x:f>I4971*J4971</x:f>
      </x:c>
      <x:c r="L4971" s="4" t="n">
        <x:v>265.984</x:v>
      </x:c>
      <x:c r="M4971" s="5">
        <x:f>J4971/2.224*100</x:f>
      </x:c>
      <x:c r="N4971" s="6">
        <x:f>M4971*L4971/100</x:f>
      </x:c>
      <x:c r="O4971" s="6">
        <x:f>H4971-N4971</x:f>
      </x:c>
    </x:row>
    <x:row r="4972" spans="1:25">
      <x:c r="A4972" s="0" t="s">
        <x:v>72</x:v>
      </x:c>
      <x:c r="B4972" s="0" t="n">
        <x:v>2996</x:v>
      </x:c>
      <x:c r="C4972" s="0" t="s">
        <x:v>21</x:v>
      </x:c>
      <x:c r="D4972" s="0" t="s">
        <x:v>33</x:v>
      </x:c>
      <x:c r="E4972" s="0" t="s">
        <x:v>73</x:v>
      </x:c>
      <x:c r="F4972" s="0" t="s">
        <x:v>26</x:v>
      </x:c>
      <x:c r="G4972" s="0" t="n">
        <x:v>225</x:v>
      </x:c>
      <x:c r="H4972" s="4" t="n">
        <x:v>17.555</x:v>
      </x:c>
      <x:c r="I4972" s="4" t="n">
        <x:v>225</x:v>
      </x:c>
      <x:c r="J4972" s="4" t="n">
        <x:v>0.078</x:v>
      </x:c>
      <x:c r="K4972" s="4">
        <x:f>I4972*J4972</x:f>
      </x:c>
      <x:c r="L4972" s="4" t="n">
        <x:v>265.984</x:v>
      </x:c>
      <x:c r="M4972" s="5">
        <x:f>J4972/2.224*100</x:f>
      </x:c>
      <x:c r="N4972" s="6">
        <x:f>M4972*L4972/100</x:f>
      </x:c>
      <x:c r="O4972" s="6">
        <x:f>H4972-N4972</x:f>
      </x:c>
    </x:row>
    <x:row r="4973" spans="1:25">
      <x:c r="A4973" s="0" t="s">
        <x:v>72</x:v>
      </x:c>
      <x:c r="B4973" s="0" t="n">
        <x:v>2996</x:v>
      </x:c>
      <x:c r="C4973" s="0" t="s">
        <x:v>21</x:v>
      </x:c>
      <x:c r="D4973" s="0" t="s">
        <x:v>36</x:v>
      </x:c>
      <x:c r="E4973" s="0" t="s">
        <x:v>75</x:v>
      </x:c>
      <x:c r="F4973" s="0" t="s">
        <x:v>26</x:v>
      </x:c>
      <x:c r="G4973" s="0" t="n">
        <x:v>225</x:v>
      </x:c>
      <x:c r="H4973" s="4" t="n">
        <x:v>94.5</x:v>
      </x:c>
      <x:c r="I4973" s="4" t="n">
        <x:v>225</x:v>
      </x:c>
      <x:c r="J4973" s="4" t="n">
        <x:v>0.42</x:v>
      </x:c>
      <x:c r="K4973" s="4">
        <x:f>I4973*J4973</x:f>
      </x:c>
      <x:c r="L4973" s="4" t="n">
        <x:v>265.984</x:v>
      </x:c>
      <x:c r="M4973" s="5">
        <x:f>J4973/2.224*100</x:f>
      </x:c>
      <x:c r="N4973" s="6">
        <x:f>M4973*L4973/100</x:f>
      </x:c>
      <x:c r="O4973" s="6">
        <x:f>H4973-N4973</x:f>
      </x:c>
    </x:row>
    <x:row r="4974" spans="1:25">
      <x:c r="A4974" s="0" t="s">
        <x:v>72</x:v>
      </x:c>
      <x:c r="B4974" s="0" t="n">
        <x:v>2996</x:v>
      </x:c>
      <x:c r="C4974" s="0" t="s">
        <x:v>21</x:v>
      </x:c>
      <x:c r="D4974" s="0" t="s">
        <x:v>36</x:v>
      </x:c>
      <x:c r="E4974" s="0" t="s">
        <x:v>76</x:v>
      </x:c>
      <x:c r="F4974" s="0" t="s">
        <x:v>26</x:v>
      </x:c>
      <x:c r="G4974" s="0" t="n">
        <x:v>225</x:v>
      </x:c>
      <x:c r="H4974" s="4" t="n">
        <x:v>94.501</x:v>
      </x:c>
      <x:c r="I4974" s="4" t="n">
        <x:v>225</x:v>
      </x:c>
      <x:c r="J4974" s="4" t="n">
        <x:v>0.42</x:v>
      </x:c>
      <x:c r="K4974" s="4">
        <x:f>I4974*J4974</x:f>
      </x:c>
      <x:c r="L4974" s="4" t="n">
        <x:v>265.984</x:v>
      </x:c>
      <x:c r="M4974" s="5">
        <x:f>J4974/2.224*100</x:f>
      </x:c>
      <x:c r="N4974" s="6">
        <x:f>M4974*L4974/100</x:f>
      </x:c>
      <x:c r="O4974" s="6">
        <x:f>H4974-N4974</x:f>
      </x:c>
    </x:row>
    <x:row r="4975" spans="1:25">
      <x:c r="A4975" s="0" t="s">
        <x:v>79</x:v>
      </x:c>
      <x:c r="B4975" s="0" t="n">
        <x:v>2997</x:v>
      </x:c>
      <x:c r="C4975" s="0" t="s">
        <x:v>21</x:v>
      </x:c>
      <x:c r="D4975" s="0" t="s">
        <x:v>22</x:v>
      </x:c>
      <x:c r="E4975" s="0" t="s">
        <x:v>74</x:v>
      </x:c>
      <x:c r="F4975" s="0" t="s">
        <x:v>20</x:v>
      </x:c>
      <x:c r="G4975" s="0" t="n">
        <x:v>225</x:v>
      </x:c>
      <x:c r="H4975" s="4" t="n">
        <x:v>50.4</x:v>
      </x:c>
      <x:c r="I4975" s="4" t="n">
        <x:v>225</x:v>
      </x:c>
      <x:c r="J4975" s="4" t="n">
        <x:v>0.224</x:v>
      </x:c>
      <x:c r="K4975" s="4">
        <x:f>I4975*J4975</x:f>
      </x:c>
      <x:c r="L4975" s="4" t="n">
        <x:v>310.38</x:v>
      </x:c>
      <x:c r="M4975" s="5">
        <x:f>J4975/1.913*100</x:f>
      </x:c>
      <x:c r="N4975" s="6">
        <x:f>M4975*L4975/100</x:f>
      </x:c>
      <x:c r="O4975" s="6">
        <x:f>H4975-N4975</x:f>
      </x:c>
    </x:row>
    <x:row r="4976" spans="1:25">
      <x:c r="A4976" s="0" t="s">
        <x:v>79</x:v>
      </x:c>
      <x:c r="B4976" s="0" t="n">
        <x:v>2997</x:v>
      </x:c>
      <x:c r="C4976" s="0" t="s">
        <x:v>21</x:v>
      </x:c>
      <x:c r="D4976" s="0" t="s">
        <x:v>22</x:v>
      </x:c>
      <x:c r="E4976" s="0" t="s">
        <x:v>74</x:v>
      </x:c>
      <x:c r="F4976" s="0" t="s">
        <x:v>20</x:v>
      </x:c>
      <x:c r="G4976" s="0" t="n">
        <x:v>225</x:v>
      </x:c>
      <x:c r="H4976" s="4" t="n">
        <x:v>50.4</x:v>
      </x:c>
      <x:c r="I4976" s="4" t="n">
        <x:v>225</x:v>
      </x:c>
      <x:c r="J4976" s="4" t="n">
        <x:v>0.224</x:v>
      </x:c>
      <x:c r="K4976" s="4">
        <x:f>I4976*J4976</x:f>
      </x:c>
      <x:c r="L4976" s="4" t="n">
        <x:v>310.38</x:v>
      </x:c>
      <x:c r="M4976" s="5">
        <x:f>J4976/1.913*100</x:f>
      </x:c>
      <x:c r="N4976" s="6">
        <x:f>M4976*L4976/100</x:f>
      </x:c>
      <x:c r="O4976" s="6">
        <x:f>H4976-N4976</x:f>
      </x:c>
    </x:row>
    <x:row r="4977" spans="1:25">
      <x:c r="A4977" s="0" t="s">
        <x:v>79</x:v>
      </x:c>
      <x:c r="B4977" s="0" t="n">
        <x:v>2997</x:v>
      </x:c>
      <x:c r="C4977" s="0" t="s">
        <x:v>21</x:v>
      </x:c>
      <x:c r="D4977" s="0" t="s">
        <x:v>22</x:v>
      </x:c>
      <x:c r="E4977" s="0" t="s">
        <x:v>74</x:v>
      </x:c>
      <x:c r="F4977" s="0" t="s">
        <x:v>20</x:v>
      </x:c>
      <x:c r="G4977" s="0" t="n">
        <x:v>225</x:v>
      </x:c>
      <x:c r="H4977" s="4" t="n">
        <x:v>50.4</x:v>
      </x:c>
      <x:c r="I4977" s="4" t="n">
        <x:v>225</x:v>
      </x:c>
      <x:c r="J4977" s="4" t="n">
        <x:v>0.224</x:v>
      </x:c>
      <x:c r="K4977" s="4">
        <x:f>I4977*J4977</x:f>
      </x:c>
      <x:c r="L4977" s="4" t="n">
        <x:v>310.38</x:v>
      </x:c>
      <x:c r="M4977" s="5">
        <x:f>J4977/1.913*100</x:f>
      </x:c>
      <x:c r="N4977" s="6">
        <x:f>M4977*L4977/100</x:f>
      </x:c>
      <x:c r="O4977" s="6">
        <x:f>H4977-N4977</x:f>
      </x:c>
    </x:row>
    <x:row r="4978" spans="1:25">
      <x:c r="A4978" s="0" t="s">
        <x:v>79</x:v>
      </x:c>
      <x:c r="B4978" s="0" t="n">
        <x:v>2997</x:v>
      </x:c>
      <x:c r="C4978" s="0" t="s">
        <x:v>21</x:v>
      </x:c>
      <x:c r="D4978" s="0" t="s">
        <x:v>33</x:v>
      </x:c>
      <x:c r="E4978" s="0" t="s">
        <x:v>73</x:v>
      </x:c>
      <x:c r="F4978" s="0" t="s">
        <x:v>20</x:v>
      </x:c>
      <x:c r="G4978" s="0" t="n">
        <x:v>225</x:v>
      </x:c>
      <x:c r="H4978" s="4" t="n">
        <x:v>46.018</x:v>
      </x:c>
      <x:c r="I4978" s="4" t="n">
        <x:v>225</x:v>
      </x:c>
      <x:c r="J4978" s="4" t="n">
        <x:v>0.205</x:v>
      </x:c>
      <x:c r="K4978" s="4">
        <x:f>I4978*J4978</x:f>
      </x:c>
      <x:c r="L4978" s="4" t="n">
        <x:v>310.38</x:v>
      </x:c>
      <x:c r="M4978" s="5">
        <x:f>J4978/1.913*100</x:f>
      </x:c>
      <x:c r="N4978" s="6">
        <x:f>M4978*L4978/100</x:f>
      </x:c>
      <x:c r="O4978" s="6">
        <x:f>H4978-N4978</x:f>
      </x:c>
    </x:row>
    <x:row r="4979" spans="1:25">
      <x:c r="A4979" s="0" t="s">
        <x:v>79</x:v>
      </x:c>
      <x:c r="B4979" s="0" t="n">
        <x:v>2997</x:v>
      </x:c>
      <x:c r="C4979" s="0" t="s">
        <x:v>21</x:v>
      </x:c>
      <x:c r="D4979" s="0" t="s">
        <x:v>33</x:v>
      </x:c>
      <x:c r="E4979" s="0" t="s">
        <x:v>73</x:v>
      </x:c>
      <x:c r="F4979" s="0" t="s">
        <x:v>20</x:v>
      </x:c>
      <x:c r="G4979" s="0" t="n">
        <x:v>225</x:v>
      </x:c>
      <x:c r="H4979" s="4" t="n">
        <x:v>26.6</x:v>
      </x:c>
      <x:c r="I4979" s="4" t="n">
        <x:v>225</x:v>
      </x:c>
      <x:c r="J4979" s="4" t="n">
        <x:v>0.118</x:v>
      </x:c>
      <x:c r="K4979" s="4">
        <x:f>I4979*J4979</x:f>
      </x:c>
      <x:c r="L4979" s="4" t="n">
        <x:v>310.38</x:v>
      </x:c>
      <x:c r="M4979" s="5">
        <x:f>J4979/1.913*100</x:f>
      </x:c>
      <x:c r="N4979" s="6">
        <x:f>M4979*L4979/100</x:f>
      </x:c>
      <x:c r="O4979" s="6">
        <x:f>H4979-N4979</x:f>
      </x:c>
    </x:row>
    <x:row r="4980" spans="1:25">
      <x:c r="A4980" s="0" t="s">
        <x:v>79</x:v>
      </x:c>
      <x:c r="B4980" s="0" t="n">
        <x:v>2997</x:v>
      </x:c>
      <x:c r="C4980" s="0" t="s">
        <x:v>21</x:v>
      </x:c>
      <x:c r="D4980" s="0" t="s">
        <x:v>33</x:v>
      </x:c>
      <x:c r="E4980" s="0" t="s">
        <x:v>73</x:v>
      </x:c>
      <x:c r="F4980" s="0" t="s">
        <x:v>26</x:v>
      </x:c>
      <x:c r="G4980" s="0" t="n">
        <x:v>225</x:v>
      </x:c>
      <x:c r="H4980" s="4" t="n">
        <x:v>17.559</x:v>
      </x:c>
      <x:c r="I4980" s="4" t="n">
        <x:v>225</x:v>
      </x:c>
      <x:c r="J4980" s="4" t="n">
        <x:v>0.078</x:v>
      </x:c>
      <x:c r="K4980" s="4">
        <x:f>I4980*J4980</x:f>
      </x:c>
      <x:c r="L4980" s="4" t="n">
        <x:v>310.38</x:v>
      </x:c>
      <x:c r="M4980" s="5">
        <x:f>J4980/1.913*100</x:f>
      </x:c>
      <x:c r="N4980" s="6">
        <x:f>M4980*L4980/100</x:f>
      </x:c>
      <x:c r="O4980" s="6">
        <x:f>H4980-N4980</x:f>
      </x:c>
    </x:row>
    <x:row r="4981" spans="1:25">
      <x:c r="A4981" s="0" t="s">
        <x:v>79</x:v>
      </x:c>
      <x:c r="B4981" s="0" t="n">
        <x:v>2997</x:v>
      </x:c>
      <x:c r="C4981" s="0" t="s">
        <x:v>21</x:v>
      </x:c>
      <x:c r="D4981" s="0" t="s">
        <x:v>36</x:v>
      </x:c>
      <x:c r="E4981" s="0" t="s">
        <x:v>75</x:v>
      </x:c>
      <x:c r="F4981" s="0" t="s">
        <x:v>26</x:v>
      </x:c>
      <x:c r="G4981" s="0" t="n">
        <x:v>225</x:v>
      </x:c>
      <x:c r="H4981" s="4" t="n">
        <x:v>94.5</x:v>
      </x:c>
      <x:c r="I4981" s="4" t="n">
        <x:v>225</x:v>
      </x:c>
      <x:c r="J4981" s="4" t="n">
        <x:v>0.42</x:v>
      </x:c>
      <x:c r="K4981" s="4">
        <x:f>I4981*J4981</x:f>
      </x:c>
      <x:c r="L4981" s="4" t="n">
        <x:v>310.38</x:v>
      </x:c>
      <x:c r="M4981" s="5">
        <x:f>J4981/1.913*100</x:f>
      </x:c>
      <x:c r="N4981" s="6">
        <x:f>M4981*L4981/100</x:f>
      </x:c>
      <x:c r="O4981" s="6">
        <x:f>H4981-N4981</x:f>
      </x:c>
    </x:row>
    <x:row r="4982" spans="1:25">
      <x:c r="A4982" s="0" t="s">
        <x:v>79</x:v>
      </x:c>
      <x:c r="B4982" s="0" t="n">
        <x:v>2997</x:v>
      </x:c>
      <x:c r="C4982" s="0" t="s">
        <x:v>21</x:v>
      </x:c>
      <x:c r="D4982" s="0" t="s">
        <x:v>36</x:v>
      </x:c>
      <x:c r="E4982" s="0" t="s">
        <x:v>76</x:v>
      </x:c>
      <x:c r="F4982" s="0" t="s">
        <x:v>26</x:v>
      </x:c>
      <x:c r="G4982" s="0" t="n">
        <x:v>225</x:v>
      </x:c>
      <x:c r="H4982" s="4" t="n">
        <x:v>94.503</x:v>
      </x:c>
      <x:c r="I4982" s="4" t="n">
        <x:v>225</x:v>
      </x:c>
      <x:c r="J4982" s="4" t="n">
        <x:v>0.42</x:v>
      </x:c>
      <x:c r="K4982" s="4">
        <x:f>I4982*J4982</x:f>
      </x:c>
      <x:c r="L4982" s="4" t="n">
        <x:v>310.38</x:v>
      </x:c>
      <x:c r="M4982" s="5">
        <x:f>J4982/1.913*100</x:f>
      </x:c>
      <x:c r="N4982" s="6">
        <x:f>M4982*L4982/100</x:f>
      </x:c>
      <x:c r="O4982" s="6">
        <x:f>H4982-N4982</x:f>
      </x:c>
    </x:row>
    <x:row r="4983" spans="1:25">
      <x:c r="A4983" s="0" t="s">
        <x:v>160</x:v>
      </x:c>
      <x:c r="B4983" s="0" t="n">
        <x:v>3001</x:v>
      </x:c>
      <x:c r="C4983" s="0" t="s">
        <x:v>21</x:v>
      </x:c>
      <x:c r="D4983" s="0" t="s">
        <x:v>33</x:v>
      </x:c>
      <x:c r="E4983" s="0" t="s">
        <x:v>23</x:v>
      </x:c>
      <x:c r="F4983" s="0" t="s">
        <x:v>20</x:v>
      </x:c>
      <x:c r="G4983" s="0" t="n">
        <x:v>246</x:v>
      </x:c>
      <x:c r="H4983" s="4" t="n">
        <x:v>0.06</x:v>
      </x:c>
      <x:c r="I4983" s="4" t="n">
        <x:v>246</x:v>
      </x:c>
      <x:c r="J4983" s="4" t="n">
        <x:v>0</x:v>
      </x:c>
      <x:c r="K4983" s="4">
        <x:f>I4983*J4983</x:f>
      </x:c>
      <x:c r="L4983" s="4" t="n">
        <x:v>0</x:v>
      </x:c>
      <x:c r="M4983" s="5">
        <x:f>J4983/0.22*100</x:f>
      </x:c>
      <x:c r="N4983" s="6">
        <x:f>M4983*L4983/100</x:f>
      </x:c>
      <x:c r="O4983" s="6">
        <x:f>H4983-N4983</x:f>
      </x:c>
    </x:row>
    <x:row r="4984" spans="1:25">
      <x:c r="A4984" s="0" t="s">
        <x:v>160</x:v>
      </x:c>
      <x:c r="B4984" s="0" t="n">
        <x:v>3001</x:v>
      </x:c>
      <x:c r="C4984" s="0" t="s">
        <x:v>21</x:v>
      </x:c>
      <x:c r="D4984" s="0" t="s">
        <x:v>33</x:v>
      </x:c>
      <x:c r="E4984" s="0" t="s">
        <x:v>23</x:v>
      </x:c>
      <x:c r="F4984" s="0" t="s">
        <x:v>20</x:v>
      </x:c>
      <x:c r="G4984" s="0" t="n">
        <x:v>246</x:v>
      </x:c>
      <x:c r="H4984" s="4" t="n">
        <x:v>14.7</x:v>
      </x:c>
      <x:c r="I4984" s="4" t="n">
        <x:v>246</x:v>
      </x:c>
      <x:c r="J4984" s="4" t="n">
        <x:v>0.06</x:v>
      </x:c>
      <x:c r="K4984" s="4">
        <x:f>I4984*J4984</x:f>
      </x:c>
      <x:c r="L4984" s="4" t="n">
        <x:v>0</x:v>
      </x:c>
      <x:c r="M4984" s="5">
        <x:f>J4984/0.22*100</x:f>
      </x:c>
      <x:c r="N4984" s="6">
        <x:f>M4984*L4984/100</x:f>
      </x:c>
      <x:c r="O4984" s="6">
        <x:f>H4984-N4984</x:f>
      </x:c>
    </x:row>
    <x:row r="4985" spans="1:25">
      <x:c r="A4985" s="0" t="s">
        <x:v>160</x:v>
      </x:c>
      <x:c r="B4985" s="0" t="n">
        <x:v>3001</x:v>
      </x:c>
      <x:c r="C4985" s="0" t="s">
        <x:v>21</x:v>
      </x:c>
      <x:c r="D4985" s="0" t="s">
        <x:v>28</x:v>
      </x:c>
      <x:c r="E4985" s="0" t="s">
        <x:v>23</x:v>
      </x:c>
      <x:c r="F4985" s="0" t="s">
        <x:v>26</x:v>
      </x:c>
      <x:c r="G4985" s="0" t="n">
        <x:v>246</x:v>
      </x:c>
      <x:c r="H4985" s="4" t="n">
        <x:v>39.36</x:v>
      </x:c>
      <x:c r="I4985" s="4" t="n">
        <x:v>246</x:v>
      </x:c>
      <x:c r="J4985" s="4" t="n">
        <x:v>0.16</x:v>
      </x:c>
      <x:c r="K4985" s="4">
        <x:f>I4985*J4985</x:f>
      </x:c>
      <x:c r="L4985" s="4" t="n">
        <x:v>0</x:v>
      </x:c>
      <x:c r="M4985" s="5">
        <x:f>J4985/0.22*100</x:f>
      </x:c>
      <x:c r="N4985" s="6">
        <x:f>M4985*L4985/100</x:f>
      </x:c>
      <x:c r="O4985" s="6">
        <x:f>H4985-N4985</x:f>
      </x:c>
    </x:row>
    <x:row r="4986" spans="1:25">
      <x:c r="A4986" s="0" t="s">
        <x:v>160</x:v>
      </x:c>
      <x:c r="B4986" s="0" t="n">
        <x:v>3007</x:v>
      </x:c>
      <x:c r="C4986" s="0" t="s">
        <x:v>21</x:v>
      </x:c>
      <x:c r="D4986" s="0" t="s">
        <x:v>33</x:v>
      </x:c>
      <x:c r="E4986" s="0" t="s">
        <x:v>23</x:v>
      </x:c>
      <x:c r="F4986" s="0" t="s">
        <x:v>20</x:v>
      </x:c>
      <x:c r="G4986" s="0" t="n">
        <x:v>64</x:v>
      </x:c>
      <x:c r="H4986" s="4" t="n">
        <x:v>3.84</x:v>
      </x:c>
      <x:c r="I4986" s="4" t="n">
        <x:v>64</x:v>
      </x:c>
      <x:c r="J4986" s="4" t="n">
        <x:v>0.06</x:v>
      </x:c>
      <x:c r="K4986" s="4">
        <x:f>I4986*J4986</x:f>
      </x:c>
      <x:c r="L4986" s="4" t="n">
        <x:v>14.784</x:v>
      </x:c>
      <x:c r="M4986" s="5">
        <x:f>J4986/0.22*100</x:f>
      </x:c>
      <x:c r="N4986" s="6">
        <x:f>M4986*L4986/100</x:f>
      </x:c>
      <x:c r="O4986" s="6">
        <x:f>H4986-N4986</x:f>
      </x:c>
    </x:row>
    <x:row r="4987" spans="1:25">
      <x:c r="A4987" s="0" t="s">
        <x:v>160</x:v>
      </x:c>
      <x:c r="B4987" s="0" t="n">
        <x:v>3007</x:v>
      </x:c>
      <x:c r="C4987" s="0" t="s">
        <x:v>21</x:v>
      </x:c>
      <x:c r="D4987" s="0" t="s">
        <x:v>28</x:v>
      </x:c>
      <x:c r="E4987" s="0" t="s">
        <x:v>23</x:v>
      </x:c>
      <x:c r="F4987" s="0" t="s">
        <x:v>26</x:v>
      </x:c>
      <x:c r="G4987" s="0" t="n">
        <x:v>64</x:v>
      </x:c>
      <x:c r="H4987" s="4" t="n">
        <x:v>10.24</x:v>
      </x:c>
      <x:c r="I4987" s="4" t="n">
        <x:v>64</x:v>
      </x:c>
      <x:c r="J4987" s="4" t="n">
        <x:v>0.16</x:v>
      </x:c>
      <x:c r="K4987" s="4">
        <x:f>I4987*J4987</x:f>
      </x:c>
      <x:c r="L4987" s="4" t="n">
        <x:v>14.784</x:v>
      </x:c>
      <x:c r="M4987" s="5">
        <x:f>J4987/0.22*100</x:f>
      </x:c>
      <x:c r="N4987" s="6">
        <x:f>M4987*L4987/100</x:f>
      </x:c>
      <x:c r="O4987" s="6">
        <x:f>H4987-N4987</x:f>
      </x:c>
    </x:row>
    <x:row r="4988" spans="1:25">
      <x:c r="A4988" s="0" t="s">
        <x:v>160</x:v>
      </x:c>
      <x:c r="B4988" s="0" t="n">
        <x:v>3013</x:v>
      </x:c>
      <x:c r="C4988" s="0" t="s">
        <x:v>21</x:v>
      </x:c>
      <x:c r="D4988" s="0" t="s">
        <x:v>33</x:v>
      </x:c>
      <x:c r="E4988" s="0" t="s">
        <x:v>23</x:v>
      </x:c>
      <x:c r="F4988" s="0" t="s">
        <x:v>20</x:v>
      </x:c>
      <x:c r="G4988" s="0" t="n">
        <x:v>154</x:v>
      </x:c>
      <x:c r="H4988" s="4" t="n">
        <x:v>9.24</x:v>
      </x:c>
      <x:c r="I4988" s="4" t="n">
        <x:v>154</x:v>
      </x:c>
      <x:c r="J4988" s="4" t="n">
        <x:v>0.06</x:v>
      </x:c>
      <x:c r="K4988" s="4">
        <x:f>I4988*J4988</x:f>
      </x:c>
      <x:c r="L4988" s="4" t="n">
        <x:v>26.95</x:v>
      </x:c>
      <x:c r="M4988" s="5">
        <x:f>J4988/0.22*100</x:f>
      </x:c>
      <x:c r="N4988" s="6">
        <x:f>M4988*L4988/100</x:f>
      </x:c>
      <x:c r="O4988" s="6">
        <x:f>H4988-N4988</x:f>
      </x:c>
    </x:row>
    <x:row r="4989" spans="1:25">
      <x:c r="A4989" s="0" t="s">
        <x:v>160</x:v>
      </x:c>
      <x:c r="B4989" s="0" t="n">
        <x:v>3013</x:v>
      </x:c>
      <x:c r="C4989" s="0" t="s">
        <x:v>21</x:v>
      </x:c>
      <x:c r="D4989" s="0" t="s">
        <x:v>28</x:v>
      </x:c>
      <x:c r="E4989" s="0" t="s">
        <x:v>23</x:v>
      </x:c>
      <x:c r="F4989" s="0" t="s">
        <x:v>26</x:v>
      </x:c>
      <x:c r="G4989" s="0" t="n">
        <x:v>154</x:v>
      </x:c>
      <x:c r="H4989" s="4" t="n">
        <x:v>24.64</x:v>
      </x:c>
      <x:c r="I4989" s="4" t="n">
        <x:v>154</x:v>
      </x:c>
      <x:c r="J4989" s="4" t="n">
        <x:v>0.16</x:v>
      </x:c>
      <x:c r="K4989" s="4">
        <x:f>I4989*J4989</x:f>
      </x:c>
      <x:c r="L4989" s="4" t="n">
        <x:v>26.95</x:v>
      </x:c>
      <x:c r="M4989" s="5">
        <x:f>J4989/0.22*100</x:f>
      </x:c>
      <x:c r="N4989" s="6">
        <x:f>M4989*L4989/100</x:f>
      </x:c>
      <x:c r="O4989" s="6">
        <x:f>H4989-N4989</x:f>
      </x:c>
    </x:row>
    <x:row r="4990" spans="1:25">
      <x:c r="A4990" s="0" t="s">
        <x:v>160</x:v>
      </x:c>
      <x:c r="B4990" s="0" t="n">
        <x:v>3016</x:v>
      </x:c>
      <x:c r="C4990" s="0" t="s">
        <x:v>21</x:v>
      </x:c>
      <x:c r="D4990" s="0" t="s">
        <x:v>33</x:v>
      </x:c>
      <x:c r="E4990" s="0" t="s">
        <x:v>23</x:v>
      </x:c>
      <x:c r="F4990" s="0" t="s">
        <x:v>20</x:v>
      </x:c>
      <x:c r="G4990" s="0" t="n">
        <x:v>102</x:v>
      </x:c>
      <x:c r="H4990" s="4" t="n">
        <x:v>6.12</x:v>
      </x:c>
      <x:c r="I4990" s="4" t="n">
        <x:v>102</x:v>
      </x:c>
      <x:c r="J4990" s="4" t="n">
        <x:v>0.06</x:v>
      </x:c>
      <x:c r="K4990" s="4">
        <x:f>I4990*J4990</x:f>
      </x:c>
      <x:c r="L4990" s="4" t="n">
        <x:v>22.95</x:v>
      </x:c>
      <x:c r="M4990" s="5">
        <x:f>J4990/0.22*100</x:f>
      </x:c>
      <x:c r="N4990" s="6">
        <x:f>M4990*L4990/100</x:f>
      </x:c>
      <x:c r="O4990" s="6">
        <x:f>H4990-N4990</x:f>
      </x:c>
    </x:row>
    <x:row r="4991" spans="1:25">
      <x:c r="A4991" s="0" t="s">
        <x:v>160</x:v>
      </x:c>
      <x:c r="B4991" s="0" t="n">
        <x:v>3016</x:v>
      </x:c>
      <x:c r="C4991" s="0" t="s">
        <x:v>21</x:v>
      </x:c>
      <x:c r="D4991" s="0" t="s">
        <x:v>28</x:v>
      </x:c>
      <x:c r="E4991" s="0" t="s">
        <x:v>23</x:v>
      </x:c>
      <x:c r="F4991" s="0" t="s">
        <x:v>26</x:v>
      </x:c>
      <x:c r="G4991" s="0" t="n">
        <x:v>102</x:v>
      </x:c>
      <x:c r="H4991" s="4" t="n">
        <x:v>16.32</x:v>
      </x:c>
      <x:c r="I4991" s="4" t="n">
        <x:v>102</x:v>
      </x:c>
      <x:c r="J4991" s="4" t="n">
        <x:v>0.16</x:v>
      </x:c>
      <x:c r="K4991" s="4">
        <x:f>I4991*J4991</x:f>
      </x:c>
      <x:c r="L4991" s="4" t="n">
        <x:v>22.95</x:v>
      </x:c>
      <x:c r="M4991" s="5">
        <x:f>J4991/0.22*100</x:f>
      </x:c>
      <x:c r="N4991" s="6">
        <x:f>M4991*L4991/100</x:f>
      </x:c>
      <x:c r="O4991" s="6">
        <x:f>H4991-N4991</x:f>
      </x:c>
    </x:row>
    <x:row r="4992" spans="1:25">
      <x:c r="A4992" s="0" t="s">
        <x:v>160</x:v>
      </x:c>
      <x:c r="B4992" s="0" t="n">
        <x:v>3019</x:v>
      </x:c>
      <x:c r="C4992" s="0" t="s">
        <x:v>21</x:v>
      </x:c>
      <x:c r="D4992" s="0" t="s">
        <x:v>33</x:v>
      </x:c>
      <x:c r="E4992" s="0" t="s">
        <x:v>23</x:v>
      </x:c>
      <x:c r="F4992" s="0" t="s">
        <x:v>20</x:v>
      </x:c>
      <x:c r="G4992" s="0" t="n">
        <x:v>158</x:v>
      </x:c>
      <x:c r="H4992" s="4" t="n">
        <x:v>9.48</x:v>
      </x:c>
      <x:c r="I4992" s="4" t="n">
        <x:v>158</x:v>
      </x:c>
      <x:c r="J4992" s="4" t="n">
        <x:v>0.06</x:v>
      </x:c>
      <x:c r="K4992" s="4">
        <x:f>I4992*J4992</x:f>
      </x:c>
      <x:c r="L4992" s="4" t="n">
        <x:v>37.446</x:v>
      </x:c>
      <x:c r="M4992" s="5">
        <x:f>J4992/0.22*100</x:f>
      </x:c>
      <x:c r="N4992" s="6">
        <x:f>M4992*L4992/100</x:f>
      </x:c>
      <x:c r="O4992" s="6">
        <x:f>H4992-N4992</x:f>
      </x:c>
    </x:row>
    <x:row r="4993" spans="1:25">
      <x:c r="A4993" s="0" t="s">
        <x:v>160</x:v>
      </x:c>
      <x:c r="B4993" s="0" t="n">
        <x:v>3019</x:v>
      </x:c>
      <x:c r="C4993" s="0" t="s">
        <x:v>21</x:v>
      </x:c>
      <x:c r="D4993" s="0" t="s">
        <x:v>28</x:v>
      </x:c>
      <x:c r="E4993" s="0" t="s">
        <x:v>23</x:v>
      </x:c>
      <x:c r="F4993" s="0" t="s">
        <x:v>26</x:v>
      </x:c>
      <x:c r="G4993" s="0" t="n">
        <x:v>158</x:v>
      </x:c>
      <x:c r="H4993" s="4" t="n">
        <x:v>25.28</x:v>
      </x:c>
      <x:c r="I4993" s="4" t="n">
        <x:v>158</x:v>
      </x:c>
      <x:c r="J4993" s="4" t="n">
        <x:v>0.16</x:v>
      </x:c>
      <x:c r="K4993" s="4">
        <x:f>I4993*J4993</x:f>
      </x:c>
      <x:c r="L4993" s="4" t="n">
        <x:v>37.446</x:v>
      </x:c>
      <x:c r="M4993" s="5">
        <x:f>J4993/0.22*100</x:f>
      </x:c>
      <x:c r="N4993" s="6">
        <x:f>M4993*L4993/100</x:f>
      </x:c>
      <x:c r="O4993" s="6">
        <x:f>H4993-N4993</x:f>
      </x:c>
    </x:row>
    <x:row r="4994" spans="1:25">
      <x:c r="A4994" s="0" t="s">
        <x:v>159</x:v>
      </x:c>
      <x:c r="B4994" s="0" t="n">
        <x:v>3022</x:v>
      </x:c>
      <x:c r="C4994" s="0" t="s">
        <x:v>21</x:v>
      </x:c>
      <x:c r="D4994" s="0" t="s">
        <x:v>33</x:v>
      </x:c>
      <x:c r="E4994" s="0" t="s">
        <x:v>23</x:v>
      </x:c>
      <x:c r="F4994" s="0" t="s">
        <x:v>20</x:v>
      </x:c>
      <x:c r="G4994" s="0" t="n">
        <x:v>122</x:v>
      </x:c>
      <x:c r="H4994" s="4" t="n">
        <x:v>7.32</x:v>
      </x:c>
      <x:c r="I4994" s="4" t="n">
        <x:v>122</x:v>
      </x:c>
      <x:c r="J4994" s="4" t="n">
        <x:v>0.06</x:v>
      </x:c>
      <x:c r="K4994" s="4">
        <x:f>I4994*J4994</x:f>
      </x:c>
      <x:c r="L4994" s="4" t="n">
        <x:v>24.888</x:v>
      </x:c>
      <x:c r="M4994" s="5">
        <x:f>J4994/0.22*100</x:f>
      </x:c>
      <x:c r="N4994" s="6">
        <x:f>M4994*L4994/100</x:f>
      </x:c>
      <x:c r="O4994" s="6">
        <x:f>H4994-N4994</x:f>
      </x:c>
    </x:row>
    <x:row r="4995" spans="1:25">
      <x:c r="A4995" s="0" t="s">
        <x:v>159</x:v>
      </x:c>
      <x:c r="B4995" s="0" t="n">
        <x:v>3022</x:v>
      </x:c>
      <x:c r="C4995" s="0" t="s">
        <x:v>21</x:v>
      </x:c>
      <x:c r="D4995" s="0" t="s">
        <x:v>28</x:v>
      </x:c>
      <x:c r="E4995" s="0" t="s">
        <x:v>23</x:v>
      </x:c>
      <x:c r="F4995" s="0" t="s">
        <x:v>26</x:v>
      </x:c>
      <x:c r="G4995" s="0" t="n">
        <x:v>122</x:v>
      </x:c>
      <x:c r="H4995" s="4" t="n">
        <x:v>19.52</x:v>
      </x:c>
      <x:c r="I4995" s="4" t="n">
        <x:v>122</x:v>
      </x:c>
      <x:c r="J4995" s="4" t="n">
        <x:v>0.16</x:v>
      </x:c>
      <x:c r="K4995" s="4">
        <x:f>I4995*J4995</x:f>
      </x:c>
      <x:c r="L4995" s="4" t="n">
        <x:v>24.888</x:v>
      </x:c>
      <x:c r="M4995" s="5">
        <x:f>J4995/0.22*100</x:f>
      </x:c>
      <x:c r="N4995" s="6">
        <x:f>M4995*L4995/100</x:f>
      </x:c>
      <x:c r="O4995" s="6">
        <x:f>H4995-N4995</x:f>
      </x:c>
    </x:row>
    <x:row r="4996" spans="1:25">
      <x:c r="A4996" s="0" t="s">
        <x:v>93</x:v>
      </x:c>
      <x:c r="B4996" s="0" t="n">
        <x:v>3023</x:v>
      </x:c>
      <x:c r="C4996" s="0" t="s">
        <x:v>21</x:v>
      </x:c>
      <x:c r="D4996" s="0" t="s">
        <x:v>33</x:v>
      </x:c>
      <x:c r="E4996" s="0" t="s">
        <x:v>23</x:v>
      </x:c>
      <x:c r="F4996" s="0" t="s">
        <x:v>20</x:v>
      </x:c>
      <x:c r="G4996" s="0" t="n">
        <x:v>144</x:v>
      </x:c>
      <x:c r="H4996" s="4" t="n">
        <x:v>8.64</x:v>
      </x:c>
      <x:c r="I4996" s="4" t="n">
        <x:v>144</x:v>
      </x:c>
      <x:c r="J4996" s="4" t="n">
        <x:v>0.06</x:v>
      </x:c>
      <x:c r="K4996" s="4">
        <x:f>I4996*J4996</x:f>
      </x:c>
      <x:c r="L4996" s="4" t="n">
        <x:v>31.392</x:v>
      </x:c>
      <x:c r="M4996" s="5">
        <x:f>J4996/0.22*100</x:f>
      </x:c>
      <x:c r="N4996" s="6">
        <x:f>M4996*L4996/100</x:f>
      </x:c>
      <x:c r="O4996" s="6">
        <x:f>H4996-N4996</x:f>
      </x:c>
    </x:row>
    <x:row r="4997" spans="1:25">
      <x:c r="A4997" s="0" t="s">
        <x:v>93</x:v>
      </x:c>
      <x:c r="B4997" s="0" t="n">
        <x:v>3023</x:v>
      </x:c>
      <x:c r="C4997" s="0" t="s">
        <x:v>21</x:v>
      </x:c>
      <x:c r="D4997" s="0" t="s">
        <x:v>28</x:v>
      </x:c>
      <x:c r="E4997" s="0" t="s">
        <x:v>23</x:v>
      </x:c>
      <x:c r="F4997" s="0" t="s">
        <x:v>26</x:v>
      </x:c>
      <x:c r="G4997" s="0" t="n">
        <x:v>144</x:v>
      </x:c>
      <x:c r="H4997" s="4" t="n">
        <x:v>23.04</x:v>
      </x:c>
      <x:c r="I4997" s="4" t="n">
        <x:v>144</x:v>
      </x:c>
      <x:c r="J4997" s="4" t="n">
        <x:v>0.16</x:v>
      </x:c>
      <x:c r="K4997" s="4">
        <x:f>I4997*J4997</x:f>
      </x:c>
      <x:c r="L4997" s="4" t="n">
        <x:v>31.392</x:v>
      </x:c>
      <x:c r="M4997" s="5">
        <x:f>J4997/0.22*100</x:f>
      </x:c>
      <x:c r="N4997" s="6">
        <x:f>M4997*L4997/100</x:f>
      </x:c>
      <x:c r="O4997" s="6">
        <x:f>H4997-N4997</x:f>
      </x:c>
    </x:row>
    <x:row r="4998" spans="1:25">
      <x:c r="A4998" s="0" t="s">
        <x:v>148</x:v>
      </x:c>
      <x:c r="B4998" s="0" t="n">
        <x:v>3037</x:v>
      </x:c>
      <x:c r="C4998" s="0" t="s">
        <x:v>128</x:v>
      </x:c>
      <x:c r="D4998" s="0" t="s">
        <x:v>129</x:v>
      </x:c>
      <x:c r="E4998" s="0" t="s">
        <x:v>130</x:v>
      </x:c>
      <x:c r="F4998" s="0" t="s">
        <x:v>20</x:v>
      </x:c>
      <x:c r="G4998" s="0" t="n">
        <x:v>588</x:v>
      </x:c>
      <x:c r="H4998" s="4" t="n">
        <x:v>30</x:v>
      </x:c>
      <x:c r="I4998" s="4" t="n">
        <x:v>588</x:v>
      </x:c>
      <x:c r="J4998" s="4" t="n">
        <x:v>0.051</x:v>
      </x:c>
      <x:c r="K4998" s="4">
        <x:f>I4998*J4998</x:f>
      </x:c>
      <x:c r="L4998" s="4" t="n">
        <x:v>141.642</x:v>
      </x:c>
      <x:c r="M4998" s="5">
        <x:f>J4998/3.902*100</x:f>
      </x:c>
      <x:c r="N4998" s="6">
        <x:f>M4998*L4998/100</x:f>
      </x:c>
      <x:c r="O4998" s="6">
        <x:f>H4998-N4998</x:f>
      </x:c>
    </x:row>
    <x:row r="4999" spans="1:25">
      <x:c r="A4999" s="0" t="s">
        <x:v>148</x:v>
      </x:c>
      <x:c r="B4999" s="0" t="n">
        <x:v>3037</x:v>
      </x:c>
      <x:c r="C4999" s="0" t="s">
        <x:v>128</x:v>
      </x:c>
      <x:c r="D4999" s="0" t="s">
        <x:v>18</x:v>
      </x:c>
      <x:c r="E4999" s="0" t="s">
        <x:v>19</x:v>
      </x:c>
      <x:c r="F4999" s="0" t="s">
        <x:v>20</x:v>
      </x:c>
      <x:c r="G4999" s="0" t="n">
        <x:v>588</x:v>
      </x:c>
      <x:c r="H4999" s="4" t="n">
        <x:v>24</x:v>
      </x:c>
      <x:c r="I4999" s="4" t="n">
        <x:v>588</x:v>
      </x:c>
      <x:c r="J4999" s="4" t="n">
        <x:v>0.041</x:v>
      </x:c>
      <x:c r="K4999" s="4">
        <x:f>I4999*J4999</x:f>
      </x:c>
      <x:c r="L4999" s="4" t="n">
        <x:v>141.642</x:v>
      </x:c>
      <x:c r="M4999" s="5">
        <x:f>J4999/3.902*100</x:f>
      </x:c>
      <x:c r="N4999" s="6">
        <x:f>M4999*L4999/100</x:f>
      </x:c>
      <x:c r="O4999" s="6">
        <x:f>H4999-N4999</x:f>
      </x:c>
    </x:row>
    <x:row r="5000" spans="1:25">
      <x:c r="A5000" s="0" t="s">
        <x:v>148</x:v>
      </x:c>
      <x:c r="B5000" s="0" t="n">
        <x:v>3037</x:v>
      </x:c>
      <x:c r="C5000" s="0" t="s">
        <x:v>128</x:v>
      </x:c>
      <x:c r="D5000" s="0" t="s">
        <x:v>129</x:v>
      </x:c>
      <x:c r="E5000" s="0" t="s">
        <x:v>130</x:v>
      </x:c>
      <x:c r="F5000" s="0" t="s">
        <x:v>20</x:v>
      </x:c>
      <x:c r="G5000" s="0" t="n">
        <x:v>588</x:v>
      </x:c>
      <x:c r="H5000" s="4" t="n">
        <x:v>250</x:v>
      </x:c>
      <x:c r="I5000" s="4" t="n">
        <x:v>588</x:v>
      </x:c>
      <x:c r="J5000" s="4" t="n">
        <x:v>0.425</x:v>
      </x:c>
      <x:c r="K5000" s="4">
        <x:f>I5000*J5000</x:f>
      </x:c>
      <x:c r="L5000" s="4" t="n">
        <x:v>141.642</x:v>
      </x:c>
      <x:c r="M5000" s="5">
        <x:f>J5000/3.902*100</x:f>
      </x:c>
      <x:c r="N5000" s="6">
        <x:f>M5000*L5000/100</x:f>
      </x:c>
      <x:c r="O5000" s="6">
        <x:f>H5000-N5000</x:f>
      </x:c>
    </x:row>
    <x:row r="5001" spans="1:25">
      <x:c r="A5001" s="0" t="s">
        <x:v>148</x:v>
      </x:c>
      <x:c r="B5001" s="0" t="n">
        <x:v>3037</x:v>
      </x:c>
      <x:c r="C5001" s="0" t="s">
        <x:v>128</x:v>
      </x:c>
      <x:c r="D5001" s="0" t="s">
        <x:v>129</x:v>
      </x:c>
      <x:c r="E5001" s="0" t="s">
        <x:v>130</x:v>
      </x:c>
      <x:c r="F5001" s="0" t="s">
        <x:v>20</x:v>
      </x:c>
      <x:c r="G5001" s="0" t="n">
        <x:v>588</x:v>
      </x:c>
      <x:c r="H5001" s="4" t="n">
        <x:v>250</x:v>
      </x:c>
      <x:c r="I5001" s="4" t="n">
        <x:v>588</x:v>
      </x:c>
      <x:c r="J5001" s="4" t="n">
        <x:v>0.425</x:v>
      </x:c>
      <x:c r="K5001" s="4">
        <x:f>I5001*J5001</x:f>
      </x:c>
      <x:c r="L5001" s="4" t="n">
        <x:v>141.642</x:v>
      </x:c>
      <x:c r="M5001" s="5">
        <x:f>J5001/3.902*100</x:f>
      </x:c>
      <x:c r="N5001" s="6">
        <x:f>M5001*L5001/100</x:f>
      </x:c>
      <x:c r="O5001" s="6">
        <x:f>H5001-N5001</x:f>
      </x:c>
    </x:row>
    <x:row r="5002" spans="1:25">
      <x:c r="A5002" s="0" t="s">
        <x:v>148</x:v>
      </x:c>
      <x:c r="B5002" s="0" t="n">
        <x:v>3037</x:v>
      </x:c>
      <x:c r="C5002" s="0" t="s">
        <x:v>128</x:v>
      </x:c>
      <x:c r="D5002" s="0" t="s">
        <x:v>129</x:v>
      </x:c>
      <x:c r="E5002" s="0" t="s">
        <x:v>130</x:v>
      </x:c>
      <x:c r="F5002" s="0" t="s">
        <x:v>20</x:v>
      </x:c>
      <x:c r="G5002" s="0" t="n">
        <x:v>588</x:v>
      </x:c>
      <x:c r="H5002" s="4" t="n">
        <x:v>250</x:v>
      </x:c>
      <x:c r="I5002" s="4" t="n">
        <x:v>588</x:v>
      </x:c>
      <x:c r="J5002" s="4" t="n">
        <x:v>0.425</x:v>
      </x:c>
      <x:c r="K5002" s="4">
        <x:f>I5002*J5002</x:f>
      </x:c>
      <x:c r="L5002" s="4" t="n">
        <x:v>141.642</x:v>
      </x:c>
      <x:c r="M5002" s="5">
        <x:f>J5002/3.902*100</x:f>
      </x:c>
      <x:c r="N5002" s="6">
        <x:f>M5002*L5002/100</x:f>
      </x:c>
      <x:c r="O5002" s="6">
        <x:f>H5002-N5002</x:f>
      </x:c>
    </x:row>
    <x:row r="5003" spans="1:25">
      <x:c r="A5003" s="0" t="s">
        <x:v>148</x:v>
      </x:c>
      <x:c r="B5003" s="0" t="n">
        <x:v>3037</x:v>
      </x:c>
      <x:c r="C5003" s="0" t="s">
        <x:v>128</x:v>
      </x:c>
      <x:c r="D5003" s="0" t="s">
        <x:v>129</x:v>
      </x:c>
      <x:c r="E5003" s="0" t="s">
        <x:v>130</x:v>
      </x:c>
      <x:c r="F5003" s="0" t="s">
        <x:v>20</x:v>
      </x:c>
      <x:c r="G5003" s="0" t="n">
        <x:v>588</x:v>
      </x:c>
      <x:c r="H5003" s="4" t="n">
        <x:v>250</x:v>
      </x:c>
      <x:c r="I5003" s="4" t="n">
        <x:v>588</x:v>
      </x:c>
      <x:c r="J5003" s="4" t="n">
        <x:v>0.425</x:v>
      </x:c>
      <x:c r="K5003" s="4">
        <x:f>I5003*J5003</x:f>
      </x:c>
      <x:c r="L5003" s="4" t="n">
        <x:v>141.642</x:v>
      </x:c>
      <x:c r="M5003" s="5">
        <x:f>J5003/3.902*100</x:f>
      </x:c>
      <x:c r="N5003" s="6">
        <x:f>M5003*L5003/100</x:f>
      </x:c>
      <x:c r="O5003" s="6">
        <x:f>H5003-N5003</x:f>
      </x:c>
    </x:row>
    <x:row r="5004" spans="1:25">
      <x:c r="A5004" s="0" t="s">
        <x:v>148</x:v>
      </x:c>
      <x:c r="B5004" s="0" t="n">
        <x:v>3037</x:v>
      </x:c>
      <x:c r="C5004" s="0" t="s">
        <x:v>128</x:v>
      </x:c>
      <x:c r="D5004" s="0" t="s">
        <x:v>18</x:v>
      </x:c>
      <x:c r="E5004" s="0" t="s">
        <x:v>19</x:v>
      </x:c>
      <x:c r="F5004" s="0" t="s">
        <x:v>20</x:v>
      </x:c>
      <x:c r="G5004" s="0" t="n">
        <x:v>588</x:v>
      </x:c>
      <x:c r="H5004" s="4" t="n">
        <x:v>300</x:v>
      </x:c>
      <x:c r="I5004" s="4" t="n">
        <x:v>588</x:v>
      </x:c>
      <x:c r="J5004" s="4" t="n">
        <x:v>0.51</x:v>
      </x:c>
      <x:c r="K5004" s="4">
        <x:f>I5004*J5004</x:f>
      </x:c>
      <x:c r="L5004" s="4" t="n">
        <x:v>141.642</x:v>
      </x:c>
      <x:c r="M5004" s="5">
        <x:f>J5004/3.902*100</x:f>
      </x:c>
      <x:c r="N5004" s="6">
        <x:f>M5004*L5004/100</x:f>
      </x:c>
      <x:c r="O5004" s="6">
        <x:f>H5004-N5004</x:f>
      </x:c>
    </x:row>
    <x:row r="5005" spans="1:25">
      <x:c r="A5005" s="0" t="s">
        <x:v>148</x:v>
      </x:c>
      <x:c r="B5005" s="0" t="n">
        <x:v>3037</x:v>
      </x:c>
      <x:c r="C5005" s="0" t="s">
        <x:v>128</x:v>
      </x:c>
      <x:c r="D5005" s="0" t="s">
        <x:v>18</x:v>
      </x:c>
      <x:c r="E5005" s="0" t="s">
        <x:v>19</x:v>
      </x:c>
      <x:c r="F5005" s="0" t="s">
        <x:v>20</x:v>
      </x:c>
      <x:c r="G5005" s="0" t="n">
        <x:v>588</x:v>
      </x:c>
      <x:c r="H5005" s="4" t="n">
        <x:v>300</x:v>
      </x:c>
      <x:c r="I5005" s="4" t="n">
        <x:v>588</x:v>
      </x:c>
      <x:c r="J5005" s="4" t="n">
        <x:v>0.51</x:v>
      </x:c>
      <x:c r="K5005" s="4">
        <x:f>I5005*J5005</x:f>
      </x:c>
      <x:c r="L5005" s="4" t="n">
        <x:v>141.642</x:v>
      </x:c>
      <x:c r="M5005" s="5">
        <x:f>J5005/3.902*100</x:f>
      </x:c>
      <x:c r="N5005" s="6">
        <x:f>M5005*L5005/100</x:f>
      </x:c>
      <x:c r="O5005" s="6">
        <x:f>H5005-N5005</x:f>
      </x:c>
    </x:row>
    <x:row r="5006" spans="1:25">
      <x:c r="A5006" s="0" t="s">
        <x:v>148</x:v>
      </x:c>
      <x:c r="B5006" s="0" t="n">
        <x:v>3037</x:v>
      </x:c>
      <x:c r="C5006" s="0" t="s">
        <x:v>128</x:v>
      </x:c>
      <x:c r="D5006" s="0" t="s">
        <x:v>18</x:v>
      </x:c>
      <x:c r="E5006" s="0" t="s">
        <x:v>19</x:v>
      </x:c>
      <x:c r="F5006" s="0" t="s">
        <x:v>20</x:v>
      </x:c>
      <x:c r="G5006" s="0" t="n">
        <x:v>588</x:v>
      </x:c>
      <x:c r="H5006" s="4" t="n">
        <x:v>300</x:v>
      </x:c>
      <x:c r="I5006" s="4" t="n">
        <x:v>588</x:v>
      </x:c>
      <x:c r="J5006" s="4" t="n">
        <x:v>0.51</x:v>
      </x:c>
      <x:c r="K5006" s="4">
        <x:f>I5006*J5006</x:f>
      </x:c>
      <x:c r="L5006" s="4" t="n">
        <x:v>141.642</x:v>
      </x:c>
      <x:c r="M5006" s="5">
        <x:f>J5006/3.902*100</x:f>
      </x:c>
      <x:c r="N5006" s="6">
        <x:f>M5006*L5006/100</x:f>
      </x:c>
      <x:c r="O5006" s="6">
        <x:f>H5006-N5006</x:f>
      </x:c>
    </x:row>
    <x:row r="5007" spans="1:25">
      <x:c r="A5007" s="0" t="s">
        <x:v>148</x:v>
      </x:c>
      <x:c r="B5007" s="0" t="n">
        <x:v>3037</x:v>
      </x:c>
      <x:c r="C5007" s="0" t="s">
        <x:v>128</x:v>
      </x:c>
      <x:c r="D5007" s="0" t="s">
        <x:v>18</x:v>
      </x:c>
      <x:c r="E5007" s="0" t="s">
        <x:v>19</x:v>
      </x:c>
      <x:c r="F5007" s="0" t="s">
        <x:v>20</x:v>
      </x:c>
      <x:c r="G5007" s="0" t="n">
        <x:v>588</x:v>
      </x:c>
      <x:c r="H5007" s="4" t="n">
        <x:v>300</x:v>
      </x:c>
      <x:c r="I5007" s="4" t="n">
        <x:v>588</x:v>
      </x:c>
      <x:c r="J5007" s="4" t="n">
        <x:v>0.51</x:v>
      </x:c>
      <x:c r="K5007" s="4">
        <x:f>I5007*J5007</x:f>
      </x:c>
      <x:c r="L5007" s="4" t="n">
        <x:v>141.642</x:v>
      </x:c>
      <x:c r="M5007" s="5">
        <x:f>J5007/3.902*100</x:f>
      </x:c>
      <x:c r="N5007" s="6">
        <x:f>M5007*L5007/100</x:f>
      </x:c>
      <x:c r="O5007" s="6">
        <x:f>H5007-N5007</x:f>
      </x:c>
    </x:row>
    <x:row r="5008" spans="1:25">
      <x:c r="A5008" s="0" t="s">
        <x:v>148</x:v>
      </x:c>
      <x:c r="B5008" s="0" t="n">
        <x:v>3037</x:v>
      </x:c>
      <x:c r="C5008" s="0" t="s">
        <x:v>128</x:v>
      </x:c>
      <x:c r="D5008" s="0" t="s">
        <x:v>18</x:v>
      </x:c>
      <x:c r="E5008" s="0" t="s">
        <x:v>19</x:v>
      </x:c>
      <x:c r="F5008" s="0" t="s">
        <x:v>26</x:v>
      </x:c>
      <x:c r="G5008" s="0" t="n">
        <x:v>588</x:v>
      </x:c>
      <x:c r="H5008" s="4" t="n">
        <x:v>37.171</x:v>
      </x:c>
      <x:c r="I5008" s="4" t="n">
        <x:v>588</x:v>
      </x:c>
      <x:c r="J5008" s="4" t="n">
        <x:v>0.07</x:v>
      </x:c>
      <x:c r="K5008" s="4">
        <x:f>I5008*J5008</x:f>
      </x:c>
      <x:c r="L5008" s="4" t="n">
        <x:v>141.642</x:v>
      </x:c>
      <x:c r="M5008" s="5">
        <x:f>J5008/3.902*100</x:f>
      </x:c>
      <x:c r="N5008" s="6">
        <x:f>M5008*L5008/100</x:f>
      </x:c>
      <x:c r="O5008" s="6">
        <x:f>H5008-N5008</x:f>
      </x:c>
    </x:row>
    <x:row r="5009" spans="1:25">
      <x:c r="A5009" s="0" t="s">
        <x:v>132</x:v>
      </x:c>
      <x:c r="B5009" s="0" t="n">
        <x:v>3041</x:v>
      </x:c>
      <x:c r="C5009" s="0" t="s">
        <x:v>128</x:v>
      </x:c>
      <x:c r="D5009" s="0" t="s">
        <x:v>18</x:v>
      </x:c>
      <x:c r="E5009" s="0" t="s">
        <x:v>19</x:v>
      </x:c>
      <x:c r="F5009" s="0" t="s">
        <x:v>20</x:v>
      </x:c>
      <x:c r="G5009" s="0" t="n">
        <x:v>594</x:v>
      </x:c>
      <x:c r="H5009" s="4" t="n">
        <x:v>300</x:v>
      </x:c>
      <x:c r="I5009" s="4" t="n">
        <x:v>594</x:v>
      </x:c>
      <x:c r="J5009" s="4" t="n">
        <x:v>0.505</x:v>
      </x:c>
      <x:c r="K5009" s="4">
        <x:f>I5009*J5009</x:f>
      </x:c>
      <x:c r="L5009" s="4" t="n">
        <x:v>138.378</x:v>
      </x:c>
      <x:c r="M5009" s="5">
        <x:f>J5009/4.7*100</x:f>
      </x:c>
      <x:c r="N5009" s="6">
        <x:f>M5009*L5009/100</x:f>
      </x:c>
      <x:c r="O5009" s="6">
        <x:f>H5009-N5009</x:f>
      </x:c>
    </x:row>
    <x:row r="5010" spans="1:25">
      <x:c r="A5010" s="0" t="s">
        <x:v>132</x:v>
      </x:c>
      <x:c r="B5010" s="0" t="n">
        <x:v>3041</x:v>
      </x:c>
      <x:c r="C5010" s="0" t="s">
        <x:v>128</x:v>
      </x:c>
      <x:c r="D5010" s="0" t="s">
        <x:v>18</x:v>
      </x:c>
      <x:c r="E5010" s="0" t="s">
        <x:v>19</x:v>
      </x:c>
      <x:c r="F5010" s="0" t="s">
        <x:v>20</x:v>
      </x:c>
      <x:c r="G5010" s="0" t="n">
        <x:v>594</x:v>
      </x:c>
      <x:c r="H5010" s="4" t="n">
        <x:v>300</x:v>
      </x:c>
      <x:c r="I5010" s="4" t="n">
        <x:v>594</x:v>
      </x:c>
      <x:c r="J5010" s="4" t="n">
        <x:v>0.505</x:v>
      </x:c>
      <x:c r="K5010" s="4">
        <x:f>I5010*J5010</x:f>
      </x:c>
      <x:c r="L5010" s="4" t="n">
        <x:v>138.378</x:v>
      </x:c>
      <x:c r="M5010" s="5">
        <x:f>J5010/4.7*100</x:f>
      </x:c>
      <x:c r="N5010" s="6">
        <x:f>M5010*L5010/100</x:f>
      </x:c>
      <x:c r="O5010" s="6">
        <x:f>H5010-N5010</x:f>
      </x:c>
    </x:row>
    <x:row r="5011" spans="1:25">
      <x:c r="A5011" s="0" t="s">
        <x:v>132</x:v>
      </x:c>
      <x:c r="B5011" s="0" t="n">
        <x:v>3041</x:v>
      </x:c>
      <x:c r="C5011" s="0" t="s">
        <x:v>128</x:v>
      </x:c>
      <x:c r="D5011" s="0" t="s">
        <x:v>129</x:v>
      </x:c>
      <x:c r="E5011" s="0" t="s">
        <x:v>130</x:v>
      </x:c>
      <x:c r="F5011" s="0" t="s">
        <x:v>20</x:v>
      </x:c>
      <x:c r="G5011" s="0" t="n">
        <x:v>594</x:v>
      </x:c>
      <x:c r="H5011" s="4" t="n">
        <x:v>250</x:v>
      </x:c>
      <x:c r="I5011" s="4" t="n">
        <x:v>594</x:v>
      </x:c>
      <x:c r="J5011" s="4" t="n">
        <x:v>0.421</x:v>
      </x:c>
      <x:c r="K5011" s="4">
        <x:f>I5011*J5011</x:f>
      </x:c>
      <x:c r="L5011" s="4" t="n">
        <x:v>138.378</x:v>
      </x:c>
      <x:c r="M5011" s="5">
        <x:f>J5011/4.7*100</x:f>
      </x:c>
      <x:c r="N5011" s="6">
        <x:f>M5011*L5011/100</x:f>
      </x:c>
      <x:c r="O5011" s="6">
        <x:f>H5011-N5011</x:f>
      </x:c>
    </x:row>
    <x:row r="5012" spans="1:25">
      <x:c r="A5012" s="0" t="s">
        <x:v>132</x:v>
      </x:c>
      <x:c r="B5012" s="0" t="n">
        <x:v>3041</x:v>
      </x:c>
      <x:c r="C5012" s="0" t="s">
        <x:v>128</x:v>
      </x:c>
      <x:c r="D5012" s="0" t="s">
        <x:v>129</x:v>
      </x:c>
      <x:c r="E5012" s="0" t="s">
        <x:v>130</x:v>
      </x:c>
      <x:c r="F5012" s="0" t="s">
        <x:v>20</x:v>
      </x:c>
      <x:c r="G5012" s="0" t="n">
        <x:v>594</x:v>
      </x:c>
      <x:c r="H5012" s="4" t="n">
        <x:v>250</x:v>
      </x:c>
      <x:c r="I5012" s="4" t="n">
        <x:v>594</x:v>
      </x:c>
      <x:c r="J5012" s="4" t="n">
        <x:v>0.421</x:v>
      </x:c>
      <x:c r="K5012" s="4">
        <x:f>I5012*J5012</x:f>
      </x:c>
      <x:c r="L5012" s="4" t="n">
        <x:v>138.378</x:v>
      </x:c>
      <x:c r="M5012" s="5">
        <x:f>J5012/4.7*100</x:f>
      </x:c>
      <x:c r="N5012" s="6">
        <x:f>M5012*L5012/100</x:f>
      </x:c>
      <x:c r="O5012" s="6">
        <x:f>H5012-N5012</x:f>
      </x:c>
    </x:row>
    <x:row r="5013" spans="1:25">
      <x:c r="A5013" s="0" t="s">
        <x:v>132</x:v>
      </x:c>
      <x:c r="B5013" s="0" t="n">
        <x:v>3041</x:v>
      </x:c>
      <x:c r="C5013" s="0" t="s">
        <x:v>128</x:v>
      </x:c>
      <x:c r="D5013" s="0" t="s">
        <x:v>129</x:v>
      </x:c>
      <x:c r="E5013" s="0" t="s">
        <x:v>130</x:v>
      </x:c>
      <x:c r="F5013" s="0" t="s">
        <x:v>20</x:v>
      </x:c>
      <x:c r="G5013" s="0" t="n">
        <x:v>594</x:v>
      </x:c>
      <x:c r="H5013" s="4" t="n">
        <x:v>250</x:v>
      </x:c>
      <x:c r="I5013" s="4" t="n">
        <x:v>594</x:v>
      </x:c>
      <x:c r="J5013" s="4" t="n">
        <x:v>0.421</x:v>
      </x:c>
      <x:c r="K5013" s="4">
        <x:f>I5013*J5013</x:f>
      </x:c>
      <x:c r="L5013" s="4" t="n">
        <x:v>138.378</x:v>
      </x:c>
      <x:c r="M5013" s="5">
        <x:f>J5013/4.7*100</x:f>
      </x:c>
      <x:c r="N5013" s="6">
        <x:f>M5013*L5013/100</x:f>
      </x:c>
      <x:c r="O5013" s="6">
        <x:f>H5013-N5013</x:f>
      </x:c>
    </x:row>
    <x:row r="5014" spans="1:25">
      <x:c r="A5014" s="0" t="s">
        <x:v>132</x:v>
      </x:c>
      <x:c r="B5014" s="0" t="n">
        <x:v>3041</x:v>
      </x:c>
      <x:c r="C5014" s="0" t="s">
        <x:v>128</x:v>
      </x:c>
      <x:c r="D5014" s="0" t="s">
        <x:v>129</x:v>
      </x:c>
      <x:c r="E5014" s="0" t="s">
        <x:v>130</x:v>
      </x:c>
      <x:c r="F5014" s="0" t="s">
        <x:v>20</x:v>
      </x:c>
      <x:c r="G5014" s="0" t="n">
        <x:v>594</x:v>
      </x:c>
      <x:c r="H5014" s="4" t="n">
        <x:v>250</x:v>
      </x:c>
      <x:c r="I5014" s="4" t="n">
        <x:v>594</x:v>
      </x:c>
      <x:c r="J5014" s="4" t="n">
        <x:v>0.421</x:v>
      </x:c>
      <x:c r="K5014" s="4">
        <x:f>I5014*J5014</x:f>
      </x:c>
      <x:c r="L5014" s="4" t="n">
        <x:v>138.378</x:v>
      </x:c>
      <x:c r="M5014" s="5">
        <x:f>J5014/4.7*100</x:f>
      </x:c>
      <x:c r="N5014" s="6">
        <x:f>M5014*L5014/100</x:f>
      </x:c>
      <x:c r="O5014" s="6">
        <x:f>H5014-N5014</x:f>
      </x:c>
    </x:row>
    <x:row r="5015" spans="1:25">
      <x:c r="A5015" s="0" t="s">
        <x:v>132</x:v>
      </x:c>
      <x:c r="B5015" s="0" t="n">
        <x:v>3041</x:v>
      </x:c>
      <x:c r="C5015" s="0" t="s">
        <x:v>128</x:v>
      </x:c>
      <x:c r="D5015" s="0" t="s">
        <x:v>129</x:v>
      </x:c>
      <x:c r="E5015" s="0" t="s">
        <x:v>130</x:v>
      </x:c>
      <x:c r="F5015" s="0" t="s">
        <x:v>20</x:v>
      </x:c>
      <x:c r="G5015" s="0" t="n">
        <x:v>594</x:v>
      </x:c>
      <x:c r="H5015" s="4" t="n">
        <x:v>250</x:v>
      </x:c>
      <x:c r="I5015" s="4" t="n">
        <x:v>594</x:v>
      </x:c>
      <x:c r="J5015" s="4" t="n">
        <x:v>0.421</x:v>
      </x:c>
      <x:c r="K5015" s="4">
        <x:f>I5015*J5015</x:f>
      </x:c>
      <x:c r="L5015" s="4" t="n">
        <x:v>138.378</x:v>
      </x:c>
      <x:c r="M5015" s="5">
        <x:f>J5015/4.7*100</x:f>
      </x:c>
      <x:c r="N5015" s="6">
        <x:f>M5015*L5015/100</x:f>
      </x:c>
      <x:c r="O5015" s="6">
        <x:f>H5015-N5015</x:f>
      </x:c>
    </x:row>
    <x:row r="5016" spans="1:25">
      <x:c r="A5016" s="0" t="s">
        <x:v>132</x:v>
      </x:c>
      <x:c r="B5016" s="0" t="n">
        <x:v>3041</x:v>
      </x:c>
      <x:c r="C5016" s="0" t="s">
        <x:v>128</x:v>
      </x:c>
      <x:c r="D5016" s="0" t="s">
        <x:v>18</x:v>
      </x:c>
      <x:c r="E5016" s="0" t="s">
        <x:v>19</x:v>
      </x:c>
      <x:c r="F5016" s="0" t="s">
        <x:v>20</x:v>
      </x:c>
      <x:c r="G5016" s="0" t="n">
        <x:v>594</x:v>
      </x:c>
      <x:c r="H5016" s="4" t="n">
        <x:v>300</x:v>
      </x:c>
      <x:c r="I5016" s="4" t="n">
        <x:v>594</x:v>
      </x:c>
      <x:c r="J5016" s="4" t="n">
        <x:v>0.505</x:v>
      </x:c>
      <x:c r="K5016" s="4">
        <x:f>I5016*J5016</x:f>
      </x:c>
      <x:c r="L5016" s="4" t="n">
        <x:v>138.378</x:v>
      </x:c>
      <x:c r="M5016" s="5">
        <x:f>J5016/4.7*100</x:f>
      </x:c>
      <x:c r="N5016" s="6">
        <x:f>M5016*L5016/100</x:f>
      </x:c>
      <x:c r="O5016" s="6">
        <x:f>H5016-N5016</x:f>
      </x:c>
    </x:row>
    <x:row r="5017" spans="1:25">
      <x:c r="A5017" s="0" t="s">
        <x:v>132</x:v>
      </x:c>
      <x:c r="B5017" s="0" t="n">
        <x:v>3041</x:v>
      </x:c>
      <x:c r="C5017" s="0" t="s">
        <x:v>128</x:v>
      </x:c>
      <x:c r="D5017" s="0" t="s">
        <x:v>18</x:v>
      </x:c>
      <x:c r="E5017" s="0" t="s">
        <x:v>19</x:v>
      </x:c>
      <x:c r="F5017" s="0" t="s">
        <x:v>20</x:v>
      </x:c>
      <x:c r="G5017" s="0" t="n">
        <x:v>594</x:v>
      </x:c>
      <x:c r="H5017" s="4" t="n">
        <x:v>300</x:v>
      </x:c>
      <x:c r="I5017" s="4" t="n">
        <x:v>594</x:v>
      </x:c>
      <x:c r="J5017" s="4" t="n">
        <x:v>0.505</x:v>
      </x:c>
      <x:c r="K5017" s="4">
        <x:f>I5017*J5017</x:f>
      </x:c>
      <x:c r="L5017" s="4" t="n">
        <x:v>138.378</x:v>
      </x:c>
      <x:c r="M5017" s="5">
        <x:f>J5017/4.7*100</x:f>
      </x:c>
      <x:c r="N5017" s="6">
        <x:f>M5017*L5017/100</x:f>
      </x:c>
      <x:c r="O5017" s="6">
        <x:f>H5017-N5017</x:f>
      </x:c>
    </x:row>
    <x:row r="5018" spans="1:25">
      <x:c r="A5018" s="0" t="s">
        <x:v>132</x:v>
      </x:c>
      <x:c r="B5018" s="0" t="n">
        <x:v>3041</x:v>
      </x:c>
      <x:c r="C5018" s="0" t="s">
        <x:v>128</x:v>
      </x:c>
      <x:c r="D5018" s="0" t="s">
        <x:v>18</x:v>
      </x:c>
      <x:c r="E5018" s="0" t="s">
        <x:v>19</x:v>
      </x:c>
      <x:c r="F5018" s="0" t="s">
        <x:v>20</x:v>
      </x:c>
      <x:c r="G5018" s="0" t="n">
        <x:v>594</x:v>
      </x:c>
      <x:c r="H5018" s="4" t="n">
        <x:v>300</x:v>
      </x:c>
      <x:c r="I5018" s="4" t="n">
        <x:v>594</x:v>
      </x:c>
      <x:c r="J5018" s="4" t="n">
        <x:v>0.505</x:v>
      </x:c>
      <x:c r="K5018" s="4">
        <x:f>I5018*J5018</x:f>
      </x:c>
      <x:c r="L5018" s="4" t="n">
        <x:v>138.378</x:v>
      </x:c>
      <x:c r="M5018" s="5">
        <x:f>J5018/4.7*100</x:f>
      </x:c>
      <x:c r="N5018" s="6">
        <x:f>M5018*L5018/100</x:f>
      </x:c>
      <x:c r="O5018" s="6">
        <x:f>H5018-N5018</x:f>
      </x:c>
    </x:row>
    <x:row r="5019" spans="1:25">
      <x:c r="A5019" s="0" t="s">
        <x:v>132</x:v>
      </x:c>
      <x:c r="B5019" s="0" t="n">
        <x:v>3041</x:v>
      </x:c>
      <x:c r="C5019" s="0" t="s">
        <x:v>128</x:v>
      </x:c>
      <x:c r="D5019" s="0" t="s">
        <x:v>18</x:v>
      </x:c>
      <x:c r="E5019" s="0" t="s">
        <x:v>19</x:v>
      </x:c>
      <x:c r="F5019" s="0" t="s">
        <x:v>26</x:v>
      </x:c>
      <x:c r="G5019" s="0" t="n">
        <x:v>594</x:v>
      </x:c>
      <x:c r="H5019" s="4" t="n">
        <x:v>43.261</x:v>
      </x:c>
      <x:c r="I5019" s="4" t="n">
        <x:v>594</x:v>
      </x:c>
      <x:c r="J5019" s="4" t="n">
        <x:v>0.07</x:v>
      </x:c>
      <x:c r="K5019" s="4">
        <x:f>I5019*J5019</x:f>
      </x:c>
      <x:c r="L5019" s="4" t="n">
        <x:v>138.378</x:v>
      </x:c>
      <x:c r="M5019" s="5">
        <x:f>J5019/4.7*100</x:f>
      </x:c>
      <x:c r="N5019" s="6">
        <x:f>M5019*L5019/100</x:f>
      </x:c>
      <x:c r="O5019" s="6">
        <x:f>H5019-N5019</x:f>
      </x:c>
    </x:row>
    <x:row r="5020" spans="1:25">
      <x:c r="A5020" s="0" t="s">
        <x:v>138</x:v>
      </x:c>
      <x:c r="B5020" s="0" t="n">
        <x:v>3042</x:v>
      </x:c>
      <x:c r="C5020" s="0" t="s">
        <x:v>128</x:v>
      </x:c>
      <x:c r="D5020" s="0" t="s">
        <x:v>18</x:v>
      </x:c>
      <x:c r="E5020" s="0" t="s">
        <x:v>19</x:v>
      </x:c>
      <x:c r="F5020" s="0" t="s">
        <x:v>20</x:v>
      </x:c>
      <x:c r="G5020" s="0" t="n">
        <x:v>648</x:v>
      </x:c>
      <x:c r="H5020" s="4" t="n">
        <x:v>300</x:v>
      </x:c>
      <x:c r="I5020" s="4" t="n">
        <x:v>648</x:v>
      </x:c>
      <x:c r="J5020" s="4" t="n">
        <x:v>0.463</x:v>
      </x:c>
      <x:c r="K5020" s="4">
        <x:f>I5020*J5020</x:f>
      </x:c>
      <x:c r="L5020" s="4" t="n">
        <x:v>58.212</x:v>
      </x:c>
      <x:c r="M5020" s="5">
        <x:f>J5020/3.466*100</x:f>
      </x:c>
      <x:c r="N5020" s="6">
        <x:f>M5020*L5020/100</x:f>
      </x:c>
      <x:c r="O5020" s="6">
        <x:f>H5020-N5020</x:f>
      </x:c>
    </x:row>
    <x:row r="5021" spans="1:25">
      <x:c r="A5021" s="0" t="s">
        <x:v>138</x:v>
      </x:c>
      <x:c r="B5021" s="0" t="n">
        <x:v>3042</x:v>
      </x:c>
      <x:c r="C5021" s="0" t="s">
        <x:v>128</x:v>
      </x:c>
      <x:c r="D5021" s="0" t="s">
        <x:v>18</x:v>
      </x:c>
      <x:c r="E5021" s="0" t="s">
        <x:v>19</x:v>
      </x:c>
      <x:c r="F5021" s="0" t="s">
        <x:v>20</x:v>
      </x:c>
      <x:c r="G5021" s="0" t="n">
        <x:v>648</x:v>
      </x:c>
      <x:c r="H5021" s="4" t="n">
        <x:v>300</x:v>
      </x:c>
      <x:c r="I5021" s="4" t="n">
        <x:v>648</x:v>
      </x:c>
      <x:c r="J5021" s="4" t="n">
        <x:v>0.463</x:v>
      </x:c>
      <x:c r="K5021" s="4">
        <x:f>I5021*J5021</x:f>
      </x:c>
      <x:c r="L5021" s="4" t="n">
        <x:v>58.212</x:v>
      </x:c>
      <x:c r="M5021" s="5">
        <x:f>J5021/3.466*100</x:f>
      </x:c>
      <x:c r="N5021" s="6">
        <x:f>M5021*L5021/100</x:f>
      </x:c>
      <x:c r="O5021" s="6">
        <x:f>H5021-N5021</x:f>
      </x:c>
    </x:row>
    <x:row r="5022" spans="1:25">
      <x:c r="A5022" s="0" t="s">
        <x:v>138</x:v>
      </x:c>
      <x:c r="B5022" s="0" t="n">
        <x:v>3042</x:v>
      </x:c>
      <x:c r="C5022" s="0" t="s">
        <x:v>128</x:v>
      </x:c>
      <x:c r="D5022" s="0" t="s">
        <x:v>129</x:v>
      </x:c>
      <x:c r="E5022" s="0" t="s">
        <x:v>130</x:v>
      </x:c>
      <x:c r="F5022" s="0" t="s">
        <x:v>20</x:v>
      </x:c>
      <x:c r="G5022" s="0" t="n">
        <x:v>648</x:v>
      </x:c>
      <x:c r="H5022" s="4" t="n">
        <x:v>250</x:v>
      </x:c>
      <x:c r="I5022" s="4" t="n">
        <x:v>648</x:v>
      </x:c>
      <x:c r="J5022" s="4" t="n">
        <x:v>0.386</x:v>
      </x:c>
      <x:c r="K5022" s="4">
        <x:f>I5022*J5022</x:f>
      </x:c>
      <x:c r="L5022" s="4" t="n">
        <x:v>58.212</x:v>
      </x:c>
      <x:c r="M5022" s="5">
        <x:f>J5022/3.466*100</x:f>
      </x:c>
      <x:c r="N5022" s="6">
        <x:f>M5022*L5022/100</x:f>
      </x:c>
      <x:c r="O5022" s="6">
        <x:f>H5022-N5022</x:f>
      </x:c>
    </x:row>
    <x:row r="5023" spans="1:25">
      <x:c r="A5023" s="0" t="s">
        <x:v>138</x:v>
      </x:c>
      <x:c r="B5023" s="0" t="n">
        <x:v>3042</x:v>
      </x:c>
      <x:c r="C5023" s="0" t="s">
        <x:v>128</x:v>
      </x:c>
      <x:c r="D5023" s="0" t="s">
        <x:v>129</x:v>
      </x:c>
      <x:c r="E5023" s="0" t="s">
        <x:v>130</x:v>
      </x:c>
      <x:c r="F5023" s="0" t="s">
        <x:v>20</x:v>
      </x:c>
      <x:c r="G5023" s="0" t="n">
        <x:v>648</x:v>
      </x:c>
      <x:c r="H5023" s="4" t="n">
        <x:v>250</x:v>
      </x:c>
      <x:c r="I5023" s="4" t="n">
        <x:v>648</x:v>
      </x:c>
      <x:c r="J5023" s="4" t="n">
        <x:v>0.386</x:v>
      </x:c>
      <x:c r="K5023" s="4">
        <x:f>I5023*J5023</x:f>
      </x:c>
      <x:c r="L5023" s="4" t="n">
        <x:v>58.212</x:v>
      </x:c>
      <x:c r="M5023" s="5">
        <x:f>J5023/3.466*100</x:f>
      </x:c>
      <x:c r="N5023" s="6">
        <x:f>M5023*L5023/100</x:f>
      </x:c>
      <x:c r="O5023" s="6">
        <x:f>H5023-N5023</x:f>
      </x:c>
    </x:row>
    <x:row r="5024" spans="1:25">
      <x:c r="A5024" s="0" t="s">
        <x:v>138</x:v>
      </x:c>
      <x:c r="B5024" s="0" t="n">
        <x:v>3042</x:v>
      </x:c>
      <x:c r="C5024" s="0" t="s">
        <x:v>128</x:v>
      </x:c>
      <x:c r="D5024" s="0" t="s">
        <x:v>129</x:v>
      </x:c>
      <x:c r="E5024" s="0" t="s">
        <x:v>130</x:v>
      </x:c>
      <x:c r="F5024" s="0" t="s">
        <x:v>20</x:v>
      </x:c>
      <x:c r="G5024" s="0" t="n">
        <x:v>648</x:v>
      </x:c>
      <x:c r="H5024" s="4" t="n">
        <x:v>250</x:v>
      </x:c>
      <x:c r="I5024" s="4" t="n">
        <x:v>648</x:v>
      </x:c>
      <x:c r="J5024" s="4" t="n">
        <x:v>0.386</x:v>
      </x:c>
      <x:c r="K5024" s="4">
        <x:f>I5024*J5024</x:f>
      </x:c>
      <x:c r="L5024" s="4" t="n">
        <x:v>58.212</x:v>
      </x:c>
      <x:c r="M5024" s="5">
        <x:f>J5024/3.466*100</x:f>
      </x:c>
      <x:c r="N5024" s="6">
        <x:f>M5024*L5024/100</x:f>
      </x:c>
      <x:c r="O5024" s="6">
        <x:f>H5024-N5024</x:f>
      </x:c>
    </x:row>
    <x:row r="5025" spans="1:25">
      <x:c r="A5025" s="0" t="s">
        <x:v>138</x:v>
      </x:c>
      <x:c r="B5025" s="0" t="n">
        <x:v>3042</x:v>
      </x:c>
      <x:c r="C5025" s="0" t="s">
        <x:v>128</x:v>
      </x:c>
      <x:c r="D5025" s="0" t="s">
        <x:v>129</x:v>
      </x:c>
      <x:c r="E5025" s="0" t="s">
        <x:v>130</x:v>
      </x:c>
      <x:c r="F5025" s="0" t="s">
        <x:v>20</x:v>
      </x:c>
      <x:c r="G5025" s="0" t="n">
        <x:v>648</x:v>
      </x:c>
      <x:c r="H5025" s="4" t="n">
        <x:v>250</x:v>
      </x:c>
      <x:c r="I5025" s="4" t="n">
        <x:v>648</x:v>
      </x:c>
      <x:c r="J5025" s="4" t="n">
        <x:v>0.386</x:v>
      </x:c>
      <x:c r="K5025" s="4">
        <x:f>I5025*J5025</x:f>
      </x:c>
      <x:c r="L5025" s="4" t="n">
        <x:v>58.212</x:v>
      </x:c>
      <x:c r="M5025" s="5">
        <x:f>J5025/3.466*100</x:f>
      </x:c>
      <x:c r="N5025" s="6">
        <x:f>M5025*L5025/100</x:f>
      </x:c>
      <x:c r="O5025" s="6">
        <x:f>H5025-N5025</x:f>
      </x:c>
    </x:row>
    <x:row r="5026" spans="1:25">
      <x:c r="A5026" s="0" t="s">
        <x:v>138</x:v>
      </x:c>
      <x:c r="B5026" s="0" t="n">
        <x:v>3042</x:v>
      </x:c>
      <x:c r="C5026" s="0" t="s">
        <x:v>128</x:v>
      </x:c>
      <x:c r="D5026" s="0" t="s">
        <x:v>18</x:v>
      </x:c>
      <x:c r="E5026" s="0" t="s">
        <x:v>19</x:v>
      </x:c>
      <x:c r="F5026" s="0" t="s">
        <x:v>20</x:v>
      </x:c>
      <x:c r="G5026" s="0" t="n">
        <x:v>648</x:v>
      </x:c>
      <x:c r="H5026" s="4" t="n">
        <x:v>300</x:v>
      </x:c>
      <x:c r="I5026" s="4" t="n">
        <x:v>648</x:v>
      </x:c>
      <x:c r="J5026" s="4" t="n">
        <x:v>0.463</x:v>
      </x:c>
      <x:c r="K5026" s="4">
        <x:f>I5026*J5026</x:f>
      </x:c>
      <x:c r="L5026" s="4" t="n">
        <x:v>58.212</x:v>
      </x:c>
      <x:c r="M5026" s="5">
        <x:f>J5026/3.466*100</x:f>
      </x:c>
      <x:c r="N5026" s="6">
        <x:f>M5026*L5026/100</x:f>
      </x:c>
      <x:c r="O5026" s="6">
        <x:f>H5026-N5026</x:f>
      </x:c>
    </x:row>
    <x:row r="5027" spans="1:25">
      <x:c r="A5027" s="0" t="s">
        <x:v>138</x:v>
      </x:c>
      <x:c r="B5027" s="0" t="n">
        <x:v>3042</x:v>
      </x:c>
      <x:c r="C5027" s="0" t="s">
        <x:v>128</x:v>
      </x:c>
      <x:c r="D5027" s="0" t="s">
        <x:v>18</x:v>
      </x:c>
      <x:c r="E5027" s="0" t="s">
        <x:v>19</x:v>
      </x:c>
      <x:c r="F5027" s="0" t="s">
        <x:v>20</x:v>
      </x:c>
      <x:c r="G5027" s="0" t="n">
        <x:v>648</x:v>
      </x:c>
      <x:c r="H5027" s="4" t="n">
        <x:v>300</x:v>
      </x:c>
      <x:c r="I5027" s="4" t="n">
        <x:v>648</x:v>
      </x:c>
      <x:c r="J5027" s="4" t="n">
        <x:v>0.463</x:v>
      </x:c>
      <x:c r="K5027" s="4">
        <x:f>I5027*J5027</x:f>
      </x:c>
      <x:c r="L5027" s="4" t="n">
        <x:v>58.212</x:v>
      </x:c>
      <x:c r="M5027" s="5">
        <x:f>J5027/3.466*100</x:f>
      </x:c>
      <x:c r="N5027" s="6">
        <x:f>M5027*L5027/100</x:f>
      </x:c>
      <x:c r="O5027" s="6">
        <x:f>H5027-N5027</x:f>
      </x:c>
    </x:row>
    <x:row r="5028" spans="1:25">
      <x:c r="A5028" s="0" t="s">
        <x:v>138</x:v>
      </x:c>
      <x:c r="B5028" s="0" t="n">
        <x:v>3042</x:v>
      </x:c>
      <x:c r="C5028" s="0" t="s">
        <x:v>128</x:v>
      </x:c>
      <x:c r="D5028" s="0" t="s">
        <x:v>18</x:v>
      </x:c>
      <x:c r="E5028" s="0" t="s">
        <x:v>19</x:v>
      </x:c>
      <x:c r="F5028" s="0" t="s">
        <x:v>26</x:v>
      </x:c>
      <x:c r="G5028" s="0" t="n">
        <x:v>648</x:v>
      </x:c>
      <x:c r="H5028" s="4" t="n">
        <x:v>45.501</x:v>
      </x:c>
      <x:c r="I5028" s="4" t="n">
        <x:v>648</x:v>
      </x:c>
      <x:c r="J5028" s="4" t="n">
        <x:v>0.07</x:v>
      </x:c>
      <x:c r="K5028" s="4">
        <x:f>I5028*J5028</x:f>
      </x:c>
      <x:c r="L5028" s="4" t="n">
        <x:v>58.212</x:v>
      </x:c>
      <x:c r="M5028" s="5">
        <x:f>J5028/3.466*100</x:f>
      </x:c>
      <x:c r="N5028" s="6">
        <x:f>M5028*L5028/100</x:f>
      </x:c>
      <x:c r="O5028" s="6">
        <x:f>H5028-N5028</x:f>
      </x:c>
    </x:row>
    <x:row r="5029" spans="1:25">
      <x:c r="A5029" s="0" t="s">
        <x:v>53</x:v>
      </x:c>
      <x:c r="B5029" s="0" t="n">
        <x:v>3044</x:v>
      </x:c>
      <x:c r="C5029" s="0" t="s">
        <x:v>21</x:v>
      </x:c>
      <x:c r="D5029" s="0" t="s">
        <x:v>22</x:v>
      </x:c>
      <x:c r="E5029" s="0" t="s">
        <x:v>23</x:v>
      </x:c>
      <x:c r="F5029" s="0" t="s">
        <x:v>20</x:v>
      </x:c>
      <x:c r="G5029" s="0" t="n">
        <x:v>147</x:v>
      </x:c>
      <x:c r="H5029" s="4" t="n">
        <x:v>10.23</x:v>
      </x:c>
      <x:c r="I5029" s="4" t="n">
        <x:v>147</x:v>
      </x:c>
      <x:c r="J5029" s="4" t="n">
        <x:v>0.07</x:v>
      </x:c>
      <x:c r="K5029" s="4">
        <x:f>I5029*J5029</x:f>
      </x:c>
      <x:c r="L5029" s="4" t="n">
        <x:v>196.202</x:v>
      </x:c>
      <x:c r="M5029" s="5">
        <x:f>J5029/2.711*100</x:f>
      </x:c>
      <x:c r="N5029" s="6">
        <x:f>M5029*L5029/100</x:f>
      </x:c>
      <x:c r="O5029" s="6">
        <x:f>H5029-N5029</x:f>
      </x:c>
    </x:row>
    <x:row r="5030" spans="1:25">
      <x:c r="A5030" s="0" t="s">
        <x:v>53</x:v>
      </x:c>
      <x:c r="B5030" s="0" t="n">
        <x:v>3044</x:v>
      </x:c>
      <x:c r="C5030" s="0" t="s">
        <x:v>21</x:v>
      </x:c>
      <x:c r="D5030" s="0" t="s">
        <x:v>22</x:v>
      </x:c>
      <x:c r="E5030" s="0" t="s">
        <x:v>23</x:v>
      </x:c>
      <x:c r="F5030" s="0" t="s">
        <x:v>20</x:v>
      </x:c>
      <x:c r="G5030" s="0" t="n">
        <x:v>147</x:v>
      </x:c>
      <x:c r="H5030" s="4" t="n">
        <x:v>39.897</x:v>
      </x:c>
      <x:c r="I5030" s="4" t="n">
        <x:v>147</x:v>
      </x:c>
      <x:c r="J5030" s="4" t="n">
        <x:v>0.271</x:v>
      </x:c>
      <x:c r="K5030" s="4">
        <x:f>I5030*J5030</x:f>
      </x:c>
      <x:c r="L5030" s="4" t="n">
        <x:v>196.202</x:v>
      </x:c>
      <x:c r="M5030" s="5">
        <x:f>J5030/2.711*100</x:f>
      </x:c>
      <x:c r="N5030" s="6">
        <x:f>M5030*L5030/100</x:f>
      </x:c>
      <x:c r="O5030" s="6">
        <x:f>H5030-N5030</x:f>
      </x:c>
    </x:row>
    <x:row r="5031" spans="1:25">
      <x:c r="A5031" s="0" t="s">
        <x:v>53</x:v>
      </x:c>
      <x:c r="B5031" s="0" t="n">
        <x:v>3044</x:v>
      </x:c>
      <x:c r="C5031" s="0" t="s">
        <x:v>21</x:v>
      </x:c>
      <x:c r="D5031" s="0" t="s">
        <x:v>22</x:v>
      </x:c>
      <x:c r="E5031" s="0" t="s">
        <x:v>23</x:v>
      </x:c>
      <x:c r="F5031" s="0" t="s">
        <x:v>20</x:v>
      </x:c>
      <x:c r="G5031" s="0" t="n">
        <x:v>147</x:v>
      </x:c>
      <x:c r="H5031" s="4" t="n">
        <x:v>43.384</x:v>
      </x:c>
      <x:c r="I5031" s="4" t="n">
        <x:v>147</x:v>
      </x:c>
      <x:c r="J5031" s="4" t="n">
        <x:v>0.295</x:v>
      </x:c>
      <x:c r="K5031" s="4">
        <x:f>I5031*J5031</x:f>
      </x:c>
      <x:c r="L5031" s="4" t="n">
        <x:v>196.202</x:v>
      </x:c>
      <x:c r="M5031" s="5">
        <x:f>J5031/2.711*100</x:f>
      </x:c>
      <x:c r="N5031" s="6">
        <x:f>M5031*L5031/100</x:f>
      </x:c>
      <x:c r="O5031" s="6">
        <x:f>H5031-N5031</x:f>
      </x:c>
    </x:row>
    <x:row r="5032" spans="1:25">
      <x:c r="A5032" s="0" t="s">
        <x:v>53</x:v>
      </x:c>
      <x:c r="B5032" s="0" t="n">
        <x:v>3044</x:v>
      </x:c>
      <x:c r="C5032" s="0" t="s">
        <x:v>21</x:v>
      </x:c>
      <x:c r="D5032" s="0" t="s">
        <x:v>22</x:v>
      </x:c>
      <x:c r="E5032" s="0" t="s">
        <x:v>23</x:v>
      </x:c>
      <x:c r="F5032" s="0" t="s">
        <x:v>20</x:v>
      </x:c>
      <x:c r="G5032" s="0" t="n">
        <x:v>147</x:v>
      </x:c>
      <x:c r="H5032" s="4" t="n">
        <x:v>43.384</x:v>
      </x:c>
      <x:c r="I5032" s="4" t="n">
        <x:v>147</x:v>
      </x:c>
      <x:c r="J5032" s="4" t="n">
        <x:v>0.295</x:v>
      </x:c>
      <x:c r="K5032" s="4">
        <x:f>I5032*J5032</x:f>
      </x:c>
      <x:c r="L5032" s="4" t="n">
        <x:v>196.202</x:v>
      </x:c>
      <x:c r="M5032" s="5">
        <x:f>J5032/2.711*100</x:f>
      </x:c>
      <x:c r="N5032" s="6">
        <x:f>M5032*L5032/100</x:f>
      </x:c>
      <x:c r="O5032" s="6">
        <x:f>H5032-N5032</x:f>
      </x:c>
    </x:row>
    <x:row r="5033" spans="1:25">
      <x:c r="A5033" s="0" t="s">
        <x:v>53</x:v>
      </x:c>
      <x:c r="B5033" s="0" t="n">
        <x:v>3044</x:v>
      </x:c>
      <x:c r="C5033" s="0" t="s">
        <x:v>21</x:v>
      </x:c>
      <x:c r="D5033" s="0" t="s">
        <x:v>28</x:v>
      </x:c>
      <x:c r="E5033" s="0" t="s">
        <x:v>19</x:v>
      </x:c>
      <x:c r="F5033" s="0" t="s">
        <x:v>26</x:v>
      </x:c>
      <x:c r="G5033" s="0" t="n">
        <x:v>147</x:v>
      </x:c>
      <x:c r="H5033" s="4" t="n">
        <x:v>38.221</x:v>
      </x:c>
      <x:c r="I5033" s="4" t="n">
        <x:v>147</x:v>
      </x:c>
      <x:c r="J5033" s="4" t="n">
        <x:v>0.26</x:v>
      </x:c>
      <x:c r="K5033" s="4">
        <x:f>I5033*J5033</x:f>
      </x:c>
      <x:c r="L5033" s="4" t="n">
        <x:v>196.202</x:v>
      </x:c>
      <x:c r="M5033" s="5">
        <x:f>J5033/2.711*100</x:f>
      </x:c>
      <x:c r="N5033" s="6">
        <x:f>M5033*L5033/100</x:f>
      </x:c>
      <x:c r="O5033" s="6">
        <x:f>H5033-N5033</x:f>
      </x:c>
    </x:row>
    <x:row r="5034" spans="1:25">
      <x:c r="A5034" s="0" t="s">
        <x:v>53</x:v>
      </x:c>
      <x:c r="B5034" s="0" t="n">
        <x:v>3044</x:v>
      </x:c>
      <x:c r="C5034" s="0" t="s">
        <x:v>21</x:v>
      </x:c>
      <x:c r="D5034" s="0" t="s">
        <x:v>28</x:v>
      </x:c>
      <x:c r="E5034" s="0" t="s">
        <x:v>23</x:v>
      </x:c>
      <x:c r="F5034" s="0" t="s">
        <x:v>26</x:v>
      </x:c>
      <x:c r="G5034" s="0" t="n">
        <x:v>147</x:v>
      </x:c>
      <x:c r="H5034" s="4" t="n">
        <x:v>223.439</x:v>
      </x:c>
      <x:c r="I5034" s="4" t="n">
        <x:v>147</x:v>
      </x:c>
      <x:c r="J5034" s="4" t="n">
        <x:v>1.52</x:v>
      </x:c>
      <x:c r="K5034" s="4">
        <x:f>I5034*J5034</x:f>
      </x:c>
      <x:c r="L5034" s="4" t="n">
        <x:v>196.202</x:v>
      </x:c>
      <x:c r="M5034" s="5">
        <x:f>J5034/2.711*100</x:f>
      </x:c>
      <x:c r="N5034" s="6">
        <x:f>M5034*L5034/100</x:f>
      </x:c>
      <x:c r="O5034" s="6">
        <x:f>H5034-N5034</x:f>
      </x:c>
    </x:row>
    <x:row r="5035" spans="1:25">
      <x:c r="A5035" s="0" t="s">
        <x:v>67</x:v>
      </x:c>
      <x:c r="B5035" s="0" t="n">
        <x:v>3045</x:v>
      </x:c>
      <x:c r="C5035" s="0" t="s">
        <x:v>21</x:v>
      </x:c>
      <x:c r="D5035" s="0" t="s">
        <x:v>22</x:v>
      </x:c>
      <x:c r="E5035" s="0" t="s">
        <x:v>23</x:v>
      </x:c>
      <x:c r="F5035" s="0" t="s">
        <x:v>20</x:v>
      </x:c>
      <x:c r="G5035" s="0" t="n">
        <x:v>180</x:v>
      </x:c>
      <x:c r="H5035" s="4" t="n">
        <x:v>10.23</x:v>
      </x:c>
      <x:c r="I5035" s="4" t="n">
        <x:v>180</x:v>
      </x:c>
      <x:c r="J5035" s="4" t="n">
        <x:v>0.057</x:v>
      </x:c>
      <x:c r="K5035" s="4">
        <x:f>I5035*J5035</x:f>
      </x:c>
      <x:c r="L5035" s="4" t="n">
        <x:v>125.493</x:v>
      </x:c>
      <x:c r="M5035" s="5">
        <x:f>J5035/2.363*100</x:f>
      </x:c>
      <x:c r="N5035" s="6">
        <x:f>M5035*L5035/100</x:f>
      </x:c>
      <x:c r="O5035" s="6">
        <x:f>H5035-N5035</x:f>
      </x:c>
    </x:row>
    <x:row r="5036" spans="1:25">
      <x:c r="A5036" s="0" t="s">
        <x:v>67</x:v>
      </x:c>
      <x:c r="B5036" s="0" t="n">
        <x:v>3045</x:v>
      </x:c>
      <x:c r="C5036" s="0" t="s">
        <x:v>21</x:v>
      </x:c>
      <x:c r="D5036" s="0" t="s">
        <x:v>22</x:v>
      </x:c>
      <x:c r="E5036" s="0" t="s">
        <x:v>23</x:v>
      </x:c>
      <x:c r="F5036" s="0" t="s">
        <x:v>20</x:v>
      </x:c>
      <x:c r="G5036" s="0" t="n">
        <x:v>180</x:v>
      </x:c>
      <x:c r="H5036" s="4" t="n">
        <x:v>7.502</x:v>
      </x:c>
      <x:c r="I5036" s="4" t="n">
        <x:v>180</x:v>
      </x:c>
      <x:c r="J5036" s="4" t="n">
        <x:v>0.042</x:v>
      </x:c>
      <x:c r="K5036" s="4">
        <x:f>I5036*J5036</x:f>
      </x:c>
      <x:c r="L5036" s="4" t="n">
        <x:v>125.493</x:v>
      </x:c>
      <x:c r="M5036" s="5">
        <x:f>J5036/2.363*100</x:f>
      </x:c>
      <x:c r="N5036" s="6">
        <x:f>M5036*L5036/100</x:f>
      </x:c>
      <x:c r="O5036" s="6">
        <x:f>H5036-N5036</x:f>
      </x:c>
    </x:row>
    <x:row r="5037" spans="1:25">
      <x:c r="A5037" s="0" t="s">
        <x:v>67</x:v>
      </x:c>
      <x:c r="B5037" s="0" t="n">
        <x:v>3045</x:v>
      </x:c>
      <x:c r="C5037" s="0" t="s">
        <x:v>21</x:v>
      </x:c>
      <x:c r="D5037" s="0" t="s">
        <x:v>22</x:v>
      </x:c>
      <x:c r="E5037" s="0" t="s">
        <x:v>23</x:v>
      </x:c>
      <x:c r="F5037" s="0" t="s">
        <x:v>20</x:v>
      </x:c>
      <x:c r="G5037" s="0" t="n">
        <x:v>180</x:v>
      </x:c>
      <x:c r="H5037" s="4" t="n">
        <x:v>43.384</x:v>
      </x:c>
      <x:c r="I5037" s="4" t="n">
        <x:v>180</x:v>
      </x:c>
      <x:c r="J5037" s="4" t="n">
        <x:v>0.241</x:v>
      </x:c>
      <x:c r="K5037" s="4">
        <x:f>I5037*J5037</x:f>
      </x:c>
      <x:c r="L5037" s="4" t="n">
        <x:v>125.493</x:v>
      </x:c>
      <x:c r="M5037" s="5">
        <x:f>J5037/2.363*100</x:f>
      </x:c>
      <x:c r="N5037" s="6">
        <x:f>M5037*L5037/100</x:f>
      </x:c>
      <x:c r="O5037" s="6">
        <x:f>H5037-N5037</x:f>
      </x:c>
    </x:row>
    <x:row r="5038" spans="1:25">
      <x:c r="A5038" s="0" t="s">
        <x:v>67</x:v>
      </x:c>
      <x:c r="B5038" s="0" t="n">
        <x:v>3045</x:v>
      </x:c>
      <x:c r="C5038" s="0" t="s">
        <x:v>21</x:v>
      </x:c>
      <x:c r="D5038" s="0" t="s">
        <x:v>22</x:v>
      </x:c>
      <x:c r="E5038" s="0" t="s">
        <x:v>23</x:v>
      </x:c>
      <x:c r="F5038" s="0" t="s">
        <x:v>20</x:v>
      </x:c>
      <x:c r="G5038" s="0" t="n">
        <x:v>180</x:v>
      </x:c>
      <x:c r="H5038" s="4" t="n">
        <x:v>39.897</x:v>
      </x:c>
      <x:c r="I5038" s="4" t="n">
        <x:v>180</x:v>
      </x:c>
      <x:c r="J5038" s="4" t="n">
        <x:v>0.222</x:v>
      </x:c>
      <x:c r="K5038" s="4">
        <x:f>I5038*J5038</x:f>
      </x:c>
      <x:c r="L5038" s="4" t="n">
        <x:v>125.493</x:v>
      </x:c>
      <x:c r="M5038" s="5">
        <x:f>J5038/2.363*100</x:f>
      </x:c>
      <x:c r="N5038" s="6">
        <x:f>M5038*L5038/100</x:f>
      </x:c>
      <x:c r="O5038" s="6">
        <x:f>H5038-N5038</x:f>
      </x:c>
    </x:row>
    <x:row r="5039" spans="1:25">
      <x:c r="A5039" s="0" t="s">
        <x:v>67</x:v>
      </x:c>
      <x:c r="B5039" s="0" t="n">
        <x:v>3045</x:v>
      </x:c>
      <x:c r="C5039" s="0" t="s">
        <x:v>21</x:v>
      </x:c>
      <x:c r="D5039" s="0" t="s">
        <x:v>22</x:v>
      </x:c>
      <x:c r="E5039" s="0" t="s">
        <x:v>23</x:v>
      </x:c>
      <x:c r="F5039" s="0" t="s">
        <x:v>20</x:v>
      </x:c>
      <x:c r="G5039" s="0" t="n">
        <x:v>180</x:v>
      </x:c>
      <x:c r="H5039" s="4" t="n">
        <x:v>3.751</x:v>
      </x:c>
      <x:c r="I5039" s="4" t="n">
        <x:v>180</x:v>
      </x:c>
      <x:c r="J5039" s="4" t="n">
        <x:v>0.021</x:v>
      </x:c>
      <x:c r="K5039" s="4">
        <x:f>I5039*J5039</x:f>
      </x:c>
      <x:c r="L5039" s="4" t="n">
        <x:v>125.493</x:v>
      </x:c>
      <x:c r="M5039" s="5">
        <x:f>J5039/2.363*100</x:f>
      </x:c>
      <x:c r="N5039" s="6">
        <x:f>M5039*L5039/100</x:f>
      </x:c>
      <x:c r="O5039" s="6">
        <x:f>H5039-N5039</x:f>
      </x:c>
    </x:row>
    <x:row r="5040" spans="1:25">
      <x:c r="A5040" s="0" t="s">
        <x:v>67</x:v>
      </x:c>
      <x:c r="B5040" s="0" t="n">
        <x:v>3045</x:v>
      </x:c>
      <x:c r="C5040" s="0" t="s">
        <x:v>21</x:v>
      </x:c>
      <x:c r="D5040" s="0" t="s">
        <x:v>28</x:v>
      </x:c>
      <x:c r="E5040" s="0" t="s">
        <x:v>19</x:v>
      </x:c>
      <x:c r="F5040" s="0" t="s">
        <x:v>26</x:v>
      </x:c>
      <x:c r="G5040" s="0" t="n">
        <x:v>180</x:v>
      </x:c>
      <x:c r="H5040" s="4" t="n">
        <x:v>46.8</x:v>
      </x:c>
      <x:c r="I5040" s="4" t="n">
        <x:v>180</x:v>
      </x:c>
      <x:c r="J5040" s="4" t="n">
        <x:v>0.26</x:v>
      </x:c>
      <x:c r="K5040" s="4">
        <x:f>I5040*J5040</x:f>
      </x:c>
      <x:c r="L5040" s="4" t="n">
        <x:v>125.493</x:v>
      </x:c>
      <x:c r="M5040" s="5">
        <x:f>J5040/2.363*100</x:f>
      </x:c>
      <x:c r="N5040" s="6">
        <x:f>M5040*L5040/100</x:f>
      </x:c>
      <x:c r="O5040" s="6">
        <x:f>H5040-N5040</x:f>
      </x:c>
    </x:row>
    <x:row r="5041" spans="1:25">
      <x:c r="A5041" s="0" t="s">
        <x:v>67</x:v>
      </x:c>
      <x:c r="B5041" s="0" t="n">
        <x:v>3045</x:v>
      </x:c>
      <x:c r="C5041" s="0" t="s">
        <x:v>21</x:v>
      </x:c>
      <x:c r="D5041" s="0" t="s">
        <x:v>28</x:v>
      </x:c>
      <x:c r="E5041" s="0" t="s">
        <x:v>23</x:v>
      </x:c>
      <x:c r="F5041" s="0" t="s">
        <x:v>26</x:v>
      </x:c>
      <x:c r="G5041" s="0" t="n">
        <x:v>180</x:v>
      </x:c>
      <x:c r="H5041" s="4" t="n">
        <x:v>273.599</x:v>
      </x:c>
      <x:c r="I5041" s="4" t="n">
        <x:v>180</x:v>
      </x:c>
      <x:c r="J5041" s="4" t="n">
        <x:v>1.52</x:v>
      </x:c>
      <x:c r="K5041" s="4">
        <x:f>I5041*J5041</x:f>
      </x:c>
      <x:c r="L5041" s="4" t="n">
        <x:v>125.493</x:v>
      </x:c>
      <x:c r="M5041" s="5">
        <x:f>J5041/2.363*100</x:f>
      </x:c>
      <x:c r="N5041" s="6">
        <x:f>M5041*L5041/100</x:f>
      </x:c>
      <x:c r="O5041" s="6">
        <x:f>H5041-N5041</x:f>
      </x:c>
    </x:row>
    <x:row r="5042" spans="1:25">
      <x:c r="A5042" s="0" t="s">
        <x:v>66</x:v>
      </x:c>
      <x:c r="B5042" s="0" t="n">
        <x:v>3046</x:v>
      </x:c>
      <x:c r="C5042" s="0" t="s">
        <x:v>21</x:v>
      </x:c>
      <x:c r="D5042" s="0" t="s">
        <x:v>22</x:v>
      </x:c>
      <x:c r="E5042" s="0" t="s">
        <x:v>23</x:v>
      </x:c>
      <x:c r="F5042" s="0" t="s">
        <x:v>20</x:v>
      </x:c>
      <x:c r="G5042" s="0" t="n">
        <x:v>117</x:v>
      </x:c>
      <x:c r="H5042" s="4" t="n">
        <x:v>43.384</x:v>
      </x:c>
      <x:c r="I5042" s="4" t="n">
        <x:v>117</x:v>
      </x:c>
      <x:c r="J5042" s="4" t="n">
        <x:v>0.371</x:v>
      </x:c>
      <x:c r="K5042" s="4">
        <x:f>I5042*J5042</x:f>
      </x:c>
      <x:c r="L5042" s="4" t="n">
        <x:v>256.078</x:v>
      </x:c>
      <x:c r="M5042" s="5">
        <x:f>J5042/2.492*100</x:f>
      </x:c>
      <x:c r="N5042" s="6">
        <x:f>M5042*L5042/100</x:f>
      </x:c>
      <x:c r="O5042" s="6">
        <x:f>H5042-N5042</x:f>
      </x:c>
    </x:row>
    <x:row r="5043" spans="1:25">
      <x:c r="A5043" s="0" t="s">
        <x:v>66</x:v>
      </x:c>
      <x:c r="B5043" s="0" t="n">
        <x:v>3046</x:v>
      </x:c>
      <x:c r="C5043" s="0" t="s">
        <x:v>21</x:v>
      </x:c>
      <x:c r="D5043" s="0" t="s">
        <x:v>22</x:v>
      </x:c>
      <x:c r="E5043" s="0" t="s">
        <x:v>23</x:v>
      </x:c>
      <x:c r="F5043" s="0" t="s">
        <x:v>20</x:v>
      </x:c>
      <x:c r="G5043" s="0" t="n">
        <x:v>117</x:v>
      </x:c>
      <x:c r="H5043" s="4" t="n">
        <x:v>39.897</x:v>
      </x:c>
      <x:c r="I5043" s="4" t="n">
        <x:v>117</x:v>
      </x:c>
      <x:c r="J5043" s="4" t="n">
        <x:v>0.341</x:v>
      </x:c>
      <x:c r="K5043" s="4">
        <x:f>I5043*J5043</x:f>
      </x:c>
      <x:c r="L5043" s="4" t="n">
        <x:v>256.078</x:v>
      </x:c>
      <x:c r="M5043" s="5">
        <x:f>J5043/2.492*100</x:f>
      </x:c>
      <x:c r="N5043" s="6">
        <x:f>M5043*L5043/100</x:f>
      </x:c>
      <x:c r="O5043" s="6">
        <x:f>H5043-N5043</x:f>
      </x:c>
    </x:row>
    <x:row r="5044" spans="1:25">
      <x:c r="A5044" s="0" t="s">
        <x:v>66</x:v>
      </x:c>
      <x:c r="B5044" s="0" t="n">
        <x:v>3046</x:v>
      </x:c>
      <x:c r="C5044" s="0" t="s">
        <x:v>21</x:v>
      </x:c>
      <x:c r="D5044" s="0" t="s">
        <x:v>28</x:v>
      </x:c>
      <x:c r="E5044" s="0" t="s">
        <x:v>19</x:v>
      </x:c>
      <x:c r="F5044" s="0" t="s">
        <x:v>26</x:v>
      </x:c>
      <x:c r="G5044" s="0" t="n">
        <x:v>117</x:v>
      </x:c>
      <x:c r="H5044" s="4" t="n">
        <x:v>30.429</x:v>
      </x:c>
      <x:c r="I5044" s="4" t="n">
        <x:v>117</x:v>
      </x:c>
      <x:c r="J5044" s="4" t="n">
        <x:v>0.26</x:v>
      </x:c>
      <x:c r="K5044" s="4">
        <x:f>I5044*J5044</x:f>
      </x:c>
      <x:c r="L5044" s="4" t="n">
        <x:v>256.078</x:v>
      </x:c>
      <x:c r="M5044" s="5">
        <x:f>J5044/2.492*100</x:f>
      </x:c>
      <x:c r="N5044" s="6">
        <x:f>M5044*L5044/100</x:f>
      </x:c>
      <x:c r="O5044" s="6">
        <x:f>H5044-N5044</x:f>
      </x:c>
    </x:row>
    <x:row r="5045" spans="1:25">
      <x:c r="A5045" s="0" t="s">
        <x:v>66</x:v>
      </x:c>
      <x:c r="B5045" s="0" t="n">
        <x:v>3046</x:v>
      </x:c>
      <x:c r="C5045" s="0" t="s">
        <x:v>21</x:v>
      </x:c>
      <x:c r="D5045" s="0" t="s">
        <x:v>28</x:v>
      </x:c>
      <x:c r="E5045" s="0" t="s">
        <x:v>23</x:v>
      </x:c>
      <x:c r="F5045" s="0" t="s">
        <x:v>26</x:v>
      </x:c>
      <x:c r="G5045" s="0" t="n">
        <x:v>117</x:v>
      </x:c>
      <x:c r="H5045" s="4" t="n">
        <x:v>177.84</x:v>
      </x:c>
      <x:c r="I5045" s="4" t="n">
        <x:v>117</x:v>
      </x:c>
      <x:c r="J5045" s="4" t="n">
        <x:v>1.52</x:v>
      </x:c>
      <x:c r="K5045" s="4">
        <x:f>I5045*J5045</x:f>
      </x:c>
      <x:c r="L5045" s="4" t="n">
        <x:v>256.078</x:v>
      </x:c>
      <x:c r="M5045" s="5">
        <x:f>J5045/2.492*100</x:f>
      </x:c>
      <x:c r="N5045" s="6">
        <x:f>M5045*L5045/100</x:f>
      </x:c>
      <x:c r="O5045" s="6">
        <x:f>H5045-N5045</x:f>
      </x:c>
    </x:row>
    <x:row r="5046" spans="1:25">
      <x:c r="A5046" s="0" t="s">
        <x:v>103</x:v>
      </x:c>
      <x:c r="B5046" s="0" t="n">
        <x:v>3047</x:v>
      </x:c>
      <x:c r="C5046" s="0" t="s">
        <x:v>21</x:v>
      </x:c>
      <x:c r="D5046" s="0" t="s">
        <x:v>22</x:v>
      </x:c>
      <x:c r="E5046" s="0" t="s">
        <x:v>23</x:v>
      </x:c>
      <x:c r="F5046" s="0" t="s">
        <x:v>20</x:v>
      </x:c>
      <x:c r="G5046" s="0" t="n">
        <x:v>117</x:v>
      </x:c>
      <x:c r="H5046" s="4" t="n">
        <x:v>43.384</x:v>
      </x:c>
      <x:c r="I5046" s="4" t="n">
        <x:v>117</x:v>
      </x:c>
      <x:c r="J5046" s="4" t="n">
        <x:v>0.371</x:v>
      </x:c>
      <x:c r="K5046" s="4">
        <x:f>I5046*J5046</x:f>
      </x:c>
      <x:c r="L5046" s="4" t="n">
        <x:v>165.714</x:v>
      </x:c>
      <x:c r="M5046" s="5">
        <x:f>J5046/3.234*100</x:f>
      </x:c>
      <x:c r="N5046" s="6">
        <x:f>M5046*L5046/100</x:f>
      </x:c>
      <x:c r="O5046" s="6">
        <x:f>H5046-N5046</x:f>
      </x:c>
    </x:row>
    <x:row r="5047" spans="1:25">
      <x:c r="A5047" s="0" t="s">
        <x:v>103</x:v>
      </x:c>
      <x:c r="B5047" s="0" t="n">
        <x:v>3047</x:v>
      </x:c>
      <x:c r="C5047" s="0" t="s">
        <x:v>21</x:v>
      </x:c>
      <x:c r="D5047" s="0" t="s">
        <x:v>22</x:v>
      </x:c>
      <x:c r="E5047" s="0" t="s">
        <x:v>23</x:v>
      </x:c>
      <x:c r="F5047" s="0" t="s">
        <x:v>20</x:v>
      </x:c>
      <x:c r="G5047" s="0" t="n">
        <x:v>117</x:v>
      </x:c>
      <x:c r="H5047" s="4" t="n">
        <x:v>43.384</x:v>
      </x:c>
      <x:c r="I5047" s="4" t="n">
        <x:v>117</x:v>
      </x:c>
      <x:c r="J5047" s="4" t="n">
        <x:v>0.371</x:v>
      </x:c>
      <x:c r="K5047" s="4">
        <x:f>I5047*J5047</x:f>
      </x:c>
      <x:c r="L5047" s="4" t="n">
        <x:v>165.714</x:v>
      </x:c>
      <x:c r="M5047" s="5">
        <x:f>J5047/3.234*100</x:f>
      </x:c>
      <x:c r="N5047" s="6">
        <x:f>M5047*L5047/100</x:f>
      </x:c>
      <x:c r="O5047" s="6">
        <x:f>H5047-N5047</x:f>
      </x:c>
    </x:row>
    <x:row r="5048" spans="1:25">
      <x:c r="A5048" s="0" t="s">
        <x:v>103</x:v>
      </x:c>
      <x:c r="B5048" s="0" t="n">
        <x:v>3047</x:v>
      </x:c>
      <x:c r="C5048" s="0" t="s">
        <x:v>21</x:v>
      </x:c>
      <x:c r="D5048" s="0" t="s">
        <x:v>22</x:v>
      </x:c>
      <x:c r="E5048" s="0" t="s">
        <x:v>23</x:v>
      </x:c>
      <x:c r="F5048" s="0" t="s">
        <x:v>20</x:v>
      </x:c>
      <x:c r="G5048" s="0" t="n">
        <x:v>117</x:v>
      </x:c>
      <x:c r="H5048" s="4" t="n">
        <x:v>43.384</x:v>
      </x:c>
      <x:c r="I5048" s="4" t="n">
        <x:v>117</x:v>
      </x:c>
      <x:c r="J5048" s="4" t="n">
        <x:v>0.371</x:v>
      </x:c>
      <x:c r="K5048" s="4">
        <x:f>I5048*J5048</x:f>
      </x:c>
      <x:c r="L5048" s="4" t="n">
        <x:v>165.714</x:v>
      </x:c>
      <x:c r="M5048" s="5">
        <x:f>J5048/3.234*100</x:f>
      </x:c>
      <x:c r="N5048" s="6">
        <x:f>M5048*L5048/100</x:f>
      </x:c>
      <x:c r="O5048" s="6">
        <x:f>H5048-N5048</x:f>
      </x:c>
    </x:row>
    <x:row r="5049" spans="1:25">
      <x:c r="A5049" s="0" t="s">
        <x:v>103</x:v>
      </x:c>
      <x:c r="B5049" s="0" t="n">
        <x:v>3047</x:v>
      </x:c>
      <x:c r="C5049" s="0" t="s">
        <x:v>21</x:v>
      </x:c>
      <x:c r="D5049" s="0" t="s">
        <x:v>22</x:v>
      </x:c>
      <x:c r="E5049" s="0" t="s">
        <x:v>23</x:v>
      </x:c>
      <x:c r="F5049" s="0" t="s">
        <x:v>20</x:v>
      </x:c>
      <x:c r="G5049" s="0" t="n">
        <x:v>117</x:v>
      </x:c>
      <x:c r="H5049" s="4" t="n">
        <x:v>39.897</x:v>
      </x:c>
      <x:c r="I5049" s="4" t="n">
        <x:v>117</x:v>
      </x:c>
      <x:c r="J5049" s="4" t="n">
        <x:v>0.341</x:v>
      </x:c>
      <x:c r="K5049" s="4">
        <x:f>I5049*J5049</x:f>
      </x:c>
      <x:c r="L5049" s="4" t="n">
        <x:v>165.714</x:v>
      </x:c>
      <x:c r="M5049" s="5">
        <x:f>J5049/3.234*100</x:f>
      </x:c>
      <x:c r="N5049" s="6">
        <x:f>M5049*L5049/100</x:f>
      </x:c>
      <x:c r="O5049" s="6">
        <x:f>H5049-N5049</x:f>
      </x:c>
    </x:row>
    <x:row r="5050" spans="1:25">
      <x:c r="A5050" s="0" t="s">
        <x:v>103</x:v>
      </x:c>
      <x:c r="B5050" s="0" t="n">
        <x:v>3047</x:v>
      </x:c>
      <x:c r="C5050" s="0" t="s">
        <x:v>21</x:v>
      </x:c>
      <x:c r="D5050" s="0" t="s">
        <x:v>28</x:v>
      </x:c>
      <x:c r="E5050" s="0" t="s">
        <x:v>19</x:v>
      </x:c>
      <x:c r="F5050" s="0" t="s">
        <x:v>26</x:v>
      </x:c>
      <x:c r="G5050" s="0" t="n">
        <x:v>117</x:v>
      </x:c>
      <x:c r="H5050" s="4" t="n">
        <x:v>30.43</x:v>
      </x:c>
      <x:c r="I5050" s="4" t="n">
        <x:v>117</x:v>
      </x:c>
      <x:c r="J5050" s="4" t="n">
        <x:v>0.26</x:v>
      </x:c>
      <x:c r="K5050" s="4">
        <x:f>I5050*J5050</x:f>
      </x:c>
      <x:c r="L5050" s="4" t="n">
        <x:v>165.714</x:v>
      </x:c>
      <x:c r="M5050" s="5">
        <x:f>J5050/3.234*100</x:f>
      </x:c>
      <x:c r="N5050" s="6">
        <x:f>M5050*L5050/100</x:f>
      </x:c>
      <x:c r="O5050" s="6">
        <x:f>H5050-N5050</x:f>
      </x:c>
    </x:row>
    <x:row r="5051" spans="1:25">
      <x:c r="A5051" s="0" t="s">
        <x:v>103</x:v>
      </x:c>
      <x:c r="B5051" s="0" t="n">
        <x:v>3047</x:v>
      </x:c>
      <x:c r="C5051" s="0" t="s">
        <x:v>21</x:v>
      </x:c>
      <x:c r="D5051" s="0" t="s">
        <x:v>28</x:v>
      </x:c>
      <x:c r="E5051" s="0" t="s">
        <x:v>23</x:v>
      </x:c>
      <x:c r="F5051" s="0" t="s">
        <x:v>26</x:v>
      </x:c>
      <x:c r="G5051" s="0" t="n">
        <x:v>117</x:v>
      </x:c>
      <x:c r="H5051" s="4" t="n">
        <x:v>177.84</x:v>
      </x:c>
      <x:c r="I5051" s="4" t="n">
        <x:v>117</x:v>
      </x:c>
      <x:c r="J5051" s="4" t="n">
        <x:v>1.52</x:v>
      </x:c>
      <x:c r="K5051" s="4">
        <x:f>I5051*J5051</x:f>
      </x:c>
      <x:c r="L5051" s="4" t="n">
        <x:v>165.714</x:v>
      </x:c>
      <x:c r="M5051" s="5">
        <x:f>J5051/3.234*100</x:f>
      </x:c>
      <x:c r="N5051" s="6">
        <x:f>M5051*L5051/100</x:f>
      </x:c>
      <x:c r="O5051" s="6">
        <x:f>H5051-N5051</x:f>
      </x:c>
    </x:row>
    <x:row r="5052" spans="1:25">
      <x:c r="A5052" s="0" t="s">
        <x:v>27</x:v>
      </x:c>
      <x:c r="B5052" s="0" t="n">
        <x:v>3048</x:v>
      </x:c>
      <x:c r="C5052" s="0" t="s">
        <x:v>21</x:v>
      </x:c>
      <x:c r="D5052" s="0" t="s">
        <x:v>22</x:v>
      </x:c>
      <x:c r="E5052" s="0" t="s">
        <x:v>23</x:v>
      </x:c>
      <x:c r="F5052" s="0" t="s">
        <x:v>20</x:v>
      </x:c>
      <x:c r="G5052" s="0" t="n">
        <x:v>117</x:v>
      </x:c>
      <x:c r="H5052" s="4" t="n">
        <x:v>43.384</x:v>
      </x:c>
      <x:c r="I5052" s="4" t="n">
        <x:v>117</x:v>
      </x:c>
      <x:c r="J5052" s="4" t="n">
        <x:v>0.371</x:v>
      </x:c>
      <x:c r="K5052" s="4">
        <x:f>I5052*J5052</x:f>
      </x:c>
      <x:c r="L5052" s="4" t="n">
        <x:v>157.589</x:v>
      </x:c>
      <x:c r="M5052" s="5">
        <x:f>J5052/3.234*100</x:f>
      </x:c>
      <x:c r="N5052" s="6">
        <x:f>M5052*L5052/100</x:f>
      </x:c>
      <x:c r="O5052" s="6">
        <x:f>H5052-N5052</x:f>
      </x:c>
    </x:row>
    <x:row r="5053" spans="1:25">
      <x:c r="A5053" s="0" t="s">
        <x:v>27</x:v>
      </x:c>
      <x:c r="B5053" s="0" t="n">
        <x:v>3048</x:v>
      </x:c>
      <x:c r="C5053" s="0" t="s">
        <x:v>21</x:v>
      </x:c>
      <x:c r="D5053" s="0" t="s">
        <x:v>22</x:v>
      </x:c>
      <x:c r="E5053" s="0" t="s">
        <x:v>23</x:v>
      </x:c>
      <x:c r="F5053" s="0" t="s">
        <x:v>20</x:v>
      </x:c>
      <x:c r="G5053" s="0" t="n">
        <x:v>117</x:v>
      </x:c>
      <x:c r="H5053" s="4" t="n">
        <x:v>43.384</x:v>
      </x:c>
      <x:c r="I5053" s="4" t="n">
        <x:v>117</x:v>
      </x:c>
      <x:c r="J5053" s="4" t="n">
        <x:v>0.371</x:v>
      </x:c>
      <x:c r="K5053" s="4">
        <x:f>I5053*J5053</x:f>
      </x:c>
      <x:c r="L5053" s="4" t="n">
        <x:v>157.589</x:v>
      </x:c>
      <x:c r="M5053" s="5">
        <x:f>J5053/3.234*100</x:f>
      </x:c>
      <x:c r="N5053" s="6">
        <x:f>M5053*L5053/100</x:f>
      </x:c>
      <x:c r="O5053" s="6">
        <x:f>H5053-N5053</x:f>
      </x:c>
    </x:row>
    <x:row r="5054" spans="1:25">
      <x:c r="A5054" s="0" t="s">
        <x:v>27</x:v>
      </x:c>
      <x:c r="B5054" s="0" t="n">
        <x:v>3048</x:v>
      </x:c>
      <x:c r="C5054" s="0" t="s">
        <x:v>21</x:v>
      </x:c>
      <x:c r="D5054" s="0" t="s">
        <x:v>22</x:v>
      </x:c>
      <x:c r="E5054" s="0" t="s">
        <x:v>23</x:v>
      </x:c>
      <x:c r="F5054" s="0" t="s">
        <x:v>20</x:v>
      </x:c>
      <x:c r="G5054" s="0" t="n">
        <x:v>117</x:v>
      </x:c>
      <x:c r="H5054" s="4" t="n">
        <x:v>43.384</x:v>
      </x:c>
      <x:c r="I5054" s="4" t="n">
        <x:v>117</x:v>
      </x:c>
      <x:c r="J5054" s="4" t="n">
        <x:v>0.371</x:v>
      </x:c>
      <x:c r="K5054" s="4">
        <x:f>I5054*J5054</x:f>
      </x:c>
      <x:c r="L5054" s="4" t="n">
        <x:v>157.589</x:v>
      </x:c>
      <x:c r="M5054" s="5">
        <x:f>J5054/3.234*100</x:f>
      </x:c>
      <x:c r="N5054" s="6">
        <x:f>M5054*L5054/100</x:f>
      </x:c>
      <x:c r="O5054" s="6">
        <x:f>H5054-N5054</x:f>
      </x:c>
    </x:row>
    <x:row r="5055" spans="1:25">
      <x:c r="A5055" s="0" t="s">
        <x:v>27</x:v>
      </x:c>
      <x:c r="B5055" s="0" t="n">
        <x:v>3048</x:v>
      </x:c>
      <x:c r="C5055" s="0" t="s">
        <x:v>21</x:v>
      </x:c>
      <x:c r="D5055" s="0" t="s">
        <x:v>22</x:v>
      </x:c>
      <x:c r="E5055" s="0" t="s">
        <x:v>23</x:v>
      </x:c>
      <x:c r="F5055" s="0" t="s">
        <x:v>20</x:v>
      </x:c>
      <x:c r="G5055" s="0" t="n">
        <x:v>117</x:v>
      </x:c>
      <x:c r="H5055" s="4" t="n">
        <x:v>39.897</x:v>
      </x:c>
      <x:c r="I5055" s="4" t="n">
        <x:v>117</x:v>
      </x:c>
      <x:c r="J5055" s="4" t="n">
        <x:v>0.341</x:v>
      </x:c>
      <x:c r="K5055" s="4">
        <x:f>I5055*J5055</x:f>
      </x:c>
      <x:c r="L5055" s="4" t="n">
        <x:v>157.589</x:v>
      </x:c>
      <x:c r="M5055" s="5">
        <x:f>J5055/3.234*100</x:f>
      </x:c>
      <x:c r="N5055" s="6">
        <x:f>M5055*L5055/100</x:f>
      </x:c>
      <x:c r="O5055" s="6">
        <x:f>H5055-N5055</x:f>
      </x:c>
    </x:row>
    <x:row r="5056" spans="1:25">
      <x:c r="A5056" s="0" t="s">
        <x:v>27</x:v>
      </x:c>
      <x:c r="B5056" s="0" t="n">
        <x:v>3048</x:v>
      </x:c>
      <x:c r="C5056" s="0" t="s">
        <x:v>21</x:v>
      </x:c>
      <x:c r="D5056" s="0" t="s">
        <x:v>28</x:v>
      </x:c>
      <x:c r="E5056" s="0" t="s">
        <x:v>19</x:v>
      </x:c>
      <x:c r="F5056" s="0" t="s">
        <x:v>26</x:v>
      </x:c>
      <x:c r="G5056" s="0" t="n">
        <x:v>117</x:v>
      </x:c>
      <x:c r="H5056" s="4" t="n">
        <x:v>30.427</x:v>
      </x:c>
      <x:c r="I5056" s="4" t="n">
        <x:v>117</x:v>
      </x:c>
      <x:c r="J5056" s="4" t="n">
        <x:v>0.26</x:v>
      </x:c>
      <x:c r="K5056" s="4">
        <x:f>I5056*J5056</x:f>
      </x:c>
      <x:c r="L5056" s="4" t="n">
        <x:v>157.589</x:v>
      </x:c>
      <x:c r="M5056" s="5">
        <x:f>J5056/3.234*100</x:f>
      </x:c>
      <x:c r="N5056" s="6">
        <x:f>M5056*L5056/100</x:f>
      </x:c>
      <x:c r="O5056" s="6">
        <x:f>H5056-N5056</x:f>
      </x:c>
    </x:row>
    <x:row r="5057" spans="1:25">
      <x:c r="A5057" s="0" t="s">
        <x:v>27</x:v>
      </x:c>
      <x:c r="B5057" s="0" t="n">
        <x:v>3048</x:v>
      </x:c>
      <x:c r="C5057" s="0" t="s">
        <x:v>21</x:v>
      </x:c>
      <x:c r="D5057" s="0" t="s">
        <x:v>28</x:v>
      </x:c>
      <x:c r="E5057" s="0" t="s">
        <x:v>23</x:v>
      </x:c>
      <x:c r="F5057" s="0" t="s">
        <x:v>26</x:v>
      </x:c>
      <x:c r="G5057" s="0" t="n">
        <x:v>117</x:v>
      </x:c>
      <x:c r="H5057" s="4" t="n">
        <x:v>177.84</x:v>
      </x:c>
      <x:c r="I5057" s="4" t="n">
        <x:v>117</x:v>
      </x:c>
      <x:c r="J5057" s="4" t="n">
        <x:v>1.52</x:v>
      </x:c>
      <x:c r="K5057" s="4">
        <x:f>I5057*J5057</x:f>
      </x:c>
      <x:c r="L5057" s="4" t="n">
        <x:v>157.589</x:v>
      </x:c>
      <x:c r="M5057" s="5">
        <x:f>J5057/3.234*100</x:f>
      </x:c>
      <x:c r="N5057" s="6">
        <x:f>M5057*L5057/100</x:f>
      </x:c>
      <x:c r="O5057" s="6">
        <x:f>H5057-N5057</x:f>
      </x:c>
    </x:row>
    <x:row r="5058" spans="1:25">
      <x:c r="A5058" s="0" t="s">
        <x:v>108</x:v>
      </x:c>
      <x:c r="B5058" s="0" t="n">
        <x:v>3049</x:v>
      </x:c>
      <x:c r="C5058" s="0" t="s">
        <x:v>21</x:v>
      </x:c>
      <x:c r="D5058" s="0" t="s">
        <x:v>33</x:v>
      </x:c>
      <x:c r="E5058" s="0" t="s">
        <x:v>34</x:v>
      </x:c>
      <x:c r="F5058" s="0" t="s">
        <x:v>20</x:v>
      </x:c>
      <x:c r="G5058" s="0" t="n">
        <x:v>150</x:v>
      </x:c>
      <x:c r="H5058" s="4" t="n">
        <x:v>46.018</x:v>
      </x:c>
      <x:c r="I5058" s="4" t="n">
        <x:v>150</x:v>
      </x:c>
      <x:c r="J5058" s="4" t="n">
        <x:v>0.307</x:v>
      </x:c>
      <x:c r="K5058" s="4">
        <x:f>I5058*J5058</x:f>
      </x:c>
      <x:c r="L5058" s="4" t="n">
        <x:v>180.903</x:v>
      </x:c>
      <x:c r="M5058" s="5">
        <x:f>J5058/1.897*100</x:f>
      </x:c>
      <x:c r="N5058" s="6">
        <x:f>M5058*L5058/100</x:f>
      </x:c>
      <x:c r="O5058" s="6">
        <x:f>H5058-N5058</x:f>
      </x:c>
    </x:row>
    <x:row r="5059" spans="1:25">
      <x:c r="A5059" s="0" t="s">
        <x:v>108</x:v>
      </x:c>
      <x:c r="B5059" s="0" t="n">
        <x:v>3049</x:v>
      </x:c>
      <x:c r="C5059" s="0" t="s">
        <x:v>21</x:v>
      </x:c>
      <x:c r="D5059" s="0" t="s">
        <x:v>22</x:v>
      </x:c>
      <x:c r="E5059" s="0" t="s">
        <x:v>35</x:v>
      </x:c>
      <x:c r="F5059" s="0" t="s">
        <x:v>20</x:v>
      </x:c>
      <x:c r="G5059" s="0" t="n">
        <x:v>150</x:v>
      </x:c>
      <x:c r="H5059" s="4" t="n">
        <x:v>50.4</x:v>
      </x:c>
      <x:c r="I5059" s="4" t="n">
        <x:v>150</x:v>
      </x:c>
      <x:c r="J5059" s="4" t="n">
        <x:v>0.336</x:v>
      </x:c>
      <x:c r="K5059" s="4">
        <x:f>I5059*J5059</x:f>
      </x:c>
      <x:c r="L5059" s="4" t="n">
        <x:v>180.903</x:v>
      </x:c>
      <x:c r="M5059" s="5">
        <x:f>J5059/1.897*100</x:f>
      </x:c>
      <x:c r="N5059" s="6">
        <x:f>M5059*L5059/100</x:f>
      </x:c>
      <x:c r="O5059" s="6">
        <x:f>H5059-N5059</x:f>
      </x:c>
    </x:row>
    <x:row r="5060" spans="1:25">
      <x:c r="A5060" s="0" t="s">
        <x:v>108</x:v>
      </x:c>
      <x:c r="B5060" s="0" t="n">
        <x:v>3049</x:v>
      </x:c>
      <x:c r="C5060" s="0" t="s">
        <x:v>21</x:v>
      </x:c>
      <x:c r="D5060" s="0" t="s">
        <x:v>22</x:v>
      </x:c>
      <x:c r="E5060" s="0" t="s">
        <x:v>35</x:v>
      </x:c>
      <x:c r="F5060" s="0" t="s">
        <x:v>20</x:v>
      </x:c>
      <x:c r="G5060" s="0" t="n">
        <x:v>150</x:v>
      </x:c>
      <x:c r="H5060" s="4" t="n">
        <x:v>50.4</x:v>
      </x:c>
      <x:c r="I5060" s="4" t="n">
        <x:v>150</x:v>
      </x:c>
      <x:c r="J5060" s="4" t="n">
        <x:v>0.336</x:v>
      </x:c>
      <x:c r="K5060" s="4">
        <x:f>I5060*J5060</x:f>
      </x:c>
      <x:c r="L5060" s="4" t="n">
        <x:v>180.903</x:v>
      </x:c>
      <x:c r="M5060" s="5">
        <x:f>J5060/1.897*100</x:f>
      </x:c>
      <x:c r="N5060" s="6">
        <x:f>M5060*L5060/100</x:f>
      </x:c>
      <x:c r="O5060" s="6">
        <x:f>H5060-N5060</x:f>
      </x:c>
    </x:row>
    <x:row r="5061" spans="1:25">
      <x:c r="A5061" s="0" t="s">
        <x:v>108</x:v>
      </x:c>
      <x:c r="B5061" s="0" t="n">
        <x:v>3049</x:v>
      </x:c>
      <x:c r="C5061" s="0" t="s">
        <x:v>21</x:v>
      </x:c>
      <x:c r="D5061" s="0" t="s">
        <x:v>33</x:v>
      </x:c>
      <x:c r="E5061" s="0" t="s">
        <x:v>34</x:v>
      </x:c>
      <x:c r="F5061" s="0" t="s">
        <x:v>26</x:v>
      </x:c>
      <x:c r="G5061" s="0" t="n">
        <x:v>150</x:v>
      </x:c>
      <x:c r="H5061" s="4" t="n">
        <x:v>11.703</x:v>
      </x:c>
      <x:c r="I5061" s="4" t="n">
        <x:v>150</x:v>
      </x:c>
      <x:c r="J5061" s="4" t="n">
        <x:v>0.078</x:v>
      </x:c>
      <x:c r="K5061" s="4">
        <x:f>I5061*J5061</x:f>
      </x:c>
      <x:c r="L5061" s="4" t="n">
        <x:v>180.903</x:v>
      </x:c>
      <x:c r="M5061" s="5">
        <x:f>J5061/1.897*100</x:f>
      </x:c>
      <x:c r="N5061" s="6">
        <x:f>M5061*L5061/100</x:f>
      </x:c>
      <x:c r="O5061" s="6">
        <x:f>H5061-N5061</x:f>
      </x:c>
    </x:row>
    <x:row r="5062" spans="1:25">
      <x:c r="A5062" s="0" t="s">
        <x:v>108</x:v>
      </x:c>
      <x:c r="B5062" s="0" t="n">
        <x:v>3049</x:v>
      </x:c>
      <x:c r="C5062" s="0" t="s">
        <x:v>21</x:v>
      </x:c>
      <x:c r="D5062" s="0" t="s">
        <x:v>36</x:v>
      </x:c>
      <x:c r="E5062" s="0" t="s">
        <x:v>37</x:v>
      </x:c>
      <x:c r="F5062" s="0" t="s">
        <x:v>26</x:v>
      </x:c>
      <x:c r="G5062" s="0" t="n">
        <x:v>150</x:v>
      </x:c>
      <x:c r="H5062" s="4" t="n">
        <x:v>63.001</x:v>
      </x:c>
      <x:c r="I5062" s="4" t="n">
        <x:v>150</x:v>
      </x:c>
      <x:c r="J5062" s="4" t="n">
        <x:v>0.42</x:v>
      </x:c>
      <x:c r="K5062" s="4">
        <x:f>I5062*J5062</x:f>
      </x:c>
      <x:c r="L5062" s="4" t="n">
        <x:v>180.903</x:v>
      </x:c>
      <x:c r="M5062" s="5">
        <x:f>J5062/1.897*100</x:f>
      </x:c>
      <x:c r="N5062" s="6">
        <x:f>M5062*L5062/100</x:f>
      </x:c>
      <x:c r="O5062" s="6">
        <x:f>H5062-N5062</x:f>
      </x:c>
    </x:row>
    <x:row r="5063" spans="1:25">
      <x:c r="A5063" s="0" t="s">
        <x:v>108</x:v>
      </x:c>
      <x:c r="B5063" s="0" t="n">
        <x:v>3049</x:v>
      </x:c>
      <x:c r="C5063" s="0" t="s">
        <x:v>21</x:v>
      </x:c>
      <x:c r="D5063" s="0" t="s">
        <x:v>36</x:v>
      </x:c>
      <x:c r="E5063" s="0" t="s">
        <x:v>38</x:v>
      </x:c>
      <x:c r="F5063" s="0" t="s">
        <x:v>26</x:v>
      </x:c>
      <x:c r="G5063" s="0" t="n">
        <x:v>150</x:v>
      </x:c>
      <x:c r="H5063" s="4" t="n">
        <x:v>63</x:v>
      </x:c>
      <x:c r="I5063" s="4" t="n">
        <x:v>150</x:v>
      </x:c>
      <x:c r="J5063" s="4" t="n">
        <x:v>0.42</x:v>
      </x:c>
      <x:c r="K5063" s="4">
        <x:f>I5063*J5063</x:f>
      </x:c>
      <x:c r="L5063" s="4" t="n">
        <x:v>180.903</x:v>
      </x:c>
      <x:c r="M5063" s="5">
        <x:f>J5063/1.897*100</x:f>
      </x:c>
      <x:c r="N5063" s="6">
        <x:f>M5063*L5063/100</x:f>
      </x:c>
      <x:c r="O5063" s="6">
        <x:f>H5063-N5063</x:f>
      </x:c>
    </x:row>
    <x:row r="5064" spans="1:25">
      <x:c r="A5064" s="0" t="s">
        <x:v>117</x:v>
      </x:c>
      <x:c r="B5064" s="0" t="n">
        <x:v>3050</x:v>
      </x:c>
      <x:c r="C5064" s="0" t="s">
        <x:v>21</x:v>
      </x:c>
      <x:c r="D5064" s="0" t="s">
        <x:v>33</x:v>
      </x:c>
      <x:c r="E5064" s="0" t="s">
        <x:v>34</x:v>
      </x:c>
      <x:c r="F5064" s="0" t="s">
        <x:v>20</x:v>
      </x:c>
      <x:c r="G5064" s="0" t="n">
        <x:v>170</x:v>
      </x:c>
      <x:c r="H5064" s="4" t="n">
        <x:v>46.018</x:v>
      </x:c>
      <x:c r="I5064" s="4" t="n">
        <x:v>170</x:v>
      </x:c>
      <x:c r="J5064" s="4" t="n">
        <x:v>0.271</x:v>
      </x:c>
      <x:c r="K5064" s="4">
        <x:f>I5064*J5064</x:f>
      </x:c>
      <x:c r="L5064" s="4" t="n">
        <x:v>174.313</x:v>
      </x:c>
      <x:c r="M5064" s="5">
        <x:f>J5064/1.781*100</x:f>
      </x:c>
      <x:c r="N5064" s="6">
        <x:f>M5064*L5064/100</x:f>
      </x:c>
      <x:c r="O5064" s="6">
        <x:f>H5064-N5064</x:f>
      </x:c>
    </x:row>
    <x:row r="5065" spans="1:25">
      <x:c r="A5065" s="0" t="s">
        <x:v>117</x:v>
      </x:c>
      <x:c r="B5065" s="0" t="n">
        <x:v>3050</x:v>
      </x:c>
      <x:c r="C5065" s="0" t="s">
        <x:v>21</x:v>
      </x:c>
      <x:c r="D5065" s="0" t="s">
        <x:v>22</x:v>
      </x:c>
      <x:c r="E5065" s="0" t="s">
        <x:v>35</x:v>
      </x:c>
      <x:c r="F5065" s="0" t="s">
        <x:v>20</x:v>
      </x:c>
      <x:c r="G5065" s="0" t="n">
        <x:v>170</x:v>
      </x:c>
      <x:c r="H5065" s="4" t="n">
        <x:v>50.4</x:v>
      </x:c>
      <x:c r="I5065" s="4" t="n">
        <x:v>170</x:v>
      </x:c>
      <x:c r="J5065" s="4" t="n">
        <x:v>0.296</x:v>
      </x:c>
      <x:c r="K5065" s="4">
        <x:f>I5065*J5065</x:f>
      </x:c>
      <x:c r="L5065" s="4" t="n">
        <x:v>174.313</x:v>
      </x:c>
      <x:c r="M5065" s="5">
        <x:f>J5065/1.781*100</x:f>
      </x:c>
      <x:c r="N5065" s="6">
        <x:f>M5065*L5065/100</x:f>
      </x:c>
      <x:c r="O5065" s="6">
        <x:f>H5065-N5065</x:f>
      </x:c>
    </x:row>
    <x:row r="5066" spans="1:25">
      <x:c r="A5066" s="0" t="s">
        <x:v>117</x:v>
      </x:c>
      <x:c r="B5066" s="0" t="n">
        <x:v>3050</x:v>
      </x:c>
      <x:c r="C5066" s="0" t="s">
        <x:v>21</x:v>
      </x:c>
      <x:c r="D5066" s="0" t="s">
        <x:v>22</x:v>
      </x:c>
      <x:c r="E5066" s="0" t="s">
        <x:v>35</x:v>
      </x:c>
      <x:c r="F5066" s="0" t="s">
        <x:v>20</x:v>
      </x:c>
      <x:c r="G5066" s="0" t="n">
        <x:v>170</x:v>
      </x:c>
      <x:c r="H5066" s="4" t="n">
        <x:v>50.4</x:v>
      </x:c>
      <x:c r="I5066" s="4" t="n">
        <x:v>170</x:v>
      </x:c>
      <x:c r="J5066" s="4" t="n">
        <x:v>0.296</x:v>
      </x:c>
      <x:c r="K5066" s="4">
        <x:f>I5066*J5066</x:f>
      </x:c>
      <x:c r="L5066" s="4" t="n">
        <x:v>174.313</x:v>
      </x:c>
      <x:c r="M5066" s="5">
        <x:f>J5066/1.781*100</x:f>
      </x:c>
      <x:c r="N5066" s="6">
        <x:f>M5066*L5066/100</x:f>
      </x:c>
      <x:c r="O5066" s="6">
        <x:f>H5066-N5066</x:f>
      </x:c>
    </x:row>
    <x:row r="5067" spans="1:25">
      <x:c r="A5067" s="0" t="s">
        <x:v>117</x:v>
      </x:c>
      <x:c r="B5067" s="0" t="n">
        <x:v>3050</x:v>
      </x:c>
      <x:c r="C5067" s="0" t="s">
        <x:v>21</x:v>
      </x:c>
      <x:c r="D5067" s="0" t="s">
        <x:v>33</x:v>
      </x:c>
      <x:c r="E5067" s="0" t="s">
        <x:v>34</x:v>
      </x:c>
      <x:c r="F5067" s="0" t="s">
        <x:v>26</x:v>
      </x:c>
      <x:c r="G5067" s="0" t="n">
        <x:v>170</x:v>
      </x:c>
      <x:c r="H5067" s="4" t="n">
        <x:v>13.5</x:v>
      </x:c>
      <x:c r="I5067" s="4" t="n">
        <x:v>170</x:v>
      </x:c>
      <x:c r="J5067" s="4" t="n">
        <x:v>0.078</x:v>
      </x:c>
      <x:c r="K5067" s="4">
        <x:f>I5067*J5067</x:f>
      </x:c>
      <x:c r="L5067" s="4" t="n">
        <x:v>174.313</x:v>
      </x:c>
      <x:c r="M5067" s="5">
        <x:f>J5067/1.781*100</x:f>
      </x:c>
      <x:c r="N5067" s="6">
        <x:f>M5067*L5067/100</x:f>
      </x:c>
      <x:c r="O5067" s="6">
        <x:f>H5067-N5067</x:f>
      </x:c>
    </x:row>
    <x:row r="5068" spans="1:25">
      <x:c r="A5068" s="0" t="s">
        <x:v>117</x:v>
      </x:c>
      <x:c r="B5068" s="0" t="n">
        <x:v>3050</x:v>
      </x:c>
      <x:c r="C5068" s="0" t="s">
        <x:v>21</x:v>
      </x:c>
      <x:c r="D5068" s="0" t="s">
        <x:v>36</x:v>
      </x:c>
      <x:c r="E5068" s="0" t="s">
        <x:v>37</x:v>
      </x:c>
      <x:c r="F5068" s="0" t="s">
        <x:v>26</x:v>
      </x:c>
      <x:c r="G5068" s="0" t="n">
        <x:v>170</x:v>
      </x:c>
      <x:c r="H5068" s="4" t="n">
        <x:v>72.66</x:v>
      </x:c>
      <x:c r="I5068" s="4" t="n">
        <x:v>170</x:v>
      </x:c>
      <x:c r="J5068" s="4" t="n">
        <x:v>0.42</x:v>
      </x:c>
      <x:c r="K5068" s="4">
        <x:f>I5068*J5068</x:f>
      </x:c>
      <x:c r="L5068" s="4" t="n">
        <x:v>174.313</x:v>
      </x:c>
      <x:c r="M5068" s="5">
        <x:f>J5068/1.781*100</x:f>
      </x:c>
      <x:c r="N5068" s="6">
        <x:f>M5068*L5068/100</x:f>
      </x:c>
      <x:c r="O5068" s="6">
        <x:f>H5068-N5068</x:f>
      </x:c>
    </x:row>
    <x:row r="5069" spans="1:25">
      <x:c r="A5069" s="0" t="s">
        <x:v>117</x:v>
      </x:c>
      <x:c r="B5069" s="0" t="n">
        <x:v>3050</x:v>
      </x:c>
      <x:c r="C5069" s="0" t="s">
        <x:v>21</x:v>
      </x:c>
      <x:c r="D5069" s="0" t="s">
        <x:v>36</x:v>
      </x:c>
      <x:c r="E5069" s="0" t="s">
        <x:v>38</x:v>
      </x:c>
      <x:c r="F5069" s="0" t="s">
        <x:v>26</x:v>
      </x:c>
      <x:c r="G5069" s="0" t="n">
        <x:v>170</x:v>
      </x:c>
      <x:c r="H5069" s="4" t="n">
        <x:v>72.66</x:v>
      </x:c>
      <x:c r="I5069" s="4" t="n">
        <x:v>170</x:v>
      </x:c>
      <x:c r="J5069" s="4" t="n">
        <x:v>0.42</x:v>
      </x:c>
      <x:c r="K5069" s="4">
        <x:f>I5069*J5069</x:f>
      </x:c>
      <x:c r="L5069" s="4" t="n">
        <x:v>174.313</x:v>
      </x:c>
      <x:c r="M5069" s="5">
        <x:f>J5069/1.781*100</x:f>
      </x:c>
      <x:c r="N5069" s="6">
        <x:f>M5069*L5069/100</x:f>
      </x:c>
      <x:c r="O5069" s="6">
        <x:f>H5069-N5069</x:f>
      </x:c>
    </x:row>
    <x:row r="5070" spans="1:25">
      <x:c r="A5070" s="0" t="s">
        <x:v>40</x:v>
      </x:c>
      <x:c r="B5070" s="0" t="n">
        <x:v>3051</x:v>
      </x:c>
      <x:c r="C5070" s="0" t="s">
        <x:v>21</x:v>
      </x:c>
      <x:c r="D5070" s="0" t="s">
        <x:v>22</x:v>
      </x:c>
      <x:c r="E5070" s="0" t="s">
        <x:v>35</x:v>
      </x:c>
      <x:c r="F5070" s="0" t="s">
        <x:v>20</x:v>
      </x:c>
      <x:c r="G5070" s="0" t="n">
        <x:v>173</x:v>
      </x:c>
      <x:c r="H5070" s="4" t="n">
        <x:v>50.4</x:v>
      </x:c>
      <x:c r="I5070" s="4" t="n">
        <x:v>173</x:v>
      </x:c>
      <x:c r="J5070" s="4" t="n">
        <x:v>0.291</x:v>
      </x:c>
      <x:c r="K5070" s="4">
        <x:f>I5070*J5070</x:f>
      </x:c>
      <x:c r="L5070" s="4" t="n">
        <x:v>244.008</x:v>
      </x:c>
      <x:c r="M5070" s="5">
        <x:f>J5070/1.997*100</x:f>
      </x:c>
      <x:c r="N5070" s="6">
        <x:f>M5070*L5070/100</x:f>
      </x:c>
      <x:c r="O5070" s="6">
        <x:f>H5070-N5070</x:f>
      </x:c>
    </x:row>
    <x:row r="5071" spans="1:25">
      <x:c r="A5071" s="0" t="s">
        <x:v>40</x:v>
      </x:c>
      <x:c r="B5071" s="0" t="n">
        <x:v>3051</x:v>
      </x:c>
      <x:c r="C5071" s="0" t="s">
        <x:v>21</x:v>
      </x:c>
      <x:c r="D5071" s="0" t="s">
        <x:v>33</x:v>
      </x:c>
      <x:c r="E5071" s="0" t="s">
        <x:v>34</x:v>
      </x:c>
      <x:c r="F5071" s="0" t="s">
        <x:v>20</x:v>
      </x:c>
      <x:c r="G5071" s="0" t="n">
        <x:v>173</x:v>
      </x:c>
      <x:c r="H5071" s="4" t="n">
        <x:v>46.018</x:v>
      </x:c>
      <x:c r="I5071" s="4" t="n">
        <x:v>173</x:v>
      </x:c>
      <x:c r="J5071" s="4" t="n">
        <x:v>0.266</x:v>
      </x:c>
      <x:c r="K5071" s="4">
        <x:f>I5071*J5071</x:f>
      </x:c>
      <x:c r="L5071" s="4" t="n">
        <x:v>244.008</x:v>
      </x:c>
      <x:c r="M5071" s="5">
        <x:f>J5071/1.997*100</x:f>
      </x:c>
      <x:c r="N5071" s="6">
        <x:f>M5071*L5071/100</x:f>
      </x:c>
      <x:c r="O5071" s="6">
        <x:f>H5071-N5071</x:f>
      </x:c>
    </x:row>
    <x:row r="5072" spans="1:25">
      <x:c r="A5072" s="0" t="s">
        <x:v>40</x:v>
      </x:c>
      <x:c r="B5072" s="0" t="n">
        <x:v>3051</x:v>
      </x:c>
      <x:c r="C5072" s="0" t="s">
        <x:v>21</x:v>
      </x:c>
      <x:c r="D5072" s="0" t="s">
        <x:v>33</x:v>
      </x:c>
      <x:c r="E5072" s="0" t="s">
        <x:v>34</x:v>
      </x:c>
      <x:c r="F5072" s="0" t="s">
        <x:v>20</x:v>
      </x:c>
      <x:c r="G5072" s="0" t="n">
        <x:v>173</x:v>
      </x:c>
      <x:c r="H5072" s="4" t="n">
        <x:v>39.9</x:v>
      </x:c>
      <x:c r="I5072" s="4" t="n">
        <x:v>173</x:v>
      </x:c>
      <x:c r="J5072" s="4" t="n">
        <x:v>0.231</x:v>
      </x:c>
      <x:c r="K5072" s="4">
        <x:f>I5072*J5072</x:f>
      </x:c>
      <x:c r="L5072" s="4" t="n">
        <x:v>244.008</x:v>
      </x:c>
      <x:c r="M5072" s="5">
        <x:f>J5072/1.997*100</x:f>
      </x:c>
      <x:c r="N5072" s="6">
        <x:f>M5072*L5072/100</x:f>
      </x:c>
      <x:c r="O5072" s="6">
        <x:f>H5072-N5072</x:f>
      </x:c>
    </x:row>
    <x:row r="5073" spans="1:25">
      <x:c r="A5073" s="0" t="s">
        <x:v>40</x:v>
      </x:c>
      <x:c r="B5073" s="0" t="n">
        <x:v>3051</x:v>
      </x:c>
      <x:c r="C5073" s="0" t="s">
        <x:v>21</x:v>
      </x:c>
      <x:c r="D5073" s="0" t="s">
        <x:v>22</x:v>
      </x:c>
      <x:c r="E5073" s="0" t="s">
        <x:v>35</x:v>
      </x:c>
      <x:c r="F5073" s="0" t="s">
        <x:v>20</x:v>
      </x:c>
      <x:c r="G5073" s="0" t="n">
        <x:v>173</x:v>
      </x:c>
      <x:c r="H5073" s="4" t="n">
        <x:v>50.4</x:v>
      </x:c>
      <x:c r="I5073" s="4" t="n">
        <x:v>173</x:v>
      </x:c>
      <x:c r="J5073" s="4" t="n">
        <x:v>0.291</x:v>
      </x:c>
      <x:c r="K5073" s="4">
        <x:f>I5073*J5073</x:f>
      </x:c>
      <x:c r="L5073" s="4" t="n">
        <x:v>244.008</x:v>
      </x:c>
      <x:c r="M5073" s="5">
        <x:f>J5073/1.997*100</x:f>
      </x:c>
      <x:c r="N5073" s="6">
        <x:f>M5073*L5073/100</x:f>
      </x:c>
      <x:c r="O5073" s="6">
        <x:f>H5073-N5073</x:f>
      </x:c>
    </x:row>
    <x:row r="5074" spans="1:25">
      <x:c r="A5074" s="0" t="s">
        <x:v>40</x:v>
      </x:c>
      <x:c r="B5074" s="0" t="n">
        <x:v>3051</x:v>
      </x:c>
      <x:c r="C5074" s="0" t="s">
        <x:v>21</x:v>
      </x:c>
      <x:c r="D5074" s="0" t="s">
        <x:v>33</x:v>
      </x:c>
      <x:c r="E5074" s="0" t="s">
        <x:v>34</x:v>
      </x:c>
      <x:c r="F5074" s="0" t="s">
        <x:v>26</x:v>
      </x:c>
      <x:c r="G5074" s="0" t="n">
        <x:v>173</x:v>
      </x:c>
      <x:c r="H5074" s="4" t="n">
        <x:v>13.502</x:v>
      </x:c>
      <x:c r="I5074" s="4" t="n">
        <x:v>173</x:v>
      </x:c>
      <x:c r="J5074" s="4" t="n">
        <x:v>0.078</x:v>
      </x:c>
      <x:c r="K5074" s="4">
        <x:f>I5074*J5074</x:f>
      </x:c>
      <x:c r="L5074" s="4" t="n">
        <x:v>244.008</x:v>
      </x:c>
      <x:c r="M5074" s="5">
        <x:f>J5074/1.997*100</x:f>
      </x:c>
      <x:c r="N5074" s="6">
        <x:f>M5074*L5074/100</x:f>
      </x:c>
      <x:c r="O5074" s="6">
        <x:f>H5074-N5074</x:f>
      </x:c>
    </x:row>
    <x:row r="5075" spans="1:25">
      <x:c r="A5075" s="0" t="s">
        <x:v>40</x:v>
      </x:c>
      <x:c r="B5075" s="0" t="n">
        <x:v>3051</x:v>
      </x:c>
      <x:c r="C5075" s="0" t="s">
        <x:v>21</x:v>
      </x:c>
      <x:c r="D5075" s="0" t="s">
        <x:v>36</x:v>
      </x:c>
      <x:c r="E5075" s="0" t="s">
        <x:v>37</x:v>
      </x:c>
      <x:c r="F5075" s="0" t="s">
        <x:v>26</x:v>
      </x:c>
      <x:c r="G5075" s="0" t="n">
        <x:v>173</x:v>
      </x:c>
      <x:c r="H5075" s="4" t="n">
        <x:v>72.66</x:v>
      </x:c>
      <x:c r="I5075" s="4" t="n">
        <x:v>173</x:v>
      </x:c>
      <x:c r="J5075" s="4" t="n">
        <x:v>0.42</x:v>
      </x:c>
      <x:c r="K5075" s="4">
        <x:f>I5075*J5075</x:f>
      </x:c>
      <x:c r="L5075" s="4" t="n">
        <x:v>244.008</x:v>
      </x:c>
      <x:c r="M5075" s="5">
        <x:f>J5075/1.997*100</x:f>
      </x:c>
      <x:c r="N5075" s="6">
        <x:f>M5075*L5075/100</x:f>
      </x:c>
      <x:c r="O5075" s="6">
        <x:f>H5075-N5075</x:f>
      </x:c>
    </x:row>
    <x:row r="5076" spans="1:25">
      <x:c r="A5076" s="0" t="s">
        <x:v>40</x:v>
      </x:c>
      <x:c r="B5076" s="0" t="n">
        <x:v>3051</x:v>
      </x:c>
      <x:c r="C5076" s="0" t="s">
        <x:v>21</x:v>
      </x:c>
      <x:c r="D5076" s="0" t="s">
        <x:v>36</x:v>
      </x:c>
      <x:c r="E5076" s="0" t="s">
        <x:v>38</x:v>
      </x:c>
      <x:c r="F5076" s="0" t="s">
        <x:v>26</x:v>
      </x:c>
      <x:c r="G5076" s="0" t="n">
        <x:v>173</x:v>
      </x:c>
      <x:c r="H5076" s="4" t="n">
        <x:v>72.663</x:v>
      </x:c>
      <x:c r="I5076" s="4" t="n">
        <x:v>173</x:v>
      </x:c>
      <x:c r="J5076" s="4" t="n">
        <x:v>0.42</x:v>
      </x:c>
      <x:c r="K5076" s="4">
        <x:f>I5076*J5076</x:f>
      </x:c>
      <x:c r="L5076" s="4" t="n">
        <x:v>244.008</x:v>
      </x:c>
      <x:c r="M5076" s="5">
        <x:f>J5076/1.997*100</x:f>
      </x:c>
      <x:c r="N5076" s="6">
        <x:f>M5076*L5076/100</x:f>
      </x:c>
      <x:c r="O5076" s="6">
        <x:f>H5076-N5076</x:f>
      </x:c>
    </x:row>
    <x:row r="5077" spans="1:25">
      <x:c r="A5077" s="0" t="s">
        <x:v>32</x:v>
      </x:c>
      <x:c r="B5077" s="0" t="n">
        <x:v>3053</x:v>
      </x:c>
      <x:c r="C5077" s="0" t="s">
        <x:v>21</x:v>
      </x:c>
      <x:c r="D5077" s="0" t="s">
        <x:v>33</x:v>
      </x:c>
      <x:c r="E5077" s="0" t="s">
        <x:v>34</x:v>
      </x:c>
      <x:c r="F5077" s="0" t="s">
        <x:v>20</x:v>
      </x:c>
      <x:c r="G5077" s="0" t="n">
        <x:v>173</x:v>
      </x:c>
      <x:c r="H5077" s="4" t="n">
        <x:v>46.018</x:v>
      </x:c>
      <x:c r="I5077" s="4" t="n">
        <x:v>173</x:v>
      </x:c>
      <x:c r="J5077" s="4" t="n">
        <x:v>0.266</x:v>
      </x:c>
      <x:c r="K5077" s="4">
        <x:f>I5077*J5077</x:f>
      </x:c>
      <x:c r="L5077" s="4" t="n">
        <x:v>245.814</x:v>
      </x:c>
      <x:c r="M5077" s="5">
        <x:f>J5077/1.699*100</x:f>
      </x:c>
      <x:c r="N5077" s="6">
        <x:f>M5077*L5077/100</x:f>
      </x:c>
      <x:c r="O5077" s="6">
        <x:f>H5077-N5077</x:f>
      </x:c>
    </x:row>
    <x:row r="5078" spans="1:25">
      <x:c r="A5078" s="0" t="s">
        <x:v>32</x:v>
      </x:c>
      <x:c r="B5078" s="0" t="n">
        <x:v>3053</x:v>
      </x:c>
      <x:c r="C5078" s="0" t="s">
        <x:v>21</x:v>
      </x:c>
      <x:c r="D5078" s="0" t="s">
        <x:v>22</x:v>
      </x:c>
      <x:c r="E5078" s="0" t="s">
        <x:v>35</x:v>
      </x:c>
      <x:c r="F5078" s="0" t="s">
        <x:v>20</x:v>
      </x:c>
      <x:c r="G5078" s="0" t="n">
        <x:v>173</x:v>
      </x:c>
      <x:c r="H5078" s="4" t="n">
        <x:v>38.752</x:v>
      </x:c>
      <x:c r="I5078" s="4" t="n">
        <x:v>173</x:v>
      </x:c>
      <x:c r="J5078" s="4" t="n">
        <x:v>0.224</x:v>
      </x:c>
      <x:c r="K5078" s="4">
        <x:f>I5078*J5078</x:f>
      </x:c>
      <x:c r="L5078" s="4" t="n">
        <x:v>245.814</x:v>
      </x:c>
      <x:c r="M5078" s="5">
        <x:f>J5078/1.699*100</x:f>
      </x:c>
      <x:c r="N5078" s="6">
        <x:f>M5078*L5078/100</x:f>
      </x:c>
      <x:c r="O5078" s="6">
        <x:f>H5078-N5078</x:f>
      </x:c>
    </x:row>
    <x:row r="5079" spans="1:25">
      <x:c r="A5079" s="0" t="s">
        <x:v>32</x:v>
      </x:c>
      <x:c r="B5079" s="0" t="n">
        <x:v>3053</x:v>
      </x:c>
      <x:c r="C5079" s="0" t="s">
        <x:v>21</x:v>
      </x:c>
      <x:c r="D5079" s="0" t="s">
        <x:v>22</x:v>
      </x:c>
      <x:c r="E5079" s="0" t="s">
        <x:v>35</x:v>
      </x:c>
      <x:c r="F5079" s="0" t="s">
        <x:v>20</x:v>
      </x:c>
      <x:c r="G5079" s="0" t="n">
        <x:v>173</x:v>
      </x:c>
      <x:c r="H5079" s="4" t="n">
        <x:v>50.4</x:v>
      </x:c>
      <x:c r="I5079" s="4" t="n">
        <x:v>173</x:v>
      </x:c>
      <x:c r="J5079" s="4" t="n">
        <x:v>0.291</x:v>
      </x:c>
      <x:c r="K5079" s="4">
        <x:f>I5079*J5079</x:f>
      </x:c>
      <x:c r="L5079" s="4" t="n">
        <x:v>245.814</x:v>
      </x:c>
      <x:c r="M5079" s="5">
        <x:f>J5079/1.699*100</x:f>
      </x:c>
      <x:c r="N5079" s="6">
        <x:f>M5079*L5079/100</x:f>
      </x:c>
      <x:c r="O5079" s="6">
        <x:f>H5079-N5079</x:f>
      </x:c>
    </x:row>
    <x:row r="5080" spans="1:25">
      <x:c r="A5080" s="0" t="s">
        <x:v>32</x:v>
      </x:c>
      <x:c r="B5080" s="0" t="n">
        <x:v>3053</x:v>
      </x:c>
      <x:c r="C5080" s="0" t="s">
        <x:v>21</x:v>
      </x:c>
      <x:c r="D5080" s="0" t="s">
        <x:v>33</x:v>
      </x:c>
      <x:c r="E5080" s="0" t="s">
        <x:v>34</x:v>
      </x:c>
      <x:c r="F5080" s="0" t="s">
        <x:v>26</x:v>
      </x:c>
      <x:c r="G5080" s="0" t="n">
        <x:v>173</x:v>
      </x:c>
      <x:c r="H5080" s="4" t="n">
        <x:v>13.495</x:v>
      </x:c>
      <x:c r="I5080" s="4" t="n">
        <x:v>173</x:v>
      </x:c>
      <x:c r="J5080" s="4" t="n">
        <x:v>0.078</x:v>
      </x:c>
      <x:c r="K5080" s="4">
        <x:f>I5080*J5080</x:f>
      </x:c>
      <x:c r="L5080" s="4" t="n">
        <x:v>245.814</x:v>
      </x:c>
      <x:c r="M5080" s="5">
        <x:f>J5080/1.699*100</x:f>
      </x:c>
      <x:c r="N5080" s="6">
        <x:f>M5080*L5080/100</x:f>
      </x:c>
      <x:c r="O5080" s="6">
        <x:f>H5080-N5080</x:f>
      </x:c>
    </x:row>
    <x:row r="5081" spans="1:25">
      <x:c r="A5081" s="0" t="s">
        <x:v>32</x:v>
      </x:c>
      <x:c r="B5081" s="0" t="n">
        <x:v>3053</x:v>
      </x:c>
      <x:c r="C5081" s="0" t="s">
        <x:v>21</x:v>
      </x:c>
      <x:c r="D5081" s="0" t="s">
        <x:v>36</x:v>
      </x:c>
      <x:c r="E5081" s="0" t="s">
        <x:v>37</x:v>
      </x:c>
      <x:c r="F5081" s="0" t="s">
        <x:v>26</x:v>
      </x:c>
      <x:c r="G5081" s="0" t="n">
        <x:v>173</x:v>
      </x:c>
      <x:c r="H5081" s="4" t="n">
        <x:v>72.66</x:v>
      </x:c>
      <x:c r="I5081" s="4" t="n">
        <x:v>173</x:v>
      </x:c>
      <x:c r="J5081" s="4" t="n">
        <x:v>0.42</x:v>
      </x:c>
      <x:c r="K5081" s="4">
        <x:f>I5081*J5081</x:f>
      </x:c>
      <x:c r="L5081" s="4" t="n">
        <x:v>245.814</x:v>
      </x:c>
      <x:c r="M5081" s="5">
        <x:f>J5081/1.699*100</x:f>
      </x:c>
      <x:c r="N5081" s="6">
        <x:f>M5081*L5081/100</x:f>
      </x:c>
      <x:c r="O5081" s="6">
        <x:f>H5081-N5081</x:f>
      </x:c>
    </x:row>
    <x:row r="5082" spans="1:25">
      <x:c r="A5082" s="0" t="s">
        <x:v>32</x:v>
      </x:c>
      <x:c r="B5082" s="0" t="n">
        <x:v>3053</x:v>
      </x:c>
      <x:c r="C5082" s="0" t="s">
        <x:v>21</x:v>
      </x:c>
      <x:c r="D5082" s="0" t="s">
        <x:v>36</x:v>
      </x:c>
      <x:c r="E5082" s="0" t="s">
        <x:v>38</x:v>
      </x:c>
      <x:c r="F5082" s="0" t="s">
        <x:v>26</x:v>
      </x:c>
      <x:c r="G5082" s="0" t="n">
        <x:v>173</x:v>
      </x:c>
      <x:c r="H5082" s="4" t="n">
        <x:v>72.66</x:v>
      </x:c>
      <x:c r="I5082" s="4" t="n">
        <x:v>173</x:v>
      </x:c>
      <x:c r="J5082" s="4" t="n">
        <x:v>0.42</x:v>
      </x:c>
      <x:c r="K5082" s="4">
        <x:f>I5082*J5082</x:f>
      </x:c>
      <x:c r="L5082" s="4" t="n">
        <x:v>245.814</x:v>
      </x:c>
      <x:c r="M5082" s="5">
        <x:f>J5082/1.699*100</x:f>
      </x:c>
      <x:c r="N5082" s="6">
        <x:f>M5082*L5082/100</x:f>
      </x:c>
      <x:c r="O5082" s="6">
        <x:f>H5082-N5082</x:f>
      </x:c>
    </x:row>
    <x:row r="5083" spans="1:25">
      <x:c r="A5083" s="0" t="s">
        <x:v>119</x:v>
      </x:c>
      <x:c r="B5083" s="0" t="n">
        <x:v>3054</x:v>
      </x:c>
      <x:c r="C5083" s="0" t="s">
        <x:v>21</x:v>
      </x:c>
      <x:c r="D5083" s="0" t="s">
        <x:v>22</x:v>
      </x:c>
      <x:c r="E5083" s="0" t="s">
        <x:v>35</x:v>
      </x:c>
      <x:c r="F5083" s="0" t="s">
        <x:v>20</x:v>
      </x:c>
      <x:c r="G5083" s="0" t="n">
        <x:v>173</x:v>
      </x:c>
      <x:c r="H5083" s="4" t="n">
        <x:v>50.4</x:v>
      </x:c>
      <x:c r="I5083" s="4" t="n">
        <x:v>173</x:v>
      </x:c>
      <x:c r="J5083" s="4" t="n">
        <x:v>0.291</x:v>
      </x:c>
      <x:c r="K5083" s="4">
        <x:f>I5083*J5083</x:f>
      </x:c>
      <x:c r="L5083" s="4" t="n">
        <x:v>242.79</x:v>
      </x:c>
      <x:c r="M5083" s="5">
        <x:f>J5083/2.057*100</x:f>
      </x:c>
      <x:c r="N5083" s="6">
        <x:f>M5083*L5083/100</x:f>
      </x:c>
      <x:c r="O5083" s="6">
        <x:f>H5083-N5083</x:f>
      </x:c>
    </x:row>
    <x:row r="5084" spans="1:25">
      <x:c r="A5084" s="0" t="s">
        <x:v>119</x:v>
      </x:c>
      <x:c r="B5084" s="0" t="n">
        <x:v>3054</x:v>
      </x:c>
      <x:c r="C5084" s="0" t="s">
        <x:v>21</x:v>
      </x:c>
      <x:c r="D5084" s="0" t="s">
        <x:v>33</x:v>
      </x:c>
      <x:c r="E5084" s="0" t="s">
        <x:v>34</x:v>
      </x:c>
      <x:c r="F5084" s="0" t="s">
        <x:v>20</x:v>
      </x:c>
      <x:c r="G5084" s="0" t="n">
        <x:v>173</x:v>
      </x:c>
      <x:c r="H5084" s="4" t="n">
        <x:v>46.018</x:v>
      </x:c>
      <x:c r="I5084" s="4" t="n">
        <x:v>173</x:v>
      </x:c>
      <x:c r="J5084" s="4" t="n">
        <x:v>0.266</x:v>
      </x:c>
      <x:c r="K5084" s="4">
        <x:f>I5084*J5084</x:f>
      </x:c>
      <x:c r="L5084" s="4" t="n">
        <x:v>242.79</x:v>
      </x:c>
      <x:c r="M5084" s="5">
        <x:f>J5084/2.057*100</x:f>
      </x:c>
      <x:c r="N5084" s="6">
        <x:f>M5084*L5084/100</x:f>
      </x:c>
      <x:c r="O5084" s="6">
        <x:f>H5084-N5084</x:f>
      </x:c>
    </x:row>
    <x:row r="5085" spans="1:25">
      <x:c r="A5085" s="0" t="s">
        <x:v>119</x:v>
      </x:c>
      <x:c r="B5085" s="0" t="n">
        <x:v>3054</x:v>
      </x:c>
      <x:c r="C5085" s="0" t="s">
        <x:v>21</x:v>
      </x:c>
      <x:c r="D5085" s="0" t="s">
        <x:v>22</x:v>
      </x:c>
      <x:c r="E5085" s="0" t="s">
        <x:v>35</x:v>
      </x:c>
      <x:c r="F5085" s="0" t="s">
        <x:v>20</x:v>
      </x:c>
      <x:c r="G5085" s="0" t="n">
        <x:v>173</x:v>
      </x:c>
      <x:c r="H5085" s="4" t="n">
        <x:v>50.4</x:v>
      </x:c>
      <x:c r="I5085" s="4" t="n">
        <x:v>173</x:v>
      </x:c>
      <x:c r="J5085" s="4" t="n">
        <x:v>0.291</x:v>
      </x:c>
      <x:c r="K5085" s="4">
        <x:f>I5085*J5085</x:f>
      </x:c>
      <x:c r="L5085" s="4" t="n">
        <x:v>242.79</x:v>
      </x:c>
      <x:c r="M5085" s="5">
        <x:f>J5085/2.057*100</x:f>
      </x:c>
      <x:c r="N5085" s="6">
        <x:f>M5085*L5085/100</x:f>
      </x:c>
      <x:c r="O5085" s="6">
        <x:f>H5085-N5085</x:f>
      </x:c>
    </x:row>
    <x:row r="5086" spans="1:25">
      <x:c r="A5086" s="0" t="s">
        <x:v>119</x:v>
      </x:c>
      <x:c r="B5086" s="0" t="n">
        <x:v>3054</x:v>
      </x:c>
      <x:c r="C5086" s="0" t="s">
        <x:v>21</x:v>
      </x:c>
      <x:c r="D5086" s="0" t="s">
        <x:v>22</x:v>
      </x:c>
      <x:c r="E5086" s="0" t="s">
        <x:v>35</x:v>
      </x:c>
      <x:c r="F5086" s="0" t="s">
        <x:v>20</x:v>
      </x:c>
      <x:c r="G5086" s="0" t="n">
        <x:v>173</x:v>
      </x:c>
      <x:c r="H5086" s="4" t="n">
        <x:v>50.4</x:v>
      </x:c>
      <x:c r="I5086" s="4" t="n">
        <x:v>173</x:v>
      </x:c>
      <x:c r="J5086" s="4" t="n">
        <x:v>0.291</x:v>
      </x:c>
      <x:c r="K5086" s="4">
        <x:f>I5086*J5086</x:f>
      </x:c>
      <x:c r="L5086" s="4" t="n">
        <x:v>242.79</x:v>
      </x:c>
      <x:c r="M5086" s="5">
        <x:f>J5086/2.057*100</x:f>
      </x:c>
      <x:c r="N5086" s="6">
        <x:f>M5086*L5086/100</x:f>
      </x:c>
      <x:c r="O5086" s="6">
        <x:f>H5086-N5086</x:f>
      </x:c>
    </x:row>
    <x:row r="5087" spans="1:25">
      <x:c r="A5087" s="0" t="s">
        <x:v>119</x:v>
      </x:c>
      <x:c r="B5087" s="0" t="n">
        <x:v>3054</x:v>
      </x:c>
      <x:c r="C5087" s="0" t="s">
        <x:v>21</x:v>
      </x:c>
      <x:c r="D5087" s="0" t="s">
        <x:v>33</x:v>
      </x:c>
      <x:c r="E5087" s="0" t="s">
        <x:v>34</x:v>
      </x:c>
      <x:c r="F5087" s="0" t="s">
        <x:v>26</x:v>
      </x:c>
      <x:c r="G5087" s="0" t="n">
        <x:v>173</x:v>
      </x:c>
      <x:c r="H5087" s="4" t="n">
        <x:v>13.496</x:v>
      </x:c>
      <x:c r="I5087" s="4" t="n">
        <x:v>173</x:v>
      </x:c>
      <x:c r="J5087" s="4" t="n">
        <x:v>0.078</x:v>
      </x:c>
      <x:c r="K5087" s="4">
        <x:f>I5087*J5087</x:f>
      </x:c>
      <x:c r="L5087" s="4" t="n">
        <x:v>242.79</x:v>
      </x:c>
      <x:c r="M5087" s="5">
        <x:f>J5087/2.057*100</x:f>
      </x:c>
      <x:c r="N5087" s="6">
        <x:f>M5087*L5087/100</x:f>
      </x:c>
      <x:c r="O5087" s="6">
        <x:f>H5087-N5087</x:f>
      </x:c>
    </x:row>
    <x:row r="5088" spans="1:25">
      <x:c r="A5088" s="0" t="s">
        <x:v>119</x:v>
      </x:c>
      <x:c r="B5088" s="0" t="n">
        <x:v>3054</x:v>
      </x:c>
      <x:c r="C5088" s="0" t="s">
        <x:v>21</x:v>
      </x:c>
      <x:c r="D5088" s="0" t="s">
        <x:v>36</x:v>
      </x:c>
      <x:c r="E5088" s="0" t="s">
        <x:v>37</x:v>
      </x:c>
      <x:c r="F5088" s="0" t="s">
        <x:v>26</x:v>
      </x:c>
      <x:c r="G5088" s="0" t="n">
        <x:v>173</x:v>
      </x:c>
      <x:c r="H5088" s="4" t="n">
        <x:v>72.662</x:v>
      </x:c>
      <x:c r="I5088" s="4" t="n">
        <x:v>173</x:v>
      </x:c>
      <x:c r="J5088" s="4" t="n">
        <x:v>0.42</x:v>
      </x:c>
      <x:c r="K5088" s="4">
        <x:f>I5088*J5088</x:f>
      </x:c>
      <x:c r="L5088" s="4" t="n">
        <x:v>242.79</x:v>
      </x:c>
      <x:c r="M5088" s="5">
        <x:f>J5088/2.057*100</x:f>
      </x:c>
      <x:c r="N5088" s="6">
        <x:f>M5088*L5088/100</x:f>
      </x:c>
      <x:c r="O5088" s="6">
        <x:f>H5088-N5088</x:f>
      </x:c>
    </x:row>
    <x:row r="5089" spans="1:25">
      <x:c r="A5089" s="0" t="s">
        <x:v>119</x:v>
      </x:c>
      <x:c r="B5089" s="0" t="n">
        <x:v>3054</x:v>
      </x:c>
      <x:c r="C5089" s="0" t="s">
        <x:v>21</x:v>
      </x:c>
      <x:c r="D5089" s="0" t="s">
        <x:v>36</x:v>
      </x:c>
      <x:c r="E5089" s="0" t="s">
        <x:v>38</x:v>
      </x:c>
      <x:c r="F5089" s="0" t="s">
        <x:v>26</x:v>
      </x:c>
      <x:c r="G5089" s="0" t="n">
        <x:v>173</x:v>
      </x:c>
      <x:c r="H5089" s="4" t="n">
        <x:v>72.66</x:v>
      </x:c>
      <x:c r="I5089" s="4" t="n">
        <x:v>173</x:v>
      </x:c>
      <x:c r="J5089" s="4" t="n">
        <x:v>0.42</x:v>
      </x:c>
      <x:c r="K5089" s="4">
        <x:f>I5089*J5089</x:f>
      </x:c>
      <x:c r="L5089" s="4" t="n">
        <x:v>242.79</x:v>
      </x:c>
      <x:c r="M5089" s="5">
        <x:f>J5089/2.057*100</x:f>
      </x:c>
      <x:c r="N5089" s="6">
        <x:f>M5089*L5089/100</x:f>
      </x:c>
      <x:c r="O5089" s="6">
        <x:f>H5089-N5089</x:f>
      </x:c>
    </x:row>
    <x:row r="5090" spans="1:25">
      <x:c r="A5090" s="0" t="s">
        <x:v>41</x:v>
      </x:c>
      <x:c r="B5090" s="0" t="n">
        <x:v>3055</x:v>
      </x:c>
      <x:c r="C5090" s="0" t="s">
        <x:v>21</x:v>
      </x:c>
      <x:c r="D5090" s="0" t="s">
        <x:v>42</x:v>
      </x:c>
      <x:c r="E5090" s="0" t="s">
        <x:v>44</x:v>
      </x:c>
      <x:c r="F5090" s="0" t="s">
        <x:v>20</x:v>
      </x:c>
      <x:c r="G5090" s="0" t="n">
        <x:v>100</x:v>
      </x:c>
      <x:c r="H5090" s="4" t="n">
        <x:v>30</x:v>
      </x:c>
      <x:c r="I5090" s="4" t="n">
        <x:v>100</x:v>
      </x:c>
      <x:c r="J5090" s="4" t="n">
        <x:v>0.3</x:v>
      </x:c>
      <x:c r="K5090" s="4">
        <x:f>I5090*J5090</x:f>
      </x:c>
      <x:c r="L5090" s="4" t="n">
        <x:v>176.608</x:v>
      </x:c>
      <x:c r="M5090" s="5">
        <x:f>J5090/3.83*100</x:f>
      </x:c>
      <x:c r="N5090" s="6">
        <x:f>M5090*L5090/100</x:f>
      </x:c>
      <x:c r="O5090" s="6">
        <x:f>H5090-N5090</x:f>
      </x:c>
    </x:row>
    <x:row r="5091" spans="1:25">
      <x:c r="A5091" s="0" t="s">
        <x:v>41</x:v>
      </x:c>
      <x:c r="B5091" s="0" t="n">
        <x:v>3055</x:v>
      </x:c>
      <x:c r="C5091" s="0" t="s">
        <x:v>21</x:v>
      </x:c>
      <x:c r="D5091" s="0" t="s">
        <x:v>42</x:v>
      </x:c>
      <x:c r="E5091" s="0" t="s">
        <x:v>43</x:v>
      </x:c>
      <x:c r="F5091" s="0" t="s">
        <x:v>20</x:v>
      </x:c>
      <x:c r="G5091" s="0" t="n">
        <x:v>100</x:v>
      </x:c>
      <x:c r="H5091" s="4" t="n">
        <x:v>30</x:v>
      </x:c>
      <x:c r="I5091" s="4" t="n">
        <x:v>100</x:v>
      </x:c>
      <x:c r="J5091" s="4" t="n">
        <x:v>0.3</x:v>
      </x:c>
      <x:c r="K5091" s="4">
        <x:f>I5091*J5091</x:f>
      </x:c>
      <x:c r="L5091" s="4" t="n">
        <x:v>176.608</x:v>
      </x:c>
      <x:c r="M5091" s="5">
        <x:f>J5091/3.83*100</x:f>
      </x:c>
      <x:c r="N5091" s="6">
        <x:f>M5091*L5091/100</x:f>
      </x:c>
      <x:c r="O5091" s="6">
        <x:f>H5091-N5091</x:f>
      </x:c>
    </x:row>
    <x:row r="5092" spans="1:25">
      <x:c r="A5092" s="0" t="s">
        <x:v>41</x:v>
      </x:c>
      <x:c r="B5092" s="0" t="n">
        <x:v>3055</x:v>
      </x:c>
      <x:c r="C5092" s="0" t="s">
        <x:v>21</x:v>
      </x:c>
      <x:c r="D5092" s="0" t="s">
        <x:v>33</x:v>
      </x:c>
      <x:c r="E5092" s="0" t="s">
        <x:v>45</x:v>
      </x:c>
      <x:c r="F5092" s="0" t="s">
        <x:v>26</x:v>
      </x:c>
      <x:c r="G5092" s="0" t="n">
        <x:v>100</x:v>
      </x:c>
      <x:c r="H5092" s="4" t="n">
        <x:v>148</x:v>
      </x:c>
      <x:c r="I5092" s="4" t="n">
        <x:v>100</x:v>
      </x:c>
      <x:c r="J5092" s="4" t="n">
        <x:v>1.48</x:v>
      </x:c>
      <x:c r="K5092" s="4">
        <x:f>I5092*J5092</x:f>
      </x:c>
      <x:c r="L5092" s="4" t="n">
        <x:v>176.608</x:v>
      </x:c>
      <x:c r="M5092" s="5">
        <x:f>J5092/3.83*100</x:f>
      </x:c>
      <x:c r="N5092" s="6">
        <x:f>M5092*L5092/100</x:f>
      </x:c>
      <x:c r="O5092" s="6">
        <x:f>H5092-N5092</x:f>
      </x:c>
    </x:row>
    <x:row r="5093" spans="1:25">
      <x:c r="A5093" s="0" t="s">
        <x:v>41</x:v>
      </x:c>
      <x:c r="B5093" s="0" t="n">
        <x:v>3055</x:v>
      </x:c>
      <x:c r="C5093" s="0" t="s">
        <x:v>21</x:v>
      </x:c>
      <x:c r="D5093" s="0" t="s">
        <x:v>150</x:v>
      </x:c>
      <x:c r="E5093" s="0" t="s">
        <x:v>46</x:v>
      </x:c>
      <x:c r="F5093" s="0" t="s">
        <x:v>26</x:v>
      </x:c>
      <x:c r="G5093" s="0" t="n">
        <x:v>100</x:v>
      </x:c>
      <x:c r="H5093" s="4" t="n">
        <x:v>175</x:v>
      </x:c>
      <x:c r="I5093" s="4" t="n">
        <x:v>100</x:v>
      </x:c>
      <x:c r="J5093" s="4" t="n">
        <x:v>1.75</x:v>
      </x:c>
      <x:c r="K5093" s="4">
        <x:f>I5093*J5093</x:f>
      </x:c>
      <x:c r="L5093" s="4" t="n">
        <x:v>176.608</x:v>
      </x:c>
      <x:c r="M5093" s="5">
        <x:f>J5093/3.83*100</x:f>
      </x:c>
      <x:c r="N5093" s="6">
        <x:f>M5093*L5093/100</x:f>
      </x:c>
      <x:c r="O5093" s="6">
        <x:f>H5093-N5093</x:f>
      </x:c>
    </x:row>
    <x:row r="5094" spans="1:25">
      <x:c r="A5094" s="0" t="s">
        <x:v>81</x:v>
      </x:c>
      <x:c r="B5094" s="0" t="n">
        <x:v>3056</x:v>
      </x:c>
      <x:c r="C5094" s="0" t="s">
        <x:v>21</x:v>
      </x:c>
      <x:c r="D5094" s="0" t="s">
        <x:v>42</x:v>
      </x:c>
      <x:c r="E5094" s="0" t="s">
        <x:v>43</x:v>
      </x:c>
      <x:c r="F5094" s="0" t="s">
        <x:v>20</x:v>
      </x:c>
      <x:c r="G5094" s="0" t="n">
        <x:v>100</x:v>
      </x:c>
      <x:c r="H5094" s="4" t="n">
        <x:v>30</x:v>
      </x:c>
      <x:c r="I5094" s="4" t="n">
        <x:v>100</x:v>
      </x:c>
      <x:c r="J5094" s="4" t="n">
        <x:v>0.3</x:v>
      </x:c>
      <x:c r="K5094" s="4">
        <x:f>I5094*J5094</x:f>
      </x:c>
      <x:c r="L5094" s="4" t="n">
        <x:v>274.693</x:v>
      </x:c>
      <x:c r="M5094" s="5">
        <x:f>J5094/3.83*100</x:f>
      </x:c>
      <x:c r="N5094" s="6">
        <x:f>M5094*L5094/100</x:f>
      </x:c>
      <x:c r="O5094" s="6">
        <x:f>H5094-N5094</x:f>
      </x:c>
    </x:row>
    <x:row r="5095" spans="1:25">
      <x:c r="A5095" s="0" t="s">
        <x:v>81</x:v>
      </x:c>
      <x:c r="B5095" s="0" t="n">
        <x:v>3056</x:v>
      </x:c>
      <x:c r="C5095" s="0" t="s">
        <x:v>21</x:v>
      </x:c>
      <x:c r="D5095" s="0" t="s">
        <x:v>42</x:v>
      </x:c>
      <x:c r="E5095" s="0" t="s">
        <x:v>44</x:v>
      </x:c>
      <x:c r="F5095" s="0" t="s">
        <x:v>20</x:v>
      </x:c>
      <x:c r="G5095" s="0" t="n">
        <x:v>100</x:v>
      </x:c>
      <x:c r="H5095" s="4" t="n">
        <x:v>30</x:v>
      </x:c>
      <x:c r="I5095" s="4" t="n">
        <x:v>100</x:v>
      </x:c>
      <x:c r="J5095" s="4" t="n">
        <x:v>0.3</x:v>
      </x:c>
      <x:c r="K5095" s="4">
        <x:f>I5095*J5095</x:f>
      </x:c>
      <x:c r="L5095" s="4" t="n">
        <x:v>274.693</x:v>
      </x:c>
      <x:c r="M5095" s="5">
        <x:f>J5095/3.83*100</x:f>
      </x:c>
      <x:c r="N5095" s="6">
        <x:f>M5095*L5095/100</x:f>
      </x:c>
      <x:c r="O5095" s="6">
        <x:f>H5095-N5095</x:f>
      </x:c>
    </x:row>
    <x:row r="5096" spans="1:25">
      <x:c r="A5096" s="0" t="s">
        <x:v>81</x:v>
      </x:c>
      <x:c r="B5096" s="0" t="n">
        <x:v>3056</x:v>
      </x:c>
      <x:c r="C5096" s="0" t="s">
        <x:v>21</x:v>
      </x:c>
      <x:c r="D5096" s="0" t="s">
        <x:v>33</x:v>
      </x:c>
      <x:c r="E5096" s="0" t="s">
        <x:v>45</x:v>
      </x:c>
      <x:c r="F5096" s="0" t="s">
        <x:v>26</x:v>
      </x:c>
      <x:c r="G5096" s="0" t="n">
        <x:v>100</x:v>
      </x:c>
      <x:c r="H5096" s="4" t="n">
        <x:v>148</x:v>
      </x:c>
      <x:c r="I5096" s="4" t="n">
        <x:v>100</x:v>
      </x:c>
      <x:c r="J5096" s="4" t="n">
        <x:v>1.48</x:v>
      </x:c>
      <x:c r="K5096" s="4">
        <x:f>I5096*J5096</x:f>
      </x:c>
      <x:c r="L5096" s="4" t="n">
        <x:v>274.693</x:v>
      </x:c>
      <x:c r="M5096" s="5">
        <x:f>J5096/3.83*100</x:f>
      </x:c>
      <x:c r="N5096" s="6">
        <x:f>M5096*L5096/100</x:f>
      </x:c>
      <x:c r="O5096" s="6">
        <x:f>H5096-N5096</x:f>
      </x:c>
    </x:row>
    <x:row r="5097" spans="1:25">
      <x:c r="A5097" s="0" t="s">
        <x:v>81</x:v>
      </x:c>
      <x:c r="B5097" s="0" t="n">
        <x:v>3056</x:v>
      </x:c>
      <x:c r="C5097" s="0" t="s">
        <x:v>21</x:v>
      </x:c>
      <x:c r="D5097" s="0" t="s">
        <x:v>150</x:v>
      </x:c>
      <x:c r="E5097" s="0" t="s">
        <x:v>46</x:v>
      </x:c>
      <x:c r="F5097" s="0" t="s">
        <x:v>26</x:v>
      </x:c>
      <x:c r="G5097" s="0" t="n">
        <x:v>100</x:v>
      </x:c>
      <x:c r="H5097" s="4" t="n">
        <x:v>175</x:v>
      </x:c>
      <x:c r="I5097" s="4" t="n">
        <x:v>100</x:v>
      </x:c>
      <x:c r="J5097" s="4" t="n">
        <x:v>1.75</x:v>
      </x:c>
      <x:c r="K5097" s="4">
        <x:f>I5097*J5097</x:f>
      </x:c>
      <x:c r="L5097" s="4" t="n">
        <x:v>274.693</x:v>
      </x:c>
      <x:c r="M5097" s="5">
        <x:f>J5097/3.83*100</x:f>
      </x:c>
      <x:c r="N5097" s="6">
        <x:f>M5097*L5097/100</x:f>
      </x:c>
      <x:c r="O5097" s="6">
        <x:f>H5097-N5097</x:f>
      </x:c>
    </x:row>
    <x:row r="5098" spans="1:25">
      <x:c r="A5098" s="0" t="s">
        <x:v>114</x:v>
      </x:c>
      <x:c r="B5098" s="0" t="n">
        <x:v>3057</x:v>
      </x:c>
      <x:c r="C5098" s="0" t="s">
        <x:v>21</x:v>
      </x:c>
      <x:c r="D5098" s="0" t="s">
        <x:v>42</x:v>
      </x:c>
      <x:c r="E5098" s="0" t="s">
        <x:v>44</x:v>
      </x:c>
      <x:c r="F5098" s="0" t="s">
        <x:v>20</x:v>
      </x:c>
      <x:c r="G5098" s="0" t="n">
        <x:v>100</x:v>
      </x:c>
      <x:c r="H5098" s="4" t="n">
        <x:v>30</x:v>
      </x:c>
      <x:c r="I5098" s="4" t="n">
        <x:v>100</x:v>
      </x:c>
      <x:c r="J5098" s="4" t="n">
        <x:v>0.3</x:v>
      </x:c>
      <x:c r="K5098" s="4">
        <x:f>I5098*J5098</x:f>
      </x:c>
      <x:c r="L5098" s="4" t="n">
        <x:v>205.798</x:v>
      </x:c>
      <x:c r="M5098" s="5">
        <x:f>J5098/3.83*100</x:f>
      </x:c>
      <x:c r="N5098" s="6">
        <x:f>M5098*L5098/100</x:f>
      </x:c>
      <x:c r="O5098" s="6">
        <x:f>H5098-N5098</x:f>
      </x:c>
    </x:row>
    <x:row r="5099" spans="1:25">
      <x:c r="A5099" s="0" t="s">
        <x:v>114</x:v>
      </x:c>
      <x:c r="B5099" s="0" t="n">
        <x:v>3057</x:v>
      </x:c>
      <x:c r="C5099" s="0" t="s">
        <x:v>21</x:v>
      </x:c>
      <x:c r="D5099" s="0" t="s">
        <x:v>42</x:v>
      </x:c>
      <x:c r="E5099" s="0" t="s">
        <x:v>43</x:v>
      </x:c>
      <x:c r="F5099" s="0" t="s">
        <x:v>20</x:v>
      </x:c>
      <x:c r="G5099" s="0" t="n">
        <x:v>100</x:v>
      </x:c>
      <x:c r="H5099" s="4" t="n">
        <x:v>30</x:v>
      </x:c>
      <x:c r="I5099" s="4" t="n">
        <x:v>100</x:v>
      </x:c>
      <x:c r="J5099" s="4" t="n">
        <x:v>0.3</x:v>
      </x:c>
      <x:c r="K5099" s="4">
        <x:f>I5099*J5099</x:f>
      </x:c>
      <x:c r="L5099" s="4" t="n">
        <x:v>205.798</x:v>
      </x:c>
      <x:c r="M5099" s="5">
        <x:f>J5099/3.83*100</x:f>
      </x:c>
      <x:c r="N5099" s="6">
        <x:f>M5099*L5099/100</x:f>
      </x:c>
      <x:c r="O5099" s="6">
        <x:f>H5099-N5099</x:f>
      </x:c>
    </x:row>
    <x:row r="5100" spans="1:25">
      <x:c r="A5100" s="0" t="s">
        <x:v>114</x:v>
      </x:c>
      <x:c r="B5100" s="0" t="n">
        <x:v>3057</x:v>
      </x:c>
      <x:c r="C5100" s="0" t="s">
        <x:v>21</x:v>
      </x:c>
      <x:c r="D5100" s="0" t="s">
        <x:v>33</x:v>
      </x:c>
      <x:c r="E5100" s="0" t="s">
        <x:v>45</x:v>
      </x:c>
      <x:c r="F5100" s="0" t="s">
        <x:v>26</x:v>
      </x:c>
      <x:c r="G5100" s="0" t="n">
        <x:v>100</x:v>
      </x:c>
      <x:c r="H5100" s="4" t="n">
        <x:v>147.957</x:v>
      </x:c>
      <x:c r="I5100" s="4" t="n">
        <x:v>100</x:v>
      </x:c>
      <x:c r="J5100" s="4" t="n">
        <x:v>1.48</x:v>
      </x:c>
      <x:c r="K5100" s="4">
        <x:f>I5100*J5100</x:f>
      </x:c>
      <x:c r="L5100" s="4" t="n">
        <x:v>205.798</x:v>
      </x:c>
      <x:c r="M5100" s="5">
        <x:f>J5100/3.83*100</x:f>
      </x:c>
      <x:c r="N5100" s="6">
        <x:f>M5100*L5100/100</x:f>
      </x:c>
      <x:c r="O5100" s="6">
        <x:f>H5100-N5100</x:f>
      </x:c>
    </x:row>
    <x:row r="5101" spans="1:25">
      <x:c r="A5101" s="0" t="s">
        <x:v>114</x:v>
      </x:c>
      <x:c r="B5101" s="0" t="n">
        <x:v>3057</x:v>
      </x:c>
      <x:c r="C5101" s="0" t="s">
        <x:v>21</x:v>
      </x:c>
      <x:c r="D5101" s="0" t="s">
        <x:v>150</x:v>
      </x:c>
      <x:c r="E5101" s="0" t="s">
        <x:v>46</x:v>
      </x:c>
      <x:c r="F5101" s="0" t="s">
        <x:v>26</x:v>
      </x:c>
      <x:c r="G5101" s="0" t="n">
        <x:v>100</x:v>
      </x:c>
      <x:c r="H5101" s="4" t="n">
        <x:v>175</x:v>
      </x:c>
      <x:c r="I5101" s="4" t="n">
        <x:v>100</x:v>
      </x:c>
      <x:c r="J5101" s="4" t="n">
        <x:v>1.75</x:v>
      </x:c>
      <x:c r="K5101" s="4">
        <x:f>I5101*J5101</x:f>
      </x:c>
      <x:c r="L5101" s="4" t="n">
        <x:v>205.798</x:v>
      </x:c>
      <x:c r="M5101" s="5">
        <x:f>J5101/3.83*100</x:f>
      </x:c>
      <x:c r="N5101" s="6">
        <x:f>M5101*L5101/100</x:f>
      </x:c>
      <x:c r="O5101" s="6">
        <x:f>H5101-N5101</x:f>
      </x:c>
    </x:row>
    <x:row r="5102" spans="1:25">
      <x:c r="A5102" s="0" t="s">
        <x:v>159</x:v>
      </x:c>
      <x:c r="B5102" s="0" t="n">
        <x:v>3058</x:v>
      </x:c>
      <x:c r="C5102" s="0" t="s">
        <x:v>21</x:v>
      </x:c>
      <x:c r="D5102" s="0" t="s">
        <x:v>33</x:v>
      </x:c>
      <x:c r="E5102" s="0" t="s">
        <x:v>23</x:v>
      </x:c>
      <x:c r="F5102" s="0" t="s">
        <x:v>20</x:v>
      </x:c>
      <x:c r="G5102" s="0" t="n">
        <x:v>248</x:v>
      </x:c>
      <x:c r="H5102" s="4" t="n">
        <x:v>30.6</x:v>
      </x:c>
      <x:c r="I5102" s="4" t="n">
        <x:v>248</x:v>
      </x:c>
      <x:c r="J5102" s="4" t="n">
        <x:v>0.123</x:v>
      </x:c>
      <x:c r="K5102" s="4">
        <x:f>I5102*J5102</x:f>
      </x:c>
      <x:c r="L5102" s="4" t="n">
        <x:v>57.536</x:v>
      </x:c>
      <x:c r="M5102" s="5">
        <x:f>J5102/0.283*100</x:f>
      </x:c>
      <x:c r="N5102" s="6">
        <x:f>M5102*L5102/100</x:f>
      </x:c>
      <x:c r="O5102" s="6">
        <x:f>H5102-N5102</x:f>
      </x:c>
    </x:row>
    <x:row r="5103" spans="1:25">
      <x:c r="A5103" s="0" t="s">
        <x:v>159</x:v>
      </x:c>
      <x:c r="B5103" s="0" t="n">
        <x:v>3058</x:v>
      </x:c>
      <x:c r="C5103" s="0" t="s">
        <x:v>21</x:v>
      </x:c>
      <x:c r="D5103" s="0" t="s">
        <x:v>28</x:v>
      </x:c>
      <x:c r="E5103" s="0" t="s">
        <x:v>23</x:v>
      </x:c>
      <x:c r="F5103" s="0" t="s">
        <x:v>26</x:v>
      </x:c>
      <x:c r="G5103" s="0" t="n">
        <x:v>248</x:v>
      </x:c>
      <x:c r="H5103" s="4" t="n">
        <x:v>39.88</x:v>
      </x:c>
      <x:c r="I5103" s="4" t="n">
        <x:v>248</x:v>
      </x:c>
      <x:c r="J5103" s="4" t="n">
        <x:v>0.16</x:v>
      </x:c>
      <x:c r="K5103" s="4">
        <x:f>I5103*J5103</x:f>
      </x:c>
      <x:c r="L5103" s="4" t="n">
        <x:v>57.536</x:v>
      </x:c>
      <x:c r="M5103" s="5">
        <x:f>J5103/0.283*100</x:f>
      </x:c>
      <x:c r="N5103" s="6">
        <x:f>M5103*L5103/100</x:f>
      </x:c>
      <x:c r="O5103" s="6">
        <x:f>H5103-N5103</x:f>
      </x:c>
    </x:row>
    <x:row r="5104" spans="1:25">
      <x:c r="A5104" s="0" t="s">
        <x:v>106</x:v>
      </x:c>
      <x:c r="B5104" s="0" t="n">
        <x:v>3064</x:v>
      </x:c>
      <x:c r="C5104" s="0" t="s">
        <x:v>21</x:v>
      </x:c>
      <x:c r="D5104" s="0" t="s">
        <x:v>33</x:v>
      </x:c>
      <x:c r="E5104" s="0" t="s">
        <x:v>73</x:v>
      </x:c>
      <x:c r="F5104" s="0" t="s">
        <x:v>20</x:v>
      </x:c>
      <x:c r="G5104" s="0" t="n">
        <x:v>173</x:v>
      </x:c>
      <x:c r="H5104" s="4" t="n">
        <x:v>31.92</x:v>
      </x:c>
      <x:c r="I5104" s="4" t="n">
        <x:v>173</x:v>
      </x:c>
      <x:c r="J5104" s="4" t="n">
        <x:v>0.185</x:v>
      </x:c>
      <x:c r="K5104" s="4">
        <x:f>I5104*J5104</x:f>
      </x:c>
      <x:c r="L5104" s="4" t="n">
        <x:v>244.808</x:v>
      </x:c>
      <x:c r="M5104" s="5">
        <x:f>J5104/1.951*100</x:f>
      </x:c>
      <x:c r="N5104" s="6">
        <x:f>M5104*L5104/100</x:f>
      </x:c>
      <x:c r="O5104" s="6">
        <x:f>H5104-N5104</x:f>
      </x:c>
    </x:row>
    <x:row r="5105" spans="1:25">
      <x:c r="A5105" s="0" t="s">
        <x:v>106</x:v>
      </x:c>
      <x:c r="B5105" s="0" t="n">
        <x:v>3064</x:v>
      </x:c>
      <x:c r="C5105" s="0" t="s">
        <x:v>21</x:v>
      </x:c>
      <x:c r="D5105" s="0" t="s">
        <x:v>22</x:v>
      </x:c>
      <x:c r="E5105" s="0" t="s">
        <x:v>74</x:v>
      </x:c>
      <x:c r="F5105" s="0" t="s">
        <x:v>20</x:v>
      </x:c>
      <x:c r="G5105" s="0" t="n">
        <x:v>173</x:v>
      </x:c>
      <x:c r="H5105" s="4" t="n">
        <x:v>50.4</x:v>
      </x:c>
      <x:c r="I5105" s="4" t="n">
        <x:v>173</x:v>
      </x:c>
      <x:c r="J5105" s="4" t="n">
        <x:v>0.291</x:v>
      </x:c>
      <x:c r="K5105" s="4">
        <x:f>I5105*J5105</x:f>
      </x:c>
      <x:c r="L5105" s="4" t="n">
        <x:v>244.808</x:v>
      </x:c>
      <x:c r="M5105" s="5">
        <x:f>J5105/1.951*100</x:f>
      </x:c>
      <x:c r="N5105" s="6">
        <x:f>M5105*L5105/100</x:f>
      </x:c>
      <x:c r="O5105" s="6">
        <x:f>H5105-N5105</x:f>
      </x:c>
    </x:row>
    <x:row r="5106" spans="1:25">
      <x:c r="A5106" s="0" t="s">
        <x:v>106</x:v>
      </x:c>
      <x:c r="B5106" s="0" t="n">
        <x:v>3064</x:v>
      </x:c>
      <x:c r="C5106" s="0" t="s">
        <x:v>21</x:v>
      </x:c>
      <x:c r="D5106" s="0" t="s">
        <x:v>22</x:v>
      </x:c>
      <x:c r="E5106" s="0" t="s">
        <x:v>74</x:v>
      </x:c>
      <x:c r="F5106" s="0" t="s">
        <x:v>20</x:v>
      </x:c>
      <x:c r="G5106" s="0" t="n">
        <x:v>173</x:v>
      </x:c>
      <x:c r="H5106" s="4" t="n">
        <x:v>50.4</x:v>
      </x:c>
      <x:c r="I5106" s="4" t="n">
        <x:v>173</x:v>
      </x:c>
      <x:c r="J5106" s="4" t="n">
        <x:v>0.291</x:v>
      </x:c>
      <x:c r="K5106" s="4">
        <x:f>I5106*J5106</x:f>
      </x:c>
      <x:c r="L5106" s="4" t="n">
        <x:v>244.808</x:v>
      </x:c>
      <x:c r="M5106" s="5">
        <x:f>J5106/1.951*100</x:f>
      </x:c>
      <x:c r="N5106" s="6">
        <x:f>M5106*L5106/100</x:f>
      </x:c>
      <x:c r="O5106" s="6">
        <x:f>H5106-N5106</x:f>
      </x:c>
    </x:row>
    <x:row r="5107" spans="1:25">
      <x:c r="A5107" s="0" t="s">
        <x:v>106</x:v>
      </x:c>
      <x:c r="B5107" s="0" t="n">
        <x:v>3064</x:v>
      </x:c>
      <x:c r="C5107" s="0" t="s">
        <x:v>21</x:v>
      </x:c>
      <x:c r="D5107" s="0" t="s">
        <x:v>33</x:v>
      </x:c>
      <x:c r="E5107" s="0" t="s">
        <x:v>73</x:v>
      </x:c>
      <x:c r="F5107" s="0" t="s">
        <x:v>20</x:v>
      </x:c>
      <x:c r="G5107" s="0" t="n">
        <x:v>173</x:v>
      </x:c>
      <x:c r="H5107" s="4" t="n">
        <x:v>46.018</x:v>
      </x:c>
      <x:c r="I5107" s="4" t="n">
        <x:v>173</x:v>
      </x:c>
      <x:c r="J5107" s="4" t="n">
        <x:v>0.266</x:v>
      </x:c>
      <x:c r="K5107" s="4">
        <x:f>I5107*J5107</x:f>
      </x:c>
      <x:c r="L5107" s="4" t="n">
        <x:v>244.808</x:v>
      </x:c>
      <x:c r="M5107" s="5">
        <x:f>J5107/1.951*100</x:f>
      </x:c>
      <x:c r="N5107" s="6">
        <x:f>M5107*L5107/100</x:f>
      </x:c>
      <x:c r="O5107" s="6">
        <x:f>H5107-N5107</x:f>
      </x:c>
    </x:row>
    <x:row r="5108" spans="1:25">
      <x:c r="A5108" s="0" t="s">
        <x:v>106</x:v>
      </x:c>
      <x:c r="B5108" s="0" t="n">
        <x:v>3064</x:v>
      </x:c>
      <x:c r="C5108" s="0" t="s">
        <x:v>21</x:v>
      </x:c>
      <x:c r="D5108" s="0" t="s">
        <x:v>33</x:v>
      </x:c>
      <x:c r="E5108" s="0" t="s">
        <x:v>73</x:v>
      </x:c>
      <x:c r="F5108" s="0" t="s">
        <x:v>26</x:v>
      </x:c>
      <x:c r="G5108" s="0" t="n">
        <x:v>173</x:v>
      </x:c>
      <x:c r="H5108" s="4" t="n">
        <x:v>13.508</x:v>
      </x:c>
      <x:c r="I5108" s="4" t="n">
        <x:v>173</x:v>
      </x:c>
      <x:c r="J5108" s="4" t="n">
        <x:v>0.078</x:v>
      </x:c>
      <x:c r="K5108" s="4">
        <x:f>I5108*J5108</x:f>
      </x:c>
      <x:c r="L5108" s="4" t="n">
        <x:v>244.808</x:v>
      </x:c>
      <x:c r="M5108" s="5">
        <x:f>J5108/1.951*100</x:f>
      </x:c>
      <x:c r="N5108" s="6">
        <x:f>M5108*L5108/100</x:f>
      </x:c>
      <x:c r="O5108" s="6">
        <x:f>H5108-N5108</x:f>
      </x:c>
    </x:row>
    <x:row r="5109" spans="1:25">
      <x:c r="A5109" s="0" t="s">
        <x:v>106</x:v>
      </x:c>
      <x:c r="B5109" s="0" t="n">
        <x:v>3064</x:v>
      </x:c>
      <x:c r="C5109" s="0" t="s">
        <x:v>21</x:v>
      </x:c>
      <x:c r="D5109" s="0" t="s">
        <x:v>36</x:v>
      </x:c>
      <x:c r="E5109" s="0" t="s">
        <x:v>75</x:v>
      </x:c>
      <x:c r="F5109" s="0" t="s">
        <x:v>26</x:v>
      </x:c>
      <x:c r="G5109" s="0" t="n">
        <x:v>173</x:v>
      </x:c>
      <x:c r="H5109" s="4" t="n">
        <x:v>72.662</x:v>
      </x:c>
      <x:c r="I5109" s="4" t="n">
        <x:v>173</x:v>
      </x:c>
      <x:c r="J5109" s="4" t="n">
        <x:v>0.42</x:v>
      </x:c>
      <x:c r="K5109" s="4">
        <x:f>I5109*J5109</x:f>
      </x:c>
      <x:c r="L5109" s="4" t="n">
        <x:v>244.808</x:v>
      </x:c>
      <x:c r="M5109" s="5">
        <x:f>J5109/1.951*100</x:f>
      </x:c>
      <x:c r="N5109" s="6">
        <x:f>M5109*L5109/100</x:f>
      </x:c>
      <x:c r="O5109" s="6">
        <x:f>H5109-N5109</x:f>
      </x:c>
    </x:row>
    <x:row r="5110" spans="1:25">
      <x:c r="A5110" s="0" t="s">
        <x:v>106</x:v>
      </x:c>
      <x:c r="B5110" s="0" t="n">
        <x:v>3064</x:v>
      </x:c>
      <x:c r="C5110" s="0" t="s">
        <x:v>21</x:v>
      </x:c>
      <x:c r="D5110" s="0" t="s">
        <x:v>36</x:v>
      </x:c>
      <x:c r="E5110" s="0" t="s">
        <x:v>76</x:v>
      </x:c>
      <x:c r="F5110" s="0" t="s">
        <x:v>26</x:v>
      </x:c>
      <x:c r="G5110" s="0" t="n">
        <x:v>173</x:v>
      </x:c>
      <x:c r="H5110" s="4" t="n">
        <x:v>72.66</x:v>
      </x:c>
      <x:c r="I5110" s="4" t="n">
        <x:v>173</x:v>
      </x:c>
      <x:c r="J5110" s="4" t="n">
        <x:v>0.42</x:v>
      </x:c>
      <x:c r="K5110" s="4">
        <x:f>I5110*J5110</x:f>
      </x:c>
      <x:c r="L5110" s="4" t="n">
        <x:v>244.808</x:v>
      </x:c>
      <x:c r="M5110" s="5">
        <x:f>J5110/1.951*100</x:f>
      </x:c>
      <x:c r="N5110" s="6">
        <x:f>M5110*L5110/100</x:f>
      </x:c>
      <x:c r="O5110" s="6">
        <x:f>H5110-N5110</x:f>
      </x:c>
    </x:row>
    <x:row r="5111" spans="1:25">
      <x:c r="A5111" s="0" t="s">
        <x:v>90</x:v>
      </x:c>
      <x:c r="B5111" s="0" t="n">
        <x:v>3065</x:v>
      </x:c>
      <x:c r="C5111" s="0" t="s">
        <x:v>21</x:v>
      </x:c>
      <x:c r="D5111" s="0" t="s">
        <x:v>22</x:v>
      </x:c>
      <x:c r="E5111" s="0" t="s">
        <x:v>74</x:v>
      </x:c>
      <x:c r="F5111" s="0" t="s">
        <x:v>20</x:v>
      </x:c>
      <x:c r="G5111" s="0" t="n">
        <x:v>120</x:v>
      </x:c>
      <x:c r="H5111" s="4" t="n">
        <x:v>50.4</x:v>
      </x:c>
      <x:c r="I5111" s="4" t="n">
        <x:v>120</x:v>
      </x:c>
      <x:c r="J5111" s="4" t="n">
        <x:v>0.42</x:v>
      </x:c>
      <x:c r="K5111" s="4">
        <x:f>I5111*J5111</x:f>
      </x:c>
      <x:c r="L5111" s="4" t="n">
        <x:v>171.53</x:v>
      </x:c>
      <x:c r="M5111" s="5">
        <x:f>J5111/1.604*100</x:f>
      </x:c>
      <x:c r="N5111" s="6">
        <x:f>M5111*L5111/100</x:f>
      </x:c>
      <x:c r="O5111" s="6">
        <x:f>H5111-N5111</x:f>
      </x:c>
    </x:row>
    <x:row r="5112" spans="1:25">
      <x:c r="A5112" s="0" t="s">
        <x:v>90</x:v>
      </x:c>
      <x:c r="B5112" s="0" t="n">
        <x:v>3065</x:v>
      </x:c>
      <x:c r="C5112" s="0" t="s">
        <x:v>21</x:v>
      </x:c>
      <x:c r="D5112" s="0" t="s">
        <x:v>33</x:v>
      </x:c>
      <x:c r="E5112" s="0" t="s">
        <x:v>73</x:v>
      </x:c>
      <x:c r="F5112" s="0" t="s">
        <x:v>20</x:v>
      </x:c>
      <x:c r="G5112" s="0" t="n">
        <x:v>120</x:v>
      </x:c>
      <x:c r="H5112" s="4" t="n">
        <x:v>31.92</x:v>
      </x:c>
      <x:c r="I5112" s="4" t="n">
        <x:v>120</x:v>
      </x:c>
      <x:c r="J5112" s="4" t="n">
        <x:v>0.266</x:v>
      </x:c>
      <x:c r="K5112" s="4">
        <x:f>I5112*J5112</x:f>
      </x:c>
      <x:c r="L5112" s="4" t="n">
        <x:v>171.53</x:v>
      </x:c>
      <x:c r="M5112" s="5">
        <x:f>J5112/1.604*100</x:f>
      </x:c>
      <x:c r="N5112" s="6">
        <x:f>M5112*L5112/100</x:f>
      </x:c>
      <x:c r="O5112" s="6">
        <x:f>H5112-N5112</x:f>
      </x:c>
    </x:row>
    <x:row r="5113" spans="1:25">
      <x:c r="A5113" s="0" t="s">
        <x:v>90</x:v>
      </x:c>
      <x:c r="B5113" s="0" t="n">
        <x:v>3065</x:v>
      </x:c>
      <x:c r="C5113" s="0" t="s">
        <x:v>21</x:v>
      </x:c>
      <x:c r="D5113" s="0" t="s">
        <x:v>33</x:v>
      </x:c>
      <x:c r="E5113" s="0" t="s">
        <x:v>73</x:v>
      </x:c>
      <x:c r="F5113" s="0" t="s">
        <x:v>26</x:v>
      </x:c>
      <x:c r="G5113" s="0" t="n">
        <x:v>120</x:v>
      </x:c>
      <x:c r="H5113" s="4" t="n">
        <x:v>9.368</x:v>
      </x:c>
      <x:c r="I5113" s="4" t="n">
        <x:v>120</x:v>
      </x:c>
      <x:c r="J5113" s="4" t="n">
        <x:v>0.078</x:v>
      </x:c>
      <x:c r="K5113" s="4">
        <x:f>I5113*J5113</x:f>
      </x:c>
      <x:c r="L5113" s="4" t="n">
        <x:v>171.53</x:v>
      </x:c>
      <x:c r="M5113" s="5">
        <x:f>J5113/1.604*100</x:f>
      </x:c>
      <x:c r="N5113" s="6">
        <x:f>M5113*L5113/100</x:f>
      </x:c>
      <x:c r="O5113" s="6">
        <x:f>H5113-N5113</x:f>
      </x:c>
    </x:row>
    <x:row r="5114" spans="1:25">
      <x:c r="A5114" s="0" t="s">
        <x:v>90</x:v>
      </x:c>
      <x:c r="B5114" s="0" t="n">
        <x:v>3065</x:v>
      </x:c>
      <x:c r="C5114" s="0" t="s">
        <x:v>21</x:v>
      </x:c>
      <x:c r="D5114" s="0" t="s">
        <x:v>36</x:v>
      </x:c>
      <x:c r="E5114" s="0" t="s">
        <x:v>75</x:v>
      </x:c>
      <x:c r="F5114" s="0" t="s">
        <x:v>26</x:v>
      </x:c>
      <x:c r="G5114" s="0" t="n">
        <x:v>120</x:v>
      </x:c>
      <x:c r="H5114" s="4" t="n">
        <x:v>50.4</x:v>
      </x:c>
      <x:c r="I5114" s="4" t="n">
        <x:v>120</x:v>
      </x:c>
      <x:c r="J5114" s="4" t="n">
        <x:v>0.42</x:v>
      </x:c>
      <x:c r="K5114" s="4">
        <x:f>I5114*J5114</x:f>
      </x:c>
      <x:c r="L5114" s="4" t="n">
        <x:v>171.53</x:v>
      </x:c>
      <x:c r="M5114" s="5">
        <x:f>J5114/1.604*100</x:f>
      </x:c>
      <x:c r="N5114" s="6">
        <x:f>M5114*L5114/100</x:f>
      </x:c>
      <x:c r="O5114" s="6">
        <x:f>H5114-N5114</x:f>
      </x:c>
    </x:row>
    <x:row r="5115" spans="1:25">
      <x:c r="A5115" s="0" t="s">
        <x:v>90</x:v>
      </x:c>
      <x:c r="B5115" s="0" t="n">
        <x:v>3065</x:v>
      </x:c>
      <x:c r="C5115" s="0" t="s">
        <x:v>21</x:v>
      </x:c>
      <x:c r="D5115" s="0" t="s">
        <x:v>36</x:v>
      </x:c>
      <x:c r="E5115" s="0" t="s">
        <x:v>76</x:v>
      </x:c>
      <x:c r="F5115" s="0" t="s">
        <x:v>26</x:v>
      </x:c>
      <x:c r="G5115" s="0" t="n">
        <x:v>120</x:v>
      </x:c>
      <x:c r="H5115" s="4" t="n">
        <x:v>50.402</x:v>
      </x:c>
      <x:c r="I5115" s="4" t="n">
        <x:v>120</x:v>
      </x:c>
      <x:c r="J5115" s="4" t="n">
        <x:v>0.42</x:v>
      </x:c>
      <x:c r="K5115" s="4">
        <x:f>I5115*J5115</x:f>
      </x:c>
      <x:c r="L5115" s="4" t="n">
        <x:v>171.53</x:v>
      </x:c>
      <x:c r="M5115" s="5">
        <x:f>J5115/1.604*100</x:f>
      </x:c>
      <x:c r="N5115" s="6">
        <x:f>M5115*L5115/100</x:f>
      </x:c>
      <x:c r="O5115" s="6">
        <x:f>H5115-N5115</x:f>
      </x:c>
    </x:row>
    <x:row r="5116" spans="1:25">
      <x:c r="A5116" s="0" t="s">
        <x:v>85</x:v>
      </x:c>
      <x:c r="B5116" s="0" t="n">
        <x:v>3067</x:v>
      </x:c>
      <x:c r="C5116" s="0" t="s">
        <x:v>21</x:v>
      </x:c>
      <x:c r="D5116" s="0" t="s">
        <x:v>22</x:v>
      </x:c>
      <x:c r="E5116" s="0" t="s">
        <x:v>74</x:v>
      </x:c>
      <x:c r="F5116" s="0" t="s">
        <x:v>20</x:v>
      </x:c>
      <x:c r="G5116" s="0" t="n">
        <x:v>120</x:v>
      </x:c>
      <x:c r="H5116" s="4" t="n">
        <x:v>50.4</x:v>
      </x:c>
      <x:c r="I5116" s="4" t="n">
        <x:v>120</x:v>
      </x:c>
      <x:c r="J5116" s="4" t="n">
        <x:v>0.42</x:v>
      </x:c>
      <x:c r="K5116" s="4">
        <x:f>I5116*J5116</x:f>
      </x:c>
      <x:c r="L5116" s="4" t="n">
        <x:v>173.218</x:v>
      </x:c>
      <x:c r="M5116" s="5">
        <x:f>J5116/2.024*100</x:f>
      </x:c>
      <x:c r="N5116" s="6">
        <x:f>M5116*L5116/100</x:f>
      </x:c>
      <x:c r="O5116" s="6">
        <x:f>H5116-N5116</x:f>
      </x:c>
    </x:row>
    <x:row r="5117" spans="1:25">
      <x:c r="A5117" s="0" t="s">
        <x:v>85</x:v>
      </x:c>
      <x:c r="B5117" s="0" t="n">
        <x:v>3067</x:v>
      </x:c>
      <x:c r="C5117" s="0" t="s">
        <x:v>21</x:v>
      </x:c>
      <x:c r="D5117" s="0" t="s">
        <x:v>22</x:v>
      </x:c>
      <x:c r="E5117" s="0" t="s">
        <x:v>74</x:v>
      </x:c>
      <x:c r="F5117" s="0" t="s">
        <x:v>20</x:v>
      </x:c>
      <x:c r="G5117" s="0" t="n">
        <x:v>120</x:v>
      </x:c>
      <x:c r="H5117" s="4" t="n">
        <x:v>50.4</x:v>
      </x:c>
      <x:c r="I5117" s="4" t="n">
        <x:v>120</x:v>
      </x:c>
      <x:c r="J5117" s="4" t="n">
        <x:v>0.42</x:v>
      </x:c>
      <x:c r="K5117" s="4">
        <x:f>I5117*J5117</x:f>
      </x:c>
      <x:c r="L5117" s="4" t="n">
        <x:v>173.218</x:v>
      </x:c>
      <x:c r="M5117" s="5">
        <x:f>J5117/2.024*100</x:f>
      </x:c>
      <x:c r="N5117" s="6">
        <x:f>M5117*L5117/100</x:f>
      </x:c>
      <x:c r="O5117" s="6">
        <x:f>H5117-N5117</x:f>
      </x:c>
    </x:row>
    <x:row r="5118" spans="1:25">
      <x:c r="A5118" s="0" t="s">
        <x:v>85</x:v>
      </x:c>
      <x:c r="B5118" s="0" t="n">
        <x:v>3067</x:v>
      </x:c>
      <x:c r="C5118" s="0" t="s">
        <x:v>21</x:v>
      </x:c>
      <x:c r="D5118" s="0" t="s">
        <x:v>33</x:v>
      </x:c>
      <x:c r="E5118" s="0" t="s">
        <x:v>73</x:v>
      </x:c>
      <x:c r="F5118" s="0" t="s">
        <x:v>20</x:v>
      </x:c>
      <x:c r="G5118" s="0" t="n">
        <x:v>120</x:v>
      </x:c>
      <x:c r="H5118" s="4" t="n">
        <x:v>31.92</x:v>
      </x:c>
      <x:c r="I5118" s="4" t="n">
        <x:v>120</x:v>
      </x:c>
      <x:c r="J5118" s="4" t="n">
        <x:v>0.266</x:v>
      </x:c>
      <x:c r="K5118" s="4">
        <x:f>I5118*J5118</x:f>
      </x:c>
      <x:c r="L5118" s="4" t="n">
        <x:v>173.218</x:v>
      </x:c>
      <x:c r="M5118" s="5">
        <x:f>J5118/2.024*100</x:f>
      </x:c>
      <x:c r="N5118" s="6">
        <x:f>M5118*L5118/100</x:f>
      </x:c>
      <x:c r="O5118" s="6">
        <x:f>H5118-N5118</x:f>
      </x:c>
    </x:row>
    <x:row r="5119" spans="1:25">
      <x:c r="A5119" s="0" t="s">
        <x:v>85</x:v>
      </x:c>
      <x:c r="B5119" s="0" t="n">
        <x:v>3067</x:v>
      </x:c>
      <x:c r="C5119" s="0" t="s">
        <x:v>21</x:v>
      </x:c>
      <x:c r="D5119" s="0" t="s">
        <x:v>33</x:v>
      </x:c>
      <x:c r="E5119" s="0" t="s">
        <x:v>73</x:v>
      </x:c>
      <x:c r="F5119" s="0" t="s">
        <x:v>26</x:v>
      </x:c>
      <x:c r="G5119" s="0" t="n">
        <x:v>120</x:v>
      </x:c>
      <x:c r="H5119" s="4" t="n">
        <x:v>9.363</x:v>
      </x:c>
      <x:c r="I5119" s="4" t="n">
        <x:v>120</x:v>
      </x:c>
      <x:c r="J5119" s="4" t="n">
        <x:v>0.078</x:v>
      </x:c>
      <x:c r="K5119" s="4">
        <x:f>I5119*J5119</x:f>
      </x:c>
      <x:c r="L5119" s="4" t="n">
        <x:v>173.218</x:v>
      </x:c>
      <x:c r="M5119" s="5">
        <x:f>J5119/2.024*100</x:f>
      </x:c>
      <x:c r="N5119" s="6">
        <x:f>M5119*L5119/100</x:f>
      </x:c>
      <x:c r="O5119" s="6">
        <x:f>H5119-N5119</x:f>
      </x:c>
    </x:row>
    <x:row r="5120" spans="1:25">
      <x:c r="A5120" s="0" t="s">
        <x:v>85</x:v>
      </x:c>
      <x:c r="B5120" s="0" t="n">
        <x:v>3067</x:v>
      </x:c>
      <x:c r="C5120" s="0" t="s">
        <x:v>21</x:v>
      </x:c>
      <x:c r="D5120" s="0" t="s">
        <x:v>36</x:v>
      </x:c>
      <x:c r="E5120" s="0" t="s">
        <x:v>75</x:v>
      </x:c>
      <x:c r="F5120" s="0" t="s">
        <x:v>26</x:v>
      </x:c>
      <x:c r="G5120" s="0" t="n">
        <x:v>120</x:v>
      </x:c>
      <x:c r="H5120" s="4" t="n">
        <x:v>50.4</x:v>
      </x:c>
      <x:c r="I5120" s="4" t="n">
        <x:v>120</x:v>
      </x:c>
      <x:c r="J5120" s="4" t="n">
        <x:v>0.42</x:v>
      </x:c>
      <x:c r="K5120" s="4">
        <x:f>I5120*J5120</x:f>
      </x:c>
      <x:c r="L5120" s="4" t="n">
        <x:v>173.218</x:v>
      </x:c>
      <x:c r="M5120" s="5">
        <x:f>J5120/2.024*100</x:f>
      </x:c>
      <x:c r="N5120" s="6">
        <x:f>M5120*L5120/100</x:f>
      </x:c>
      <x:c r="O5120" s="6">
        <x:f>H5120-N5120</x:f>
      </x:c>
    </x:row>
    <x:row r="5121" spans="1:25">
      <x:c r="A5121" s="0" t="s">
        <x:v>85</x:v>
      </x:c>
      <x:c r="B5121" s="0" t="n">
        <x:v>3067</x:v>
      </x:c>
      <x:c r="C5121" s="0" t="s">
        <x:v>21</x:v>
      </x:c>
      <x:c r="D5121" s="0" t="s">
        <x:v>36</x:v>
      </x:c>
      <x:c r="E5121" s="0" t="s">
        <x:v>76</x:v>
      </x:c>
      <x:c r="F5121" s="0" t="s">
        <x:v>26</x:v>
      </x:c>
      <x:c r="G5121" s="0" t="n">
        <x:v>120</x:v>
      </x:c>
      <x:c r="H5121" s="4" t="n">
        <x:v>50.401</x:v>
      </x:c>
      <x:c r="I5121" s="4" t="n">
        <x:v>120</x:v>
      </x:c>
      <x:c r="J5121" s="4" t="n">
        <x:v>0.42</x:v>
      </x:c>
      <x:c r="K5121" s="4">
        <x:f>I5121*J5121</x:f>
      </x:c>
      <x:c r="L5121" s="4" t="n">
        <x:v>173.218</x:v>
      </x:c>
      <x:c r="M5121" s="5">
        <x:f>J5121/2.024*100</x:f>
      </x:c>
      <x:c r="N5121" s="6">
        <x:f>M5121*L5121/100</x:f>
      </x:c>
      <x:c r="O5121" s="6">
        <x:f>H5121-N5121</x:f>
      </x:c>
    </x:row>
    <x:row r="5122" spans="1:25">
      <x:c r="A5122" s="0" t="s">
        <x:v>135</x:v>
      </x:c>
      <x:c r="B5122" s="0" t="n">
        <x:v>3075</x:v>
      </x:c>
      <x:c r="C5122" s="0" t="s">
        <x:v>128</x:v>
      </x:c>
      <x:c r="D5122" s="0" t="s">
        <x:v>129</x:v>
      </x:c>
      <x:c r="E5122" s="0" t="s">
        <x:v>130</x:v>
      </x:c>
      <x:c r="F5122" s="0" t="s">
        <x:v>20</x:v>
      </x:c>
      <x:c r="G5122" s="0" t="n">
        <x:v>498</x:v>
      </x:c>
      <x:c r="H5122" s="4" t="n">
        <x:v>250</x:v>
      </x:c>
      <x:c r="I5122" s="4" t="n">
        <x:v>498</x:v>
      </x:c>
      <x:c r="J5122" s="4" t="n">
        <x:v>0.502</x:v>
      </x:c>
      <x:c r="K5122" s="4">
        <x:f>I5122*J5122</x:f>
      </x:c>
      <x:c r="L5122" s="4" t="n">
        <x:v>120.39</x:v>
      </x:c>
      <x:c r="M5122" s="5">
        <x:f>J5122/6.694*100</x:f>
      </x:c>
      <x:c r="N5122" s="6">
        <x:f>M5122*L5122/100</x:f>
      </x:c>
      <x:c r="O5122" s="6">
        <x:f>H5122-N5122</x:f>
      </x:c>
    </x:row>
    <x:row r="5123" spans="1:25">
      <x:c r="A5123" s="0" t="s">
        <x:v>135</x:v>
      </x:c>
      <x:c r="B5123" s="0" t="n">
        <x:v>3075</x:v>
      </x:c>
      <x:c r="C5123" s="0" t="s">
        <x:v>128</x:v>
      </x:c>
      <x:c r="D5123" s="0" t="s">
        <x:v>129</x:v>
      </x:c>
      <x:c r="E5123" s="0" t="s">
        <x:v>130</x:v>
      </x:c>
      <x:c r="F5123" s="0" t="s">
        <x:v>20</x:v>
      </x:c>
      <x:c r="G5123" s="0" t="n">
        <x:v>498</x:v>
      </x:c>
      <x:c r="H5123" s="4" t="n">
        <x:v>250</x:v>
      </x:c>
      <x:c r="I5123" s="4" t="n">
        <x:v>498</x:v>
      </x:c>
      <x:c r="J5123" s="4" t="n">
        <x:v>0.502</x:v>
      </x:c>
      <x:c r="K5123" s="4">
        <x:f>I5123*J5123</x:f>
      </x:c>
      <x:c r="L5123" s="4" t="n">
        <x:v>120.39</x:v>
      </x:c>
      <x:c r="M5123" s="5">
        <x:f>J5123/6.694*100</x:f>
      </x:c>
      <x:c r="N5123" s="6">
        <x:f>M5123*L5123/100</x:f>
      </x:c>
      <x:c r="O5123" s="6">
        <x:f>H5123-N5123</x:f>
      </x:c>
    </x:row>
    <x:row r="5124" spans="1:25">
      <x:c r="A5124" s="0" t="s">
        <x:v>135</x:v>
      </x:c>
      <x:c r="B5124" s="0" t="n">
        <x:v>3075</x:v>
      </x:c>
      <x:c r="C5124" s="0" t="s">
        <x:v>128</x:v>
      </x:c>
      <x:c r="D5124" s="0" t="s">
        <x:v>129</x:v>
      </x:c>
      <x:c r="E5124" s="0" t="s">
        <x:v>130</x:v>
      </x:c>
      <x:c r="F5124" s="0" t="s">
        <x:v>20</x:v>
      </x:c>
      <x:c r="G5124" s="0" t="n">
        <x:v>498</x:v>
      </x:c>
      <x:c r="H5124" s="4" t="n">
        <x:v>250</x:v>
      </x:c>
      <x:c r="I5124" s="4" t="n">
        <x:v>498</x:v>
      </x:c>
      <x:c r="J5124" s="4" t="n">
        <x:v>0.502</x:v>
      </x:c>
      <x:c r="K5124" s="4">
        <x:f>I5124*J5124</x:f>
      </x:c>
      <x:c r="L5124" s="4" t="n">
        <x:v>120.39</x:v>
      </x:c>
      <x:c r="M5124" s="5">
        <x:f>J5124/6.694*100</x:f>
      </x:c>
      <x:c r="N5124" s="6">
        <x:f>M5124*L5124/100</x:f>
      </x:c>
      <x:c r="O5124" s="6">
        <x:f>H5124-N5124</x:f>
      </x:c>
    </x:row>
    <x:row r="5125" spans="1:25">
      <x:c r="A5125" s="0" t="s">
        <x:v>135</x:v>
      </x:c>
      <x:c r="B5125" s="0" t="n">
        <x:v>3075</x:v>
      </x:c>
      <x:c r="C5125" s="0" t="s">
        <x:v>128</x:v>
      </x:c>
      <x:c r="D5125" s="0" t="s">
        <x:v>129</x:v>
      </x:c>
      <x:c r="E5125" s="0" t="s">
        <x:v>130</x:v>
      </x:c>
      <x:c r="F5125" s="0" t="s">
        <x:v>20</x:v>
      </x:c>
      <x:c r="G5125" s="0" t="n">
        <x:v>498</x:v>
      </x:c>
      <x:c r="H5125" s="4" t="n">
        <x:v>250</x:v>
      </x:c>
      <x:c r="I5125" s="4" t="n">
        <x:v>498</x:v>
      </x:c>
      <x:c r="J5125" s="4" t="n">
        <x:v>0.502</x:v>
      </x:c>
      <x:c r="K5125" s="4">
        <x:f>I5125*J5125</x:f>
      </x:c>
      <x:c r="L5125" s="4" t="n">
        <x:v>120.39</x:v>
      </x:c>
      <x:c r="M5125" s="5">
        <x:f>J5125/6.694*100</x:f>
      </x:c>
      <x:c r="N5125" s="6">
        <x:f>M5125*L5125/100</x:f>
      </x:c>
      <x:c r="O5125" s="6">
        <x:f>H5125-N5125</x:f>
      </x:c>
    </x:row>
    <x:row r="5126" spans="1:25">
      <x:c r="A5126" s="0" t="s">
        <x:v>135</x:v>
      </x:c>
      <x:c r="B5126" s="0" t="n">
        <x:v>3075</x:v>
      </x:c>
      <x:c r="C5126" s="0" t="s">
        <x:v>128</x:v>
      </x:c>
      <x:c r="D5126" s="0" t="s">
        <x:v>18</x:v>
      </x:c>
      <x:c r="E5126" s="0" t="s">
        <x:v>19</x:v>
      </x:c>
      <x:c r="F5126" s="0" t="s">
        <x:v>20</x:v>
      </x:c>
      <x:c r="G5126" s="0" t="n">
        <x:v>498</x:v>
      </x:c>
      <x:c r="H5126" s="4" t="n">
        <x:v>300</x:v>
      </x:c>
      <x:c r="I5126" s="4" t="n">
        <x:v>498</x:v>
      </x:c>
      <x:c r="J5126" s="4" t="n">
        <x:v>0.602</x:v>
      </x:c>
      <x:c r="K5126" s="4">
        <x:f>I5126*J5126</x:f>
      </x:c>
      <x:c r="L5126" s="4" t="n">
        <x:v>120.39</x:v>
      </x:c>
      <x:c r="M5126" s="5">
        <x:f>J5126/6.694*100</x:f>
      </x:c>
      <x:c r="N5126" s="6">
        <x:f>M5126*L5126/100</x:f>
      </x:c>
      <x:c r="O5126" s="6">
        <x:f>H5126-N5126</x:f>
      </x:c>
    </x:row>
    <x:row r="5127" spans="1:25">
      <x:c r="A5127" s="0" t="s">
        <x:v>135</x:v>
      </x:c>
      <x:c r="B5127" s="0" t="n">
        <x:v>3075</x:v>
      </x:c>
      <x:c r="C5127" s="0" t="s">
        <x:v>128</x:v>
      </x:c>
      <x:c r="D5127" s="0" t="s">
        <x:v>18</x:v>
      </x:c>
      <x:c r="E5127" s="0" t="s">
        <x:v>19</x:v>
      </x:c>
      <x:c r="F5127" s="0" t="s">
        <x:v>20</x:v>
      </x:c>
      <x:c r="G5127" s="0" t="n">
        <x:v>498</x:v>
      </x:c>
      <x:c r="H5127" s="4" t="n">
        <x:v>300</x:v>
      </x:c>
      <x:c r="I5127" s="4" t="n">
        <x:v>498</x:v>
      </x:c>
      <x:c r="J5127" s="4" t="n">
        <x:v>0.602</x:v>
      </x:c>
      <x:c r="K5127" s="4">
        <x:f>I5127*J5127</x:f>
      </x:c>
      <x:c r="L5127" s="4" t="n">
        <x:v>120.39</x:v>
      </x:c>
      <x:c r="M5127" s="5">
        <x:f>J5127/6.694*100</x:f>
      </x:c>
      <x:c r="N5127" s="6">
        <x:f>M5127*L5127/100</x:f>
      </x:c>
      <x:c r="O5127" s="6">
        <x:f>H5127-N5127</x:f>
      </x:c>
    </x:row>
    <x:row r="5128" spans="1:25">
      <x:c r="A5128" s="0" t="s">
        <x:v>135</x:v>
      </x:c>
      <x:c r="B5128" s="0" t="n">
        <x:v>3075</x:v>
      </x:c>
      <x:c r="C5128" s="0" t="s">
        <x:v>128</x:v>
      </x:c>
      <x:c r="D5128" s="0" t="s">
        <x:v>18</x:v>
      </x:c>
      <x:c r="E5128" s="0" t="s">
        <x:v>19</x:v>
      </x:c>
      <x:c r="F5128" s="0" t="s">
        <x:v>20</x:v>
      </x:c>
      <x:c r="G5128" s="0" t="n">
        <x:v>498</x:v>
      </x:c>
      <x:c r="H5128" s="4" t="n">
        <x:v>300</x:v>
      </x:c>
      <x:c r="I5128" s="4" t="n">
        <x:v>498</x:v>
      </x:c>
      <x:c r="J5128" s="4" t="n">
        <x:v>0.602</x:v>
      </x:c>
      <x:c r="K5128" s="4">
        <x:f>I5128*J5128</x:f>
      </x:c>
      <x:c r="L5128" s="4" t="n">
        <x:v>120.39</x:v>
      </x:c>
      <x:c r="M5128" s="5">
        <x:f>J5128/6.694*100</x:f>
      </x:c>
      <x:c r="N5128" s="6">
        <x:f>M5128*L5128/100</x:f>
      </x:c>
      <x:c r="O5128" s="6">
        <x:f>H5128-N5128</x:f>
      </x:c>
    </x:row>
    <x:row r="5129" spans="1:25">
      <x:c r="A5129" s="0" t="s">
        <x:v>135</x:v>
      </x:c>
      <x:c r="B5129" s="0" t="n">
        <x:v>3075</x:v>
      </x:c>
      <x:c r="C5129" s="0" t="s">
        <x:v>128</x:v>
      </x:c>
      <x:c r="D5129" s="0" t="s">
        <x:v>129</x:v>
      </x:c>
      <x:c r="E5129" s="0" t="s">
        <x:v>130</x:v>
      </x:c>
      <x:c r="F5129" s="0" t="s">
        <x:v>20</x:v>
      </x:c>
      <x:c r="G5129" s="0" t="n">
        <x:v>498</x:v>
      </x:c>
      <x:c r="H5129" s="4" t="n">
        <x:v>250</x:v>
      </x:c>
      <x:c r="I5129" s="4" t="n">
        <x:v>498</x:v>
      </x:c>
      <x:c r="J5129" s="4" t="n">
        <x:v>0.502</x:v>
      </x:c>
      <x:c r="K5129" s="4">
        <x:f>I5129*J5129</x:f>
      </x:c>
      <x:c r="L5129" s="4" t="n">
        <x:v>120.39</x:v>
      </x:c>
      <x:c r="M5129" s="5">
        <x:f>J5129/6.694*100</x:f>
      </x:c>
      <x:c r="N5129" s="6">
        <x:f>M5129*L5129/100</x:f>
      </x:c>
      <x:c r="O5129" s="6">
        <x:f>H5129-N5129</x:f>
      </x:c>
    </x:row>
    <x:row r="5130" spans="1:25">
      <x:c r="A5130" s="0" t="s">
        <x:v>135</x:v>
      </x:c>
      <x:c r="B5130" s="0" t="n">
        <x:v>3075</x:v>
      </x:c>
      <x:c r="C5130" s="0" t="s">
        <x:v>128</x:v>
      </x:c>
      <x:c r="D5130" s="0" t="s">
        <x:v>18</x:v>
      </x:c>
      <x:c r="E5130" s="0" t="s">
        <x:v>19</x:v>
      </x:c>
      <x:c r="F5130" s="0" t="s">
        <x:v>20</x:v>
      </x:c>
      <x:c r="G5130" s="0" t="n">
        <x:v>498</x:v>
      </x:c>
      <x:c r="H5130" s="4" t="n">
        <x:v>300</x:v>
      </x:c>
      <x:c r="I5130" s="4" t="n">
        <x:v>498</x:v>
      </x:c>
      <x:c r="J5130" s="4" t="n">
        <x:v>0.602</x:v>
      </x:c>
      <x:c r="K5130" s="4">
        <x:f>I5130*J5130</x:f>
      </x:c>
      <x:c r="L5130" s="4" t="n">
        <x:v>120.39</x:v>
      </x:c>
      <x:c r="M5130" s="5">
        <x:f>J5130/6.694*100</x:f>
      </x:c>
      <x:c r="N5130" s="6">
        <x:f>M5130*L5130/100</x:f>
      </x:c>
      <x:c r="O5130" s="6">
        <x:f>H5130-N5130</x:f>
      </x:c>
    </x:row>
    <x:row r="5131" spans="1:25">
      <x:c r="A5131" s="0" t="s">
        <x:v>135</x:v>
      </x:c>
      <x:c r="B5131" s="0" t="n">
        <x:v>3075</x:v>
      </x:c>
      <x:c r="C5131" s="0" t="s">
        <x:v>128</x:v>
      </x:c>
      <x:c r="D5131" s="0" t="s">
        <x:v>129</x:v>
      </x:c>
      <x:c r="E5131" s="0" t="s">
        <x:v>130</x:v>
      </x:c>
      <x:c r="F5131" s="0" t="s">
        <x:v>20</x:v>
      </x:c>
      <x:c r="G5131" s="0" t="n">
        <x:v>498</x:v>
      </x:c>
      <x:c r="H5131" s="4" t="n">
        <x:v>250</x:v>
      </x:c>
      <x:c r="I5131" s="4" t="n">
        <x:v>498</x:v>
      </x:c>
      <x:c r="J5131" s="4" t="n">
        <x:v>0.502</x:v>
      </x:c>
      <x:c r="K5131" s="4">
        <x:f>I5131*J5131</x:f>
      </x:c>
      <x:c r="L5131" s="4" t="n">
        <x:v>120.39</x:v>
      </x:c>
      <x:c r="M5131" s="5">
        <x:f>J5131/6.694*100</x:f>
      </x:c>
      <x:c r="N5131" s="6">
        <x:f>M5131*L5131/100</x:f>
      </x:c>
      <x:c r="O5131" s="6">
        <x:f>H5131-N5131</x:f>
      </x:c>
    </x:row>
    <x:row r="5132" spans="1:25">
      <x:c r="A5132" s="0" t="s">
        <x:v>135</x:v>
      </x:c>
      <x:c r="B5132" s="0" t="n">
        <x:v>3075</x:v>
      </x:c>
      <x:c r="C5132" s="0" t="s">
        <x:v>128</x:v>
      </x:c>
      <x:c r="D5132" s="0" t="s">
        <x:v>18</x:v>
      </x:c>
      <x:c r="E5132" s="0" t="s">
        <x:v>19</x:v>
      </x:c>
      <x:c r="F5132" s="0" t="s">
        <x:v>20</x:v>
      </x:c>
      <x:c r="G5132" s="0" t="n">
        <x:v>498</x:v>
      </x:c>
      <x:c r="H5132" s="4" t="n">
        <x:v>300</x:v>
      </x:c>
      <x:c r="I5132" s="4" t="n">
        <x:v>498</x:v>
      </x:c>
      <x:c r="J5132" s="4" t="n">
        <x:v>0.602</x:v>
      </x:c>
      <x:c r="K5132" s="4">
        <x:f>I5132*J5132</x:f>
      </x:c>
      <x:c r="L5132" s="4" t="n">
        <x:v>120.39</x:v>
      </x:c>
      <x:c r="M5132" s="5">
        <x:f>J5132/6.694*100</x:f>
      </x:c>
      <x:c r="N5132" s="6">
        <x:f>M5132*L5132/100</x:f>
      </x:c>
      <x:c r="O5132" s="6">
        <x:f>H5132-N5132</x:f>
      </x:c>
    </x:row>
    <x:row r="5133" spans="1:25">
      <x:c r="A5133" s="0" t="s">
        <x:v>135</x:v>
      </x:c>
      <x:c r="B5133" s="0" t="n">
        <x:v>3075</x:v>
      </x:c>
      <x:c r="C5133" s="0" t="s">
        <x:v>128</x:v>
      </x:c>
      <x:c r="D5133" s="0" t="s">
        <x:v>18</x:v>
      </x:c>
      <x:c r="E5133" s="0" t="s">
        <x:v>19</x:v>
      </x:c>
      <x:c r="F5133" s="0" t="s">
        <x:v>20</x:v>
      </x:c>
      <x:c r="G5133" s="0" t="n">
        <x:v>498</x:v>
      </x:c>
      <x:c r="H5133" s="4" t="n">
        <x:v>300</x:v>
      </x:c>
      <x:c r="I5133" s="4" t="n">
        <x:v>498</x:v>
      </x:c>
      <x:c r="J5133" s="4" t="n">
        <x:v>0.602</x:v>
      </x:c>
      <x:c r="K5133" s="4">
        <x:f>I5133*J5133</x:f>
      </x:c>
      <x:c r="L5133" s="4" t="n">
        <x:v>120.39</x:v>
      </x:c>
      <x:c r="M5133" s="5">
        <x:f>J5133/6.694*100</x:f>
      </x:c>
      <x:c r="N5133" s="6">
        <x:f>M5133*L5133/100</x:f>
      </x:c>
      <x:c r="O5133" s="6">
        <x:f>H5133-N5133</x:f>
      </x:c>
    </x:row>
    <x:row r="5134" spans="1:25">
      <x:c r="A5134" s="0" t="s">
        <x:v>135</x:v>
      </x:c>
      <x:c r="B5134" s="0" t="n">
        <x:v>3075</x:v>
      </x:c>
      <x:c r="C5134" s="0" t="s">
        <x:v>128</x:v>
      </x:c>
      <x:c r="D5134" s="0" t="s">
        <x:v>18</x:v>
      </x:c>
      <x:c r="E5134" s="0" t="s">
        <x:v>19</x:v>
      </x:c>
      <x:c r="F5134" s="0" t="s">
        <x:v>26</x:v>
      </x:c>
      <x:c r="G5134" s="0" t="n">
        <x:v>498</x:v>
      </x:c>
      <x:c r="H5134" s="4" t="n">
        <x:v>42.001</x:v>
      </x:c>
      <x:c r="I5134" s="4" t="n">
        <x:v>498</x:v>
      </x:c>
      <x:c r="J5134" s="4" t="n">
        <x:v>0.07</x:v>
      </x:c>
      <x:c r="K5134" s="4">
        <x:f>I5134*J5134</x:f>
      </x:c>
      <x:c r="L5134" s="4" t="n">
        <x:v>120.39</x:v>
      </x:c>
      <x:c r="M5134" s="5">
        <x:f>J5134/6.694*100</x:f>
      </x:c>
      <x:c r="N5134" s="6">
        <x:f>M5134*L5134/100</x:f>
      </x:c>
      <x:c r="O5134" s="6">
        <x:f>H5134-N5134</x:f>
      </x:c>
    </x:row>
    <x:row r="5135" spans="1:25">
      <x:c r="A5135" s="0" t="s">
        <x:v>96</x:v>
      </x:c>
      <x:c r="B5135" s="0" t="n">
        <x:v>3079</x:v>
      </x:c>
      <x:c r="C5135" s="0" t="s">
        <x:v>21</x:v>
      </x:c>
      <x:c r="D5135" s="0" t="s">
        <x:v>22</x:v>
      </x:c>
      <x:c r="E5135" s="0" t="s">
        <x:v>23</x:v>
      </x:c>
      <x:c r="F5135" s="0" t="s">
        <x:v>20</x:v>
      </x:c>
      <x:c r="G5135" s="0" t="n">
        <x:v>117</x:v>
      </x:c>
      <x:c r="H5135" s="4" t="n">
        <x:v>39.897</x:v>
      </x:c>
      <x:c r="I5135" s="4" t="n">
        <x:v>117</x:v>
      </x:c>
      <x:c r="J5135" s="4" t="n">
        <x:v>0.341</x:v>
      </x:c>
      <x:c r="K5135" s="4">
        <x:f>I5135*J5135</x:f>
      </x:c>
      <x:c r="L5135" s="4" t="n">
        <x:v>225.105</x:v>
      </x:c>
      <x:c r="M5135" s="5">
        <x:f>J5135/4.404*100</x:f>
      </x:c>
      <x:c r="N5135" s="6">
        <x:f>M5135*L5135/100</x:f>
      </x:c>
      <x:c r="O5135" s="6">
        <x:f>H5135-N5135</x:f>
      </x:c>
    </x:row>
    <x:row r="5136" spans="1:25">
      <x:c r="A5136" s="0" t="s">
        <x:v>96</x:v>
      </x:c>
      <x:c r="B5136" s="0" t="n">
        <x:v>3079</x:v>
      </x:c>
      <x:c r="C5136" s="0" t="s">
        <x:v>21</x:v>
      </x:c>
      <x:c r="D5136" s="0" t="s">
        <x:v>22</x:v>
      </x:c>
      <x:c r="E5136" s="0" t="s">
        <x:v>23</x:v>
      </x:c>
      <x:c r="F5136" s="0" t="s">
        <x:v>20</x:v>
      </x:c>
      <x:c r="G5136" s="0" t="n">
        <x:v>117</x:v>
      </x:c>
      <x:c r="H5136" s="4" t="n">
        <x:v>39.897</x:v>
      </x:c>
      <x:c r="I5136" s="4" t="n">
        <x:v>117</x:v>
      </x:c>
      <x:c r="J5136" s="4" t="n">
        <x:v>0.341</x:v>
      </x:c>
      <x:c r="K5136" s="4">
        <x:f>I5136*J5136</x:f>
      </x:c>
      <x:c r="L5136" s="4" t="n">
        <x:v>225.105</x:v>
      </x:c>
      <x:c r="M5136" s="5">
        <x:f>J5136/4.404*100</x:f>
      </x:c>
      <x:c r="N5136" s="6">
        <x:f>M5136*L5136/100</x:f>
      </x:c>
      <x:c r="O5136" s="6">
        <x:f>H5136-N5136</x:f>
      </x:c>
    </x:row>
    <x:row r="5137" spans="1:25">
      <x:c r="A5137" s="0" t="s">
        <x:v>96</x:v>
      </x:c>
      <x:c r="B5137" s="0" t="n">
        <x:v>3079</x:v>
      </x:c>
      <x:c r="C5137" s="0" t="s">
        <x:v>21</x:v>
      </x:c>
      <x:c r="D5137" s="0" t="s">
        <x:v>22</x:v>
      </x:c>
      <x:c r="E5137" s="0" t="s">
        <x:v>23</x:v>
      </x:c>
      <x:c r="F5137" s="0" t="s">
        <x:v>20</x:v>
      </x:c>
      <x:c r="G5137" s="0" t="n">
        <x:v>117</x:v>
      </x:c>
      <x:c r="H5137" s="4" t="n">
        <x:v>10.23</x:v>
      </x:c>
      <x:c r="I5137" s="4" t="n">
        <x:v>117</x:v>
      </x:c>
      <x:c r="J5137" s="4" t="n">
        <x:v>0.087</x:v>
      </x:c>
      <x:c r="K5137" s="4">
        <x:f>I5137*J5137</x:f>
      </x:c>
      <x:c r="L5137" s="4" t="n">
        <x:v>225.105</x:v>
      </x:c>
      <x:c r="M5137" s="5">
        <x:f>J5137/4.404*100</x:f>
      </x:c>
      <x:c r="N5137" s="6">
        <x:f>M5137*L5137/100</x:f>
      </x:c>
      <x:c r="O5137" s="6">
        <x:f>H5137-N5137</x:f>
      </x:c>
    </x:row>
    <x:row r="5138" spans="1:25">
      <x:c r="A5138" s="0" t="s">
        <x:v>96</x:v>
      </x:c>
      <x:c r="B5138" s="0" t="n">
        <x:v>3079</x:v>
      </x:c>
      <x:c r="C5138" s="0" t="s">
        <x:v>21</x:v>
      </x:c>
      <x:c r="D5138" s="0" t="s">
        <x:v>22</x:v>
      </x:c>
      <x:c r="E5138" s="0" t="s">
        <x:v>23</x:v>
      </x:c>
      <x:c r="F5138" s="0" t="s">
        <x:v>20</x:v>
      </x:c>
      <x:c r="G5138" s="0" t="n">
        <x:v>117</x:v>
      </x:c>
      <x:c r="H5138" s="4" t="n">
        <x:v>43.384</x:v>
      </x:c>
      <x:c r="I5138" s="4" t="n">
        <x:v>117</x:v>
      </x:c>
      <x:c r="J5138" s="4" t="n">
        <x:v>0.371</x:v>
      </x:c>
      <x:c r="K5138" s="4">
        <x:f>I5138*J5138</x:f>
      </x:c>
      <x:c r="L5138" s="4" t="n">
        <x:v>225.105</x:v>
      </x:c>
      <x:c r="M5138" s="5">
        <x:f>J5138/4.404*100</x:f>
      </x:c>
      <x:c r="N5138" s="6">
        <x:f>M5138*L5138/100</x:f>
      </x:c>
      <x:c r="O5138" s="6">
        <x:f>H5138-N5138</x:f>
      </x:c>
    </x:row>
    <x:row r="5139" spans="1:25">
      <x:c r="A5139" s="0" t="s">
        <x:v>96</x:v>
      </x:c>
      <x:c r="B5139" s="0" t="n">
        <x:v>3079</x:v>
      </x:c>
      <x:c r="C5139" s="0" t="s">
        <x:v>21</x:v>
      </x:c>
      <x:c r="D5139" s="0" t="s">
        <x:v>22</x:v>
      </x:c>
      <x:c r="E5139" s="0" t="s">
        <x:v>23</x:v>
      </x:c>
      <x:c r="F5139" s="0" t="s">
        <x:v>20</x:v>
      </x:c>
      <x:c r="G5139" s="0" t="n">
        <x:v>117</x:v>
      </x:c>
      <x:c r="H5139" s="4" t="n">
        <x:v>43.384</x:v>
      </x:c>
      <x:c r="I5139" s="4" t="n">
        <x:v>117</x:v>
      </x:c>
      <x:c r="J5139" s="4" t="n">
        <x:v>0.371</x:v>
      </x:c>
      <x:c r="K5139" s="4">
        <x:f>I5139*J5139</x:f>
      </x:c>
      <x:c r="L5139" s="4" t="n">
        <x:v>225.105</x:v>
      </x:c>
      <x:c r="M5139" s="5">
        <x:f>J5139/4.404*100</x:f>
      </x:c>
      <x:c r="N5139" s="6">
        <x:f>M5139*L5139/100</x:f>
      </x:c>
      <x:c r="O5139" s="6">
        <x:f>H5139-N5139</x:f>
      </x:c>
    </x:row>
    <x:row r="5140" spans="1:25">
      <x:c r="A5140" s="0" t="s">
        <x:v>96</x:v>
      </x:c>
      <x:c r="B5140" s="0" t="n">
        <x:v>3079</x:v>
      </x:c>
      <x:c r="C5140" s="0" t="s">
        <x:v>21</x:v>
      </x:c>
      <x:c r="D5140" s="0" t="s">
        <x:v>22</x:v>
      </x:c>
      <x:c r="E5140" s="0" t="s">
        <x:v>23</x:v>
      </x:c>
      <x:c r="F5140" s="0" t="s">
        <x:v>20</x:v>
      </x:c>
      <x:c r="G5140" s="0" t="n">
        <x:v>117</x:v>
      </x:c>
      <x:c r="H5140" s="4" t="n">
        <x:v>43.384</x:v>
      </x:c>
      <x:c r="I5140" s="4" t="n">
        <x:v>117</x:v>
      </x:c>
      <x:c r="J5140" s="4" t="n">
        <x:v>0.371</x:v>
      </x:c>
      <x:c r="K5140" s="4">
        <x:f>I5140*J5140</x:f>
      </x:c>
      <x:c r="L5140" s="4" t="n">
        <x:v>225.105</x:v>
      </x:c>
      <x:c r="M5140" s="5">
        <x:f>J5140/4.404*100</x:f>
      </x:c>
      <x:c r="N5140" s="6">
        <x:f>M5140*L5140/100</x:f>
      </x:c>
      <x:c r="O5140" s="6">
        <x:f>H5140-N5140</x:f>
      </x:c>
    </x:row>
    <x:row r="5141" spans="1:25">
      <x:c r="A5141" s="0" t="s">
        <x:v>96</x:v>
      </x:c>
      <x:c r="B5141" s="0" t="n">
        <x:v>3079</x:v>
      </x:c>
      <x:c r="C5141" s="0" t="s">
        <x:v>21</x:v>
      </x:c>
      <x:c r="D5141" s="0" t="s">
        <x:v>22</x:v>
      </x:c>
      <x:c r="E5141" s="0" t="s">
        <x:v>23</x:v>
      </x:c>
      <x:c r="F5141" s="0" t="s">
        <x:v>20</x:v>
      </x:c>
      <x:c r="G5141" s="0" t="n">
        <x:v>117</x:v>
      </x:c>
      <x:c r="H5141" s="4" t="n">
        <x:v>43.384</x:v>
      </x:c>
      <x:c r="I5141" s="4" t="n">
        <x:v>117</x:v>
      </x:c>
      <x:c r="J5141" s="4" t="n">
        <x:v>0.371</x:v>
      </x:c>
      <x:c r="K5141" s="4">
        <x:f>I5141*J5141</x:f>
      </x:c>
      <x:c r="L5141" s="4" t="n">
        <x:v>225.105</x:v>
      </x:c>
      <x:c r="M5141" s="5">
        <x:f>J5141/4.404*100</x:f>
      </x:c>
      <x:c r="N5141" s="6">
        <x:f>M5141*L5141/100</x:f>
      </x:c>
      <x:c r="O5141" s="6">
        <x:f>H5141-N5141</x:f>
      </x:c>
    </x:row>
    <x:row r="5142" spans="1:25">
      <x:c r="A5142" s="0" t="s">
        <x:v>96</x:v>
      </x:c>
      <x:c r="B5142" s="0" t="n">
        <x:v>3079</x:v>
      </x:c>
      <x:c r="C5142" s="0" t="s">
        <x:v>21</x:v>
      </x:c>
      <x:c r="D5142" s="0" t="s">
        <x:v>22</x:v>
      </x:c>
      <x:c r="E5142" s="0" t="s">
        <x:v>23</x:v>
      </x:c>
      <x:c r="F5142" s="0" t="s">
        <x:v>20</x:v>
      </x:c>
      <x:c r="G5142" s="0" t="n">
        <x:v>117</x:v>
      </x:c>
      <x:c r="H5142" s="4" t="n">
        <x:v>43.384</x:v>
      </x:c>
      <x:c r="I5142" s="4" t="n">
        <x:v>117</x:v>
      </x:c>
      <x:c r="J5142" s="4" t="n">
        <x:v>0.371</x:v>
      </x:c>
      <x:c r="K5142" s="4">
        <x:f>I5142*J5142</x:f>
      </x:c>
      <x:c r="L5142" s="4" t="n">
        <x:v>225.105</x:v>
      </x:c>
      <x:c r="M5142" s="5">
        <x:f>J5142/4.404*100</x:f>
      </x:c>
      <x:c r="N5142" s="6">
        <x:f>M5142*L5142/100</x:f>
      </x:c>
      <x:c r="O5142" s="6">
        <x:f>H5142-N5142</x:f>
      </x:c>
    </x:row>
    <x:row r="5143" spans="1:25">
      <x:c r="A5143" s="0" t="s">
        <x:v>96</x:v>
      </x:c>
      <x:c r="B5143" s="0" t="n">
        <x:v>3079</x:v>
      </x:c>
      <x:c r="C5143" s="0" t="s">
        <x:v>21</x:v>
      </x:c>
      <x:c r="D5143" s="0" t="s">
        <x:v>28</x:v>
      </x:c>
      <x:c r="E5143" s="0" t="s">
        <x:v>19</x:v>
      </x:c>
      <x:c r="F5143" s="0" t="s">
        <x:v>26</x:v>
      </x:c>
      <x:c r="G5143" s="0" t="n">
        <x:v>117</x:v>
      </x:c>
      <x:c r="H5143" s="4" t="n">
        <x:v>30.431</x:v>
      </x:c>
      <x:c r="I5143" s="4" t="n">
        <x:v>117</x:v>
      </x:c>
      <x:c r="J5143" s="4" t="n">
        <x:v>0.26</x:v>
      </x:c>
      <x:c r="K5143" s="4">
        <x:f>I5143*J5143</x:f>
      </x:c>
      <x:c r="L5143" s="4" t="n">
        <x:v>225.105</x:v>
      </x:c>
      <x:c r="M5143" s="5">
        <x:f>J5143/4.404*100</x:f>
      </x:c>
      <x:c r="N5143" s="6">
        <x:f>M5143*L5143/100</x:f>
      </x:c>
      <x:c r="O5143" s="6">
        <x:f>H5143-N5143</x:f>
      </x:c>
    </x:row>
    <x:row r="5144" spans="1:25">
      <x:c r="A5144" s="0" t="s">
        <x:v>96</x:v>
      </x:c>
      <x:c r="B5144" s="0" t="n">
        <x:v>3079</x:v>
      </x:c>
      <x:c r="C5144" s="0" t="s">
        <x:v>21</x:v>
      </x:c>
      <x:c r="D5144" s="0" t="s">
        <x:v>28</x:v>
      </x:c>
      <x:c r="E5144" s="0" t="s">
        <x:v>23</x:v>
      </x:c>
      <x:c r="F5144" s="0" t="s">
        <x:v>26</x:v>
      </x:c>
      <x:c r="G5144" s="0" t="n">
        <x:v>117</x:v>
      </x:c>
      <x:c r="H5144" s="4" t="n">
        <x:v>177.84</x:v>
      </x:c>
      <x:c r="I5144" s="4" t="n">
        <x:v>117</x:v>
      </x:c>
      <x:c r="J5144" s="4" t="n">
        <x:v>1.52</x:v>
      </x:c>
      <x:c r="K5144" s="4">
        <x:f>I5144*J5144</x:f>
      </x:c>
      <x:c r="L5144" s="4" t="n">
        <x:v>225.105</x:v>
      </x:c>
      <x:c r="M5144" s="5">
        <x:f>J5144/4.404*100</x:f>
      </x:c>
      <x:c r="N5144" s="6">
        <x:f>M5144*L5144/100</x:f>
      </x:c>
      <x:c r="O5144" s="6">
        <x:f>H5144-N5144</x:f>
      </x:c>
    </x:row>
    <x:row r="5145" spans="1:25">
      <x:c r="A5145" s="0" t="s">
        <x:v>54</x:v>
      </x:c>
      <x:c r="B5145" s="0" t="n">
        <x:v>3080</x:v>
      </x:c>
      <x:c r="C5145" s="0" t="s">
        <x:v>21</x:v>
      </x:c>
      <x:c r="D5145" s="0" t="s">
        <x:v>22</x:v>
      </x:c>
      <x:c r="E5145" s="0" t="s">
        <x:v>35</x:v>
      </x:c>
      <x:c r="F5145" s="0" t="s">
        <x:v>20</x:v>
      </x:c>
      <x:c r="G5145" s="0" t="n">
        <x:v>173</x:v>
      </x:c>
      <x:c r="H5145" s="4" t="n">
        <x:v>50.4</x:v>
      </x:c>
      <x:c r="I5145" s="4" t="n">
        <x:v>173</x:v>
      </x:c>
      <x:c r="J5145" s="4" t="n">
        <x:v>0.291</x:v>
      </x:c>
      <x:c r="K5145" s="4">
        <x:f>I5145*J5145</x:f>
      </x:c>
      <x:c r="L5145" s="4" t="n">
        <x:v>167.306</x:v>
      </x:c>
      <x:c r="M5145" s="5">
        <x:f>J5145/2.057*100</x:f>
      </x:c>
      <x:c r="N5145" s="6">
        <x:f>M5145*L5145/100</x:f>
      </x:c>
      <x:c r="O5145" s="6">
        <x:f>H5145-N5145</x:f>
      </x:c>
    </x:row>
    <x:row r="5146" spans="1:25">
      <x:c r="A5146" s="0" t="s">
        <x:v>54</x:v>
      </x:c>
      <x:c r="B5146" s="0" t="n">
        <x:v>3080</x:v>
      </x:c>
      <x:c r="C5146" s="0" t="s">
        <x:v>21</x:v>
      </x:c>
      <x:c r="D5146" s="0" t="s">
        <x:v>33</x:v>
      </x:c>
      <x:c r="E5146" s="0" t="s">
        <x:v>34</x:v>
      </x:c>
      <x:c r="F5146" s="0" t="s">
        <x:v>20</x:v>
      </x:c>
      <x:c r="G5146" s="0" t="n">
        <x:v>173</x:v>
      </x:c>
      <x:c r="H5146" s="4" t="n">
        <x:v>46.018</x:v>
      </x:c>
      <x:c r="I5146" s="4" t="n">
        <x:v>173</x:v>
      </x:c>
      <x:c r="J5146" s="4" t="n">
        <x:v>0.266</x:v>
      </x:c>
      <x:c r="K5146" s="4">
        <x:f>I5146*J5146</x:f>
      </x:c>
      <x:c r="L5146" s="4" t="n">
        <x:v>167.306</x:v>
      </x:c>
      <x:c r="M5146" s="5">
        <x:f>J5146/2.057*100</x:f>
      </x:c>
      <x:c r="N5146" s="6">
        <x:f>M5146*L5146/100</x:f>
      </x:c>
      <x:c r="O5146" s="6">
        <x:f>H5146-N5146</x:f>
      </x:c>
    </x:row>
    <x:row r="5147" spans="1:25">
      <x:c r="A5147" s="0" t="s">
        <x:v>54</x:v>
      </x:c>
      <x:c r="B5147" s="0" t="n">
        <x:v>3080</x:v>
      </x:c>
      <x:c r="C5147" s="0" t="s">
        <x:v>21</x:v>
      </x:c>
      <x:c r="D5147" s="0" t="s">
        <x:v>22</x:v>
      </x:c>
      <x:c r="E5147" s="0" t="s">
        <x:v>35</x:v>
      </x:c>
      <x:c r="F5147" s="0" t="s">
        <x:v>20</x:v>
      </x:c>
      <x:c r="G5147" s="0" t="n">
        <x:v>173</x:v>
      </x:c>
      <x:c r="H5147" s="4" t="n">
        <x:v>50.4</x:v>
      </x:c>
      <x:c r="I5147" s="4" t="n">
        <x:v>173</x:v>
      </x:c>
      <x:c r="J5147" s="4" t="n">
        <x:v>0.291</x:v>
      </x:c>
      <x:c r="K5147" s="4">
        <x:f>I5147*J5147</x:f>
      </x:c>
      <x:c r="L5147" s="4" t="n">
        <x:v>167.306</x:v>
      </x:c>
      <x:c r="M5147" s="5">
        <x:f>J5147/2.057*100</x:f>
      </x:c>
      <x:c r="N5147" s="6">
        <x:f>M5147*L5147/100</x:f>
      </x:c>
      <x:c r="O5147" s="6">
        <x:f>H5147-N5147</x:f>
      </x:c>
    </x:row>
    <x:row r="5148" spans="1:25">
      <x:c r="A5148" s="0" t="s">
        <x:v>54</x:v>
      </x:c>
      <x:c r="B5148" s="0" t="n">
        <x:v>3080</x:v>
      </x:c>
      <x:c r="C5148" s="0" t="s">
        <x:v>21</x:v>
      </x:c>
      <x:c r="D5148" s="0" t="s">
        <x:v>22</x:v>
      </x:c>
      <x:c r="E5148" s="0" t="s">
        <x:v>35</x:v>
      </x:c>
      <x:c r="F5148" s="0" t="s">
        <x:v>20</x:v>
      </x:c>
      <x:c r="G5148" s="0" t="n">
        <x:v>173</x:v>
      </x:c>
      <x:c r="H5148" s="4" t="n">
        <x:v>50.4</x:v>
      </x:c>
      <x:c r="I5148" s="4" t="n">
        <x:v>173</x:v>
      </x:c>
      <x:c r="J5148" s="4" t="n">
        <x:v>0.291</x:v>
      </x:c>
      <x:c r="K5148" s="4">
        <x:f>I5148*J5148</x:f>
      </x:c>
      <x:c r="L5148" s="4" t="n">
        <x:v>167.306</x:v>
      </x:c>
      <x:c r="M5148" s="5">
        <x:f>J5148/2.057*100</x:f>
      </x:c>
      <x:c r="N5148" s="6">
        <x:f>M5148*L5148/100</x:f>
      </x:c>
      <x:c r="O5148" s="6">
        <x:f>H5148-N5148</x:f>
      </x:c>
    </x:row>
    <x:row r="5149" spans="1:25">
      <x:c r="A5149" s="0" t="s">
        <x:v>54</x:v>
      </x:c>
      <x:c r="B5149" s="0" t="n">
        <x:v>3080</x:v>
      </x:c>
      <x:c r="C5149" s="0" t="s">
        <x:v>21</x:v>
      </x:c>
      <x:c r="D5149" s="0" t="s">
        <x:v>33</x:v>
      </x:c>
      <x:c r="E5149" s="0" t="s">
        <x:v>34</x:v>
      </x:c>
      <x:c r="F5149" s="0" t="s">
        <x:v>26</x:v>
      </x:c>
      <x:c r="G5149" s="0" t="n">
        <x:v>173</x:v>
      </x:c>
      <x:c r="H5149" s="4" t="n">
        <x:v>13.503</x:v>
      </x:c>
      <x:c r="I5149" s="4" t="n">
        <x:v>173</x:v>
      </x:c>
      <x:c r="J5149" s="4" t="n">
        <x:v>0.078</x:v>
      </x:c>
      <x:c r="K5149" s="4">
        <x:f>I5149*J5149</x:f>
      </x:c>
      <x:c r="L5149" s="4" t="n">
        <x:v>167.306</x:v>
      </x:c>
      <x:c r="M5149" s="5">
        <x:f>J5149/2.057*100</x:f>
      </x:c>
      <x:c r="N5149" s="6">
        <x:f>M5149*L5149/100</x:f>
      </x:c>
      <x:c r="O5149" s="6">
        <x:f>H5149-N5149</x:f>
      </x:c>
    </x:row>
    <x:row r="5150" spans="1:25">
      <x:c r="A5150" s="0" t="s">
        <x:v>54</x:v>
      </x:c>
      <x:c r="B5150" s="0" t="n">
        <x:v>3080</x:v>
      </x:c>
      <x:c r="C5150" s="0" t="s">
        <x:v>21</x:v>
      </x:c>
      <x:c r="D5150" s="0" t="s">
        <x:v>36</x:v>
      </x:c>
      <x:c r="E5150" s="0" t="s">
        <x:v>37</x:v>
      </x:c>
      <x:c r="F5150" s="0" t="s">
        <x:v>26</x:v>
      </x:c>
      <x:c r="G5150" s="0" t="n">
        <x:v>173</x:v>
      </x:c>
      <x:c r="H5150" s="4" t="n">
        <x:v>72.661</x:v>
      </x:c>
      <x:c r="I5150" s="4" t="n">
        <x:v>173</x:v>
      </x:c>
      <x:c r="J5150" s="4" t="n">
        <x:v>0.42</x:v>
      </x:c>
      <x:c r="K5150" s="4">
        <x:f>I5150*J5150</x:f>
      </x:c>
      <x:c r="L5150" s="4" t="n">
        <x:v>167.306</x:v>
      </x:c>
      <x:c r="M5150" s="5">
        <x:f>J5150/2.057*100</x:f>
      </x:c>
      <x:c r="N5150" s="6">
        <x:f>M5150*L5150/100</x:f>
      </x:c>
      <x:c r="O5150" s="6">
        <x:f>H5150-N5150</x:f>
      </x:c>
    </x:row>
    <x:row r="5151" spans="1:25">
      <x:c r="A5151" s="0" t="s">
        <x:v>54</x:v>
      </x:c>
      <x:c r="B5151" s="0" t="n">
        <x:v>3080</x:v>
      </x:c>
      <x:c r="C5151" s="0" t="s">
        <x:v>21</x:v>
      </x:c>
      <x:c r="D5151" s="0" t="s">
        <x:v>36</x:v>
      </x:c>
      <x:c r="E5151" s="0" t="s">
        <x:v>38</x:v>
      </x:c>
      <x:c r="F5151" s="0" t="s">
        <x:v>26</x:v>
      </x:c>
      <x:c r="G5151" s="0" t="n">
        <x:v>173</x:v>
      </x:c>
      <x:c r="H5151" s="4" t="n">
        <x:v>72.605</x:v>
      </x:c>
      <x:c r="I5151" s="4" t="n">
        <x:v>173</x:v>
      </x:c>
      <x:c r="J5151" s="4" t="n">
        <x:v>0.42</x:v>
      </x:c>
      <x:c r="K5151" s="4">
        <x:f>I5151*J5151</x:f>
      </x:c>
      <x:c r="L5151" s="4" t="n">
        <x:v>167.306</x:v>
      </x:c>
      <x:c r="M5151" s="5">
        <x:f>J5151/2.057*100</x:f>
      </x:c>
      <x:c r="N5151" s="6">
        <x:f>M5151*L5151/100</x:f>
      </x:c>
      <x:c r="O5151" s="6">
        <x:f>H5151-N5151</x:f>
      </x:c>
    </x:row>
    <x:row r="5152" spans="1:25">
      <x:c r="A5152" s="0" t="s">
        <x:v>120</x:v>
      </x:c>
      <x:c r="B5152" s="0" t="n">
        <x:v>3081</x:v>
      </x:c>
      <x:c r="C5152" s="0" t="s">
        <x:v>21</x:v>
      </x:c>
      <x:c r="D5152" s="0" t="s">
        <x:v>33</x:v>
      </x:c>
      <x:c r="E5152" s="0" t="s">
        <x:v>73</x:v>
      </x:c>
      <x:c r="F5152" s="0" t="s">
        <x:v>20</x:v>
      </x:c>
      <x:c r="G5152" s="0" t="n">
        <x:v>173</x:v>
      </x:c>
      <x:c r="H5152" s="4" t="n">
        <x:v>46.018</x:v>
      </x:c>
      <x:c r="I5152" s="4" t="n">
        <x:v>173</x:v>
      </x:c>
      <x:c r="J5152" s="4" t="n">
        <x:v>0.266</x:v>
      </x:c>
      <x:c r="K5152" s="4">
        <x:f>I5152*J5152</x:f>
      </x:c>
      <x:c r="L5152" s="4" t="n">
        <x:v>249.013</x:v>
      </x:c>
      <x:c r="M5152" s="5">
        <x:f>J5152/1.475*100</x:f>
      </x:c>
      <x:c r="N5152" s="6">
        <x:f>M5152*L5152/100</x:f>
      </x:c>
      <x:c r="O5152" s="6">
        <x:f>H5152-N5152</x:f>
      </x:c>
    </x:row>
    <x:row r="5153" spans="1:25">
      <x:c r="A5153" s="0" t="s">
        <x:v>120</x:v>
      </x:c>
      <x:c r="B5153" s="0" t="n">
        <x:v>3081</x:v>
      </x:c>
      <x:c r="C5153" s="0" t="s">
        <x:v>21</x:v>
      </x:c>
      <x:c r="D5153" s="0" t="s">
        <x:v>22</x:v>
      </x:c>
      <x:c r="E5153" s="0" t="s">
        <x:v>74</x:v>
      </x:c>
      <x:c r="F5153" s="0" t="s">
        <x:v>20</x:v>
      </x:c>
      <x:c r="G5153" s="0" t="n">
        <x:v>173</x:v>
      </x:c>
      <x:c r="H5153" s="4" t="n">
        <x:v>50.4</x:v>
      </x:c>
      <x:c r="I5153" s="4" t="n">
        <x:v>173</x:v>
      </x:c>
      <x:c r="J5153" s="4" t="n">
        <x:v>0.291</x:v>
      </x:c>
      <x:c r="K5153" s="4">
        <x:f>I5153*J5153</x:f>
      </x:c>
      <x:c r="L5153" s="4" t="n">
        <x:v>249.013</x:v>
      </x:c>
      <x:c r="M5153" s="5">
        <x:f>J5153/1.475*100</x:f>
      </x:c>
      <x:c r="N5153" s="6">
        <x:f>M5153*L5153/100</x:f>
      </x:c>
      <x:c r="O5153" s="6">
        <x:f>H5153-N5153</x:f>
      </x:c>
    </x:row>
    <x:row r="5154" spans="1:25">
      <x:c r="A5154" s="0" t="s">
        <x:v>120</x:v>
      </x:c>
      <x:c r="B5154" s="0" t="n">
        <x:v>3081</x:v>
      </x:c>
      <x:c r="C5154" s="0" t="s">
        <x:v>21</x:v>
      </x:c>
      <x:c r="D5154" s="0" t="s">
        <x:v>33</x:v>
      </x:c>
      <x:c r="E5154" s="0" t="s">
        <x:v>73</x:v>
      </x:c>
      <x:c r="F5154" s="0" t="s">
        <x:v>26</x:v>
      </x:c>
      <x:c r="G5154" s="0" t="n">
        <x:v>173</x:v>
      </x:c>
      <x:c r="H5154" s="4" t="n">
        <x:v>13.497</x:v>
      </x:c>
      <x:c r="I5154" s="4" t="n">
        <x:v>173</x:v>
      </x:c>
      <x:c r="J5154" s="4" t="n">
        <x:v>0.078</x:v>
      </x:c>
      <x:c r="K5154" s="4">
        <x:f>I5154*J5154</x:f>
      </x:c>
      <x:c r="L5154" s="4" t="n">
        <x:v>249.013</x:v>
      </x:c>
      <x:c r="M5154" s="5">
        <x:f>J5154/1.475*100</x:f>
      </x:c>
      <x:c r="N5154" s="6">
        <x:f>M5154*L5154/100</x:f>
      </x:c>
      <x:c r="O5154" s="6">
        <x:f>H5154-N5154</x:f>
      </x:c>
    </x:row>
    <x:row r="5155" spans="1:25">
      <x:c r="A5155" s="0" t="s">
        <x:v>120</x:v>
      </x:c>
      <x:c r="B5155" s="0" t="n">
        <x:v>3081</x:v>
      </x:c>
      <x:c r="C5155" s="0" t="s">
        <x:v>21</x:v>
      </x:c>
      <x:c r="D5155" s="0" t="s">
        <x:v>36</x:v>
      </x:c>
      <x:c r="E5155" s="0" t="s">
        <x:v>75</x:v>
      </x:c>
      <x:c r="F5155" s="0" t="s">
        <x:v>26</x:v>
      </x:c>
      <x:c r="G5155" s="0" t="n">
        <x:v>173</x:v>
      </x:c>
      <x:c r="H5155" s="4" t="n">
        <x:v>72.662</x:v>
      </x:c>
      <x:c r="I5155" s="4" t="n">
        <x:v>173</x:v>
      </x:c>
      <x:c r="J5155" s="4" t="n">
        <x:v>0.42</x:v>
      </x:c>
      <x:c r="K5155" s="4">
        <x:f>I5155*J5155</x:f>
      </x:c>
      <x:c r="L5155" s="4" t="n">
        <x:v>249.013</x:v>
      </x:c>
      <x:c r="M5155" s="5">
        <x:f>J5155/1.475*100</x:f>
      </x:c>
      <x:c r="N5155" s="6">
        <x:f>M5155*L5155/100</x:f>
      </x:c>
      <x:c r="O5155" s="6">
        <x:f>H5155-N5155</x:f>
      </x:c>
    </x:row>
    <x:row r="5156" spans="1:25">
      <x:c r="A5156" s="0" t="s">
        <x:v>120</x:v>
      </x:c>
      <x:c r="B5156" s="0" t="n">
        <x:v>3081</x:v>
      </x:c>
      <x:c r="C5156" s="0" t="s">
        <x:v>21</x:v>
      </x:c>
      <x:c r="D5156" s="0" t="s">
        <x:v>36</x:v>
      </x:c>
      <x:c r="E5156" s="0" t="s">
        <x:v>76</x:v>
      </x:c>
      <x:c r="F5156" s="0" t="s">
        <x:v>26</x:v>
      </x:c>
      <x:c r="G5156" s="0" t="n">
        <x:v>173</x:v>
      </x:c>
      <x:c r="H5156" s="4" t="n">
        <x:v>72.66</x:v>
      </x:c>
      <x:c r="I5156" s="4" t="n">
        <x:v>173</x:v>
      </x:c>
      <x:c r="J5156" s="4" t="n">
        <x:v>0.42</x:v>
      </x:c>
      <x:c r="K5156" s="4">
        <x:f>I5156*J5156</x:f>
      </x:c>
      <x:c r="L5156" s="4" t="n">
        <x:v>249.013</x:v>
      </x:c>
      <x:c r="M5156" s="5">
        <x:f>J5156/1.475*100</x:f>
      </x:c>
      <x:c r="N5156" s="6">
        <x:f>M5156*L5156/100</x:f>
      </x:c>
      <x:c r="O5156" s="6">
        <x:f>H5156-N5156</x:f>
      </x:c>
    </x:row>
    <x:row r="5157" spans="1:25">
      <x:c r="A5157" s="0" t="s">
        <x:v>160</x:v>
      </x:c>
      <x:c r="B5157" s="0" t="n">
        <x:v>3087</x:v>
      </x:c>
      <x:c r="C5157" s="0" t="s">
        <x:v>21</x:v>
      </x:c>
      <x:c r="D5157" s="0" t="s">
        <x:v>33</x:v>
      </x:c>
      <x:c r="E5157" s="0" t="s">
        <x:v>23</x:v>
      </x:c>
      <x:c r="F5157" s="0" t="s">
        <x:v>20</x:v>
      </x:c>
      <x:c r="G5157" s="0" t="n">
        <x:v>150</x:v>
      </x:c>
      <x:c r="H5157" s="4" t="n">
        <x:v>17.04</x:v>
      </x:c>
      <x:c r="I5157" s="4" t="n">
        <x:v>150</x:v>
      </x:c>
      <x:c r="J5157" s="4" t="n">
        <x:v>0.114</x:v>
      </x:c>
      <x:c r="K5157" s="4">
        <x:f>I5157*J5157</x:f>
      </x:c>
      <x:c r="L5157" s="4" t="n">
        <x:v>35.55</x:v>
      </x:c>
      <x:c r="M5157" s="5">
        <x:f>J5157/0.388*100</x:f>
      </x:c>
      <x:c r="N5157" s="6">
        <x:f>M5157*L5157/100</x:f>
      </x:c>
      <x:c r="O5157" s="6">
        <x:f>H5157-N5157</x:f>
      </x:c>
    </x:row>
    <x:row r="5158" spans="1:25">
      <x:c r="A5158" s="0" t="s">
        <x:v>160</x:v>
      </x:c>
      <x:c r="B5158" s="0" t="n">
        <x:v>3087</x:v>
      </x:c>
      <x:c r="C5158" s="0" t="s">
        <x:v>21</x:v>
      </x:c>
      <x:c r="D5158" s="0" t="s">
        <x:v>33</x:v>
      </x:c>
      <x:c r="E5158" s="0" t="s">
        <x:v>23</x:v>
      </x:c>
      <x:c r="F5158" s="0" t="s">
        <x:v>20</x:v>
      </x:c>
      <x:c r="G5158" s="0" t="n">
        <x:v>150</x:v>
      </x:c>
      <x:c r="H5158" s="4" t="n">
        <x:v>17.04</x:v>
      </x:c>
      <x:c r="I5158" s="4" t="n">
        <x:v>150</x:v>
      </x:c>
      <x:c r="J5158" s="4" t="n">
        <x:v>0.114</x:v>
      </x:c>
      <x:c r="K5158" s="4">
        <x:f>I5158*J5158</x:f>
      </x:c>
      <x:c r="L5158" s="4" t="n">
        <x:v>35.55</x:v>
      </x:c>
      <x:c r="M5158" s="5">
        <x:f>J5158/0.388*100</x:f>
      </x:c>
      <x:c r="N5158" s="6">
        <x:f>M5158*L5158/100</x:f>
      </x:c>
      <x:c r="O5158" s="6">
        <x:f>H5158-N5158</x:f>
      </x:c>
    </x:row>
    <x:row r="5159" spans="1:25">
      <x:c r="A5159" s="0" t="s">
        <x:v>160</x:v>
      </x:c>
      <x:c r="B5159" s="0" t="n">
        <x:v>3087</x:v>
      </x:c>
      <x:c r="C5159" s="0" t="s">
        <x:v>21</x:v>
      </x:c>
      <x:c r="D5159" s="0" t="s">
        <x:v>28</x:v>
      </x:c>
      <x:c r="E5159" s="0" t="s">
        <x:v>23</x:v>
      </x:c>
      <x:c r="F5159" s="0" t="s">
        <x:v>26</x:v>
      </x:c>
      <x:c r="G5159" s="0" t="n">
        <x:v>150</x:v>
      </x:c>
      <x:c r="H5159" s="4" t="n">
        <x:v>24</x:v>
      </x:c>
      <x:c r="I5159" s="4" t="n">
        <x:v>150</x:v>
      </x:c>
      <x:c r="J5159" s="4" t="n">
        <x:v>0.16</x:v>
      </x:c>
      <x:c r="K5159" s="4">
        <x:f>I5159*J5159</x:f>
      </x:c>
      <x:c r="L5159" s="4" t="n">
        <x:v>35.55</x:v>
      </x:c>
      <x:c r="M5159" s="5">
        <x:f>J5159/0.388*100</x:f>
      </x:c>
      <x:c r="N5159" s="6">
        <x:f>M5159*L5159/100</x:f>
      </x:c>
      <x:c r="O5159" s="6">
        <x:f>H5159-N5159</x:f>
      </x:c>
    </x:row>
    <x:row r="5160" spans="1:25">
      <x:c r="A5160" s="0" t="s">
        <x:v>159</x:v>
      </x:c>
      <x:c r="B5160" s="0" t="n">
        <x:v>3088</x:v>
      </x:c>
      <x:c r="C5160" s="0" t="s">
        <x:v>21</x:v>
      </x:c>
      <x:c r="D5160" s="0" t="s">
        <x:v>33</x:v>
      </x:c>
      <x:c r="E5160" s="0" t="s">
        <x:v>23</x:v>
      </x:c>
      <x:c r="F5160" s="0" t="s">
        <x:v>20</x:v>
      </x:c>
      <x:c r="G5160" s="0" t="n">
        <x:v>134</x:v>
      </x:c>
      <x:c r="H5160" s="4" t="n">
        <x:v>17.04</x:v>
      </x:c>
      <x:c r="I5160" s="4" t="n">
        <x:v>134</x:v>
      </x:c>
      <x:c r="J5160" s="4" t="n">
        <x:v>0.127</x:v>
      </x:c>
      <x:c r="K5160" s="4">
        <x:f>I5160*J5160</x:f>
      </x:c>
      <x:c r="L5160" s="4" t="n">
        <x:v>33.5</x:v>
      </x:c>
      <x:c r="M5160" s="5">
        <x:f>J5160/0.287*100</x:f>
      </x:c>
      <x:c r="N5160" s="6">
        <x:f>M5160*L5160/100</x:f>
      </x:c>
      <x:c r="O5160" s="6">
        <x:f>H5160-N5160</x:f>
      </x:c>
    </x:row>
    <x:row r="5161" spans="1:25">
      <x:c r="A5161" s="0" t="s">
        <x:v>159</x:v>
      </x:c>
      <x:c r="B5161" s="0" t="n">
        <x:v>3088</x:v>
      </x:c>
      <x:c r="C5161" s="0" t="s">
        <x:v>21</x:v>
      </x:c>
      <x:c r="D5161" s="0" t="s">
        <x:v>28</x:v>
      </x:c>
      <x:c r="E5161" s="0" t="s">
        <x:v>23</x:v>
      </x:c>
      <x:c r="F5161" s="0" t="s">
        <x:v>26</x:v>
      </x:c>
      <x:c r="G5161" s="0" t="n">
        <x:v>134</x:v>
      </x:c>
      <x:c r="H5161" s="4" t="n">
        <x:v>21.44</x:v>
      </x:c>
      <x:c r="I5161" s="4" t="n">
        <x:v>134</x:v>
      </x:c>
      <x:c r="J5161" s="4" t="n">
        <x:v>0.16</x:v>
      </x:c>
      <x:c r="K5161" s="4">
        <x:f>I5161*J5161</x:f>
      </x:c>
      <x:c r="L5161" s="4" t="n">
        <x:v>33.5</x:v>
      </x:c>
      <x:c r="M5161" s="5">
        <x:f>J5161/0.287*100</x:f>
      </x:c>
      <x:c r="N5161" s="6">
        <x:f>M5161*L5161/100</x:f>
      </x:c>
      <x:c r="O5161" s="6">
        <x:f>H5161-N5161</x:f>
      </x:c>
    </x:row>
    <x:row r="5162" spans="1:25">
      <x:c r="A5162" s="0" t="s">
        <x:v>159</x:v>
      </x:c>
      <x:c r="B5162" s="0" t="n">
        <x:v>3089</x:v>
      </x:c>
      <x:c r="C5162" s="0" t="s">
        <x:v>21</x:v>
      </x:c>
      <x:c r="D5162" s="0" t="s">
        <x:v>33</x:v>
      </x:c>
      <x:c r="E5162" s="0" t="s">
        <x:v>23</x:v>
      </x:c>
      <x:c r="F5162" s="0" t="s">
        <x:v>20</x:v>
      </x:c>
      <x:c r="G5162" s="0" t="n">
        <x:v>90</x:v>
      </x:c>
      <x:c r="H5162" s="4" t="n">
        <x:v>30.6</x:v>
      </x:c>
      <x:c r="I5162" s="4" t="n">
        <x:v>90</x:v>
      </x:c>
      <x:c r="J5162" s="4" t="n">
        <x:v>0.34</x:v>
      </x:c>
      <x:c r="K5162" s="4">
        <x:f>I5162*J5162</x:f>
      </x:c>
      <x:c r="L5162" s="4" t="n">
        <x:v>15.48</x:v>
      </x:c>
      <x:c r="M5162" s="5">
        <x:f>J5162/0.84*100</x:f>
      </x:c>
      <x:c r="N5162" s="6">
        <x:f>M5162*L5162/100</x:f>
      </x:c>
      <x:c r="O5162" s="6">
        <x:f>H5162-N5162</x:f>
      </x:c>
    </x:row>
    <x:row r="5163" spans="1:25">
      <x:c r="A5163" s="0" t="s">
        <x:v>159</x:v>
      </x:c>
      <x:c r="B5163" s="0" t="n">
        <x:v>3089</x:v>
      </x:c>
      <x:c r="C5163" s="0" t="s">
        <x:v>21</x:v>
      </x:c>
      <x:c r="D5163" s="0" t="s">
        <x:v>33</x:v>
      </x:c>
      <x:c r="E5163" s="0" t="s">
        <x:v>23</x:v>
      </x:c>
      <x:c r="F5163" s="0" t="s">
        <x:v>20</x:v>
      </x:c>
      <x:c r="G5163" s="0" t="n">
        <x:v>90</x:v>
      </x:c>
      <x:c r="H5163" s="4" t="n">
        <x:v>30.6</x:v>
      </x:c>
      <x:c r="I5163" s="4" t="n">
        <x:v>90</x:v>
      </x:c>
      <x:c r="J5163" s="4" t="n">
        <x:v>0.34</x:v>
      </x:c>
      <x:c r="K5163" s="4">
        <x:f>I5163*J5163</x:f>
      </x:c>
      <x:c r="L5163" s="4" t="n">
        <x:v>15.48</x:v>
      </x:c>
      <x:c r="M5163" s="5">
        <x:f>J5163/0.84*100</x:f>
      </x:c>
      <x:c r="N5163" s="6">
        <x:f>M5163*L5163/100</x:f>
      </x:c>
      <x:c r="O5163" s="6">
        <x:f>H5163-N5163</x:f>
      </x:c>
    </x:row>
    <x:row r="5164" spans="1:25">
      <x:c r="A5164" s="0" t="s">
        <x:v>159</x:v>
      </x:c>
      <x:c r="B5164" s="0" t="n">
        <x:v>3089</x:v>
      </x:c>
      <x:c r="C5164" s="0" t="s">
        <x:v>21</x:v>
      </x:c>
      <x:c r="D5164" s="0" t="s">
        <x:v>28</x:v>
      </x:c>
      <x:c r="E5164" s="0" t="s">
        <x:v>23</x:v>
      </x:c>
      <x:c r="F5164" s="0" t="s">
        <x:v>26</x:v>
      </x:c>
      <x:c r="G5164" s="0" t="n">
        <x:v>90</x:v>
      </x:c>
      <x:c r="H5164" s="4" t="n">
        <x:v>14.4</x:v>
      </x:c>
      <x:c r="I5164" s="4" t="n">
        <x:v>90</x:v>
      </x:c>
      <x:c r="J5164" s="4" t="n">
        <x:v>0.16</x:v>
      </x:c>
      <x:c r="K5164" s="4">
        <x:f>I5164*J5164</x:f>
      </x:c>
      <x:c r="L5164" s="4" t="n">
        <x:v>15.48</x:v>
      </x:c>
      <x:c r="M5164" s="5">
        <x:f>J5164/0.84*100</x:f>
      </x:c>
      <x:c r="N5164" s="6">
        <x:f>M5164*L5164/100</x:f>
      </x:c>
      <x:c r="O5164" s="6">
        <x:f>H5164-N5164</x:f>
      </x:c>
    </x:row>
    <x:row r="5165" spans="1:25">
      <x:c r="A5165" s="0" t="s">
        <x:v>160</x:v>
      </x:c>
      <x:c r="B5165" s="0" t="n">
        <x:v>3090</x:v>
      </x:c>
      <x:c r="C5165" s="0" t="s">
        <x:v>21</x:v>
      </x:c>
      <x:c r="D5165" s="0" t="s">
        <x:v>33</x:v>
      </x:c>
      <x:c r="E5165" s="0" t="s">
        <x:v>23</x:v>
      </x:c>
      <x:c r="F5165" s="0" t="s">
        <x:v>20</x:v>
      </x:c>
      <x:c r="G5165" s="0" t="n">
        <x:v>60</x:v>
      </x:c>
      <x:c r="H5165" s="4" t="n">
        <x:v>4.2</x:v>
      </x:c>
      <x:c r="I5165" s="4" t="n">
        <x:v>60</x:v>
      </x:c>
      <x:c r="J5165" s="4" t="n">
        <x:v>0.07</x:v>
      </x:c>
      <x:c r="K5165" s="4">
        <x:f>I5165*J5165</x:f>
      </x:c>
      <x:c r="L5165" s="4" t="n">
        <x:v>10.02</x:v>
      </x:c>
      <x:c r="M5165" s="5">
        <x:f>J5165/0.23*100</x:f>
      </x:c>
      <x:c r="N5165" s="6">
        <x:f>M5165*L5165/100</x:f>
      </x:c>
      <x:c r="O5165" s="6">
        <x:f>H5165-N5165</x:f>
      </x:c>
    </x:row>
    <x:row r="5166" spans="1:25">
      <x:c r="A5166" s="0" t="s">
        <x:v>160</x:v>
      </x:c>
      <x:c r="B5166" s="0" t="n">
        <x:v>3090</x:v>
      </x:c>
      <x:c r="C5166" s="0" t="s">
        <x:v>21</x:v>
      </x:c>
      <x:c r="D5166" s="0" t="s">
        <x:v>28</x:v>
      </x:c>
      <x:c r="E5166" s="0" t="s">
        <x:v>23</x:v>
      </x:c>
      <x:c r="F5166" s="0" t="s">
        <x:v>26</x:v>
      </x:c>
      <x:c r="G5166" s="0" t="n">
        <x:v>60</x:v>
      </x:c>
      <x:c r="H5166" s="4" t="n">
        <x:v>9.6</x:v>
      </x:c>
      <x:c r="I5166" s="4" t="n">
        <x:v>60</x:v>
      </x:c>
      <x:c r="J5166" s="4" t="n">
        <x:v>0.16</x:v>
      </x:c>
      <x:c r="K5166" s="4">
        <x:f>I5166*J5166</x:f>
      </x:c>
      <x:c r="L5166" s="4" t="n">
        <x:v>10.02</x:v>
      </x:c>
      <x:c r="M5166" s="5">
        <x:f>J5166/0.23*100</x:f>
      </x:c>
      <x:c r="N5166" s="6">
        <x:f>M5166*L5166/100</x:f>
      </x:c>
      <x:c r="O5166" s="6">
        <x:f>H5166-N5166</x:f>
      </x:c>
    </x:row>
    <x:row r="5167" spans="1:25">
      <x:c r="A5167" s="0" t="s">
        <x:v>160</x:v>
      </x:c>
      <x:c r="B5167" s="0" t="n">
        <x:v>3091</x:v>
      </x:c>
      <x:c r="C5167" s="0" t="s">
        <x:v>21</x:v>
      </x:c>
      <x:c r="D5167" s="0" t="s">
        <x:v>33</x:v>
      </x:c>
      <x:c r="E5167" s="0" t="s">
        <x:v>23</x:v>
      </x:c>
      <x:c r="F5167" s="0" t="s">
        <x:v>20</x:v>
      </x:c>
      <x:c r="G5167" s="0" t="n">
        <x:v>42</x:v>
      </x:c>
      <x:c r="H5167" s="4" t="n">
        <x:v>30.6</x:v>
      </x:c>
      <x:c r="I5167" s="4" t="n">
        <x:v>42</x:v>
      </x:c>
      <x:c r="J5167" s="4" t="n">
        <x:v>0.729</x:v>
      </x:c>
      <x:c r="K5167" s="4">
        <x:f>I5167*J5167</x:f>
      </x:c>
      <x:c r="L5167" s="4" t="n">
        <x:v>18.438</x:v>
      </x:c>
      <x:c r="M5167" s="5">
        <x:f>J5167/1.618*100</x:f>
      </x:c>
      <x:c r="N5167" s="6">
        <x:f>M5167*L5167/100</x:f>
      </x:c>
      <x:c r="O5167" s="6">
        <x:f>H5167-N5167</x:f>
      </x:c>
    </x:row>
    <x:row r="5168" spans="1:25">
      <x:c r="A5168" s="0" t="s">
        <x:v>160</x:v>
      </x:c>
      <x:c r="B5168" s="0" t="n">
        <x:v>3091</x:v>
      </x:c>
      <x:c r="C5168" s="0" t="s">
        <x:v>21</x:v>
      </x:c>
      <x:c r="D5168" s="0" t="s">
        <x:v>33</x:v>
      </x:c>
      <x:c r="E5168" s="0" t="s">
        <x:v>23</x:v>
      </x:c>
      <x:c r="F5168" s="0" t="s">
        <x:v>20</x:v>
      </x:c>
      <x:c r="G5168" s="0" t="n">
        <x:v>42</x:v>
      </x:c>
      <x:c r="H5168" s="4" t="n">
        <x:v>30.6</x:v>
      </x:c>
      <x:c r="I5168" s="4" t="n">
        <x:v>42</x:v>
      </x:c>
      <x:c r="J5168" s="4" t="n">
        <x:v>0.729</x:v>
      </x:c>
      <x:c r="K5168" s="4">
        <x:f>I5168*J5168</x:f>
      </x:c>
      <x:c r="L5168" s="4" t="n">
        <x:v>18.438</x:v>
      </x:c>
      <x:c r="M5168" s="5">
        <x:f>J5168/1.618*100</x:f>
      </x:c>
      <x:c r="N5168" s="6">
        <x:f>M5168*L5168/100</x:f>
      </x:c>
      <x:c r="O5168" s="6">
        <x:f>H5168-N5168</x:f>
      </x:c>
    </x:row>
    <x:row r="5169" spans="1:25">
      <x:c r="A5169" s="0" t="s">
        <x:v>160</x:v>
      </x:c>
      <x:c r="B5169" s="0" t="n">
        <x:v>3091</x:v>
      </x:c>
      <x:c r="C5169" s="0" t="s">
        <x:v>21</x:v>
      </x:c>
      <x:c r="D5169" s="0" t="s">
        <x:v>28</x:v>
      </x:c>
      <x:c r="E5169" s="0" t="s">
        <x:v>23</x:v>
      </x:c>
      <x:c r="F5169" s="0" t="s">
        <x:v>26</x:v>
      </x:c>
      <x:c r="G5169" s="0" t="n">
        <x:v>42</x:v>
      </x:c>
      <x:c r="H5169" s="4" t="n">
        <x:v>6.72</x:v>
      </x:c>
      <x:c r="I5169" s="4" t="n">
        <x:v>42</x:v>
      </x:c>
      <x:c r="J5169" s="4" t="n">
        <x:v>0.16</x:v>
      </x:c>
      <x:c r="K5169" s="4">
        <x:f>I5169*J5169</x:f>
      </x:c>
      <x:c r="L5169" s="4" t="n">
        <x:v>18.438</x:v>
      </x:c>
      <x:c r="M5169" s="5">
        <x:f>J5169/1.618*100</x:f>
      </x:c>
      <x:c r="N5169" s="6">
        <x:f>M5169*L5169/100</x:f>
      </x:c>
      <x:c r="O5169" s="6">
        <x:f>H5169-N5169</x:f>
      </x:c>
    </x:row>
    <x:row r="5170" spans="1:25">
      <x:c r="A5170" s="0" t="s">
        <x:v>141</x:v>
      </x:c>
      <x:c r="B5170" s="0" t="n">
        <x:v>3092</x:v>
      </x:c>
      <x:c r="C5170" s="0" t="s">
        <x:v>21</x:v>
      </x:c>
      <x:c r="D5170" s="0" t="s">
        <x:v>22</x:v>
      </x:c>
      <x:c r="E5170" s="0" t="s">
        <x:v>23</x:v>
      </x:c>
      <x:c r="F5170" s="0" t="s">
        <x:v>20</x:v>
      </x:c>
      <x:c r="G5170" s="0" t="n">
        <x:v>116</x:v>
      </x:c>
      <x:c r="H5170" s="4" t="n">
        <x:v>43.384</x:v>
      </x:c>
      <x:c r="I5170" s="4" t="n">
        <x:v>116</x:v>
      </x:c>
      <x:c r="J5170" s="4" t="n">
        <x:v>0.374</x:v>
      </x:c>
      <x:c r="K5170" s="4">
        <x:f>I5170*J5170</x:f>
      </x:c>
      <x:c r="L5170" s="4" t="n">
        <x:v>164.805</x:v>
      </x:c>
      <x:c r="M5170" s="5">
        <x:f>J5170/3.246*100</x:f>
      </x:c>
      <x:c r="N5170" s="6">
        <x:f>M5170*L5170/100</x:f>
      </x:c>
      <x:c r="O5170" s="6">
        <x:f>H5170-N5170</x:f>
      </x:c>
    </x:row>
    <x:row r="5171" spans="1:25">
      <x:c r="A5171" s="0" t="s">
        <x:v>141</x:v>
      </x:c>
      <x:c r="B5171" s="0" t="n">
        <x:v>3092</x:v>
      </x:c>
      <x:c r="C5171" s="0" t="s">
        <x:v>21</x:v>
      </x:c>
      <x:c r="D5171" s="0" t="s">
        <x:v>22</x:v>
      </x:c>
      <x:c r="E5171" s="0" t="s">
        <x:v>23</x:v>
      </x:c>
      <x:c r="F5171" s="0" t="s">
        <x:v>20</x:v>
      </x:c>
      <x:c r="G5171" s="0" t="n">
        <x:v>116</x:v>
      </x:c>
      <x:c r="H5171" s="4" t="n">
        <x:v>43.384</x:v>
      </x:c>
      <x:c r="I5171" s="4" t="n">
        <x:v>116</x:v>
      </x:c>
      <x:c r="J5171" s="4" t="n">
        <x:v>0.374</x:v>
      </x:c>
      <x:c r="K5171" s="4">
        <x:f>I5171*J5171</x:f>
      </x:c>
      <x:c r="L5171" s="4" t="n">
        <x:v>164.805</x:v>
      </x:c>
      <x:c r="M5171" s="5">
        <x:f>J5171/3.246*100</x:f>
      </x:c>
      <x:c r="N5171" s="6">
        <x:f>M5171*L5171/100</x:f>
      </x:c>
      <x:c r="O5171" s="6">
        <x:f>H5171-N5171</x:f>
      </x:c>
    </x:row>
    <x:row r="5172" spans="1:25">
      <x:c r="A5172" s="0" t="s">
        <x:v>141</x:v>
      </x:c>
      <x:c r="B5172" s="0" t="n">
        <x:v>3092</x:v>
      </x:c>
      <x:c r="C5172" s="0" t="s">
        <x:v>21</x:v>
      </x:c>
      <x:c r="D5172" s="0" t="s">
        <x:v>22</x:v>
      </x:c>
      <x:c r="E5172" s="0" t="s">
        <x:v>23</x:v>
      </x:c>
      <x:c r="F5172" s="0" t="s">
        <x:v>20</x:v>
      </x:c>
      <x:c r="G5172" s="0" t="n">
        <x:v>116</x:v>
      </x:c>
      <x:c r="H5172" s="4" t="n">
        <x:v>39.897</x:v>
      </x:c>
      <x:c r="I5172" s="4" t="n">
        <x:v>116</x:v>
      </x:c>
      <x:c r="J5172" s="4" t="n">
        <x:v>0.344</x:v>
      </x:c>
      <x:c r="K5172" s="4">
        <x:f>I5172*J5172</x:f>
      </x:c>
      <x:c r="L5172" s="4" t="n">
        <x:v>164.805</x:v>
      </x:c>
      <x:c r="M5172" s="5">
        <x:f>J5172/3.246*100</x:f>
      </x:c>
      <x:c r="N5172" s="6">
        <x:f>M5172*L5172/100</x:f>
      </x:c>
      <x:c r="O5172" s="6">
        <x:f>H5172-N5172</x:f>
      </x:c>
    </x:row>
    <x:row r="5173" spans="1:25">
      <x:c r="A5173" s="0" t="s">
        <x:v>141</x:v>
      </x:c>
      <x:c r="B5173" s="0" t="n">
        <x:v>3092</x:v>
      </x:c>
      <x:c r="C5173" s="0" t="s">
        <x:v>21</x:v>
      </x:c>
      <x:c r="D5173" s="0" t="s">
        <x:v>22</x:v>
      </x:c>
      <x:c r="E5173" s="0" t="s">
        <x:v>23</x:v>
      </x:c>
      <x:c r="F5173" s="0" t="s">
        <x:v>20</x:v>
      </x:c>
      <x:c r="G5173" s="0" t="n">
        <x:v>116</x:v>
      </x:c>
      <x:c r="H5173" s="4" t="n">
        <x:v>43.384</x:v>
      </x:c>
      <x:c r="I5173" s="4" t="n">
        <x:v>116</x:v>
      </x:c>
      <x:c r="J5173" s="4" t="n">
        <x:v>0.374</x:v>
      </x:c>
      <x:c r="K5173" s="4">
        <x:f>I5173*J5173</x:f>
      </x:c>
      <x:c r="L5173" s="4" t="n">
        <x:v>164.805</x:v>
      </x:c>
      <x:c r="M5173" s="5">
        <x:f>J5173/3.246*100</x:f>
      </x:c>
      <x:c r="N5173" s="6">
        <x:f>M5173*L5173/100</x:f>
      </x:c>
      <x:c r="O5173" s="6">
        <x:f>H5173-N5173</x:f>
      </x:c>
    </x:row>
    <x:row r="5174" spans="1:25">
      <x:c r="A5174" s="0" t="s">
        <x:v>141</x:v>
      </x:c>
      <x:c r="B5174" s="0" t="n">
        <x:v>3092</x:v>
      </x:c>
      <x:c r="C5174" s="0" t="s">
        <x:v>21</x:v>
      </x:c>
      <x:c r="D5174" s="0" t="s">
        <x:v>28</x:v>
      </x:c>
      <x:c r="E5174" s="0" t="s">
        <x:v>19</x:v>
      </x:c>
      <x:c r="F5174" s="0" t="s">
        <x:v>26</x:v>
      </x:c>
      <x:c r="G5174" s="0" t="n">
        <x:v>116</x:v>
      </x:c>
      <x:c r="H5174" s="4" t="n">
        <x:v>30.432</x:v>
      </x:c>
      <x:c r="I5174" s="4" t="n">
        <x:v>116</x:v>
      </x:c>
      <x:c r="J5174" s="4" t="n">
        <x:v>0.26</x:v>
      </x:c>
      <x:c r="K5174" s="4">
        <x:f>I5174*J5174</x:f>
      </x:c>
      <x:c r="L5174" s="4" t="n">
        <x:v>164.805</x:v>
      </x:c>
      <x:c r="M5174" s="5">
        <x:f>J5174/3.246*100</x:f>
      </x:c>
      <x:c r="N5174" s="6">
        <x:f>M5174*L5174/100</x:f>
      </x:c>
      <x:c r="O5174" s="6">
        <x:f>H5174-N5174</x:f>
      </x:c>
    </x:row>
    <x:row r="5175" spans="1:25">
      <x:c r="A5175" s="0" t="s">
        <x:v>141</x:v>
      </x:c>
      <x:c r="B5175" s="0" t="n">
        <x:v>3092</x:v>
      </x:c>
      <x:c r="C5175" s="0" t="s">
        <x:v>21</x:v>
      </x:c>
      <x:c r="D5175" s="0" t="s">
        <x:v>28</x:v>
      </x:c>
      <x:c r="E5175" s="0" t="s">
        <x:v>23</x:v>
      </x:c>
      <x:c r="F5175" s="0" t="s">
        <x:v>26</x:v>
      </x:c>
      <x:c r="G5175" s="0" t="n">
        <x:v>116</x:v>
      </x:c>
      <x:c r="H5175" s="4" t="n">
        <x:v>177.84</x:v>
      </x:c>
      <x:c r="I5175" s="4" t="n">
        <x:v>116</x:v>
      </x:c>
      <x:c r="J5175" s="4" t="n">
        <x:v>1.52</x:v>
      </x:c>
      <x:c r="K5175" s="4">
        <x:f>I5175*J5175</x:f>
      </x:c>
      <x:c r="L5175" s="4" t="n">
        <x:v>164.805</x:v>
      </x:c>
      <x:c r="M5175" s="5">
        <x:f>J5175/3.246*100</x:f>
      </x:c>
      <x:c r="N5175" s="6">
        <x:f>M5175*L5175/100</x:f>
      </x:c>
      <x:c r="O5175" s="6">
        <x:f>H5175-N5175</x:f>
      </x:c>
    </x:row>
    <x:row r="5176" spans="1:25">
      <x:c r="A5176" s="0" t="s">
        <x:v>49</x:v>
      </x:c>
      <x:c r="B5176" s="0" t="n">
        <x:v>3093</x:v>
      </x:c>
      <x:c r="C5176" s="0" t="s">
        <x:v>21</x:v>
      </x:c>
      <x:c r="D5176" s="0" t="s">
        <x:v>22</x:v>
      </x:c>
      <x:c r="E5176" s="0" t="s">
        <x:v>23</x:v>
      </x:c>
      <x:c r="F5176" s="0" t="s">
        <x:v>20</x:v>
      </x:c>
      <x:c r="G5176" s="0" t="n">
        <x:v>117</x:v>
      </x:c>
      <x:c r="H5176" s="4" t="n">
        <x:v>39.897</x:v>
      </x:c>
      <x:c r="I5176" s="4" t="n">
        <x:v>117</x:v>
      </x:c>
      <x:c r="J5176" s="4" t="n">
        <x:v>0.341</x:v>
      </x:c>
      <x:c r="K5176" s="4">
        <x:f>I5176*J5176</x:f>
      </x:c>
      <x:c r="L5176" s="4" t="n">
        <x:v>199.514</x:v>
      </x:c>
      <x:c r="M5176" s="5">
        <x:f>J5176/3.234*100</x:f>
      </x:c>
      <x:c r="N5176" s="6">
        <x:f>M5176*L5176/100</x:f>
      </x:c>
      <x:c r="O5176" s="6">
        <x:f>H5176-N5176</x:f>
      </x:c>
    </x:row>
    <x:row r="5177" spans="1:25">
      <x:c r="A5177" s="0" t="s">
        <x:v>49</x:v>
      </x:c>
      <x:c r="B5177" s="0" t="n">
        <x:v>3093</x:v>
      </x:c>
      <x:c r="C5177" s="0" t="s">
        <x:v>21</x:v>
      </x:c>
      <x:c r="D5177" s="0" t="s">
        <x:v>22</x:v>
      </x:c>
      <x:c r="E5177" s="0" t="s">
        <x:v>23</x:v>
      </x:c>
      <x:c r="F5177" s="0" t="s">
        <x:v>20</x:v>
      </x:c>
      <x:c r="G5177" s="0" t="n">
        <x:v>117</x:v>
      </x:c>
      <x:c r="H5177" s="4" t="n">
        <x:v>43.384</x:v>
      </x:c>
      <x:c r="I5177" s="4" t="n">
        <x:v>117</x:v>
      </x:c>
      <x:c r="J5177" s="4" t="n">
        <x:v>0.371</x:v>
      </x:c>
      <x:c r="K5177" s="4">
        <x:f>I5177*J5177</x:f>
      </x:c>
      <x:c r="L5177" s="4" t="n">
        <x:v>199.514</x:v>
      </x:c>
      <x:c r="M5177" s="5">
        <x:f>J5177/3.234*100</x:f>
      </x:c>
      <x:c r="N5177" s="6">
        <x:f>M5177*L5177/100</x:f>
      </x:c>
      <x:c r="O5177" s="6">
        <x:f>H5177-N5177</x:f>
      </x:c>
    </x:row>
    <x:row r="5178" spans="1:25">
      <x:c r="A5178" s="0" t="s">
        <x:v>49</x:v>
      </x:c>
      <x:c r="B5178" s="0" t="n">
        <x:v>3093</x:v>
      </x:c>
      <x:c r="C5178" s="0" t="s">
        <x:v>21</x:v>
      </x:c>
      <x:c r="D5178" s="0" t="s">
        <x:v>22</x:v>
      </x:c>
      <x:c r="E5178" s="0" t="s">
        <x:v>23</x:v>
      </x:c>
      <x:c r="F5178" s="0" t="s">
        <x:v>20</x:v>
      </x:c>
      <x:c r="G5178" s="0" t="n">
        <x:v>117</x:v>
      </x:c>
      <x:c r="H5178" s="4" t="n">
        <x:v>43.384</x:v>
      </x:c>
      <x:c r="I5178" s="4" t="n">
        <x:v>117</x:v>
      </x:c>
      <x:c r="J5178" s="4" t="n">
        <x:v>0.371</x:v>
      </x:c>
      <x:c r="K5178" s="4">
        <x:f>I5178*J5178</x:f>
      </x:c>
      <x:c r="L5178" s="4" t="n">
        <x:v>199.514</x:v>
      </x:c>
      <x:c r="M5178" s="5">
        <x:f>J5178/3.234*100</x:f>
      </x:c>
      <x:c r="N5178" s="6">
        <x:f>M5178*L5178/100</x:f>
      </x:c>
      <x:c r="O5178" s="6">
        <x:f>H5178-N5178</x:f>
      </x:c>
    </x:row>
    <x:row r="5179" spans="1:25">
      <x:c r="A5179" s="0" t="s">
        <x:v>49</x:v>
      </x:c>
      <x:c r="B5179" s="0" t="n">
        <x:v>3093</x:v>
      </x:c>
      <x:c r="C5179" s="0" t="s">
        <x:v>21</x:v>
      </x:c>
      <x:c r="D5179" s="0" t="s">
        <x:v>22</x:v>
      </x:c>
      <x:c r="E5179" s="0" t="s">
        <x:v>23</x:v>
      </x:c>
      <x:c r="F5179" s="0" t="s">
        <x:v>20</x:v>
      </x:c>
      <x:c r="G5179" s="0" t="n">
        <x:v>117</x:v>
      </x:c>
      <x:c r="H5179" s="4" t="n">
        <x:v>43.384</x:v>
      </x:c>
      <x:c r="I5179" s="4" t="n">
        <x:v>117</x:v>
      </x:c>
      <x:c r="J5179" s="4" t="n">
        <x:v>0.371</x:v>
      </x:c>
      <x:c r="K5179" s="4">
        <x:f>I5179*J5179</x:f>
      </x:c>
      <x:c r="L5179" s="4" t="n">
        <x:v>199.514</x:v>
      </x:c>
      <x:c r="M5179" s="5">
        <x:f>J5179/3.234*100</x:f>
      </x:c>
      <x:c r="N5179" s="6">
        <x:f>M5179*L5179/100</x:f>
      </x:c>
      <x:c r="O5179" s="6">
        <x:f>H5179-N5179</x:f>
      </x:c>
    </x:row>
    <x:row r="5180" spans="1:25">
      <x:c r="A5180" s="0" t="s">
        <x:v>49</x:v>
      </x:c>
      <x:c r="B5180" s="0" t="n">
        <x:v>3093</x:v>
      </x:c>
      <x:c r="C5180" s="0" t="s">
        <x:v>21</x:v>
      </x:c>
      <x:c r="D5180" s="0" t="s">
        <x:v>28</x:v>
      </x:c>
      <x:c r="E5180" s="0" t="s">
        <x:v>19</x:v>
      </x:c>
      <x:c r="F5180" s="0" t="s">
        <x:v>26</x:v>
      </x:c>
      <x:c r="G5180" s="0" t="n">
        <x:v>117</x:v>
      </x:c>
      <x:c r="H5180" s="4" t="n">
        <x:v>30.426</x:v>
      </x:c>
      <x:c r="I5180" s="4" t="n">
        <x:v>117</x:v>
      </x:c>
      <x:c r="J5180" s="4" t="n">
        <x:v>0.26</x:v>
      </x:c>
      <x:c r="K5180" s="4">
        <x:f>I5180*J5180</x:f>
      </x:c>
      <x:c r="L5180" s="4" t="n">
        <x:v>199.514</x:v>
      </x:c>
      <x:c r="M5180" s="5">
        <x:f>J5180/3.234*100</x:f>
      </x:c>
      <x:c r="N5180" s="6">
        <x:f>M5180*L5180/100</x:f>
      </x:c>
      <x:c r="O5180" s="6">
        <x:f>H5180-N5180</x:f>
      </x:c>
    </x:row>
    <x:row r="5181" spans="1:25">
      <x:c r="A5181" s="0" t="s">
        <x:v>49</x:v>
      </x:c>
      <x:c r="B5181" s="0" t="n">
        <x:v>3093</x:v>
      </x:c>
      <x:c r="C5181" s="0" t="s">
        <x:v>21</x:v>
      </x:c>
      <x:c r="D5181" s="0" t="s">
        <x:v>28</x:v>
      </x:c>
      <x:c r="E5181" s="0" t="s">
        <x:v>23</x:v>
      </x:c>
      <x:c r="F5181" s="0" t="s">
        <x:v>26</x:v>
      </x:c>
      <x:c r="G5181" s="0" t="n">
        <x:v>117</x:v>
      </x:c>
      <x:c r="H5181" s="4" t="n">
        <x:v>177.84</x:v>
      </x:c>
      <x:c r="I5181" s="4" t="n">
        <x:v>117</x:v>
      </x:c>
      <x:c r="J5181" s="4" t="n">
        <x:v>1.52</x:v>
      </x:c>
      <x:c r="K5181" s="4">
        <x:f>I5181*J5181</x:f>
      </x:c>
      <x:c r="L5181" s="4" t="n">
        <x:v>199.514</x:v>
      </x:c>
      <x:c r="M5181" s="5">
        <x:f>J5181/3.234*100</x:f>
      </x:c>
      <x:c r="N5181" s="6">
        <x:f>M5181*L5181/100</x:f>
      </x:c>
      <x:c r="O5181" s="6">
        <x:f>H5181-N5181</x:f>
      </x:c>
    </x:row>
    <x:row r="5182" spans="1:25">
      <x:c r="A5182" s="0" t="s">
        <x:v>160</x:v>
      </x:c>
      <x:c r="B5182" s="0" t="n">
        <x:v>3094</x:v>
      </x:c>
      <x:c r="C5182" s="0" t="s">
        <x:v>21</x:v>
      </x:c>
      <x:c r="D5182" s="0" t="s">
        <x:v>33</x:v>
      </x:c>
      <x:c r="E5182" s="0" t="s">
        <x:v>23</x:v>
      </x:c>
      <x:c r="F5182" s="0" t="s">
        <x:v>20</x:v>
      </x:c>
      <x:c r="G5182" s="0" t="n">
        <x:v>66</x:v>
      </x:c>
      <x:c r="H5182" s="4" t="n">
        <x:v>30.6</x:v>
      </x:c>
      <x:c r="I5182" s="4" t="n">
        <x:v>66</x:v>
      </x:c>
      <x:c r="J5182" s="4" t="n">
        <x:v>0.464</x:v>
      </x:c>
      <x:c r="K5182" s="4">
        <x:f>I5182*J5182</x:f>
      </x:c>
      <x:c r="L5182" s="4" t="n">
        <x:v>29.832</x:v>
      </x:c>
      <x:c r="M5182" s="5">
        <x:f>J5182/1.088*100</x:f>
      </x:c>
      <x:c r="N5182" s="6">
        <x:f>M5182*L5182/100</x:f>
      </x:c>
      <x:c r="O5182" s="6">
        <x:f>H5182-N5182</x:f>
      </x:c>
    </x:row>
    <x:row r="5183" spans="1:25">
      <x:c r="A5183" s="0" t="s">
        <x:v>160</x:v>
      </x:c>
      <x:c r="B5183" s="0" t="n">
        <x:v>3094</x:v>
      </x:c>
      <x:c r="C5183" s="0" t="s">
        <x:v>21</x:v>
      </x:c>
      <x:c r="D5183" s="0" t="s">
        <x:v>33</x:v>
      </x:c>
      <x:c r="E5183" s="0" t="s">
        <x:v>23</x:v>
      </x:c>
      <x:c r="F5183" s="0" t="s">
        <x:v>20</x:v>
      </x:c>
      <x:c r="G5183" s="0" t="n">
        <x:v>66</x:v>
      </x:c>
      <x:c r="H5183" s="4" t="n">
        <x:v>30.6</x:v>
      </x:c>
      <x:c r="I5183" s="4" t="n">
        <x:v>66</x:v>
      </x:c>
      <x:c r="J5183" s="4" t="n">
        <x:v>0.464</x:v>
      </x:c>
      <x:c r="K5183" s="4">
        <x:f>I5183*J5183</x:f>
      </x:c>
      <x:c r="L5183" s="4" t="n">
        <x:v>29.832</x:v>
      </x:c>
      <x:c r="M5183" s="5">
        <x:f>J5183/1.088*100</x:f>
      </x:c>
      <x:c r="N5183" s="6">
        <x:f>M5183*L5183/100</x:f>
      </x:c>
      <x:c r="O5183" s="6">
        <x:f>H5183-N5183</x:f>
      </x:c>
    </x:row>
    <x:row r="5184" spans="1:25">
      <x:c r="A5184" s="0" t="s">
        <x:v>160</x:v>
      </x:c>
      <x:c r="B5184" s="0" t="n">
        <x:v>3094</x:v>
      </x:c>
      <x:c r="C5184" s="0" t="s">
        <x:v>21</x:v>
      </x:c>
      <x:c r="D5184" s="0" t="s">
        <x:v>28</x:v>
      </x:c>
      <x:c r="E5184" s="0" t="s">
        <x:v>23</x:v>
      </x:c>
      <x:c r="F5184" s="0" t="s">
        <x:v>26</x:v>
      </x:c>
      <x:c r="G5184" s="0" t="n">
        <x:v>66</x:v>
      </x:c>
      <x:c r="H5184" s="4" t="n">
        <x:v>10.56</x:v>
      </x:c>
      <x:c r="I5184" s="4" t="n">
        <x:v>66</x:v>
      </x:c>
      <x:c r="J5184" s="4" t="n">
        <x:v>0.16</x:v>
      </x:c>
      <x:c r="K5184" s="4">
        <x:f>I5184*J5184</x:f>
      </x:c>
      <x:c r="L5184" s="4" t="n">
        <x:v>29.832</x:v>
      </x:c>
      <x:c r="M5184" s="5">
        <x:f>J5184/1.088*100</x:f>
      </x:c>
      <x:c r="N5184" s="6">
        <x:f>M5184*L5184/100</x:f>
      </x:c>
      <x:c r="O5184" s="6">
        <x:f>H5184-N5184</x:f>
      </x:c>
    </x:row>
    <x:row r="5185" spans="1:25">
      <x:c r="A5185" s="0" t="s">
        <x:v>159</x:v>
      </x:c>
      <x:c r="B5185" s="0" t="n">
        <x:v>3095</x:v>
      </x:c>
      <x:c r="C5185" s="0" t="s">
        <x:v>21</x:v>
      </x:c>
      <x:c r="D5185" s="0" t="s">
        <x:v>33</x:v>
      </x:c>
      <x:c r="E5185" s="0" t="s">
        <x:v>23</x:v>
      </x:c>
      <x:c r="F5185" s="0" t="s">
        <x:v>20</x:v>
      </x:c>
      <x:c r="G5185" s="0" t="n">
        <x:v>120</x:v>
      </x:c>
      <x:c r="H5185" s="4" t="n">
        <x:v>30.6</x:v>
      </x:c>
      <x:c r="I5185" s="4" t="n">
        <x:v>120</x:v>
      </x:c>
      <x:c r="J5185" s="4" t="n">
        <x:v>0.255</x:v>
      </x:c>
      <x:c r="K5185" s="4">
        <x:f>I5185*J5185</x:f>
      </x:c>
      <x:c r="L5185" s="4" t="n">
        <x:v>54.96</x:v>
      </x:c>
      <x:c r="M5185" s="5">
        <x:f>J5185/0.67*100</x:f>
      </x:c>
      <x:c r="N5185" s="6">
        <x:f>M5185*L5185/100</x:f>
      </x:c>
      <x:c r="O5185" s="6">
        <x:f>H5185-N5185</x:f>
      </x:c>
    </x:row>
    <x:row r="5186" spans="1:25">
      <x:c r="A5186" s="0" t="s">
        <x:v>159</x:v>
      </x:c>
      <x:c r="B5186" s="0" t="n">
        <x:v>3095</x:v>
      </x:c>
      <x:c r="C5186" s="0" t="s">
        <x:v>21</x:v>
      </x:c>
      <x:c r="D5186" s="0" t="s">
        <x:v>33</x:v>
      </x:c>
      <x:c r="E5186" s="0" t="s">
        <x:v>23</x:v>
      </x:c>
      <x:c r="F5186" s="0" t="s">
        <x:v>20</x:v>
      </x:c>
      <x:c r="G5186" s="0" t="n">
        <x:v>120</x:v>
      </x:c>
      <x:c r="H5186" s="4" t="n">
        <x:v>30.6</x:v>
      </x:c>
      <x:c r="I5186" s="4" t="n">
        <x:v>120</x:v>
      </x:c>
      <x:c r="J5186" s="4" t="n">
        <x:v>0.255</x:v>
      </x:c>
      <x:c r="K5186" s="4">
        <x:f>I5186*J5186</x:f>
      </x:c>
      <x:c r="L5186" s="4" t="n">
        <x:v>54.96</x:v>
      </x:c>
      <x:c r="M5186" s="5">
        <x:f>J5186/0.67*100</x:f>
      </x:c>
      <x:c r="N5186" s="6">
        <x:f>M5186*L5186/100</x:f>
      </x:c>
      <x:c r="O5186" s="6">
        <x:f>H5186-N5186</x:f>
      </x:c>
    </x:row>
    <x:row r="5187" spans="1:25">
      <x:c r="A5187" s="0" t="s">
        <x:v>159</x:v>
      </x:c>
      <x:c r="B5187" s="0" t="n">
        <x:v>3095</x:v>
      </x:c>
      <x:c r="C5187" s="0" t="s">
        <x:v>21</x:v>
      </x:c>
      <x:c r="D5187" s="0" t="s">
        <x:v>28</x:v>
      </x:c>
      <x:c r="E5187" s="0" t="s">
        <x:v>23</x:v>
      </x:c>
      <x:c r="F5187" s="0" t="s">
        <x:v>26</x:v>
      </x:c>
      <x:c r="G5187" s="0" t="n">
        <x:v>120</x:v>
      </x:c>
      <x:c r="H5187" s="4" t="n">
        <x:v>19.2</x:v>
      </x:c>
      <x:c r="I5187" s="4" t="n">
        <x:v>120</x:v>
      </x:c>
      <x:c r="J5187" s="4" t="n">
        <x:v>0.16</x:v>
      </x:c>
      <x:c r="K5187" s="4">
        <x:f>I5187*J5187</x:f>
      </x:c>
      <x:c r="L5187" s="4" t="n">
        <x:v>54.96</x:v>
      </x:c>
      <x:c r="M5187" s="5">
        <x:f>J5187/0.67*100</x:f>
      </x:c>
      <x:c r="N5187" s="6">
        <x:f>M5187*L5187/100</x:f>
      </x:c>
      <x:c r="O5187" s="6">
        <x:f>H5187-N5187</x:f>
      </x:c>
    </x:row>
    <x:row r="5188" spans="1:25">
      <x:c r="A5188" s="0" t="s">
        <x:v>134</x:v>
      </x:c>
      <x:c r="B5188" s="0" t="n">
        <x:v>3096</x:v>
      </x:c>
      <x:c r="C5188" s="0" t="s">
        <x:v>21</x:v>
      </x:c>
      <x:c r="D5188" s="0" t="s">
        <x:v>33</x:v>
      </x:c>
      <x:c r="E5188" s="0" t="s">
        <x:v>23</x:v>
      </x:c>
      <x:c r="F5188" s="0" t="s">
        <x:v>20</x:v>
      </x:c>
      <x:c r="G5188" s="0" t="n">
        <x:v>106</x:v>
      </x:c>
      <x:c r="H5188" s="4" t="n">
        <x:v>30.6</x:v>
      </x:c>
      <x:c r="I5188" s="4" t="n">
        <x:v>106</x:v>
      </x:c>
      <x:c r="J5188" s="4" t="n">
        <x:v>0.289</x:v>
      </x:c>
      <x:c r="K5188" s="4">
        <x:f>I5188*J5188</x:f>
      </x:c>
      <x:c r="L5188" s="4" t="n">
        <x:v>48.018</x:v>
      </x:c>
      <x:c r="M5188" s="5">
        <x:f>J5188/0.449*100</x:f>
      </x:c>
      <x:c r="N5188" s="6">
        <x:f>M5188*L5188/100</x:f>
      </x:c>
      <x:c r="O5188" s="6">
        <x:f>H5188-N5188</x:f>
      </x:c>
    </x:row>
    <x:row r="5189" spans="1:25">
      <x:c r="A5189" s="0" t="s">
        <x:v>134</x:v>
      </x:c>
      <x:c r="B5189" s="0" t="n">
        <x:v>3096</x:v>
      </x:c>
      <x:c r="C5189" s="0" t="s">
        <x:v>21</x:v>
      </x:c>
      <x:c r="D5189" s="0" t="s">
        <x:v>28</x:v>
      </x:c>
      <x:c r="E5189" s="0" t="s">
        <x:v>23</x:v>
      </x:c>
      <x:c r="F5189" s="0" t="s">
        <x:v>26</x:v>
      </x:c>
      <x:c r="G5189" s="0" t="n">
        <x:v>106</x:v>
      </x:c>
      <x:c r="H5189" s="4" t="n">
        <x:v>16.96</x:v>
      </x:c>
      <x:c r="I5189" s="4" t="n">
        <x:v>106</x:v>
      </x:c>
      <x:c r="J5189" s="4" t="n">
        <x:v>0.16</x:v>
      </x:c>
      <x:c r="K5189" s="4">
        <x:f>I5189*J5189</x:f>
      </x:c>
      <x:c r="L5189" s="4" t="n">
        <x:v>48.018</x:v>
      </x:c>
      <x:c r="M5189" s="5">
        <x:f>J5189/0.449*100</x:f>
      </x:c>
      <x:c r="N5189" s="6">
        <x:f>M5189*L5189/100</x:f>
      </x:c>
      <x:c r="O5189" s="6">
        <x:f>H5189-N5189</x:f>
      </x:c>
    </x:row>
    <x:row r="5190" spans="1:25">
      <x:c r="A5190" s="0" t="s">
        <x:v>68</x:v>
      </x:c>
      <x:c r="B5190" s="0" t="n">
        <x:v>3097</x:v>
      </x:c>
      <x:c r="C5190" s="0" t="s">
        <x:v>21</x:v>
      </x:c>
      <x:c r="D5190" s="0" t="s">
        <x:v>22</x:v>
      </x:c>
      <x:c r="E5190" s="0" t="s">
        <x:v>23</x:v>
      </x:c>
      <x:c r="F5190" s="0" t="s">
        <x:v>20</x:v>
      </x:c>
      <x:c r="G5190" s="0" t="n">
        <x:v>117</x:v>
      </x:c>
      <x:c r="H5190" s="4" t="n">
        <x:v>43.384</x:v>
      </x:c>
      <x:c r="I5190" s="4" t="n">
        <x:v>117</x:v>
      </x:c>
      <x:c r="J5190" s="4" t="n">
        <x:v>0.371</x:v>
      </x:c>
      <x:c r="K5190" s="4">
        <x:f>I5190*J5190</x:f>
      </x:c>
      <x:c r="L5190" s="4" t="n">
        <x:v>89.51</x:v>
      </x:c>
      <x:c r="M5190" s="5">
        <x:f>J5190/2.863*100</x:f>
      </x:c>
      <x:c r="N5190" s="6">
        <x:f>M5190*L5190/100</x:f>
      </x:c>
      <x:c r="O5190" s="6">
        <x:f>H5190-N5190</x:f>
      </x:c>
    </x:row>
    <x:row r="5191" spans="1:25">
      <x:c r="A5191" s="0" t="s">
        <x:v>68</x:v>
      </x:c>
      <x:c r="B5191" s="0" t="n">
        <x:v>3097</x:v>
      </x:c>
      <x:c r="C5191" s="0" t="s">
        <x:v>21</x:v>
      </x:c>
      <x:c r="D5191" s="0" t="s">
        <x:v>22</x:v>
      </x:c>
      <x:c r="E5191" s="0" t="s">
        <x:v>23</x:v>
      </x:c>
      <x:c r="F5191" s="0" t="s">
        <x:v>20</x:v>
      </x:c>
      <x:c r="G5191" s="0" t="n">
        <x:v>117</x:v>
      </x:c>
      <x:c r="H5191" s="4" t="n">
        <x:v>43.384</x:v>
      </x:c>
      <x:c r="I5191" s="4" t="n">
        <x:v>117</x:v>
      </x:c>
      <x:c r="J5191" s="4" t="n">
        <x:v>0.371</x:v>
      </x:c>
      <x:c r="K5191" s="4">
        <x:f>I5191*J5191</x:f>
      </x:c>
      <x:c r="L5191" s="4" t="n">
        <x:v>89.51</x:v>
      </x:c>
      <x:c r="M5191" s="5">
        <x:f>J5191/2.863*100</x:f>
      </x:c>
      <x:c r="N5191" s="6">
        <x:f>M5191*L5191/100</x:f>
      </x:c>
      <x:c r="O5191" s="6">
        <x:f>H5191-N5191</x:f>
      </x:c>
    </x:row>
    <x:row r="5192" spans="1:25">
      <x:c r="A5192" s="0" t="s">
        <x:v>68</x:v>
      </x:c>
      <x:c r="B5192" s="0" t="n">
        <x:v>3097</x:v>
      </x:c>
      <x:c r="C5192" s="0" t="s">
        <x:v>21</x:v>
      </x:c>
      <x:c r="D5192" s="0" t="s">
        <x:v>22</x:v>
      </x:c>
      <x:c r="E5192" s="0" t="s">
        <x:v>23</x:v>
      </x:c>
      <x:c r="F5192" s="0" t="s">
        <x:v>20</x:v>
      </x:c>
      <x:c r="G5192" s="0" t="n">
        <x:v>117</x:v>
      </x:c>
      <x:c r="H5192" s="4" t="n">
        <x:v>39.897</x:v>
      </x:c>
      <x:c r="I5192" s="4" t="n">
        <x:v>117</x:v>
      </x:c>
      <x:c r="J5192" s="4" t="n">
        <x:v>0.341</x:v>
      </x:c>
      <x:c r="K5192" s="4">
        <x:f>I5192*J5192</x:f>
      </x:c>
      <x:c r="L5192" s="4" t="n">
        <x:v>89.51</x:v>
      </x:c>
      <x:c r="M5192" s="5">
        <x:f>J5192/2.863*100</x:f>
      </x:c>
      <x:c r="N5192" s="6">
        <x:f>M5192*L5192/100</x:f>
      </x:c>
      <x:c r="O5192" s="6">
        <x:f>H5192-N5192</x:f>
      </x:c>
    </x:row>
    <x:row r="5193" spans="1:25">
      <x:c r="A5193" s="0" t="s">
        <x:v>68</x:v>
      </x:c>
      <x:c r="B5193" s="0" t="n">
        <x:v>3097</x:v>
      </x:c>
      <x:c r="C5193" s="0" t="s">
        <x:v>21</x:v>
      </x:c>
      <x:c r="D5193" s="0" t="s">
        <x:v>28</x:v>
      </x:c>
      <x:c r="E5193" s="0" t="s">
        <x:v>19</x:v>
      </x:c>
      <x:c r="F5193" s="0" t="s">
        <x:v>26</x:v>
      </x:c>
      <x:c r="G5193" s="0" t="n">
        <x:v>117</x:v>
      </x:c>
      <x:c r="H5193" s="4" t="n">
        <x:v>30.429</x:v>
      </x:c>
      <x:c r="I5193" s="4" t="n">
        <x:v>117</x:v>
      </x:c>
      <x:c r="J5193" s="4" t="n">
        <x:v>0.26</x:v>
      </x:c>
      <x:c r="K5193" s="4">
        <x:f>I5193*J5193</x:f>
      </x:c>
      <x:c r="L5193" s="4" t="n">
        <x:v>89.51</x:v>
      </x:c>
      <x:c r="M5193" s="5">
        <x:f>J5193/2.863*100</x:f>
      </x:c>
      <x:c r="N5193" s="6">
        <x:f>M5193*L5193/100</x:f>
      </x:c>
      <x:c r="O5193" s="6">
        <x:f>H5193-N5193</x:f>
      </x:c>
    </x:row>
    <x:row r="5194" spans="1:25">
      <x:c r="A5194" s="0" t="s">
        <x:v>68</x:v>
      </x:c>
      <x:c r="B5194" s="0" t="n">
        <x:v>3097</x:v>
      </x:c>
      <x:c r="C5194" s="0" t="s">
        <x:v>21</x:v>
      </x:c>
      <x:c r="D5194" s="0" t="s">
        <x:v>28</x:v>
      </x:c>
      <x:c r="E5194" s="0" t="s">
        <x:v>23</x:v>
      </x:c>
      <x:c r="F5194" s="0" t="s">
        <x:v>26</x:v>
      </x:c>
      <x:c r="G5194" s="0" t="n">
        <x:v>117</x:v>
      </x:c>
      <x:c r="H5194" s="4" t="n">
        <x:v>177.84</x:v>
      </x:c>
      <x:c r="I5194" s="4" t="n">
        <x:v>117</x:v>
      </x:c>
      <x:c r="J5194" s="4" t="n">
        <x:v>1.52</x:v>
      </x:c>
      <x:c r="K5194" s="4">
        <x:f>I5194*J5194</x:f>
      </x:c>
      <x:c r="L5194" s="4" t="n">
        <x:v>89.51</x:v>
      </x:c>
      <x:c r="M5194" s="5">
        <x:f>J5194/2.863*100</x:f>
      </x:c>
      <x:c r="N5194" s="6">
        <x:f>M5194*L5194/100</x:f>
      </x:c>
      <x:c r="O5194" s="6">
        <x:f>H5194-N5194</x:f>
      </x:c>
    </x:row>
    <x:row r="5195" spans="1:25">
      <x:c r="A5195" s="0" t="s">
        <x:v>140</x:v>
      </x:c>
      <x:c r="B5195" s="0" t="n">
        <x:v>3098</x:v>
      </x:c>
      <x:c r="C5195" s="0" t="s">
        <x:v>21</x:v>
      </x:c>
      <x:c r="D5195" s="0" t="s">
        <x:v>22</x:v>
      </x:c>
      <x:c r="E5195" s="0" t="s">
        <x:v>23</x:v>
      </x:c>
      <x:c r="F5195" s="0" t="s">
        <x:v>20</x:v>
      </x:c>
      <x:c r="G5195" s="0" t="n">
        <x:v>117</x:v>
      </x:c>
      <x:c r="H5195" s="4" t="n">
        <x:v>43.384</x:v>
      </x:c>
      <x:c r="I5195" s="4" t="n">
        <x:v>117</x:v>
      </x:c>
      <x:c r="J5195" s="4" t="n">
        <x:v>0.371</x:v>
      </x:c>
      <x:c r="K5195" s="4">
        <x:f>I5195*J5195</x:f>
      </x:c>
      <x:c r="L5195" s="4" t="n">
        <x:v>208.293</x:v>
      </x:c>
      <x:c r="M5195" s="5">
        <x:f>J5195/2.492*100</x:f>
      </x:c>
      <x:c r="N5195" s="6">
        <x:f>M5195*L5195/100</x:f>
      </x:c>
      <x:c r="O5195" s="6">
        <x:f>H5195-N5195</x:f>
      </x:c>
    </x:row>
    <x:row r="5196" spans="1:25">
      <x:c r="A5196" s="0" t="s">
        <x:v>140</x:v>
      </x:c>
      <x:c r="B5196" s="0" t="n">
        <x:v>3098</x:v>
      </x:c>
      <x:c r="C5196" s="0" t="s">
        <x:v>21</x:v>
      </x:c>
      <x:c r="D5196" s="0" t="s">
        <x:v>22</x:v>
      </x:c>
      <x:c r="E5196" s="0" t="s">
        <x:v>23</x:v>
      </x:c>
      <x:c r="F5196" s="0" t="s">
        <x:v>20</x:v>
      </x:c>
      <x:c r="G5196" s="0" t="n">
        <x:v>117</x:v>
      </x:c>
      <x:c r="H5196" s="4" t="n">
        <x:v>39.897</x:v>
      </x:c>
      <x:c r="I5196" s="4" t="n">
        <x:v>117</x:v>
      </x:c>
      <x:c r="J5196" s="4" t="n">
        <x:v>0.341</x:v>
      </x:c>
      <x:c r="K5196" s="4">
        <x:f>I5196*J5196</x:f>
      </x:c>
      <x:c r="L5196" s="4" t="n">
        <x:v>208.293</x:v>
      </x:c>
      <x:c r="M5196" s="5">
        <x:f>J5196/2.492*100</x:f>
      </x:c>
      <x:c r="N5196" s="6">
        <x:f>M5196*L5196/100</x:f>
      </x:c>
      <x:c r="O5196" s="6">
        <x:f>H5196-N5196</x:f>
      </x:c>
    </x:row>
    <x:row r="5197" spans="1:25">
      <x:c r="A5197" s="0" t="s">
        <x:v>140</x:v>
      </x:c>
      <x:c r="B5197" s="0" t="n">
        <x:v>3098</x:v>
      </x:c>
      <x:c r="C5197" s="0" t="s">
        <x:v>21</x:v>
      </x:c>
      <x:c r="D5197" s="0" t="s">
        <x:v>28</x:v>
      </x:c>
      <x:c r="E5197" s="0" t="s">
        <x:v>19</x:v>
      </x:c>
      <x:c r="F5197" s="0" t="s">
        <x:v>26</x:v>
      </x:c>
      <x:c r="G5197" s="0" t="n">
        <x:v>117</x:v>
      </x:c>
      <x:c r="H5197" s="4" t="n">
        <x:v>30.429</x:v>
      </x:c>
      <x:c r="I5197" s="4" t="n">
        <x:v>117</x:v>
      </x:c>
      <x:c r="J5197" s="4" t="n">
        <x:v>0.26</x:v>
      </x:c>
      <x:c r="K5197" s="4">
        <x:f>I5197*J5197</x:f>
      </x:c>
      <x:c r="L5197" s="4" t="n">
        <x:v>208.293</x:v>
      </x:c>
      <x:c r="M5197" s="5">
        <x:f>J5197/2.492*100</x:f>
      </x:c>
      <x:c r="N5197" s="6">
        <x:f>M5197*L5197/100</x:f>
      </x:c>
      <x:c r="O5197" s="6">
        <x:f>H5197-N5197</x:f>
      </x:c>
    </x:row>
    <x:row r="5198" spans="1:25">
      <x:c r="A5198" s="0" t="s">
        <x:v>140</x:v>
      </x:c>
      <x:c r="B5198" s="0" t="n">
        <x:v>3098</x:v>
      </x:c>
      <x:c r="C5198" s="0" t="s">
        <x:v>21</x:v>
      </x:c>
      <x:c r="D5198" s="0" t="s">
        <x:v>28</x:v>
      </x:c>
      <x:c r="E5198" s="0" t="s">
        <x:v>23</x:v>
      </x:c>
      <x:c r="F5198" s="0" t="s">
        <x:v>26</x:v>
      </x:c>
      <x:c r="G5198" s="0" t="n">
        <x:v>117</x:v>
      </x:c>
      <x:c r="H5198" s="4" t="n">
        <x:v>177.84</x:v>
      </x:c>
      <x:c r="I5198" s="4" t="n">
        <x:v>117</x:v>
      </x:c>
      <x:c r="J5198" s="4" t="n">
        <x:v>1.52</x:v>
      </x:c>
      <x:c r="K5198" s="4">
        <x:f>I5198*J5198</x:f>
      </x:c>
      <x:c r="L5198" s="4" t="n">
        <x:v>208.293</x:v>
      </x:c>
      <x:c r="M5198" s="5">
        <x:f>J5198/2.492*100</x:f>
      </x:c>
      <x:c r="N5198" s="6">
        <x:f>M5198*L5198/100</x:f>
      </x:c>
      <x:c r="O5198" s="6">
        <x:f>H5198-N5198</x:f>
      </x:c>
    </x:row>
    <x:row r="5199" spans="1:25">
      <x:c r="A5199" s="0" t="s">
        <x:v>101</x:v>
      </x:c>
      <x:c r="B5199" s="0" t="n">
        <x:v>3099</x:v>
      </x:c>
      <x:c r="C5199" s="0" t="s">
        <x:v>21</x:v>
      </x:c>
      <x:c r="D5199" s="0" t="s">
        <x:v>22</x:v>
      </x:c>
      <x:c r="E5199" s="0" t="s">
        <x:v>23</x:v>
      </x:c>
      <x:c r="F5199" s="0" t="s">
        <x:v>20</x:v>
      </x:c>
      <x:c r="G5199" s="0" t="n">
        <x:v>157</x:v>
      </x:c>
      <x:c r="H5199" s="4" t="n">
        <x:v>39.897</x:v>
      </x:c>
      <x:c r="I5199" s="4" t="n">
        <x:v>157</x:v>
      </x:c>
      <x:c r="J5199" s="4" t="n">
        <x:v>0.254</x:v>
      </x:c>
      <x:c r="K5199" s="4">
        <x:f>I5199*J5199</x:f>
      </x:c>
      <x:c r="L5199" s="4" t="n">
        <x:v>357.492</x:v>
      </x:c>
      <x:c r="M5199" s="5">
        <x:f>J5199/2.716*100</x:f>
      </x:c>
      <x:c r="N5199" s="6">
        <x:f>M5199*L5199/100</x:f>
      </x:c>
      <x:c r="O5199" s="6">
        <x:f>H5199-N5199</x:f>
      </x:c>
    </x:row>
    <x:row r="5200" spans="1:25">
      <x:c r="A5200" s="0" t="s">
        <x:v>101</x:v>
      </x:c>
      <x:c r="B5200" s="0" t="n">
        <x:v>3099</x:v>
      </x:c>
      <x:c r="C5200" s="0" t="s">
        <x:v>21</x:v>
      </x:c>
      <x:c r="D5200" s="0" t="s">
        <x:v>22</x:v>
      </x:c>
      <x:c r="E5200" s="0" t="s">
        <x:v>23</x:v>
      </x:c>
      <x:c r="F5200" s="0" t="s">
        <x:v>20</x:v>
      </x:c>
      <x:c r="G5200" s="0" t="n">
        <x:v>157</x:v>
      </x:c>
      <x:c r="H5200" s="4" t="n">
        <x:v>43.384</x:v>
      </x:c>
      <x:c r="I5200" s="4" t="n">
        <x:v>157</x:v>
      </x:c>
      <x:c r="J5200" s="4" t="n">
        <x:v>0.276</x:v>
      </x:c>
      <x:c r="K5200" s="4">
        <x:f>I5200*J5200</x:f>
      </x:c>
      <x:c r="L5200" s="4" t="n">
        <x:v>357.492</x:v>
      </x:c>
      <x:c r="M5200" s="5">
        <x:f>J5200/2.716*100</x:f>
      </x:c>
      <x:c r="N5200" s="6">
        <x:f>M5200*L5200/100</x:f>
      </x:c>
      <x:c r="O5200" s="6">
        <x:f>H5200-N5200</x:f>
      </x:c>
    </x:row>
    <x:row r="5201" spans="1:25">
      <x:c r="A5201" s="0" t="s">
        <x:v>101</x:v>
      </x:c>
      <x:c r="B5201" s="0" t="n">
        <x:v>3099</x:v>
      </x:c>
      <x:c r="C5201" s="0" t="s">
        <x:v>21</x:v>
      </x:c>
      <x:c r="D5201" s="0" t="s">
        <x:v>22</x:v>
      </x:c>
      <x:c r="E5201" s="0" t="s">
        <x:v>23</x:v>
      </x:c>
      <x:c r="F5201" s="0" t="s">
        <x:v>20</x:v>
      </x:c>
      <x:c r="G5201" s="0" t="n">
        <x:v>157</x:v>
      </x:c>
      <x:c r="H5201" s="4" t="n">
        <x:v>43.384</x:v>
      </x:c>
      <x:c r="I5201" s="4" t="n">
        <x:v>157</x:v>
      </x:c>
      <x:c r="J5201" s="4" t="n">
        <x:v>0.276</x:v>
      </x:c>
      <x:c r="K5201" s="4">
        <x:f>I5201*J5201</x:f>
      </x:c>
      <x:c r="L5201" s="4" t="n">
        <x:v>357.492</x:v>
      </x:c>
      <x:c r="M5201" s="5">
        <x:f>J5201/2.716*100</x:f>
      </x:c>
      <x:c r="N5201" s="6">
        <x:f>M5201*L5201/100</x:f>
      </x:c>
      <x:c r="O5201" s="6">
        <x:f>H5201-N5201</x:f>
      </x:c>
    </x:row>
    <x:row r="5202" spans="1:25">
      <x:c r="A5202" s="0" t="s">
        <x:v>101</x:v>
      </x:c>
      <x:c r="B5202" s="0" t="n">
        <x:v>3099</x:v>
      </x:c>
      <x:c r="C5202" s="0" t="s">
        <x:v>21</x:v>
      </x:c>
      <x:c r="D5202" s="0" t="s">
        <x:v>22</x:v>
      </x:c>
      <x:c r="E5202" s="0" t="s">
        <x:v>23</x:v>
      </x:c>
      <x:c r="F5202" s="0" t="s">
        <x:v>20</x:v>
      </x:c>
      <x:c r="G5202" s="0" t="n">
        <x:v>157</x:v>
      </x:c>
      <x:c r="H5202" s="4" t="n">
        <x:v>10.23</x:v>
      </x:c>
      <x:c r="I5202" s="4" t="n">
        <x:v>157</x:v>
      </x:c>
      <x:c r="J5202" s="4" t="n">
        <x:v>0.065</x:v>
      </x:c>
      <x:c r="K5202" s="4">
        <x:f>I5202*J5202</x:f>
      </x:c>
      <x:c r="L5202" s="4" t="n">
        <x:v>357.492</x:v>
      </x:c>
      <x:c r="M5202" s="5">
        <x:f>J5202/2.716*100</x:f>
      </x:c>
      <x:c r="N5202" s="6">
        <x:f>M5202*L5202/100</x:f>
      </x:c>
      <x:c r="O5202" s="6">
        <x:f>H5202-N5202</x:f>
      </x:c>
    </x:row>
    <x:row r="5203" spans="1:25">
      <x:c r="A5203" s="0" t="s">
        <x:v>101</x:v>
      </x:c>
      <x:c r="B5203" s="0" t="n">
        <x:v>3099</x:v>
      </x:c>
      <x:c r="C5203" s="0" t="s">
        <x:v>21</x:v>
      </x:c>
      <x:c r="D5203" s="0" t="s">
        <x:v>22</x:v>
      </x:c>
      <x:c r="E5203" s="0" t="s">
        <x:v>23</x:v>
      </x:c>
      <x:c r="F5203" s="0" t="s">
        <x:v>20</x:v>
      </x:c>
      <x:c r="G5203" s="0" t="n">
        <x:v>157</x:v>
      </x:c>
      <x:c r="H5203" s="4" t="n">
        <x:v>10.23</x:v>
      </x:c>
      <x:c r="I5203" s="4" t="n">
        <x:v>157</x:v>
      </x:c>
      <x:c r="J5203" s="4" t="n">
        <x:v>0.065</x:v>
      </x:c>
      <x:c r="K5203" s="4">
        <x:f>I5203*J5203</x:f>
      </x:c>
      <x:c r="L5203" s="4" t="n">
        <x:v>357.492</x:v>
      </x:c>
      <x:c r="M5203" s="5">
        <x:f>J5203/2.716*100</x:f>
      </x:c>
      <x:c r="N5203" s="6">
        <x:f>M5203*L5203/100</x:f>
      </x:c>
      <x:c r="O5203" s="6">
        <x:f>H5203-N5203</x:f>
      </x:c>
    </x:row>
    <x:row r="5204" spans="1:25">
      <x:c r="A5204" s="0" t="s">
        <x:v>101</x:v>
      </x:c>
      <x:c r="B5204" s="0" t="n">
        <x:v>3099</x:v>
      </x:c>
      <x:c r="C5204" s="0" t="s">
        <x:v>21</x:v>
      </x:c>
      <x:c r="D5204" s="0" t="s">
        <x:v>28</x:v>
      </x:c>
      <x:c r="E5204" s="0" t="s">
        <x:v>19</x:v>
      </x:c>
      <x:c r="F5204" s="0" t="s">
        <x:v>26</x:v>
      </x:c>
      <x:c r="G5204" s="0" t="n">
        <x:v>157</x:v>
      </x:c>
      <x:c r="H5204" s="4" t="n">
        <x:v>40.821</x:v>
      </x:c>
      <x:c r="I5204" s="4" t="n">
        <x:v>157</x:v>
      </x:c>
      <x:c r="J5204" s="4" t="n">
        <x:v>0.26</x:v>
      </x:c>
      <x:c r="K5204" s="4">
        <x:f>I5204*J5204</x:f>
      </x:c>
      <x:c r="L5204" s="4" t="n">
        <x:v>357.492</x:v>
      </x:c>
      <x:c r="M5204" s="5">
        <x:f>J5204/2.716*100</x:f>
      </x:c>
      <x:c r="N5204" s="6">
        <x:f>M5204*L5204/100</x:f>
      </x:c>
      <x:c r="O5204" s="6">
        <x:f>H5204-N5204</x:f>
      </x:c>
    </x:row>
    <x:row r="5205" spans="1:25">
      <x:c r="A5205" s="0" t="s">
        <x:v>101</x:v>
      </x:c>
      <x:c r="B5205" s="0" t="n">
        <x:v>3099</x:v>
      </x:c>
      <x:c r="C5205" s="0" t="s">
        <x:v>21</x:v>
      </x:c>
      <x:c r="D5205" s="0" t="s">
        <x:v>28</x:v>
      </x:c>
      <x:c r="E5205" s="0" t="s">
        <x:v>23</x:v>
      </x:c>
      <x:c r="F5205" s="0" t="s">
        <x:v>26</x:v>
      </x:c>
      <x:c r="G5205" s="0" t="n">
        <x:v>157</x:v>
      </x:c>
      <x:c r="H5205" s="4" t="n">
        <x:v>238.639</x:v>
      </x:c>
      <x:c r="I5205" s="4" t="n">
        <x:v>157</x:v>
      </x:c>
      <x:c r="J5205" s="4" t="n">
        <x:v>1.52</x:v>
      </x:c>
      <x:c r="K5205" s="4">
        <x:f>I5205*J5205</x:f>
      </x:c>
      <x:c r="L5205" s="4" t="n">
        <x:v>357.492</x:v>
      </x:c>
      <x:c r="M5205" s="5">
        <x:f>J5205/2.716*100</x:f>
      </x:c>
      <x:c r="N5205" s="6">
        <x:f>M5205*L5205/100</x:f>
      </x:c>
      <x:c r="O5205" s="6">
        <x:f>H5205-N5205</x:f>
      </x:c>
    </x:row>
    <x:row r="5206" spans="1:25">
      <x:c r="A5206" s="0" t="s">
        <x:v>48</x:v>
      </x:c>
      <x:c r="B5206" s="0" t="n">
        <x:v>3100</x:v>
      </x:c>
      <x:c r="C5206" s="0" t="s">
        <x:v>21</x:v>
      </x:c>
      <x:c r="D5206" s="0" t="s">
        <x:v>22</x:v>
      </x:c>
      <x:c r="E5206" s="0" t="s">
        <x:v>74</x:v>
      </x:c>
      <x:c r="F5206" s="0" t="s">
        <x:v>20</x:v>
      </x:c>
      <x:c r="G5206" s="0" t="n">
        <x:v>173</x:v>
      </x:c>
      <x:c r="H5206" s="4" t="n">
        <x:v>50.4</x:v>
      </x:c>
      <x:c r="I5206" s="4" t="n">
        <x:v>173</x:v>
      </x:c>
      <x:c r="J5206" s="4" t="n">
        <x:v>0.291</x:v>
      </x:c>
      <x:c r="K5206" s="4">
        <x:f>I5206*J5206</x:f>
      </x:c>
      <x:c r="L5206" s="4" t="n">
        <x:v>247.124</x:v>
      </x:c>
      <x:c r="M5206" s="5">
        <x:f>J5206/2.315*100</x:f>
      </x:c>
      <x:c r="N5206" s="6">
        <x:f>M5206*L5206/100</x:f>
      </x:c>
      <x:c r="O5206" s="6">
        <x:f>H5206-N5206</x:f>
      </x:c>
    </x:row>
    <x:row r="5207" spans="1:25">
      <x:c r="A5207" s="0" t="s">
        <x:v>48</x:v>
      </x:c>
      <x:c r="B5207" s="0" t="n">
        <x:v>3100</x:v>
      </x:c>
      <x:c r="C5207" s="0" t="s">
        <x:v>21</x:v>
      </x:c>
      <x:c r="D5207" s="0" t="s">
        <x:v>33</x:v>
      </x:c>
      <x:c r="E5207" s="0" t="s">
        <x:v>73</x:v>
      </x:c>
      <x:c r="F5207" s="0" t="s">
        <x:v>20</x:v>
      </x:c>
      <x:c r="G5207" s="0" t="n">
        <x:v>173</x:v>
      </x:c>
      <x:c r="H5207" s="4" t="n">
        <x:v>46.018</x:v>
      </x:c>
      <x:c r="I5207" s="4" t="n">
        <x:v>173</x:v>
      </x:c>
      <x:c r="J5207" s="4" t="n">
        <x:v>0.266</x:v>
      </x:c>
      <x:c r="K5207" s="4">
        <x:f>I5207*J5207</x:f>
      </x:c>
      <x:c r="L5207" s="4" t="n">
        <x:v>247.124</x:v>
      </x:c>
      <x:c r="M5207" s="5">
        <x:f>J5207/2.315*100</x:f>
      </x:c>
      <x:c r="N5207" s="6">
        <x:f>M5207*L5207/100</x:f>
      </x:c>
      <x:c r="O5207" s="6">
        <x:f>H5207-N5207</x:f>
      </x:c>
    </x:row>
    <x:row r="5208" spans="1:25">
      <x:c r="A5208" s="0" t="s">
        <x:v>48</x:v>
      </x:c>
      <x:c r="B5208" s="0" t="n">
        <x:v>3100</x:v>
      </x:c>
      <x:c r="C5208" s="0" t="s">
        <x:v>21</x:v>
      </x:c>
      <x:c r="D5208" s="0" t="s">
        <x:v>33</x:v>
      </x:c>
      <x:c r="E5208" s="0" t="s">
        <x:v>73</x:v>
      </x:c>
      <x:c r="F5208" s="0" t="s">
        <x:v>20</x:v>
      </x:c>
      <x:c r="G5208" s="0" t="n">
        <x:v>173</x:v>
      </x:c>
      <x:c r="H5208" s="4" t="n">
        <x:v>46.018</x:v>
      </x:c>
      <x:c r="I5208" s="4" t="n">
        <x:v>173</x:v>
      </x:c>
      <x:c r="J5208" s="4" t="n">
        <x:v>0.266</x:v>
      </x:c>
      <x:c r="K5208" s="4">
        <x:f>I5208*J5208</x:f>
      </x:c>
      <x:c r="L5208" s="4" t="n">
        <x:v>247.124</x:v>
      </x:c>
      <x:c r="M5208" s="5">
        <x:f>J5208/2.315*100</x:f>
      </x:c>
      <x:c r="N5208" s="6">
        <x:f>M5208*L5208/100</x:f>
      </x:c>
      <x:c r="O5208" s="6">
        <x:f>H5208-N5208</x:f>
      </x:c>
    </x:row>
    <x:row r="5209" spans="1:25">
      <x:c r="A5209" s="0" t="s">
        <x:v>48</x:v>
      </x:c>
      <x:c r="B5209" s="0" t="n">
        <x:v>3100</x:v>
      </x:c>
      <x:c r="C5209" s="0" t="s">
        <x:v>21</x:v>
      </x:c>
      <x:c r="D5209" s="0" t="s">
        <x:v>22</x:v>
      </x:c>
      <x:c r="E5209" s="0" t="s">
        <x:v>74</x:v>
      </x:c>
      <x:c r="F5209" s="0" t="s">
        <x:v>20</x:v>
      </x:c>
      <x:c r="G5209" s="0" t="n">
        <x:v>173</x:v>
      </x:c>
      <x:c r="H5209" s="4" t="n">
        <x:v>49.728</x:v>
      </x:c>
      <x:c r="I5209" s="4" t="n">
        <x:v>173</x:v>
      </x:c>
      <x:c r="J5209" s="4" t="n">
        <x:v>0.287</x:v>
      </x:c>
      <x:c r="K5209" s="4">
        <x:f>I5209*J5209</x:f>
      </x:c>
      <x:c r="L5209" s="4" t="n">
        <x:v>247.124</x:v>
      </x:c>
      <x:c r="M5209" s="5">
        <x:f>J5209/2.315*100</x:f>
      </x:c>
      <x:c r="N5209" s="6">
        <x:f>M5209*L5209/100</x:f>
      </x:c>
      <x:c r="O5209" s="6">
        <x:f>H5209-N5209</x:f>
      </x:c>
    </x:row>
    <x:row r="5210" spans="1:25">
      <x:c r="A5210" s="0" t="s">
        <x:v>48</x:v>
      </x:c>
      <x:c r="B5210" s="0" t="n">
        <x:v>3100</x:v>
      </x:c>
      <x:c r="C5210" s="0" t="s">
        <x:v>21</x:v>
      </x:c>
      <x:c r="D5210" s="0" t="s">
        <x:v>22</x:v>
      </x:c>
      <x:c r="E5210" s="0" t="s">
        <x:v>74</x:v>
      </x:c>
      <x:c r="F5210" s="0" t="s">
        <x:v>20</x:v>
      </x:c>
      <x:c r="G5210" s="0" t="n">
        <x:v>173</x:v>
      </x:c>
      <x:c r="H5210" s="4" t="n">
        <x:v>49.728</x:v>
      </x:c>
      <x:c r="I5210" s="4" t="n">
        <x:v>173</x:v>
      </x:c>
      <x:c r="J5210" s="4" t="n">
        <x:v>0.287</x:v>
      </x:c>
      <x:c r="K5210" s="4">
        <x:f>I5210*J5210</x:f>
      </x:c>
      <x:c r="L5210" s="4" t="n">
        <x:v>247.124</x:v>
      </x:c>
      <x:c r="M5210" s="5">
        <x:f>J5210/2.315*100</x:f>
      </x:c>
      <x:c r="N5210" s="6">
        <x:f>M5210*L5210/100</x:f>
      </x:c>
      <x:c r="O5210" s="6">
        <x:f>H5210-N5210</x:f>
      </x:c>
    </x:row>
    <x:row r="5211" spans="1:25">
      <x:c r="A5211" s="0" t="s">
        <x:v>48</x:v>
      </x:c>
      <x:c r="B5211" s="0" t="n">
        <x:v>3100</x:v>
      </x:c>
      <x:c r="C5211" s="0" t="s">
        <x:v>21</x:v>
      </x:c>
      <x:c r="D5211" s="0" t="s">
        <x:v>33</x:v>
      </x:c>
      <x:c r="E5211" s="0" t="s">
        <x:v>73</x:v>
      </x:c>
      <x:c r="F5211" s="0" t="s">
        <x:v>26</x:v>
      </x:c>
      <x:c r="G5211" s="0" t="n">
        <x:v>173</x:v>
      </x:c>
      <x:c r="H5211" s="4" t="n">
        <x:v>13.497</x:v>
      </x:c>
      <x:c r="I5211" s="4" t="n">
        <x:v>173</x:v>
      </x:c>
      <x:c r="J5211" s="4" t="n">
        <x:v>0.078</x:v>
      </x:c>
      <x:c r="K5211" s="4">
        <x:f>I5211*J5211</x:f>
      </x:c>
      <x:c r="L5211" s="4" t="n">
        <x:v>247.124</x:v>
      </x:c>
      <x:c r="M5211" s="5">
        <x:f>J5211/2.315*100</x:f>
      </x:c>
      <x:c r="N5211" s="6">
        <x:f>M5211*L5211/100</x:f>
      </x:c>
      <x:c r="O5211" s="6">
        <x:f>H5211-N5211</x:f>
      </x:c>
    </x:row>
    <x:row r="5212" spans="1:25">
      <x:c r="A5212" s="0" t="s">
        <x:v>48</x:v>
      </x:c>
      <x:c r="B5212" s="0" t="n">
        <x:v>3100</x:v>
      </x:c>
      <x:c r="C5212" s="0" t="s">
        <x:v>21</x:v>
      </x:c>
      <x:c r="D5212" s="0" t="s">
        <x:v>36</x:v>
      </x:c>
      <x:c r="E5212" s="0" t="s">
        <x:v>75</x:v>
      </x:c>
      <x:c r="F5212" s="0" t="s">
        <x:v>26</x:v>
      </x:c>
      <x:c r="G5212" s="0" t="n">
        <x:v>173</x:v>
      </x:c>
      <x:c r="H5212" s="4" t="n">
        <x:v>72.662</x:v>
      </x:c>
      <x:c r="I5212" s="4" t="n">
        <x:v>173</x:v>
      </x:c>
      <x:c r="J5212" s="4" t="n">
        <x:v>0.42</x:v>
      </x:c>
      <x:c r="K5212" s="4">
        <x:f>I5212*J5212</x:f>
      </x:c>
      <x:c r="L5212" s="4" t="n">
        <x:v>247.124</x:v>
      </x:c>
      <x:c r="M5212" s="5">
        <x:f>J5212/2.315*100</x:f>
      </x:c>
      <x:c r="N5212" s="6">
        <x:f>M5212*L5212/100</x:f>
      </x:c>
      <x:c r="O5212" s="6">
        <x:f>H5212-N5212</x:f>
      </x:c>
    </x:row>
    <x:row r="5213" spans="1:25">
      <x:c r="A5213" s="0" t="s">
        <x:v>48</x:v>
      </x:c>
      <x:c r="B5213" s="0" t="n">
        <x:v>3100</x:v>
      </x:c>
      <x:c r="C5213" s="0" t="s">
        <x:v>21</x:v>
      </x:c>
      <x:c r="D5213" s="0" t="s">
        <x:v>36</x:v>
      </x:c>
      <x:c r="E5213" s="0" t="s">
        <x:v>76</x:v>
      </x:c>
      <x:c r="F5213" s="0" t="s">
        <x:v>26</x:v>
      </x:c>
      <x:c r="G5213" s="0" t="n">
        <x:v>173</x:v>
      </x:c>
      <x:c r="H5213" s="4" t="n">
        <x:v>72.66</x:v>
      </x:c>
      <x:c r="I5213" s="4" t="n">
        <x:v>173</x:v>
      </x:c>
      <x:c r="J5213" s="4" t="n">
        <x:v>0.42</x:v>
      </x:c>
      <x:c r="K5213" s="4">
        <x:f>I5213*J5213</x:f>
      </x:c>
      <x:c r="L5213" s="4" t="n">
        <x:v>247.124</x:v>
      </x:c>
      <x:c r="M5213" s="5">
        <x:f>J5213/2.315*100</x:f>
      </x:c>
      <x:c r="N5213" s="6">
        <x:f>M5213*L5213/100</x:f>
      </x:c>
      <x:c r="O5213" s="6">
        <x:f>H5213-N5213</x:f>
      </x:c>
    </x:row>
    <x:row r="5214" spans="1:25">
      <x:c r="A5214" s="0" t="s">
        <x:v>54</x:v>
      </x:c>
      <x:c r="B5214" s="0" t="n">
        <x:v>3101</x:v>
      </x:c>
      <x:c r="C5214" s="0" t="s">
        <x:v>21</x:v>
      </x:c>
      <x:c r="D5214" s="0" t="s">
        <x:v>33</x:v>
      </x:c>
      <x:c r="E5214" s="0" t="s">
        <x:v>34</x:v>
      </x:c>
      <x:c r="F5214" s="0" t="s">
        <x:v>20</x:v>
      </x:c>
      <x:c r="G5214" s="0" t="n">
        <x:v>173</x:v>
      </x:c>
      <x:c r="H5214" s="4" t="n">
        <x:v>46.018</x:v>
      </x:c>
      <x:c r="I5214" s="4" t="n">
        <x:v>173</x:v>
      </x:c>
      <x:c r="J5214" s="4" t="n">
        <x:v>0.266</x:v>
      </x:c>
      <x:c r="K5214" s="4">
        <x:f>I5214*J5214</x:f>
      </x:c>
      <x:c r="L5214" s="4" t="n">
        <x:v>243.179</x:v>
      </x:c>
      <x:c r="M5214" s="5">
        <x:f>J5214/2.057*100</x:f>
      </x:c>
      <x:c r="N5214" s="6">
        <x:f>M5214*L5214/100</x:f>
      </x:c>
      <x:c r="O5214" s="6">
        <x:f>H5214-N5214</x:f>
      </x:c>
    </x:row>
    <x:row r="5215" spans="1:25">
      <x:c r="A5215" s="0" t="s">
        <x:v>54</x:v>
      </x:c>
      <x:c r="B5215" s="0" t="n">
        <x:v>3101</x:v>
      </x:c>
      <x:c r="C5215" s="0" t="s">
        <x:v>21</x:v>
      </x:c>
      <x:c r="D5215" s="0" t="s">
        <x:v>22</x:v>
      </x:c>
      <x:c r="E5215" s="0" t="s">
        <x:v>35</x:v>
      </x:c>
      <x:c r="F5215" s="0" t="s">
        <x:v>20</x:v>
      </x:c>
      <x:c r="G5215" s="0" t="n">
        <x:v>173</x:v>
      </x:c>
      <x:c r="H5215" s="4" t="n">
        <x:v>50.4</x:v>
      </x:c>
      <x:c r="I5215" s="4" t="n">
        <x:v>173</x:v>
      </x:c>
      <x:c r="J5215" s="4" t="n">
        <x:v>0.291</x:v>
      </x:c>
      <x:c r="K5215" s="4">
        <x:f>I5215*J5215</x:f>
      </x:c>
      <x:c r="L5215" s="4" t="n">
        <x:v>243.179</x:v>
      </x:c>
      <x:c r="M5215" s="5">
        <x:f>J5215/2.057*100</x:f>
      </x:c>
      <x:c r="N5215" s="6">
        <x:f>M5215*L5215/100</x:f>
      </x:c>
      <x:c r="O5215" s="6">
        <x:f>H5215-N5215</x:f>
      </x:c>
    </x:row>
    <x:row r="5216" spans="1:25">
      <x:c r="A5216" s="0" t="s">
        <x:v>54</x:v>
      </x:c>
      <x:c r="B5216" s="0" t="n">
        <x:v>3101</x:v>
      </x:c>
      <x:c r="C5216" s="0" t="s">
        <x:v>21</x:v>
      </x:c>
      <x:c r="D5216" s="0" t="s">
        <x:v>22</x:v>
      </x:c>
      <x:c r="E5216" s="0" t="s">
        <x:v>35</x:v>
      </x:c>
      <x:c r="F5216" s="0" t="s">
        <x:v>20</x:v>
      </x:c>
      <x:c r="G5216" s="0" t="n">
        <x:v>173</x:v>
      </x:c>
      <x:c r="H5216" s="4" t="n">
        <x:v>50.4</x:v>
      </x:c>
      <x:c r="I5216" s="4" t="n">
        <x:v>173</x:v>
      </x:c>
      <x:c r="J5216" s="4" t="n">
        <x:v>0.291</x:v>
      </x:c>
      <x:c r="K5216" s="4">
        <x:f>I5216*J5216</x:f>
      </x:c>
      <x:c r="L5216" s="4" t="n">
        <x:v>243.179</x:v>
      </x:c>
      <x:c r="M5216" s="5">
        <x:f>J5216/2.057*100</x:f>
      </x:c>
      <x:c r="N5216" s="6">
        <x:f>M5216*L5216/100</x:f>
      </x:c>
      <x:c r="O5216" s="6">
        <x:f>H5216-N5216</x:f>
      </x:c>
    </x:row>
    <x:row r="5217" spans="1:25">
      <x:c r="A5217" s="0" t="s">
        <x:v>54</x:v>
      </x:c>
      <x:c r="B5217" s="0" t="n">
        <x:v>3101</x:v>
      </x:c>
      <x:c r="C5217" s="0" t="s">
        <x:v>21</x:v>
      </x:c>
      <x:c r="D5217" s="0" t="s">
        <x:v>22</x:v>
      </x:c>
      <x:c r="E5217" s="0" t="s">
        <x:v>35</x:v>
      </x:c>
      <x:c r="F5217" s="0" t="s">
        <x:v>20</x:v>
      </x:c>
      <x:c r="G5217" s="0" t="n">
        <x:v>173</x:v>
      </x:c>
      <x:c r="H5217" s="4" t="n">
        <x:v>50.4</x:v>
      </x:c>
      <x:c r="I5217" s="4" t="n">
        <x:v>173</x:v>
      </x:c>
      <x:c r="J5217" s="4" t="n">
        <x:v>0.291</x:v>
      </x:c>
      <x:c r="K5217" s="4">
        <x:f>I5217*J5217</x:f>
      </x:c>
      <x:c r="L5217" s="4" t="n">
        <x:v>243.179</x:v>
      </x:c>
      <x:c r="M5217" s="5">
        <x:f>J5217/2.057*100</x:f>
      </x:c>
      <x:c r="N5217" s="6">
        <x:f>M5217*L5217/100</x:f>
      </x:c>
      <x:c r="O5217" s="6">
        <x:f>H5217-N5217</x:f>
      </x:c>
    </x:row>
    <x:row r="5218" spans="1:25">
      <x:c r="A5218" s="0" t="s">
        <x:v>54</x:v>
      </x:c>
      <x:c r="B5218" s="0" t="n">
        <x:v>3101</x:v>
      </x:c>
      <x:c r="C5218" s="0" t="s">
        <x:v>21</x:v>
      </x:c>
      <x:c r="D5218" s="0" t="s">
        <x:v>33</x:v>
      </x:c>
      <x:c r="E5218" s="0" t="s">
        <x:v>34</x:v>
      </x:c>
      <x:c r="F5218" s="0" t="s">
        <x:v>26</x:v>
      </x:c>
      <x:c r="G5218" s="0" t="n">
        <x:v>173</x:v>
      </x:c>
      <x:c r="H5218" s="4" t="n">
        <x:v>13.501</x:v>
      </x:c>
      <x:c r="I5218" s="4" t="n">
        <x:v>173</x:v>
      </x:c>
      <x:c r="J5218" s="4" t="n">
        <x:v>0.078</x:v>
      </x:c>
      <x:c r="K5218" s="4">
        <x:f>I5218*J5218</x:f>
      </x:c>
      <x:c r="L5218" s="4" t="n">
        <x:v>243.179</x:v>
      </x:c>
      <x:c r="M5218" s="5">
        <x:f>J5218/2.057*100</x:f>
      </x:c>
      <x:c r="N5218" s="6">
        <x:f>M5218*L5218/100</x:f>
      </x:c>
      <x:c r="O5218" s="6">
        <x:f>H5218-N5218</x:f>
      </x:c>
    </x:row>
    <x:row r="5219" spans="1:25">
      <x:c r="A5219" s="0" t="s">
        <x:v>54</x:v>
      </x:c>
      <x:c r="B5219" s="0" t="n">
        <x:v>3101</x:v>
      </x:c>
      <x:c r="C5219" s="0" t="s">
        <x:v>21</x:v>
      </x:c>
      <x:c r="D5219" s="0" t="s">
        <x:v>36</x:v>
      </x:c>
      <x:c r="E5219" s="0" t="s">
        <x:v>37</x:v>
      </x:c>
      <x:c r="F5219" s="0" t="s">
        <x:v>26</x:v>
      </x:c>
      <x:c r="G5219" s="0" t="n">
        <x:v>173</x:v>
      </x:c>
      <x:c r="H5219" s="4" t="n">
        <x:v>72.664</x:v>
      </x:c>
      <x:c r="I5219" s="4" t="n">
        <x:v>173</x:v>
      </x:c>
      <x:c r="J5219" s="4" t="n">
        <x:v>0.42</x:v>
      </x:c>
      <x:c r="K5219" s="4">
        <x:f>I5219*J5219</x:f>
      </x:c>
      <x:c r="L5219" s="4" t="n">
        <x:v>243.179</x:v>
      </x:c>
      <x:c r="M5219" s="5">
        <x:f>J5219/2.057*100</x:f>
      </x:c>
      <x:c r="N5219" s="6">
        <x:f>M5219*L5219/100</x:f>
      </x:c>
      <x:c r="O5219" s="6">
        <x:f>H5219-N5219</x:f>
      </x:c>
    </x:row>
    <x:row r="5220" spans="1:25">
      <x:c r="A5220" s="0" t="s">
        <x:v>54</x:v>
      </x:c>
      <x:c r="B5220" s="0" t="n">
        <x:v>3101</x:v>
      </x:c>
      <x:c r="C5220" s="0" t="s">
        <x:v>21</x:v>
      </x:c>
      <x:c r="D5220" s="0" t="s">
        <x:v>36</x:v>
      </x:c>
      <x:c r="E5220" s="0" t="s">
        <x:v>38</x:v>
      </x:c>
      <x:c r="F5220" s="0" t="s">
        <x:v>26</x:v>
      </x:c>
      <x:c r="G5220" s="0" t="n">
        <x:v>173</x:v>
      </x:c>
      <x:c r="H5220" s="4" t="n">
        <x:v>72.66</x:v>
      </x:c>
      <x:c r="I5220" s="4" t="n">
        <x:v>173</x:v>
      </x:c>
      <x:c r="J5220" s="4" t="n">
        <x:v>0.42</x:v>
      </x:c>
      <x:c r="K5220" s="4">
        <x:f>I5220*J5220</x:f>
      </x:c>
      <x:c r="L5220" s="4" t="n">
        <x:v>243.179</x:v>
      </x:c>
      <x:c r="M5220" s="5">
        <x:f>J5220/2.057*100</x:f>
      </x:c>
      <x:c r="N5220" s="6">
        <x:f>M5220*L5220/100</x:f>
      </x:c>
      <x:c r="O5220" s="6">
        <x:f>H5220-N5220</x:f>
      </x:c>
    </x:row>
    <x:row r="5221" spans="1:25">
      <x:c r="A5221" s="0" t="s">
        <x:v>98</x:v>
      </x:c>
      <x:c r="B5221" s="0" t="n">
        <x:v>3102</x:v>
      </x:c>
      <x:c r="C5221" s="0" t="s">
        <x:v>21</x:v>
      </x:c>
      <x:c r="D5221" s="0" t="s">
        <x:v>22</x:v>
      </x:c>
      <x:c r="E5221" s="0" t="s">
        <x:v>35</x:v>
      </x:c>
      <x:c r="F5221" s="0" t="s">
        <x:v>20</x:v>
      </x:c>
      <x:c r="G5221" s="0" t="n">
        <x:v>173</x:v>
      </x:c>
      <x:c r="H5221" s="4" t="n">
        <x:v>50.4</x:v>
      </x:c>
      <x:c r="I5221" s="4" t="n">
        <x:v>173</x:v>
      </x:c>
      <x:c r="J5221" s="4" t="n">
        <x:v>0.291</x:v>
      </x:c>
      <x:c r="K5221" s="4">
        <x:f>I5221*J5221</x:f>
      </x:c>
      <x:c r="L5221" s="4" t="n">
        <x:v>240.494</x:v>
      </x:c>
      <x:c r="M5221" s="5">
        <x:f>J5221/2.057*100</x:f>
      </x:c>
      <x:c r="N5221" s="6">
        <x:f>M5221*L5221/100</x:f>
      </x:c>
      <x:c r="O5221" s="6">
        <x:f>H5221-N5221</x:f>
      </x:c>
    </x:row>
    <x:row r="5222" spans="1:25">
      <x:c r="A5222" s="0" t="s">
        <x:v>98</x:v>
      </x:c>
      <x:c r="B5222" s="0" t="n">
        <x:v>3102</x:v>
      </x:c>
      <x:c r="C5222" s="0" t="s">
        <x:v>21</x:v>
      </x:c>
      <x:c r="D5222" s="0" t="s">
        <x:v>22</x:v>
      </x:c>
      <x:c r="E5222" s="0" t="s">
        <x:v>35</x:v>
      </x:c>
      <x:c r="F5222" s="0" t="s">
        <x:v>20</x:v>
      </x:c>
      <x:c r="G5222" s="0" t="n">
        <x:v>173</x:v>
      </x:c>
      <x:c r="H5222" s="4" t="n">
        <x:v>50.4</x:v>
      </x:c>
      <x:c r="I5222" s="4" t="n">
        <x:v>173</x:v>
      </x:c>
      <x:c r="J5222" s="4" t="n">
        <x:v>0.291</x:v>
      </x:c>
      <x:c r="K5222" s="4">
        <x:f>I5222*J5222</x:f>
      </x:c>
      <x:c r="L5222" s="4" t="n">
        <x:v>240.494</x:v>
      </x:c>
      <x:c r="M5222" s="5">
        <x:f>J5222/2.057*100</x:f>
      </x:c>
      <x:c r="N5222" s="6">
        <x:f>M5222*L5222/100</x:f>
      </x:c>
      <x:c r="O5222" s="6">
        <x:f>H5222-N5222</x:f>
      </x:c>
    </x:row>
    <x:row r="5223" spans="1:25">
      <x:c r="A5223" s="0" t="s">
        <x:v>98</x:v>
      </x:c>
      <x:c r="B5223" s="0" t="n">
        <x:v>3102</x:v>
      </x:c>
      <x:c r="C5223" s="0" t="s">
        <x:v>21</x:v>
      </x:c>
      <x:c r="D5223" s="0" t="s">
        <x:v>33</x:v>
      </x:c>
      <x:c r="E5223" s="0" t="s">
        <x:v>34</x:v>
      </x:c>
      <x:c r="F5223" s="0" t="s">
        <x:v>20</x:v>
      </x:c>
      <x:c r="G5223" s="0" t="n">
        <x:v>173</x:v>
      </x:c>
      <x:c r="H5223" s="4" t="n">
        <x:v>46.018</x:v>
      </x:c>
      <x:c r="I5223" s="4" t="n">
        <x:v>173</x:v>
      </x:c>
      <x:c r="J5223" s="4" t="n">
        <x:v>0.266</x:v>
      </x:c>
      <x:c r="K5223" s="4">
        <x:f>I5223*J5223</x:f>
      </x:c>
      <x:c r="L5223" s="4" t="n">
        <x:v>240.494</x:v>
      </x:c>
      <x:c r="M5223" s="5">
        <x:f>J5223/2.057*100</x:f>
      </x:c>
      <x:c r="N5223" s="6">
        <x:f>M5223*L5223/100</x:f>
      </x:c>
      <x:c r="O5223" s="6">
        <x:f>H5223-N5223</x:f>
      </x:c>
    </x:row>
    <x:row r="5224" spans="1:25">
      <x:c r="A5224" s="0" t="s">
        <x:v>98</x:v>
      </x:c>
      <x:c r="B5224" s="0" t="n">
        <x:v>3102</x:v>
      </x:c>
      <x:c r="C5224" s="0" t="s">
        <x:v>21</x:v>
      </x:c>
      <x:c r="D5224" s="0" t="s">
        <x:v>22</x:v>
      </x:c>
      <x:c r="E5224" s="0" t="s">
        <x:v>35</x:v>
      </x:c>
      <x:c r="F5224" s="0" t="s">
        <x:v>20</x:v>
      </x:c>
      <x:c r="G5224" s="0" t="n">
        <x:v>173</x:v>
      </x:c>
      <x:c r="H5224" s="4" t="n">
        <x:v>50.4</x:v>
      </x:c>
      <x:c r="I5224" s="4" t="n">
        <x:v>173</x:v>
      </x:c>
      <x:c r="J5224" s="4" t="n">
        <x:v>0.291</x:v>
      </x:c>
      <x:c r="K5224" s="4">
        <x:f>I5224*J5224</x:f>
      </x:c>
      <x:c r="L5224" s="4" t="n">
        <x:v>240.494</x:v>
      </x:c>
      <x:c r="M5224" s="5">
        <x:f>J5224/2.057*100</x:f>
      </x:c>
      <x:c r="N5224" s="6">
        <x:f>M5224*L5224/100</x:f>
      </x:c>
      <x:c r="O5224" s="6">
        <x:f>H5224-N5224</x:f>
      </x:c>
    </x:row>
    <x:row r="5225" spans="1:25">
      <x:c r="A5225" s="0" t="s">
        <x:v>98</x:v>
      </x:c>
      <x:c r="B5225" s="0" t="n">
        <x:v>3102</x:v>
      </x:c>
      <x:c r="C5225" s="0" t="s">
        <x:v>21</x:v>
      </x:c>
      <x:c r="D5225" s="0" t="s">
        <x:v>33</x:v>
      </x:c>
      <x:c r="E5225" s="0" t="s">
        <x:v>34</x:v>
      </x:c>
      <x:c r="F5225" s="0" t="s">
        <x:v>26</x:v>
      </x:c>
      <x:c r="G5225" s="0" t="n">
        <x:v>173</x:v>
      </x:c>
      <x:c r="H5225" s="4" t="n">
        <x:v>13.495</x:v>
      </x:c>
      <x:c r="I5225" s="4" t="n">
        <x:v>173</x:v>
      </x:c>
      <x:c r="J5225" s="4" t="n">
        <x:v>0.078</x:v>
      </x:c>
      <x:c r="K5225" s="4">
        <x:f>I5225*J5225</x:f>
      </x:c>
      <x:c r="L5225" s="4" t="n">
        <x:v>240.494</x:v>
      </x:c>
      <x:c r="M5225" s="5">
        <x:f>J5225/2.057*100</x:f>
      </x:c>
      <x:c r="N5225" s="6">
        <x:f>M5225*L5225/100</x:f>
      </x:c>
      <x:c r="O5225" s="6">
        <x:f>H5225-N5225</x:f>
      </x:c>
    </x:row>
    <x:row r="5226" spans="1:25">
      <x:c r="A5226" s="0" t="s">
        <x:v>98</x:v>
      </x:c>
      <x:c r="B5226" s="0" t="n">
        <x:v>3102</x:v>
      </x:c>
      <x:c r="C5226" s="0" t="s">
        <x:v>21</x:v>
      </x:c>
      <x:c r="D5226" s="0" t="s">
        <x:v>36</x:v>
      </x:c>
      <x:c r="E5226" s="0" t="s">
        <x:v>37</x:v>
      </x:c>
      <x:c r="F5226" s="0" t="s">
        <x:v>26</x:v>
      </x:c>
      <x:c r="G5226" s="0" t="n">
        <x:v>173</x:v>
      </x:c>
      <x:c r="H5226" s="4" t="n">
        <x:v>72.662</x:v>
      </x:c>
      <x:c r="I5226" s="4" t="n">
        <x:v>173</x:v>
      </x:c>
      <x:c r="J5226" s="4" t="n">
        <x:v>0.42</x:v>
      </x:c>
      <x:c r="K5226" s="4">
        <x:f>I5226*J5226</x:f>
      </x:c>
      <x:c r="L5226" s="4" t="n">
        <x:v>240.494</x:v>
      </x:c>
      <x:c r="M5226" s="5">
        <x:f>J5226/2.057*100</x:f>
      </x:c>
      <x:c r="N5226" s="6">
        <x:f>M5226*L5226/100</x:f>
      </x:c>
      <x:c r="O5226" s="6">
        <x:f>H5226-N5226</x:f>
      </x:c>
    </x:row>
    <x:row r="5227" spans="1:25">
      <x:c r="A5227" s="0" t="s">
        <x:v>98</x:v>
      </x:c>
      <x:c r="B5227" s="0" t="n">
        <x:v>3102</x:v>
      </x:c>
      <x:c r="C5227" s="0" t="s">
        <x:v>21</x:v>
      </x:c>
      <x:c r="D5227" s="0" t="s">
        <x:v>36</x:v>
      </x:c>
      <x:c r="E5227" s="0" t="s">
        <x:v>38</x:v>
      </x:c>
      <x:c r="F5227" s="0" t="s">
        <x:v>26</x:v>
      </x:c>
      <x:c r="G5227" s="0" t="n">
        <x:v>173</x:v>
      </x:c>
      <x:c r="H5227" s="4" t="n">
        <x:v>72.661</x:v>
      </x:c>
      <x:c r="I5227" s="4" t="n">
        <x:v>173</x:v>
      </x:c>
      <x:c r="J5227" s="4" t="n">
        <x:v>0.42</x:v>
      </x:c>
      <x:c r="K5227" s="4">
        <x:f>I5227*J5227</x:f>
      </x:c>
      <x:c r="L5227" s="4" t="n">
        <x:v>240.494</x:v>
      </x:c>
      <x:c r="M5227" s="5">
        <x:f>J5227/2.057*100</x:f>
      </x:c>
      <x:c r="N5227" s="6">
        <x:f>M5227*L5227/100</x:f>
      </x:c>
      <x:c r="O5227" s="6">
        <x:f>H5227-N5227</x:f>
      </x:c>
    </x:row>
    <x:row r="5228" spans="1:25">
      <x:c r="A5228" s="0" t="s">
        <x:v>109</x:v>
      </x:c>
      <x:c r="B5228" s="0" t="n">
        <x:v>3103</x:v>
      </x:c>
      <x:c r="C5228" s="0" t="s">
        <x:v>21</x:v>
      </x:c>
      <x:c r="D5228" s="0" t="s">
        <x:v>33</x:v>
      </x:c>
      <x:c r="E5228" s="0" t="s">
        <x:v>34</x:v>
      </x:c>
      <x:c r="F5228" s="0" t="s">
        <x:v>20</x:v>
      </x:c>
      <x:c r="G5228" s="0" t="n">
        <x:v>173</x:v>
      </x:c>
      <x:c r="H5228" s="4" t="n">
        <x:v>46.018</x:v>
      </x:c>
      <x:c r="I5228" s="4" t="n">
        <x:v>173</x:v>
      </x:c>
      <x:c r="J5228" s="4" t="n">
        <x:v>0.266</x:v>
      </x:c>
      <x:c r="K5228" s="4">
        <x:f>I5228*J5228</x:f>
      </x:c>
      <x:c r="L5228" s="4" t="n">
        <x:v>188.024</x:v>
      </x:c>
      <x:c r="M5228" s="5">
        <x:f>J5228/2.057*100</x:f>
      </x:c>
      <x:c r="N5228" s="6">
        <x:f>M5228*L5228/100</x:f>
      </x:c>
      <x:c r="O5228" s="6">
        <x:f>H5228-N5228</x:f>
      </x:c>
    </x:row>
    <x:row r="5229" spans="1:25">
      <x:c r="A5229" s="0" t="s">
        <x:v>109</x:v>
      </x:c>
      <x:c r="B5229" s="0" t="n">
        <x:v>3103</x:v>
      </x:c>
      <x:c r="C5229" s="0" t="s">
        <x:v>21</x:v>
      </x:c>
      <x:c r="D5229" s="0" t="s">
        <x:v>22</x:v>
      </x:c>
      <x:c r="E5229" s="0" t="s">
        <x:v>35</x:v>
      </x:c>
      <x:c r="F5229" s="0" t="s">
        <x:v>20</x:v>
      </x:c>
      <x:c r="G5229" s="0" t="n">
        <x:v>173</x:v>
      </x:c>
      <x:c r="H5229" s="4" t="n">
        <x:v>50.4</x:v>
      </x:c>
      <x:c r="I5229" s="4" t="n">
        <x:v>173</x:v>
      </x:c>
      <x:c r="J5229" s="4" t="n">
        <x:v>0.291</x:v>
      </x:c>
      <x:c r="K5229" s="4">
        <x:f>I5229*J5229</x:f>
      </x:c>
      <x:c r="L5229" s="4" t="n">
        <x:v>188.024</x:v>
      </x:c>
      <x:c r="M5229" s="5">
        <x:f>J5229/2.057*100</x:f>
      </x:c>
      <x:c r="N5229" s="6">
        <x:f>M5229*L5229/100</x:f>
      </x:c>
      <x:c r="O5229" s="6">
        <x:f>H5229-N5229</x:f>
      </x:c>
    </x:row>
    <x:row r="5230" spans="1:25">
      <x:c r="A5230" s="0" t="s">
        <x:v>109</x:v>
      </x:c>
      <x:c r="B5230" s="0" t="n">
        <x:v>3103</x:v>
      </x:c>
      <x:c r="C5230" s="0" t="s">
        <x:v>21</x:v>
      </x:c>
      <x:c r="D5230" s="0" t="s">
        <x:v>22</x:v>
      </x:c>
      <x:c r="E5230" s="0" t="s">
        <x:v>35</x:v>
      </x:c>
      <x:c r="F5230" s="0" t="s">
        <x:v>20</x:v>
      </x:c>
      <x:c r="G5230" s="0" t="n">
        <x:v>173</x:v>
      </x:c>
      <x:c r="H5230" s="4" t="n">
        <x:v>50.4</x:v>
      </x:c>
      <x:c r="I5230" s="4" t="n">
        <x:v>173</x:v>
      </x:c>
      <x:c r="J5230" s="4" t="n">
        <x:v>0.291</x:v>
      </x:c>
      <x:c r="K5230" s="4">
        <x:f>I5230*J5230</x:f>
      </x:c>
      <x:c r="L5230" s="4" t="n">
        <x:v>188.024</x:v>
      </x:c>
      <x:c r="M5230" s="5">
        <x:f>J5230/2.057*100</x:f>
      </x:c>
      <x:c r="N5230" s="6">
        <x:f>M5230*L5230/100</x:f>
      </x:c>
      <x:c r="O5230" s="6">
        <x:f>H5230-N5230</x:f>
      </x:c>
    </x:row>
    <x:row r="5231" spans="1:25">
      <x:c r="A5231" s="0" t="s">
        <x:v>109</x:v>
      </x:c>
      <x:c r="B5231" s="0" t="n">
        <x:v>3103</x:v>
      </x:c>
      <x:c r="C5231" s="0" t="s">
        <x:v>21</x:v>
      </x:c>
      <x:c r="D5231" s="0" t="s">
        <x:v>22</x:v>
      </x:c>
      <x:c r="E5231" s="0" t="s">
        <x:v>35</x:v>
      </x:c>
      <x:c r="F5231" s="0" t="s">
        <x:v>20</x:v>
      </x:c>
      <x:c r="G5231" s="0" t="n">
        <x:v>173</x:v>
      </x:c>
      <x:c r="H5231" s="4" t="n">
        <x:v>50.4</x:v>
      </x:c>
      <x:c r="I5231" s="4" t="n">
        <x:v>173</x:v>
      </x:c>
      <x:c r="J5231" s="4" t="n">
        <x:v>0.291</x:v>
      </x:c>
      <x:c r="K5231" s="4">
        <x:f>I5231*J5231</x:f>
      </x:c>
      <x:c r="L5231" s="4" t="n">
        <x:v>188.024</x:v>
      </x:c>
      <x:c r="M5231" s="5">
        <x:f>J5231/2.057*100</x:f>
      </x:c>
      <x:c r="N5231" s="6">
        <x:f>M5231*L5231/100</x:f>
      </x:c>
      <x:c r="O5231" s="6">
        <x:f>H5231-N5231</x:f>
      </x:c>
    </x:row>
    <x:row r="5232" spans="1:25">
      <x:c r="A5232" s="0" t="s">
        <x:v>109</x:v>
      </x:c>
      <x:c r="B5232" s="0" t="n">
        <x:v>3103</x:v>
      </x:c>
      <x:c r="C5232" s="0" t="s">
        <x:v>21</x:v>
      </x:c>
      <x:c r="D5232" s="0" t="s">
        <x:v>33</x:v>
      </x:c>
      <x:c r="E5232" s="0" t="s">
        <x:v>34</x:v>
      </x:c>
      <x:c r="F5232" s="0" t="s">
        <x:v>26</x:v>
      </x:c>
      <x:c r="G5232" s="0" t="n">
        <x:v>173</x:v>
      </x:c>
      <x:c r="H5232" s="4" t="n">
        <x:v>13.497</x:v>
      </x:c>
      <x:c r="I5232" s="4" t="n">
        <x:v>173</x:v>
      </x:c>
      <x:c r="J5232" s="4" t="n">
        <x:v>0.078</x:v>
      </x:c>
      <x:c r="K5232" s="4">
        <x:f>I5232*J5232</x:f>
      </x:c>
      <x:c r="L5232" s="4" t="n">
        <x:v>188.024</x:v>
      </x:c>
      <x:c r="M5232" s="5">
        <x:f>J5232/2.057*100</x:f>
      </x:c>
      <x:c r="N5232" s="6">
        <x:f>M5232*L5232/100</x:f>
      </x:c>
      <x:c r="O5232" s="6">
        <x:f>H5232-N5232</x:f>
      </x:c>
    </x:row>
    <x:row r="5233" spans="1:25">
      <x:c r="A5233" s="0" t="s">
        <x:v>109</x:v>
      </x:c>
      <x:c r="B5233" s="0" t="n">
        <x:v>3103</x:v>
      </x:c>
      <x:c r="C5233" s="0" t="s">
        <x:v>21</x:v>
      </x:c>
      <x:c r="D5233" s="0" t="s">
        <x:v>36</x:v>
      </x:c>
      <x:c r="E5233" s="0" t="s">
        <x:v>37</x:v>
      </x:c>
      <x:c r="F5233" s="0" t="s">
        <x:v>26</x:v>
      </x:c>
      <x:c r="G5233" s="0" t="n">
        <x:v>173</x:v>
      </x:c>
      <x:c r="H5233" s="4" t="n">
        <x:v>72.661</x:v>
      </x:c>
      <x:c r="I5233" s="4" t="n">
        <x:v>173</x:v>
      </x:c>
      <x:c r="J5233" s="4" t="n">
        <x:v>0.42</x:v>
      </x:c>
      <x:c r="K5233" s="4">
        <x:f>I5233*J5233</x:f>
      </x:c>
      <x:c r="L5233" s="4" t="n">
        <x:v>188.024</x:v>
      </x:c>
      <x:c r="M5233" s="5">
        <x:f>J5233/2.057*100</x:f>
      </x:c>
      <x:c r="N5233" s="6">
        <x:f>M5233*L5233/100</x:f>
      </x:c>
      <x:c r="O5233" s="6">
        <x:f>H5233-N5233</x:f>
      </x:c>
    </x:row>
    <x:row r="5234" spans="1:25">
      <x:c r="A5234" s="0" t="s">
        <x:v>109</x:v>
      </x:c>
      <x:c r="B5234" s="0" t="n">
        <x:v>3103</x:v>
      </x:c>
      <x:c r="C5234" s="0" t="s">
        <x:v>21</x:v>
      </x:c>
      <x:c r="D5234" s="0" t="s">
        <x:v>36</x:v>
      </x:c>
      <x:c r="E5234" s="0" t="s">
        <x:v>38</x:v>
      </x:c>
      <x:c r="F5234" s="0" t="s">
        <x:v>26</x:v>
      </x:c>
      <x:c r="G5234" s="0" t="n">
        <x:v>173</x:v>
      </x:c>
      <x:c r="H5234" s="4" t="n">
        <x:v>72.66</x:v>
      </x:c>
      <x:c r="I5234" s="4" t="n">
        <x:v>173</x:v>
      </x:c>
      <x:c r="J5234" s="4" t="n">
        <x:v>0.42</x:v>
      </x:c>
      <x:c r="K5234" s="4">
        <x:f>I5234*J5234</x:f>
      </x:c>
      <x:c r="L5234" s="4" t="n">
        <x:v>188.024</x:v>
      </x:c>
      <x:c r="M5234" s="5">
        <x:f>J5234/2.057*100</x:f>
      </x:c>
      <x:c r="N5234" s="6">
        <x:f>M5234*L5234/100</x:f>
      </x:c>
      <x:c r="O5234" s="6">
        <x:f>H5234-N5234</x:f>
      </x:c>
    </x:row>
    <x:row r="5235" spans="1:25">
      <x:c r="A5235" s="0" t="s">
        <x:v>113</x:v>
      </x:c>
      <x:c r="B5235" s="0" t="n">
        <x:v>3109</x:v>
      </x:c>
      <x:c r="C5235" s="0" t="s">
        <x:v>21</x:v>
      </x:c>
      <x:c r="D5235" s="0" t="s">
        <x:v>42</x:v>
      </x:c>
      <x:c r="E5235" s="0" t="s">
        <x:v>44</x:v>
      </x:c>
      <x:c r="F5235" s="0" t="s">
        <x:v>20</x:v>
      </x:c>
      <x:c r="G5235" s="0" t="n">
        <x:v>100</x:v>
      </x:c>
      <x:c r="H5235" s="4" t="n">
        <x:v>30</x:v>
      </x:c>
      <x:c r="I5235" s="4" t="n">
        <x:v>100</x:v>
      </x:c>
      <x:c r="J5235" s="4" t="n">
        <x:v>0.3</x:v>
      </x:c>
      <x:c r="K5235" s="4">
        <x:f>I5235*J5235</x:f>
      </x:c>
      <x:c r="L5235" s="4" t="n">
        <x:v>373.407</x:v>
      </x:c>
      <x:c r="M5235" s="5">
        <x:f>J5235/3.83*100</x:f>
      </x:c>
      <x:c r="N5235" s="6">
        <x:f>M5235*L5235/100</x:f>
      </x:c>
      <x:c r="O5235" s="6">
        <x:f>H5235-N5235</x:f>
      </x:c>
    </x:row>
    <x:row r="5236" spans="1:25">
      <x:c r="A5236" s="0" t="s">
        <x:v>113</x:v>
      </x:c>
      <x:c r="B5236" s="0" t="n">
        <x:v>3109</x:v>
      </x:c>
      <x:c r="C5236" s="0" t="s">
        <x:v>21</x:v>
      </x:c>
      <x:c r="D5236" s="0" t="s">
        <x:v>42</x:v>
      </x:c>
      <x:c r="E5236" s="0" t="s">
        <x:v>43</x:v>
      </x:c>
      <x:c r="F5236" s="0" t="s">
        <x:v>20</x:v>
      </x:c>
      <x:c r="G5236" s="0" t="n">
        <x:v>100</x:v>
      </x:c>
      <x:c r="H5236" s="4" t="n">
        <x:v>30</x:v>
      </x:c>
      <x:c r="I5236" s="4" t="n">
        <x:v>100</x:v>
      </x:c>
      <x:c r="J5236" s="4" t="n">
        <x:v>0.3</x:v>
      </x:c>
      <x:c r="K5236" s="4">
        <x:f>I5236*J5236</x:f>
      </x:c>
      <x:c r="L5236" s="4" t="n">
        <x:v>373.407</x:v>
      </x:c>
      <x:c r="M5236" s="5">
        <x:f>J5236/3.83*100</x:f>
      </x:c>
      <x:c r="N5236" s="6">
        <x:f>M5236*L5236/100</x:f>
      </x:c>
      <x:c r="O5236" s="6">
        <x:f>H5236-N5236</x:f>
      </x:c>
    </x:row>
    <x:row r="5237" spans="1:25">
      <x:c r="A5237" s="0" t="s">
        <x:v>113</x:v>
      </x:c>
      <x:c r="B5237" s="0" t="n">
        <x:v>3109</x:v>
      </x:c>
      <x:c r="C5237" s="0" t="s">
        <x:v>21</x:v>
      </x:c>
      <x:c r="D5237" s="0" t="s">
        <x:v>33</x:v>
      </x:c>
      <x:c r="E5237" s="0" t="s">
        <x:v>45</x:v>
      </x:c>
      <x:c r="F5237" s="0" t="s">
        <x:v>26</x:v>
      </x:c>
      <x:c r="G5237" s="0" t="n">
        <x:v>100</x:v>
      </x:c>
      <x:c r="H5237" s="4" t="n">
        <x:v>148.001</x:v>
      </x:c>
      <x:c r="I5237" s="4" t="n">
        <x:v>100</x:v>
      </x:c>
      <x:c r="J5237" s="4" t="n">
        <x:v>1.48</x:v>
      </x:c>
      <x:c r="K5237" s="4">
        <x:f>I5237*J5237</x:f>
      </x:c>
      <x:c r="L5237" s="4" t="n">
        <x:v>373.407</x:v>
      </x:c>
      <x:c r="M5237" s="5">
        <x:f>J5237/3.83*100</x:f>
      </x:c>
      <x:c r="N5237" s="6">
        <x:f>M5237*L5237/100</x:f>
      </x:c>
      <x:c r="O5237" s="6">
        <x:f>H5237-N5237</x:f>
      </x:c>
    </x:row>
    <x:row r="5238" spans="1:25">
      <x:c r="A5238" s="0" t="s">
        <x:v>113</x:v>
      </x:c>
      <x:c r="B5238" s="0" t="n">
        <x:v>3109</x:v>
      </x:c>
      <x:c r="C5238" s="0" t="s">
        <x:v>21</x:v>
      </x:c>
      <x:c r="D5238" s="0" t="s">
        <x:v>150</x:v>
      </x:c>
      <x:c r="E5238" s="0" t="s">
        <x:v>46</x:v>
      </x:c>
      <x:c r="F5238" s="0" t="s">
        <x:v>26</x:v>
      </x:c>
      <x:c r="G5238" s="0" t="n">
        <x:v>100</x:v>
      </x:c>
      <x:c r="H5238" s="4" t="n">
        <x:v>175</x:v>
      </x:c>
      <x:c r="I5238" s="4" t="n">
        <x:v>100</x:v>
      </x:c>
      <x:c r="J5238" s="4" t="n">
        <x:v>1.75</x:v>
      </x:c>
      <x:c r="K5238" s="4">
        <x:f>I5238*J5238</x:f>
      </x:c>
      <x:c r="L5238" s="4" t="n">
        <x:v>373.407</x:v>
      </x:c>
      <x:c r="M5238" s="5">
        <x:f>J5238/3.83*100</x:f>
      </x:c>
      <x:c r="N5238" s="6">
        <x:f>M5238*L5238/100</x:f>
      </x:c>
      <x:c r="O5238" s="6">
        <x:f>H5238-N5238</x:f>
      </x:c>
    </x:row>
    <x:row r="5239" spans="1:25">
      <x:c r="A5239" s="0" t="s">
        <x:v>152</x:v>
      </x:c>
      <x:c r="B5239" s="0" t="n">
        <x:v>3110</x:v>
      </x:c>
      <x:c r="C5239" s="0" t="s">
        <x:v>128</x:v>
      </x:c>
      <x:c r="D5239" s="0" t="s">
        <x:v>129</x:v>
      </x:c>
      <x:c r="E5239" s="0" t="s">
        <x:v>130</x:v>
      </x:c>
      <x:c r="F5239" s="0" t="s">
        <x:v>20</x:v>
      </x:c>
      <x:c r="G5239" s="0" t="n">
        <x:v>1650</x:v>
      </x:c>
      <x:c r="H5239" s="4" t="n">
        <x:v>38.4</x:v>
      </x:c>
      <x:c r="I5239" s="4" t="n">
        <x:v>1620</x:v>
      </x:c>
      <x:c r="J5239" s="4" t="n">
        <x:v>0.023</x:v>
      </x:c>
      <x:c r="K5239" s="4">
        <x:f>I5239*J5239</x:f>
      </x:c>
      <x:c r="L5239" s="4" t="n">
        <x:v>383.412</x:v>
      </x:c>
      <x:c r="M5239" s="5">
        <x:f>J5239/2.459*100</x:f>
      </x:c>
      <x:c r="N5239" s="6">
        <x:f>M5239*L5239/100</x:f>
      </x:c>
      <x:c r="O5239" s="6">
        <x:f>H5239-N5239</x:f>
      </x:c>
    </x:row>
    <x:row r="5240" spans="1:25">
      <x:c r="A5240" s="0" t="s">
        <x:v>152</x:v>
      </x:c>
      <x:c r="B5240" s="0" t="n">
        <x:v>3110</x:v>
      </x:c>
      <x:c r="C5240" s="0" t="s">
        <x:v>128</x:v>
      </x:c>
      <x:c r="D5240" s="0" t="s">
        <x:v>18</x:v>
      </x:c>
      <x:c r="E5240" s="0" t="s">
        <x:v>19</x:v>
      </x:c>
      <x:c r="F5240" s="0" t="s">
        <x:v>20</x:v>
      </x:c>
      <x:c r="G5240" s="0" t="n">
        <x:v>1650</x:v>
      </x:c>
      <x:c r="H5240" s="4" t="n">
        <x:v>46.08</x:v>
      </x:c>
      <x:c r="I5240" s="4" t="n">
        <x:v>1620</x:v>
      </x:c>
      <x:c r="J5240" s="4" t="n">
        <x:v>0.028</x:v>
      </x:c>
      <x:c r="K5240" s="4">
        <x:f>I5240*J5240</x:f>
      </x:c>
      <x:c r="L5240" s="4" t="n">
        <x:v>383.412</x:v>
      </x:c>
      <x:c r="M5240" s="5">
        <x:f>J5240/2.459*100</x:f>
      </x:c>
      <x:c r="N5240" s="6">
        <x:f>M5240*L5240/100</x:f>
      </x:c>
      <x:c r="O5240" s="6">
        <x:f>H5240-N5240</x:f>
      </x:c>
    </x:row>
    <x:row r="5241" spans="1:25">
      <x:c r="A5241" s="0" t="s">
        <x:v>152</x:v>
      </x:c>
      <x:c r="B5241" s="0" t="n">
        <x:v>3110</x:v>
      </x:c>
      <x:c r="C5241" s="0" t="s">
        <x:v>128</x:v>
      </x:c>
      <x:c r="D5241" s="0" t="s">
        <x:v>129</x:v>
      </x:c>
      <x:c r="E5241" s="0" t="s">
        <x:v>130</x:v>
      </x:c>
      <x:c r="F5241" s="0" t="s">
        <x:v>20</x:v>
      </x:c>
      <x:c r="G5241" s="0" t="n">
        <x:v>1650</x:v>
      </x:c>
      <x:c r="H5241" s="4" t="n">
        <x:v>38.4</x:v>
      </x:c>
      <x:c r="I5241" s="4" t="n">
        <x:v>1620</x:v>
      </x:c>
      <x:c r="J5241" s="4" t="n">
        <x:v>0.023</x:v>
      </x:c>
      <x:c r="K5241" s="4">
        <x:f>I5241*J5241</x:f>
      </x:c>
      <x:c r="L5241" s="4" t="n">
        <x:v>383.412</x:v>
      </x:c>
      <x:c r="M5241" s="5">
        <x:f>J5241/2.459*100</x:f>
      </x:c>
      <x:c r="N5241" s="6">
        <x:f>M5241*L5241/100</x:f>
      </x:c>
      <x:c r="O5241" s="6">
        <x:f>H5241-N5241</x:f>
      </x:c>
    </x:row>
    <x:row r="5242" spans="1:25">
      <x:c r="A5242" s="0" t="s">
        <x:v>152</x:v>
      </x:c>
      <x:c r="B5242" s="0" t="n">
        <x:v>3110</x:v>
      </x:c>
      <x:c r="C5242" s="0" t="s">
        <x:v>128</x:v>
      </x:c>
      <x:c r="D5242" s="0" t="s">
        <x:v>18</x:v>
      </x:c>
      <x:c r="E5242" s="0" t="s">
        <x:v>19</x:v>
      </x:c>
      <x:c r="F5242" s="0" t="s">
        <x:v>20</x:v>
      </x:c>
      <x:c r="G5242" s="0" t="n">
        <x:v>1650</x:v>
      </x:c>
      <x:c r="H5242" s="4" t="n">
        <x:v>46.08</x:v>
      </x:c>
      <x:c r="I5242" s="4" t="n">
        <x:v>1620</x:v>
      </x:c>
      <x:c r="J5242" s="4" t="n">
        <x:v>0.028</x:v>
      </x:c>
      <x:c r="K5242" s="4">
        <x:f>I5242*J5242</x:f>
      </x:c>
      <x:c r="L5242" s="4" t="n">
        <x:v>383.412</x:v>
      </x:c>
      <x:c r="M5242" s="5">
        <x:f>J5242/2.459*100</x:f>
      </x:c>
      <x:c r="N5242" s="6">
        <x:f>M5242*L5242/100</x:f>
      </x:c>
      <x:c r="O5242" s="6">
        <x:f>H5242-N5242</x:f>
      </x:c>
    </x:row>
    <x:row r="5243" spans="1:25">
      <x:c r="A5243" s="0" t="s">
        <x:v>152</x:v>
      </x:c>
      <x:c r="B5243" s="0" t="n">
        <x:v>3110</x:v>
      </x:c>
      <x:c r="C5243" s="0" t="s">
        <x:v>128</x:v>
      </x:c>
      <x:c r="D5243" s="0" t="s">
        <x:v>129</x:v>
      </x:c>
      <x:c r="E5243" s="0" t="s">
        <x:v>130</x:v>
      </x:c>
      <x:c r="F5243" s="0" t="s">
        <x:v>20</x:v>
      </x:c>
      <x:c r="G5243" s="0" t="n">
        <x:v>1650</x:v>
      </x:c>
      <x:c r="H5243" s="4" t="n">
        <x:v>55</x:v>
      </x:c>
      <x:c r="I5243" s="4" t="n">
        <x:v>1620</x:v>
      </x:c>
      <x:c r="J5243" s="4" t="n">
        <x:v>0.033</x:v>
      </x:c>
      <x:c r="K5243" s="4">
        <x:f>I5243*J5243</x:f>
      </x:c>
      <x:c r="L5243" s="4" t="n">
        <x:v>383.412</x:v>
      </x:c>
      <x:c r="M5243" s="5">
        <x:f>J5243/2.459*100</x:f>
      </x:c>
      <x:c r="N5243" s="6">
        <x:f>M5243*L5243/100</x:f>
      </x:c>
      <x:c r="O5243" s="6">
        <x:f>H5243-N5243</x:f>
      </x:c>
    </x:row>
    <x:row r="5244" spans="1:25">
      <x:c r="A5244" s="0" t="s">
        <x:v>152</x:v>
      </x:c>
      <x:c r="B5244" s="0" t="n">
        <x:v>3110</x:v>
      </x:c>
      <x:c r="C5244" s="0" t="s">
        <x:v>128</x:v>
      </x:c>
      <x:c r="D5244" s="0" t="s">
        <x:v>129</x:v>
      </x:c>
      <x:c r="E5244" s="0" t="s">
        <x:v>130</x:v>
      </x:c>
      <x:c r="F5244" s="0" t="s">
        <x:v>20</x:v>
      </x:c>
      <x:c r="G5244" s="0" t="n">
        <x:v>1650</x:v>
      </x:c>
      <x:c r="H5244" s="4" t="n">
        <x:v>55</x:v>
      </x:c>
      <x:c r="I5244" s="4" t="n">
        <x:v>1620</x:v>
      </x:c>
      <x:c r="J5244" s="4" t="n">
        <x:v>0.033</x:v>
      </x:c>
      <x:c r="K5244" s="4">
        <x:f>I5244*J5244</x:f>
      </x:c>
      <x:c r="L5244" s="4" t="n">
        <x:v>383.412</x:v>
      </x:c>
      <x:c r="M5244" s="5">
        <x:f>J5244/2.459*100</x:f>
      </x:c>
      <x:c r="N5244" s="6">
        <x:f>M5244*L5244/100</x:f>
      </x:c>
      <x:c r="O5244" s="6">
        <x:f>H5244-N5244</x:f>
      </x:c>
    </x:row>
    <x:row r="5245" spans="1:25">
      <x:c r="A5245" s="0" t="s">
        <x:v>152</x:v>
      </x:c>
      <x:c r="B5245" s="0" t="n">
        <x:v>3110</x:v>
      </x:c>
      <x:c r="C5245" s="0" t="s">
        <x:v>128</x:v>
      </x:c>
      <x:c r="D5245" s="0" t="s">
        <x:v>129</x:v>
      </x:c>
      <x:c r="E5245" s="0" t="s">
        <x:v>130</x:v>
      </x:c>
      <x:c r="F5245" s="0" t="s">
        <x:v>20</x:v>
      </x:c>
      <x:c r="G5245" s="0" t="n">
        <x:v>1650</x:v>
      </x:c>
      <x:c r="H5245" s="4" t="n">
        <x:v>55</x:v>
      </x:c>
      <x:c r="I5245" s="4" t="n">
        <x:v>1620</x:v>
      </x:c>
      <x:c r="J5245" s="4" t="n">
        <x:v>0.033</x:v>
      </x:c>
      <x:c r="K5245" s="4">
        <x:f>I5245*J5245</x:f>
      </x:c>
      <x:c r="L5245" s="4" t="n">
        <x:v>383.412</x:v>
      </x:c>
      <x:c r="M5245" s="5">
        <x:f>J5245/2.459*100</x:f>
      </x:c>
      <x:c r="N5245" s="6">
        <x:f>M5245*L5245/100</x:f>
      </x:c>
      <x:c r="O5245" s="6">
        <x:f>H5245-N5245</x:f>
      </x:c>
    </x:row>
    <x:row r="5246" spans="1:25">
      <x:c r="A5246" s="0" t="s">
        <x:v>152</x:v>
      </x:c>
      <x:c r="B5246" s="0" t="n">
        <x:v>3110</x:v>
      </x:c>
      <x:c r="C5246" s="0" t="s">
        <x:v>128</x:v>
      </x:c>
      <x:c r="D5246" s="0" t="s">
        <x:v>18</x:v>
      </x:c>
      <x:c r="E5246" s="0" t="s">
        <x:v>19</x:v>
      </x:c>
      <x:c r="F5246" s="0" t="s">
        <x:v>20</x:v>
      </x:c>
      <x:c r="G5246" s="0" t="n">
        <x:v>1650</x:v>
      </x:c>
      <x:c r="H5246" s="4" t="n">
        <x:v>66</x:v>
      </x:c>
      <x:c r="I5246" s="4" t="n">
        <x:v>1620</x:v>
      </x:c>
      <x:c r="J5246" s="4" t="n">
        <x:v>0.04</x:v>
      </x:c>
      <x:c r="K5246" s="4">
        <x:f>I5246*J5246</x:f>
      </x:c>
      <x:c r="L5246" s="4" t="n">
        <x:v>383.412</x:v>
      </x:c>
      <x:c r="M5246" s="5">
        <x:f>J5246/2.459*100</x:f>
      </x:c>
      <x:c r="N5246" s="6">
        <x:f>M5246*L5246/100</x:f>
      </x:c>
      <x:c r="O5246" s="6">
        <x:f>H5246-N5246</x:f>
      </x:c>
    </x:row>
    <x:row r="5247" spans="1:25">
      <x:c r="A5247" s="0" t="s">
        <x:v>152</x:v>
      </x:c>
      <x:c r="B5247" s="0" t="n">
        <x:v>3110</x:v>
      </x:c>
      <x:c r="C5247" s="0" t="s">
        <x:v>128</x:v>
      </x:c>
      <x:c r="D5247" s="0" t="s">
        <x:v>18</x:v>
      </x:c>
      <x:c r="E5247" s="0" t="s">
        <x:v>19</x:v>
      </x:c>
      <x:c r="F5247" s="0" t="s">
        <x:v>20</x:v>
      </x:c>
      <x:c r="G5247" s="0" t="n">
        <x:v>1650</x:v>
      </x:c>
      <x:c r="H5247" s="4" t="n">
        <x:v>66</x:v>
      </x:c>
      <x:c r="I5247" s="4" t="n">
        <x:v>1620</x:v>
      </x:c>
      <x:c r="J5247" s="4" t="n">
        <x:v>0.04</x:v>
      </x:c>
      <x:c r="K5247" s="4">
        <x:f>I5247*J5247</x:f>
      </x:c>
      <x:c r="L5247" s="4" t="n">
        <x:v>383.412</x:v>
      </x:c>
      <x:c r="M5247" s="5">
        <x:f>J5247/2.459*100</x:f>
      </x:c>
      <x:c r="N5247" s="6">
        <x:f>M5247*L5247/100</x:f>
      </x:c>
      <x:c r="O5247" s="6">
        <x:f>H5247-N5247</x:f>
      </x:c>
    </x:row>
    <x:row r="5248" spans="1:25">
      <x:c r="A5248" s="0" t="s">
        <x:v>152</x:v>
      </x:c>
      <x:c r="B5248" s="0" t="n">
        <x:v>3110</x:v>
      </x:c>
      <x:c r="C5248" s="0" t="s">
        <x:v>128</x:v>
      </x:c>
      <x:c r="D5248" s="0" t="s">
        <x:v>18</x:v>
      </x:c>
      <x:c r="E5248" s="0" t="s">
        <x:v>19</x:v>
      </x:c>
      <x:c r="F5248" s="0" t="s">
        <x:v>20</x:v>
      </x:c>
      <x:c r="G5248" s="0" t="n">
        <x:v>1650</x:v>
      </x:c>
      <x:c r="H5248" s="4" t="n">
        <x:v>66</x:v>
      </x:c>
      <x:c r="I5248" s="4" t="n">
        <x:v>1620</x:v>
      </x:c>
      <x:c r="J5248" s="4" t="n">
        <x:v>0.04</x:v>
      </x:c>
      <x:c r="K5248" s="4">
        <x:f>I5248*J5248</x:f>
      </x:c>
      <x:c r="L5248" s="4" t="n">
        <x:v>383.412</x:v>
      </x:c>
      <x:c r="M5248" s="5">
        <x:f>J5248/2.459*100</x:f>
      </x:c>
      <x:c r="N5248" s="6">
        <x:f>M5248*L5248/100</x:f>
      </x:c>
      <x:c r="O5248" s="6">
        <x:f>H5248-N5248</x:f>
      </x:c>
    </x:row>
    <x:row r="5249" spans="1:25">
      <x:c r="A5249" s="0" t="s">
        <x:v>152</x:v>
      </x:c>
      <x:c r="B5249" s="0" t="n">
        <x:v>3110</x:v>
      </x:c>
      <x:c r="C5249" s="0" t="s">
        <x:v>128</x:v>
      </x:c>
      <x:c r="D5249" s="0" t="s">
        <x:v>129</x:v>
      </x:c>
      <x:c r="E5249" s="0" t="s">
        <x:v>130</x:v>
      </x:c>
      <x:c r="F5249" s="0" t="s">
        <x:v>20</x:v>
      </x:c>
      <x:c r="G5249" s="0" t="n">
        <x:v>1650</x:v>
      </x:c>
      <x:c r="H5249" s="4" t="n">
        <x:v>25.2</x:v>
      </x:c>
      <x:c r="I5249" s="4" t="n">
        <x:v>1620</x:v>
      </x:c>
      <x:c r="J5249" s="4" t="n">
        <x:v>0.015</x:v>
      </x:c>
      <x:c r="K5249" s="4">
        <x:f>I5249*J5249</x:f>
      </x:c>
      <x:c r="L5249" s="4" t="n">
        <x:v>383.412</x:v>
      </x:c>
      <x:c r="M5249" s="5">
        <x:f>J5249/2.459*100</x:f>
      </x:c>
      <x:c r="N5249" s="6">
        <x:f>M5249*L5249/100</x:f>
      </x:c>
      <x:c r="O5249" s="6">
        <x:f>H5249-N5249</x:f>
      </x:c>
    </x:row>
    <x:row r="5250" spans="1:25">
      <x:c r="A5250" s="0" t="s">
        <x:v>152</x:v>
      </x:c>
      <x:c r="B5250" s="0" t="n">
        <x:v>3110</x:v>
      </x:c>
      <x:c r="C5250" s="0" t="s">
        <x:v>128</x:v>
      </x:c>
      <x:c r="D5250" s="0" t="s">
        <x:v>18</x:v>
      </x:c>
      <x:c r="E5250" s="0" t="s">
        <x:v>19</x:v>
      </x:c>
      <x:c r="F5250" s="0" t="s">
        <x:v>20</x:v>
      </x:c>
      <x:c r="G5250" s="0" t="n">
        <x:v>1650</x:v>
      </x:c>
      <x:c r="H5250" s="4" t="n">
        <x:v>30.24</x:v>
      </x:c>
      <x:c r="I5250" s="4" t="n">
        <x:v>1620</x:v>
      </x:c>
      <x:c r="J5250" s="4" t="n">
        <x:v>0.018</x:v>
      </x:c>
      <x:c r="K5250" s="4">
        <x:f>I5250*J5250</x:f>
      </x:c>
      <x:c r="L5250" s="4" t="n">
        <x:v>383.412</x:v>
      </x:c>
      <x:c r="M5250" s="5">
        <x:f>J5250/2.459*100</x:f>
      </x:c>
      <x:c r="N5250" s="6">
        <x:f>M5250*L5250/100</x:f>
      </x:c>
      <x:c r="O5250" s="6">
        <x:f>H5250-N5250</x:f>
      </x:c>
    </x:row>
    <x:row r="5251" spans="1:25">
      <x:c r="A5251" s="0" t="s">
        <x:v>152</x:v>
      </x:c>
      <x:c r="B5251" s="0" t="n">
        <x:v>3110</x:v>
      </x:c>
      <x:c r="C5251" s="0" t="s">
        <x:v>128</x:v>
      </x:c>
      <x:c r="D5251" s="0" t="s">
        <x:v>129</x:v>
      </x:c>
      <x:c r="E5251" s="0" t="s">
        <x:v>130</x:v>
      </x:c>
      <x:c r="F5251" s="0" t="s">
        <x:v>20</x:v>
      </x:c>
      <x:c r="G5251" s="0" t="n">
        <x:v>1650</x:v>
      </x:c>
      <x:c r="H5251" s="4" t="n">
        <x:v>48</x:v>
      </x:c>
      <x:c r="I5251" s="4" t="n">
        <x:v>1620</x:v>
      </x:c>
      <x:c r="J5251" s="4" t="n">
        <x:v>0.029</x:v>
      </x:c>
      <x:c r="K5251" s="4">
        <x:f>I5251*J5251</x:f>
      </x:c>
      <x:c r="L5251" s="4" t="n">
        <x:v>383.412</x:v>
      </x:c>
      <x:c r="M5251" s="5">
        <x:f>J5251/2.459*100</x:f>
      </x:c>
      <x:c r="N5251" s="6">
        <x:f>M5251*L5251/100</x:f>
      </x:c>
      <x:c r="O5251" s="6">
        <x:f>H5251-N5251</x:f>
      </x:c>
    </x:row>
    <x:row r="5252" spans="1:25">
      <x:c r="A5252" s="0" t="s">
        <x:v>152</x:v>
      </x:c>
      <x:c r="B5252" s="0" t="n">
        <x:v>3110</x:v>
      </x:c>
      <x:c r="C5252" s="0" t="s">
        <x:v>128</x:v>
      </x:c>
      <x:c r="D5252" s="0" t="s">
        <x:v>18</x:v>
      </x:c>
      <x:c r="E5252" s="0" t="s">
        <x:v>19</x:v>
      </x:c>
      <x:c r="F5252" s="0" t="s">
        <x:v>20</x:v>
      </x:c>
      <x:c r="G5252" s="0" t="n">
        <x:v>1650</x:v>
      </x:c>
      <x:c r="H5252" s="4" t="n">
        <x:v>57.6</x:v>
      </x:c>
      <x:c r="I5252" s="4" t="n">
        <x:v>1620</x:v>
      </x:c>
      <x:c r="J5252" s="4" t="n">
        <x:v>0.035</x:v>
      </x:c>
      <x:c r="K5252" s="4">
        <x:f>I5252*J5252</x:f>
      </x:c>
      <x:c r="L5252" s="4" t="n">
        <x:v>383.412</x:v>
      </x:c>
      <x:c r="M5252" s="5">
        <x:f>J5252/2.459*100</x:f>
      </x:c>
      <x:c r="N5252" s="6">
        <x:f>M5252*L5252/100</x:f>
      </x:c>
      <x:c r="O5252" s="6">
        <x:f>H5252-N5252</x:f>
      </x:c>
    </x:row>
    <x:row r="5253" spans="1:25">
      <x:c r="A5253" s="0" t="s">
        <x:v>152</x:v>
      </x:c>
      <x:c r="B5253" s="0" t="n">
        <x:v>3110</x:v>
      </x:c>
      <x:c r="C5253" s="0" t="s">
        <x:v>128</x:v>
      </x:c>
      <x:c r="D5253" s="0" t="s">
        <x:v>129</x:v>
      </x:c>
      <x:c r="E5253" s="0" t="s">
        <x:v>130</x:v>
      </x:c>
      <x:c r="F5253" s="0" t="s">
        <x:v>20</x:v>
      </x:c>
      <x:c r="G5253" s="0" t="n">
        <x:v>1650</x:v>
      </x:c>
      <x:c r="H5253" s="4" t="n">
        <x:v>48</x:v>
      </x:c>
      <x:c r="I5253" s="4" t="n">
        <x:v>1620</x:v>
      </x:c>
      <x:c r="J5253" s="4" t="n">
        <x:v>0.029</x:v>
      </x:c>
      <x:c r="K5253" s="4">
        <x:f>I5253*J5253</x:f>
      </x:c>
      <x:c r="L5253" s="4" t="n">
        <x:v>383.412</x:v>
      </x:c>
      <x:c r="M5253" s="5">
        <x:f>J5253/2.459*100</x:f>
      </x:c>
      <x:c r="N5253" s="6">
        <x:f>M5253*L5253/100</x:f>
      </x:c>
      <x:c r="O5253" s="6">
        <x:f>H5253-N5253</x:f>
      </x:c>
    </x:row>
    <x:row r="5254" spans="1:25">
      <x:c r="A5254" s="0" t="s">
        <x:v>152</x:v>
      </x:c>
      <x:c r="B5254" s="0" t="n">
        <x:v>3110</x:v>
      </x:c>
      <x:c r="C5254" s="0" t="s">
        <x:v>128</x:v>
      </x:c>
      <x:c r="D5254" s="0" t="s">
        <x:v>18</x:v>
      </x:c>
      <x:c r="E5254" s="0" t="s">
        <x:v>19</x:v>
      </x:c>
      <x:c r="F5254" s="0" t="s">
        <x:v>20</x:v>
      </x:c>
      <x:c r="G5254" s="0" t="n">
        <x:v>1650</x:v>
      </x:c>
      <x:c r="H5254" s="4" t="n">
        <x:v>57.6</x:v>
      </x:c>
      <x:c r="I5254" s="4" t="n">
        <x:v>1620</x:v>
      </x:c>
      <x:c r="J5254" s="4" t="n">
        <x:v>0.035</x:v>
      </x:c>
      <x:c r="K5254" s="4">
        <x:f>I5254*J5254</x:f>
      </x:c>
      <x:c r="L5254" s="4" t="n">
        <x:v>383.412</x:v>
      </x:c>
      <x:c r="M5254" s="5">
        <x:f>J5254/2.459*100</x:f>
      </x:c>
      <x:c r="N5254" s="6">
        <x:f>M5254*L5254/100</x:f>
      </x:c>
      <x:c r="O5254" s="6">
        <x:f>H5254-N5254</x:f>
      </x:c>
    </x:row>
    <x:row r="5255" spans="1:25">
      <x:c r="A5255" s="0" t="s">
        <x:v>152</x:v>
      </x:c>
      <x:c r="B5255" s="0" t="n">
        <x:v>3110</x:v>
      </x:c>
      <x:c r="C5255" s="0" t="s">
        <x:v>128</x:v>
      </x:c>
      <x:c r="D5255" s="0" t="s">
        <x:v>129</x:v>
      </x:c>
      <x:c r="E5255" s="0" t="s">
        <x:v>130</x:v>
      </x:c>
      <x:c r="F5255" s="0" t="s">
        <x:v>20</x:v>
      </x:c>
      <x:c r="G5255" s="0" t="n">
        <x:v>1650</x:v>
      </x:c>
      <x:c r="H5255" s="4" t="n">
        <x:v>56.8</x:v>
      </x:c>
      <x:c r="I5255" s="4" t="n">
        <x:v>1620</x:v>
      </x:c>
      <x:c r="J5255" s="4" t="n">
        <x:v>0.034</x:v>
      </x:c>
      <x:c r="K5255" s="4">
        <x:f>I5255*J5255</x:f>
      </x:c>
      <x:c r="L5255" s="4" t="n">
        <x:v>383.412</x:v>
      </x:c>
      <x:c r="M5255" s="5">
        <x:f>J5255/2.459*100</x:f>
      </x:c>
      <x:c r="N5255" s="6">
        <x:f>M5255*L5255/100</x:f>
      </x:c>
      <x:c r="O5255" s="6">
        <x:f>H5255-N5255</x:f>
      </x:c>
    </x:row>
    <x:row r="5256" spans="1:25">
      <x:c r="A5256" s="0" t="s">
        <x:v>152</x:v>
      </x:c>
      <x:c r="B5256" s="0" t="n">
        <x:v>3110</x:v>
      </x:c>
      <x:c r="C5256" s="0" t="s">
        <x:v>128</x:v>
      </x:c>
      <x:c r="D5256" s="0" t="s">
        <x:v>18</x:v>
      </x:c>
      <x:c r="E5256" s="0" t="s">
        <x:v>19</x:v>
      </x:c>
      <x:c r="F5256" s="0" t="s">
        <x:v>20</x:v>
      </x:c>
      <x:c r="G5256" s="0" t="n">
        <x:v>1650</x:v>
      </x:c>
      <x:c r="H5256" s="4" t="n">
        <x:v>68.16</x:v>
      </x:c>
      <x:c r="I5256" s="4" t="n">
        <x:v>1620</x:v>
      </x:c>
      <x:c r="J5256" s="4" t="n">
        <x:v>0.041</x:v>
      </x:c>
      <x:c r="K5256" s="4">
        <x:f>I5256*J5256</x:f>
      </x:c>
      <x:c r="L5256" s="4" t="n">
        <x:v>383.412</x:v>
      </x:c>
      <x:c r="M5256" s="5">
        <x:f>J5256/2.459*100</x:f>
      </x:c>
      <x:c r="N5256" s="6">
        <x:f>M5256*L5256/100</x:f>
      </x:c>
      <x:c r="O5256" s="6">
        <x:f>H5256-N5256</x:f>
      </x:c>
    </x:row>
    <x:row r="5257" spans="1:25">
      <x:c r="A5257" s="0" t="s">
        <x:v>152</x:v>
      </x:c>
      <x:c r="B5257" s="0" t="n">
        <x:v>3110</x:v>
      </x:c>
      <x:c r="C5257" s="0" t="s">
        <x:v>128</x:v>
      </x:c>
      <x:c r="D5257" s="0" t="s">
        <x:v>129</x:v>
      </x:c>
      <x:c r="E5257" s="0" t="s">
        <x:v>130</x:v>
      </x:c>
      <x:c r="F5257" s="0" t="s">
        <x:v>20</x:v>
      </x:c>
      <x:c r="G5257" s="0" t="n">
        <x:v>1650</x:v>
      </x:c>
      <x:c r="H5257" s="4" t="n">
        <x:v>250</x:v>
      </x:c>
      <x:c r="I5257" s="4" t="n">
        <x:v>1620</x:v>
      </x:c>
      <x:c r="J5257" s="4" t="n">
        <x:v>0.152</x:v>
      </x:c>
      <x:c r="K5257" s="4">
        <x:f>I5257*J5257</x:f>
      </x:c>
      <x:c r="L5257" s="4" t="n">
        <x:v>383.412</x:v>
      </x:c>
      <x:c r="M5257" s="5">
        <x:f>J5257/2.459*100</x:f>
      </x:c>
      <x:c r="N5257" s="6">
        <x:f>M5257*L5257/100</x:f>
      </x:c>
      <x:c r="O5257" s="6">
        <x:f>H5257-N5257</x:f>
      </x:c>
    </x:row>
    <x:row r="5258" spans="1:25">
      <x:c r="A5258" s="0" t="s">
        <x:v>152</x:v>
      </x:c>
      <x:c r="B5258" s="0" t="n">
        <x:v>3110</x:v>
      </x:c>
      <x:c r="C5258" s="0" t="s">
        <x:v>128</x:v>
      </x:c>
      <x:c r="D5258" s="0" t="s">
        <x:v>129</x:v>
      </x:c>
      <x:c r="E5258" s="0" t="s">
        <x:v>130</x:v>
      </x:c>
      <x:c r="F5258" s="0" t="s">
        <x:v>20</x:v>
      </x:c>
      <x:c r="G5258" s="0" t="n">
        <x:v>1650</x:v>
      </x:c>
      <x:c r="H5258" s="4" t="n">
        <x:v>250</x:v>
      </x:c>
      <x:c r="I5258" s="4" t="n">
        <x:v>1620</x:v>
      </x:c>
      <x:c r="J5258" s="4" t="n">
        <x:v>0.152</x:v>
      </x:c>
      <x:c r="K5258" s="4">
        <x:f>I5258*J5258</x:f>
      </x:c>
      <x:c r="L5258" s="4" t="n">
        <x:v>383.412</x:v>
      </x:c>
      <x:c r="M5258" s="5">
        <x:f>J5258/2.459*100</x:f>
      </x:c>
      <x:c r="N5258" s="6">
        <x:f>M5258*L5258/100</x:f>
      </x:c>
      <x:c r="O5258" s="6">
        <x:f>H5258-N5258</x:f>
      </x:c>
    </x:row>
    <x:row r="5259" spans="1:25">
      <x:c r="A5259" s="0" t="s">
        <x:v>152</x:v>
      </x:c>
      <x:c r="B5259" s="0" t="n">
        <x:v>3110</x:v>
      </x:c>
      <x:c r="C5259" s="0" t="s">
        <x:v>128</x:v>
      </x:c>
      <x:c r="D5259" s="0" t="s">
        <x:v>129</x:v>
      </x:c>
      <x:c r="E5259" s="0" t="s">
        <x:v>130</x:v>
      </x:c>
      <x:c r="F5259" s="0" t="s">
        <x:v>20</x:v>
      </x:c>
      <x:c r="G5259" s="0" t="n">
        <x:v>1650</x:v>
      </x:c>
      <x:c r="H5259" s="4" t="n">
        <x:v>250</x:v>
      </x:c>
      <x:c r="I5259" s="4" t="n">
        <x:v>1620</x:v>
      </x:c>
      <x:c r="J5259" s="4" t="n">
        <x:v>0.152</x:v>
      </x:c>
      <x:c r="K5259" s="4">
        <x:f>I5259*J5259</x:f>
      </x:c>
      <x:c r="L5259" s="4" t="n">
        <x:v>383.412</x:v>
      </x:c>
      <x:c r="M5259" s="5">
        <x:f>J5259/2.459*100</x:f>
      </x:c>
      <x:c r="N5259" s="6">
        <x:f>M5259*L5259/100</x:f>
      </x:c>
      <x:c r="O5259" s="6">
        <x:f>H5259-N5259</x:f>
      </x:c>
    </x:row>
    <x:row r="5260" spans="1:25">
      <x:c r="A5260" s="0" t="s">
        <x:v>152</x:v>
      </x:c>
      <x:c r="B5260" s="0" t="n">
        <x:v>3110</x:v>
      </x:c>
      <x:c r="C5260" s="0" t="s">
        <x:v>128</x:v>
      </x:c>
      <x:c r="D5260" s="0" t="s">
        <x:v>129</x:v>
      </x:c>
      <x:c r="E5260" s="0" t="s">
        <x:v>130</x:v>
      </x:c>
      <x:c r="F5260" s="0" t="s">
        <x:v>20</x:v>
      </x:c>
      <x:c r="G5260" s="0" t="n">
        <x:v>1650</x:v>
      </x:c>
      <x:c r="H5260" s="4" t="n">
        <x:v>250</x:v>
      </x:c>
      <x:c r="I5260" s="4" t="n">
        <x:v>1620</x:v>
      </x:c>
      <x:c r="J5260" s="4" t="n">
        <x:v>0.152</x:v>
      </x:c>
      <x:c r="K5260" s="4">
        <x:f>I5260*J5260</x:f>
      </x:c>
      <x:c r="L5260" s="4" t="n">
        <x:v>383.412</x:v>
      </x:c>
      <x:c r="M5260" s="5">
        <x:f>J5260/2.459*100</x:f>
      </x:c>
      <x:c r="N5260" s="6">
        <x:f>M5260*L5260/100</x:f>
      </x:c>
      <x:c r="O5260" s="6">
        <x:f>H5260-N5260</x:f>
      </x:c>
    </x:row>
    <x:row r="5261" spans="1:25">
      <x:c r="A5261" s="0" t="s">
        <x:v>152</x:v>
      </x:c>
      <x:c r="B5261" s="0" t="n">
        <x:v>3110</x:v>
      </x:c>
      <x:c r="C5261" s="0" t="s">
        <x:v>128</x:v>
      </x:c>
      <x:c r="D5261" s="0" t="s">
        <x:v>18</x:v>
      </x:c>
      <x:c r="E5261" s="0" t="s">
        <x:v>19</x:v>
      </x:c>
      <x:c r="F5261" s="0" t="s">
        <x:v>20</x:v>
      </x:c>
      <x:c r="G5261" s="0" t="n">
        <x:v>1650</x:v>
      </x:c>
      <x:c r="H5261" s="4" t="n">
        <x:v>300</x:v>
      </x:c>
      <x:c r="I5261" s="4" t="n">
        <x:v>1620</x:v>
      </x:c>
      <x:c r="J5261" s="4" t="n">
        <x:v>0.182</x:v>
      </x:c>
      <x:c r="K5261" s="4">
        <x:f>I5261*J5261</x:f>
      </x:c>
      <x:c r="L5261" s="4" t="n">
        <x:v>383.412</x:v>
      </x:c>
      <x:c r="M5261" s="5">
        <x:f>J5261/2.459*100</x:f>
      </x:c>
      <x:c r="N5261" s="6">
        <x:f>M5261*L5261/100</x:f>
      </x:c>
      <x:c r="O5261" s="6">
        <x:f>H5261-N5261</x:f>
      </x:c>
    </x:row>
    <x:row r="5262" spans="1:25">
      <x:c r="A5262" s="0" t="s">
        <x:v>152</x:v>
      </x:c>
      <x:c r="B5262" s="0" t="n">
        <x:v>3110</x:v>
      </x:c>
      <x:c r="C5262" s="0" t="s">
        <x:v>128</x:v>
      </x:c>
      <x:c r="D5262" s="0" t="s">
        <x:v>129</x:v>
      </x:c>
      <x:c r="E5262" s="0" t="s">
        <x:v>130</x:v>
      </x:c>
      <x:c r="F5262" s="0" t="s">
        <x:v>20</x:v>
      </x:c>
      <x:c r="G5262" s="0" t="n">
        <x:v>1650</x:v>
      </x:c>
      <x:c r="H5262" s="4" t="n">
        <x:v>250</x:v>
      </x:c>
      <x:c r="I5262" s="4" t="n">
        <x:v>1620</x:v>
      </x:c>
      <x:c r="J5262" s="4" t="n">
        <x:v>0.152</x:v>
      </x:c>
      <x:c r="K5262" s="4">
        <x:f>I5262*J5262</x:f>
      </x:c>
      <x:c r="L5262" s="4" t="n">
        <x:v>383.412</x:v>
      </x:c>
      <x:c r="M5262" s="5">
        <x:f>J5262/2.459*100</x:f>
      </x:c>
      <x:c r="N5262" s="6">
        <x:f>M5262*L5262/100</x:f>
      </x:c>
      <x:c r="O5262" s="6">
        <x:f>H5262-N5262</x:f>
      </x:c>
    </x:row>
    <x:row r="5263" spans="1:25">
      <x:c r="A5263" s="0" t="s">
        <x:v>152</x:v>
      </x:c>
      <x:c r="B5263" s="0" t="n">
        <x:v>3110</x:v>
      </x:c>
      <x:c r="C5263" s="0" t="s">
        <x:v>128</x:v>
      </x:c>
      <x:c r="D5263" s="0" t="s">
        <x:v>18</x:v>
      </x:c>
      <x:c r="E5263" s="0" t="s">
        <x:v>19</x:v>
      </x:c>
      <x:c r="F5263" s="0" t="s">
        <x:v>20</x:v>
      </x:c>
      <x:c r="G5263" s="0" t="n">
        <x:v>1650</x:v>
      </x:c>
      <x:c r="H5263" s="4" t="n">
        <x:v>300</x:v>
      </x:c>
      <x:c r="I5263" s="4" t="n">
        <x:v>1620</x:v>
      </x:c>
      <x:c r="J5263" s="4" t="n">
        <x:v>0.182</x:v>
      </x:c>
      <x:c r="K5263" s="4">
        <x:f>I5263*J5263</x:f>
      </x:c>
      <x:c r="L5263" s="4" t="n">
        <x:v>383.412</x:v>
      </x:c>
      <x:c r="M5263" s="5">
        <x:f>J5263/2.459*100</x:f>
      </x:c>
      <x:c r="N5263" s="6">
        <x:f>M5263*L5263/100</x:f>
      </x:c>
      <x:c r="O5263" s="6">
        <x:f>H5263-N5263</x:f>
      </x:c>
    </x:row>
    <x:row r="5264" spans="1:25">
      <x:c r="A5264" s="0" t="s">
        <x:v>152</x:v>
      </x:c>
      <x:c r="B5264" s="0" t="n">
        <x:v>3110</x:v>
      </x:c>
      <x:c r="C5264" s="0" t="s">
        <x:v>128</x:v>
      </x:c>
      <x:c r="D5264" s="0" t="s">
        <x:v>18</x:v>
      </x:c>
      <x:c r="E5264" s="0" t="s">
        <x:v>19</x:v>
      </x:c>
      <x:c r="F5264" s="0" t="s">
        <x:v>20</x:v>
      </x:c>
      <x:c r="G5264" s="0" t="n">
        <x:v>1650</x:v>
      </x:c>
      <x:c r="H5264" s="4" t="n">
        <x:v>300</x:v>
      </x:c>
      <x:c r="I5264" s="4" t="n">
        <x:v>1620</x:v>
      </x:c>
      <x:c r="J5264" s="4" t="n">
        <x:v>0.182</x:v>
      </x:c>
      <x:c r="K5264" s="4">
        <x:f>I5264*J5264</x:f>
      </x:c>
      <x:c r="L5264" s="4" t="n">
        <x:v>383.412</x:v>
      </x:c>
      <x:c r="M5264" s="5">
        <x:f>J5264/2.459*100</x:f>
      </x:c>
      <x:c r="N5264" s="6">
        <x:f>M5264*L5264/100</x:f>
      </x:c>
      <x:c r="O5264" s="6">
        <x:f>H5264-N5264</x:f>
      </x:c>
    </x:row>
    <x:row r="5265" spans="1:25">
      <x:c r="A5265" s="0" t="s">
        <x:v>152</x:v>
      </x:c>
      <x:c r="B5265" s="0" t="n">
        <x:v>3110</x:v>
      </x:c>
      <x:c r="C5265" s="0" t="s">
        <x:v>128</x:v>
      </x:c>
      <x:c r="D5265" s="0" t="s">
        <x:v>18</x:v>
      </x:c>
      <x:c r="E5265" s="0" t="s">
        <x:v>19</x:v>
      </x:c>
      <x:c r="F5265" s="0" t="s">
        <x:v>20</x:v>
      </x:c>
      <x:c r="G5265" s="0" t="n">
        <x:v>1650</x:v>
      </x:c>
      <x:c r="H5265" s="4" t="n">
        <x:v>300</x:v>
      </x:c>
      <x:c r="I5265" s="4" t="n">
        <x:v>1620</x:v>
      </x:c>
      <x:c r="J5265" s="4" t="n">
        <x:v>0.182</x:v>
      </x:c>
      <x:c r="K5265" s="4">
        <x:f>I5265*J5265</x:f>
      </x:c>
      <x:c r="L5265" s="4" t="n">
        <x:v>383.412</x:v>
      </x:c>
      <x:c r="M5265" s="5">
        <x:f>J5265/2.459*100</x:f>
      </x:c>
      <x:c r="N5265" s="6">
        <x:f>M5265*L5265/100</x:f>
      </x:c>
      <x:c r="O5265" s="6">
        <x:f>H5265-N5265</x:f>
      </x:c>
    </x:row>
    <x:row r="5266" spans="1:25">
      <x:c r="A5266" s="0" t="s">
        <x:v>152</x:v>
      </x:c>
      <x:c r="B5266" s="0" t="n">
        <x:v>3110</x:v>
      </x:c>
      <x:c r="C5266" s="0" t="s">
        <x:v>128</x:v>
      </x:c>
      <x:c r="D5266" s="0" t="s">
        <x:v>18</x:v>
      </x:c>
      <x:c r="E5266" s="0" t="s">
        <x:v>19</x:v>
      </x:c>
      <x:c r="F5266" s="0" t="s">
        <x:v>20</x:v>
      </x:c>
      <x:c r="G5266" s="0" t="n">
        <x:v>1650</x:v>
      </x:c>
      <x:c r="H5266" s="4" t="n">
        <x:v>300</x:v>
      </x:c>
      <x:c r="I5266" s="4" t="n">
        <x:v>1620</x:v>
      </x:c>
      <x:c r="J5266" s="4" t="n">
        <x:v>0.182</x:v>
      </x:c>
      <x:c r="K5266" s="4">
        <x:f>I5266*J5266</x:f>
      </x:c>
      <x:c r="L5266" s="4" t="n">
        <x:v>383.412</x:v>
      </x:c>
      <x:c r="M5266" s="5">
        <x:f>J5266/2.459*100</x:f>
      </x:c>
      <x:c r="N5266" s="6">
        <x:f>M5266*L5266/100</x:f>
      </x:c>
      <x:c r="O5266" s="6">
        <x:f>H5266-N5266</x:f>
      </x:c>
    </x:row>
    <x:row r="5267" spans="1:25">
      <x:c r="A5267" s="0" t="s">
        <x:v>152</x:v>
      </x:c>
      <x:c r="B5267" s="0" t="n">
        <x:v>3110</x:v>
      </x:c>
      <x:c r="C5267" s="0" t="s">
        <x:v>128</x:v>
      </x:c>
      <x:c r="D5267" s="0" t="s">
        <x:v>18</x:v>
      </x:c>
      <x:c r="E5267" s="0" t="s">
        <x:v>19</x:v>
      </x:c>
      <x:c r="F5267" s="0" t="s">
        <x:v>20</x:v>
      </x:c>
      <x:c r="G5267" s="0" t="n">
        <x:v>1650</x:v>
      </x:c>
      <x:c r="H5267" s="4" t="n">
        <x:v>54</x:v>
      </x:c>
      <x:c r="I5267" s="4" t="n">
        <x:v>1620</x:v>
      </x:c>
      <x:c r="J5267" s="4" t="n">
        <x:v>0.033</x:v>
      </x:c>
      <x:c r="K5267" s="4">
        <x:f>I5267*J5267</x:f>
      </x:c>
      <x:c r="L5267" s="4" t="n">
        <x:v>383.412</x:v>
      </x:c>
      <x:c r="M5267" s="5">
        <x:f>J5267/2.459*100</x:f>
      </x:c>
      <x:c r="N5267" s="6">
        <x:f>M5267*L5267/100</x:f>
      </x:c>
      <x:c r="O5267" s="6">
        <x:f>H5267-N5267</x:f>
      </x:c>
    </x:row>
    <x:row r="5268" spans="1:25">
      <x:c r="A5268" s="0" t="s">
        <x:v>152</x:v>
      </x:c>
      <x:c r="B5268" s="0" t="n">
        <x:v>3110</x:v>
      </x:c>
      <x:c r="C5268" s="0" t="s">
        <x:v>128</x:v>
      </x:c>
      <x:c r="D5268" s="0" t="s">
        <x:v>18</x:v>
      </x:c>
      <x:c r="E5268" s="0" t="s">
        <x:v>19</x:v>
      </x:c>
      <x:c r="F5268" s="0" t="s">
        <x:v>20</x:v>
      </x:c>
      <x:c r="G5268" s="0" t="n">
        <x:v>1650</x:v>
      </x:c>
      <x:c r="H5268" s="4" t="n">
        <x:v>54</x:v>
      </x:c>
      <x:c r="I5268" s="4" t="n">
        <x:v>1620</x:v>
      </x:c>
      <x:c r="J5268" s="4" t="n">
        <x:v>0.033</x:v>
      </x:c>
      <x:c r="K5268" s="4">
        <x:f>I5268*J5268</x:f>
      </x:c>
      <x:c r="L5268" s="4" t="n">
        <x:v>383.412</x:v>
      </x:c>
      <x:c r="M5268" s="5">
        <x:f>J5268/2.459*100</x:f>
      </x:c>
      <x:c r="N5268" s="6">
        <x:f>M5268*L5268/100</x:f>
      </x:c>
      <x:c r="O5268" s="6">
        <x:f>H5268-N5268</x:f>
      </x:c>
    </x:row>
    <x:row r="5269" spans="1:25">
      <x:c r="A5269" s="0" t="s">
        <x:v>152</x:v>
      </x:c>
      <x:c r="B5269" s="0" t="n">
        <x:v>3110</x:v>
      </x:c>
      <x:c r="C5269" s="0" t="s">
        <x:v>128</x:v>
      </x:c>
      <x:c r="D5269" s="0" t="s">
        <x:v>129</x:v>
      </x:c>
      <x:c r="E5269" s="0" t="s">
        <x:v>130</x:v>
      </x:c>
      <x:c r="F5269" s="0" t="s">
        <x:v>20</x:v>
      </x:c>
      <x:c r="G5269" s="0" t="n">
        <x:v>1650</x:v>
      </x:c>
      <x:c r="H5269" s="4" t="n">
        <x:v>45</x:v>
      </x:c>
      <x:c r="I5269" s="4" t="n">
        <x:v>1620</x:v>
      </x:c>
      <x:c r="J5269" s="4" t="n">
        <x:v>0.027</x:v>
      </x:c>
      <x:c r="K5269" s="4">
        <x:f>I5269*J5269</x:f>
      </x:c>
      <x:c r="L5269" s="4" t="n">
        <x:v>383.412</x:v>
      </x:c>
      <x:c r="M5269" s="5">
        <x:f>J5269/2.459*100</x:f>
      </x:c>
      <x:c r="N5269" s="6">
        <x:f>M5269*L5269/100</x:f>
      </x:c>
      <x:c r="O5269" s="6">
        <x:f>H5269-N5269</x:f>
      </x:c>
    </x:row>
    <x:row r="5270" spans="1:25">
      <x:c r="A5270" s="0" t="s">
        <x:v>152</x:v>
      </x:c>
      <x:c r="B5270" s="0" t="n">
        <x:v>3110</x:v>
      </x:c>
      <x:c r="C5270" s="0" t="s">
        <x:v>128</x:v>
      </x:c>
      <x:c r="D5270" s="0" t="s">
        <x:v>129</x:v>
      </x:c>
      <x:c r="E5270" s="0" t="s">
        <x:v>130</x:v>
      </x:c>
      <x:c r="F5270" s="0" t="s">
        <x:v>20</x:v>
      </x:c>
      <x:c r="G5270" s="0" t="n">
        <x:v>1650</x:v>
      </x:c>
      <x:c r="H5270" s="4" t="n">
        <x:v>45</x:v>
      </x:c>
      <x:c r="I5270" s="4" t="n">
        <x:v>1620</x:v>
      </x:c>
      <x:c r="J5270" s="4" t="n">
        <x:v>0.027</x:v>
      </x:c>
      <x:c r="K5270" s="4">
        <x:f>I5270*J5270</x:f>
      </x:c>
      <x:c r="L5270" s="4" t="n">
        <x:v>383.412</x:v>
      </x:c>
      <x:c r="M5270" s="5">
        <x:f>J5270/2.459*100</x:f>
      </x:c>
      <x:c r="N5270" s="6">
        <x:f>M5270*L5270/100</x:f>
      </x:c>
      <x:c r="O5270" s="6">
        <x:f>H5270-N5270</x:f>
      </x:c>
    </x:row>
    <x:row r="5271" spans="1:25">
      <x:c r="A5271" s="0" t="s">
        <x:v>152</x:v>
      </x:c>
      <x:c r="B5271" s="0" t="n">
        <x:v>3110</x:v>
      </x:c>
      <x:c r="C5271" s="0" t="s">
        <x:v>128</x:v>
      </x:c>
      <x:c r="D5271" s="0" t="s">
        <x:v>129</x:v>
      </x:c>
      <x:c r="E5271" s="0" t="s">
        <x:v>130</x:v>
      </x:c>
      <x:c r="F5271" s="0" t="s">
        <x:v>20</x:v>
      </x:c>
      <x:c r="G5271" s="0" t="n">
        <x:v>1650</x:v>
      </x:c>
      <x:c r="H5271" s="4" t="n">
        <x:v>31.2</x:v>
      </x:c>
      <x:c r="I5271" s="4" t="n">
        <x:v>1620</x:v>
      </x:c>
      <x:c r="J5271" s="4" t="n">
        <x:v>0.019</x:v>
      </x:c>
      <x:c r="K5271" s="4">
        <x:f>I5271*J5271</x:f>
      </x:c>
      <x:c r="L5271" s="4" t="n">
        <x:v>383.412</x:v>
      </x:c>
      <x:c r="M5271" s="5">
        <x:f>J5271/2.459*100</x:f>
      </x:c>
      <x:c r="N5271" s="6">
        <x:f>M5271*L5271/100</x:f>
      </x:c>
      <x:c r="O5271" s="6">
        <x:f>H5271-N5271</x:f>
      </x:c>
    </x:row>
    <x:row r="5272" spans="1:25">
      <x:c r="A5272" s="0" t="s">
        <x:v>152</x:v>
      </x:c>
      <x:c r="B5272" s="0" t="n">
        <x:v>3110</x:v>
      </x:c>
      <x:c r="C5272" s="0" t="s">
        <x:v>128</x:v>
      </x:c>
      <x:c r="D5272" s="0" t="s">
        <x:v>18</x:v>
      </x:c>
      <x:c r="E5272" s="0" t="s">
        <x:v>19</x:v>
      </x:c>
      <x:c r="F5272" s="0" t="s">
        <x:v>20</x:v>
      </x:c>
      <x:c r="G5272" s="0" t="n">
        <x:v>1650</x:v>
      </x:c>
      <x:c r="H5272" s="4" t="n">
        <x:v>37.44</x:v>
      </x:c>
      <x:c r="I5272" s="4" t="n">
        <x:v>1620</x:v>
      </x:c>
      <x:c r="J5272" s="4" t="n">
        <x:v>0.023</x:v>
      </x:c>
      <x:c r="K5272" s="4">
        <x:f>I5272*J5272</x:f>
      </x:c>
      <x:c r="L5272" s="4" t="n">
        <x:v>383.412</x:v>
      </x:c>
      <x:c r="M5272" s="5">
        <x:f>J5272/2.459*100</x:f>
      </x:c>
      <x:c r="N5272" s="6">
        <x:f>M5272*L5272/100</x:f>
      </x:c>
      <x:c r="O5272" s="6">
        <x:f>H5272-N5272</x:f>
      </x:c>
    </x:row>
    <x:row r="5273" spans="1:25">
      <x:c r="A5273" s="0" t="s">
        <x:v>152</x:v>
      </x:c>
      <x:c r="B5273" s="0" t="n">
        <x:v>3110</x:v>
      </x:c>
      <x:c r="C5273" s="0" t="s">
        <x:v>128</x:v>
      </x:c>
      <x:c r="D5273" s="0" t="s">
        <x:v>18</x:v>
      </x:c>
      <x:c r="E5273" s="0" t="s">
        <x:v>19</x:v>
      </x:c>
      <x:c r="F5273" s="0" t="s">
        <x:v>26</x:v>
      </x:c>
      <x:c r="G5273" s="0" t="n">
        <x:v>1650</x:v>
      </x:c>
      <x:c r="H5273" s="4" t="n">
        <x:v>115.503</x:v>
      </x:c>
      <x:c r="I5273" s="4" t="n">
        <x:v>1620</x:v>
      </x:c>
      <x:c r="J5273" s="4" t="n">
        <x:v>0.07</x:v>
      </x:c>
      <x:c r="K5273" s="4">
        <x:f>I5273*J5273</x:f>
      </x:c>
      <x:c r="L5273" s="4" t="n">
        <x:v>383.412</x:v>
      </x:c>
      <x:c r="M5273" s="5">
        <x:f>J5273/2.459*100</x:f>
      </x:c>
      <x:c r="N5273" s="6">
        <x:f>M5273*L5273/100</x:f>
      </x:c>
      <x:c r="O5273" s="6">
        <x:f>H5273-N5273</x:f>
      </x:c>
    </x:row>
    <x:row r="5274" spans="1:25">
      <x:c r="A5274" s="0" t="s">
        <x:v>69</x:v>
      </x:c>
      <x:c r="B5274" s="0" t="n">
        <x:v>3123</x:v>
      </x:c>
      <x:c r="C5274" s="0" t="s">
        <x:v>21</x:v>
      </x:c>
      <x:c r="D5274" s="0" t="s">
        <x:v>22</x:v>
      </x:c>
      <x:c r="E5274" s="0" t="s">
        <x:v>23</x:v>
      </x:c>
      <x:c r="F5274" s="0" t="s">
        <x:v>20</x:v>
      </x:c>
      <x:c r="G5274" s="0" t="n">
        <x:v>117</x:v>
      </x:c>
      <x:c r="H5274" s="4" t="n">
        <x:v>29.696</x:v>
      </x:c>
      <x:c r="I5274" s="4" t="n">
        <x:v>117</x:v>
      </x:c>
      <x:c r="J5274" s="4" t="n">
        <x:v>0.254</x:v>
      </x:c>
      <x:c r="K5274" s="4">
        <x:f>I5274*J5274</x:f>
      </x:c>
      <x:c r="L5274" s="4" t="n">
        <x:v>254.702</x:v>
      </x:c>
      <x:c r="M5274" s="5">
        <x:f>J5274/3.254*100</x:f>
      </x:c>
      <x:c r="N5274" s="6">
        <x:f>M5274*L5274/100</x:f>
      </x:c>
      <x:c r="O5274" s="6">
        <x:f>H5274-N5274</x:f>
      </x:c>
    </x:row>
    <x:row r="5275" spans="1:25">
      <x:c r="A5275" s="0" t="s">
        <x:v>69</x:v>
      </x:c>
      <x:c r="B5275" s="0" t="n">
        <x:v>3123</x:v>
      </x:c>
      <x:c r="C5275" s="0" t="s">
        <x:v>21</x:v>
      </x:c>
      <x:c r="D5275" s="0" t="s">
        <x:v>22</x:v>
      </x:c>
      <x:c r="E5275" s="0" t="s">
        <x:v>23</x:v>
      </x:c>
      <x:c r="F5275" s="0" t="s">
        <x:v>20</x:v>
      </x:c>
      <x:c r="G5275" s="0" t="n">
        <x:v>117</x:v>
      </x:c>
      <x:c r="H5275" s="4" t="n">
        <x:v>29.696</x:v>
      </x:c>
      <x:c r="I5275" s="4" t="n">
        <x:v>117</x:v>
      </x:c>
      <x:c r="J5275" s="4" t="n">
        <x:v>0.254</x:v>
      </x:c>
      <x:c r="K5275" s="4">
        <x:f>I5275*J5275</x:f>
      </x:c>
      <x:c r="L5275" s="4" t="n">
        <x:v>254.702</x:v>
      </x:c>
      <x:c r="M5275" s="5">
        <x:f>J5275/3.254*100</x:f>
      </x:c>
      <x:c r="N5275" s="6">
        <x:f>M5275*L5275/100</x:f>
      </x:c>
      <x:c r="O5275" s="6">
        <x:f>H5275-N5275</x:f>
      </x:c>
    </x:row>
    <x:row r="5276" spans="1:25">
      <x:c r="A5276" s="0" t="s">
        <x:v>69</x:v>
      </x:c>
      <x:c r="B5276" s="0" t="n">
        <x:v>3123</x:v>
      </x:c>
      <x:c r="C5276" s="0" t="s">
        <x:v>21</x:v>
      </x:c>
      <x:c r="D5276" s="0" t="s">
        <x:v>22</x:v>
      </x:c>
      <x:c r="E5276" s="0" t="s">
        <x:v>23</x:v>
      </x:c>
      <x:c r="F5276" s="0" t="s">
        <x:v>20</x:v>
      </x:c>
      <x:c r="G5276" s="0" t="n">
        <x:v>117</x:v>
      </x:c>
      <x:c r="H5276" s="4" t="n">
        <x:v>29.696</x:v>
      </x:c>
      <x:c r="I5276" s="4" t="n">
        <x:v>117</x:v>
      </x:c>
      <x:c r="J5276" s="4" t="n">
        <x:v>0.254</x:v>
      </x:c>
      <x:c r="K5276" s="4">
        <x:f>I5276*J5276</x:f>
      </x:c>
      <x:c r="L5276" s="4" t="n">
        <x:v>254.702</x:v>
      </x:c>
      <x:c r="M5276" s="5">
        <x:f>J5276/3.254*100</x:f>
      </x:c>
      <x:c r="N5276" s="6">
        <x:f>M5276*L5276/100</x:f>
      </x:c>
      <x:c r="O5276" s="6">
        <x:f>H5276-N5276</x:f>
      </x:c>
    </x:row>
    <x:row r="5277" spans="1:25">
      <x:c r="A5277" s="0" t="s">
        <x:v>69</x:v>
      </x:c>
      <x:c r="B5277" s="0" t="n">
        <x:v>3123</x:v>
      </x:c>
      <x:c r="C5277" s="0" t="s">
        <x:v>21</x:v>
      </x:c>
      <x:c r="D5277" s="0" t="s">
        <x:v>22</x:v>
      </x:c>
      <x:c r="E5277" s="0" t="s">
        <x:v>23</x:v>
      </x:c>
      <x:c r="F5277" s="0" t="s">
        <x:v>20</x:v>
      </x:c>
      <x:c r="G5277" s="0" t="n">
        <x:v>117</x:v>
      </x:c>
      <x:c r="H5277" s="4" t="n">
        <x:v>39.897</x:v>
      </x:c>
      <x:c r="I5277" s="4" t="n">
        <x:v>117</x:v>
      </x:c>
      <x:c r="J5277" s="4" t="n">
        <x:v>0.341</x:v>
      </x:c>
      <x:c r="K5277" s="4">
        <x:f>I5277*J5277</x:f>
      </x:c>
      <x:c r="L5277" s="4" t="n">
        <x:v>254.702</x:v>
      </x:c>
      <x:c r="M5277" s="5">
        <x:f>J5277/3.254*100</x:f>
      </x:c>
      <x:c r="N5277" s="6">
        <x:f>M5277*L5277/100</x:f>
      </x:c>
      <x:c r="O5277" s="6">
        <x:f>H5277-N5277</x:f>
      </x:c>
    </x:row>
    <x:row r="5278" spans="1:25">
      <x:c r="A5278" s="0" t="s">
        <x:v>69</x:v>
      </x:c>
      <x:c r="B5278" s="0" t="n">
        <x:v>3123</x:v>
      </x:c>
      <x:c r="C5278" s="0" t="s">
        <x:v>21</x:v>
      </x:c>
      <x:c r="D5278" s="0" t="s">
        <x:v>22</x:v>
      </x:c>
      <x:c r="E5278" s="0" t="s">
        <x:v>23</x:v>
      </x:c>
      <x:c r="F5278" s="0" t="s">
        <x:v>20</x:v>
      </x:c>
      <x:c r="G5278" s="0" t="n">
        <x:v>117</x:v>
      </x:c>
      <x:c r="H5278" s="4" t="n">
        <x:v>43.384</x:v>
      </x:c>
      <x:c r="I5278" s="4" t="n">
        <x:v>117</x:v>
      </x:c>
      <x:c r="J5278" s="4" t="n">
        <x:v>0.371</x:v>
      </x:c>
      <x:c r="K5278" s="4">
        <x:f>I5278*J5278</x:f>
      </x:c>
      <x:c r="L5278" s="4" t="n">
        <x:v>254.702</x:v>
      </x:c>
      <x:c r="M5278" s="5">
        <x:f>J5278/3.254*100</x:f>
      </x:c>
      <x:c r="N5278" s="6">
        <x:f>M5278*L5278/100</x:f>
      </x:c>
      <x:c r="O5278" s="6">
        <x:f>H5278-N5278</x:f>
      </x:c>
    </x:row>
    <x:row r="5279" spans="1:25">
      <x:c r="A5279" s="0" t="s">
        <x:v>69</x:v>
      </x:c>
      <x:c r="B5279" s="0" t="n">
        <x:v>3123</x:v>
      </x:c>
      <x:c r="C5279" s="0" t="s">
        <x:v>21</x:v>
      </x:c>
      <x:c r="D5279" s="0" t="s">
        <x:v>28</x:v>
      </x:c>
      <x:c r="E5279" s="0" t="s">
        <x:v>19</x:v>
      </x:c>
      <x:c r="F5279" s="0" t="s">
        <x:v>26</x:v>
      </x:c>
      <x:c r="G5279" s="0" t="n">
        <x:v>117</x:v>
      </x:c>
      <x:c r="H5279" s="4" t="n">
        <x:v>30.431</x:v>
      </x:c>
      <x:c r="I5279" s="4" t="n">
        <x:v>117</x:v>
      </x:c>
      <x:c r="J5279" s="4" t="n">
        <x:v>0.26</x:v>
      </x:c>
      <x:c r="K5279" s="4">
        <x:f>I5279*J5279</x:f>
      </x:c>
      <x:c r="L5279" s="4" t="n">
        <x:v>254.702</x:v>
      </x:c>
      <x:c r="M5279" s="5">
        <x:f>J5279/3.254*100</x:f>
      </x:c>
      <x:c r="N5279" s="6">
        <x:f>M5279*L5279/100</x:f>
      </x:c>
      <x:c r="O5279" s="6">
        <x:f>H5279-N5279</x:f>
      </x:c>
    </x:row>
    <x:row r="5280" spans="1:25">
      <x:c r="A5280" s="0" t="s">
        <x:v>69</x:v>
      </x:c>
      <x:c r="B5280" s="0" t="n">
        <x:v>3123</x:v>
      </x:c>
      <x:c r="C5280" s="0" t="s">
        <x:v>21</x:v>
      </x:c>
      <x:c r="D5280" s="0" t="s">
        <x:v>28</x:v>
      </x:c>
      <x:c r="E5280" s="0" t="s">
        <x:v>23</x:v>
      </x:c>
      <x:c r="F5280" s="0" t="s">
        <x:v>26</x:v>
      </x:c>
      <x:c r="G5280" s="0" t="n">
        <x:v>117</x:v>
      </x:c>
      <x:c r="H5280" s="4" t="n">
        <x:v>177.84</x:v>
      </x:c>
      <x:c r="I5280" s="4" t="n">
        <x:v>117</x:v>
      </x:c>
      <x:c r="J5280" s="4" t="n">
        <x:v>1.52</x:v>
      </x:c>
      <x:c r="K5280" s="4">
        <x:f>I5280*J5280</x:f>
      </x:c>
      <x:c r="L5280" s="4" t="n">
        <x:v>254.702</x:v>
      </x:c>
      <x:c r="M5280" s="5">
        <x:f>J5280/3.254*100</x:f>
      </x:c>
      <x:c r="N5280" s="6">
        <x:f>M5280*L5280/100</x:f>
      </x:c>
      <x:c r="O5280" s="6">
        <x:f>H5280-N5280</x:f>
      </x:c>
    </x:row>
    <x:row r="5281" spans="1:25">
      <x:c r="A5281" s="0" t="s">
        <x:v>110</x:v>
      </x:c>
      <x:c r="B5281" s="0" t="n">
        <x:v>3124</x:v>
      </x:c>
      <x:c r="C5281" s="0" t="s">
        <x:v>21</x:v>
      </x:c>
      <x:c r="D5281" s="0" t="s">
        <x:v>22</x:v>
      </x:c>
      <x:c r="E5281" s="0" t="s">
        <x:v>23</x:v>
      </x:c>
      <x:c r="F5281" s="0" t="s">
        <x:v>20</x:v>
      </x:c>
      <x:c r="G5281" s="0" t="n">
        <x:v>117</x:v>
      </x:c>
      <x:c r="H5281" s="4" t="n">
        <x:v>43.384</x:v>
      </x:c>
      <x:c r="I5281" s="4" t="n">
        <x:v>117</x:v>
      </x:c>
      <x:c r="J5281" s="4" t="n">
        <x:v>0.371</x:v>
      </x:c>
      <x:c r="K5281" s="4">
        <x:f>I5281*J5281</x:f>
      </x:c>
      <x:c r="L5281" s="4" t="n">
        <x:v>203.083</x:v>
      </x:c>
      <x:c r="M5281" s="5">
        <x:f>J5281/3.605*100</x:f>
      </x:c>
      <x:c r="N5281" s="6">
        <x:f>M5281*L5281/100</x:f>
      </x:c>
      <x:c r="O5281" s="6">
        <x:f>H5281-N5281</x:f>
      </x:c>
    </x:row>
    <x:row r="5282" spans="1:25">
      <x:c r="A5282" s="0" t="s">
        <x:v>110</x:v>
      </x:c>
      <x:c r="B5282" s="0" t="n">
        <x:v>3124</x:v>
      </x:c>
      <x:c r="C5282" s="0" t="s">
        <x:v>21</x:v>
      </x:c>
      <x:c r="D5282" s="0" t="s">
        <x:v>22</x:v>
      </x:c>
      <x:c r="E5282" s="0" t="s">
        <x:v>23</x:v>
      </x:c>
      <x:c r="F5282" s="0" t="s">
        <x:v>20</x:v>
      </x:c>
      <x:c r="G5282" s="0" t="n">
        <x:v>117</x:v>
      </x:c>
      <x:c r="H5282" s="4" t="n">
        <x:v>39.897</x:v>
      </x:c>
      <x:c r="I5282" s="4" t="n">
        <x:v>117</x:v>
      </x:c>
      <x:c r="J5282" s="4" t="n">
        <x:v>0.341</x:v>
      </x:c>
      <x:c r="K5282" s="4">
        <x:f>I5282*J5282</x:f>
      </x:c>
      <x:c r="L5282" s="4" t="n">
        <x:v>203.083</x:v>
      </x:c>
      <x:c r="M5282" s="5">
        <x:f>J5282/3.605*100</x:f>
      </x:c>
      <x:c r="N5282" s="6">
        <x:f>M5282*L5282/100</x:f>
      </x:c>
      <x:c r="O5282" s="6">
        <x:f>H5282-N5282</x:f>
      </x:c>
    </x:row>
    <x:row r="5283" spans="1:25">
      <x:c r="A5283" s="0" t="s">
        <x:v>110</x:v>
      </x:c>
      <x:c r="B5283" s="0" t="n">
        <x:v>3124</x:v>
      </x:c>
      <x:c r="C5283" s="0" t="s">
        <x:v>21</x:v>
      </x:c>
      <x:c r="D5283" s="0" t="s">
        <x:v>22</x:v>
      </x:c>
      <x:c r="E5283" s="0" t="s">
        <x:v>23</x:v>
      </x:c>
      <x:c r="F5283" s="0" t="s">
        <x:v>20</x:v>
      </x:c>
      <x:c r="G5283" s="0" t="n">
        <x:v>117</x:v>
      </x:c>
      <x:c r="H5283" s="4" t="n">
        <x:v>43.384</x:v>
      </x:c>
      <x:c r="I5283" s="4" t="n">
        <x:v>117</x:v>
      </x:c>
      <x:c r="J5283" s="4" t="n">
        <x:v>0.371</x:v>
      </x:c>
      <x:c r="K5283" s="4">
        <x:f>I5283*J5283</x:f>
      </x:c>
      <x:c r="L5283" s="4" t="n">
        <x:v>203.083</x:v>
      </x:c>
      <x:c r="M5283" s="5">
        <x:f>J5283/3.605*100</x:f>
      </x:c>
      <x:c r="N5283" s="6">
        <x:f>M5283*L5283/100</x:f>
      </x:c>
      <x:c r="O5283" s="6">
        <x:f>H5283-N5283</x:f>
      </x:c>
    </x:row>
    <x:row r="5284" spans="1:25">
      <x:c r="A5284" s="0" t="s">
        <x:v>110</x:v>
      </x:c>
      <x:c r="B5284" s="0" t="n">
        <x:v>3124</x:v>
      </x:c>
      <x:c r="C5284" s="0" t="s">
        <x:v>21</x:v>
      </x:c>
      <x:c r="D5284" s="0" t="s">
        <x:v>22</x:v>
      </x:c>
      <x:c r="E5284" s="0" t="s">
        <x:v>23</x:v>
      </x:c>
      <x:c r="F5284" s="0" t="s">
        <x:v>20</x:v>
      </x:c>
      <x:c r="G5284" s="0" t="n">
        <x:v>117</x:v>
      </x:c>
      <x:c r="H5284" s="4" t="n">
        <x:v>43.384</x:v>
      </x:c>
      <x:c r="I5284" s="4" t="n">
        <x:v>117</x:v>
      </x:c>
      <x:c r="J5284" s="4" t="n">
        <x:v>0.371</x:v>
      </x:c>
      <x:c r="K5284" s="4">
        <x:f>I5284*J5284</x:f>
      </x:c>
      <x:c r="L5284" s="4" t="n">
        <x:v>203.083</x:v>
      </x:c>
      <x:c r="M5284" s="5">
        <x:f>J5284/3.605*100</x:f>
      </x:c>
      <x:c r="N5284" s="6">
        <x:f>M5284*L5284/100</x:f>
      </x:c>
      <x:c r="O5284" s="6">
        <x:f>H5284-N5284</x:f>
      </x:c>
    </x:row>
    <x:row r="5285" spans="1:25">
      <x:c r="A5285" s="0" t="s">
        <x:v>110</x:v>
      </x:c>
      <x:c r="B5285" s="0" t="n">
        <x:v>3124</x:v>
      </x:c>
      <x:c r="C5285" s="0" t="s">
        <x:v>21</x:v>
      </x:c>
      <x:c r="D5285" s="0" t="s">
        <x:v>22</x:v>
      </x:c>
      <x:c r="E5285" s="0" t="s">
        <x:v>23</x:v>
      </x:c>
      <x:c r="F5285" s="0" t="s">
        <x:v>20</x:v>
      </x:c>
      <x:c r="G5285" s="0" t="n">
        <x:v>117</x:v>
      </x:c>
      <x:c r="H5285" s="4" t="n">
        <x:v>43.384</x:v>
      </x:c>
      <x:c r="I5285" s="4" t="n">
        <x:v>117</x:v>
      </x:c>
      <x:c r="J5285" s="4" t="n">
        <x:v>0.371</x:v>
      </x:c>
      <x:c r="K5285" s="4">
        <x:f>I5285*J5285</x:f>
      </x:c>
      <x:c r="L5285" s="4" t="n">
        <x:v>203.083</x:v>
      </x:c>
      <x:c r="M5285" s="5">
        <x:f>J5285/3.605*100</x:f>
      </x:c>
      <x:c r="N5285" s="6">
        <x:f>M5285*L5285/100</x:f>
      </x:c>
      <x:c r="O5285" s="6">
        <x:f>H5285-N5285</x:f>
      </x:c>
    </x:row>
    <x:row r="5286" spans="1:25">
      <x:c r="A5286" s="0" t="s">
        <x:v>110</x:v>
      </x:c>
      <x:c r="B5286" s="0" t="n">
        <x:v>3124</x:v>
      </x:c>
      <x:c r="C5286" s="0" t="s">
        <x:v>21</x:v>
      </x:c>
      <x:c r="D5286" s="0" t="s">
        <x:v>28</x:v>
      </x:c>
      <x:c r="E5286" s="0" t="s">
        <x:v>19</x:v>
      </x:c>
      <x:c r="F5286" s="0" t="s">
        <x:v>26</x:v>
      </x:c>
      <x:c r="G5286" s="0" t="n">
        <x:v>117</x:v>
      </x:c>
      <x:c r="H5286" s="4" t="n">
        <x:v>30.426</x:v>
      </x:c>
      <x:c r="I5286" s="4" t="n">
        <x:v>117</x:v>
      </x:c>
      <x:c r="J5286" s="4" t="n">
        <x:v>0.26</x:v>
      </x:c>
      <x:c r="K5286" s="4">
        <x:f>I5286*J5286</x:f>
      </x:c>
      <x:c r="L5286" s="4" t="n">
        <x:v>203.083</x:v>
      </x:c>
      <x:c r="M5286" s="5">
        <x:f>J5286/3.605*100</x:f>
      </x:c>
      <x:c r="N5286" s="6">
        <x:f>M5286*L5286/100</x:f>
      </x:c>
      <x:c r="O5286" s="6">
        <x:f>H5286-N5286</x:f>
      </x:c>
    </x:row>
    <x:row r="5287" spans="1:25">
      <x:c r="A5287" s="0" t="s">
        <x:v>110</x:v>
      </x:c>
      <x:c r="B5287" s="0" t="n">
        <x:v>3124</x:v>
      </x:c>
      <x:c r="C5287" s="0" t="s">
        <x:v>21</x:v>
      </x:c>
      <x:c r="D5287" s="0" t="s">
        <x:v>28</x:v>
      </x:c>
      <x:c r="E5287" s="0" t="s">
        <x:v>23</x:v>
      </x:c>
      <x:c r="F5287" s="0" t="s">
        <x:v>26</x:v>
      </x:c>
      <x:c r="G5287" s="0" t="n">
        <x:v>117</x:v>
      </x:c>
      <x:c r="H5287" s="4" t="n">
        <x:v>177.84</x:v>
      </x:c>
      <x:c r="I5287" s="4" t="n">
        <x:v>117</x:v>
      </x:c>
      <x:c r="J5287" s="4" t="n">
        <x:v>1.52</x:v>
      </x:c>
      <x:c r="K5287" s="4">
        <x:f>I5287*J5287</x:f>
      </x:c>
      <x:c r="L5287" s="4" t="n">
        <x:v>203.083</x:v>
      </x:c>
      <x:c r="M5287" s="5">
        <x:f>J5287/3.605*100</x:f>
      </x:c>
      <x:c r="N5287" s="6">
        <x:f>M5287*L5287/100</x:f>
      </x:c>
      <x:c r="O5287" s="6">
        <x:f>H5287-N5287</x:f>
      </x:c>
    </x:row>
    <x:row r="5288" spans="1:25">
      <x:c r="A5288" s="0" t="s">
        <x:v>111</x:v>
      </x:c>
      <x:c r="B5288" s="0" t="n">
        <x:v>3125</x:v>
      </x:c>
      <x:c r="C5288" s="0" t="s">
        <x:v>21</x:v>
      </x:c>
      <x:c r="D5288" s="0" t="s">
        <x:v>22</x:v>
      </x:c>
      <x:c r="E5288" s="0" t="s">
        <x:v>23</x:v>
      </x:c>
      <x:c r="F5288" s="0" t="s">
        <x:v>20</x:v>
      </x:c>
      <x:c r="G5288" s="0" t="n">
        <x:v>117</x:v>
      </x:c>
      <x:c r="H5288" s="4" t="n">
        <x:v>39.897</x:v>
      </x:c>
      <x:c r="I5288" s="4" t="n">
        <x:v>117</x:v>
      </x:c>
      <x:c r="J5288" s="4" t="n">
        <x:v>0.341</x:v>
      </x:c>
      <x:c r="K5288" s="4">
        <x:f>I5288*J5288</x:f>
      </x:c>
      <x:c r="L5288" s="4" t="n">
        <x:v>257.386</x:v>
      </x:c>
      <x:c r="M5288" s="5">
        <x:f>J5288/2.863*100</x:f>
      </x:c>
      <x:c r="N5288" s="6">
        <x:f>M5288*L5288/100</x:f>
      </x:c>
      <x:c r="O5288" s="6">
        <x:f>H5288-N5288</x:f>
      </x:c>
    </x:row>
    <x:row r="5289" spans="1:25">
      <x:c r="A5289" s="0" t="s">
        <x:v>111</x:v>
      </x:c>
      <x:c r="B5289" s="0" t="n">
        <x:v>3125</x:v>
      </x:c>
      <x:c r="C5289" s="0" t="s">
        <x:v>21</x:v>
      </x:c>
      <x:c r="D5289" s="0" t="s">
        <x:v>22</x:v>
      </x:c>
      <x:c r="E5289" s="0" t="s">
        <x:v>23</x:v>
      </x:c>
      <x:c r="F5289" s="0" t="s">
        <x:v>20</x:v>
      </x:c>
      <x:c r="G5289" s="0" t="n">
        <x:v>117</x:v>
      </x:c>
      <x:c r="H5289" s="4" t="n">
        <x:v>43.384</x:v>
      </x:c>
      <x:c r="I5289" s="4" t="n">
        <x:v>117</x:v>
      </x:c>
      <x:c r="J5289" s="4" t="n">
        <x:v>0.371</x:v>
      </x:c>
      <x:c r="K5289" s="4">
        <x:f>I5289*J5289</x:f>
      </x:c>
      <x:c r="L5289" s="4" t="n">
        <x:v>257.386</x:v>
      </x:c>
      <x:c r="M5289" s="5">
        <x:f>J5289/2.863*100</x:f>
      </x:c>
      <x:c r="N5289" s="6">
        <x:f>M5289*L5289/100</x:f>
      </x:c>
      <x:c r="O5289" s="6">
        <x:f>H5289-N5289</x:f>
      </x:c>
    </x:row>
    <x:row r="5290" spans="1:25">
      <x:c r="A5290" s="0" t="s">
        <x:v>111</x:v>
      </x:c>
      <x:c r="B5290" s="0" t="n">
        <x:v>3125</x:v>
      </x:c>
      <x:c r="C5290" s="0" t="s">
        <x:v>21</x:v>
      </x:c>
      <x:c r="D5290" s="0" t="s">
        <x:v>22</x:v>
      </x:c>
      <x:c r="E5290" s="0" t="s">
        <x:v>23</x:v>
      </x:c>
      <x:c r="F5290" s="0" t="s">
        <x:v>20</x:v>
      </x:c>
      <x:c r="G5290" s="0" t="n">
        <x:v>117</x:v>
      </x:c>
      <x:c r="H5290" s="4" t="n">
        <x:v>43.384</x:v>
      </x:c>
      <x:c r="I5290" s="4" t="n">
        <x:v>117</x:v>
      </x:c>
      <x:c r="J5290" s="4" t="n">
        <x:v>0.371</x:v>
      </x:c>
      <x:c r="K5290" s="4">
        <x:f>I5290*J5290</x:f>
      </x:c>
      <x:c r="L5290" s="4" t="n">
        <x:v>257.386</x:v>
      </x:c>
      <x:c r="M5290" s="5">
        <x:f>J5290/2.863*100</x:f>
      </x:c>
      <x:c r="N5290" s="6">
        <x:f>M5290*L5290/100</x:f>
      </x:c>
      <x:c r="O5290" s="6">
        <x:f>H5290-N5290</x:f>
      </x:c>
    </x:row>
    <x:row r="5291" spans="1:25">
      <x:c r="A5291" s="0" t="s">
        <x:v>111</x:v>
      </x:c>
      <x:c r="B5291" s="0" t="n">
        <x:v>3125</x:v>
      </x:c>
      <x:c r="C5291" s="0" t="s">
        <x:v>21</x:v>
      </x:c>
      <x:c r="D5291" s="0" t="s">
        <x:v>28</x:v>
      </x:c>
      <x:c r="E5291" s="0" t="s">
        <x:v>19</x:v>
      </x:c>
      <x:c r="F5291" s="0" t="s">
        <x:v>26</x:v>
      </x:c>
      <x:c r="G5291" s="0" t="n">
        <x:v>117</x:v>
      </x:c>
      <x:c r="H5291" s="4" t="n">
        <x:v>30.428</x:v>
      </x:c>
      <x:c r="I5291" s="4" t="n">
        <x:v>117</x:v>
      </x:c>
      <x:c r="J5291" s="4" t="n">
        <x:v>0.26</x:v>
      </x:c>
      <x:c r="K5291" s="4">
        <x:f>I5291*J5291</x:f>
      </x:c>
      <x:c r="L5291" s="4" t="n">
        <x:v>257.386</x:v>
      </x:c>
      <x:c r="M5291" s="5">
        <x:f>J5291/2.863*100</x:f>
      </x:c>
      <x:c r="N5291" s="6">
        <x:f>M5291*L5291/100</x:f>
      </x:c>
      <x:c r="O5291" s="6">
        <x:f>H5291-N5291</x:f>
      </x:c>
    </x:row>
    <x:row r="5292" spans="1:25">
      <x:c r="A5292" s="0" t="s">
        <x:v>111</x:v>
      </x:c>
      <x:c r="B5292" s="0" t="n">
        <x:v>3125</x:v>
      </x:c>
      <x:c r="C5292" s="0" t="s">
        <x:v>21</x:v>
      </x:c>
      <x:c r="D5292" s="0" t="s">
        <x:v>28</x:v>
      </x:c>
      <x:c r="E5292" s="0" t="s">
        <x:v>23</x:v>
      </x:c>
      <x:c r="F5292" s="0" t="s">
        <x:v>26</x:v>
      </x:c>
      <x:c r="G5292" s="0" t="n">
        <x:v>117</x:v>
      </x:c>
      <x:c r="H5292" s="4" t="n">
        <x:v>177.84</x:v>
      </x:c>
      <x:c r="I5292" s="4" t="n">
        <x:v>117</x:v>
      </x:c>
      <x:c r="J5292" s="4" t="n">
        <x:v>1.52</x:v>
      </x:c>
      <x:c r="K5292" s="4">
        <x:f>I5292*J5292</x:f>
      </x:c>
      <x:c r="L5292" s="4" t="n">
        <x:v>257.386</x:v>
      </x:c>
      <x:c r="M5292" s="5">
        <x:f>J5292/2.863*100</x:f>
      </x:c>
      <x:c r="N5292" s="6">
        <x:f>M5292*L5292/100</x:f>
      </x:c>
      <x:c r="O5292" s="6">
        <x:f>H5292-N5292</x:f>
      </x:c>
    </x:row>
    <x:row r="5293" spans="1:25">
      <x:c r="A5293" s="0" t="s">
        <x:v>16</x:v>
      </x:c>
      <x:c r="B5293" s="0" t="n">
        <x:v>3126</x:v>
      </x:c>
      <x:c r="C5293" s="0" t="s">
        <x:v>21</x:v>
      </x:c>
      <x:c r="D5293" s="0" t="s">
        <x:v>22</x:v>
      </x:c>
      <x:c r="E5293" s="0" t="s">
        <x:v>23</x:v>
      </x:c>
      <x:c r="F5293" s="0" t="s">
        <x:v>20</x:v>
      </x:c>
      <x:c r="G5293" s="0" t="n">
        <x:v>117</x:v>
      </x:c>
      <x:c r="H5293" s="4" t="n">
        <x:v>39.897</x:v>
      </x:c>
      <x:c r="I5293" s="4" t="n">
        <x:v>117</x:v>
      </x:c>
      <x:c r="J5293" s="4" t="n">
        <x:v>0.341</x:v>
      </x:c>
      <x:c r="K5293" s="4">
        <x:f>I5293*J5293</x:f>
      </x:c>
      <x:c r="L5293" s="4" t="n">
        <x:v>269.93</x:v>
      </x:c>
      <x:c r="M5293" s="5">
        <x:f>J5293/3.234*100</x:f>
      </x:c>
      <x:c r="N5293" s="6">
        <x:f>M5293*L5293/100</x:f>
      </x:c>
      <x:c r="O5293" s="6">
        <x:f>H5293-N5293</x:f>
      </x:c>
    </x:row>
    <x:row r="5294" spans="1:25">
      <x:c r="A5294" s="0" t="s">
        <x:v>16</x:v>
      </x:c>
      <x:c r="B5294" s="0" t="n">
        <x:v>3126</x:v>
      </x:c>
      <x:c r="C5294" s="0" t="s">
        <x:v>21</x:v>
      </x:c>
      <x:c r="D5294" s="0" t="s">
        <x:v>22</x:v>
      </x:c>
      <x:c r="E5294" s="0" t="s">
        <x:v>23</x:v>
      </x:c>
      <x:c r="F5294" s="0" t="s">
        <x:v>20</x:v>
      </x:c>
      <x:c r="G5294" s="0" t="n">
        <x:v>117</x:v>
      </x:c>
      <x:c r="H5294" s="4" t="n">
        <x:v>43.384</x:v>
      </x:c>
      <x:c r="I5294" s="4" t="n">
        <x:v>117</x:v>
      </x:c>
      <x:c r="J5294" s="4" t="n">
        <x:v>0.371</x:v>
      </x:c>
      <x:c r="K5294" s="4">
        <x:f>I5294*J5294</x:f>
      </x:c>
      <x:c r="L5294" s="4" t="n">
        <x:v>269.93</x:v>
      </x:c>
      <x:c r="M5294" s="5">
        <x:f>J5294/3.234*100</x:f>
      </x:c>
      <x:c r="N5294" s="6">
        <x:f>M5294*L5294/100</x:f>
      </x:c>
      <x:c r="O5294" s="6">
        <x:f>H5294-N5294</x:f>
      </x:c>
    </x:row>
    <x:row r="5295" spans="1:25">
      <x:c r="A5295" s="0" t="s">
        <x:v>16</x:v>
      </x:c>
      <x:c r="B5295" s="0" t="n">
        <x:v>3126</x:v>
      </x:c>
      <x:c r="C5295" s="0" t="s">
        <x:v>21</x:v>
      </x:c>
      <x:c r="D5295" s="0" t="s">
        <x:v>22</x:v>
      </x:c>
      <x:c r="E5295" s="0" t="s">
        <x:v>23</x:v>
      </x:c>
      <x:c r="F5295" s="0" t="s">
        <x:v>20</x:v>
      </x:c>
      <x:c r="G5295" s="0" t="n">
        <x:v>117</x:v>
      </x:c>
      <x:c r="H5295" s="4" t="n">
        <x:v>43.384</x:v>
      </x:c>
      <x:c r="I5295" s="4" t="n">
        <x:v>117</x:v>
      </x:c>
      <x:c r="J5295" s="4" t="n">
        <x:v>0.371</x:v>
      </x:c>
      <x:c r="K5295" s="4">
        <x:f>I5295*J5295</x:f>
      </x:c>
      <x:c r="L5295" s="4" t="n">
        <x:v>269.93</x:v>
      </x:c>
      <x:c r="M5295" s="5">
        <x:f>J5295/3.234*100</x:f>
      </x:c>
      <x:c r="N5295" s="6">
        <x:f>M5295*L5295/100</x:f>
      </x:c>
      <x:c r="O5295" s="6">
        <x:f>H5295-N5295</x:f>
      </x:c>
    </x:row>
    <x:row r="5296" spans="1:25">
      <x:c r="A5296" s="0" t="s">
        <x:v>16</x:v>
      </x:c>
      <x:c r="B5296" s="0" t="n">
        <x:v>3126</x:v>
      </x:c>
      <x:c r="C5296" s="0" t="s">
        <x:v>21</x:v>
      </x:c>
      <x:c r="D5296" s="0" t="s">
        <x:v>22</x:v>
      </x:c>
      <x:c r="E5296" s="0" t="s">
        <x:v>23</x:v>
      </x:c>
      <x:c r="F5296" s="0" t="s">
        <x:v>20</x:v>
      </x:c>
      <x:c r="G5296" s="0" t="n">
        <x:v>117</x:v>
      </x:c>
      <x:c r="H5296" s="4" t="n">
        <x:v>43.384</x:v>
      </x:c>
      <x:c r="I5296" s="4" t="n">
        <x:v>117</x:v>
      </x:c>
      <x:c r="J5296" s="4" t="n">
        <x:v>0.371</x:v>
      </x:c>
      <x:c r="K5296" s="4">
        <x:f>I5296*J5296</x:f>
      </x:c>
      <x:c r="L5296" s="4" t="n">
        <x:v>269.93</x:v>
      </x:c>
      <x:c r="M5296" s="5">
        <x:f>J5296/3.234*100</x:f>
      </x:c>
      <x:c r="N5296" s="6">
        <x:f>M5296*L5296/100</x:f>
      </x:c>
      <x:c r="O5296" s="6">
        <x:f>H5296-N5296</x:f>
      </x:c>
    </x:row>
    <x:row r="5297" spans="1:25">
      <x:c r="A5297" s="0" t="s">
        <x:v>16</x:v>
      </x:c>
      <x:c r="B5297" s="0" t="n">
        <x:v>3126</x:v>
      </x:c>
      <x:c r="C5297" s="0" t="s">
        <x:v>21</x:v>
      </x:c>
      <x:c r="D5297" s="0" t="s">
        <x:v>28</x:v>
      </x:c>
      <x:c r="E5297" s="0" t="s">
        <x:v>19</x:v>
      </x:c>
      <x:c r="F5297" s="0" t="s">
        <x:v>26</x:v>
      </x:c>
      <x:c r="G5297" s="0" t="n">
        <x:v>117</x:v>
      </x:c>
      <x:c r="H5297" s="4" t="n">
        <x:v>30.428</x:v>
      </x:c>
      <x:c r="I5297" s="4" t="n">
        <x:v>117</x:v>
      </x:c>
      <x:c r="J5297" s="4" t="n">
        <x:v>0.26</x:v>
      </x:c>
      <x:c r="K5297" s="4">
        <x:f>I5297*J5297</x:f>
      </x:c>
      <x:c r="L5297" s="4" t="n">
        <x:v>269.93</x:v>
      </x:c>
      <x:c r="M5297" s="5">
        <x:f>J5297/3.234*100</x:f>
      </x:c>
      <x:c r="N5297" s="6">
        <x:f>M5297*L5297/100</x:f>
      </x:c>
      <x:c r="O5297" s="6">
        <x:f>H5297-N5297</x:f>
      </x:c>
    </x:row>
    <x:row r="5298" spans="1:25">
      <x:c r="A5298" s="0" t="s">
        <x:v>16</x:v>
      </x:c>
      <x:c r="B5298" s="0" t="n">
        <x:v>3126</x:v>
      </x:c>
      <x:c r="C5298" s="0" t="s">
        <x:v>21</x:v>
      </x:c>
      <x:c r="D5298" s="0" t="s">
        <x:v>28</x:v>
      </x:c>
      <x:c r="E5298" s="0" t="s">
        <x:v>23</x:v>
      </x:c>
      <x:c r="F5298" s="0" t="s">
        <x:v>26</x:v>
      </x:c>
      <x:c r="G5298" s="0" t="n">
        <x:v>117</x:v>
      </x:c>
      <x:c r="H5298" s="4" t="n">
        <x:v>177.84</x:v>
      </x:c>
      <x:c r="I5298" s="4" t="n">
        <x:v>117</x:v>
      </x:c>
      <x:c r="J5298" s="4" t="n">
        <x:v>1.52</x:v>
      </x:c>
      <x:c r="K5298" s="4">
        <x:f>I5298*J5298</x:f>
      </x:c>
      <x:c r="L5298" s="4" t="n">
        <x:v>269.93</x:v>
      </x:c>
      <x:c r="M5298" s="5">
        <x:f>J5298/3.234*100</x:f>
      </x:c>
      <x:c r="N5298" s="6">
        <x:f>M5298*L5298/100</x:f>
      </x:c>
      <x:c r="O5298" s="6">
        <x:f>H5298-N5298</x:f>
      </x:c>
    </x:row>
    <x:row r="5299" spans="1:25">
      <x:c r="A5299" s="0" t="s">
        <x:v>89</x:v>
      </x:c>
      <x:c r="B5299" s="0" t="n">
        <x:v>3127</x:v>
      </x:c>
      <x:c r="C5299" s="0" t="s">
        <x:v>21</x:v>
      </x:c>
      <x:c r="D5299" s="0" t="s">
        <x:v>22</x:v>
      </x:c>
      <x:c r="E5299" s="0" t="s">
        <x:v>23</x:v>
      </x:c>
      <x:c r="F5299" s="0" t="s">
        <x:v>20</x:v>
      </x:c>
      <x:c r="G5299" s="0" t="n">
        <x:v>117</x:v>
      </x:c>
      <x:c r="H5299" s="4" t="n">
        <x:v>39.897</x:v>
      </x:c>
      <x:c r="I5299" s="4" t="n">
        <x:v>117</x:v>
      </x:c>
      <x:c r="J5299" s="4" t="n">
        <x:v>0.341</x:v>
      </x:c>
      <x:c r="K5299" s="4">
        <x:f>I5299*J5299</x:f>
      </x:c>
      <x:c r="L5299" s="4" t="n">
        <x:v>261.999</x:v>
      </x:c>
      <x:c r="M5299" s="5">
        <x:f>J5299/3.234*100</x:f>
      </x:c>
      <x:c r="N5299" s="6">
        <x:f>M5299*L5299/100</x:f>
      </x:c>
      <x:c r="O5299" s="6">
        <x:f>H5299-N5299</x:f>
      </x:c>
    </x:row>
    <x:row r="5300" spans="1:25">
      <x:c r="A5300" s="0" t="s">
        <x:v>89</x:v>
      </x:c>
      <x:c r="B5300" s="0" t="n">
        <x:v>3127</x:v>
      </x:c>
      <x:c r="C5300" s="0" t="s">
        <x:v>21</x:v>
      </x:c>
      <x:c r="D5300" s="0" t="s">
        <x:v>22</x:v>
      </x:c>
      <x:c r="E5300" s="0" t="s">
        <x:v>23</x:v>
      </x:c>
      <x:c r="F5300" s="0" t="s">
        <x:v>20</x:v>
      </x:c>
      <x:c r="G5300" s="0" t="n">
        <x:v>117</x:v>
      </x:c>
      <x:c r="H5300" s="4" t="n">
        <x:v>43.384</x:v>
      </x:c>
      <x:c r="I5300" s="4" t="n">
        <x:v>117</x:v>
      </x:c>
      <x:c r="J5300" s="4" t="n">
        <x:v>0.371</x:v>
      </x:c>
      <x:c r="K5300" s="4">
        <x:f>I5300*J5300</x:f>
      </x:c>
      <x:c r="L5300" s="4" t="n">
        <x:v>261.999</x:v>
      </x:c>
      <x:c r="M5300" s="5">
        <x:f>J5300/3.234*100</x:f>
      </x:c>
      <x:c r="N5300" s="6">
        <x:f>M5300*L5300/100</x:f>
      </x:c>
      <x:c r="O5300" s="6">
        <x:f>H5300-N5300</x:f>
      </x:c>
    </x:row>
    <x:row r="5301" spans="1:25">
      <x:c r="A5301" s="0" t="s">
        <x:v>89</x:v>
      </x:c>
      <x:c r="B5301" s="0" t="n">
        <x:v>3127</x:v>
      </x:c>
      <x:c r="C5301" s="0" t="s">
        <x:v>21</x:v>
      </x:c>
      <x:c r="D5301" s="0" t="s">
        <x:v>22</x:v>
      </x:c>
      <x:c r="E5301" s="0" t="s">
        <x:v>23</x:v>
      </x:c>
      <x:c r="F5301" s="0" t="s">
        <x:v>20</x:v>
      </x:c>
      <x:c r="G5301" s="0" t="n">
        <x:v>117</x:v>
      </x:c>
      <x:c r="H5301" s="4" t="n">
        <x:v>43.384</x:v>
      </x:c>
      <x:c r="I5301" s="4" t="n">
        <x:v>117</x:v>
      </x:c>
      <x:c r="J5301" s="4" t="n">
        <x:v>0.371</x:v>
      </x:c>
      <x:c r="K5301" s="4">
        <x:f>I5301*J5301</x:f>
      </x:c>
      <x:c r="L5301" s="4" t="n">
        <x:v>261.999</x:v>
      </x:c>
      <x:c r="M5301" s="5">
        <x:f>J5301/3.234*100</x:f>
      </x:c>
      <x:c r="N5301" s="6">
        <x:f>M5301*L5301/100</x:f>
      </x:c>
      <x:c r="O5301" s="6">
        <x:f>H5301-N5301</x:f>
      </x:c>
    </x:row>
    <x:row r="5302" spans="1:25">
      <x:c r="A5302" s="0" t="s">
        <x:v>89</x:v>
      </x:c>
      <x:c r="B5302" s="0" t="n">
        <x:v>3127</x:v>
      </x:c>
      <x:c r="C5302" s="0" t="s">
        <x:v>21</x:v>
      </x:c>
      <x:c r="D5302" s="0" t="s">
        <x:v>22</x:v>
      </x:c>
      <x:c r="E5302" s="0" t="s">
        <x:v>23</x:v>
      </x:c>
      <x:c r="F5302" s="0" t="s">
        <x:v>20</x:v>
      </x:c>
      <x:c r="G5302" s="0" t="n">
        <x:v>117</x:v>
      </x:c>
      <x:c r="H5302" s="4" t="n">
        <x:v>43.384</x:v>
      </x:c>
      <x:c r="I5302" s="4" t="n">
        <x:v>117</x:v>
      </x:c>
      <x:c r="J5302" s="4" t="n">
        <x:v>0.371</x:v>
      </x:c>
      <x:c r="K5302" s="4">
        <x:f>I5302*J5302</x:f>
      </x:c>
      <x:c r="L5302" s="4" t="n">
        <x:v>261.999</x:v>
      </x:c>
      <x:c r="M5302" s="5">
        <x:f>J5302/3.234*100</x:f>
      </x:c>
      <x:c r="N5302" s="6">
        <x:f>M5302*L5302/100</x:f>
      </x:c>
      <x:c r="O5302" s="6">
        <x:f>H5302-N5302</x:f>
      </x:c>
    </x:row>
    <x:row r="5303" spans="1:25">
      <x:c r="A5303" s="0" t="s">
        <x:v>89</x:v>
      </x:c>
      <x:c r="B5303" s="0" t="n">
        <x:v>3127</x:v>
      </x:c>
      <x:c r="C5303" s="0" t="s">
        <x:v>21</x:v>
      </x:c>
      <x:c r="D5303" s="0" t="s">
        <x:v>28</x:v>
      </x:c>
      <x:c r="E5303" s="0" t="s">
        <x:v>19</x:v>
      </x:c>
      <x:c r="F5303" s="0" t="s">
        <x:v>26</x:v>
      </x:c>
      <x:c r="G5303" s="0" t="n">
        <x:v>117</x:v>
      </x:c>
      <x:c r="H5303" s="4" t="n">
        <x:v>30.428</x:v>
      </x:c>
      <x:c r="I5303" s="4" t="n">
        <x:v>117</x:v>
      </x:c>
      <x:c r="J5303" s="4" t="n">
        <x:v>0.26</x:v>
      </x:c>
      <x:c r="K5303" s="4">
        <x:f>I5303*J5303</x:f>
      </x:c>
      <x:c r="L5303" s="4" t="n">
        <x:v>261.999</x:v>
      </x:c>
      <x:c r="M5303" s="5">
        <x:f>J5303/3.234*100</x:f>
      </x:c>
      <x:c r="N5303" s="6">
        <x:f>M5303*L5303/100</x:f>
      </x:c>
      <x:c r="O5303" s="6">
        <x:f>H5303-N5303</x:f>
      </x:c>
    </x:row>
    <x:row r="5304" spans="1:25">
      <x:c r="A5304" s="0" t="s">
        <x:v>89</x:v>
      </x:c>
      <x:c r="B5304" s="0" t="n">
        <x:v>3127</x:v>
      </x:c>
      <x:c r="C5304" s="0" t="s">
        <x:v>21</x:v>
      </x:c>
      <x:c r="D5304" s="0" t="s">
        <x:v>28</x:v>
      </x:c>
      <x:c r="E5304" s="0" t="s">
        <x:v>23</x:v>
      </x:c>
      <x:c r="F5304" s="0" t="s">
        <x:v>26</x:v>
      </x:c>
      <x:c r="G5304" s="0" t="n">
        <x:v>117</x:v>
      </x:c>
      <x:c r="H5304" s="4" t="n">
        <x:v>177.84</x:v>
      </x:c>
      <x:c r="I5304" s="4" t="n">
        <x:v>117</x:v>
      </x:c>
      <x:c r="J5304" s="4" t="n">
        <x:v>1.52</x:v>
      </x:c>
      <x:c r="K5304" s="4">
        <x:f>I5304*J5304</x:f>
      </x:c>
      <x:c r="L5304" s="4" t="n">
        <x:v>261.999</x:v>
      </x:c>
      <x:c r="M5304" s="5">
        <x:f>J5304/3.234*100</x:f>
      </x:c>
      <x:c r="N5304" s="6">
        <x:f>M5304*L5304/100</x:f>
      </x:c>
      <x:c r="O5304" s="6">
        <x:f>H5304-N5304</x:f>
      </x:c>
    </x:row>
    <x:row r="5305" spans="1:25">
      <x:c r="A5305" s="0" t="s">
        <x:v>105</x:v>
      </x:c>
      <x:c r="B5305" s="0" t="n">
        <x:v>3128</x:v>
      </x:c>
      <x:c r="C5305" s="0" t="s">
        <x:v>21</x:v>
      </x:c>
      <x:c r="D5305" s="0" t="s">
        <x:v>33</x:v>
      </x:c>
      <x:c r="E5305" s="0" t="s">
        <x:v>73</x:v>
      </x:c>
      <x:c r="F5305" s="0" t="s">
        <x:v>20</x:v>
      </x:c>
      <x:c r="G5305" s="0" t="n">
        <x:v>173</x:v>
      </x:c>
      <x:c r="H5305" s="4" t="n">
        <x:v>46.018</x:v>
      </x:c>
      <x:c r="I5305" s="4" t="n">
        <x:v>173</x:v>
      </x:c>
      <x:c r="J5305" s="4" t="n">
        <x:v>0.266</x:v>
      </x:c>
      <x:c r="K5305" s="4">
        <x:f>I5305*J5305</x:f>
      </x:c>
      <x:c r="L5305" s="4" t="n">
        <x:v>246.491</x:v>
      </x:c>
      <x:c r="M5305" s="5">
        <x:f>J5305/2.057*100</x:f>
      </x:c>
      <x:c r="N5305" s="6">
        <x:f>M5305*L5305/100</x:f>
      </x:c>
      <x:c r="O5305" s="6">
        <x:f>H5305-N5305</x:f>
      </x:c>
    </x:row>
    <x:row r="5306" spans="1:25">
      <x:c r="A5306" s="0" t="s">
        <x:v>105</x:v>
      </x:c>
      <x:c r="B5306" s="0" t="n">
        <x:v>3128</x:v>
      </x:c>
      <x:c r="C5306" s="0" t="s">
        <x:v>21</x:v>
      </x:c>
      <x:c r="D5306" s="0" t="s">
        <x:v>22</x:v>
      </x:c>
      <x:c r="E5306" s="0" t="s">
        <x:v>74</x:v>
      </x:c>
      <x:c r="F5306" s="0" t="s">
        <x:v>20</x:v>
      </x:c>
      <x:c r="G5306" s="0" t="n">
        <x:v>173</x:v>
      </x:c>
      <x:c r="H5306" s="4" t="n">
        <x:v>50.4</x:v>
      </x:c>
      <x:c r="I5306" s="4" t="n">
        <x:v>173</x:v>
      </x:c>
      <x:c r="J5306" s="4" t="n">
        <x:v>0.291</x:v>
      </x:c>
      <x:c r="K5306" s="4">
        <x:f>I5306*J5306</x:f>
      </x:c>
      <x:c r="L5306" s="4" t="n">
        <x:v>246.491</x:v>
      </x:c>
      <x:c r="M5306" s="5">
        <x:f>J5306/2.057*100</x:f>
      </x:c>
      <x:c r="N5306" s="6">
        <x:f>M5306*L5306/100</x:f>
      </x:c>
      <x:c r="O5306" s="6">
        <x:f>H5306-N5306</x:f>
      </x:c>
    </x:row>
    <x:row r="5307" spans="1:25">
      <x:c r="A5307" s="0" t="s">
        <x:v>105</x:v>
      </x:c>
      <x:c r="B5307" s="0" t="n">
        <x:v>3128</x:v>
      </x:c>
      <x:c r="C5307" s="0" t="s">
        <x:v>21</x:v>
      </x:c>
      <x:c r="D5307" s="0" t="s">
        <x:v>22</x:v>
      </x:c>
      <x:c r="E5307" s="0" t="s">
        <x:v>74</x:v>
      </x:c>
      <x:c r="F5307" s="0" t="s">
        <x:v>20</x:v>
      </x:c>
      <x:c r="G5307" s="0" t="n">
        <x:v>173</x:v>
      </x:c>
      <x:c r="H5307" s="4" t="n">
        <x:v>50.4</x:v>
      </x:c>
      <x:c r="I5307" s="4" t="n">
        <x:v>173</x:v>
      </x:c>
      <x:c r="J5307" s="4" t="n">
        <x:v>0.291</x:v>
      </x:c>
      <x:c r="K5307" s="4">
        <x:f>I5307*J5307</x:f>
      </x:c>
      <x:c r="L5307" s="4" t="n">
        <x:v>246.491</x:v>
      </x:c>
      <x:c r="M5307" s="5">
        <x:f>J5307/2.057*100</x:f>
      </x:c>
      <x:c r="N5307" s="6">
        <x:f>M5307*L5307/100</x:f>
      </x:c>
      <x:c r="O5307" s="6">
        <x:f>H5307-N5307</x:f>
      </x:c>
    </x:row>
    <x:row r="5308" spans="1:25">
      <x:c r="A5308" s="0" t="s">
        <x:v>105</x:v>
      </x:c>
      <x:c r="B5308" s="0" t="n">
        <x:v>3128</x:v>
      </x:c>
      <x:c r="C5308" s="0" t="s">
        <x:v>21</x:v>
      </x:c>
      <x:c r="D5308" s="0" t="s">
        <x:v>22</x:v>
      </x:c>
      <x:c r="E5308" s="0" t="s">
        <x:v>74</x:v>
      </x:c>
      <x:c r="F5308" s="0" t="s">
        <x:v>20</x:v>
      </x:c>
      <x:c r="G5308" s="0" t="n">
        <x:v>173</x:v>
      </x:c>
      <x:c r="H5308" s="4" t="n">
        <x:v>50.4</x:v>
      </x:c>
      <x:c r="I5308" s="4" t="n">
        <x:v>173</x:v>
      </x:c>
      <x:c r="J5308" s="4" t="n">
        <x:v>0.291</x:v>
      </x:c>
      <x:c r="K5308" s="4">
        <x:f>I5308*J5308</x:f>
      </x:c>
      <x:c r="L5308" s="4" t="n">
        <x:v>246.491</x:v>
      </x:c>
      <x:c r="M5308" s="5">
        <x:f>J5308/2.057*100</x:f>
      </x:c>
      <x:c r="N5308" s="6">
        <x:f>M5308*L5308/100</x:f>
      </x:c>
      <x:c r="O5308" s="6">
        <x:f>H5308-N5308</x:f>
      </x:c>
    </x:row>
    <x:row r="5309" spans="1:25">
      <x:c r="A5309" s="0" t="s">
        <x:v>105</x:v>
      </x:c>
      <x:c r="B5309" s="0" t="n">
        <x:v>3128</x:v>
      </x:c>
      <x:c r="C5309" s="0" t="s">
        <x:v>21</x:v>
      </x:c>
      <x:c r="D5309" s="0" t="s">
        <x:v>33</x:v>
      </x:c>
      <x:c r="E5309" s="0" t="s">
        <x:v>73</x:v>
      </x:c>
      <x:c r="F5309" s="0" t="s">
        <x:v>26</x:v>
      </x:c>
      <x:c r="G5309" s="0" t="n">
        <x:v>173</x:v>
      </x:c>
      <x:c r="H5309" s="4" t="n">
        <x:v>13.409</x:v>
      </x:c>
      <x:c r="I5309" s="4" t="n">
        <x:v>173</x:v>
      </x:c>
      <x:c r="J5309" s="4" t="n">
        <x:v>0.078</x:v>
      </x:c>
      <x:c r="K5309" s="4">
        <x:f>I5309*J5309</x:f>
      </x:c>
      <x:c r="L5309" s="4" t="n">
        <x:v>246.491</x:v>
      </x:c>
      <x:c r="M5309" s="5">
        <x:f>J5309/2.057*100</x:f>
      </x:c>
      <x:c r="N5309" s="6">
        <x:f>M5309*L5309/100</x:f>
      </x:c>
      <x:c r="O5309" s="6">
        <x:f>H5309-N5309</x:f>
      </x:c>
    </x:row>
    <x:row r="5310" spans="1:25">
      <x:c r="A5310" s="0" t="s">
        <x:v>105</x:v>
      </x:c>
      <x:c r="B5310" s="0" t="n">
        <x:v>3128</x:v>
      </x:c>
      <x:c r="C5310" s="0" t="s">
        <x:v>21</x:v>
      </x:c>
      <x:c r="D5310" s="0" t="s">
        <x:v>36</x:v>
      </x:c>
      <x:c r="E5310" s="0" t="s">
        <x:v>75</x:v>
      </x:c>
      <x:c r="F5310" s="0" t="s">
        <x:v>26</x:v>
      </x:c>
      <x:c r="G5310" s="0" t="n">
        <x:v>173</x:v>
      </x:c>
      <x:c r="H5310" s="4" t="n">
        <x:v>72.66</x:v>
      </x:c>
      <x:c r="I5310" s="4" t="n">
        <x:v>173</x:v>
      </x:c>
      <x:c r="J5310" s="4" t="n">
        <x:v>0.42</x:v>
      </x:c>
      <x:c r="K5310" s="4">
        <x:f>I5310*J5310</x:f>
      </x:c>
      <x:c r="L5310" s="4" t="n">
        <x:v>246.491</x:v>
      </x:c>
      <x:c r="M5310" s="5">
        <x:f>J5310/2.057*100</x:f>
      </x:c>
      <x:c r="N5310" s="6">
        <x:f>M5310*L5310/100</x:f>
      </x:c>
      <x:c r="O5310" s="6">
        <x:f>H5310-N5310</x:f>
      </x:c>
    </x:row>
    <x:row r="5311" spans="1:25">
      <x:c r="A5311" s="0" t="s">
        <x:v>105</x:v>
      </x:c>
      <x:c r="B5311" s="0" t="n">
        <x:v>3128</x:v>
      </x:c>
      <x:c r="C5311" s="0" t="s">
        <x:v>21</x:v>
      </x:c>
      <x:c r="D5311" s="0" t="s">
        <x:v>36</x:v>
      </x:c>
      <x:c r="E5311" s="0" t="s">
        <x:v>76</x:v>
      </x:c>
      <x:c r="F5311" s="0" t="s">
        <x:v>26</x:v>
      </x:c>
      <x:c r="G5311" s="0" t="n">
        <x:v>173</x:v>
      </x:c>
      <x:c r="H5311" s="4" t="n">
        <x:v>72.661</x:v>
      </x:c>
      <x:c r="I5311" s="4" t="n">
        <x:v>173</x:v>
      </x:c>
      <x:c r="J5311" s="4" t="n">
        <x:v>0.42</x:v>
      </x:c>
      <x:c r="K5311" s="4">
        <x:f>I5311*J5311</x:f>
      </x:c>
      <x:c r="L5311" s="4" t="n">
        <x:v>246.491</x:v>
      </x:c>
      <x:c r="M5311" s="5">
        <x:f>J5311/2.057*100</x:f>
      </x:c>
      <x:c r="N5311" s="6">
        <x:f>M5311*L5311/100</x:f>
      </x:c>
      <x:c r="O5311" s="6">
        <x:f>H5311-N5311</x:f>
      </x:c>
    </x:row>
    <x:row r="5312" spans="1:25">
      <x:c r="A5312" s="0" t="s">
        <x:v>118</x:v>
      </x:c>
      <x:c r="B5312" s="0" t="n">
        <x:v>3129</x:v>
      </x:c>
      <x:c r="C5312" s="0" t="s">
        <x:v>21</x:v>
      </x:c>
      <x:c r="D5312" s="0" t="s">
        <x:v>22</x:v>
      </x:c>
      <x:c r="E5312" s="0" t="s">
        <x:v>74</x:v>
      </x:c>
      <x:c r="F5312" s="0" t="s">
        <x:v>20</x:v>
      </x:c>
      <x:c r="G5312" s="0" t="n">
        <x:v>173</x:v>
      </x:c>
      <x:c r="H5312" s="4" t="n">
        <x:v>50.4</x:v>
      </x:c>
      <x:c r="I5312" s="4" t="n">
        <x:v>173</x:v>
      </x:c>
      <x:c r="J5312" s="4" t="n">
        <x:v>0.291</x:v>
      </x:c>
      <x:c r="K5312" s="4">
        <x:f>I5312*J5312</x:f>
      </x:c>
      <x:c r="L5312" s="4" t="n">
        <x:v>239.979</x:v>
      </x:c>
      <x:c r="M5312" s="5">
        <x:f>J5312/2.057*100</x:f>
      </x:c>
      <x:c r="N5312" s="6">
        <x:f>M5312*L5312/100</x:f>
      </x:c>
      <x:c r="O5312" s="6">
        <x:f>H5312-N5312</x:f>
      </x:c>
    </x:row>
    <x:row r="5313" spans="1:25">
      <x:c r="A5313" s="0" t="s">
        <x:v>118</x:v>
      </x:c>
      <x:c r="B5313" s="0" t="n">
        <x:v>3129</x:v>
      </x:c>
      <x:c r="C5313" s="0" t="s">
        <x:v>21</x:v>
      </x:c>
      <x:c r="D5313" s="0" t="s">
        <x:v>33</x:v>
      </x:c>
      <x:c r="E5313" s="0" t="s">
        <x:v>73</x:v>
      </x:c>
      <x:c r="F5313" s="0" t="s">
        <x:v>20</x:v>
      </x:c>
      <x:c r="G5313" s="0" t="n">
        <x:v>173</x:v>
      </x:c>
      <x:c r="H5313" s="4" t="n">
        <x:v>46.018</x:v>
      </x:c>
      <x:c r="I5313" s="4" t="n">
        <x:v>173</x:v>
      </x:c>
      <x:c r="J5313" s="4" t="n">
        <x:v>0.266</x:v>
      </x:c>
      <x:c r="K5313" s="4">
        <x:f>I5313*J5313</x:f>
      </x:c>
      <x:c r="L5313" s="4" t="n">
        <x:v>239.979</x:v>
      </x:c>
      <x:c r="M5313" s="5">
        <x:f>J5313/2.057*100</x:f>
      </x:c>
      <x:c r="N5313" s="6">
        <x:f>M5313*L5313/100</x:f>
      </x:c>
      <x:c r="O5313" s="6">
        <x:f>H5313-N5313</x:f>
      </x:c>
    </x:row>
    <x:row r="5314" spans="1:25">
      <x:c r="A5314" s="0" t="s">
        <x:v>118</x:v>
      </x:c>
      <x:c r="B5314" s="0" t="n">
        <x:v>3129</x:v>
      </x:c>
      <x:c r="C5314" s="0" t="s">
        <x:v>21</x:v>
      </x:c>
      <x:c r="D5314" s="0" t="s">
        <x:v>22</x:v>
      </x:c>
      <x:c r="E5314" s="0" t="s">
        <x:v>74</x:v>
      </x:c>
      <x:c r="F5314" s="0" t="s">
        <x:v>20</x:v>
      </x:c>
      <x:c r="G5314" s="0" t="n">
        <x:v>173</x:v>
      </x:c>
      <x:c r="H5314" s="4" t="n">
        <x:v>50.4</x:v>
      </x:c>
      <x:c r="I5314" s="4" t="n">
        <x:v>173</x:v>
      </x:c>
      <x:c r="J5314" s="4" t="n">
        <x:v>0.291</x:v>
      </x:c>
      <x:c r="K5314" s="4">
        <x:f>I5314*J5314</x:f>
      </x:c>
      <x:c r="L5314" s="4" t="n">
        <x:v>239.979</x:v>
      </x:c>
      <x:c r="M5314" s="5">
        <x:f>J5314/2.057*100</x:f>
      </x:c>
      <x:c r="N5314" s="6">
        <x:f>M5314*L5314/100</x:f>
      </x:c>
      <x:c r="O5314" s="6">
        <x:f>H5314-N5314</x:f>
      </x:c>
    </x:row>
    <x:row r="5315" spans="1:25">
      <x:c r="A5315" s="0" t="s">
        <x:v>118</x:v>
      </x:c>
      <x:c r="B5315" s="0" t="n">
        <x:v>3129</x:v>
      </x:c>
      <x:c r="C5315" s="0" t="s">
        <x:v>21</x:v>
      </x:c>
      <x:c r="D5315" s="0" t="s">
        <x:v>22</x:v>
      </x:c>
      <x:c r="E5315" s="0" t="s">
        <x:v>74</x:v>
      </x:c>
      <x:c r="F5315" s="0" t="s">
        <x:v>20</x:v>
      </x:c>
      <x:c r="G5315" s="0" t="n">
        <x:v>173</x:v>
      </x:c>
      <x:c r="H5315" s="4" t="n">
        <x:v>50.4</x:v>
      </x:c>
      <x:c r="I5315" s="4" t="n">
        <x:v>173</x:v>
      </x:c>
      <x:c r="J5315" s="4" t="n">
        <x:v>0.291</x:v>
      </x:c>
      <x:c r="K5315" s="4">
        <x:f>I5315*J5315</x:f>
      </x:c>
      <x:c r="L5315" s="4" t="n">
        <x:v>239.979</x:v>
      </x:c>
      <x:c r="M5315" s="5">
        <x:f>J5315/2.057*100</x:f>
      </x:c>
      <x:c r="N5315" s="6">
        <x:f>M5315*L5315/100</x:f>
      </x:c>
      <x:c r="O5315" s="6">
        <x:f>H5315-N5315</x:f>
      </x:c>
    </x:row>
    <x:row r="5316" spans="1:25">
      <x:c r="A5316" s="0" t="s">
        <x:v>118</x:v>
      </x:c>
      <x:c r="B5316" s="0" t="n">
        <x:v>3129</x:v>
      </x:c>
      <x:c r="C5316" s="0" t="s">
        <x:v>21</x:v>
      </x:c>
      <x:c r="D5316" s="0" t="s">
        <x:v>33</x:v>
      </x:c>
      <x:c r="E5316" s="0" t="s">
        <x:v>73</x:v>
      </x:c>
      <x:c r="F5316" s="0" t="s">
        <x:v>26</x:v>
      </x:c>
      <x:c r="G5316" s="0" t="n">
        <x:v>173</x:v>
      </x:c>
      <x:c r="H5316" s="4" t="n">
        <x:v>13.495</x:v>
      </x:c>
      <x:c r="I5316" s="4" t="n">
        <x:v>173</x:v>
      </x:c>
      <x:c r="J5316" s="4" t="n">
        <x:v>0.078</x:v>
      </x:c>
      <x:c r="K5316" s="4">
        <x:f>I5316*J5316</x:f>
      </x:c>
      <x:c r="L5316" s="4" t="n">
        <x:v>239.979</x:v>
      </x:c>
      <x:c r="M5316" s="5">
        <x:f>J5316/2.057*100</x:f>
      </x:c>
      <x:c r="N5316" s="6">
        <x:f>M5316*L5316/100</x:f>
      </x:c>
      <x:c r="O5316" s="6">
        <x:f>H5316-N5316</x:f>
      </x:c>
    </x:row>
    <x:row r="5317" spans="1:25">
      <x:c r="A5317" s="0" t="s">
        <x:v>118</x:v>
      </x:c>
      <x:c r="B5317" s="0" t="n">
        <x:v>3129</x:v>
      </x:c>
      <x:c r="C5317" s="0" t="s">
        <x:v>21</x:v>
      </x:c>
      <x:c r="D5317" s="0" t="s">
        <x:v>36</x:v>
      </x:c>
      <x:c r="E5317" s="0" t="s">
        <x:v>75</x:v>
      </x:c>
      <x:c r="F5317" s="0" t="s">
        <x:v>26</x:v>
      </x:c>
      <x:c r="G5317" s="0" t="n">
        <x:v>173</x:v>
      </x:c>
      <x:c r="H5317" s="4" t="n">
        <x:v>72.662</x:v>
      </x:c>
      <x:c r="I5317" s="4" t="n">
        <x:v>173</x:v>
      </x:c>
      <x:c r="J5317" s="4" t="n">
        <x:v>0.42</x:v>
      </x:c>
      <x:c r="K5317" s="4">
        <x:f>I5317*J5317</x:f>
      </x:c>
      <x:c r="L5317" s="4" t="n">
        <x:v>239.979</x:v>
      </x:c>
      <x:c r="M5317" s="5">
        <x:f>J5317/2.057*100</x:f>
      </x:c>
      <x:c r="N5317" s="6">
        <x:f>M5317*L5317/100</x:f>
      </x:c>
      <x:c r="O5317" s="6">
        <x:f>H5317-N5317</x:f>
      </x:c>
    </x:row>
    <x:row r="5318" spans="1:25">
      <x:c r="A5318" s="0" t="s">
        <x:v>118</x:v>
      </x:c>
      <x:c r="B5318" s="0" t="n">
        <x:v>3129</x:v>
      </x:c>
      <x:c r="C5318" s="0" t="s">
        <x:v>21</x:v>
      </x:c>
      <x:c r="D5318" s="0" t="s">
        <x:v>36</x:v>
      </x:c>
      <x:c r="E5318" s="0" t="s">
        <x:v>76</x:v>
      </x:c>
      <x:c r="F5318" s="0" t="s">
        <x:v>26</x:v>
      </x:c>
      <x:c r="G5318" s="0" t="n">
        <x:v>173</x:v>
      </x:c>
      <x:c r="H5318" s="4" t="n">
        <x:v>72.661</x:v>
      </x:c>
      <x:c r="I5318" s="4" t="n">
        <x:v>173</x:v>
      </x:c>
      <x:c r="J5318" s="4" t="n">
        <x:v>0.42</x:v>
      </x:c>
      <x:c r="K5318" s="4">
        <x:f>I5318*J5318</x:f>
      </x:c>
      <x:c r="L5318" s="4" t="n">
        <x:v>239.979</x:v>
      </x:c>
      <x:c r="M5318" s="5">
        <x:f>J5318/2.057*100</x:f>
      </x:c>
      <x:c r="N5318" s="6">
        <x:f>M5318*L5318/100</x:f>
      </x:c>
      <x:c r="O5318" s="6">
        <x:f>H5318-N5318</x:f>
      </x:c>
    </x:row>
    <x:row r="5319" spans="1:25">
      <x:c r="A5319" s="0" t="s">
        <x:v>80</x:v>
      </x:c>
      <x:c r="B5319" s="0" t="n">
        <x:v>3130</x:v>
      </x:c>
      <x:c r="C5319" s="0" t="s">
        <x:v>21</x:v>
      </x:c>
      <x:c r="D5319" s="0" t="s">
        <x:v>42</x:v>
      </x:c>
      <x:c r="E5319" s="0" t="s">
        <x:v>44</x:v>
      </x:c>
      <x:c r="F5319" s="0" t="s">
        <x:v>20</x:v>
      </x:c>
      <x:c r="G5319" s="0" t="n">
        <x:v>100</x:v>
      </x:c>
      <x:c r="H5319" s="4" t="n">
        <x:v>30</x:v>
      </x:c>
      <x:c r="I5319" s="4" t="n">
        <x:v>100</x:v>
      </x:c>
      <x:c r="J5319" s="4" t="n">
        <x:v>0.3</x:v>
      </x:c>
      <x:c r="K5319" s="4">
        <x:f>I5319*J5319</x:f>
      </x:c>
      <x:c r="L5319" s="4" t="n">
        <x:v>348.615</x:v>
      </x:c>
      <x:c r="M5319" s="5">
        <x:f>J5319/3.83*100</x:f>
      </x:c>
      <x:c r="N5319" s="6">
        <x:f>M5319*L5319/100</x:f>
      </x:c>
      <x:c r="O5319" s="6">
        <x:f>H5319-N5319</x:f>
      </x:c>
    </x:row>
    <x:row r="5320" spans="1:25">
      <x:c r="A5320" s="0" t="s">
        <x:v>80</x:v>
      </x:c>
      <x:c r="B5320" s="0" t="n">
        <x:v>3130</x:v>
      </x:c>
      <x:c r="C5320" s="0" t="s">
        <x:v>21</x:v>
      </x:c>
      <x:c r="D5320" s="0" t="s">
        <x:v>42</x:v>
      </x:c>
      <x:c r="E5320" s="0" t="s">
        <x:v>43</x:v>
      </x:c>
      <x:c r="F5320" s="0" t="s">
        <x:v>20</x:v>
      </x:c>
      <x:c r="G5320" s="0" t="n">
        <x:v>100</x:v>
      </x:c>
      <x:c r="H5320" s="4" t="n">
        <x:v>30</x:v>
      </x:c>
      <x:c r="I5320" s="4" t="n">
        <x:v>100</x:v>
      </x:c>
      <x:c r="J5320" s="4" t="n">
        <x:v>0.3</x:v>
      </x:c>
      <x:c r="K5320" s="4">
        <x:f>I5320*J5320</x:f>
      </x:c>
      <x:c r="L5320" s="4" t="n">
        <x:v>348.615</x:v>
      </x:c>
      <x:c r="M5320" s="5">
        <x:f>J5320/3.83*100</x:f>
      </x:c>
      <x:c r="N5320" s="6">
        <x:f>M5320*L5320/100</x:f>
      </x:c>
      <x:c r="O5320" s="6">
        <x:f>H5320-N5320</x:f>
      </x:c>
    </x:row>
    <x:row r="5321" spans="1:25">
      <x:c r="A5321" s="0" t="s">
        <x:v>80</x:v>
      </x:c>
      <x:c r="B5321" s="0" t="n">
        <x:v>3130</x:v>
      </x:c>
      <x:c r="C5321" s="0" t="s">
        <x:v>21</x:v>
      </x:c>
      <x:c r="D5321" s="0" t="s">
        <x:v>33</x:v>
      </x:c>
      <x:c r="E5321" s="0" t="s">
        <x:v>45</x:v>
      </x:c>
      <x:c r="F5321" s="0" t="s">
        <x:v>26</x:v>
      </x:c>
      <x:c r="G5321" s="0" t="n">
        <x:v>100</x:v>
      </x:c>
      <x:c r="H5321" s="4" t="n">
        <x:v>148.001</x:v>
      </x:c>
      <x:c r="I5321" s="4" t="n">
        <x:v>100</x:v>
      </x:c>
      <x:c r="J5321" s="4" t="n">
        <x:v>1.48</x:v>
      </x:c>
      <x:c r="K5321" s="4">
        <x:f>I5321*J5321</x:f>
      </x:c>
      <x:c r="L5321" s="4" t="n">
        <x:v>348.615</x:v>
      </x:c>
      <x:c r="M5321" s="5">
        <x:f>J5321/3.83*100</x:f>
      </x:c>
      <x:c r="N5321" s="6">
        <x:f>M5321*L5321/100</x:f>
      </x:c>
      <x:c r="O5321" s="6">
        <x:f>H5321-N5321</x:f>
      </x:c>
    </x:row>
    <x:row r="5322" spans="1:25">
      <x:c r="A5322" s="0" t="s">
        <x:v>80</x:v>
      </x:c>
      <x:c r="B5322" s="0" t="n">
        <x:v>3130</x:v>
      </x:c>
      <x:c r="C5322" s="0" t="s">
        <x:v>21</x:v>
      </x:c>
      <x:c r="D5322" s="0" t="s">
        <x:v>150</x:v>
      </x:c>
      <x:c r="E5322" s="0" t="s">
        <x:v>46</x:v>
      </x:c>
      <x:c r="F5322" s="0" t="s">
        <x:v>26</x:v>
      </x:c>
      <x:c r="G5322" s="0" t="n">
        <x:v>100</x:v>
      </x:c>
      <x:c r="H5322" s="4" t="n">
        <x:v>175</x:v>
      </x:c>
      <x:c r="I5322" s="4" t="n">
        <x:v>100</x:v>
      </x:c>
      <x:c r="J5322" s="4" t="n">
        <x:v>1.75</x:v>
      </x:c>
      <x:c r="K5322" s="4">
        <x:f>I5322*J5322</x:f>
      </x:c>
      <x:c r="L5322" s="4" t="n">
        <x:v>348.615</x:v>
      </x:c>
      <x:c r="M5322" s="5">
        <x:f>J5322/3.83*100</x:f>
      </x:c>
      <x:c r="N5322" s="6">
        <x:f>M5322*L5322/100</x:f>
      </x:c>
      <x:c r="O5322" s="6">
        <x:f>H5322-N5322</x:f>
      </x:c>
    </x:row>
    <x:row r="5323" spans="1:25">
      <x:c r="A5323" s="0" t="s">
        <x:v>123</x:v>
      </x:c>
      <x:c r="B5323" s="0" t="n">
        <x:v>3133</x:v>
      </x:c>
      <x:c r="C5323" s="0" t="s">
        <x:v>21</x:v>
      </x:c>
      <x:c r="D5323" s="0" t="s">
        <x:v>42</x:v>
      </x:c>
      <x:c r="E5323" s="0" t="s">
        <x:v>44</x:v>
      </x:c>
      <x:c r="F5323" s="0" t="s">
        <x:v>20</x:v>
      </x:c>
      <x:c r="G5323" s="0" t="n">
        <x:v>90</x:v>
      </x:c>
      <x:c r="H5323" s="4" t="n">
        <x:v>30</x:v>
      </x:c>
      <x:c r="I5323" s="4" t="n">
        <x:v>90</x:v>
      </x:c>
      <x:c r="J5323" s="4" t="n">
        <x:v>0.333</x:v>
      </x:c>
      <x:c r="K5323" s="4">
        <x:f>I5323*J5323</x:f>
      </x:c>
      <x:c r="L5323" s="4" t="n">
        <x:v>312.905</x:v>
      </x:c>
      <x:c r="M5323" s="5">
        <x:f>J5323/3.896*100</x:f>
      </x:c>
      <x:c r="N5323" s="6">
        <x:f>M5323*L5323/100</x:f>
      </x:c>
      <x:c r="O5323" s="6">
        <x:f>H5323-N5323</x:f>
      </x:c>
    </x:row>
    <x:row r="5324" spans="1:25">
      <x:c r="A5324" s="0" t="s">
        <x:v>123</x:v>
      </x:c>
      <x:c r="B5324" s="0" t="n">
        <x:v>3133</x:v>
      </x:c>
      <x:c r="C5324" s="0" t="s">
        <x:v>21</x:v>
      </x:c>
      <x:c r="D5324" s="0" t="s">
        <x:v>42</x:v>
      </x:c>
      <x:c r="E5324" s="0" t="s">
        <x:v>43</x:v>
      </x:c>
      <x:c r="F5324" s="0" t="s">
        <x:v>20</x:v>
      </x:c>
      <x:c r="G5324" s="0" t="n">
        <x:v>90</x:v>
      </x:c>
      <x:c r="H5324" s="4" t="n">
        <x:v>30</x:v>
      </x:c>
      <x:c r="I5324" s="4" t="n">
        <x:v>90</x:v>
      </x:c>
      <x:c r="J5324" s="4" t="n">
        <x:v>0.333</x:v>
      </x:c>
      <x:c r="K5324" s="4">
        <x:f>I5324*J5324</x:f>
      </x:c>
      <x:c r="L5324" s="4" t="n">
        <x:v>312.905</x:v>
      </x:c>
      <x:c r="M5324" s="5">
        <x:f>J5324/3.896*100</x:f>
      </x:c>
      <x:c r="N5324" s="6">
        <x:f>M5324*L5324/100</x:f>
      </x:c>
      <x:c r="O5324" s="6">
        <x:f>H5324-N5324</x:f>
      </x:c>
    </x:row>
    <x:row r="5325" spans="1:25">
      <x:c r="A5325" s="0" t="s">
        <x:v>123</x:v>
      </x:c>
      <x:c r="B5325" s="0" t="n">
        <x:v>3133</x:v>
      </x:c>
      <x:c r="C5325" s="0" t="s">
        <x:v>21</x:v>
      </x:c>
      <x:c r="D5325" s="0" t="s">
        <x:v>33</x:v>
      </x:c>
      <x:c r="E5325" s="0" t="s">
        <x:v>45</x:v>
      </x:c>
      <x:c r="F5325" s="0" t="s">
        <x:v>26</x:v>
      </x:c>
      <x:c r="G5325" s="0" t="n">
        <x:v>90</x:v>
      </x:c>
      <x:c r="H5325" s="4" t="n">
        <x:v>133.2</x:v>
      </x:c>
      <x:c r="I5325" s="4" t="n">
        <x:v>90</x:v>
      </x:c>
      <x:c r="J5325" s="4" t="n">
        <x:v>1.48</x:v>
      </x:c>
      <x:c r="K5325" s="4">
        <x:f>I5325*J5325</x:f>
      </x:c>
      <x:c r="L5325" s="4" t="n">
        <x:v>312.905</x:v>
      </x:c>
      <x:c r="M5325" s="5">
        <x:f>J5325/3.896*100</x:f>
      </x:c>
      <x:c r="N5325" s="6">
        <x:f>M5325*L5325/100</x:f>
      </x:c>
      <x:c r="O5325" s="6">
        <x:f>H5325-N5325</x:f>
      </x:c>
    </x:row>
    <x:row r="5326" spans="1:25">
      <x:c r="A5326" s="0" t="s">
        <x:v>123</x:v>
      </x:c>
      <x:c r="B5326" s="0" t="n">
        <x:v>3133</x:v>
      </x:c>
      <x:c r="C5326" s="0" t="s">
        <x:v>21</x:v>
      </x:c>
      <x:c r="D5326" s="0" t="s">
        <x:v>150</x:v>
      </x:c>
      <x:c r="E5326" s="0" t="s">
        <x:v>46</x:v>
      </x:c>
      <x:c r="F5326" s="0" t="s">
        <x:v>26</x:v>
      </x:c>
      <x:c r="G5326" s="0" t="n">
        <x:v>90</x:v>
      </x:c>
      <x:c r="H5326" s="4" t="n">
        <x:v>157.501</x:v>
      </x:c>
      <x:c r="I5326" s="4" t="n">
        <x:v>90</x:v>
      </x:c>
      <x:c r="J5326" s="4" t="n">
        <x:v>1.75</x:v>
      </x:c>
      <x:c r="K5326" s="4">
        <x:f>I5326*J5326</x:f>
      </x:c>
      <x:c r="L5326" s="4" t="n">
        <x:v>312.905</x:v>
      </x:c>
      <x:c r="M5326" s="5">
        <x:f>J5326/3.896*100</x:f>
      </x:c>
      <x:c r="N5326" s="6">
        <x:f>M5326*L5326/100</x:f>
      </x:c>
      <x:c r="O5326" s="6">
        <x:f>H5326-N5326</x:f>
      </x:c>
    </x:row>
    <x:row r="5327" spans="1:25">
      <x:c r="A5327" s="0" t="s">
        <x:v>91</x:v>
      </x:c>
      <x:c r="B5327" s="0" t="n">
        <x:v>3134</x:v>
      </x:c>
      <x:c r="C5327" s="0" t="s">
        <x:v>21</x:v>
      </x:c>
      <x:c r="D5327" s="0" t="s">
        <x:v>33</x:v>
      </x:c>
      <x:c r="E5327" s="0" t="s">
        <x:v>34</x:v>
      </x:c>
      <x:c r="F5327" s="0" t="s">
        <x:v>20</x:v>
      </x:c>
      <x:c r="G5327" s="0" t="n">
        <x:v>150</x:v>
      </x:c>
      <x:c r="H5327" s="4" t="n">
        <x:v>39.9</x:v>
      </x:c>
      <x:c r="I5327" s="4" t="n">
        <x:v>150</x:v>
      </x:c>
      <x:c r="J5327" s="4" t="n">
        <x:v>0.266</x:v>
      </x:c>
      <x:c r="K5327" s="4">
        <x:f>I5327*J5327</x:f>
      </x:c>
      <x:c r="L5327" s="4" t="n">
        <x:v>212.186</x:v>
      </x:c>
      <x:c r="M5327" s="5">
        <x:f>J5327/2.192*100</x:f>
      </x:c>
      <x:c r="N5327" s="6">
        <x:f>M5327*L5327/100</x:f>
      </x:c>
      <x:c r="O5327" s="6">
        <x:f>H5327-N5327</x:f>
      </x:c>
    </x:row>
    <x:row r="5328" spans="1:25">
      <x:c r="A5328" s="0" t="s">
        <x:v>91</x:v>
      </x:c>
      <x:c r="B5328" s="0" t="n">
        <x:v>3134</x:v>
      </x:c>
      <x:c r="C5328" s="0" t="s">
        <x:v>21</x:v>
      </x:c>
      <x:c r="D5328" s="0" t="s">
        <x:v>22</x:v>
      </x:c>
      <x:c r="E5328" s="0" t="s">
        <x:v>35</x:v>
      </x:c>
      <x:c r="F5328" s="0" t="s">
        <x:v>20</x:v>
      </x:c>
      <x:c r="G5328" s="0" t="n">
        <x:v>150</x:v>
      </x:c>
      <x:c r="H5328" s="4" t="n">
        <x:v>50.4</x:v>
      </x:c>
      <x:c r="I5328" s="4" t="n">
        <x:v>150</x:v>
      </x:c>
      <x:c r="J5328" s="4" t="n">
        <x:v>0.336</x:v>
      </x:c>
      <x:c r="K5328" s="4">
        <x:f>I5328*J5328</x:f>
      </x:c>
      <x:c r="L5328" s="4" t="n">
        <x:v>212.186</x:v>
      </x:c>
      <x:c r="M5328" s="5">
        <x:f>J5328/2.192*100</x:f>
      </x:c>
      <x:c r="N5328" s="6">
        <x:f>M5328*L5328/100</x:f>
      </x:c>
      <x:c r="O5328" s="6">
        <x:f>H5328-N5328</x:f>
      </x:c>
    </x:row>
    <x:row r="5329" spans="1:25">
      <x:c r="A5329" s="0" t="s">
        <x:v>91</x:v>
      </x:c>
      <x:c r="B5329" s="0" t="n">
        <x:v>3134</x:v>
      </x:c>
      <x:c r="C5329" s="0" t="s">
        <x:v>21</x:v>
      </x:c>
      <x:c r="D5329" s="0" t="s">
        <x:v>22</x:v>
      </x:c>
      <x:c r="E5329" s="0" t="s">
        <x:v>35</x:v>
      </x:c>
      <x:c r="F5329" s="0" t="s">
        <x:v>20</x:v>
      </x:c>
      <x:c r="G5329" s="0" t="n">
        <x:v>150</x:v>
      </x:c>
      <x:c r="H5329" s="4" t="n">
        <x:v>50.4</x:v>
      </x:c>
      <x:c r="I5329" s="4" t="n">
        <x:v>150</x:v>
      </x:c>
      <x:c r="J5329" s="4" t="n">
        <x:v>0.336</x:v>
      </x:c>
      <x:c r="K5329" s="4">
        <x:f>I5329*J5329</x:f>
      </x:c>
      <x:c r="L5329" s="4" t="n">
        <x:v>212.186</x:v>
      </x:c>
      <x:c r="M5329" s="5">
        <x:f>J5329/2.192*100</x:f>
      </x:c>
      <x:c r="N5329" s="6">
        <x:f>M5329*L5329/100</x:f>
      </x:c>
      <x:c r="O5329" s="6">
        <x:f>H5329-N5329</x:f>
      </x:c>
    </x:row>
    <x:row r="5330" spans="1:25">
      <x:c r="A5330" s="0" t="s">
        <x:v>91</x:v>
      </x:c>
      <x:c r="B5330" s="0" t="n">
        <x:v>3134</x:v>
      </x:c>
      <x:c r="C5330" s="0" t="s">
        <x:v>21</x:v>
      </x:c>
      <x:c r="D5330" s="0" t="s">
        <x:v>22</x:v>
      </x:c>
      <x:c r="E5330" s="0" t="s">
        <x:v>35</x:v>
      </x:c>
      <x:c r="F5330" s="0" t="s">
        <x:v>20</x:v>
      </x:c>
      <x:c r="G5330" s="0" t="n">
        <x:v>150</x:v>
      </x:c>
      <x:c r="H5330" s="4" t="n">
        <x:v>50.4</x:v>
      </x:c>
      <x:c r="I5330" s="4" t="n">
        <x:v>150</x:v>
      </x:c>
      <x:c r="J5330" s="4" t="n">
        <x:v>0.336</x:v>
      </x:c>
      <x:c r="K5330" s="4">
        <x:f>I5330*J5330</x:f>
      </x:c>
      <x:c r="L5330" s="4" t="n">
        <x:v>212.186</x:v>
      </x:c>
      <x:c r="M5330" s="5">
        <x:f>J5330/2.192*100</x:f>
      </x:c>
      <x:c r="N5330" s="6">
        <x:f>M5330*L5330/100</x:f>
      </x:c>
      <x:c r="O5330" s="6">
        <x:f>H5330-N5330</x:f>
      </x:c>
    </x:row>
    <x:row r="5331" spans="1:25">
      <x:c r="A5331" s="0" t="s">
        <x:v>91</x:v>
      </x:c>
      <x:c r="B5331" s="0" t="n">
        <x:v>3134</x:v>
      </x:c>
      <x:c r="C5331" s="0" t="s">
        <x:v>21</x:v>
      </x:c>
      <x:c r="D5331" s="0" t="s">
        <x:v>33</x:v>
      </x:c>
      <x:c r="E5331" s="0" t="s">
        <x:v>34</x:v>
      </x:c>
      <x:c r="F5331" s="0" t="s">
        <x:v>26</x:v>
      </x:c>
      <x:c r="G5331" s="0" t="n">
        <x:v>150</x:v>
      </x:c>
      <x:c r="H5331" s="4" t="n">
        <x:v>11.702</x:v>
      </x:c>
      <x:c r="I5331" s="4" t="n">
        <x:v>150</x:v>
      </x:c>
      <x:c r="J5331" s="4" t="n">
        <x:v>0.078</x:v>
      </x:c>
      <x:c r="K5331" s="4">
        <x:f>I5331*J5331</x:f>
      </x:c>
      <x:c r="L5331" s="4" t="n">
        <x:v>212.186</x:v>
      </x:c>
      <x:c r="M5331" s="5">
        <x:f>J5331/2.192*100</x:f>
      </x:c>
      <x:c r="N5331" s="6">
        <x:f>M5331*L5331/100</x:f>
      </x:c>
      <x:c r="O5331" s="6">
        <x:f>H5331-N5331</x:f>
      </x:c>
    </x:row>
    <x:row r="5332" spans="1:25">
      <x:c r="A5332" s="0" t="s">
        <x:v>91</x:v>
      </x:c>
      <x:c r="B5332" s="0" t="n">
        <x:v>3134</x:v>
      </x:c>
      <x:c r="C5332" s="0" t="s">
        <x:v>21</x:v>
      </x:c>
      <x:c r="D5332" s="0" t="s">
        <x:v>36</x:v>
      </x:c>
      <x:c r="E5332" s="0" t="s">
        <x:v>37</x:v>
      </x:c>
      <x:c r="F5332" s="0" t="s">
        <x:v>26</x:v>
      </x:c>
      <x:c r="G5332" s="0" t="n">
        <x:v>150</x:v>
      </x:c>
      <x:c r="H5332" s="4" t="n">
        <x:v>63.002</x:v>
      </x:c>
      <x:c r="I5332" s="4" t="n">
        <x:v>150</x:v>
      </x:c>
      <x:c r="J5332" s="4" t="n">
        <x:v>0.42</x:v>
      </x:c>
      <x:c r="K5332" s="4">
        <x:f>I5332*J5332</x:f>
      </x:c>
      <x:c r="L5332" s="4" t="n">
        <x:v>212.186</x:v>
      </x:c>
      <x:c r="M5332" s="5">
        <x:f>J5332/2.192*100</x:f>
      </x:c>
      <x:c r="N5332" s="6">
        <x:f>M5332*L5332/100</x:f>
      </x:c>
      <x:c r="O5332" s="6">
        <x:f>H5332-N5332</x:f>
      </x:c>
    </x:row>
    <x:row r="5333" spans="1:25">
      <x:c r="A5333" s="0" t="s">
        <x:v>91</x:v>
      </x:c>
      <x:c r="B5333" s="0" t="n">
        <x:v>3134</x:v>
      </x:c>
      <x:c r="C5333" s="0" t="s">
        <x:v>21</x:v>
      </x:c>
      <x:c r="D5333" s="0" t="s">
        <x:v>36</x:v>
      </x:c>
      <x:c r="E5333" s="0" t="s">
        <x:v>38</x:v>
      </x:c>
      <x:c r="F5333" s="0" t="s">
        <x:v>26</x:v>
      </x:c>
      <x:c r="G5333" s="0" t="n">
        <x:v>150</x:v>
      </x:c>
      <x:c r="H5333" s="4" t="n">
        <x:v>63</x:v>
      </x:c>
      <x:c r="I5333" s="4" t="n">
        <x:v>150</x:v>
      </x:c>
      <x:c r="J5333" s="4" t="n">
        <x:v>0.42</x:v>
      </x:c>
      <x:c r="K5333" s="4">
        <x:f>I5333*J5333</x:f>
      </x:c>
      <x:c r="L5333" s="4" t="n">
        <x:v>212.186</x:v>
      </x:c>
      <x:c r="M5333" s="5">
        <x:f>J5333/2.192*100</x:f>
      </x:c>
      <x:c r="N5333" s="6">
        <x:f>M5333*L5333/100</x:f>
      </x:c>
      <x:c r="O5333" s="6">
        <x:f>H5333-N5333</x:f>
      </x:c>
    </x:row>
    <x:row r="5334" spans="1:25">
      <x:c r="A5334" s="0" t="s">
        <x:v>93</x:v>
      </x:c>
      <x:c r="B5334" s="0" t="n">
        <x:v>3135</x:v>
      </x:c>
      <x:c r="C5334" s="0" t="s">
        <x:v>21</x:v>
      </x:c>
      <x:c r="D5334" s="0" t="s">
        <x:v>22</x:v>
      </x:c>
      <x:c r="E5334" s="0" t="s">
        <x:v>23</x:v>
      </x:c>
      <x:c r="F5334" s="0" t="s">
        <x:v>20</x:v>
      </x:c>
      <x:c r="G5334" s="0" t="n">
        <x:v>117</x:v>
      </x:c>
      <x:c r="H5334" s="4" t="n">
        <x:v>43.384</x:v>
      </x:c>
      <x:c r="I5334" s="4" t="n">
        <x:v>117</x:v>
      </x:c>
      <x:c r="J5334" s="4" t="n">
        <x:v>0.371</x:v>
      </x:c>
      <x:c r="K5334" s="4">
        <x:f>I5334*J5334</x:f>
      </x:c>
      <x:c r="L5334" s="4" t="n">
        <x:v>264.25</x:v>
      </x:c>
      <x:c r="M5334" s="5">
        <x:f>J5334/3.234*100</x:f>
      </x:c>
      <x:c r="N5334" s="6">
        <x:f>M5334*L5334/100</x:f>
      </x:c>
      <x:c r="O5334" s="6">
        <x:f>H5334-N5334</x:f>
      </x:c>
    </x:row>
    <x:row r="5335" spans="1:25">
      <x:c r="A5335" s="0" t="s">
        <x:v>93</x:v>
      </x:c>
      <x:c r="B5335" s="0" t="n">
        <x:v>3135</x:v>
      </x:c>
      <x:c r="C5335" s="0" t="s">
        <x:v>21</x:v>
      </x:c>
      <x:c r="D5335" s="0" t="s">
        <x:v>22</x:v>
      </x:c>
      <x:c r="E5335" s="0" t="s">
        <x:v>23</x:v>
      </x:c>
      <x:c r="F5335" s="0" t="s">
        <x:v>20</x:v>
      </x:c>
      <x:c r="G5335" s="0" t="n">
        <x:v>117</x:v>
      </x:c>
      <x:c r="H5335" s="4" t="n">
        <x:v>43.384</x:v>
      </x:c>
      <x:c r="I5335" s="4" t="n">
        <x:v>117</x:v>
      </x:c>
      <x:c r="J5335" s="4" t="n">
        <x:v>0.371</x:v>
      </x:c>
      <x:c r="K5335" s="4">
        <x:f>I5335*J5335</x:f>
      </x:c>
      <x:c r="L5335" s="4" t="n">
        <x:v>264.25</x:v>
      </x:c>
      <x:c r="M5335" s="5">
        <x:f>J5335/3.234*100</x:f>
      </x:c>
      <x:c r="N5335" s="6">
        <x:f>M5335*L5335/100</x:f>
      </x:c>
      <x:c r="O5335" s="6">
        <x:f>H5335-N5335</x:f>
      </x:c>
    </x:row>
    <x:row r="5336" spans="1:25">
      <x:c r="A5336" s="0" t="s">
        <x:v>93</x:v>
      </x:c>
      <x:c r="B5336" s="0" t="n">
        <x:v>3135</x:v>
      </x:c>
      <x:c r="C5336" s="0" t="s">
        <x:v>21</x:v>
      </x:c>
      <x:c r="D5336" s="0" t="s">
        <x:v>22</x:v>
      </x:c>
      <x:c r="E5336" s="0" t="s">
        <x:v>23</x:v>
      </x:c>
      <x:c r="F5336" s="0" t="s">
        <x:v>20</x:v>
      </x:c>
      <x:c r="G5336" s="0" t="n">
        <x:v>117</x:v>
      </x:c>
      <x:c r="H5336" s="4" t="n">
        <x:v>39.897</x:v>
      </x:c>
      <x:c r="I5336" s="4" t="n">
        <x:v>117</x:v>
      </x:c>
      <x:c r="J5336" s="4" t="n">
        <x:v>0.341</x:v>
      </x:c>
      <x:c r="K5336" s="4">
        <x:f>I5336*J5336</x:f>
      </x:c>
      <x:c r="L5336" s="4" t="n">
        <x:v>264.25</x:v>
      </x:c>
      <x:c r="M5336" s="5">
        <x:f>J5336/3.234*100</x:f>
      </x:c>
      <x:c r="N5336" s="6">
        <x:f>M5336*L5336/100</x:f>
      </x:c>
      <x:c r="O5336" s="6">
        <x:f>H5336-N5336</x:f>
      </x:c>
    </x:row>
    <x:row r="5337" spans="1:25">
      <x:c r="A5337" s="0" t="s">
        <x:v>93</x:v>
      </x:c>
      <x:c r="B5337" s="0" t="n">
        <x:v>3135</x:v>
      </x:c>
      <x:c r="C5337" s="0" t="s">
        <x:v>21</x:v>
      </x:c>
      <x:c r="D5337" s="0" t="s">
        <x:v>22</x:v>
      </x:c>
      <x:c r="E5337" s="0" t="s">
        <x:v>23</x:v>
      </x:c>
      <x:c r="F5337" s="0" t="s">
        <x:v>20</x:v>
      </x:c>
      <x:c r="G5337" s="0" t="n">
        <x:v>117</x:v>
      </x:c>
      <x:c r="H5337" s="4" t="n">
        <x:v>43.384</x:v>
      </x:c>
      <x:c r="I5337" s="4" t="n">
        <x:v>117</x:v>
      </x:c>
      <x:c r="J5337" s="4" t="n">
        <x:v>0.371</x:v>
      </x:c>
      <x:c r="K5337" s="4">
        <x:f>I5337*J5337</x:f>
      </x:c>
      <x:c r="L5337" s="4" t="n">
        <x:v>264.25</x:v>
      </x:c>
      <x:c r="M5337" s="5">
        <x:f>J5337/3.234*100</x:f>
      </x:c>
      <x:c r="N5337" s="6">
        <x:f>M5337*L5337/100</x:f>
      </x:c>
      <x:c r="O5337" s="6">
        <x:f>H5337-N5337</x:f>
      </x:c>
    </x:row>
    <x:row r="5338" spans="1:25">
      <x:c r="A5338" s="0" t="s">
        <x:v>93</x:v>
      </x:c>
      <x:c r="B5338" s="0" t="n">
        <x:v>3135</x:v>
      </x:c>
      <x:c r="C5338" s="0" t="s">
        <x:v>21</x:v>
      </x:c>
      <x:c r="D5338" s="0" t="s">
        <x:v>28</x:v>
      </x:c>
      <x:c r="E5338" s="0" t="s">
        <x:v>19</x:v>
      </x:c>
      <x:c r="F5338" s="0" t="s">
        <x:v>26</x:v>
      </x:c>
      <x:c r="G5338" s="0" t="n">
        <x:v>117</x:v>
      </x:c>
      <x:c r="H5338" s="4" t="n">
        <x:v>30.429</x:v>
      </x:c>
      <x:c r="I5338" s="4" t="n">
        <x:v>117</x:v>
      </x:c>
      <x:c r="J5338" s="4" t="n">
        <x:v>0.26</x:v>
      </x:c>
      <x:c r="K5338" s="4">
        <x:f>I5338*J5338</x:f>
      </x:c>
      <x:c r="L5338" s="4" t="n">
        <x:v>264.25</x:v>
      </x:c>
      <x:c r="M5338" s="5">
        <x:f>J5338/3.234*100</x:f>
      </x:c>
      <x:c r="N5338" s="6">
        <x:f>M5338*L5338/100</x:f>
      </x:c>
      <x:c r="O5338" s="6">
        <x:f>H5338-N5338</x:f>
      </x:c>
    </x:row>
    <x:row r="5339" spans="1:25">
      <x:c r="A5339" s="0" t="s">
        <x:v>93</x:v>
      </x:c>
      <x:c r="B5339" s="0" t="n">
        <x:v>3135</x:v>
      </x:c>
      <x:c r="C5339" s="0" t="s">
        <x:v>21</x:v>
      </x:c>
      <x:c r="D5339" s="0" t="s">
        <x:v>28</x:v>
      </x:c>
      <x:c r="E5339" s="0" t="s">
        <x:v>23</x:v>
      </x:c>
      <x:c r="F5339" s="0" t="s">
        <x:v>26</x:v>
      </x:c>
      <x:c r="G5339" s="0" t="n">
        <x:v>117</x:v>
      </x:c>
      <x:c r="H5339" s="4" t="n">
        <x:v>177.84</x:v>
      </x:c>
      <x:c r="I5339" s="4" t="n">
        <x:v>117</x:v>
      </x:c>
      <x:c r="J5339" s="4" t="n">
        <x:v>1.52</x:v>
      </x:c>
      <x:c r="K5339" s="4">
        <x:f>I5339*J5339</x:f>
      </x:c>
      <x:c r="L5339" s="4" t="n">
        <x:v>264.25</x:v>
      </x:c>
      <x:c r="M5339" s="5">
        <x:f>J5339/3.234*100</x:f>
      </x:c>
      <x:c r="N5339" s="6">
        <x:f>M5339*L5339/100</x:f>
      </x:c>
      <x:c r="O5339" s="6">
        <x:f>H5339-N5339</x:f>
      </x:c>
    </x:row>
    <x:row r="5340" spans="1:25">
      <x:c r="A5340" s="0" t="s">
        <x:v>65</x:v>
      </x:c>
      <x:c r="B5340" s="0" t="n">
        <x:v>3136</x:v>
      </x:c>
      <x:c r="C5340" s="0" t="s">
        <x:v>21</x:v>
      </x:c>
      <x:c r="D5340" s="0" t="s">
        <x:v>22</x:v>
      </x:c>
      <x:c r="E5340" s="0" t="s">
        <x:v>23</x:v>
      </x:c>
      <x:c r="F5340" s="0" t="s">
        <x:v>20</x:v>
      </x:c>
      <x:c r="G5340" s="0" t="n">
        <x:v>117</x:v>
      </x:c>
      <x:c r="H5340" s="4" t="n">
        <x:v>39.897</x:v>
      </x:c>
      <x:c r="I5340" s="4" t="n">
        <x:v>117</x:v>
      </x:c>
      <x:c r="J5340" s="4" t="n">
        <x:v>0.341</x:v>
      </x:c>
      <x:c r="K5340" s="4">
        <x:f>I5340*J5340</x:f>
      </x:c>
      <x:c r="L5340" s="4" t="n">
        <x:v>267.857</x:v>
      </x:c>
      <x:c r="M5340" s="5">
        <x:f>J5340/2.863*100</x:f>
      </x:c>
      <x:c r="N5340" s="6">
        <x:f>M5340*L5340/100</x:f>
      </x:c>
      <x:c r="O5340" s="6">
        <x:f>H5340-N5340</x:f>
      </x:c>
    </x:row>
    <x:row r="5341" spans="1:25">
      <x:c r="A5341" s="0" t="s">
        <x:v>65</x:v>
      </x:c>
      <x:c r="B5341" s="0" t="n">
        <x:v>3136</x:v>
      </x:c>
      <x:c r="C5341" s="0" t="s">
        <x:v>21</x:v>
      </x:c>
      <x:c r="D5341" s="0" t="s">
        <x:v>22</x:v>
      </x:c>
      <x:c r="E5341" s="0" t="s">
        <x:v>23</x:v>
      </x:c>
      <x:c r="F5341" s="0" t="s">
        <x:v>20</x:v>
      </x:c>
      <x:c r="G5341" s="0" t="n">
        <x:v>117</x:v>
      </x:c>
      <x:c r="H5341" s="4" t="n">
        <x:v>43.384</x:v>
      </x:c>
      <x:c r="I5341" s="4" t="n">
        <x:v>117</x:v>
      </x:c>
      <x:c r="J5341" s="4" t="n">
        <x:v>0.371</x:v>
      </x:c>
      <x:c r="K5341" s="4">
        <x:f>I5341*J5341</x:f>
      </x:c>
      <x:c r="L5341" s="4" t="n">
        <x:v>267.857</x:v>
      </x:c>
      <x:c r="M5341" s="5">
        <x:f>J5341/2.863*100</x:f>
      </x:c>
      <x:c r="N5341" s="6">
        <x:f>M5341*L5341/100</x:f>
      </x:c>
      <x:c r="O5341" s="6">
        <x:f>H5341-N5341</x:f>
      </x:c>
    </x:row>
    <x:row r="5342" spans="1:25">
      <x:c r="A5342" s="0" t="s">
        <x:v>65</x:v>
      </x:c>
      <x:c r="B5342" s="0" t="n">
        <x:v>3136</x:v>
      </x:c>
      <x:c r="C5342" s="0" t="s">
        <x:v>21</x:v>
      </x:c>
      <x:c r="D5342" s="0" t="s">
        <x:v>22</x:v>
      </x:c>
      <x:c r="E5342" s="0" t="s">
        <x:v>23</x:v>
      </x:c>
      <x:c r="F5342" s="0" t="s">
        <x:v>20</x:v>
      </x:c>
      <x:c r="G5342" s="0" t="n">
        <x:v>117</x:v>
      </x:c>
      <x:c r="H5342" s="4" t="n">
        <x:v>43.384</x:v>
      </x:c>
      <x:c r="I5342" s="4" t="n">
        <x:v>117</x:v>
      </x:c>
      <x:c r="J5342" s="4" t="n">
        <x:v>0.371</x:v>
      </x:c>
      <x:c r="K5342" s="4">
        <x:f>I5342*J5342</x:f>
      </x:c>
      <x:c r="L5342" s="4" t="n">
        <x:v>267.857</x:v>
      </x:c>
      <x:c r="M5342" s="5">
        <x:f>J5342/2.863*100</x:f>
      </x:c>
      <x:c r="N5342" s="6">
        <x:f>M5342*L5342/100</x:f>
      </x:c>
      <x:c r="O5342" s="6">
        <x:f>H5342-N5342</x:f>
      </x:c>
    </x:row>
    <x:row r="5343" spans="1:25">
      <x:c r="A5343" s="0" t="s">
        <x:v>65</x:v>
      </x:c>
      <x:c r="B5343" s="0" t="n">
        <x:v>3136</x:v>
      </x:c>
      <x:c r="C5343" s="0" t="s">
        <x:v>21</x:v>
      </x:c>
      <x:c r="D5343" s="0" t="s">
        <x:v>28</x:v>
      </x:c>
      <x:c r="E5343" s="0" t="s">
        <x:v>19</x:v>
      </x:c>
      <x:c r="F5343" s="0" t="s">
        <x:v>26</x:v>
      </x:c>
      <x:c r="G5343" s="0" t="n">
        <x:v>117</x:v>
      </x:c>
      <x:c r="H5343" s="4" t="n">
        <x:v>30.429</x:v>
      </x:c>
      <x:c r="I5343" s="4" t="n">
        <x:v>117</x:v>
      </x:c>
      <x:c r="J5343" s="4" t="n">
        <x:v>0.26</x:v>
      </x:c>
      <x:c r="K5343" s="4">
        <x:f>I5343*J5343</x:f>
      </x:c>
      <x:c r="L5343" s="4" t="n">
        <x:v>267.857</x:v>
      </x:c>
      <x:c r="M5343" s="5">
        <x:f>J5343/2.863*100</x:f>
      </x:c>
      <x:c r="N5343" s="6">
        <x:f>M5343*L5343/100</x:f>
      </x:c>
      <x:c r="O5343" s="6">
        <x:f>H5343-N5343</x:f>
      </x:c>
    </x:row>
    <x:row r="5344" spans="1:25">
      <x:c r="A5344" s="0" t="s">
        <x:v>65</x:v>
      </x:c>
      <x:c r="B5344" s="0" t="n">
        <x:v>3136</x:v>
      </x:c>
      <x:c r="C5344" s="0" t="s">
        <x:v>21</x:v>
      </x:c>
      <x:c r="D5344" s="0" t="s">
        <x:v>28</x:v>
      </x:c>
      <x:c r="E5344" s="0" t="s">
        <x:v>23</x:v>
      </x:c>
      <x:c r="F5344" s="0" t="s">
        <x:v>26</x:v>
      </x:c>
      <x:c r="G5344" s="0" t="n">
        <x:v>117</x:v>
      </x:c>
      <x:c r="H5344" s="4" t="n">
        <x:v>177.84</x:v>
      </x:c>
      <x:c r="I5344" s="4" t="n">
        <x:v>117</x:v>
      </x:c>
      <x:c r="J5344" s="4" t="n">
        <x:v>1.52</x:v>
      </x:c>
      <x:c r="K5344" s="4">
        <x:f>I5344*J5344</x:f>
      </x:c>
      <x:c r="L5344" s="4" t="n">
        <x:v>267.857</x:v>
      </x:c>
      <x:c r="M5344" s="5">
        <x:f>J5344/2.863*100</x:f>
      </x:c>
      <x:c r="N5344" s="6">
        <x:f>M5344*L5344/100</x:f>
      </x:c>
      <x:c r="O5344" s="6">
        <x:f>H5344-N5344</x:f>
      </x:c>
    </x:row>
    <x:row r="5345" spans="1:25">
      <x:c r="A5345" s="0" t="s">
        <x:v>151</x:v>
      </x:c>
      <x:c r="B5345" s="0" t="n">
        <x:v>3137</x:v>
      </x:c>
      <x:c r="C5345" s="0" t="s">
        <x:v>128</x:v>
      </x:c>
      <x:c r="D5345" s="0" t="s">
        <x:v>18</x:v>
      </x:c>
      <x:c r="E5345" s="0" t="s">
        <x:v>19</x:v>
      </x:c>
      <x:c r="F5345" s="0" t="s">
        <x:v>20</x:v>
      </x:c>
      <x:c r="G5345" s="0" t="n">
        <x:v>1872</x:v>
      </x:c>
      <x:c r="H5345" s="4" t="n">
        <x:v>46.08</x:v>
      </x:c>
      <x:c r="I5345" s="4" t="n">
        <x:v>1872</x:v>
      </x:c>
      <x:c r="J5345" s="4" t="n">
        <x:v>0.025</x:v>
      </x:c>
      <x:c r="K5345" s="4">
        <x:f>I5345*J5345</x:f>
      </x:c>
      <x:c r="L5345" s="4" t="n">
        <x:v>454.256</x:v>
      </x:c>
      <x:c r="M5345" s="5">
        <x:f>J5345/1.873*100</x:f>
      </x:c>
      <x:c r="N5345" s="6">
        <x:f>M5345*L5345/100</x:f>
      </x:c>
      <x:c r="O5345" s="6">
        <x:f>H5345-N5345</x:f>
      </x:c>
    </x:row>
    <x:row r="5346" spans="1:25">
      <x:c r="A5346" s="0" t="s">
        <x:v>151</x:v>
      </x:c>
      <x:c r="B5346" s="0" t="n">
        <x:v>3137</x:v>
      </x:c>
      <x:c r="C5346" s="0" t="s">
        <x:v>128</x:v>
      </x:c>
      <x:c r="D5346" s="0" t="s">
        <x:v>129</x:v>
      </x:c>
      <x:c r="E5346" s="0" t="s">
        <x:v>130</x:v>
      </x:c>
      <x:c r="F5346" s="0" t="s">
        <x:v>20</x:v>
      </x:c>
      <x:c r="G5346" s="0" t="n">
        <x:v>1872</x:v>
      </x:c>
      <x:c r="H5346" s="4" t="n">
        <x:v>38.4</x:v>
      </x:c>
      <x:c r="I5346" s="4" t="n">
        <x:v>1872</x:v>
      </x:c>
      <x:c r="J5346" s="4" t="n">
        <x:v>0.021</x:v>
      </x:c>
      <x:c r="K5346" s="4">
        <x:f>I5346*J5346</x:f>
      </x:c>
      <x:c r="L5346" s="4" t="n">
        <x:v>454.256</x:v>
      </x:c>
      <x:c r="M5346" s="5">
        <x:f>J5346/1.873*100</x:f>
      </x:c>
      <x:c r="N5346" s="6">
        <x:f>M5346*L5346/100</x:f>
      </x:c>
      <x:c r="O5346" s="6">
        <x:f>H5346-N5346</x:f>
      </x:c>
    </x:row>
    <x:row r="5347" spans="1:25">
      <x:c r="A5347" s="0" t="s">
        <x:v>151</x:v>
      </x:c>
      <x:c r="B5347" s="0" t="n">
        <x:v>3137</x:v>
      </x:c>
      <x:c r="C5347" s="0" t="s">
        <x:v>128</x:v>
      </x:c>
      <x:c r="D5347" s="0" t="s">
        <x:v>129</x:v>
      </x:c>
      <x:c r="E5347" s="0" t="s">
        <x:v>130</x:v>
      </x:c>
      <x:c r="F5347" s="0" t="s">
        <x:v>20</x:v>
      </x:c>
      <x:c r="G5347" s="0" t="n">
        <x:v>1872</x:v>
      </x:c>
      <x:c r="H5347" s="4" t="n">
        <x:v>2</x:v>
      </x:c>
      <x:c r="I5347" s="4" t="n">
        <x:v>1872</x:v>
      </x:c>
      <x:c r="J5347" s="4" t="n">
        <x:v>0.001</x:v>
      </x:c>
      <x:c r="K5347" s="4">
        <x:f>I5347*J5347</x:f>
      </x:c>
      <x:c r="L5347" s="4" t="n">
        <x:v>454.256</x:v>
      </x:c>
      <x:c r="M5347" s="5">
        <x:f>J5347/1.873*100</x:f>
      </x:c>
      <x:c r="N5347" s="6">
        <x:f>M5347*L5347/100</x:f>
      </x:c>
      <x:c r="O5347" s="6">
        <x:f>H5347-N5347</x:f>
      </x:c>
    </x:row>
    <x:row r="5348" spans="1:25">
      <x:c r="A5348" s="0" t="s">
        <x:v>151</x:v>
      </x:c>
      <x:c r="B5348" s="0" t="n">
        <x:v>3137</x:v>
      </x:c>
      <x:c r="C5348" s="0" t="s">
        <x:v>128</x:v>
      </x:c>
      <x:c r="D5348" s="0" t="s">
        <x:v>18</x:v>
      </x:c>
      <x:c r="E5348" s="0" t="s">
        <x:v>19</x:v>
      </x:c>
      <x:c r="F5348" s="0" t="s">
        <x:v>20</x:v>
      </x:c>
      <x:c r="G5348" s="0" t="n">
        <x:v>1872</x:v>
      </x:c>
      <x:c r="H5348" s="4" t="n">
        <x:v>66</x:v>
      </x:c>
      <x:c r="I5348" s="4" t="n">
        <x:v>1872</x:v>
      </x:c>
      <x:c r="J5348" s="4" t="n">
        <x:v>0.035</x:v>
      </x:c>
      <x:c r="K5348" s="4">
        <x:f>I5348*J5348</x:f>
      </x:c>
      <x:c r="L5348" s="4" t="n">
        <x:v>454.256</x:v>
      </x:c>
      <x:c r="M5348" s="5">
        <x:f>J5348/1.873*100</x:f>
      </x:c>
      <x:c r="N5348" s="6">
        <x:f>M5348*L5348/100</x:f>
      </x:c>
      <x:c r="O5348" s="6">
        <x:f>H5348-N5348</x:f>
      </x:c>
    </x:row>
    <x:row r="5349" spans="1:25">
      <x:c r="A5349" s="0" t="s">
        <x:v>151</x:v>
      </x:c>
      <x:c r="B5349" s="0" t="n">
        <x:v>3137</x:v>
      </x:c>
      <x:c r="C5349" s="0" t="s">
        <x:v>128</x:v>
      </x:c>
      <x:c r="D5349" s="0" t="s">
        <x:v>18</x:v>
      </x:c>
      <x:c r="E5349" s="0" t="s">
        <x:v>19</x:v>
      </x:c>
      <x:c r="F5349" s="0" t="s">
        <x:v>20</x:v>
      </x:c>
      <x:c r="G5349" s="0" t="n">
        <x:v>1872</x:v>
      </x:c>
      <x:c r="H5349" s="4" t="n">
        <x:v>66</x:v>
      </x:c>
      <x:c r="I5349" s="4" t="n">
        <x:v>1872</x:v>
      </x:c>
      <x:c r="J5349" s="4" t="n">
        <x:v>0.035</x:v>
      </x:c>
      <x:c r="K5349" s="4">
        <x:f>I5349*J5349</x:f>
      </x:c>
      <x:c r="L5349" s="4" t="n">
        <x:v>454.256</x:v>
      </x:c>
      <x:c r="M5349" s="5">
        <x:f>J5349/1.873*100</x:f>
      </x:c>
      <x:c r="N5349" s="6">
        <x:f>M5349*L5349/100</x:f>
      </x:c>
      <x:c r="O5349" s="6">
        <x:f>H5349-N5349</x:f>
      </x:c>
    </x:row>
    <x:row r="5350" spans="1:25">
      <x:c r="A5350" s="0" t="s">
        <x:v>151</x:v>
      </x:c>
      <x:c r="B5350" s="0" t="n">
        <x:v>3137</x:v>
      </x:c>
      <x:c r="C5350" s="0" t="s">
        <x:v>128</x:v>
      </x:c>
      <x:c r="D5350" s="0" t="s">
        <x:v>18</x:v>
      </x:c>
      <x:c r="E5350" s="0" t="s">
        <x:v>19</x:v>
      </x:c>
      <x:c r="F5350" s="0" t="s">
        <x:v>20</x:v>
      </x:c>
      <x:c r="G5350" s="0" t="n">
        <x:v>1872</x:v>
      </x:c>
      <x:c r="H5350" s="4" t="n">
        <x:v>66</x:v>
      </x:c>
      <x:c r="I5350" s="4" t="n">
        <x:v>1872</x:v>
      </x:c>
      <x:c r="J5350" s="4" t="n">
        <x:v>0.035</x:v>
      </x:c>
      <x:c r="K5350" s="4">
        <x:f>I5350*J5350</x:f>
      </x:c>
      <x:c r="L5350" s="4" t="n">
        <x:v>454.256</x:v>
      </x:c>
      <x:c r="M5350" s="5">
        <x:f>J5350/1.873*100</x:f>
      </x:c>
      <x:c r="N5350" s="6">
        <x:f>M5350*L5350/100</x:f>
      </x:c>
      <x:c r="O5350" s="6">
        <x:f>H5350-N5350</x:f>
      </x:c>
    </x:row>
    <x:row r="5351" spans="1:25">
      <x:c r="A5351" s="0" t="s">
        <x:v>151</x:v>
      </x:c>
      <x:c r="B5351" s="0" t="n">
        <x:v>3137</x:v>
      </x:c>
      <x:c r="C5351" s="0" t="s">
        <x:v>128</x:v>
      </x:c>
      <x:c r="D5351" s="0" t="s">
        <x:v>18</x:v>
      </x:c>
      <x:c r="E5351" s="0" t="s">
        <x:v>19</x:v>
      </x:c>
      <x:c r="F5351" s="0" t="s">
        <x:v>20</x:v>
      </x:c>
      <x:c r="G5351" s="0" t="n">
        <x:v>1872</x:v>
      </x:c>
      <x:c r="H5351" s="4" t="n">
        <x:v>66</x:v>
      </x:c>
      <x:c r="I5351" s="4" t="n">
        <x:v>1872</x:v>
      </x:c>
      <x:c r="J5351" s="4" t="n">
        <x:v>0.035</x:v>
      </x:c>
      <x:c r="K5351" s="4">
        <x:f>I5351*J5351</x:f>
      </x:c>
      <x:c r="L5351" s="4" t="n">
        <x:v>454.256</x:v>
      </x:c>
      <x:c r="M5351" s="5">
        <x:f>J5351/1.873*100</x:f>
      </x:c>
      <x:c r="N5351" s="6">
        <x:f>M5351*L5351/100</x:f>
      </x:c>
      <x:c r="O5351" s="6">
        <x:f>H5351-N5351</x:f>
      </x:c>
    </x:row>
    <x:row r="5352" spans="1:25">
      <x:c r="A5352" s="0" t="s">
        <x:v>151</x:v>
      </x:c>
      <x:c r="B5352" s="0" t="n">
        <x:v>3137</x:v>
      </x:c>
      <x:c r="C5352" s="0" t="s">
        <x:v>128</x:v>
      </x:c>
      <x:c r="D5352" s="0" t="s">
        <x:v>129</x:v>
      </x:c>
      <x:c r="E5352" s="0" t="s">
        <x:v>130</x:v>
      </x:c>
      <x:c r="F5352" s="0" t="s">
        <x:v>20</x:v>
      </x:c>
      <x:c r="G5352" s="0" t="n">
        <x:v>1872</x:v>
      </x:c>
      <x:c r="H5352" s="4" t="n">
        <x:v>55</x:v>
      </x:c>
      <x:c r="I5352" s="4" t="n">
        <x:v>1872</x:v>
      </x:c>
      <x:c r="J5352" s="4" t="n">
        <x:v>0.029</x:v>
      </x:c>
      <x:c r="K5352" s="4">
        <x:f>I5352*J5352</x:f>
      </x:c>
      <x:c r="L5352" s="4" t="n">
        <x:v>454.256</x:v>
      </x:c>
      <x:c r="M5352" s="5">
        <x:f>J5352/1.873*100</x:f>
      </x:c>
      <x:c r="N5352" s="6">
        <x:f>M5352*L5352/100</x:f>
      </x:c>
      <x:c r="O5352" s="6">
        <x:f>H5352-N5352</x:f>
      </x:c>
    </x:row>
    <x:row r="5353" spans="1:25">
      <x:c r="A5353" s="0" t="s">
        <x:v>151</x:v>
      </x:c>
      <x:c r="B5353" s="0" t="n">
        <x:v>3137</x:v>
      </x:c>
      <x:c r="C5353" s="0" t="s">
        <x:v>128</x:v>
      </x:c>
      <x:c r="D5353" s="0" t="s">
        <x:v>129</x:v>
      </x:c>
      <x:c r="E5353" s="0" t="s">
        <x:v>130</x:v>
      </x:c>
      <x:c r="F5353" s="0" t="s">
        <x:v>20</x:v>
      </x:c>
      <x:c r="G5353" s="0" t="n">
        <x:v>1872</x:v>
      </x:c>
      <x:c r="H5353" s="4" t="n">
        <x:v>55</x:v>
      </x:c>
      <x:c r="I5353" s="4" t="n">
        <x:v>1872</x:v>
      </x:c>
      <x:c r="J5353" s="4" t="n">
        <x:v>0.029</x:v>
      </x:c>
      <x:c r="K5353" s="4">
        <x:f>I5353*J5353</x:f>
      </x:c>
      <x:c r="L5353" s="4" t="n">
        <x:v>454.256</x:v>
      </x:c>
      <x:c r="M5353" s="5">
        <x:f>J5353/1.873*100</x:f>
      </x:c>
      <x:c r="N5353" s="6">
        <x:f>M5353*L5353/100</x:f>
      </x:c>
      <x:c r="O5353" s="6">
        <x:f>H5353-N5353</x:f>
      </x:c>
    </x:row>
    <x:row r="5354" spans="1:25">
      <x:c r="A5354" s="0" t="s">
        <x:v>151</x:v>
      </x:c>
      <x:c r="B5354" s="0" t="n">
        <x:v>3137</x:v>
      </x:c>
      <x:c r="C5354" s="0" t="s">
        <x:v>128</x:v>
      </x:c>
      <x:c r="D5354" s="0" t="s">
        <x:v>129</x:v>
      </x:c>
      <x:c r="E5354" s="0" t="s">
        <x:v>130</x:v>
      </x:c>
      <x:c r="F5354" s="0" t="s">
        <x:v>20</x:v>
      </x:c>
      <x:c r="G5354" s="0" t="n">
        <x:v>1872</x:v>
      </x:c>
      <x:c r="H5354" s="4" t="n">
        <x:v>55</x:v>
      </x:c>
      <x:c r="I5354" s="4" t="n">
        <x:v>1872</x:v>
      </x:c>
      <x:c r="J5354" s="4" t="n">
        <x:v>0.029</x:v>
      </x:c>
      <x:c r="K5354" s="4">
        <x:f>I5354*J5354</x:f>
      </x:c>
      <x:c r="L5354" s="4" t="n">
        <x:v>454.256</x:v>
      </x:c>
      <x:c r="M5354" s="5">
        <x:f>J5354/1.873*100</x:f>
      </x:c>
      <x:c r="N5354" s="6">
        <x:f>M5354*L5354/100</x:f>
      </x:c>
      <x:c r="O5354" s="6">
        <x:f>H5354-N5354</x:f>
      </x:c>
    </x:row>
    <x:row r="5355" spans="1:25">
      <x:c r="A5355" s="0" t="s">
        <x:v>151</x:v>
      </x:c>
      <x:c r="B5355" s="0" t="n">
        <x:v>3137</x:v>
      </x:c>
      <x:c r="C5355" s="0" t="s">
        <x:v>128</x:v>
      </x:c>
      <x:c r="D5355" s="0" t="s">
        <x:v>129</x:v>
      </x:c>
      <x:c r="E5355" s="0" t="s">
        <x:v>130</x:v>
      </x:c>
      <x:c r="F5355" s="0" t="s">
        <x:v>20</x:v>
      </x:c>
      <x:c r="G5355" s="0" t="n">
        <x:v>1872</x:v>
      </x:c>
      <x:c r="H5355" s="4" t="n">
        <x:v>55</x:v>
      </x:c>
      <x:c r="I5355" s="4" t="n">
        <x:v>1872</x:v>
      </x:c>
      <x:c r="J5355" s="4" t="n">
        <x:v>0.029</x:v>
      </x:c>
      <x:c r="K5355" s="4">
        <x:f>I5355*J5355</x:f>
      </x:c>
      <x:c r="L5355" s="4" t="n">
        <x:v>454.256</x:v>
      </x:c>
      <x:c r="M5355" s="5">
        <x:f>J5355/1.873*100</x:f>
      </x:c>
      <x:c r="N5355" s="6">
        <x:f>M5355*L5355/100</x:f>
      </x:c>
      <x:c r="O5355" s="6">
        <x:f>H5355-N5355</x:f>
      </x:c>
    </x:row>
    <x:row r="5356" spans="1:25">
      <x:c r="A5356" s="0" t="s">
        <x:v>151</x:v>
      </x:c>
      <x:c r="B5356" s="0" t="n">
        <x:v>3137</x:v>
      </x:c>
      <x:c r="C5356" s="0" t="s">
        <x:v>128</x:v>
      </x:c>
      <x:c r="D5356" s="0" t="s">
        <x:v>18</x:v>
      </x:c>
      <x:c r="E5356" s="0" t="s">
        <x:v>19</x:v>
      </x:c>
      <x:c r="F5356" s="0" t="s">
        <x:v>20</x:v>
      </x:c>
      <x:c r="G5356" s="0" t="n">
        <x:v>1872</x:v>
      </x:c>
      <x:c r="H5356" s="4" t="n">
        <x:v>57.6</x:v>
      </x:c>
      <x:c r="I5356" s="4" t="n">
        <x:v>1872</x:v>
      </x:c>
      <x:c r="J5356" s="4" t="n">
        <x:v>0.031</x:v>
      </x:c>
      <x:c r="K5356" s="4">
        <x:f>I5356*J5356</x:f>
      </x:c>
      <x:c r="L5356" s="4" t="n">
        <x:v>454.256</x:v>
      </x:c>
      <x:c r="M5356" s="5">
        <x:f>J5356/1.873*100</x:f>
      </x:c>
      <x:c r="N5356" s="6">
        <x:f>M5356*L5356/100</x:f>
      </x:c>
      <x:c r="O5356" s="6">
        <x:f>H5356-N5356</x:f>
      </x:c>
    </x:row>
    <x:row r="5357" spans="1:25">
      <x:c r="A5357" s="0" t="s">
        <x:v>151</x:v>
      </x:c>
      <x:c r="B5357" s="0" t="n">
        <x:v>3137</x:v>
      </x:c>
      <x:c r="C5357" s="0" t="s">
        <x:v>128</x:v>
      </x:c>
      <x:c r="D5357" s="0" t="s">
        <x:v>129</x:v>
      </x:c>
      <x:c r="E5357" s="0" t="s">
        <x:v>130</x:v>
      </x:c>
      <x:c r="F5357" s="0" t="s">
        <x:v>20</x:v>
      </x:c>
      <x:c r="G5357" s="0" t="n">
        <x:v>1872</x:v>
      </x:c>
      <x:c r="H5357" s="4" t="n">
        <x:v>48</x:v>
      </x:c>
      <x:c r="I5357" s="4" t="n">
        <x:v>1872</x:v>
      </x:c>
      <x:c r="J5357" s="4" t="n">
        <x:v>0.026</x:v>
      </x:c>
      <x:c r="K5357" s="4">
        <x:f>I5357*J5357</x:f>
      </x:c>
      <x:c r="L5357" s="4" t="n">
        <x:v>454.256</x:v>
      </x:c>
      <x:c r="M5357" s="5">
        <x:f>J5357/1.873*100</x:f>
      </x:c>
      <x:c r="N5357" s="6">
        <x:f>M5357*L5357/100</x:f>
      </x:c>
      <x:c r="O5357" s="6">
        <x:f>H5357-N5357</x:f>
      </x:c>
    </x:row>
    <x:row r="5358" spans="1:25">
      <x:c r="A5358" s="0" t="s">
        <x:v>151</x:v>
      </x:c>
      <x:c r="B5358" s="0" t="n">
        <x:v>3137</x:v>
      </x:c>
      <x:c r="C5358" s="0" t="s">
        <x:v>128</x:v>
      </x:c>
      <x:c r="D5358" s="0" t="s">
        <x:v>18</x:v>
      </x:c>
      <x:c r="E5358" s="0" t="s">
        <x:v>19</x:v>
      </x:c>
      <x:c r="F5358" s="0" t="s">
        <x:v>20</x:v>
      </x:c>
      <x:c r="G5358" s="0" t="n">
        <x:v>1872</x:v>
      </x:c>
      <x:c r="H5358" s="4" t="n">
        <x:v>57.6</x:v>
      </x:c>
      <x:c r="I5358" s="4" t="n">
        <x:v>1872</x:v>
      </x:c>
      <x:c r="J5358" s="4" t="n">
        <x:v>0.031</x:v>
      </x:c>
      <x:c r="K5358" s="4">
        <x:f>I5358*J5358</x:f>
      </x:c>
      <x:c r="L5358" s="4" t="n">
        <x:v>454.256</x:v>
      </x:c>
      <x:c r="M5358" s="5">
        <x:f>J5358/1.873*100</x:f>
      </x:c>
      <x:c r="N5358" s="6">
        <x:f>M5358*L5358/100</x:f>
      </x:c>
      <x:c r="O5358" s="6">
        <x:f>H5358-N5358</x:f>
      </x:c>
    </x:row>
    <x:row r="5359" spans="1:25">
      <x:c r="A5359" s="0" t="s">
        <x:v>151</x:v>
      </x:c>
      <x:c r="B5359" s="0" t="n">
        <x:v>3137</x:v>
      </x:c>
      <x:c r="C5359" s="0" t="s">
        <x:v>128</x:v>
      </x:c>
      <x:c r="D5359" s="0" t="s">
        <x:v>129</x:v>
      </x:c>
      <x:c r="E5359" s="0" t="s">
        <x:v>130</x:v>
      </x:c>
      <x:c r="F5359" s="0" t="s">
        <x:v>20</x:v>
      </x:c>
      <x:c r="G5359" s="0" t="n">
        <x:v>1872</x:v>
      </x:c>
      <x:c r="H5359" s="4" t="n">
        <x:v>48</x:v>
      </x:c>
      <x:c r="I5359" s="4" t="n">
        <x:v>1872</x:v>
      </x:c>
      <x:c r="J5359" s="4" t="n">
        <x:v>0.026</x:v>
      </x:c>
      <x:c r="K5359" s="4">
        <x:f>I5359*J5359</x:f>
      </x:c>
      <x:c r="L5359" s="4" t="n">
        <x:v>454.256</x:v>
      </x:c>
      <x:c r="M5359" s="5">
        <x:f>J5359/1.873*100</x:f>
      </x:c>
      <x:c r="N5359" s="6">
        <x:f>M5359*L5359/100</x:f>
      </x:c>
      <x:c r="O5359" s="6">
        <x:f>H5359-N5359</x:f>
      </x:c>
    </x:row>
    <x:row r="5360" spans="1:25">
      <x:c r="A5360" s="0" t="s">
        <x:v>151</x:v>
      </x:c>
      <x:c r="B5360" s="0" t="n">
        <x:v>3137</x:v>
      </x:c>
      <x:c r="C5360" s="0" t="s">
        <x:v>128</x:v>
      </x:c>
      <x:c r="D5360" s="0" t="s">
        <x:v>18</x:v>
      </x:c>
      <x:c r="E5360" s="0" t="s">
        <x:v>19</x:v>
      </x:c>
      <x:c r="F5360" s="0" t="s">
        <x:v>20</x:v>
      </x:c>
      <x:c r="G5360" s="0" t="n">
        <x:v>1872</x:v>
      </x:c>
      <x:c r="H5360" s="4" t="n">
        <x:v>130.32</x:v>
      </x:c>
      <x:c r="I5360" s="4" t="n">
        <x:v>1872</x:v>
      </x:c>
      <x:c r="J5360" s="4" t="n">
        <x:v>0.07</x:v>
      </x:c>
      <x:c r="K5360" s="4">
        <x:f>I5360*J5360</x:f>
      </x:c>
      <x:c r="L5360" s="4" t="n">
        <x:v>454.256</x:v>
      </x:c>
      <x:c r="M5360" s="5">
        <x:f>J5360/1.873*100</x:f>
      </x:c>
      <x:c r="N5360" s="6">
        <x:f>M5360*L5360/100</x:f>
      </x:c>
      <x:c r="O5360" s="6">
        <x:f>H5360-N5360</x:f>
      </x:c>
    </x:row>
    <x:row r="5361" spans="1:25">
      <x:c r="A5361" s="0" t="s">
        <x:v>151</x:v>
      </x:c>
      <x:c r="B5361" s="0" t="n">
        <x:v>3137</x:v>
      </x:c>
      <x:c r="C5361" s="0" t="s">
        <x:v>128</x:v>
      </x:c>
      <x:c r="D5361" s="0" t="s">
        <x:v>18</x:v>
      </x:c>
      <x:c r="E5361" s="0" t="s">
        <x:v>19</x:v>
      </x:c>
      <x:c r="F5361" s="0" t="s">
        <x:v>20</x:v>
      </x:c>
      <x:c r="G5361" s="0" t="n">
        <x:v>1872</x:v>
      </x:c>
      <x:c r="H5361" s="4" t="n">
        <x:v>130.32</x:v>
      </x:c>
      <x:c r="I5361" s="4" t="n">
        <x:v>1872</x:v>
      </x:c>
      <x:c r="J5361" s="4" t="n">
        <x:v>0.07</x:v>
      </x:c>
      <x:c r="K5361" s="4">
        <x:f>I5361*J5361</x:f>
      </x:c>
      <x:c r="L5361" s="4" t="n">
        <x:v>454.256</x:v>
      </x:c>
      <x:c r="M5361" s="5">
        <x:f>J5361/1.873*100</x:f>
      </x:c>
      <x:c r="N5361" s="6">
        <x:f>M5361*L5361/100</x:f>
      </x:c>
      <x:c r="O5361" s="6">
        <x:f>H5361-N5361</x:f>
      </x:c>
    </x:row>
    <x:row r="5362" spans="1:25">
      <x:c r="A5362" s="0" t="s">
        <x:v>151</x:v>
      </x:c>
      <x:c r="B5362" s="0" t="n">
        <x:v>3137</x:v>
      </x:c>
      <x:c r="C5362" s="0" t="s">
        <x:v>128</x:v>
      </x:c>
      <x:c r="D5362" s="0" t="s">
        <x:v>129</x:v>
      </x:c>
      <x:c r="E5362" s="0" t="s">
        <x:v>130</x:v>
      </x:c>
      <x:c r="F5362" s="0" t="s">
        <x:v>20</x:v>
      </x:c>
      <x:c r="G5362" s="0" t="n">
        <x:v>1872</x:v>
      </x:c>
      <x:c r="H5362" s="4" t="n">
        <x:v>60</x:v>
      </x:c>
      <x:c r="I5362" s="4" t="n">
        <x:v>1872</x:v>
      </x:c>
      <x:c r="J5362" s="4" t="n">
        <x:v>0.032</x:v>
      </x:c>
      <x:c r="K5362" s="4">
        <x:f>I5362*J5362</x:f>
      </x:c>
      <x:c r="L5362" s="4" t="n">
        <x:v>454.256</x:v>
      </x:c>
      <x:c r="M5362" s="5">
        <x:f>J5362/1.873*100</x:f>
      </x:c>
      <x:c r="N5362" s="6">
        <x:f>M5362*L5362/100</x:f>
      </x:c>
      <x:c r="O5362" s="6">
        <x:f>H5362-N5362</x:f>
      </x:c>
    </x:row>
    <x:row r="5363" spans="1:25">
      <x:c r="A5363" s="0" t="s">
        <x:v>151</x:v>
      </x:c>
      <x:c r="B5363" s="0" t="n">
        <x:v>3137</x:v>
      </x:c>
      <x:c r="C5363" s="0" t="s">
        <x:v>128</x:v>
      </x:c>
      <x:c r="D5363" s="0" t="s">
        <x:v>129</x:v>
      </x:c>
      <x:c r="E5363" s="0" t="s">
        <x:v>130</x:v>
      </x:c>
      <x:c r="F5363" s="0" t="s">
        <x:v>20</x:v>
      </x:c>
      <x:c r="G5363" s="0" t="n">
        <x:v>1872</x:v>
      </x:c>
      <x:c r="H5363" s="4" t="n">
        <x:v>90</x:v>
      </x:c>
      <x:c r="I5363" s="4" t="n">
        <x:v>1872</x:v>
      </x:c>
      <x:c r="J5363" s="4" t="n">
        <x:v>0.048</x:v>
      </x:c>
      <x:c r="K5363" s="4">
        <x:f>I5363*J5363</x:f>
      </x:c>
      <x:c r="L5363" s="4" t="n">
        <x:v>454.256</x:v>
      </x:c>
      <x:c r="M5363" s="5">
        <x:f>J5363/1.873*100</x:f>
      </x:c>
      <x:c r="N5363" s="6">
        <x:f>M5363*L5363/100</x:f>
      </x:c>
      <x:c r="O5363" s="6">
        <x:f>H5363-N5363</x:f>
      </x:c>
    </x:row>
    <x:row r="5364" spans="1:25">
      <x:c r="A5364" s="0" t="s">
        <x:v>151</x:v>
      </x:c>
      <x:c r="B5364" s="0" t="n">
        <x:v>3137</x:v>
      </x:c>
      <x:c r="C5364" s="0" t="s">
        <x:v>128</x:v>
      </x:c>
      <x:c r="D5364" s="0" t="s">
        <x:v>18</x:v>
      </x:c>
      <x:c r="E5364" s="0" t="s">
        <x:v>19</x:v>
      </x:c>
      <x:c r="F5364" s="0" t="s">
        <x:v>20</x:v>
      </x:c>
      <x:c r="G5364" s="0" t="n">
        <x:v>1872</x:v>
      </x:c>
      <x:c r="H5364" s="4" t="n">
        <x:v>42.24</x:v>
      </x:c>
      <x:c r="I5364" s="4" t="n">
        <x:v>1872</x:v>
      </x:c>
      <x:c r="J5364" s="4" t="n">
        <x:v>0.023</x:v>
      </x:c>
      <x:c r="K5364" s="4">
        <x:f>I5364*J5364</x:f>
      </x:c>
      <x:c r="L5364" s="4" t="n">
        <x:v>454.256</x:v>
      </x:c>
      <x:c r="M5364" s="5">
        <x:f>J5364/1.873*100</x:f>
      </x:c>
      <x:c r="N5364" s="6">
        <x:f>M5364*L5364/100</x:f>
      </x:c>
      <x:c r="O5364" s="6">
        <x:f>H5364-N5364</x:f>
      </x:c>
    </x:row>
    <x:row r="5365" spans="1:25">
      <x:c r="A5365" s="0" t="s">
        <x:v>151</x:v>
      </x:c>
      <x:c r="B5365" s="0" t="n">
        <x:v>3137</x:v>
      </x:c>
      <x:c r="C5365" s="0" t="s">
        <x:v>128</x:v>
      </x:c>
      <x:c r="D5365" s="0" t="s">
        <x:v>129</x:v>
      </x:c>
      <x:c r="E5365" s="0" t="s">
        <x:v>130</x:v>
      </x:c>
      <x:c r="F5365" s="0" t="s">
        <x:v>20</x:v>
      </x:c>
      <x:c r="G5365" s="0" t="n">
        <x:v>1872</x:v>
      </x:c>
      <x:c r="H5365" s="4" t="n">
        <x:v>250</x:v>
      </x:c>
      <x:c r="I5365" s="4" t="n">
        <x:v>1872</x:v>
      </x:c>
      <x:c r="J5365" s="4" t="n">
        <x:v>0.134</x:v>
      </x:c>
      <x:c r="K5365" s="4">
        <x:f>I5365*J5365</x:f>
      </x:c>
      <x:c r="L5365" s="4" t="n">
        <x:v>454.256</x:v>
      </x:c>
      <x:c r="M5365" s="5">
        <x:f>J5365/1.873*100</x:f>
      </x:c>
      <x:c r="N5365" s="6">
        <x:f>M5365*L5365/100</x:f>
      </x:c>
      <x:c r="O5365" s="6">
        <x:f>H5365-N5365</x:f>
      </x:c>
    </x:row>
    <x:row r="5366" spans="1:25">
      <x:c r="A5366" s="0" t="s">
        <x:v>151</x:v>
      </x:c>
      <x:c r="B5366" s="0" t="n">
        <x:v>3137</x:v>
      </x:c>
      <x:c r="C5366" s="0" t="s">
        <x:v>128</x:v>
      </x:c>
      <x:c r="D5366" s="0" t="s">
        <x:v>129</x:v>
      </x:c>
      <x:c r="E5366" s="0" t="s">
        <x:v>130</x:v>
      </x:c>
      <x:c r="F5366" s="0" t="s">
        <x:v>20</x:v>
      </x:c>
      <x:c r="G5366" s="0" t="n">
        <x:v>1872</x:v>
      </x:c>
      <x:c r="H5366" s="4" t="n">
        <x:v>250</x:v>
      </x:c>
      <x:c r="I5366" s="4" t="n">
        <x:v>1872</x:v>
      </x:c>
      <x:c r="J5366" s="4" t="n">
        <x:v>0.134</x:v>
      </x:c>
      <x:c r="K5366" s="4">
        <x:f>I5366*J5366</x:f>
      </x:c>
      <x:c r="L5366" s="4" t="n">
        <x:v>454.256</x:v>
      </x:c>
      <x:c r="M5366" s="5">
        <x:f>J5366/1.873*100</x:f>
      </x:c>
      <x:c r="N5366" s="6">
        <x:f>M5366*L5366/100</x:f>
      </x:c>
      <x:c r="O5366" s="6">
        <x:f>H5366-N5366</x:f>
      </x:c>
    </x:row>
    <x:row r="5367" spans="1:25">
      <x:c r="A5367" s="0" t="s">
        <x:v>151</x:v>
      </x:c>
      <x:c r="B5367" s="0" t="n">
        <x:v>3137</x:v>
      </x:c>
      <x:c r="C5367" s="0" t="s">
        <x:v>128</x:v>
      </x:c>
      <x:c r="D5367" s="0" t="s">
        <x:v>129</x:v>
      </x:c>
      <x:c r="E5367" s="0" t="s">
        <x:v>130</x:v>
      </x:c>
      <x:c r="F5367" s="0" t="s">
        <x:v>20</x:v>
      </x:c>
      <x:c r="G5367" s="0" t="n">
        <x:v>1872</x:v>
      </x:c>
      <x:c r="H5367" s="4" t="n">
        <x:v>250</x:v>
      </x:c>
      <x:c r="I5367" s="4" t="n">
        <x:v>1872</x:v>
      </x:c>
      <x:c r="J5367" s="4" t="n">
        <x:v>0.134</x:v>
      </x:c>
      <x:c r="K5367" s="4">
        <x:f>I5367*J5367</x:f>
      </x:c>
      <x:c r="L5367" s="4" t="n">
        <x:v>454.256</x:v>
      </x:c>
      <x:c r="M5367" s="5">
        <x:f>J5367/1.873*100</x:f>
      </x:c>
      <x:c r="N5367" s="6">
        <x:f>M5367*L5367/100</x:f>
      </x:c>
      <x:c r="O5367" s="6">
        <x:f>H5367-N5367</x:f>
      </x:c>
    </x:row>
    <x:row r="5368" spans="1:25">
      <x:c r="A5368" s="0" t="s">
        <x:v>151</x:v>
      </x:c>
      <x:c r="B5368" s="0" t="n">
        <x:v>3137</x:v>
      </x:c>
      <x:c r="C5368" s="0" t="s">
        <x:v>128</x:v>
      </x:c>
      <x:c r="D5368" s="0" t="s">
        <x:v>18</x:v>
      </x:c>
      <x:c r="E5368" s="0" t="s">
        <x:v>19</x:v>
      </x:c>
      <x:c r="F5368" s="0" t="s">
        <x:v>20</x:v>
      </x:c>
      <x:c r="G5368" s="0" t="n">
        <x:v>1872</x:v>
      </x:c>
      <x:c r="H5368" s="4" t="n">
        <x:v>300</x:v>
      </x:c>
      <x:c r="I5368" s="4" t="n">
        <x:v>1872</x:v>
      </x:c>
      <x:c r="J5368" s="4" t="n">
        <x:v>0.16</x:v>
      </x:c>
      <x:c r="K5368" s="4">
        <x:f>I5368*J5368</x:f>
      </x:c>
      <x:c r="L5368" s="4" t="n">
        <x:v>454.256</x:v>
      </x:c>
      <x:c r="M5368" s="5">
        <x:f>J5368/1.873*100</x:f>
      </x:c>
      <x:c r="N5368" s="6">
        <x:f>M5368*L5368/100</x:f>
      </x:c>
      <x:c r="O5368" s="6">
        <x:f>H5368-N5368</x:f>
      </x:c>
    </x:row>
    <x:row r="5369" spans="1:25">
      <x:c r="A5369" s="0" t="s">
        <x:v>151</x:v>
      </x:c>
      <x:c r="B5369" s="0" t="n">
        <x:v>3137</x:v>
      </x:c>
      <x:c r="C5369" s="0" t="s">
        <x:v>128</x:v>
      </x:c>
      <x:c r="D5369" s="0" t="s">
        <x:v>18</x:v>
      </x:c>
      <x:c r="E5369" s="0" t="s">
        <x:v>19</x:v>
      </x:c>
      <x:c r="F5369" s="0" t="s">
        <x:v>20</x:v>
      </x:c>
      <x:c r="G5369" s="0" t="n">
        <x:v>1872</x:v>
      </x:c>
      <x:c r="H5369" s="4" t="n">
        <x:v>300</x:v>
      </x:c>
      <x:c r="I5369" s="4" t="n">
        <x:v>1872</x:v>
      </x:c>
      <x:c r="J5369" s="4" t="n">
        <x:v>0.16</x:v>
      </x:c>
      <x:c r="K5369" s="4">
        <x:f>I5369*J5369</x:f>
      </x:c>
      <x:c r="L5369" s="4" t="n">
        <x:v>454.256</x:v>
      </x:c>
      <x:c r="M5369" s="5">
        <x:f>J5369/1.873*100</x:f>
      </x:c>
      <x:c r="N5369" s="6">
        <x:f>M5369*L5369/100</x:f>
      </x:c>
      <x:c r="O5369" s="6">
        <x:f>H5369-N5369</x:f>
      </x:c>
    </x:row>
    <x:row r="5370" spans="1:25">
      <x:c r="A5370" s="0" t="s">
        <x:v>151</x:v>
      </x:c>
      <x:c r="B5370" s="0" t="n">
        <x:v>3137</x:v>
      </x:c>
      <x:c r="C5370" s="0" t="s">
        <x:v>128</x:v>
      </x:c>
      <x:c r="D5370" s="0" t="s">
        <x:v>129</x:v>
      </x:c>
      <x:c r="E5370" s="0" t="s">
        <x:v>130</x:v>
      </x:c>
      <x:c r="F5370" s="0" t="s">
        <x:v>20</x:v>
      </x:c>
      <x:c r="G5370" s="0" t="n">
        <x:v>1872</x:v>
      </x:c>
      <x:c r="H5370" s="4" t="n">
        <x:v>250</x:v>
      </x:c>
      <x:c r="I5370" s="4" t="n">
        <x:v>1872</x:v>
      </x:c>
      <x:c r="J5370" s="4" t="n">
        <x:v>0.134</x:v>
      </x:c>
      <x:c r="K5370" s="4">
        <x:f>I5370*J5370</x:f>
      </x:c>
      <x:c r="L5370" s="4" t="n">
        <x:v>454.256</x:v>
      </x:c>
      <x:c r="M5370" s="5">
        <x:f>J5370/1.873*100</x:f>
      </x:c>
      <x:c r="N5370" s="6">
        <x:f>M5370*L5370/100</x:f>
      </x:c>
      <x:c r="O5370" s="6">
        <x:f>H5370-N5370</x:f>
      </x:c>
    </x:row>
    <x:row r="5371" spans="1:25">
      <x:c r="A5371" s="0" t="s">
        <x:v>151</x:v>
      </x:c>
      <x:c r="B5371" s="0" t="n">
        <x:v>3137</x:v>
      </x:c>
      <x:c r="C5371" s="0" t="s">
        <x:v>128</x:v>
      </x:c>
      <x:c r="D5371" s="0" t="s">
        <x:v>18</x:v>
      </x:c>
      <x:c r="E5371" s="0" t="s">
        <x:v>19</x:v>
      </x:c>
      <x:c r="F5371" s="0" t="s">
        <x:v>20</x:v>
      </x:c>
      <x:c r="G5371" s="0" t="n">
        <x:v>1872</x:v>
      </x:c>
      <x:c r="H5371" s="4" t="n">
        <x:v>300</x:v>
      </x:c>
      <x:c r="I5371" s="4" t="n">
        <x:v>1872</x:v>
      </x:c>
      <x:c r="J5371" s="4" t="n">
        <x:v>0.16</x:v>
      </x:c>
      <x:c r="K5371" s="4">
        <x:f>I5371*J5371</x:f>
      </x:c>
      <x:c r="L5371" s="4" t="n">
        <x:v>454.256</x:v>
      </x:c>
      <x:c r="M5371" s="5">
        <x:f>J5371/1.873*100</x:f>
      </x:c>
      <x:c r="N5371" s="6">
        <x:f>M5371*L5371/100</x:f>
      </x:c>
      <x:c r="O5371" s="6">
        <x:f>H5371-N5371</x:f>
      </x:c>
    </x:row>
    <x:row r="5372" spans="1:25">
      <x:c r="A5372" s="0" t="s">
        <x:v>151</x:v>
      </x:c>
      <x:c r="B5372" s="0" t="n">
        <x:v>3137</x:v>
      </x:c>
      <x:c r="C5372" s="0" t="s">
        <x:v>128</x:v>
      </x:c>
      <x:c r="D5372" s="0" t="s">
        <x:v>18</x:v>
      </x:c>
      <x:c r="E5372" s="0" t="s">
        <x:v>19</x:v>
      </x:c>
      <x:c r="F5372" s="0" t="s">
        <x:v>20</x:v>
      </x:c>
      <x:c r="G5372" s="0" t="n">
        <x:v>1872</x:v>
      </x:c>
      <x:c r="H5372" s="4" t="n">
        <x:v>37.44</x:v>
      </x:c>
      <x:c r="I5372" s="4" t="n">
        <x:v>1872</x:v>
      </x:c>
      <x:c r="J5372" s="4" t="n">
        <x:v>0.02</x:v>
      </x:c>
      <x:c r="K5372" s="4">
        <x:f>I5372*J5372</x:f>
      </x:c>
      <x:c r="L5372" s="4" t="n">
        <x:v>454.256</x:v>
      </x:c>
      <x:c r="M5372" s="5">
        <x:f>J5372/1.873*100</x:f>
      </x:c>
      <x:c r="N5372" s="6">
        <x:f>M5372*L5372/100</x:f>
      </x:c>
      <x:c r="O5372" s="6">
        <x:f>H5372-N5372</x:f>
      </x:c>
    </x:row>
    <x:row r="5373" spans="1:25">
      <x:c r="A5373" s="0" t="s">
        <x:v>151</x:v>
      </x:c>
      <x:c r="B5373" s="0" t="n">
        <x:v>3137</x:v>
      </x:c>
      <x:c r="C5373" s="0" t="s">
        <x:v>128</x:v>
      </x:c>
      <x:c r="D5373" s="0" t="s">
        <x:v>18</x:v>
      </x:c>
      <x:c r="E5373" s="0" t="s">
        <x:v>19</x:v>
      </x:c>
      <x:c r="F5373" s="0" t="s">
        <x:v>20</x:v>
      </x:c>
      <x:c r="G5373" s="0" t="n">
        <x:v>1872</x:v>
      </x:c>
      <x:c r="H5373" s="4" t="n">
        <x:v>37.44</x:v>
      </x:c>
      <x:c r="I5373" s="4" t="n">
        <x:v>1872</x:v>
      </x:c>
      <x:c r="J5373" s="4" t="n">
        <x:v>0.02</x:v>
      </x:c>
      <x:c r="K5373" s="4">
        <x:f>I5373*J5373</x:f>
      </x:c>
      <x:c r="L5373" s="4" t="n">
        <x:v>454.256</x:v>
      </x:c>
      <x:c r="M5373" s="5">
        <x:f>J5373/1.873*100</x:f>
      </x:c>
      <x:c r="N5373" s="6">
        <x:f>M5373*L5373/100</x:f>
      </x:c>
      <x:c r="O5373" s="6">
        <x:f>H5373-N5373</x:f>
      </x:c>
    </x:row>
    <x:row r="5374" spans="1:25">
      <x:c r="A5374" s="0" t="s">
        <x:v>151</x:v>
      </x:c>
      <x:c r="B5374" s="0" t="n">
        <x:v>3137</x:v>
      </x:c>
      <x:c r="C5374" s="0" t="s">
        <x:v>128</x:v>
      </x:c>
      <x:c r="D5374" s="0" t="s">
        <x:v>129</x:v>
      </x:c>
      <x:c r="E5374" s="0" t="s">
        <x:v>130</x:v>
      </x:c>
      <x:c r="F5374" s="0" t="s">
        <x:v>20</x:v>
      </x:c>
      <x:c r="G5374" s="0" t="n">
        <x:v>1872</x:v>
      </x:c>
      <x:c r="H5374" s="4" t="n">
        <x:v>31.2</x:v>
      </x:c>
      <x:c r="I5374" s="4" t="n">
        <x:v>1872</x:v>
      </x:c>
      <x:c r="J5374" s="4" t="n">
        <x:v>0.017</x:v>
      </x:c>
      <x:c r="K5374" s="4">
        <x:f>I5374*J5374</x:f>
      </x:c>
      <x:c r="L5374" s="4" t="n">
        <x:v>454.256</x:v>
      </x:c>
      <x:c r="M5374" s="5">
        <x:f>J5374/1.873*100</x:f>
      </x:c>
      <x:c r="N5374" s="6">
        <x:f>M5374*L5374/100</x:f>
      </x:c>
      <x:c r="O5374" s="6">
        <x:f>H5374-N5374</x:f>
      </x:c>
    </x:row>
    <x:row r="5375" spans="1:25">
      <x:c r="A5375" s="0" t="s">
        <x:v>151</x:v>
      </x:c>
      <x:c r="B5375" s="0" t="n">
        <x:v>3137</x:v>
      </x:c>
      <x:c r="C5375" s="0" t="s">
        <x:v>128</x:v>
      </x:c>
      <x:c r="D5375" s="0" t="s">
        <x:v>129</x:v>
      </x:c>
      <x:c r="E5375" s="0" t="s">
        <x:v>130</x:v>
      </x:c>
      <x:c r="F5375" s="0" t="s">
        <x:v>20</x:v>
      </x:c>
      <x:c r="G5375" s="0" t="n">
        <x:v>1872</x:v>
      </x:c>
      <x:c r="H5375" s="4" t="n">
        <x:v>31.2</x:v>
      </x:c>
      <x:c r="I5375" s="4" t="n">
        <x:v>1872</x:v>
      </x:c>
      <x:c r="J5375" s="4" t="n">
        <x:v>0.017</x:v>
      </x:c>
      <x:c r="K5375" s="4">
        <x:f>I5375*J5375</x:f>
      </x:c>
      <x:c r="L5375" s="4" t="n">
        <x:v>454.256</x:v>
      </x:c>
      <x:c r="M5375" s="5">
        <x:f>J5375/1.873*100</x:f>
      </x:c>
      <x:c r="N5375" s="6">
        <x:f>M5375*L5375/100</x:f>
      </x:c>
      <x:c r="O5375" s="6">
        <x:f>H5375-N5375</x:f>
      </x:c>
    </x:row>
    <x:row r="5376" spans="1:25">
      <x:c r="A5376" s="0" t="s">
        <x:v>151</x:v>
      </x:c>
      <x:c r="B5376" s="0" t="n">
        <x:v>3137</x:v>
      </x:c>
      <x:c r="C5376" s="0" t="s">
        <x:v>128</x:v>
      </x:c>
      <x:c r="D5376" s="0" t="s">
        <x:v>129</x:v>
      </x:c>
      <x:c r="E5376" s="0" t="s">
        <x:v>130</x:v>
      </x:c>
      <x:c r="F5376" s="0" t="s">
        <x:v>20</x:v>
      </x:c>
      <x:c r="G5376" s="0" t="n">
        <x:v>1872</x:v>
      </x:c>
      <x:c r="H5376" s="4" t="n">
        <x:v>45</x:v>
      </x:c>
      <x:c r="I5376" s="4" t="n">
        <x:v>1872</x:v>
      </x:c>
      <x:c r="J5376" s="4" t="n">
        <x:v>0.024</x:v>
      </x:c>
      <x:c r="K5376" s="4">
        <x:f>I5376*J5376</x:f>
      </x:c>
      <x:c r="L5376" s="4" t="n">
        <x:v>454.256</x:v>
      </x:c>
      <x:c r="M5376" s="5">
        <x:f>J5376/1.873*100</x:f>
      </x:c>
      <x:c r="N5376" s="6">
        <x:f>M5376*L5376/100</x:f>
      </x:c>
      <x:c r="O5376" s="6">
        <x:f>H5376-N5376</x:f>
      </x:c>
    </x:row>
    <x:row r="5377" spans="1:25">
      <x:c r="A5377" s="0" t="s">
        <x:v>151</x:v>
      </x:c>
      <x:c r="B5377" s="0" t="n">
        <x:v>3137</x:v>
      </x:c>
      <x:c r="C5377" s="0" t="s">
        <x:v>128</x:v>
      </x:c>
      <x:c r="D5377" s="0" t="s">
        <x:v>18</x:v>
      </x:c>
      <x:c r="E5377" s="0" t="s">
        <x:v>19</x:v>
      </x:c>
      <x:c r="F5377" s="0" t="s">
        <x:v>20</x:v>
      </x:c>
      <x:c r="G5377" s="0" t="n">
        <x:v>1872</x:v>
      </x:c>
      <x:c r="H5377" s="4" t="n">
        <x:v>54</x:v>
      </x:c>
      <x:c r="I5377" s="4" t="n">
        <x:v>1872</x:v>
      </x:c>
      <x:c r="J5377" s="4" t="n">
        <x:v>0.029</x:v>
      </x:c>
      <x:c r="K5377" s="4">
        <x:f>I5377*J5377</x:f>
      </x:c>
      <x:c r="L5377" s="4" t="n">
        <x:v>454.256</x:v>
      </x:c>
      <x:c r="M5377" s="5">
        <x:f>J5377/1.873*100</x:f>
      </x:c>
      <x:c r="N5377" s="6">
        <x:f>M5377*L5377/100</x:f>
      </x:c>
      <x:c r="O5377" s="6">
        <x:f>H5377-N5377</x:f>
      </x:c>
    </x:row>
    <x:row r="5378" spans="1:25">
      <x:c r="A5378" s="0" t="s">
        <x:v>151</x:v>
      </x:c>
      <x:c r="B5378" s="0" t="n">
        <x:v>3137</x:v>
      </x:c>
      <x:c r="C5378" s="0" t="s">
        <x:v>128</x:v>
      </x:c>
      <x:c r="D5378" s="0" t="s">
        <x:v>18</x:v>
      </x:c>
      <x:c r="E5378" s="0" t="s">
        <x:v>19</x:v>
      </x:c>
      <x:c r="F5378" s="0" t="s">
        <x:v>26</x:v>
      </x:c>
      <x:c r="G5378" s="0" t="n">
        <x:v>1872</x:v>
      </x:c>
      <x:c r="H5378" s="4" t="n">
        <x:v>126.003</x:v>
      </x:c>
      <x:c r="I5378" s="4" t="n">
        <x:v>1872</x:v>
      </x:c>
      <x:c r="J5378" s="4" t="n">
        <x:v>0.07</x:v>
      </x:c>
      <x:c r="K5378" s="4">
        <x:f>I5378*J5378</x:f>
      </x:c>
      <x:c r="L5378" s="4" t="n">
        <x:v>454.256</x:v>
      </x:c>
      <x:c r="M5378" s="5">
        <x:f>J5378/1.873*100</x:f>
      </x:c>
      <x:c r="N5378" s="6">
        <x:f>M5378*L5378/100</x:f>
      </x:c>
      <x:c r="O5378" s="6">
        <x:f>H5378-N5378</x:f>
      </x:c>
    </x:row>
    <x:row r="5379" spans="1:25">
      <x:c r="A5379" s="0" t="s">
        <x:v>52</x:v>
      </x:c>
      <x:c r="B5379" s="0" t="n">
        <x:v>3138</x:v>
      </x:c>
      <x:c r="C5379" s="0" t="s">
        <x:v>21</x:v>
      </x:c>
      <x:c r="D5379" s="0" t="s">
        <x:v>22</x:v>
      </x:c>
      <x:c r="E5379" s="0" t="s">
        <x:v>35</x:v>
      </x:c>
      <x:c r="F5379" s="0" t="s">
        <x:v>20</x:v>
      </x:c>
      <x:c r="G5379" s="0" t="n">
        <x:v>173</x:v>
      </x:c>
      <x:c r="H5379" s="4" t="n">
        <x:v>50.4</x:v>
      </x:c>
      <x:c r="I5379" s="4" t="n">
        <x:v>173</x:v>
      </x:c>
      <x:c r="J5379" s="4" t="n">
        <x:v>0.291</x:v>
      </x:c>
      <x:c r="K5379" s="4">
        <x:f>I5379*J5379</x:f>
      </x:c>
      <x:c r="L5379" s="4" t="n">
        <x:v>240.541</x:v>
      </x:c>
      <x:c r="M5379" s="5">
        <x:f>J5379/1.766*100</x:f>
      </x:c>
      <x:c r="N5379" s="6">
        <x:f>M5379*L5379/100</x:f>
      </x:c>
      <x:c r="O5379" s="6">
        <x:f>H5379-N5379</x:f>
      </x:c>
    </x:row>
    <x:row r="5380" spans="1:25">
      <x:c r="A5380" s="0" t="s">
        <x:v>52</x:v>
      </x:c>
      <x:c r="B5380" s="0" t="n">
        <x:v>3138</x:v>
      </x:c>
      <x:c r="C5380" s="0" t="s">
        <x:v>21</x:v>
      </x:c>
      <x:c r="D5380" s="0" t="s">
        <x:v>22</x:v>
      </x:c>
      <x:c r="E5380" s="0" t="s">
        <x:v>35</x:v>
      </x:c>
      <x:c r="F5380" s="0" t="s">
        <x:v>20</x:v>
      </x:c>
      <x:c r="G5380" s="0" t="n">
        <x:v>173</x:v>
      </x:c>
      <x:c r="H5380" s="4" t="n">
        <x:v>50.4</x:v>
      </x:c>
      <x:c r="I5380" s="4" t="n">
        <x:v>173</x:v>
      </x:c>
      <x:c r="J5380" s="4" t="n">
        <x:v>0.291</x:v>
      </x:c>
      <x:c r="K5380" s="4">
        <x:f>I5380*J5380</x:f>
      </x:c>
      <x:c r="L5380" s="4" t="n">
        <x:v>240.541</x:v>
      </x:c>
      <x:c r="M5380" s="5">
        <x:f>J5380/1.766*100</x:f>
      </x:c>
      <x:c r="N5380" s="6">
        <x:f>M5380*L5380/100</x:f>
      </x:c>
      <x:c r="O5380" s="6">
        <x:f>H5380-N5380</x:f>
      </x:c>
    </x:row>
    <x:row r="5381" spans="1:25">
      <x:c r="A5381" s="0" t="s">
        <x:v>52</x:v>
      </x:c>
      <x:c r="B5381" s="0" t="n">
        <x:v>3138</x:v>
      </x:c>
      <x:c r="C5381" s="0" t="s">
        <x:v>21</x:v>
      </x:c>
      <x:c r="D5381" s="0" t="s">
        <x:v>33</x:v>
      </x:c>
      <x:c r="E5381" s="0" t="s">
        <x:v>34</x:v>
      </x:c>
      <x:c r="F5381" s="0" t="s">
        <x:v>20</x:v>
      </x:c>
      <x:c r="G5381" s="0" t="n">
        <x:v>173</x:v>
      </x:c>
      <x:c r="H5381" s="4" t="n">
        <x:v>46.018</x:v>
      </x:c>
      <x:c r="I5381" s="4" t="n">
        <x:v>173</x:v>
      </x:c>
      <x:c r="J5381" s="4" t="n">
        <x:v>0.266</x:v>
      </x:c>
      <x:c r="K5381" s="4">
        <x:f>I5381*J5381</x:f>
      </x:c>
      <x:c r="L5381" s="4" t="n">
        <x:v>240.541</x:v>
      </x:c>
      <x:c r="M5381" s="5">
        <x:f>J5381/1.766*100</x:f>
      </x:c>
      <x:c r="N5381" s="6">
        <x:f>M5381*L5381/100</x:f>
      </x:c>
      <x:c r="O5381" s="6">
        <x:f>H5381-N5381</x:f>
      </x:c>
    </x:row>
    <x:row r="5382" spans="1:25">
      <x:c r="A5382" s="0" t="s">
        <x:v>52</x:v>
      </x:c>
      <x:c r="B5382" s="0" t="n">
        <x:v>3138</x:v>
      </x:c>
      <x:c r="C5382" s="0" t="s">
        <x:v>21</x:v>
      </x:c>
      <x:c r="D5382" s="0" t="s">
        <x:v>33</x:v>
      </x:c>
      <x:c r="E5382" s="0" t="s">
        <x:v>34</x:v>
      </x:c>
      <x:c r="F5382" s="0" t="s">
        <x:v>26</x:v>
      </x:c>
      <x:c r="G5382" s="0" t="n">
        <x:v>173</x:v>
      </x:c>
      <x:c r="H5382" s="4" t="n">
        <x:v>13.496</x:v>
      </x:c>
      <x:c r="I5382" s="4" t="n">
        <x:v>173</x:v>
      </x:c>
      <x:c r="J5382" s="4" t="n">
        <x:v>0.078</x:v>
      </x:c>
      <x:c r="K5382" s="4">
        <x:f>I5382*J5382</x:f>
      </x:c>
      <x:c r="L5382" s="4" t="n">
        <x:v>240.541</x:v>
      </x:c>
      <x:c r="M5382" s="5">
        <x:f>J5382/1.766*100</x:f>
      </x:c>
      <x:c r="N5382" s="6">
        <x:f>M5382*L5382/100</x:f>
      </x:c>
      <x:c r="O5382" s="6">
        <x:f>H5382-N5382</x:f>
      </x:c>
    </x:row>
    <x:row r="5383" spans="1:25">
      <x:c r="A5383" s="0" t="s">
        <x:v>52</x:v>
      </x:c>
      <x:c r="B5383" s="0" t="n">
        <x:v>3138</x:v>
      </x:c>
      <x:c r="C5383" s="0" t="s">
        <x:v>21</x:v>
      </x:c>
      <x:c r="D5383" s="0" t="s">
        <x:v>36</x:v>
      </x:c>
      <x:c r="E5383" s="0" t="s">
        <x:v>37</x:v>
      </x:c>
      <x:c r="F5383" s="0" t="s">
        <x:v>26</x:v>
      </x:c>
      <x:c r="G5383" s="0" t="n">
        <x:v>173</x:v>
      </x:c>
      <x:c r="H5383" s="4" t="n">
        <x:v>72.661</x:v>
      </x:c>
      <x:c r="I5383" s="4" t="n">
        <x:v>173</x:v>
      </x:c>
      <x:c r="J5383" s="4" t="n">
        <x:v>0.42</x:v>
      </x:c>
      <x:c r="K5383" s="4">
        <x:f>I5383*J5383</x:f>
      </x:c>
      <x:c r="L5383" s="4" t="n">
        <x:v>240.541</x:v>
      </x:c>
      <x:c r="M5383" s="5">
        <x:f>J5383/1.766*100</x:f>
      </x:c>
      <x:c r="N5383" s="6">
        <x:f>M5383*L5383/100</x:f>
      </x:c>
      <x:c r="O5383" s="6">
        <x:f>H5383-N5383</x:f>
      </x:c>
    </x:row>
    <x:row r="5384" spans="1:25">
      <x:c r="A5384" s="0" t="s">
        <x:v>52</x:v>
      </x:c>
      <x:c r="B5384" s="0" t="n">
        <x:v>3138</x:v>
      </x:c>
      <x:c r="C5384" s="0" t="s">
        <x:v>21</x:v>
      </x:c>
      <x:c r="D5384" s="0" t="s">
        <x:v>36</x:v>
      </x:c>
      <x:c r="E5384" s="0" t="s">
        <x:v>38</x:v>
      </x:c>
      <x:c r="F5384" s="0" t="s">
        <x:v>26</x:v>
      </x:c>
      <x:c r="G5384" s="0" t="n">
        <x:v>173</x:v>
      </x:c>
      <x:c r="H5384" s="4" t="n">
        <x:v>72.66</x:v>
      </x:c>
      <x:c r="I5384" s="4" t="n">
        <x:v>173</x:v>
      </x:c>
      <x:c r="J5384" s="4" t="n">
        <x:v>0.42</x:v>
      </x:c>
      <x:c r="K5384" s="4">
        <x:f>I5384*J5384</x:f>
      </x:c>
      <x:c r="L5384" s="4" t="n">
        <x:v>240.541</x:v>
      </x:c>
      <x:c r="M5384" s="5">
        <x:f>J5384/1.766*100</x:f>
      </x:c>
      <x:c r="N5384" s="6">
        <x:f>M5384*L5384/100</x:f>
      </x:c>
      <x:c r="O5384" s="6">
        <x:f>H5384-N5384</x:f>
      </x:c>
    </x:row>
    <x:row r="5385" spans="1:25">
      <x:c r="A5385" s="0" t="s">
        <x:v>159</x:v>
      </x:c>
      <x:c r="B5385" s="0" t="n">
        <x:v>3139</x:v>
      </x:c>
      <x:c r="C5385" s="0" t="s">
        <x:v>21</x:v>
      </x:c>
      <x:c r="D5385" s="0" t="s">
        <x:v>33</x:v>
      </x:c>
      <x:c r="E5385" s="0" t="s">
        <x:v>23</x:v>
      </x:c>
      <x:c r="F5385" s="0" t="s">
        <x:v>20</x:v>
      </x:c>
      <x:c r="G5385" s="0" t="n">
        <x:v>174</x:v>
      </x:c>
      <x:c r="H5385" s="4" t="n">
        <x:v>30.6</x:v>
      </x:c>
      <x:c r="I5385" s="4" t="n">
        <x:v>174</x:v>
      </x:c>
      <x:c r="J5385" s="4" t="n">
        <x:v>0.176</x:v>
      </x:c>
      <x:c r="K5385" s="4">
        <x:f>I5385*J5385</x:f>
      </x:c>
      <x:c r="L5385" s="4" t="n">
        <x:v>42.282</x:v>
      </x:c>
      <x:c r="M5385" s="5">
        <x:f>J5385/0.512*100</x:f>
      </x:c>
      <x:c r="N5385" s="6">
        <x:f>M5385*L5385/100</x:f>
      </x:c>
      <x:c r="O5385" s="6">
        <x:f>H5385-N5385</x:f>
      </x:c>
    </x:row>
    <x:row r="5386" spans="1:25">
      <x:c r="A5386" s="0" t="s">
        <x:v>159</x:v>
      </x:c>
      <x:c r="B5386" s="0" t="n">
        <x:v>3139</x:v>
      </x:c>
      <x:c r="C5386" s="0" t="s">
        <x:v>21</x:v>
      </x:c>
      <x:c r="D5386" s="0" t="s">
        <x:v>33</x:v>
      </x:c>
      <x:c r="E5386" s="0" t="s">
        <x:v>23</x:v>
      </x:c>
      <x:c r="F5386" s="0" t="s">
        <x:v>20</x:v>
      </x:c>
      <x:c r="G5386" s="0" t="n">
        <x:v>174</x:v>
      </x:c>
      <x:c r="H5386" s="4" t="n">
        <x:v>30.6</x:v>
      </x:c>
      <x:c r="I5386" s="4" t="n">
        <x:v>174</x:v>
      </x:c>
      <x:c r="J5386" s="4" t="n">
        <x:v>0.176</x:v>
      </x:c>
      <x:c r="K5386" s="4">
        <x:f>I5386*J5386</x:f>
      </x:c>
      <x:c r="L5386" s="4" t="n">
        <x:v>42.282</x:v>
      </x:c>
      <x:c r="M5386" s="5">
        <x:f>J5386/0.512*100</x:f>
      </x:c>
      <x:c r="N5386" s="6">
        <x:f>M5386*L5386/100</x:f>
      </x:c>
      <x:c r="O5386" s="6">
        <x:f>H5386-N5386</x:f>
      </x:c>
    </x:row>
    <x:row r="5387" spans="1:25">
      <x:c r="A5387" s="0" t="s">
        <x:v>159</x:v>
      </x:c>
      <x:c r="B5387" s="0" t="n">
        <x:v>3139</x:v>
      </x:c>
      <x:c r="C5387" s="0" t="s">
        <x:v>21</x:v>
      </x:c>
      <x:c r="D5387" s="0" t="s">
        <x:v>28</x:v>
      </x:c>
      <x:c r="E5387" s="0" t="s">
        <x:v>23</x:v>
      </x:c>
      <x:c r="F5387" s="0" t="s">
        <x:v>26</x:v>
      </x:c>
      <x:c r="G5387" s="0" t="n">
        <x:v>174</x:v>
      </x:c>
      <x:c r="H5387" s="4" t="n">
        <x:v>27.84</x:v>
      </x:c>
      <x:c r="I5387" s="4" t="n">
        <x:v>174</x:v>
      </x:c>
      <x:c r="J5387" s="4" t="n">
        <x:v>0.16</x:v>
      </x:c>
      <x:c r="K5387" s="4">
        <x:f>I5387*J5387</x:f>
      </x:c>
      <x:c r="L5387" s="4" t="n">
        <x:v>42.282</x:v>
      </x:c>
      <x:c r="M5387" s="5">
        <x:f>J5387/0.512*100</x:f>
      </x:c>
      <x:c r="N5387" s="6">
        <x:f>M5387*L5387/100</x:f>
      </x:c>
      <x:c r="O5387" s="6">
        <x:f>H5387-N5387</x:f>
      </x:c>
    </x:row>
    <x:row r="5388" spans="1:25">
      <x:c r="A5388" s="0" t="s">
        <x:v>160</x:v>
      </x:c>
      <x:c r="B5388" s="0" t="n">
        <x:v>3140</x:v>
      </x:c>
      <x:c r="C5388" s="0" t="s">
        <x:v>21</x:v>
      </x:c>
      <x:c r="D5388" s="0" t="s">
        <x:v>33</x:v>
      </x:c>
      <x:c r="E5388" s="0" t="s">
        <x:v>23</x:v>
      </x:c>
      <x:c r="F5388" s="0" t="s">
        <x:v>20</x:v>
      </x:c>
      <x:c r="G5388" s="0" t="n">
        <x:v>108</x:v>
      </x:c>
      <x:c r="H5388" s="4" t="n">
        <x:v>30.6</x:v>
      </x:c>
      <x:c r="I5388" s="4" t="n">
        <x:v>108</x:v>
      </x:c>
      <x:c r="J5388" s="4" t="n">
        <x:v>0.283</x:v>
      </x:c>
      <x:c r="K5388" s="4">
        <x:f>I5388*J5388</x:f>
      </x:c>
      <x:c r="L5388" s="4" t="n">
        <x:v>28.188</x:v>
      </x:c>
      <x:c r="M5388" s="5">
        <x:f>J5388/0.726*100</x:f>
      </x:c>
      <x:c r="N5388" s="6">
        <x:f>M5388*L5388/100</x:f>
      </x:c>
      <x:c r="O5388" s="6">
        <x:f>H5388-N5388</x:f>
      </x:c>
    </x:row>
    <x:row r="5389" spans="1:25">
      <x:c r="A5389" s="0" t="s">
        <x:v>160</x:v>
      </x:c>
      <x:c r="B5389" s="0" t="n">
        <x:v>3140</x:v>
      </x:c>
      <x:c r="C5389" s="0" t="s">
        <x:v>21</x:v>
      </x:c>
      <x:c r="D5389" s="0" t="s">
        <x:v>33</x:v>
      </x:c>
      <x:c r="E5389" s="0" t="s">
        <x:v>23</x:v>
      </x:c>
      <x:c r="F5389" s="0" t="s">
        <x:v>20</x:v>
      </x:c>
      <x:c r="G5389" s="0" t="n">
        <x:v>108</x:v>
      </x:c>
      <x:c r="H5389" s="4" t="n">
        <x:v>30.6</x:v>
      </x:c>
      <x:c r="I5389" s="4" t="n">
        <x:v>108</x:v>
      </x:c>
      <x:c r="J5389" s="4" t="n">
        <x:v>0.283</x:v>
      </x:c>
      <x:c r="K5389" s="4">
        <x:f>I5389*J5389</x:f>
      </x:c>
      <x:c r="L5389" s="4" t="n">
        <x:v>28.188</x:v>
      </x:c>
      <x:c r="M5389" s="5">
        <x:f>J5389/0.726*100</x:f>
      </x:c>
      <x:c r="N5389" s="6">
        <x:f>M5389*L5389/100</x:f>
      </x:c>
      <x:c r="O5389" s="6">
        <x:f>H5389-N5389</x:f>
      </x:c>
    </x:row>
    <x:row r="5390" spans="1:25">
      <x:c r="A5390" s="0" t="s">
        <x:v>160</x:v>
      </x:c>
      <x:c r="B5390" s="0" t="n">
        <x:v>3140</x:v>
      </x:c>
      <x:c r="C5390" s="0" t="s">
        <x:v>21</x:v>
      </x:c>
      <x:c r="D5390" s="0" t="s">
        <x:v>28</x:v>
      </x:c>
      <x:c r="E5390" s="0" t="s">
        <x:v>23</x:v>
      </x:c>
      <x:c r="F5390" s="0" t="s">
        <x:v>26</x:v>
      </x:c>
      <x:c r="G5390" s="0" t="n">
        <x:v>108</x:v>
      </x:c>
      <x:c r="H5390" s="4" t="n">
        <x:v>17.28</x:v>
      </x:c>
      <x:c r="I5390" s="4" t="n">
        <x:v>108</x:v>
      </x:c>
      <x:c r="J5390" s="4" t="n">
        <x:v>0.16</x:v>
      </x:c>
      <x:c r="K5390" s="4">
        <x:f>I5390*J5390</x:f>
      </x:c>
      <x:c r="L5390" s="4" t="n">
        <x:v>28.188</x:v>
      </x:c>
      <x:c r="M5390" s="5">
        <x:f>J5390/0.726*100</x:f>
      </x:c>
      <x:c r="N5390" s="6">
        <x:f>M5390*L5390/100</x:f>
      </x:c>
      <x:c r="O5390" s="6">
        <x:f>H5390-N5390</x:f>
      </x:c>
    </x:row>
    <x:row r="5391" spans="1:25">
      <x:c r="A5391" s="0" t="s">
        <x:v>134</x:v>
      </x:c>
      <x:c r="B5391" s="0" t="n">
        <x:v>3141</x:v>
      </x:c>
      <x:c r="C5391" s="0" t="s">
        <x:v>21</x:v>
      </x:c>
      <x:c r="D5391" s="0" t="s">
        <x:v>33</x:v>
      </x:c>
      <x:c r="E5391" s="0" t="s">
        <x:v>23</x:v>
      </x:c>
      <x:c r="F5391" s="0" t="s">
        <x:v>20</x:v>
      </x:c>
      <x:c r="G5391" s="0" t="n">
        <x:v>138</x:v>
      </x:c>
      <x:c r="H5391" s="4" t="n">
        <x:v>30.6</x:v>
      </x:c>
      <x:c r="I5391" s="4" t="n">
        <x:v>138</x:v>
      </x:c>
      <x:c r="J5391" s="4" t="n">
        <x:v>0.222</x:v>
      </x:c>
      <x:c r="K5391" s="4">
        <x:f>I5391*J5391</x:f>
      </x:c>
      <x:c r="L5391" s="4" t="n">
        <x:v>35.604</x:v>
      </x:c>
      <x:c r="M5391" s="5">
        <x:f>J5391/0.604*100</x:f>
      </x:c>
      <x:c r="N5391" s="6">
        <x:f>M5391*L5391/100</x:f>
      </x:c>
      <x:c r="O5391" s="6">
        <x:f>H5391-N5391</x:f>
      </x:c>
    </x:row>
    <x:row r="5392" spans="1:25">
      <x:c r="A5392" s="0" t="s">
        <x:v>134</x:v>
      </x:c>
      <x:c r="B5392" s="0" t="n">
        <x:v>3141</x:v>
      </x:c>
      <x:c r="C5392" s="0" t="s">
        <x:v>21</x:v>
      </x:c>
      <x:c r="D5392" s="0" t="s">
        <x:v>33</x:v>
      </x:c>
      <x:c r="E5392" s="0" t="s">
        <x:v>23</x:v>
      </x:c>
      <x:c r="F5392" s="0" t="s">
        <x:v>20</x:v>
      </x:c>
      <x:c r="G5392" s="0" t="n">
        <x:v>138</x:v>
      </x:c>
      <x:c r="H5392" s="4" t="n">
        <x:v>30.6</x:v>
      </x:c>
      <x:c r="I5392" s="4" t="n">
        <x:v>138</x:v>
      </x:c>
      <x:c r="J5392" s="4" t="n">
        <x:v>0.222</x:v>
      </x:c>
      <x:c r="K5392" s="4">
        <x:f>I5392*J5392</x:f>
      </x:c>
      <x:c r="L5392" s="4" t="n">
        <x:v>35.604</x:v>
      </x:c>
      <x:c r="M5392" s="5">
        <x:f>J5392/0.604*100</x:f>
      </x:c>
      <x:c r="N5392" s="6">
        <x:f>M5392*L5392/100</x:f>
      </x:c>
      <x:c r="O5392" s="6">
        <x:f>H5392-N5392</x:f>
      </x:c>
    </x:row>
    <x:row r="5393" spans="1:25">
      <x:c r="A5393" s="0" t="s">
        <x:v>134</x:v>
      </x:c>
      <x:c r="B5393" s="0" t="n">
        <x:v>3141</x:v>
      </x:c>
      <x:c r="C5393" s="0" t="s">
        <x:v>21</x:v>
      </x:c>
      <x:c r="D5393" s="0" t="s">
        <x:v>28</x:v>
      </x:c>
      <x:c r="E5393" s="0" t="s">
        <x:v>23</x:v>
      </x:c>
      <x:c r="F5393" s="0" t="s">
        <x:v>26</x:v>
      </x:c>
      <x:c r="G5393" s="0" t="n">
        <x:v>138</x:v>
      </x:c>
      <x:c r="H5393" s="4" t="n">
        <x:v>22.08</x:v>
      </x:c>
      <x:c r="I5393" s="4" t="n">
        <x:v>138</x:v>
      </x:c>
      <x:c r="J5393" s="4" t="n">
        <x:v>0.16</x:v>
      </x:c>
      <x:c r="K5393" s="4">
        <x:f>I5393*J5393</x:f>
      </x:c>
      <x:c r="L5393" s="4" t="n">
        <x:v>35.604</x:v>
      </x:c>
      <x:c r="M5393" s="5">
        <x:f>J5393/0.604*100</x:f>
      </x:c>
      <x:c r="N5393" s="6">
        <x:f>M5393*L5393/100</x:f>
      </x:c>
      <x:c r="O5393" s="6">
        <x:f>H5393-N5393</x:f>
      </x:c>
    </x:row>
    <x:row r="5394" spans="1:25">
      <x:c r="A5394" s="0" t="s">
        <x:v>160</x:v>
      </x:c>
      <x:c r="B5394" s="0" t="n">
        <x:v>3145</x:v>
      </x:c>
      <x:c r="C5394" s="0" t="s">
        <x:v>21</x:v>
      </x:c>
      <x:c r="D5394" s="0" t="s">
        <x:v>33</x:v>
      </x:c>
      <x:c r="E5394" s="0" t="s">
        <x:v>23</x:v>
      </x:c>
      <x:c r="F5394" s="0" t="s">
        <x:v>20</x:v>
      </x:c>
      <x:c r="G5394" s="0" t="n">
        <x:v>126</x:v>
      </x:c>
      <x:c r="H5394" s="4" t="n">
        <x:v>30.6</x:v>
      </x:c>
      <x:c r="I5394" s="4" t="n">
        <x:v>126</x:v>
      </x:c>
      <x:c r="J5394" s="4" t="n">
        <x:v>0.243</x:v>
      </x:c>
      <x:c r="K5394" s="4">
        <x:f>I5394*J5394</x:f>
      </x:c>
      <x:c r="L5394" s="4" t="n">
        <x:v>32.004</x:v>
      </x:c>
      <x:c r="M5394" s="5">
        <x:f>J5394/0.646*100</x:f>
      </x:c>
      <x:c r="N5394" s="6">
        <x:f>M5394*L5394/100</x:f>
      </x:c>
      <x:c r="O5394" s="6">
        <x:f>H5394-N5394</x:f>
      </x:c>
    </x:row>
    <x:row r="5395" spans="1:25">
      <x:c r="A5395" s="0" t="s">
        <x:v>160</x:v>
      </x:c>
      <x:c r="B5395" s="0" t="n">
        <x:v>3145</x:v>
      </x:c>
      <x:c r="C5395" s="0" t="s">
        <x:v>21</x:v>
      </x:c>
      <x:c r="D5395" s="0" t="s">
        <x:v>33</x:v>
      </x:c>
      <x:c r="E5395" s="0" t="s">
        <x:v>23</x:v>
      </x:c>
      <x:c r="F5395" s="0" t="s">
        <x:v>20</x:v>
      </x:c>
      <x:c r="G5395" s="0" t="n">
        <x:v>126</x:v>
      </x:c>
      <x:c r="H5395" s="4" t="n">
        <x:v>30.6</x:v>
      </x:c>
      <x:c r="I5395" s="4" t="n">
        <x:v>126</x:v>
      </x:c>
      <x:c r="J5395" s="4" t="n">
        <x:v>0.243</x:v>
      </x:c>
      <x:c r="K5395" s="4">
        <x:f>I5395*J5395</x:f>
      </x:c>
      <x:c r="L5395" s="4" t="n">
        <x:v>32.004</x:v>
      </x:c>
      <x:c r="M5395" s="5">
        <x:f>J5395/0.646*100</x:f>
      </x:c>
      <x:c r="N5395" s="6">
        <x:f>M5395*L5395/100</x:f>
      </x:c>
      <x:c r="O5395" s="6">
        <x:f>H5395-N5395</x:f>
      </x:c>
    </x:row>
    <x:row r="5396" spans="1:25">
      <x:c r="A5396" s="0" t="s">
        <x:v>160</x:v>
      </x:c>
      <x:c r="B5396" s="0" t="n">
        <x:v>3145</x:v>
      </x:c>
      <x:c r="C5396" s="0" t="s">
        <x:v>21</x:v>
      </x:c>
      <x:c r="D5396" s="0" t="s">
        <x:v>28</x:v>
      </x:c>
      <x:c r="E5396" s="0" t="s">
        <x:v>23</x:v>
      </x:c>
      <x:c r="F5396" s="0" t="s">
        <x:v>26</x:v>
      </x:c>
      <x:c r="G5396" s="0" t="n">
        <x:v>126</x:v>
      </x:c>
      <x:c r="H5396" s="4" t="n">
        <x:v>20.16</x:v>
      </x:c>
      <x:c r="I5396" s="4" t="n">
        <x:v>126</x:v>
      </x:c>
      <x:c r="J5396" s="4" t="n">
        <x:v>0.16</x:v>
      </x:c>
      <x:c r="K5396" s="4">
        <x:f>I5396*J5396</x:f>
      </x:c>
      <x:c r="L5396" s="4" t="n">
        <x:v>32.004</x:v>
      </x:c>
      <x:c r="M5396" s="5">
        <x:f>J5396/0.646*100</x:f>
      </x:c>
      <x:c r="N5396" s="6">
        <x:f>M5396*L5396/100</x:f>
      </x:c>
      <x:c r="O5396" s="6">
        <x:f>H5396-N5396</x:f>
      </x:c>
    </x:row>
    <x:row r="5397" spans="1:25">
      <x:c r="A5397" s="0" t="s">
        <x:v>134</x:v>
      </x:c>
      <x:c r="B5397" s="0" t="n">
        <x:v>3146</x:v>
      </x:c>
      <x:c r="C5397" s="0" t="s">
        <x:v>21</x:v>
      </x:c>
      <x:c r="D5397" s="0" t="s">
        <x:v>33</x:v>
      </x:c>
      <x:c r="E5397" s="0" t="s">
        <x:v>23</x:v>
      </x:c>
      <x:c r="F5397" s="0" t="s">
        <x:v>20</x:v>
      </x:c>
      <x:c r="G5397" s="0" t="n">
        <x:v>102</x:v>
      </x:c>
      <x:c r="H5397" s="4" t="n">
        <x:v>30.6</x:v>
      </x:c>
      <x:c r="I5397" s="4" t="n">
        <x:v>102</x:v>
      </x:c>
      <x:c r="J5397" s="4" t="n">
        <x:v>0.3</x:v>
      </x:c>
      <x:c r="K5397" s="4">
        <x:f>I5397*J5397</x:f>
      </x:c>
      <x:c r="L5397" s="4" t="n">
        <x:v>27.234</x:v>
      </x:c>
      <x:c r="M5397" s="5">
        <x:f>J5397/0.76*100</x:f>
      </x:c>
      <x:c r="N5397" s="6">
        <x:f>M5397*L5397/100</x:f>
      </x:c>
      <x:c r="O5397" s="6">
        <x:f>H5397-N5397</x:f>
      </x:c>
    </x:row>
    <x:row r="5398" spans="1:25">
      <x:c r="A5398" s="0" t="s">
        <x:v>134</x:v>
      </x:c>
      <x:c r="B5398" s="0" t="n">
        <x:v>3146</x:v>
      </x:c>
      <x:c r="C5398" s="0" t="s">
        <x:v>21</x:v>
      </x:c>
      <x:c r="D5398" s="0" t="s">
        <x:v>33</x:v>
      </x:c>
      <x:c r="E5398" s="0" t="s">
        <x:v>23</x:v>
      </x:c>
      <x:c r="F5398" s="0" t="s">
        <x:v>20</x:v>
      </x:c>
      <x:c r="G5398" s="0" t="n">
        <x:v>102</x:v>
      </x:c>
      <x:c r="H5398" s="4" t="n">
        <x:v>30.6</x:v>
      </x:c>
      <x:c r="I5398" s="4" t="n">
        <x:v>102</x:v>
      </x:c>
      <x:c r="J5398" s="4" t="n">
        <x:v>0.3</x:v>
      </x:c>
      <x:c r="K5398" s="4">
        <x:f>I5398*J5398</x:f>
      </x:c>
      <x:c r="L5398" s="4" t="n">
        <x:v>27.234</x:v>
      </x:c>
      <x:c r="M5398" s="5">
        <x:f>J5398/0.76*100</x:f>
      </x:c>
      <x:c r="N5398" s="6">
        <x:f>M5398*L5398/100</x:f>
      </x:c>
      <x:c r="O5398" s="6">
        <x:f>H5398-N5398</x:f>
      </x:c>
    </x:row>
    <x:row r="5399" spans="1:25">
      <x:c r="A5399" s="0" t="s">
        <x:v>134</x:v>
      </x:c>
      <x:c r="B5399" s="0" t="n">
        <x:v>3146</x:v>
      </x:c>
      <x:c r="C5399" s="0" t="s">
        <x:v>21</x:v>
      </x:c>
      <x:c r="D5399" s="0" t="s">
        <x:v>28</x:v>
      </x:c>
      <x:c r="E5399" s="0" t="s">
        <x:v>23</x:v>
      </x:c>
      <x:c r="F5399" s="0" t="s">
        <x:v>26</x:v>
      </x:c>
      <x:c r="G5399" s="0" t="n">
        <x:v>102</x:v>
      </x:c>
      <x:c r="H5399" s="4" t="n">
        <x:v>16.32</x:v>
      </x:c>
      <x:c r="I5399" s="4" t="n">
        <x:v>102</x:v>
      </x:c>
      <x:c r="J5399" s="4" t="n">
        <x:v>0.16</x:v>
      </x:c>
      <x:c r="K5399" s="4">
        <x:f>I5399*J5399</x:f>
      </x:c>
      <x:c r="L5399" s="4" t="n">
        <x:v>27.234</x:v>
      </x:c>
      <x:c r="M5399" s="5">
        <x:f>J5399/0.76*100</x:f>
      </x:c>
      <x:c r="N5399" s="6">
        <x:f>M5399*L5399/100</x:f>
      </x:c>
      <x:c r="O5399" s="6">
        <x:f>H5399-N5399</x:f>
      </x:c>
    </x:row>
    <x:row r="5400" spans="1:25">
      <x:c r="A5400" s="0" t="s">
        <x:v>160</x:v>
      </x:c>
      <x:c r="B5400" s="0" t="n">
        <x:v>3147</x:v>
      </x:c>
      <x:c r="C5400" s="0" t="s">
        <x:v>21</x:v>
      </x:c>
      <x:c r="D5400" s="0" t="s">
        <x:v>33</x:v>
      </x:c>
      <x:c r="E5400" s="0" t="s">
        <x:v>23</x:v>
      </x:c>
      <x:c r="F5400" s="0" t="s">
        <x:v>20</x:v>
      </x:c>
      <x:c r="G5400" s="0" t="n">
        <x:v>96</x:v>
      </x:c>
      <x:c r="H5400" s="4" t="n">
        <x:v>30.6</x:v>
      </x:c>
      <x:c r="I5400" s="4" t="n">
        <x:v>96</x:v>
      </x:c>
      <x:c r="J5400" s="4" t="n">
        <x:v>0.319</x:v>
      </x:c>
      <x:c r="K5400" s="4">
        <x:f>I5400*J5400</x:f>
      </x:c>
      <x:c r="L5400" s="4" t="n">
        <x:v>24.192</x:v>
      </x:c>
      <x:c r="M5400" s="5">
        <x:f>J5400/0.798*100</x:f>
      </x:c>
      <x:c r="N5400" s="6">
        <x:f>M5400*L5400/100</x:f>
      </x:c>
      <x:c r="O5400" s="6">
        <x:f>H5400-N5400</x:f>
      </x:c>
    </x:row>
    <x:row r="5401" spans="1:25">
      <x:c r="A5401" s="0" t="s">
        <x:v>160</x:v>
      </x:c>
      <x:c r="B5401" s="0" t="n">
        <x:v>3147</x:v>
      </x:c>
      <x:c r="C5401" s="0" t="s">
        <x:v>21</x:v>
      </x:c>
      <x:c r="D5401" s="0" t="s">
        <x:v>33</x:v>
      </x:c>
      <x:c r="E5401" s="0" t="s">
        <x:v>23</x:v>
      </x:c>
      <x:c r="F5401" s="0" t="s">
        <x:v>20</x:v>
      </x:c>
      <x:c r="G5401" s="0" t="n">
        <x:v>96</x:v>
      </x:c>
      <x:c r="H5401" s="4" t="n">
        <x:v>30.6</x:v>
      </x:c>
      <x:c r="I5401" s="4" t="n">
        <x:v>96</x:v>
      </x:c>
      <x:c r="J5401" s="4" t="n">
        <x:v>0.319</x:v>
      </x:c>
      <x:c r="K5401" s="4">
        <x:f>I5401*J5401</x:f>
      </x:c>
      <x:c r="L5401" s="4" t="n">
        <x:v>24.192</x:v>
      </x:c>
      <x:c r="M5401" s="5">
        <x:f>J5401/0.798*100</x:f>
      </x:c>
      <x:c r="N5401" s="6">
        <x:f>M5401*L5401/100</x:f>
      </x:c>
      <x:c r="O5401" s="6">
        <x:f>H5401-N5401</x:f>
      </x:c>
    </x:row>
    <x:row r="5402" spans="1:25">
      <x:c r="A5402" s="0" t="s">
        <x:v>160</x:v>
      </x:c>
      <x:c r="B5402" s="0" t="n">
        <x:v>3147</x:v>
      </x:c>
      <x:c r="C5402" s="0" t="s">
        <x:v>21</x:v>
      </x:c>
      <x:c r="D5402" s="0" t="s">
        <x:v>28</x:v>
      </x:c>
      <x:c r="E5402" s="0" t="s">
        <x:v>23</x:v>
      </x:c>
      <x:c r="F5402" s="0" t="s">
        <x:v>26</x:v>
      </x:c>
      <x:c r="G5402" s="0" t="n">
        <x:v>96</x:v>
      </x:c>
      <x:c r="H5402" s="4" t="n">
        <x:v>15.36</x:v>
      </x:c>
      <x:c r="I5402" s="4" t="n">
        <x:v>96</x:v>
      </x:c>
      <x:c r="J5402" s="4" t="n">
        <x:v>0.16</x:v>
      </x:c>
      <x:c r="K5402" s="4">
        <x:f>I5402*J5402</x:f>
      </x:c>
      <x:c r="L5402" s="4" t="n">
        <x:v>24.192</x:v>
      </x:c>
      <x:c r="M5402" s="5">
        <x:f>J5402/0.798*100</x:f>
      </x:c>
      <x:c r="N5402" s="6">
        <x:f>M5402*L5402/100</x:f>
      </x:c>
      <x:c r="O5402" s="6">
        <x:f>H5402-N5402</x:f>
      </x:c>
    </x:row>
    <x:row r="5403" spans="1:25">
      <x:c r="A5403" s="0" t="s">
        <x:v>134</x:v>
      </x:c>
      <x:c r="B5403" s="0" t="n">
        <x:v>3148</x:v>
      </x:c>
      <x:c r="C5403" s="0" t="s">
        <x:v>21</x:v>
      </x:c>
      <x:c r="D5403" s="0" t="s">
        <x:v>33</x:v>
      </x:c>
      <x:c r="E5403" s="0" t="s">
        <x:v>23</x:v>
      </x:c>
      <x:c r="F5403" s="0" t="s">
        <x:v>20</x:v>
      </x:c>
      <x:c r="G5403" s="0" t="n">
        <x:v>138</x:v>
      </x:c>
      <x:c r="H5403" s="4" t="n">
        <x:v>30.6</x:v>
      </x:c>
      <x:c r="I5403" s="4" t="n">
        <x:v>138</x:v>
      </x:c>
      <x:c r="J5403" s="4" t="n">
        <x:v>0.222</x:v>
      </x:c>
      <x:c r="K5403" s="4">
        <x:f>I5403*J5403</x:f>
      </x:c>
      <x:c r="L5403" s="4" t="n">
        <x:v>33.948</x:v>
      </x:c>
      <x:c r="M5403" s="5">
        <x:f>J5403/0.403*100</x:f>
      </x:c>
      <x:c r="N5403" s="6">
        <x:f>M5403*L5403/100</x:f>
      </x:c>
      <x:c r="O5403" s="6">
        <x:f>H5403-N5403</x:f>
      </x:c>
    </x:row>
    <x:row r="5404" spans="1:25">
      <x:c r="A5404" s="0" t="s">
        <x:v>134</x:v>
      </x:c>
      <x:c r="B5404" s="0" t="n">
        <x:v>3148</x:v>
      </x:c>
      <x:c r="C5404" s="0" t="s">
        <x:v>21</x:v>
      </x:c>
      <x:c r="D5404" s="0" t="s">
        <x:v>33</x:v>
      </x:c>
      <x:c r="E5404" s="0" t="s">
        <x:v>23</x:v>
      </x:c>
      <x:c r="F5404" s="0" t="s">
        <x:v>20</x:v>
      </x:c>
      <x:c r="G5404" s="0" t="n">
        <x:v>138</x:v>
      </x:c>
      <x:c r="H5404" s="4" t="n">
        <x:v>2.52</x:v>
      </x:c>
      <x:c r="I5404" s="4" t="n">
        <x:v>138</x:v>
      </x:c>
      <x:c r="J5404" s="4" t="n">
        <x:v>0.018</x:v>
      </x:c>
      <x:c r="K5404" s="4">
        <x:f>I5404*J5404</x:f>
      </x:c>
      <x:c r="L5404" s="4" t="n">
        <x:v>33.948</x:v>
      </x:c>
      <x:c r="M5404" s="5">
        <x:f>J5404/0.403*100</x:f>
      </x:c>
      <x:c r="N5404" s="6">
        <x:f>M5404*L5404/100</x:f>
      </x:c>
      <x:c r="O5404" s="6">
        <x:f>H5404-N5404</x:f>
      </x:c>
    </x:row>
    <x:row r="5405" spans="1:25">
      <x:c r="A5405" s="0" t="s">
        <x:v>134</x:v>
      </x:c>
      <x:c r="B5405" s="0" t="n">
        <x:v>3148</x:v>
      </x:c>
      <x:c r="C5405" s="0" t="s">
        <x:v>21</x:v>
      </x:c>
      <x:c r="D5405" s="0" t="s">
        <x:v>33</x:v>
      </x:c>
      <x:c r="E5405" s="0" t="s">
        <x:v>23</x:v>
      </x:c>
      <x:c r="F5405" s="0" t="s">
        <x:v>20</x:v>
      </x:c>
      <x:c r="G5405" s="0" t="n">
        <x:v>138</x:v>
      </x:c>
      <x:c r="H5405" s="4" t="n">
        <x:v>0.36</x:v>
      </x:c>
      <x:c r="I5405" s="4" t="n">
        <x:v>138</x:v>
      </x:c>
      <x:c r="J5405" s="4" t="n">
        <x:v>0.003</x:v>
      </x:c>
      <x:c r="K5405" s="4">
        <x:f>I5405*J5405</x:f>
      </x:c>
      <x:c r="L5405" s="4" t="n">
        <x:v>33.948</x:v>
      </x:c>
      <x:c r="M5405" s="5">
        <x:f>J5405/0.403*100</x:f>
      </x:c>
      <x:c r="N5405" s="6">
        <x:f>M5405*L5405/100</x:f>
      </x:c>
      <x:c r="O5405" s="6">
        <x:f>H5405-N5405</x:f>
      </x:c>
    </x:row>
    <x:row r="5406" spans="1:25">
      <x:c r="A5406" s="0" t="s">
        <x:v>134</x:v>
      </x:c>
      <x:c r="B5406" s="0" t="n">
        <x:v>3148</x:v>
      </x:c>
      <x:c r="C5406" s="0" t="s">
        <x:v>21</x:v>
      </x:c>
      <x:c r="D5406" s="0" t="s">
        <x:v>28</x:v>
      </x:c>
      <x:c r="E5406" s="0" t="s">
        <x:v>23</x:v>
      </x:c>
      <x:c r="F5406" s="0" t="s">
        <x:v>26</x:v>
      </x:c>
      <x:c r="G5406" s="0" t="n">
        <x:v>138</x:v>
      </x:c>
      <x:c r="H5406" s="4" t="n">
        <x:v>22.08</x:v>
      </x:c>
      <x:c r="I5406" s="4" t="n">
        <x:v>138</x:v>
      </x:c>
      <x:c r="J5406" s="4" t="n">
        <x:v>0.16</x:v>
      </x:c>
      <x:c r="K5406" s="4">
        <x:f>I5406*J5406</x:f>
      </x:c>
      <x:c r="L5406" s="4" t="n">
        <x:v>33.948</x:v>
      </x:c>
      <x:c r="M5406" s="5">
        <x:f>J5406/0.403*100</x:f>
      </x:c>
      <x:c r="N5406" s="6">
        <x:f>M5406*L5406/100</x:f>
      </x:c>
      <x:c r="O5406" s="6">
        <x:f>H5406-N5406</x:f>
      </x:c>
    </x:row>
    <x:row r="5407" spans="1:25">
      <x:c r="A5407" s="0" t="s">
        <x:v>159</x:v>
      </x:c>
      <x:c r="B5407" s="0" t="n">
        <x:v>3149</x:v>
      </x:c>
      <x:c r="C5407" s="0" t="s">
        <x:v>21</x:v>
      </x:c>
      <x:c r="D5407" s="0" t="s">
        <x:v>33</x:v>
      </x:c>
      <x:c r="E5407" s="0" t="s">
        <x:v>23</x:v>
      </x:c>
      <x:c r="F5407" s="0" t="s">
        <x:v>20</x:v>
      </x:c>
      <x:c r="G5407" s="0" t="n">
        <x:v>120</x:v>
      </x:c>
      <x:c r="H5407" s="4" t="n">
        <x:v>30.6</x:v>
      </x:c>
      <x:c r="I5407" s="4" t="n">
        <x:v>120</x:v>
      </x:c>
      <x:c r="J5407" s="4" t="n">
        <x:v>0.255</x:v>
      </x:c>
      <x:c r="K5407" s="4">
        <x:f>I5407*J5407</x:f>
      </x:c>
      <x:c r="L5407" s="4" t="n">
        <x:v>31.56</x:v>
      </x:c>
      <x:c r="M5407" s="5">
        <x:f>J5407/0.415*100</x:f>
      </x:c>
      <x:c r="N5407" s="6">
        <x:f>M5407*L5407/100</x:f>
      </x:c>
      <x:c r="O5407" s="6">
        <x:f>H5407-N5407</x:f>
      </x:c>
    </x:row>
    <x:row r="5408" spans="1:25">
      <x:c r="A5408" s="0" t="s">
        <x:v>159</x:v>
      </x:c>
      <x:c r="B5408" s="0" t="n">
        <x:v>3149</x:v>
      </x:c>
      <x:c r="C5408" s="0" t="s">
        <x:v>21</x:v>
      </x:c>
      <x:c r="D5408" s="0" t="s">
        <x:v>28</x:v>
      </x:c>
      <x:c r="E5408" s="0" t="s">
        <x:v>23</x:v>
      </x:c>
      <x:c r="F5408" s="0" t="s">
        <x:v>26</x:v>
      </x:c>
      <x:c r="G5408" s="0" t="n">
        <x:v>120</x:v>
      </x:c>
      <x:c r="H5408" s="4" t="n">
        <x:v>19.2</x:v>
      </x:c>
      <x:c r="I5408" s="4" t="n">
        <x:v>120</x:v>
      </x:c>
      <x:c r="J5408" s="4" t="n">
        <x:v>0.16</x:v>
      </x:c>
      <x:c r="K5408" s="4">
        <x:f>I5408*J5408</x:f>
      </x:c>
      <x:c r="L5408" s="4" t="n">
        <x:v>31.56</x:v>
      </x:c>
      <x:c r="M5408" s="5">
        <x:f>J5408/0.415*100</x:f>
      </x:c>
      <x:c r="N5408" s="6">
        <x:f>M5408*L5408/100</x:f>
      </x:c>
      <x:c r="O5408" s="6">
        <x:f>H5408-N5408</x:f>
      </x:c>
    </x:row>
    <x:row r="5409" spans="1:25">
      <x:c r="A5409" s="0" t="s">
        <x:v>160</x:v>
      </x:c>
      <x:c r="B5409" s="0" t="n">
        <x:v>3150</x:v>
      </x:c>
      <x:c r="C5409" s="0" t="s">
        <x:v>21</x:v>
      </x:c>
      <x:c r="D5409" s="0" t="s">
        <x:v>33</x:v>
      </x:c>
      <x:c r="E5409" s="0" t="s">
        <x:v>23</x:v>
      </x:c>
      <x:c r="F5409" s="0" t="s">
        <x:v>20</x:v>
      </x:c>
      <x:c r="G5409" s="0" t="n">
        <x:v>864</x:v>
      </x:c>
      <x:c r="H5409" s="4" t="n">
        <x:v>36</x:v>
      </x:c>
      <x:c r="I5409" s="4" t="n">
        <x:v>864</x:v>
      </x:c>
      <x:c r="J5409" s="4" t="n">
        <x:v>0.042</x:v>
      </x:c>
      <x:c r="K5409" s="4">
        <x:f>I5409*J5409</x:f>
      </x:c>
      <x:c r="L5409" s="4" t="n">
        <x:v>172.044</x:v>
      </x:c>
      <x:c r="M5409" s="5">
        <x:f>J5409/0.452*100</x:f>
      </x:c>
      <x:c r="N5409" s="6">
        <x:f>M5409*L5409/100</x:f>
      </x:c>
      <x:c r="O5409" s="6">
        <x:f>H5409-N5409</x:f>
      </x:c>
    </x:row>
    <x:row r="5410" spans="1:25">
      <x:c r="A5410" s="0" t="s">
        <x:v>160</x:v>
      </x:c>
      <x:c r="B5410" s="0" t="n">
        <x:v>3150</x:v>
      </x:c>
      <x:c r="C5410" s="0" t="s">
        <x:v>21</x:v>
      </x:c>
      <x:c r="D5410" s="0" t="s">
        <x:v>33</x:v>
      </x:c>
      <x:c r="E5410" s="0" t="s">
        <x:v>23</x:v>
      </x:c>
      <x:c r="F5410" s="0" t="s">
        <x:v>20</x:v>
      </x:c>
      <x:c r="G5410" s="0" t="n">
        <x:v>864</x:v>
      </x:c>
      <x:c r="H5410" s="4" t="n">
        <x:v>108</x:v>
      </x:c>
      <x:c r="I5410" s="4" t="n">
        <x:v>864</x:v>
      </x:c>
      <x:c r="J5410" s="4" t="n">
        <x:v>0.125</x:v>
      </x:c>
      <x:c r="K5410" s="4">
        <x:f>I5410*J5410</x:f>
      </x:c>
      <x:c r="L5410" s="4" t="n">
        <x:v>172.044</x:v>
      </x:c>
      <x:c r="M5410" s="5">
        <x:f>J5410/0.452*100</x:f>
      </x:c>
      <x:c r="N5410" s="6">
        <x:f>M5410*L5410/100</x:f>
      </x:c>
      <x:c r="O5410" s="6">
        <x:f>H5410-N5410</x:f>
      </x:c>
    </x:row>
    <x:row r="5411" spans="1:25">
      <x:c r="A5411" s="0" t="s">
        <x:v>160</x:v>
      </x:c>
      <x:c r="B5411" s="0" t="n">
        <x:v>3150</x:v>
      </x:c>
      <x:c r="C5411" s="0" t="s">
        <x:v>21</x:v>
      </x:c>
      <x:c r="D5411" s="0" t="s">
        <x:v>33</x:v>
      </x:c>
      <x:c r="E5411" s="0" t="s">
        <x:v>23</x:v>
      </x:c>
      <x:c r="F5411" s="0" t="s">
        <x:v>20</x:v>
      </x:c>
      <x:c r="G5411" s="0" t="n">
        <x:v>864</x:v>
      </x:c>
      <x:c r="H5411" s="4" t="n">
        <x:v>108</x:v>
      </x:c>
      <x:c r="I5411" s="4" t="n">
        <x:v>864</x:v>
      </x:c>
      <x:c r="J5411" s="4" t="n">
        <x:v>0.125</x:v>
      </x:c>
      <x:c r="K5411" s="4">
        <x:f>I5411*J5411</x:f>
      </x:c>
      <x:c r="L5411" s="4" t="n">
        <x:v>172.044</x:v>
      </x:c>
      <x:c r="M5411" s="5">
        <x:f>J5411/0.452*100</x:f>
      </x:c>
      <x:c r="N5411" s="6">
        <x:f>M5411*L5411/100</x:f>
      </x:c>
      <x:c r="O5411" s="6">
        <x:f>H5411-N5411</x:f>
      </x:c>
    </x:row>
    <x:row r="5412" spans="1:25">
      <x:c r="A5412" s="0" t="s">
        <x:v>160</x:v>
      </x:c>
      <x:c r="B5412" s="0" t="n">
        <x:v>3150</x:v>
      </x:c>
      <x:c r="C5412" s="0" t="s">
        <x:v>21</x:v>
      </x:c>
      <x:c r="D5412" s="0" t="s">
        <x:v>28</x:v>
      </x:c>
      <x:c r="E5412" s="0" t="s">
        <x:v>23</x:v>
      </x:c>
      <x:c r="F5412" s="0" t="s">
        <x:v>26</x:v>
      </x:c>
      <x:c r="G5412" s="0" t="n">
        <x:v>864</x:v>
      </x:c>
      <x:c r="H5412" s="4" t="n">
        <x:v>152.001</x:v>
      </x:c>
      <x:c r="I5412" s="4" t="n">
        <x:v>864</x:v>
      </x:c>
      <x:c r="J5412" s="4" t="n">
        <x:v>0.16</x:v>
      </x:c>
      <x:c r="K5412" s="4">
        <x:f>I5412*J5412</x:f>
      </x:c>
      <x:c r="L5412" s="4" t="n">
        <x:v>172.044</x:v>
      </x:c>
      <x:c r="M5412" s="5">
        <x:f>J5412/0.452*100</x:f>
      </x:c>
      <x:c r="N5412" s="6">
        <x:f>M5412*L5412/100</x:f>
      </x:c>
      <x:c r="O5412" s="6">
        <x:f>H5412-N5412</x:f>
      </x:c>
    </x:row>
    <x:row r="5413" spans="1:25">
      <x:c r="A5413" s="0" t="s">
        <x:v>134</x:v>
      </x:c>
      <x:c r="B5413" s="0" t="n">
        <x:v>3151</x:v>
      </x:c>
      <x:c r="C5413" s="0" t="s">
        <x:v>21</x:v>
      </x:c>
      <x:c r="D5413" s="0" t="s">
        <x:v>33</x:v>
      </x:c>
      <x:c r="E5413" s="0" t="s">
        <x:v>23</x:v>
      </x:c>
      <x:c r="F5413" s="0" t="s">
        <x:v>20</x:v>
      </x:c>
      <x:c r="G5413" s="0" t="n">
        <x:v>540</x:v>
      </x:c>
      <x:c r="H5413" s="4" t="n">
        <x:v>36</x:v>
      </x:c>
      <x:c r="I5413" s="4" t="n">
        <x:v>540</x:v>
      </x:c>
      <x:c r="J5413" s="4" t="n">
        <x:v>0.067</x:v>
      </x:c>
      <x:c r="K5413" s="4">
        <x:f>I5413*J5413</x:f>
      </x:c>
      <x:c r="L5413" s="4" t="n">
        <x:v>138.444</x:v>
      </x:c>
      <x:c r="M5413" s="5">
        <x:f>J5413/0.627*100</x:f>
      </x:c>
      <x:c r="N5413" s="6">
        <x:f>M5413*L5413/100</x:f>
      </x:c>
      <x:c r="O5413" s="6">
        <x:f>H5413-N5413</x:f>
      </x:c>
    </x:row>
    <x:row r="5414" spans="1:25">
      <x:c r="A5414" s="0" t="s">
        <x:v>134</x:v>
      </x:c>
      <x:c r="B5414" s="0" t="n">
        <x:v>3151</x:v>
      </x:c>
      <x:c r="C5414" s="0" t="s">
        <x:v>21</x:v>
      </x:c>
      <x:c r="D5414" s="0" t="s">
        <x:v>33</x:v>
      </x:c>
      <x:c r="E5414" s="0" t="s">
        <x:v>23</x:v>
      </x:c>
      <x:c r="F5414" s="0" t="s">
        <x:v>20</x:v>
      </x:c>
      <x:c r="G5414" s="0" t="n">
        <x:v>540</x:v>
      </x:c>
      <x:c r="H5414" s="4" t="n">
        <x:v>108</x:v>
      </x:c>
      <x:c r="I5414" s="4" t="n">
        <x:v>540</x:v>
      </x:c>
      <x:c r="J5414" s="4" t="n">
        <x:v>0.2</x:v>
      </x:c>
      <x:c r="K5414" s="4">
        <x:f>I5414*J5414</x:f>
      </x:c>
      <x:c r="L5414" s="4" t="n">
        <x:v>138.444</x:v>
      </x:c>
      <x:c r="M5414" s="5">
        <x:f>J5414/0.627*100</x:f>
      </x:c>
      <x:c r="N5414" s="6">
        <x:f>M5414*L5414/100</x:f>
      </x:c>
      <x:c r="O5414" s="6">
        <x:f>H5414-N5414</x:f>
      </x:c>
    </x:row>
    <x:row r="5415" spans="1:25">
      <x:c r="A5415" s="0" t="s">
        <x:v>134</x:v>
      </x:c>
      <x:c r="B5415" s="0" t="n">
        <x:v>3151</x:v>
      </x:c>
      <x:c r="C5415" s="0" t="s">
        <x:v>21</x:v>
      </x:c>
      <x:c r="D5415" s="0" t="s">
        <x:v>33</x:v>
      </x:c>
      <x:c r="E5415" s="0" t="s">
        <x:v>23</x:v>
      </x:c>
      <x:c r="F5415" s="0" t="s">
        <x:v>20</x:v>
      </x:c>
      <x:c r="G5415" s="0" t="n">
        <x:v>540</x:v>
      </x:c>
      <x:c r="H5415" s="4" t="n">
        <x:v>108</x:v>
      </x:c>
      <x:c r="I5415" s="4" t="n">
        <x:v>540</x:v>
      </x:c>
      <x:c r="J5415" s="4" t="n">
        <x:v>0.2</x:v>
      </x:c>
      <x:c r="K5415" s="4">
        <x:f>I5415*J5415</x:f>
      </x:c>
      <x:c r="L5415" s="4" t="n">
        <x:v>138.444</x:v>
      </x:c>
      <x:c r="M5415" s="5">
        <x:f>J5415/0.627*100</x:f>
      </x:c>
      <x:c r="N5415" s="6">
        <x:f>M5415*L5415/100</x:f>
      </x:c>
      <x:c r="O5415" s="6">
        <x:f>H5415-N5415</x:f>
      </x:c>
    </x:row>
    <x:row r="5416" spans="1:25">
      <x:c r="A5416" s="0" t="s">
        <x:v>134</x:v>
      </x:c>
      <x:c r="B5416" s="0" t="n">
        <x:v>3151</x:v>
      </x:c>
      <x:c r="C5416" s="0" t="s">
        <x:v>21</x:v>
      </x:c>
      <x:c r="D5416" s="0" t="s">
        <x:v>28</x:v>
      </x:c>
      <x:c r="E5416" s="0" t="s">
        <x:v>23</x:v>
      </x:c>
      <x:c r="F5416" s="0" t="s">
        <x:v>26</x:v>
      </x:c>
      <x:c r="G5416" s="0" t="n">
        <x:v>540</x:v>
      </x:c>
      <x:c r="H5416" s="4" t="n">
        <x:v>96.001</x:v>
      </x:c>
      <x:c r="I5416" s="4" t="n">
        <x:v>540</x:v>
      </x:c>
      <x:c r="J5416" s="4" t="n">
        <x:v>0.16</x:v>
      </x:c>
      <x:c r="K5416" s="4">
        <x:f>I5416*J5416</x:f>
      </x:c>
      <x:c r="L5416" s="4" t="n">
        <x:v>138.444</x:v>
      </x:c>
      <x:c r="M5416" s="5">
        <x:f>J5416/0.627*100</x:f>
      </x:c>
      <x:c r="N5416" s="6">
        <x:f>M5416*L5416/100</x:f>
      </x:c>
      <x:c r="O5416" s="6">
        <x:f>H5416-N5416</x:f>
      </x:c>
    </x:row>
    <x:row r="5417" spans="1:25">
      <x:c r="A5417" s="0" t="s">
        <x:v>159</x:v>
      </x:c>
      <x:c r="B5417" s="0" t="n">
        <x:v>3152</x:v>
      </x:c>
      <x:c r="C5417" s="0" t="s">
        <x:v>21</x:v>
      </x:c>
      <x:c r="D5417" s="0" t="s">
        <x:v>33</x:v>
      </x:c>
      <x:c r="E5417" s="0" t="s">
        <x:v>23</x:v>
      </x:c>
      <x:c r="F5417" s="0" t="s">
        <x:v>20</x:v>
      </x:c>
      <x:c r="G5417" s="0" t="n">
        <x:v>612</x:v>
      </x:c>
      <x:c r="H5417" s="4" t="n">
        <x:v>0.6</x:v>
      </x:c>
      <x:c r="I5417" s="4" t="n">
        <x:v>612</x:v>
      </x:c>
      <x:c r="J5417" s="4" t="n">
        <x:v>0.001</x:v>
      </x:c>
      <x:c r="K5417" s="4">
        <x:f>I5417*J5417</x:f>
      </x:c>
      <x:c r="L5417" s="4" t="n">
        <x:v>144.99</x:v>
      </x:c>
      <x:c r="M5417" s="5">
        <x:f>J5417/0.396*100</x:f>
      </x:c>
      <x:c r="N5417" s="6">
        <x:f>M5417*L5417/100</x:f>
      </x:c>
      <x:c r="O5417" s="6">
        <x:f>H5417-N5417</x:f>
      </x:c>
    </x:row>
    <x:row r="5418" spans="1:25">
      <x:c r="A5418" s="0" t="s">
        <x:v>159</x:v>
      </x:c>
      <x:c r="B5418" s="0" t="n">
        <x:v>3152</x:v>
      </x:c>
      <x:c r="C5418" s="0" t="s">
        <x:v>21</x:v>
      </x:c>
      <x:c r="D5418" s="0" t="s">
        <x:v>33</x:v>
      </x:c>
      <x:c r="E5418" s="0" t="s">
        <x:v>23</x:v>
      </x:c>
      <x:c r="F5418" s="0" t="s">
        <x:v>20</x:v>
      </x:c>
      <x:c r="G5418" s="0" t="n">
        <x:v>612</x:v>
      </x:c>
      <x:c r="H5418" s="4" t="n">
        <x:v>108</x:v>
      </x:c>
      <x:c r="I5418" s="4" t="n">
        <x:v>612</x:v>
      </x:c>
      <x:c r="J5418" s="4" t="n">
        <x:v>0.176</x:v>
      </x:c>
      <x:c r="K5418" s="4">
        <x:f>I5418*J5418</x:f>
      </x:c>
      <x:c r="L5418" s="4" t="n">
        <x:v>144.99</x:v>
      </x:c>
      <x:c r="M5418" s="5">
        <x:f>J5418/0.396*100</x:f>
      </x:c>
      <x:c r="N5418" s="6">
        <x:f>M5418*L5418/100</x:f>
      </x:c>
      <x:c r="O5418" s="6">
        <x:f>H5418-N5418</x:f>
      </x:c>
    </x:row>
    <x:row r="5419" spans="1:25">
      <x:c r="A5419" s="0" t="s">
        <x:v>159</x:v>
      </x:c>
      <x:c r="B5419" s="0" t="n">
        <x:v>3152</x:v>
      </x:c>
      <x:c r="C5419" s="0" t="s">
        <x:v>21</x:v>
      </x:c>
      <x:c r="D5419" s="0" t="s">
        <x:v>33</x:v>
      </x:c>
      <x:c r="E5419" s="0" t="s">
        <x:v>23</x:v>
      </x:c>
      <x:c r="F5419" s="0" t="s">
        <x:v>20</x:v>
      </x:c>
      <x:c r="G5419" s="0" t="n">
        <x:v>612</x:v>
      </x:c>
      <x:c r="H5419" s="4" t="n">
        <x:v>36</x:v>
      </x:c>
      <x:c r="I5419" s="4" t="n">
        <x:v>612</x:v>
      </x:c>
      <x:c r="J5419" s="4" t="n">
        <x:v>0.059</x:v>
      </x:c>
      <x:c r="K5419" s="4">
        <x:f>I5419*J5419</x:f>
      </x:c>
      <x:c r="L5419" s="4" t="n">
        <x:v>144.99</x:v>
      </x:c>
      <x:c r="M5419" s="5">
        <x:f>J5419/0.396*100</x:f>
      </x:c>
      <x:c r="N5419" s="6">
        <x:f>M5419*L5419/100</x:f>
      </x:c>
      <x:c r="O5419" s="6">
        <x:f>H5419-N5419</x:f>
      </x:c>
    </x:row>
    <x:row r="5420" spans="1:25">
      <x:c r="A5420" s="0" t="s">
        <x:v>159</x:v>
      </x:c>
      <x:c r="B5420" s="0" t="n">
        <x:v>3152</x:v>
      </x:c>
      <x:c r="C5420" s="0" t="s">
        <x:v>21</x:v>
      </x:c>
      <x:c r="D5420" s="0" t="s">
        <x:v>28</x:v>
      </x:c>
      <x:c r="E5420" s="0" t="s">
        <x:v>23</x:v>
      </x:c>
      <x:c r="F5420" s="0" t="s">
        <x:v>26</x:v>
      </x:c>
      <x:c r="G5420" s="0" t="n">
        <x:v>612</x:v>
      </x:c>
      <x:c r="H5420" s="4" t="n">
        <x:v>96.001</x:v>
      </x:c>
      <x:c r="I5420" s="4" t="n">
        <x:v>612</x:v>
      </x:c>
      <x:c r="J5420" s="4" t="n">
        <x:v>0.16</x:v>
      </x:c>
      <x:c r="K5420" s="4">
        <x:f>I5420*J5420</x:f>
      </x:c>
      <x:c r="L5420" s="4" t="n">
        <x:v>144.99</x:v>
      </x:c>
      <x:c r="M5420" s="5">
        <x:f>J5420/0.396*100</x:f>
      </x:c>
      <x:c r="N5420" s="6">
        <x:f>M5420*L5420/100</x:f>
      </x:c>
      <x:c r="O5420" s="6">
        <x:f>H5420-N5420</x:f>
      </x:c>
    </x:row>
    <x:row r="5421" spans="1:25">
      <x:c r="A5421" s="0" t="s">
        <x:v>30</x:v>
      </x:c>
      <x:c r="B5421" s="0" t="n">
        <x:v>3160</x:v>
      </x:c>
      <x:c r="C5421" s="0" t="s">
        <x:v>21</x:v>
      </x:c>
      <x:c r="D5421" s="0" t="s">
        <x:v>22</x:v>
      </x:c>
      <x:c r="E5421" s="0" t="s">
        <x:v>23</x:v>
      </x:c>
      <x:c r="F5421" s="0" t="s">
        <x:v>20</x:v>
      </x:c>
      <x:c r="G5421" s="0" t="n">
        <x:v>147</x:v>
      </x:c>
      <x:c r="H5421" s="4" t="n">
        <x:v>43.384</x:v>
      </x:c>
      <x:c r="I5421" s="4" t="n">
        <x:v>147</x:v>
      </x:c>
      <x:c r="J5421" s="4" t="n">
        <x:v>0.295</x:v>
      </x:c>
      <x:c r="K5421" s="4">
        <x:f>I5421*J5421</x:f>
      </x:c>
      <x:c r="L5421" s="4" t="n">
        <x:v>326.999</x:v>
      </x:c>
      <x:c r="M5421" s="5">
        <x:f>J5421/2.711*100</x:f>
      </x:c>
      <x:c r="N5421" s="6">
        <x:f>M5421*L5421/100</x:f>
      </x:c>
      <x:c r="O5421" s="6">
        <x:f>H5421-N5421</x:f>
      </x:c>
    </x:row>
    <x:row r="5422" spans="1:25">
      <x:c r="A5422" s="0" t="s">
        <x:v>30</x:v>
      </x:c>
      <x:c r="B5422" s="0" t="n">
        <x:v>3160</x:v>
      </x:c>
      <x:c r="C5422" s="0" t="s">
        <x:v>21</x:v>
      </x:c>
      <x:c r="D5422" s="0" t="s">
        <x:v>22</x:v>
      </x:c>
      <x:c r="E5422" s="0" t="s">
        <x:v>23</x:v>
      </x:c>
      <x:c r="F5422" s="0" t="s">
        <x:v>20</x:v>
      </x:c>
      <x:c r="G5422" s="0" t="n">
        <x:v>147</x:v>
      </x:c>
      <x:c r="H5422" s="4" t="n">
        <x:v>43.384</x:v>
      </x:c>
      <x:c r="I5422" s="4" t="n">
        <x:v>147</x:v>
      </x:c>
      <x:c r="J5422" s="4" t="n">
        <x:v>0.295</x:v>
      </x:c>
      <x:c r="K5422" s="4">
        <x:f>I5422*J5422</x:f>
      </x:c>
      <x:c r="L5422" s="4" t="n">
        <x:v>326.999</x:v>
      </x:c>
      <x:c r="M5422" s="5">
        <x:f>J5422/2.711*100</x:f>
      </x:c>
      <x:c r="N5422" s="6">
        <x:f>M5422*L5422/100</x:f>
      </x:c>
      <x:c r="O5422" s="6">
        <x:f>H5422-N5422</x:f>
      </x:c>
    </x:row>
    <x:row r="5423" spans="1:25">
      <x:c r="A5423" s="0" t="s">
        <x:v>30</x:v>
      </x:c>
      <x:c r="B5423" s="0" t="n">
        <x:v>3160</x:v>
      </x:c>
      <x:c r="C5423" s="0" t="s">
        <x:v>21</x:v>
      </x:c>
      <x:c r="D5423" s="0" t="s">
        <x:v>22</x:v>
      </x:c>
      <x:c r="E5423" s="0" t="s">
        <x:v>23</x:v>
      </x:c>
      <x:c r="F5423" s="0" t="s">
        <x:v>20</x:v>
      </x:c>
      <x:c r="G5423" s="0" t="n">
        <x:v>147</x:v>
      </x:c>
      <x:c r="H5423" s="4" t="n">
        <x:v>10.23</x:v>
      </x:c>
      <x:c r="I5423" s="4" t="n">
        <x:v>147</x:v>
      </x:c>
      <x:c r="J5423" s="4" t="n">
        <x:v>0.07</x:v>
      </x:c>
      <x:c r="K5423" s="4">
        <x:f>I5423*J5423</x:f>
      </x:c>
      <x:c r="L5423" s="4" t="n">
        <x:v>326.999</x:v>
      </x:c>
      <x:c r="M5423" s="5">
        <x:f>J5423/2.711*100</x:f>
      </x:c>
      <x:c r="N5423" s="6">
        <x:f>M5423*L5423/100</x:f>
      </x:c>
      <x:c r="O5423" s="6">
        <x:f>H5423-N5423</x:f>
      </x:c>
    </x:row>
    <x:row r="5424" spans="1:25">
      <x:c r="A5424" s="0" t="s">
        <x:v>30</x:v>
      </x:c>
      <x:c r="B5424" s="0" t="n">
        <x:v>3160</x:v>
      </x:c>
      <x:c r="C5424" s="0" t="s">
        <x:v>21</x:v>
      </x:c>
      <x:c r="D5424" s="0" t="s">
        <x:v>22</x:v>
      </x:c>
      <x:c r="E5424" s="0" t="s">
        <x:v>23</x:v>
      </x:c>
      <x:c r="F5424" s="0" t="s">
        <x:v>20</x:v>
      </x:c>
      <x:c r="G5424" s="0" t="n">
        <x:v>147</x:v>
      </x:c>
      <x:c r="H5424" s="4" t="n">
        <x:v>39.897</x:v>
      </x:c>
      <x:c r="I5424" s="4" t="n">
        <x:v>147</x:v>
      </x:c>
      <x:c r="J5424" s="4" t="n">
        <x:v>0.271</x:v>
      </x:c>
      <x:c r="K5424" s="4">
        <x:f>I5424*J5424</x:f>
      </x:c>
      <x:c r="L5424" s="4" t="n">
        <x:v>326.999</x:v>
      </x:c>
      <x:c r="M5424" s="5">
        <x:f>J5424/2.711*100</x:f>
      </x:c>
      <x:c r="N5424" s="6">
        <x:f>M5424*L5424/100</x:f>
      </x:c>
      <x:c r="O5424" s="6">
        <x:f>H5424-N5424</x:f>
      </x:c>
    </x:row>
    <x:row r="5425" spans="1:25">
      <x:c r="A5425" s="0" t="s">
        <x:v>30</x:v>
      </x:c>
      <x:c r="B5425" s="0" t="n">
        <x:v>3160</x:v>
      </x:c>
      <x:c r="C5425" s="0" t="s">
        <x:v>21</x:v>
      </x:c>
      <x:c r="D5425" s="0" t="s">
        <x:v>28</x:v>
      </x:c>
      <x:c r="E5425" s="0" t="s">
        <x:v>19</x:v>
      </x:c>
      <x:c r="F5425" s="0" t="s">
        <x:v>26</x:v>
      </x:c>
      <x:c r="G5425" s="0" t="n">
        <x:v>147</x:v>
      </x:c>
      <x:c r="H5425" s="4" t="n">
        <x:v>38.22</x:v>
      </x:c>
      <x:c r="I5425" s="4" t="n">
        <x:v>147</x:v>
      </x:c>
      <x:c r="J5425" s="4" t="n">
        <x:v>0.26</x:v>
      </x:c>
      <x:c r="K5425" s="4">
        <x:f>I5425*J5425</x:f>
      </x:c>
      <x:c r="L5425" s="4" t="n">
        <x:v>326.999</x:v>
      </x:c>
      <x:c r="M5425" s="5">
        <x:f>J5425/2.711*100</x:f>
      </x:c>
      <x:c r="N5425" s="6">
        <x:f>M5425*L5425/100</x:f>
      </x:c>
      <x:c r="O5425" s="6">
        <x:f>H5425-N5425</x:f>
      </x:c>
    </x:row>
    <x:row r="5426" spans="1:25">
      <x:c r="A5426" s="0" t="s">
        <x:v>30</x:v>
      </x:c>
      <x:c r="B5426" s="0" t="n">
        <x:v>3160</x:v>
      </x:c>
      <x:c r="C5426" s="0" t="s">
        <x:v>21</x:v>
      </x:c>
      <x:c r="D5426" s="0" t="s">
        <x:v>28</x:v>
      </x:c>
      <x:c r="E5426" s="0" t="s">
        <x:v>23</x:v>
      </x:c>
      <x:c r="F5426" s="0" t="s">
        <x:v>26</x:v>
      </x:c>
      <x:c r="G5426" s="0" t="n">
        <x:v>147</x:v>
      </x:c>
      <x:c r="H5426" s="4" t="n">
        <x:v>223.439</x:v>
      </x:c>
      <x:c r="I5426" s="4" t="n">
        <x:v>147</x:v>
      </x:c>
      <x:c r="J5426" s="4" t="n">
        <x:v>1.52</x:v>
      </x:c>
      <x:c r="K5426" s="4">
        <x:f>I5426*J5426</x:f>
      </x:c>
      <x:c r="L5426" s="4" t="n">
        <x:v>326.999</x:v>
      </x:c>
      <x:c r="M5426" s="5">
        <x:f>J5426/2.711*100</x:f>
      </x:c>
      <x:c r="N5426" s="6">
        <x:f>M5426*L5426/100</x:f>
      </x:c>
      <x:c r="O5426" s="6">
        <x:f>H5426-N5426</x:f>
      </x:c>
    </x:row>
    <x:row r="5427" spans="1:25">
      <x:c r="A5427" s="0" t="s">
        <x:v>100</x:v>
      </x:c>
      <x:c r="B5427" s="0" t="n">
        <x:v>3161</x:v>
      </x:c>
      <x:c r="C5427" s="0" t="s">
        <x:v>21</x:v>
      </x:c>
      <x:c r="D5427" s="0" t="s">
        <x:v>22</x:v>
      </x:c>
      <x:c r="E5427" s="0" t="s">
        <x:v>23</x:v>
      </x:c>
      <x:c r="F5427" s="0" t="s">
        <x:v>20</x:v>
      </x:c>
      <x:c r="G5427" s="0" t="n">
        <x:v>117</x:v>
      </x:c>
      <x:c r="H5427" s="4" t="n">
        <x:v>39.897</x:v>
      </x:c>
      <x:c r="I5427" s="4" t="n">
        <x:v>117</x:v>
      </x:c>
      <x:c r="J5427" s="4" t="n">
        <x:v>0.341</x:v>
      </x:c>
      <x:c r="K5427" s="4">
        <x:f>I5427*J5427</x:f>
      </x:c>
      <x:c r="L5427" s="4" t="n">
        <x:v>255.001</x:v>
      </x:c>
      <x:c r="M5427" s="5">
        <x:f>J5427/3.037*100</x:f>
      </x:c>
      <x:c r="N5427" s="6">
        <x:f>M5427*L5427/100</x:f>
      </x:c>
      <x:c r="O5427" s="6">
        <x:f>H5427-N5427</x:f>
      </x:c>
    </x:row>
    <x:row r="5428" spans="1:25">
      <x:c r="A5428" s="0" t="s">
        <x:v>100</x:v>
      </x:c>
      <x:c r="B5428" s="0" t="n">
        <x:v>3161</x:v>
      </x:c>
      <x:c r="C5428" s="0" t="s">
        <x:v>21</x:v>
      </x:c>
      <x:c r="D5428" s="0" t="s">
        <x:v>22</x:v>
      </x:c>
      <x:c r="E5428" s="0" t="s">
        <x:v>23</x:v>
      </x:c>
      <x:c r="F5428" s="0" t="s">
        <x:v>20</x:v>
      </x:c>
      <x:c r="G5428" s="0" t="n">
        <x:v>117</x:v>
      </x:c>
      <x:c r="H5428" s="4" t="n">
        <x:v>43.384</x:v>
      </x:c>
      <x:c r="I5428" s="4" t="n">
        <x:v>117</x:v>
      </x:c>
      <x:c r="J5428" s="4" t="n">
        <x:v>0.371</x:v>
      </x:c>
      <x:c r="K5428" s="4">
        <x:f>I5428*J5428</x:f>
      </x:c>
      <x:c r="L5428" s="4" t="n">
        <x:v>255.001</x:v>
      </x:c>
      <x:c r="M5428" s="5">
        <x:f>J5428/3.037*100</x:f>
      </x:c>
      <x:c r="N5428" s="6">
        <x:f>M5428*L5428/100</x:f>
      </x:c>
      <x:c r="O5428" s="6">
        <x:f>H5428-N5428</x:f>
      </x:c>
    </x:row>
    <x:row r="5429" spans="1:25">
      <x:c r="A5429" s="0" t="s">
        <x:v>100</x:v>
      </x:c>
      <x:c r="B5429" s="0" t="n">
        <x:v>3161</x:v>
      </x:c>
      <x:c r="C5429" s="0" t="s">
        <x:v>21</x:v>
      </x:c>
      <x:c r="D5429" s="0" t="s">
        <x:v>22</x:v>
      </x:c>
      <x:c r="E5429" s="0" t="s">
        <x:v>23</x:v>
      </x:c>
      <x:c r="F5429" s="0" t="s">
        <x:v>20</x:v>
      </x:c>
      <x:c r="G5429" s="0" t="n">
        <x:v>117</x:v>
      </x:c>
      <x:c r="H5429" s="4" t="n">
        <x:v>43.384</x:v>
      </x:c>
      <x:c r="I5429" s="4" t="n">
        <x:v>117</x:v>
      </x:c>
      <x:c r="J5429" s="4" t="n">
        <x:v>0.371</x:v>
      </x:c>
      <x:c r="K5429" s="4">
        <x:f>I5429*J5429</x:f>
      </x:c>
      <x:c r="L5429" s="4" t="n">
        <x:v>255.001</x:v>
      </x:c>
      <x:c r="M5429" s="5">
        <x:f>J5429/3.037*100</x:f>
      </x:c>
      <x:c r="N5429" s="6">
        <x:f>M5429*L5429/100</x:f>
      </x:c>
      <x:c r="O5429" s="6">
        <x:f>H5429-N5429</x:f>
      </x:c>
    </x:row>
    <x:row r="5430" spans="1:25">
      <x:c r="A5430" s="0" t="s">
        <x:v>100</x:v>
      </x:c>
      <x:c r="B5430" s="0" t="n">
        <x:v>3161</x:v>
      </x:c>
      <x:c r="C5430" s="0" t="s">
        <x:v>21</x:v>
      </x:c>
      <x:c r="D5430" s="0" t="s">
        <x:v>22</x:v>
      </x:c>
      <x:c r="E5430" s="0" t="s">
        <x:v>23</x:v>
      </x:c>
      <x:c r="F5430" s="0" t="s">
        <x:v>20</x:v>
      </x:c>
      <x:c r="G5430" s="0" t="n">
        <x:v>117</x:v>
      </x:c>
      <x:c r="H5430" s="4" t="n">
        <x:v>10.23</x:v>
      </x:c>
      <x:c r="I5430" s="4" t="n">
        <x:v>117</x:v>
      </x:c>
      <x:c r="J5430" s="4" t="n">
        <x:v>0.087</x:v>
      </x:c>
      <x:c r="K5430" s="4">
        <x:f>I5430*J5430</x:f>
      </x:c>
      <x:c r="L5430" s="4" t="n">
        <x:v>255.001</x:v>
      </x:c>
      <x:c r="M5430" s="5">
        <x:f>J5430/3.037*100</x:f>
      </x:c>
      <x:c r="N5430" s="6">
        <x:f>M5430*L5430/100</x:f>
      </x:c>
      <x:c r="O5430" s="6">
        <x:f>H5430-N5430</x:f>
      </x:c>
    </x:row>
    <x:row r="5431" spans="1:25">
      <x:c r="A5431" s="0" t="s">
        <x:v>100</x:v>
      </x:c>
      <x:c r="B5431" s="0" t="n">
        <x:v>3161</x:v>
      </x:c>
      <x:c r="C5431" s="0" t="s">
        <x:v>21</x:v>
      </x:c>
      <x:c r="D5431" s="0" t="s">
        <x:v>22</x:v>
      </x:c>
      <x:c r="E5431" s="0" t="s">
        <x:v>23</x:v>
      </x:c>
      <x:c r="F5431" s="0" t="s">
        <x:v>20</x:v>
      </x:c>
      <x:c r="G5431" s="0" t="n">
        <x:v>117</x:v>
      </x:c>
      <x:c r="H5431" s="4" t="n">
        <x:v>10.23</x:v>
      </x:c>
      <x:c r="I5431" s="4" t="n">
        <x:v>117</x:v>
      </x:c>
      <x:c r="J5431" s="4" t="n">
        <x:v>0.087</x:v>
      </x:c>
      <x:c r="K5431" s="4">
        <x:f>I5431*J5431</x:f>
      </x:c>
      <x:c r="L5431" s="4" t="n">
        <x:v>255.001</x:v>
      </x:c>
      <x:c r="M5431" s="5">
        <x:f>J5431/3.037*100</x:f>
      </x:c>
      <x:c r="N5431" s="6">
        <x:f>M5431*L5431/100</x:f>
      </x:c>
      <x:c r="O5431" s="6">
        <x:f>H5431-N5431</x:f>
      </x:c>
    </x:row>
    <x:row r="5432" spans="1:25">
      <x:c r="A5432" s="0" t="s">
        <x:v>100</x:v>
      </x:c>
      <x:c r="B5432" s="0" t="n">
        <x:v>3161</x:v>
      </x:c>
      <x:c r="C5432" s="0" t="s">
        <x:v>21</x:v>
      </x:c>
      <x:c r="D5432" s="0" t="s">
        <x:v>28</x:v>
      </x:c>
      <x:c r="E5432" s="0" t="s">
        <x:v>19</x:v>
      </x:c>
      <x:c r="F5432" s="0" t="s">
        <x:v>26</x:v>
      </x:c>
      <x:c r="G5432" s="0" t="n">
        <x:v>117</x:v>
      </x:c>
      <x:c r="H5432" s="4" t="n">
        <x:v>30.428</x:v>
      </x:c>
      <x:c r="I5432" s="4" t="n">
        <x:v>117</x:v>
      </x:c>
      <x:c r="J5432" s="4" t="n">
        <x:v>0.26</x:v>
      </x:c>
      <x:c r="K5432" s="4">
        <x:f>I5432*J5432</x:f>
      </x:c>
      <x:c r="L5432" s="4" t="n">
        <x:v>255.001</x:v>
      </x:c>
      <x:c r="M5432" s="5">
        <x:f>J5432/3.037*100</x:f>
      </x:c>
      <x:c r="N5432" s="6">
        <x:f>M5432*L5432/100</x:f>
      </x:c>
      <x:c r="O5432" s="6">
        <x:f>H5432-N5432</x:f>
      </x:c>
    </x:row>
    <x:row r="5433" spans="1:25">
      <x:c r="A5433" s="0" t="s">
        <x:v>100</x:v>
      </x:c>
      <x:c r="B5433" s="0" t="n">
        <x:v>3161</x:v>
      </x:c>
      <x:c r="C5433" s="0" t="s">
        <x:v>21</x:v>
      </x:c>
      <x:c r="D5433" s="0" t="s">
        <x:v>28</x:v>
      </x:c>
      <x:c r="E5433" s="0" t="s">
        <x:v>23</x:v>
      </x:c>
      <x:c r="F5433" s="0" t="s">
        <x:v>26</x:v>
      </x:c>
      <x:c r="G5433" s="0" t="n">
        <x:v>117</x:v>
      </x:c>
      <x:c r="H5433" s="4" t="n">
        <x:v>177.84</x:v>
      </x:c>
      <x:c r="I5433" s="4" t="n">
        <x:v>117</x:v>
      </x:c>
      <x:c r="J5433" s="4" t="n">
        <x:v>1.52</x:v>
      </x:c>
      <x:c r="K5433" s="4">
        <x:f>I5433*J5433</x:f>
      </x:c>
      <x:c r="L5433" s="4" t="n">
        <x:v>255.001</x:v>
      </x:c>
      <x:c r="M5433" s="5">
        <x:f>J5433/3.037*100</x:f>
      </x:c>
      <x:c r="N5433" s="6">
        <x:f>M5433*L5433/100</x:f>
      </x:c>
      <x:c r="O5433" s="6">
        <x:f>H5433-N5433</x:f>
      </x:c>
    </x:row>
    <x:row r="5434" spans="1:25">
      <x:c r="A5434" s="0" t="s">
        <x:v>66</x:v>
      </x:c>
      <x:c r="B5434" s="0" t="n">
        <x:v>3162</x:v>
      </x:c>
      <x:c r="C5434" s="0" t="s">
        <x:v>21</x:v>
      </x:c>
      <x:c r="D5434" s="0" t="s">
        <x:v>22</x:v>
      </x:c>
      <x:c r="E5434" s="0" t="s">
        <x:v>23</x:v>
      </x:c>
      <x:c r="F5434" s="0" t="s">
        <x:v>20</x:v>
      </x:c>
      <x:c r="G5434" s="0" t="n">
        <x:v>116</x:v>
      </x:c>
      <x:c r="H5434" s="4" t="n">
        <x:v>39.897</x:v>
      </x:c>
      <x:c r="I5434" s="4" t="n">
        <x:v>116</x:v>
      </x:c>
      <x:c r="J5434" s="4" t="n">
        <x:v>0.344</x:v>
      </x:c>
      <x:c r="K5434" s="4">
        <x:f>I5434*J5434</x:f>
      </x:c>
      <x:c r="L5434" s="4" t="n">
        <x:v>263.344</x:v>
      </x:c>
      <x:c r="M5434" s="5">
        <x:f>J5434/2.872*100</x:f>
      </x:c>
      <x:c r="N5434" s="6">
        <x:f>M5434*L5434/100</x:f>
      </x:c>
      <x:c r="O5434" s="6">
        <x:f>H5434-N5434</x:f>
      </x:c>
    </x:row>
    <x:row r="5435" spans="1:25">
      <x:c r="A5435" s="0" t="s">
        <x:v>66</x:v>
      </x:c>
      <x:c r="B5435" s="0" t="n">
        <x:v>3162</x:v>
      </x:c>
      <x:c r="C5435" s="0" t="s">
        <x:v>21</x:v>
      </x:c>
      <x:c r="D5435" s="0" t="s">
        <x:v>22</x:v>
      </x:c>
      <x:c r="E5435" s="0" t="s">
        <x:v>23</x:v>
      </x:c>
      <x:c r="F5435" s="0" t="s">
        <x:v>20</x:v>
      </x:c>
      <x:c r="G5435" s="0" t="n">
        <x:v>116</x:v>
      </x:c>
      <x:c r="H5435" s="4" t="n">
        <x:v>43.384</x:v>
      </x:c>
      <x:c r="I5435" s="4" t="n">
        <x:v>116</x:v>
      </x:c>
      <x:c r="J5435" s="4" t="n">
        <x:v>0.374</x:v>
      </x:c>
      <x:c r="K5435" s="4">
        <x:f>I5435*J5435</x:f>
      </x:c>
      <x:c r="L5435" s="4" t="n">
        <x:v>263.344</x:v>
      </x:c>
      <x:c r="M5435" s="5">
        <x:f>J5435/2.872*100</x:f>
      </x:c>
      <x:c r="N5435" s="6">
        <x:f>M5435*L5435/100</x:f>
      </x:c>
      <x:c r="O5435" s="6">
        <x:f>H5435-N5435</x:f>
      </x:c>
    </x:row>
    <x:row r="5436" spans="1:25">
      <x:c r="A5436" s="0" t="s">
        <x:v>66</x:v>
      </x:c>
      <x:c r="B5436" s="0" t="n">
        <x:v>3162</x:v>
      </x:c>
      <x:c r="C5436" s="0" t="s">
        <x:v>21</x:v>
      </x:c>
      <x:c r="D5436" s="0" t="s">
        <x:v>22</x:v>
      </x:c>
      <x:c r="E5436" s="0" t="s">
        <x:v>23</x:v>
      </x:c>
      <x:c r="F5436" s="0" t="s">
        <x:v>20</x:v>
      </x:c>
      <x:c r="G5436" s="0" t="n">
        <x:v>116</x:v>
      </x:c>
      <x:c r="H5436" s="4" t="n">
        <x:v>43.384</x:v>
      </x:c>
      <x:c r="I5436" s="4" t="n">
        <x:v>116</x:v>
      </x:c>
      <x:c r="J5436" s="4" t="n">
        <x:v>0.374</x:v>
      </x:c>
      <x:c r="K5436" s="4">
        <x:f>I5436*J5436</x:f>
      </x:c>
      <x:c r="L5436" s="4" t="n">
        <x:v>263.344</x:v>
      </x:c>
      <x:c r="M5436" s="5">
        <x:f>J5436/2.872*100</x:f>
      </x:c>
      <x:c r="N5436" s="6">
        <x:f>M5436*L5436/100</x:f>
      </x:c>
      <x:c r="O5436" s="6">
        <x:f>H5436-N5436</x:f>
      </x:c>
    </x:row>
    <x:row r="5437" spans="1:25">
      <x:c r="A5437" s="0" t="s">
        <x:v>66</x:v>
      </x:c>
      <x:c r="B5437" s="0" t="n">
        <x:v>3162</x:v>
      </x:c>
      <x:c r="C5437" s="0" t="s">
        <x:v>21</x:v>
      </x:c>
      <x:c r="D5437" s="0" t="s">
        <x:v>28</x:v>
      </x:c>
      <x:c r="E5437" s="0" t="s">
        <x:v>19</x:v>
      </x:c>
      <x:c r="F5437" s="0" t="s">
        <x:v>26</x:v>
      </x:c>
      <x:c r="G5437" s="0" t="n">
        <x:v>116</x:v>
      </x:c>
      <x:c r="H5437" s="4" t="n">
        <x:v>30.431</x:v>
      </x:c>
      <x:c r="I5437" s="4" t="n">
        <x:v>116</x:v>
      </x:c>
      <x:c r="J5437" s="4" t="n">
        <x:v>0.26</x:v>
      </x:c>
      <x:c r="K5437" s="4">
        <x:f>I5437*J5437</x:f>
      </x:c>
      <x:c r="L5437" s="4" t="n">
        <x:v>263.344</x:v>
      </x:c>
      <x:c r="M5437" s="5">
        <x:f>J5437/2.872*100</x:f>
      </x:c>
      <x:c r="N5437" s="6">
        <x:f>M5437*L5437/100</x:f>
      </x:c>
      <x:c r="O5437" s="6">
        <x:f>H5437-N5437</x:f>
      </x:c>
    </x:row>
    <x:row r="5438" spans="1:25">
      <x:c r="A5438" s="0" t="s">
        <x:v>66</x:v>
      </x:c>
      <x:c r="B5438" s="0" t="n">
        <x:v>3162</x:v>
      </x:c>
      <x:c r="C5438" s="0" t="s">
        <x:v>21</x:v>
      </x:c>
      <x:c r="D5438" s="0" t="s">
        <x:v>28</x:v>
      </x:c>
      <x:c r="E5438" s="0" t="s">
        <x:v>23</x:v>
      </x:c>
      <x:c r="F5438" s="0" t="s">
        <x:v>26</x:v>
      </x:c>
      <x:c r="G5438" s="0" t="n">
        <x:v>116</x:v>
      </x:c>
      <x:c r="H5438" s="4" t="n">
        <x:v>177.84</x:v>
      </x:c>
      <x:c r="I5438" s="4" t="n">
        <x:v>116</x:v>
      </x:c>
      <x:c r="J5438" s="4" t="n">
        <x:v>1.52</x:v>
      </x:c>
      <x:c r="K5438" s="4">
        <x:f>I5438*J5438</x:f>
      </x:c>
      <x:c r="L5438" s="4" t="n">
        <x:v>263.344</x:v>
      </x:c>
      <x:c r="M5438" s="5">
        <x:f>J5438/2.872*100</x:f>
      </x:c>
      <x:c r="N5438" s="6">
        <x:f>M5438*L5438/100</x:f>
      </x:c>
      <x:c r="O5438" s="6">
        <x:f>H5438-N5438</x:f>
      </x:c>
    </x:row>
    <x:row r="5439" spans="1:25">
      <x:c r="A5439" s="0" t="s">
        <x:v>147</x:v>
      </x:c>
      <x:c r="B5439" s="0" t="n">
        <x:v>3163</x:v>
      </x:c>
      <x:c r="C5439" s="0" t="s">
        <x:v>21</x:v>
      </x:c>
      <x:c r="D5439" s="0" t="s">
        <x:v>22</x:v>
      </x:c>
      <x:c r="E5439" s="0" t="s">
        <x:v>23</x:v>
      </x:c>
      <x:c r="F5439" s="0" t="s">
        <x:v>20</x:v>
      </x:c>
      <x:c r="G5439" s="0" t="n">
        <x:v>117</x:v>
      </x:c>
      <x:c r="H5439" s="4" t="n">
        <x:v>39.897</x:v>
      </x:c>
      <x:c r="I5439" s="4" t="n">
        <x:v>117</x:v>
      </x:c>
      <x:c r="J5439" s="4" t="n">
        <x:v>0.341</x:v>
      </x:c>
      <x:c r="K5439" s="4">
        <x:f>I5439*J5439</x:f>
      </x:c>
      <x:c r="L5439" s="4" t="n">
        <x:v>262.396</x:v>
      </x:c>
      <x:c r="M5439" s="5">
        <x:f>J5439/3.234*100</x:f>
      </x:c>
      <x:c r="N5439" s="6">
        <x:f>M5439*L5439/100</x:f>
      </x:c>
      <x:c r="O5439" s="6">
        <x:f>H5439-N5439</x:f>
      </x:c>
    </x:row>
    <x:row r="5440" spans="1:25">
      <x:c r="A5440" s="0" t="s">
        <x:v>147</x:v>
      </x:c>
      <x:c r="B5440" s="0" t="n">
        <x:v>3163</x:v>
      </x:c>
      <x:c r="C5440" s="0" t="s">
        <x:v>21</x:v>
      </x:c>
      <x:c r="D5440" s="0" t="s">
        <x:v>22</x:v>
      </x:c>
      <x:c r="E5440" s="0" t="s">
        <x:v>23</x:v>
      </x:c>
      <x:c r="F5440" s="0" t="s">
        <x:v>20</x:v>
      </x:c>
      <x:c r="G5440" s="0" t="n">
        <x:v>117</x:v>
      </x:c>
      <x:c r="H5440" s="4" t="n">
        <x:v>43.384</x:v>
      </x:c>
      <x:c r="I5440" s="4" t="n">
        <x:v>117</x:v>
      </x:c>
      <x:c r="J5440" s="4" t="n">
        <x:v>0.371</x:v>
      </x:c>
      <x:c r="K5440" s="4">
        <x:f>I5440*J5440</x:f>
      </x:c>
      <x:c r="L5440" s="4" t="n">
        <x:v>262.396</x:v>
      </x:c>
      <x:c r="M5440" s="5">
        <x:f>J5440/3.234*100</x:f>
      </x:c>
      <x:c r="N5440" s="6">
        <x:f>M5440*L5440/100</x:f>
      </x:c>
      <x:c r="O5440" s="6">
        <x:f>H5440-N5440</x:f>
      </x:c>
    </x:row>
    <x:row r="5441" spans="1:25">
      <x:c r="A5441" s="0" t="s">
        <x:v>147</x:v>
      </x:c>
      <x:c r="B5441" s="0" t="n">
        <x:v>3163</x:v>
      </x:c>
      <x:c r="C5441" s="0" t="s">
        <x:v>21</x:v>
      </x:c>
      <x:c r="D5441" s="0" t="s">
        <x:v>22</x:v>
      </x:c>
      <x:c r="E5441" s="0" t="s">
        <x:v>23</x:v>
      </x:c>
      <x:c r="F5441" s="0" t="s">
        <x:v>20</x:v>
      </x:c>
      <x:c r="G5441" s="0" t="n">
        <x:v>117</x:v>
      </x:c>
      <x:c r="H5441" s="4" t="n">
        <x:v>43.384</x:v>
      </x:c>
      <x:c r="I5441" s="4" t="n">
        <x:v>117</x:v>
      </x:c>
      <x:c r="J5441" s="4" t="n">
        <x:v>0.371</x:v>
      </x:c>
      <x:c r="K5441" s="4">
        <x:f>I5441*J5441</x:f>
      </x:c>
      <x:c r="L5441" s="4" t="n">
        <x:v>262.396</x:v>
      </x:c>
      <x:c r="M5441" s="5">
        <x:f>J5441/3.234*100</x:f>
      </x:c>
      <x:c r="N5441" s="6">
        <x:f>M5441*L5441/100</x:f>
      </x:c>
      <x:c r="O5441" s="6">
        <x:f>H5441-N5441</x:f>
      </x:c>
    </x:row>
    <x:row r="5442" spans="1:25">
      <x:c r="A5442" s="0" t="s">
        <x:v>147</x:v>
      </x:c>
      <x:c r="B5442" s="0" t="n">
        <x:v>3163</x:v>
      </x:c>
      <x:c r="C5442" s="0" t="s">
        <x:v>21</x:v>
      </x:c>
      <x:c r="D5442" s="0" t="s">
        <x:v>22</x:v>
      </x:c>
      <x:c r="E5442" s="0" t="s">
        <x:v>23</x:v>
      </x:c>
      <x:c r="F5442" s="0" t="s">
        <x:v>20</x:v>
      </x:c>
      <x:c r="G5442" s="0" t="n">
        <x:v>117</x:v>
      </x:c>
      <x:c r="H5442" s="4" t="n">
        <x:v>43.384</x:v>
      </x:c>
      <x:c r="I5442" s="4" t="n">
        <x:v>117</x:v>
      </x:c>
      <x:c r="J5442" s="4" t="n">
        <x:v>0.371</x:v>
      </x:c>
      <x:c r="K5442" s="4">
        <x:f>I5442*J5442</x:f>
      </x:c>
      <x:c r="L5442" s="4" t="n">
        <x:v>262.396</x:v>
      </x:c>
      <x:c r="M5442" s="5">
        <x:f>J5442/3.234*100</x:f>
      </x:c>
      <x:c r="N5442" s="6">
        <x:f>M5442*L5442/100</x:f>
      </x:c>
      <x:c r="O5442" s="6">
        <x:f>H5442-N5442</x:f>
      </x:c>
    </x:row>
    <x:row r="5443" spans="1:25">
      <x:c r="A5443" s="0" t="s">
        <x:v>147</x:v>
      </x:c>
      <x:c r="B5443" s="0" t="n">
        <x:v>3163</x:v>
      </x:c>
      <x:c r="C5443" s="0" t="s">
        <x:v>21</x:v>
      </x:c>
      <x:c r="D5443" s="0" t="s">
        <x:v>28</x:v>
      </x:c>
      <x:c r="E5443" s="0" t="s">
        <x:v>19</x:v>
      </x:c>
      <x:c r="F5443" s="0" t="s">
        <x:v>26</x:v>
      </x:c>
      <x:c r="G5443" s="0" t="n">
        <x:v>117</x:v>
      </x:c>
      <x:c r="H5443" s="4" t="n">
        <x:v>30.433</x:v>
      </x:c>
      <x:c r="I5443" s="4" t="n">
        <x:v>117</x:v>
      </x:c>
      <x:c r="J5443" s="4" t="n">
        <x:v>0.26</x:v>
      </x:c>
      <x:c r="K5443" s="4">
        <x:f>I5443*J5443</x:f>
      </x:c>
      <x:c r="L5443" s="4" t="n">
        <x:v>262.396</x:v>
      </x:c>
      <x:c r="M5443" s="5">
        <x:f>J5443/3.234*100</x:f>
      </x:c>
      <x:c r="N5443" s="6">
        <x:f>M5443*L5443/100</x:f>
      </x:c>
      <x:c r="O5443" s="6">
        <x:f>H5443-N5443</x:f>
      </x:c>
    </x:row>
    <x:row r="5444" spans="1:25">
      <x:c r="A5444" s="0" t="s">
        <x:v>147</x:v>
      </x:c>
      <x:c r="B5444" s="0" t="n">
        <x:v>3163</x:v>
      </x:c>
      <x:c r="C5444" s="0" t="s">
        <x:v>21</x:v>
      </x:c>
      <x:c r="D5444" s="0" t="s">
        <x:v>28</x:v>
      </x:c>
      <x:c r="E5444" s="0" t="s">
        <x:v>23</x:v>
      </x:c>
      <x:c r="F5444" s="0" t="s">
        <x:v>26</x:v>
      </x:c>
      <x:c r="G5444" s="0" t="n">
        <x:v>117</x:v>
      </x:c>
      <x:c r="H5444" s="4" t="n">
        <x:v>177.84</x:v>
      </x:c>
      <x:c r="I5444" s="4" t="n">
        <x:v>117</x:v>
      </x:c>
      <x:c r="J5444" s="4" t="n">
        <x:v>1.52</x:v>
      </x:c>
      <x:c r="K5444" s="4">
        <x:f>I5444*J5444</x:f>
      </x:c>
      <x:c r="L5444" s="4" t="n">
        <x:v>262.396</x:v>
      </x:c>
      <x:c r="M5444" s="5">
        <x:f>J5444/3.234*100</x:f>
      </x:c>
      <x:c r="N5444" s="6">
        <x:f>M5444*L5444/100</x:f>
      </x:c>
      <x:c r="O5444" s="6">
        <x:f>H5444-N5444</x:f>
      </x:c>
    </x:row>
    <x:row r="5445" spans="1:25">
      <x:c r="A5445" s="0" t="s">
        <x:v>126</x:v>
      </x:c>
      <x:c r="B5445" s="0" t="n">
        <x:v>3164</x:v>
      </x:c>
      <x:c r="C5445" s="0" t="s">
        <x:v>21</x:v>
      </x:c>
      <x:c r="D5445" s="0" t="s">
        <x:v>22</x:v>
      </x:c>
      <x:c r="E5445" s="0" t="s">
        <x:v>23</x:v>
      </x:c>
      <x:c r="F5445" s="0" t="s">
        <x:v>20</x:v>
      </x:c>
      <x:c r="G5445" s="0" t="n">
        <x:v>137</x:v>
      </x:c>
      <x:c r="H5445" s="4" t="n">
        <x:v>6.82</x:v>
      </x:c>
      <x:c r="I5445" s="4" t="n">
        <x:v>137</x:v>
      </x:c>
      <x:c r="J5445" s="4" t="n">
        <x:v>0.05</x:v>
      </x:c>
      <x:c r="K5445" s="4">
        <x:f>I5445*J5445</x:f>
      </x:c>
      <x:c r="L5445" s="4" t="n">
        <x:v>304.425</x:v>
      </x:c>
      <x:c r="M5445" s="5">
        <x:f>J5445/3.072*100</x:f>
      </x:c>
      <x:c r="N5445" s="6">
        <x:f>M5445*L5445/100</x:f>
      </x:c>
      <x:c r="O5445" s="6">
        <x:f>H5445-N5445</x:f>
      </x:c>
    </x:row>
    <x:row r="5446" spans="1:25">
      <x:c r="A5446" s="0" t="s">
        <x:v>126</x:v>
      </x:c>
      <x:c r="B5446" s="0" t="n">
        <x:v>3164</x:v>
      </x:c>
      <x:c r="C5446" s="0" t="s">
        <x:v>21</x:v>
      </x:c>
      <x:c r="D5446" s="0" t="s">
        <x:v>22</x:v>
      </x:c>
      <x:c r="E5446" s="0" t="s">
        <x:v>23</x:v>
      </x:c>
      <x:c r="F5446" s="0" t="s">
        <x:v>20</x:v>
      </x:c>
      <x:c r="G5446" s="0" t="n">
        <x:v>137</x:v>
      </x:c>
      <x:c r="H5446" s="4" t="n">
        <x:v>43.384</x:v>
      </x:c>
      <x:c r="I5446" s="4" t="n">
        <x:v>137</x:v>
      </x:c>
      <x:c r="J5446" s="4" t="n">
        <x:v>0.317</x:v>
      </x:c>
      <x:c r="K5446" s="4">
        <x:f>I5446*J5446</x:f>
      </x:c>
      <x:c r="L5446" s="4" t="n">
        <x:v>304.425</x:v>
      </x:c>
      <x:c r="M5446" s="5">
        <x:f>J5446/3.072*100</x:f>
      </x:c>
      <x:c r="N5446" s="6">
        <x:f>M5446*L5446/100</x:f>
      </x:c>
      <x:c r="O5446" s="6">
        <x:f>H5446-N5446</x:f>
      </x:c>
    </x:row>
    <x:row r="5447" spans="1:25">
      <x:c r="A5447" s="0" t="s">
        <x:v>126</x:v>
      </x:c>
      <x:c r="B5447" s="0" t="n">
        <x:v>3164</x:v>
      </x:c>
      <x:c r="C5447" s="0" t="s">
        <x:v>21</x:v>
      </x:c>
      <x:c r="D5447" s="0" t="s">
        <x:v>22</x:v>
      </x:c>
      <x:c r="E5447" s="0" t="s">
        <x:v>23</x:v>
      </x:c>
      <x:c r="F5447" s="0" t="s">
        <x:v>20</x:v>
      </x:c>
      <x:c r="G5447" s="0" t="n">
        <x:v>137</x:v>
      </x:c>
      <x:c r="H5447" s="4" t="n">
        <x:v>43.384</x:v>
      </x:c>
      <x:c r="I5447" s="4" t="n">
        <x:v>137</x:v>
      </x:c>
      <x:c r="J5447" s="4" t="n">
        <x:v>0.317</x:v>
      </x:c>
      <x:c r="K5447" s="4">
        <x:f>I5447*J5447</x:f>
      </x:c>
      <x:c r="L5447" s="4" t="n">
        <x:v>304.425</x:v>
      </x:c>
      <x:c r="M5447" s="5">
        <x:f>J5447/3.072*100</x:f>
      </x:c>
      <x:c r="N5447" s="6">
        <x:f>M5447*L5447/100</x:f>
      </x:c>
      <x:c r="O5447" s="6">
        <x:f>H5447-N5447</x:f>
      </x:c>
    </x:row>
    <x:row r="5448" spans="1:25">
      <x:c r="A5448" s="0" t="s">
        <x:v>126</x:v>
      </x:c>
      <x:c r="B5448" s="0" t="n">
        <x:v>3164</x:v>
      </x:c>
      <x:c r="C5448" s="0" t="s">
        <x:v>21</x:v>
      </x:c>
      <x:c r="D5448" s="0" t="s">
        <x:v>22</x:v>
      </x:c>
      <x:c r="E5448" s="0" t="s">
        <x:v>23</x:v>
      </x:c>
      <x:c r="F5448" s="0" t="s">
        <x:v>20</x:v>
      </x:c>
      <x:c r="G5448" s="0" t="n">
        <x:v>137</x:v>
      </x:c>
      <x:c r="H5448" s="4" t="n">
        <x:v>43.384</x:v>
      </x:c>
      <x:c r="I5448" s="4" t="n">
        <x:v>137</x:v>
      </x:c>
      <x:c r="J5448" s="4" t="n">
        <x:v>0.317</x:v>
      </x:c>
      <x:c r="K5448" s="4">
        <x:f>I5448*J5448</x:f>
      </x:c>
      <x:c r="L5448" s="4" t="n">
        <x:v>304.425</x:v>
      </x:c>
      <x:c r="M5448" s="5">
        <x:f>J5448/3.072*100</x:f>
      </x:c>
      <x:c r="N5448" s="6">
        <x:f>M5448*L5448/100</x:f>
      </x:c>
      <x:c r="O5448" s="6">
        <x:f>H5448-N5448</x:f>
      </x:c>
    </x:row>
    <x:row r="5449" spans="1:25">
      <x:c r="A5449" s="0" t="s">
        <x:v>126</x:v>
      </x:c>
      <x:c r="B5449" s="0" t="n">
        <x:v>3164</x:v>
      </x:c>
      <x:c r="C5449" s="0" t="s">
        <x:v>21</x:v>
      </x:c>
      <x:c r="D5449" s="0" t="s">
        <x:v>22</x:v>
      </x:c>
      <x:c r="E5449" s="0" t="s">
        <x:v>23</x:v>
      </x:c>
      <x:c r="F5449" s="0" t="s">
        <x:v>20</x:v>
      </x:c>
      <x:c r="G5449" s="0" t="n">
        <x:v>137</x:v>
      </x:c>
      <x:c r="H5449" s="4" t="n">
        <x:v>39.897</x:v>
      </x:c>
      <x:c r="I5449" s="4" t="n">
        <x:v>137</x:v>
      </x:c>
      <x:c r="J5449" s="4" t="n">
        <x:v>0.291</x:v>
      </x:c>
      <x:c r="K5449" s="4">
        <x:f>I5449*J5449</x:f>
      </x:c>
      <x:c r="L5449" s="4" t="n">
        <x:v>304.425</x:v>
      </x:c>
      <x:c r="M5449" s="5">
        <x:f>J5449/3.072*100</x:f>
      </x:c>
      <x:c r="N5449" s="6">
        <x:f>M5449*L5449/100</x:f>
      </x:c>
      <x:c r="O5449" s="6">
        <x:f>H5449-N5449</x:f>
      </x:c>
    </x:row>
    <x:row r="5450" spans="1:25">
      <x:c r="A5450" s="0" t="s">
        <x:v>126</x:v>
      </x:c>
      <x:c r="B5450" s="0" t="n">
        <x:v>3164</x:v>
      </x:c>
      <x:c r="C5450" s="0" t="s">
        <x:v>21</x:v>
      </x:c>
      <x:c r="D5450" s="0" t="s">
        <x:v>28</x:v>
      </x:c>
      <x:c r="E5450" s="0" t="s">
        <x:v>19</x:v>
      </x:c>
      <x:c r="F5450" s="0" t="s">
        <x:v>26</x:v>
      </x:c>
      <x:c r="G5450" s="0" t="n">
        <x:v>137</x:v>
      </x:c>
      <x:c r="H5450" s="4" t="n">
        <x:v>35.62</x:v>
      </x:c>
      <x:c r="I5450" s="4" t="n">
        <x:v>137</x:v>
      </x:c>
      <x:c r="J5450" s="4" t="n">
        <x:v>0.26</x:v>
      </x:c>
      <x:c r="K5450" s="4">
        <x:f>I5450*J5450</x:f>
      </x:c>
      <x:c r="L5450" s="4" t="n">
        <x:v>304.425</x:v>
      </x:c>
      <x:c r="M5450" s="5">
        <x:f>J5450/3.072*100</x:f>
      </x:c>
      <x:c r="N5450" s="6">
        <x:f>M5450*L5450/100</x:f>
      </x:c>
      <x:c r="O5450" s="6">
        <x:f>H5450-N5450</x:f>
      </x:c>
    </x:row>
    <x:row r="5451" spans="1:25">
      <x:c r="A5451" s="0" t="s">
        <x:v>126</x:v>
      </x:c>
      <x:c r="B5451" s="0" t="n">
        <x:v>3164</x:v>
      </x:c>
      <x:c r="C5451" s="0" t="s">
        <x:v>21</x:v>
      </x:c>
      <x:c r="D5451" s="0" t="s">
        <x:v>28</x:v>
      </x:c>
      <x:c r="E5451" s="0" t="s">
        <x:v>23</x:v>
      </x:c>
      <x:c r="F5451" s="0" t="s">
        <x:v>26</x:v>
      </x:c>
      <x:c r="G5451" s="0" t="n">
        <x:v>137</x:v>
      </x:c>
      <x:c r="H5451" s="4" t="n">
        <x:v>208.24</x:v>
      </x:c>
      <x:c r="I5451" s="4" t="n">
        <x:v>137</x:v>
      </x:c>
      <x:c r="J5451" s="4" t="n">
        <x:v>1.52</x:v>
      </x:c>
      <x:c r="K5451" s="4">
        <x:f>I5451*J5451</x:f>
      </x:c>
      <x:c r="L5451" s="4" t="n">
        <x:v>304.425</x:v>
      </x:c>
      <x:c r="M5451" s="5">
        <x:f>J5451/3.072*100</x:f>
      </x:c>
      <x:c r="N5451" s="6">
        <x:f>M5451*L5451/100</x:f>
      </x:c>
      <x:c r="O5451" s="6">
        <x:f>H5451-N5451</x:f>
      </x:c>
    </x:row>
    <x:row r="5452" spans="1:25">
      <x:c r="A5452" s="0" t="s">
        <x:v>99</x:v>
      </x:c>
      <x:c r="B5452" s="0" t="n">
        <x:v>3165</x:v>
      </x:c>
      <x:c r="C5452" s="0" t="s">
        <x:v>21</x:v>
      </x:c>
      <x:c r="D5452" s="0" t="s">
        <x:v>22</x:v>
      </x:c>
      <x:c r="E5452" s="0" t="s">
        <x:v>23</x:v>
      </x:c>
      <x:c r="F5452" s="0" t="s">
        <x:v>20</x:v>
      </x:c>
      <x:c r="G5452" s="0" t="n">
        <x:v>117</x:v>
      </x:c>
      <x:c r="H5452" s="4" t="n">
        <x:v>43.384</x:v>
      </x:c>
      <x:c r="I5452" s="4" t="n">
        <x:v>117</x:v>
      </x:c>
      <x:c r="J5452" s="4" t="n">
        <x:v>0.371</x:v>
      </x:c>
      <x:c r="K5452" s="4">
        <x:f>I5452*J5452</x:f>
      </x:c>
      <x:c r="L5452" s="4" t="n">
        <x:v>261.909</x:v>
      </x:c>
      <x:c r="M5452" s="5">
        <x:f>J5452/2.863*100</x:f>
      </x:c>
      <x:c r="N5452" s="6">
        <x:f>M5452*L5452/100</x:f>
      </x:c>
      <x:c r="O5452" s="6">
        <x:f>H5452-N5452</x:f>
      </x:c>
    </x:row>
    <x:row r="5453" spans="1:25">
      <x:c r="A5453" s="0" t="s">
        <x:v>99</x:v>
      </x:c>
      <x:c r="B5453" s="0" t="n">
        <x:v>3165</x:v>
      </x:c>
      <x:c r="C5453" s="0" t="s">
        <x:v>21</x:v>
      </x:c>
      <x:c r="D5453" s="0" t="s">
        <x:v>22</x:v>
      </x:c>
      <x:c r="E5453" s="0" t="s">
        <x:v>23</x:v>
      </x:c>
      <x:c r="F5453" s="0" t="s">
        <x:v>20</x:v>
      </x:c>
      <x:c r="G5453" s="0" t="n">
        <x:v>117</x:v>
      </x:c>
      <x:c r="H5453" s="4" t="n">
        <x:v>43.384</x:v>
      </x:c>
      <x:c r="I5453" s="4" t="n">
        <x:v>117</x:v>
      </x:c>
      <x:c r="J5453" s="4" t="n">
        <x:v>0.371</x:v>
      </x:c>
      <x:c r="K5453" s="4">
        <x:f>I5453*J5453</x:f>
      </x:c>
      <x:c r="L5453" s="4" t="n">
        <x:v>261.909</x:v>
      </x:c>
      <x:c r="M5453" s="5">
        <x:f>J5453/2.863*100</x:f>
      </x:c>
      <x:c r="N5453" s="6">
        <x:f>M5453*L5453/100</x:f>
      </x:c>
      <x:c r="O5453" s="6">
        <x:f>H5453-N5453</x:f>
      </x:c>
    </x:row>
    <x:row r="5454" spans="1:25">
      <x:c r="A5454" s="0" t="s">
        <x:v>99</x:v>
      </x:c>
      <x:c r="B5454" s="0" t="n">
        <x:v>3165</x:v>
      </x:c>
      <x:c r="C5454" s="0" t="s">
        <x:v>21</x:v>
      </x:c>
      <x:c r="D5454" s="0" t="s">
        <x:v>22</x:v>
      </x:c>
      <x:c r="E5454" s="0" t="s">
        <x:v>23</x:v>
      </x:c>
      <x:c r="F5454" s="0" t="s">
        <x:v>20</x:v>
      </x:c>
      <x:c r="G5454" s="0" t="n">
        <x:v>117</x:v>
      </x:c>
      <x:c r="H5454" s="4" t="n">
        <x:v>39.897</x:v>
      </x:c>
      <x:c r="I5454" s="4" t="n">
        <x:v>117</x:v>
      </x:c>
      <x:c r="J5454" s="4" t="n">
        <x:v>0.341</x:v>
      </x:c>
      <x:c r="K5454" s="4">
        <x:f>I5454*J5454</x:f>
      </x:c>
      <x:c r="L5454" s="4" t="n">
        <x:v>261.909</x:v>
      </x:c>
      <x:c r="M5454" s="5">
        <x:f>J5454/2.863*100</x:f>
      </x:c>
      <x:c r="N5454" s="6">
        <x:f>M5454*L5454/100</x:f>
      </x:c>
      <x:c r="O5454" s="6">
        <x:f>H5454-N5454</x:f>
      </x:c>
    </x:row>
    <x:row r="5455" spans="1:25">
      <x:c r="A5455" s="0" t="s">
        <x:v>99</x:v>
      </x:c>
      <x:c r="B5455" s="0" t="n">
        <x:v>3165</x:v>
      </x:c>
      <x:c r="C5455" s="0" t="s">
        <x:v>21</x:v>
      </x:c>
      <x:c r="D5455" s="0" t="s">
        <x:v>28</x:v>
      </x:c>
      <x:c r="E5455" s="0" t="s">
        <x:v>19</x:v>
      </x:c>
      <x:c r="F5455" s="0" t="s">
        <x:v>26</x:v>
      </x:c>
      <x:c r="G5455" s="0" t="n">
        <x:v>117</x:v>
      </x:c>
      <x:c r="H5455" s="4" t="n">
        <x:v>30.429</x:v>
      </x:c>
      <x:c r="I5455" s="4" t="n">
        <x:v>117</x:v>
      </x:c>
      <x:c r="J5455" s="4" t="n">
        <x:v>0.26</x:v>
      </x:c>
      <x:c r="K5455" s="4">
        <x:f>I5455*J5455</x:f>
      </x:c>
      <x:c r="L5455" s="4" t="n">
        <x:v>261.909</x:v>
      </x:c>
      <x:c r="M5455" s="5">
        <x:f>J5455/2.863*100</x:f>
      </x:c>
      <x:c r="N5455" s="6">
        <x:f>M5455*L5455/100</x:f>
      </x:c>
      <x:c r="O5455" s="6">
        <x:f>H5455-N5455</x:f>
      </x:c>
    </x:row>
    <x:row r="5456" spans="1:25">
      <x:c r="A5456" s="0" t="s">
        <x:v>99</x:v>
      </x:c>
      <x:c r="B5456" s="0" t="n">
        <x:v>3165</x:v>
      </x:c>
      <x:c r="C5456" s="0" t="s">
        <x:v>21</x:v>
      </x:c>
      <x:c r="D5456" s="0" t="s">
        <x:v>28</x:v>
      </x:c>
      <x:c r="E5456" s="0" t="s">
        <x:v>23</x:v>
      </x:c>
      <x:c r="F5456" s="0" t="s">
        <x:v>26</x:v>
      </x:c>
      <x:c r="G5456" s="0" t="n">
        <x:v>117</x:v>
      </x:c>
      <x:c r="H5456" s="4" t="n">
        <x:v>177.84</x:v>
      </x:c>
      <x:c r="I5456" s="4" t="n">
        <x:v>117</x:v>
      </x:c>
      <x:c r="J5456" s="4" t="n">
        <x:v>1.52</x:v>
      </x:c>
      <x:c r="K5456" s="4">
        <x:f>I5456*J5456</x:f>
      </x:c>
      <x:c r="L5456" s="4" t="n">
        <x:v>261.909</x:v>
      </x:c>
      <x:c r="M5456" s="5">
        <x:f>J5456/2.863*100</x:f>
      </x:c>
      <x:c r="N5456" s="6">
        <x:f>M5456*L5456/100</x:f>
      </x:c>
      <x:c r="O5456" s="6">
        <x:f>H5456-N5456</x:f>
      </x:c>
    </x:row>
    <x:row r="5457" spans="1:25">
      <x:c r="A5457" s="0" t="s">
        <x:v>116</x:v>
      </x:c>
      <x:c r="B5457" s="0" t="n">
        <x:v>3170</x:v>
      </x:c>
      <x:c r="C5457" s="0" t="s">
        <x:v>21</x:v>
      </x:c>
      <x:c r="D5457" s="0" t="s">
        <x:v>22</x:v>
      </x:c>
      <x:c r="E5457" s="0" t="s">
        <x:v>74</x:v>
      </x:c>
      <x:c r="F5457" s="0" t="s">
        <x:v>20</x:v>
      </x:c>
      <x:c r="G5457" s="0" t="n">
        <x:v>173</x:v>
      </x:c>
      <x:c r="H5457" s="4" t="n">
        <x:v>38.752</x:v>
      </x:c>
      <x:c r="I5457" s="4" t="n">
        <x:v>173</x:v>
      </x:c>
      <x:c r="J5457" s="4" t="n">
        <x:v>0.224</x:v>
      </x:c>
      <x:c r="K5457" s="4">
        <x:f>I5457*J5457</x:f>
      </x:c>
      <x:c r="L5457" s="4" t="n">
        <x:v>249.305</x:v>
      </x:c>
      <x:c r="M5457" s="5">
        <x:f>J5457/1.408*100</x:f>
      </x:c>
      <x:c r="N5457" s="6">
        <x:f>M5457*L5457/100</x:f>
      </x:c>
      <x:c r="O5457" s="6">
        <x:f>H5457-N5457</x:f>
      </x:c>
    </x:row>
    <x:row r="5458" spans="1:25">
      <x:c r="A5458" s="0" t="s">
        <x:v>116</x:v>
      </x:c>
      <x:c r="B5458" s="0" t="n">
        <x:v>3170</x:v>
      </x:c>
      <x:c r="C5458" s="0" t="s">
        <x:v>21</x:v>
      </x:c>
      <x:c r="D5458" s="0" t="s">
        <x:v>33</x:v>
      </x:c>
      <x:c r="E5458" s="0" t="s">
        <x:v>73</x:v>
      </x:c>
      <x:c r="F5458" s="0" t="s">
        <x:v>20</x:v>
      </x:c>
      <x:c r="G5458" s="0" t="n">
        <x:v>173</x:v>
      </x:c>
      <x:c r="H5458" s="4" t="n">
        <x:v>46.018</x:v>
      </x:c>
      <x:c r="I5458" s="4" t="n">
        <x:v>173</x:v>
      </x:c>
      <x:c r="J5458" s="4" t="n">
        <x:v>0.266</x:v>
      </x:c>
      <x:c r="K5458" s="4">
        <x:f>I5458*J5458</x:f>
      </x:c>
      <x:c r="L5458" s="4" t="n">
        <x:v>249.305</x:v>
      </x:c>
      <x:c r="M5458" s="5">
        <x:f>J5458/1.408*100</x:f>
      </x:c>
      <x:c r="N5458" s="6">
        <x:f>M5458*L5458/100</x:f>
      </x:c>
      <x:c r="O5458" s="6">
        <x:f>H5458-N5458</x:f>
      </x:c>
    </x:row>
    <x:row r="5459" spans="1:25">
      <x:c r="A5459" s="0" t="s">
        <x:v>116</x:v>
      </x:c>
      <x:c r="B5459" s="0" t="n">
        <x:v>3170</x:v>
      </x:c>
      <x:c r="C5459" s="0" t="s">
        <x:v>21</x:v>
      </x:c>
      <x:c r="D5459" s="0" t="s">
        <x:v>33</x:v>
      </x:c>
      <x:c r="E5459" s="0" t="s">
        <x:v>73</x:v>
      </x:c>
      <x:c r="F5459" s="0" t="s">
        <x:v>26</x:v>
      </x:c>
      <x:c r="G5459" s="0" t="n">
        <x:v>173</x:v>
      </x:c>
      <x:c r="H5459" s="4" t="n">
        <x:v>13.498</x:v>
      </x:c>
      <x:c r="I5459" s="4" t="n">
        <x:v>173</x:v>
      </x:c>
      <x:c r="J5459" s="4" t="n">
        <x:v>0.078</x:v>
      </x:c>
      <x:c r="K5459" s="4">
        <x:f>I5459*J5459</x:f>
      </x:c>
      <x:c r="L5459" s="4" t="n">
        <x:v>249.305</x:v>
      </x:c>
      <x:c r="M5459" s="5">
        <x:f>J5459/1.408*100</x:f>
      </x:c>
      <x:c r="N5459" s="6">
        <x:f>M5459*L5459/100</x:f>
      </x:c>
      <x:c r="O5459" s="6">
        <x:f>H5459-N5459</x:f>
      </x:c>
    </x:row>
    <x:row r="5460" spans="1:25">
      <x:c r="A5460" s="0" t="s">
        <x:v>116</x:v>
      </x:c>
      <x:c r="B5460" s="0" t="n">
        <x:v>3170</x:v>
      </x:c>
      <x:c r="C5460" s="0" t="s">
        <x:v>21</x:v>
      </x:c>
      <x:c r="D5460" s="0" t="s">
        <x:v>36</x:v>
      </x:c>
      <x:c r="E5460" s="0" t="s">
        <x:v>75</x:v>
      </x:c>
      <x:c r="F5460" s="0" t="s">
        <x:v>26</x:v>
      </x:c>
      <x:c r="G5460" s="0" t="n">
        <x:v>173</x:v>
      </x:c>
      <x:c r="H5460" s="4" t="n">
        <x:v>72.665</x:v>
      </x:c>
      <x:c r="I5460" s="4" t="n">
        <x:v>173</x:v>
      </x:c>
      <x:c r="J5460" s="4" t="n">
        <x:v>0.42</x:v>
      </x:c>
      <x:c r="K5460" s="4">
        <x:f>I5460*J5460</x:f>
      </x:c>
      <x:c r="L5460" s="4" t="n">
        <x:v>249.305</x:v>
      </x:c>
      <x:c r="M5460" s="5">
        <x:f>J5460/1.408*100</x:f>
      </x:c>
      <x:c r="N5460" s="6">
        <x:f>M5460*L5460/100</x:f>
      </x:c>
      <x:c r="O5460" s="6">
        <x:f>H5460-N5460</x:f>
      </x:c>
    </x:row>
    <x:row r="5461" spans="1:25">
      <x:c r="A5461" s="0" t="s">
        <x:v>116</x:v>
      </x:c>
      <x:c r="B5461" s="0" t="n">
        <x:v>3170</x:v>
      </x:c>
      <x:c r="C5461" s="0" t="s">
        <x:v>21</x:v>
      </x:c>
      <x:c r="D5461" s="0" t="s">
        <x:v>36</x:v>
      </x:c>
      <x:c r="E5461" s="0" t="s">
        <x:v>76</x:v>
      </x:c>
      <x:c r="F5461" s="0" t="s">
        <x:v>26</x:v>
      </x:c>
      <x:c r="G5461" s="0" t="n">
        <x:v>173</x:v>
      </x:c>
      <x:c r="H5461" s="4" t="n">
        <x:v>72.66</x:v>
      </x:c>
      <x:c r="I5461" s="4" t="n">
        <x:v>173</x:v>
      </x:c>
      <x:c r="J5461" s="4" t="n">
        <x:v>0.42</x:v>
      </x:c>
      <x:c r="K5461" s="4">
        <x:f>I5461*J5461</x:f>
      </x:c>
      <x:c r="L5461" s="4" t="n">
        <x:v>249.305</x:v>
      </x:c>
      <x:c r="M5461" s="5">
        <x:f>J5461/1.408*100</x:f>
      </x:c>
      <x:c r="N5461" s="6">
        <x:f>M5461*L5461/100</x:f>
      </x:c>
      <x:c r="O5461" s="6">
        <x:f>H5461-N5461</x:f>
      </x:c>
    </x:row>
    <x:row r="5462" spans="1:25">
      <x:c r="A5462" s="0" t="s">
        <x:v>109</x:v>
      </x:c>
      <x:c r="B5462" s="0" t="n">
        <x:v>3171</x:v>
      </x:c>
      <x:c r="C5462" s="0" t="s">
        <x:v>21</x:v>
      </x:c>
      <x:c r="D5462" s="0" t="s">
        <x:v>22</x:v>
      </x:c>
      <x:c r="E5462" s="0" t="s">
        <x:v>35</x:v>
      </x:c>
      <x:c r="F5462" s="0" t="s">
        <x:v>20</x:v>
      </x:c>
      <x:c r="G5462" s="0" t="n">
        <x:v>100</x:v>
      </x:c>
      <x:c r="H5462" s="4" t="n">
        <x:v>50.4</x:v>
      </x:c>
      <x:c r="I5462" s="4" t="n">
        <x:v>100</x:v>
      </x:c>
      <x:c r="J5462" s="4" t="n">
        <x:v>0.504</x:v>
      </x:c>
      <x:c r="K5462" s="4">
        <x:f>I5462*J5462</x:f>
      </x:c>
      <x:c r="L5462" s="4" t="n">
        <x:v>140.877</x:v>
      </x:c>
      <x:c r="M5462" s="5">
        <x:f>J5462/1.688*100</x:f>
      </x:c>
      <x:c r="N5462" s="6">
        <x:f>M5462*L5462/100</x:f>
      </x:c>
      <x:c r="O5462" s="6">
        <x:f>H5462-N5462</x:f>
      </x:c>
    </x:row>
    <x:row r="5463" spans="1:25">
      <x:c r="A5463" s="0" t="s">
        <x:v>109</x:v>
      </x:c>
      <x:c r="B5463" s="0" t="n">
        <x:v>3171</x:v>
      </x:c>
      <x:c r="C5463" s="0" t="s">
        <x:v>21</x:v>
      </x:c>
      <x:c r="D5463" s="0" t="s">
        <x:v>33</x:v>
      </x:c>
      <x:c r="E5463" s="0" t="s">
        <x:v>34</x:v>
      </x:c>
      <x:c r="F5463" s="0" t="s">
        <x:v>20</x:v>
      </x:c>
      <x:c r="G5463" s="0" t="n">
        <x:v>100</x:v>
      </x:c>
      <x:c r="H5463" s="4" t="n">
        <x:v>26.6</x:v>
      </x:c>
      <x:c r="I5463" s="4" t="n">
        <x:v>100</x:v>
      </x:c>
      <x:c r="J5463" s="4" t="n">
        <x:v>0.266</x:v>
      </x:c>
      <x:c r="K5463" s="4">
        <x:f>I5463*J5463</x:f>
      </x:c>
      <x:c r="L5463" s="4" t="n">
        <x:v>140.877</x:v>
      </x:c>
      <x:c r="M5463" s="5">
        <x:f>J5463/1.688*100</x:f>
      </x:c>
      <x:c r="N5463" s="6">
        <x:f>M5463*L5463/100</x:f>
      </x:c>
      <x:c r="O5463" s="6">
        <x:f>H5463-N5463</x:f>
      </x:c>
    </x:row>
    <x:row r="5464" spans="1:25">
      <x:c r="A5464" s="0" t="s">
        <x:v>109</x:v>
      </x:c>
      <x:c r="B5464" s="0" t="n">
        <x:v>3171</x:v>
      </x:c>
      <x:c r="C5464" s="0" t="s">
        <x:v>21</x:v>
      </x:c>
      <x:c r="D5464" s="0" t="s">
        <x:v>33</x:v>
      </x:c>
      <x:c r="E5464" s="0" t="s">
        <x:v>34</x:v>
      </x:c>
      <x:c r="F5464" s="0" t="s">
        <x:v>26</x:v>
      </x:c>
      <x:c r="G5464" s="0" t="n">
        <x:v>100</x:v>
      </x:c>
      <x:c r="H5464" s="4" t="n">
        <x:v>7.8</x:v>
      </x:c>
      <x:c r="I5464" s="4" t="n">
        <x:v>100</x:v>
      </x:c>
      <x:c r="J5464" s="4" t="n">
        <x:v>0.078</x:v>
      </x:c>
      <x:c r="K5464" s="4">
        <x:f>I5464*J5464</x:f>
      </x:c>
      <x:c r="L5464" s="4" t="n">
        <x:v>140.877</x:v>
      </x:c>
      <x:c r="M5464" s="5">
        <x:f>J5464/1.688*100</x:f>
      </x:c>
      <x:c r="N5464" s="6">
        <x:f>M5464*L5464/100</x:f>
      </x:c>
      <x:c r="O5464" s="6">
        <x:f>H5464-N5464</x:f>
      </x:c>
    </x:row>
    <x:row r="5465" spans="1:25">
      <x:c r="A5465" s="0" t="s">
        <x:v>109</x:v>
      </x:c>
      <x:c r="B5465" s="0" t="n">
        <x:v>3171</x:v>
      </x:c>
      <x:c r="C5465" s="0" t="s">
        <x:v>21</x:v>
      </x:c>
      <x:c r="D5465" s="0" t="s">
        <x:v>36</x:v>
      </x:c>
      <x:c r="E5465" s="0" t="s">
        <x:v>37</x:v>
      </x:c>
      <x:c r="F5465" s="0" t="s">
        <x:v>26</x:v>
      </x:c>
      <x:c r="G5465" s="0" t="n">
        <x:v>100</x:v>
      </x:c>
      <x:c r="H5465" s="4" t="n">
        <x:v>42</x:v>
      </x:c>
      <x:c r="I5465" s="4" t="n">
        <x:v>100</x:v>
      </x:c>
      <x:c r="J5465" s="4" t="n">
        <x:v>0.42</x:v>
      </x:c>
      <x:c r="K5465" s="4">
        <x:f>I5465*J5465</x:f>
      </x:c>
      <x:c r="L5465" s="4" t="n">
        <x:v>140.877</x:v>
      </x:c>
      <x:c r="M5465" s="5">
        <x:f>J5465/1.688*100</x:f>
      </x:c>
      <x:c r="N5465" s="6">
        <x:f>M5465*L5465/100</x:f>
      </x:c>
      <x:c r="O5465" s="6">
        <x:f>H5465-N5465</x:f>
      </x:c>
    </x:row>
    <x:row r="5466" spans="1:25">
      <x:c r="A5466" s="0" t="s">
        <x:v>109</x:v>
      </x:c>
      <x:c r="B5466" s="0" t="n">
        <x:v>3171</x:v>
      </x:c>
      <x:c r="C5466" s="0" t="s">
        <x:v>21</x:v>
      </x:c>
      <x:c r="D5466" s="0" t="s">
        <x:v>36</x:v>
      </x:c>
      <x:c r="E5466" s="0" t="s">
        <x:v>38</x:v>
      </x:c>
      <x:c r="F5466" s="0" t="s">
        <x:v>26</x:v>
      </x:c>
      <x:c r="G5466" s="0" t="n">
        <x:v>100</x:v>
      </x:c>
      <x:c r="H5466" s="4" t="n">
        <x:v>42.001</x:v>
      </x:c>
      <x:c r="I5466" s="4" t="n">
        <x:v>100</x:v>
      </x:c>
      <x:c r="J5466" s="4" t="n">
        <x:v>0.42</x:v>
      </x:c>
      <x:c r="K5466" s="4">
        <x:f>I5466*J5466</x:f>
      </x:c>
      <x:c r="L5466" s="4" t="n">
        <x:v>140.877</x:v>
      </x:c>
      <x:c r="M5466" s="5">
        <x:f>J5466/1.688*100</x:f>
      </x:c>
      <x:c r="N5466" s="6">
        <x:f>M5466*L5466/100</x:f>
      </x:c>
      <x:c r="O5466" s="6">
        <x:f>H5466-N5466</x:f>
      </x:c>
    </x:row>
    <x:row r="5467" spans="1:25">
      <x:c r="A5467" s="0" t="s">
        <x:v>70</x:v>
      </x:c>
      <x:c r="B5467" s="0" t="n">
        <x:v>3172</x:v>
      </x:c>
      <x:c r="C5467" s="0" t="s">
        <x:v>21</x:v>
      </x:c>
      <x:c r="D5467" s="0" t="s">
        <x:v>33</x:v>
      </x:c>
      <x:c r="E5467" s="0" t="s">
        <x:v>34</x:v>
      </x:c>
      <x:c r="F5467" s="0" t="s">
        <x:v>20</x:v>
      </x:c>
      <x:c r="G5467" s="0" t="n">
        <x:v>173</x:v>
      </x:c>
      <x:c r="H5467" s="4" t="n">
        <x:v>46.018</x:v>
      </x:c>
      <x:c r="I5467" s="4" t="n">
        <x:v>173</x:v>
      </x:c>
      <x:c r="J5467" s="4" t="n">
        <x:v>0.266</x:v>
      </x:c>
      <x:c r="K5467" s="4">
        <x:f>I5467*J5467</x:f>
      </x:c>
      <x:c r="L5467" s="4" t="n">
        <x:v>243.408</x:v>
      </x:c>
      <x:c r="M5467" s="5">
        <x:f>J5467/1.766*100</x:f>
      </x:c>
      <x:c r="N5467" s="6">
        <x:f>M5467*L5467/100</x:f>
      </x:c>
      <x:c r="O5467" s="6">
        <x:f>H5467-N5467</x:f>
      </x:c>
    </x:row>
    <x:row r="5468" spans="1:25">
      <x:c r="A5468" s="0" t="s">
        <x:v>70</x:v>
      </x:c>
      <x:c r="B5468" s="0" t="n">
        <x:v>3172</x:v>
      </x:c>
      <x:c r="C5468" s="0" t="s">
        <x:v>21</x:v>
      </x:c>
      <x:c r="D5468" s="0" t="s">
        <x:v>22</x:v>
      </x:c>
      <x:c r="E5468" s="0" t="s">
        <x:v>35</x:v>
      </x:c>
      <x:c r="F5468" s="0" t="s">
        <x:v>20</x:v>
      </x:c>
      <x:c r="G5468" s="0" t="n">
        <x:v>173</x:v>
      </x:c>
      <x:c r="H5468" s="4" t="n">
        <x:v>50.4</x:v>
      </x:c>
      <x:c r="I5468" s="4" t="n">
        <x:v>173</x:v>
      </x:c>
      <x:c r="J5468" s="4" t="n">
        <x:v>0.291</x:v>
      </x:c>
      <x:c r="K5468" s="4">
        <x:f>I5468*J5468</x:f>
      </x:c>
      <x:c r="L5468" s="4" t="n">
        <x:v>243.408</x:v>
      </x:c>
      <x:c r="M5468" s="5">
        <x:f>J5468/1.766*100</x:f>
      </x:c>
      <x:c r="N5468" s="6">
        <x:f>M5468*L5468/100</x:f>
      </x:c>
      <x:c r="O5468" s="6">
        <x:f>H5468-N5468</x:f>
      </x:c>
    </x:row>
    <x:row r="5469" spans="1:25">
      <x:c r="A5469" s="0" t="s">
        <x:v>70</x:v>
      </x:c>
      <x:c r="B5469" s="0" t="n">
        <x:v>3172</x:v>
      </x:c>
      <x:c r="C5469" s="0" t="s">
        <x:v>21</x:v>
      </x:c>
      <x:c r="D5469" s="0" t="s">
        <x:v>22</x:v>
      </x:c>
      <x:c r="E5469" s="0" t="s">
        <x:v>35</x:v>
      </x:c>
      <x:c r="F5469" s="0" t="s">
        <x:v>20</x:v>
      </x:c>
      <x:c r="G5469" s="0" t="n">
        <x:v>173</x:v>
      </x:c>
      <x:c r="H5469" s="4" t="n">
        <x:v>50.4</x:v>
      </x:c>
      <x:c r="I5469" s="4" t="n">
        <x:v>173</x:v>
      </x:c>
      <x:c r="J5469" s="4" t="n">
        <x:v>0.291</x:v>
      </x:c>
      <x:c r="K5469" s="4">
        <x:f>I5469*J5469</x:f>
      </x:c>
      <x:c r="L5469" s="4" t="n">
        <x:v>243.408</x:v>
      </x:c>
      <x:c r="M5469" s="5">
        <x:f>J5469/1.766*100</x:f>
      </x:c>
      <x:c r="N5469" s="6">
        <x:f>M5469*L5469/100</x:f>
      </x:c>
      <x:c r="O5469" s="6">
        <x:f>H5469-N5469</x:f>
      </x:c>
    </x:row>
    <x:row r="5470" spans="1:25">
      <x:c r="A5470" s="0" t="s">
        <x:v>70</x:v>
      </x:c>
      <x:c r="B5470" s="0" t="n">
        <x:v>3172</x:v>
      </x:c>
      <x:c r="C5470" s="0" t="s">
        <x:v>21</x:v>
      </x:c>
      <x:c r="D5470" s="0" t="s">
        <x:v>33</x:v>
      </x:c>
      <x:c r="E5470" s="0" t="s">
        <x:v>34</x:v>
      </x:c>
      <x:c r="F5470" s="0" t="s">
        <x:v>26</x:v>
      </x:c>
      <x:c r="G5470" s="0" t="n">
        <x:v>173</x:v>
      </x:c>
      <x:c r="H5470" s="4" t="n">
        <x:v>13.497</x:v>
      </x:c>
      <x:c r="I5470" s="4" t="n">
        <x:v>173</x:v>
      </x:c>
      <x:c r="J5470" s="4" t="n">
        <x:v>0.078</x:v>
      </x:c>
      <x:c r="K5470" s="4">
        <x:f>I5470*J5470</x:f>
      </x:c>
      <x:c r="L5470" s="4" t="n">
        <x:v>243.408</x:v>
      </x:c>
      <x:c r="M5470" s="5">
        <x:f>J5470/1.766*100</x:f>
      </x:c>
      <x:c r="N5470" s="6">
        <x:f>M5470*L5470/100</x:f>
      </x:c>
      <x:c r="O5470" s="6">
        <x:f>H5470-N5470</x:f>
      </x:c>
    </x:row>
    <x:row r="5471" spans="1:25">
      <x:c r="A5471" s="0" t="s">
        <x:v>70</x:v>
      </x:c>
      <x:c r="B5471" s="0" t="n">
        <x:v>3172</x:v>
      </x:c>
      <x:c r="C5471" s="0" t="s">
        <x:v>21</x:v>
      </x:c>
      <x:c r="D5471" s="0" t="s">
        <x:v>36</x:v>
      </x:c>
      <x:c r="E5471" s="0" t="s">
        <x:v>37</x:v>
      </x:c>
      <x:c r="F5471" s="0" t="s">
        <x:v>26</x:v>
      </x:c>
      <x:c r="G5471" s="0" t="n">
        <x:v>173</x:v>
      </x:c>
      <x:c r="H5471" s="4" t="n">
        <x:v>72.66</x:v>
      </x:c>
      <x:c r="I5471" s="4" t="n">
        <x:v>173</x:v>
      </x:c>
      <x:c r="J5471" s="4" t="n">
        <x:v>0.42</x:v>
      </x:c>
      <x:c r="K5471" s="4">
        <x:f>I5471*J5471</x:f>
      </x:c>
      <x:c r="L5471" s="4" t="n">
        <x:v>243.408</x:v>
      </x:c>
      <x:c r="M5471" s="5">
        <x:f>J5471/1.766*100</x:f>
      </x:c>
      <x:c r="N5471" s="6">
        <x:f>M5471*L5471/100</x:f>
      </x:c>
      <x:c r="O5471" s="6">
        <x:f>H5471-N5471</x:f>
      </x:c>
    </x:row>
    <x:row r="5472" spans="1:25">
      <x:c r="A5472" s="0" t="s">
        <x:v>70</x:v>
      </x:c>
      <x:c r="B5472" s="0" t="n">
        <x:v>3172</x:v>
      </x:c>
      <x:c r="C5472" s="0" t="s">
        <x:v>21</x:v>
      </x:c>
      <x:c r="D5472" s="0" t="s">
        <x:v>36</x:v>
      </x:c>
      <x:c r="E5472" s="0" t="s">
        <x:v>38</x:v>
      </x:c>
      <x:c r="F5472" s="0" t="s">
        <x:v>26</x:v>
      </x:c>
      <x:c r="G5472" s="0" t="n">
        <x:v>173</x:v>
      </x:c>
      <x:c r="H5472" s="4" t="n">
        <x:v>72.661</x:v>
      </x:c>
      <x:c r="I5472" s="4" t="n">
        <x:v>173</x:v>
      </x:c>
      <x:c r="J5472" s="4" t="n">
        <x:v>0.42</x:v>
      </x:c>
      <x:c r="K5472" s="4">
        <x:f>I5472*J5472</x:f>
      </x:c>
      <x:c r="L5472" s="4" t="n">
        <x:v>243.408</x:v>
      </x:c>
      <x:c r="M5472" s="5">
        <x:f>J5472/1.766*100</x:f>
      </x:c>
      <x:c r="N5472" s="6">
        <x:f>M5472*L5472/100</x:f>
      </x:c>
      <x:c r="O5472" s="6">
        <x:f>H5472-N5472</x:f>
      </x:c>
    </x:row>
    <x:row r="5473" spans="1:25">
      <x:c r="A5473" s="0" t="s">
        <x:v>153</x:v>
      </x:c>
      <x:c r="B5473" s="0" t="n">
        <x:v>3186</x:v>
      </x:c>
      <x:c r="C5473" s="0" t="s">
        <x:v>21</x:v>
      </x:c>
      <x:c r="D5473" s="0" t="s">
        <x:v>154</x:v>
      </x:c>
      <x:c r="E5473" s="0" t="s">
        <x:v>23</x:v>
      </x:c>
      <x:c r="F5473" s="0" t="s">
        <x:v>20</x:v>
      </x:c>
      <x:c r="G5473" s="0" t="n">
        <x:v>5000</x:v>
      </x:c>
      <x:c r="H5473" s="4" t="n">
        <x:v>35</x:v>
      </x:c>
      <x:c r="I5473" s="4" t="n">
        <x:v>5000</x:v>
      </x:c>
      <x:c r="J5473" s="4" t="n">
        <x:v>0.007</x:v>
      </x:c>
      <x:c r="K5473" s="4">
        <x:f>I5473*J5473</x:f>
      </x:c>
      <x:c r="L5473" s="4" t="n">
        <x:v>0</x:v>
      </x:c>
      <x:c r="M5473" s="5">
        <x:f>J5473/0.012*100</x:f>
      </x:c>
      <x:c r="N5473" s="6">
        <x:f>M5473*L5473/100</x:f>
      </x:c>
      <x:c r="O5473" s="6">
        <x:f>H5473-N5473</x:f>
      </x:c>
    </x:row>
    <x:row r="5474" spans="1:25">
      <x:c r="A5474" s="0" t="s">
        <x:v>153</x:v>
      </x:c>
      <x:c r="B5474" s="0" t="n">
        <x:v>3186</x:v>
      </x:c>
      <x:c r="C5474" s="0" t="s">
        <x:v>21</x:v>
      </x:c>
      <x:c r="D5474" s="0" t="s">
        <x:v>155</x:v>
      </x:c>
      <x:c r="E5474" s="0" t="s">
        <x:v>23</x:v>
      </x:c>
      <x:c r="F5474" s="0" t="s">
        <x:v>26</x:v>
      </x:c>
      <x:c r="G5474" s="0" t="n">
        <x:v>5000</x:v>
      </x:c>
      <x:c r="H5474" s="4" t="n">
        <x:v>24.996</x:v>
      </x:c>
      <x:c r="I5474" s="4" t="n">
        <x:v>5000</x:v>
      </x:c>
      <x:c r="J5474" s="4" t="n">
        <x:v>0.005</x:v>
      </x:c>
      <x:c r="K5474" s="4">
        <x:f>I5474*J5474</x:f>
      </x:c>
      <x:c r="L5474" s="4" t="n">
        <x:v>0</x:v>
      </x:c>
      <x:c r="M5474" s="5">
        <x:f>J5474/0.012*100</x:f>
      </x:c>
      <x:c r="N5474" s="6">
        <x:f>M5474*L5474/100</x:f>
      </x:c>
      <x:c r="O5474" s="6">
        <x:f>H5474-N5474</x:f>
      </x:c>
    </x:row>
    <x:row r="5475" spans="1:25">
      <x:c r="A5475" s="0" t="s">
        <x:v>67</x:v>
      </x:c>
      <x:c r="B5475" s="0" t="n">
        <x:v>3187</x:v>
      </x:c>
      <x:c r="C5475" s="0" t="s">
        <x:v>21</x:v>
      </x:c>
      <x:c r="D5475" s="0" t="s">
        <x:v>22</x:v>
      </x:c>
      <x:c r="E5475" s="0" t="s">
        <x:v>23</x:v>
      </x:c>
      <x:c r="F5475" s="0" t="s">
        <x:v>20</x:v>
      </x:c>
      <x:c r="G5475" s="0" t="n">
        <x:v>117</x:v>
      </x:c>
      <x:c r="H5475" s="4" t="n">
        <x:v>39.897</x:v>
      </x:c>
      <x:c r="I5475" s="4" t="n">
        <x:v>117</x:v>
      </x:c>
      <x:c r="J5475" s="4" t="n">
        <x:v>0.341</x:v>
      </x:c>
      <x:c r="K5475" s="4">
        <x:f>I5475*J5475</x:f>
      </x:c>
      <x:c r="L5475" s="4" t="n">
        <x:v>256.697</x:v>
      </x:c>
      <x:c r="M5475" s="5">
        <x:f>J5475/2.863*100</x:f>
      </x:c>
      <x:c r="N5475" s="6">
        <x:f>M5475*L5475/100</x:f>
      </x:c>
      <x:c r="O5475" s="6">
        <x:f>H5475-N5475</x:f>
      </x:c>
    </x:row>
    <x:row r="5476" spans="1:25">
      <x:c r="A5476" s="0" t="s">
        <x:v>67</x:v>
      </x:c>
      <x:c r="B5476" s="0" t="n">
        <x:v>3187</x:v>
      </x:c>
      <x:c r="C5476" s="0" t="s">
        <x:v>21</x:v>
      </x:c>
      <x:c r="D5476" s="0" t="s">
        <x:v>22</x:v>
      </x:c>
      <x:c r="E5476" s="0" t="s">
        <x:v>23</x:v>
      </x:c>
      <x:c r="F5476" s="0" t="s">
        <x:v>20</x:v>
      </x:c>
      <x:c r="G5476" s="0" t="n">
        <x:v>117</x:v>
      </x:c>
      <x:c r="H5476" s="4" t="n">
        <x:v>43.384</x:v>
      </x:c>
      <x:c r="I5476" s="4" t="n">
        <x:v>117</x:v>
      </x:c>
      <x:c r="J5476" s="4" t="n">
        <x:v>0.371</x:v>
      </x:c>
      <x:c r="K5476" s="4">
        <x:f>I5476*J5476</x:f>
      </x:c>
      <x:c r="L5476" s="4" t="n">
        <x:v>256.697</x:v>
      </x:c>
      <x:c r="M5476" s="5">
        <x:f>J5476/2.863*100</x:f>
      </x:c>
      <x:c r="N5476" s="6">
        <x:f>M5476*L5476/100</x:f>
      </x:c>
      <x:c r="O5476" s="6">
        <x:f>H5476-N5476</x:f>
      </x:c>
    </x:row>
    <x:row r="5477" spans="1:25">
      <x:c r="A5477" s="0" t="s">
        <x:v>67</x:v>
      </x:c>
      <x:c r="B5477" s="0" t="n">
        <x:v>3187</x:v>
      </x:c>
      <x:c r="C5477" s="0" t="s">
        <x:v>21</x:v>
      </x:c>
      <x:c r="D5477" s="0" t="s">
        <x:v>22</x:v>
      </x:c>
      <x:c r="E5477" s="0" t="s">
        <x:v>23</x:v>
      </x:c>
      <x:c r="F5477" s="0" t="s">
        <x:v>20</x:v>
      </x:c>
      <x:c r="G5477" s="0" t="n">
        <x:v>117</x:v>
      </x:c>
      <x:c r="H5477" s="4" t="n">
        <x:v>43.384</x:v>
      </x:c>
      <x:c r="I5477" s="4" t="n">
        <x:v>117</x:v>
      </x:c>
      <x:c r="J5477" s="4" t="n">
        <x:v>0.371</x:v>
      </x:c>
      <x:c r="K5477" s="4">
        <x:f>I5477*J5477</x:f>
      </x:c>
      <x:c r="L5477" s="4" t="n">
        <x:v>256.697</x:v>
      </x:c>
      <x:c r="M5477" s="5">
        <x:f>J5477/2.863*100</x:f>
      </x:c>
      <x:c r="N5477" s="6">
        <x:f>M5477*L5477/100</x:f>
      </x:c>
      <x:c r="O5477" s="6">
        <x:f>H5477-N5477</x:f>
      </x:c>
    </x:row>
    <x:row r="5478" spans="1:25">
      <x:c r="A5478" s="0" t="s">
        <x:v>67</x:v>
      </x:c>
      <x:c r="B5478" s="0" t="n">
        <x:v>3187</x:v>
      </x:c>
      <x:c r="C5478" s="0" t="s">
        <x:v>21</x:v>
      </x:c>
      <x:c r="D5478" s="0" t="s">
        <x:v>28</x:v>
      </x:c>
      <x:c r="E5478" s="0" t="s">
        <x:v>19</x:v>
      </x:c>
      <x:c r="F5478" s="0" t="s">
        <x:v>26</x:v>
      </x:c>
      <x:c r="G5478" s="0" t="n">
        <x:v>117</x:v>
      </x:c>
      <x:c r="H5478" s="4" t="n">
        <x:v>30.426</x:v>
      </x:c>
      <x:c r="I5478" s="4" t="n">
        <x:v>117</x:v>
      </x:c>
      <x:c r="J5478" s="4" t="n">
        <x:v>0.26</x:v>
      </x:c>
      <x:c r="K5478" s="4">
        <x:f>I5478*J5478</x:f>
      </x:c>
      <x:c r="L5478" s="4" t="n">
        <x:v>256.697</x:v>
      </x:c>
      <x:c r="M5478" s="5">
        <x:f>J5478/2.863*100</x:f>
      </x:c>
      <x:c r="N5478" s="6">
        <x:f>M5478*L5478/100</x:f>
      </x:c>
      <x:c r="O5478" s="6">
        <x:f>H5478-N5478</x:f>
      </x:c>
    </x:row>
    <x:row r="5479" spans="1:25">
      <x:c r="A5479" s="0" t="s">
        <x:v>67</x:v>
      </x:c>
      <x:c r="B5479" s="0" t="n">
        <x:v>3187</x:v>
      </x:c>
      <x:c r="C5479" s="0" t="s">
        <x:v>21</x:v>
      </x:c>
      <x:c r="D5479" s="0" t="s">
        <x:v>28</x:v>
      </x:c>
      <x:c r="E5479" s="0" t="s">
        <x:v>23</x:v>
      </x:c>
      <x:c r="F5479" s="0" t="s">
        <x:v>26</x:v>
      </x:c>
      <x:c r="G5479" s="0" t="n">
        <x:v>117</x:v>
      </x:c>
      <x:c r="H5479" s="4" t="n">
        <x:v>177.84</x:v>
      </x:c>
      <x:c r="I5479" s="4" t="n">
        <x:v>117</x:v>
      </x:c>
      <x:c r="J5479" s="4" t="n">
        <x:v>1.52</x:v>
      </x:c>
      <x:c r="K5479" s="4">
        <x:f>I5479*J5479</x:f>
      </x:c>
      <x:c r="L5479" s="4" t="n">
        <x:v>256.697</x:v>
      </x:c>
      <x:c r="M5479" s="5">
        <x:f>J5479/2.863*100</x:f>
      </x:c>
      <x:c r="N5479" s="6">
        <x:f>M5479*L5479/100</x:f>
      </x:c>
      <x:c r="O5479" s="6">
        <x:f>H5479-N5479</x:f>
      </x:c>
    </x:row>
    <x:row r="5480" spans="1:25">
      <x:c r="A5480" s="0" t="s">
        <x:v>146</x:v>
      </x:c>
      <x:c r="B5480" s="0" t="n">
        <x:v>3188</x:v>
      </x:c>
      <x:c r="C5480" s="0" t="s">
        <x:v>21</x:v>
      </x:c>
      <x:c r="D5480" s="0" t="s">
        <x:v>22</x:v>
      </x:c>
      <x:c r="E5480" s="0" t="s">
        <x:v>23</x:v>
      </x:c>
      <x:c r="F5480" s="0" t="s">
        <x:v>20</x:v>
      </x:c>
      <x:c r="G5480" s="0" t="n">
        <x:v>117</x:v>
      </x:c>
      <x:c r="H5480" s="4" t="n">
        <x:v>43.384</x:v>
      </x:c>
      <x:c r="I5480" s="4" t="n">
        <x:v>117</x:v>
      </x:c>
      <x:c r="J5480" s="4" t="n">
        <x:v>0.371</x:v>
      </x:c>
      <x:c r="K5480" s="4">
        <x:f>I5480*J5480</x:f>
      </x:c>
      <x:c r="L5480" s="4" t="n">
        <x:v>261.499</x:v>
      </x:c>
      <x:c r="M5480" s="5">
        <x:f>J5480/2.863*100</x:f>
      </x:c>
      <x:c r="N5480" s="6">
        <x:f>M5480*L5480/100</x:f>
      </x:c>
      <x:c r="O5480" s="6">
        <x:f>H5480-N5480</x:f>
      </x:c>
    </x:row>
    <x:row r="5481" spans="1:25">
      <x:c r="A5481" s="0" t="s">
        <x:v>146</x:v>
      </x:c>
      <x:c r="B5481" s="0" t="n">
        <x:v>3188</x:v>
      </x:c>
      <x:c r="C5481" s="0" t="s">
        <x:v>21</x:v>
      </x:c>
      <x:c r="D5481" s="0" t="s">
        <x:v>22</x:v>
      </x:c>
      <x:c r="E5481" s="0" t="s">
        <x:v>23</x:v>
      </x:c>
      <x:c r="F5481" s="0" t="s">
        <x:v>20</x:v>
      </x:c>
      <x:c r="G5481" s="0" t="n">
        <x:v>117</x:v>
      </x:c>
      <x:c r="H5481" s="4" t="n">
        <x:v>43.384</x:v>
      </x:c>
      <x:c r="I5481" s="4" t="n">
        <x:v>117</x:v>
      </x:c>
      <x:c r="J5481" s="4" t="n">
        <x:v>0.371</x:v>
      </x:c>
      <x:c r="K5481" s="4">
        <x:f>I5481*J5481</x:f>
      </x:c>
      <x:c r="L5481" s="4" t="n">
        <x:v>261.499</x:v>
      </x:c>
      <x:c r="M5481" s="5">
        <x:f>J5481/2.863*100</x:f>
      </x:c>
      <x:c r="N5481" s="6">
        <x:f>M5481*L5481/100</x:f>
      </x:c>
      <x:c r="O5481" s="6">
        <x:f>H5481-N5481</x:f>
      </x:c>
    </x:row>
    <x:row r="5482" spans="1:25">
      <x:c r="A5482" s="0" t="s">
        <x:v>146</x:v>
      </x:c>
      <x:c r="B5482" s="0" t="n">
        <x:v>3188</x:v>
      </x:c>
      <x:c r="C5482" s="0" t="s">
        <x:v>21</x:v>
      </x:c>
      <x:c r="D5482" s="0" t="s">
        <x:v>22</x:v>
      </x:c>
      <x:c r="E5482" s="0" t="s">
        <x:v>23</x:v>
      </x:c>
      <x:c r="F5482" s="0" t="s">
        <x:v>20</x:v>
      </x:c>
      <x:c r="G5482" s="0" t="n">
        <x:v>117</x:v>
      </x:c>
      <x:c r="H5482" s="4" t="n">
        <x:v>39.897</x:v>
      </x:c>
      <x:c r="I5482" s="4" t="n">
        <x:v>117</x:v>
      </x:c>
      <x:c r="J5482" s="4" t="n">
        <x:v>0.341</x:v>
      </x:c>
      <x:c r="K5482" s="4">
        <x:f>I5482*J5482</x:f>
      </x:c>
      <x:c r="L5482" s="4" t="n">
        <x:v>261.499</x:v>
      </x:c>
      <x:c r="M5482" s="5">
        <x:f>J5482/2.863*100</x:f>
      </x:c>
      <x:c r="N5482" s="6">
        <x:f>M5482*L5482/100</x:f>
      </x:c>
      <x:c r="O5482" s="6">
        <x:f>H5482-N5482</x:f>
      </x:c>
    </x:row>
    <x:row r="5483" spans="1:25">
      <x:c r="A5483" s="0" t="s">
        <x:v>146</x:v>
      </x:c>
      <x:c r="B5483" s="0" t="n">
        <x:v>3188</x:v>
      </x:c>
      <x:c r="C5483" s="0" t="s">
        <x:v>21</x:v>
      </x:c>
      <x:c r="D5483" s="0" t="s">
        <x:v>28</x:v>
      </x:c>
      <x:c r="E5483" s="0" t="s">
        <x:v>19</x:v>
      </x:c>
      <x:c r="F5483" s="0" t="s">
        <x:v>26</x:v>
      </x:c>
      <x:c r="G5483" s="0" t="n">
        <x:v>117</x:v>
      </x:c>
      <x:c r="H5483" s="4" t="n">
        <x:v>30.43</x:v>
      </x:c>
      <x:c r="I5483" s="4" t="n">
        <x:v>117</x:v>
      </x:c>
      <x:c r="J5483" s="4" t="n">
        <x:v>0.26</x:v>
      </x:c>
      <x:c r="K5483" s="4">
        <x:f>I5483*J5483</x:f>
      </x:c>
      <x:c r="L5483" s="4" t="n">
        <x:v>261.499</x:v>
      </x:c>
      <x:c r="M5483" s="5">
        <x:f>J5483/2.863*100</x:f>
      </x:c>
      <x:c r="N5483" s="6">
        <x:f>M5483*L5483/100</x:f>
      </x:c>
      <x:c r="O5483" s="6">
        <x:f>H5483-N5483</x:f>
      </x:c>
    </x:row>
    <x:row r="5484" spans="1:25">
      <x:c r="A5484" s="0" t="s">
        <x:v>146</x:v>
      </x:c>
      <x:c r="B5484" s="0" t="n">
        <x:v>3188</x:v>
      </x:c>
      <x:c r="C5484" s="0" t="s">
        <x:v>21</x:v>
      </x:c>
      <x:c r="D5484" s="0" t="s">
        <x:v>28</x:v>
      </x:c>
      <x:c r="E5484" s="0" t="s">
        <x:v>23</x:v>
      </x:c>
      <x:c r="F5484" s="0" t="s">
        <x:v>26</x:v>
      </x:c>
      <x:c r="G5484" s="0" t="n">
        <x:v>117</x:v>
      </x:c>
      <x:c r="H5484" s="4" t="n">
        <x:v>177.84</x:v>
      </x:c>
      <x:c r="I5484" s="4" t="n">
        <x:v>117</x:v>
      </x:c>
      <x:c r="J5484" s="4" t="n">
        <x:v>1.52</x:v>
      </x:c>
      <x:c r="K5484" s="4">
        <x:f>I5484*J5484</x:f>
      </x:c>
      <x:c r="L5484" s="4" t="n">
        <x:v>261.499</x:v>
      </x:c>
      <x:c r="M5484" s="5">
        <x:f>J5484/2.863*100</x:f>
      </x:c>
      <x:c r="N5484" s="6">
        <x:f>M5484*L5484/100</x:f>
      </x:c>
      <x:c r="O5484" s="6">
        <x:f>H5484-N5484</x:f>
      </x:c>
    </x:row>
    <x:row r="5485" spans="1:25">
      <x:c r="A5485" s="0" t="s">
        <x:v>49</x:v>
      </x:c>
      <x:c r="B5485" s="0" t="n">
        <x:v>3189</x:v>
      </x:c>
      <x:c r="C5485" s="0" t="s">
        <x:v>21</x:v>
      </x:c>
      <x:c r="D5485" s="0" t="s">
        <x:v>22</x:v>
      </x:c>
      <x:c r="E5485" s="0" t="s">
        <x:v>23</x:v>
      </x:c>
      <x:c r="F5485" s="0" t="s">
        <x:v>20</x:v>
      </x:c>
      <x:c r="G5485" s="0" t="n">
        <x:v>117</x:v>
      </x:c>
      <x:c r="H5485" s="4" t="n">
        <x:v>39.897</x:v>
      </x:c>
      <x:c r="I5485" s="4" t="n">
        <x:v>117</x:v>
      </x:c>
      <x:c r="J5485" s="4" t="n">
        <x:v>0.341</x:v>
      </x:c>
      <x:c r="K5485" s="4">
        <x:f>I5485*J5485</x:f>
      </x:c>
      <x:c r="L5485" s="4" t="n">
        <x:v>253.19</x:v>
      </x:c>
      <x:c r="M5485" s="5">
        <x:f>J5485/3.204*100</x:f>
      </x:c>
      <x:c r="N5485" s="6">
        <x:f>M5485*L5485/100</x:f>
      </x:c>
      <x:c r="O5485" s="6">
        <x:f>H5485-N5485</x:f>
      </x:c>
    </x:row>
    <x:row r="5486" spans="1:25">
      <x:c r="A5486" s="0" t="s">
        <x:v>49</x:v>
      </x:c>
      <x:c r="B5486" s="0" t="n">
        <x:v>3189</x:v>
      </x:c>
      <x:c r="C5486" s="0" t="s">
        <x:v>21</x:v>
      </x:c>
      <x:c r="D5486" s="0" t="s">
        <x:v>22</x:v>
      </x:c>
      <x:c r="E5486" s="0" t="s">
        <x:v>23</x:v>
      </x:c>
      <x:c r="F5486" s="0" t="s">
        <x:v>20</x:v>
      </x:c>
      <x:c r="G5486" s="0" t="n">
        <x:v>117</x:v>
      </x:c>
      <x:c r="H5486" s="4" t="n">
        <x:v>39.897</x:v>
      </x:c>
      <x:c r="I5486" s="4" t="n">
        <x:v>117</x:v>
      </x:c>
      <x:c r="J5486" s="4" t="n">
        <x:v>0.341</x:v>
      </x:c>
      <x:c r="K5486" s="4">
        <x:f>I5486*J5486</x:f>
      </x:c>
      <x:c r="L5486" s="4" t="n">
        <x:v>253.19</x:v>
      </x:c>
      <x:c r="M5486" s="5">
        <x:f>J5486/3.204*100</x:f>
      </x:c>
      <x:c r="N5486" s="6">
        <x:f>M5486*L5486/100</x:f>
      </x:c>
      <x:c r="O5486" s="6">
        <x:f>H5486-N5486</x:f>
      </x:c>
    </x:row>
    <x:row r="5487" spans="1:25">
      <x:c r="A5487" s="0" t="s">
        <x:v>49</x:v>
      </x:c>
      <x:c r="B5487" s="0" t="n">
        <x:v>3189</x:v>
      </x:c>
      <x:c r="C5487" s="0" t="s">
        <x:v>21</x:v>
      </x:c>
      <x:c r="D5487" s="0" t="s">
        <x:v>22</x:v>
      </x:c>
      <x:c r="E5487" s="0" t="s">
        <x:v>23</x:v>
      </x:c>
      <x:c r="F5487" s="0" t="s">
        <x:v>20</x:v>
      </x:c>
      <x:c r="G5487" s="0" t="n">
        <x:v>117</x:v>
      </x:c>
      <x:c r="H5487" s="4" t="n">
        <x:v>43.384</x:v>
      </x:c>
      <x:c r="I5487" s="4" t="n">
        <x:v>117</x:v>
      </x:c>
      <x:c r="J5487" s="4" t="n">
        <x:v>0.371</x:v>
      </x:c>
      <x:c r="K5487" s="4">
        <x:f>I5487*J5487</x:f>
      </x:c>
      <x:c r="L5487" s="4" t="n">
        <x:v>253.19</x:v>
      </x:c>
      <x:c r="M5487" s="5">
        <x:f>J5487/3.204*100</x:f>
      </x:c>
      <x:c r="N5487" s="6">
        <x:f>M5487*L5487/100</x:f>
      </x:c>
      <x:c r="O5487" s="6">
        <x:f>H5487-N5487</x:f>
      </x:c>
    </x:row>
    <x:row r="5488" spans="1:25">
      <x:c r="A5488" s="0" t="s">
        <x:v>49</x:v>
      </x:c>
      <x:c r="B5488" s="0" t="n">
        <x:v>3189</x:v>
      </x:c>
      <x:c r="C5488" s="0" t="s">
        <x:v>21</x:v>
      </x:c>
      <x:c r="D5488" s="0" t="s">
        <x:v>22</x:v>
      </x:c>
      <x:c r="E5488" s="0" t="s">
        <x:v>23</x:v>
      </x:c>
      <x:c r="F5488" s="0" t="s">
        <x:v>20</x:v>
      </x:c>
      <x:c r="G5488" s="0" t="n">
        <x:v>117</x:v>
      </x:c>
      <x:c r="H5488" s="4" t="n">
        <x:v>43.384</x:v>
      </x:c>
      <x:c r="I5488" s="4" t="n">
        <x:v>117</x:v>
      </x:c>
      <x:c r="J5488" s="4" t="n">
        <x:v>0.371</x:v>
      </x:c>
      <x:c r="K5488" s="4">
        <x:f>I5488*J5488</x:f>
      </x:c>
      <x:c r="L5488" s="4" t="n">
        <x:v>253.19</x:v>
      </x:c>
      <x:c r="M5488" s="5">
        <x:f>J5488/3.204*100</x:f>
      </x:c>
      <x:c r="N5488" s="6">
        <x:f>M5488*L5488/100</x:f>
      </x:c>
      <x:c r="O5488" s="6">
        <x:f>H5488-N5488</x:f>
      </x:c>
    </x:row>
    <x:row r="5489" spans="1:25">
      <x:c r="A5489" s="0" t="s">
        <x:v>49</x:v>
      </x:c>
      <x:c r="B5489" s="0" t="n">
        <x:v>3189</x:v>
      </x:c>
      <x:c r="C5489" s="0" t="s">
        <x:v>21</x:v>
      </x:c>
      <x:c r="D5489" s="0" t="s">
        <x:v>28</x:v>
      </x:c>
      <x:c r="E5489" s="0" t="s">
        <x:v>19</x:v>
      </x:c>
      <x:c r="F5489" s="0" t="s">
        <x:v>26</x:v>
      </x:c>
      <x:c r="G5489" s="0" t="n">
        <x:v>117</x:v>
      </x:c>
      <x:c r="H5489" s="4" t="n">
        <x:v>30.423</x:v>
      </x:c>
      <x:c r="I5489" s="4" t="n">
        <x:v>117</x:v>
      </x:c>
      <x:c r="J5489" s="4" t="n">
        <x:v>0.26</x:v>
      </x:c>
      <x:c r="K5489" s="4">
        <x:f>I5489*J5489</x:f>
      </x:c>
      <x:c r="L5489" s="4" t="n">
        <x:v>253.19</x:v>
      </x:c>
      <x:c r="M5489" s="5">
        <x:f>J5489/3.204*100</x:f>
      </x:c>
      <x:c r="N5489" s="6">
        <x:f>M5489*L5489/100</x:f>
      </x:c>
      <x:c r="O5489" s="6">
        <x:f>H5489-N5489</x:f>
      </x:c>
    </x:row>
    <x:row r="5490" spans="1:25">
      <x:c r="A5490" s="0" t="s">
        <x:v>49</x:v>
      </x:c>
      <x:c r="B5490" s="0" t="n">
        <x:v>3189</x:v>
      </x:c>
      <x:c r="C5490" s="0" t="s">
        <x:v>21</x:v>
      </x:c>
      <x:c r="D5490" s="0" t="s">
        <x:v>28</x:v>
      </x:c>
      <x:c r="E5490" s="0" t="s">
        <x:v>23</x:v>
      </x:c>
      <x:c r="F5490" s="0" t="s">
        <x:v>26</x:v>
      </x:c>
      <x:c r="G5490" s="0" t="n">
        <x:v>117</x:v>
      </x:c>
      <x:c r="H5490" s="4" t="n">
        <x:v>177.84</x:v>
      </x:c>
      <x:c r="I5490" s="4" t="n">
        <x:v>117</x:v>
      </x:c>
      <x:c r="J5490" s="4" t="n">
        <x:v>1.52</x:v>
      </x:c>
      <x:c r="K5490" s="4">
        <x:f>I5490*J5490</x:f>
      </x:c>
      <x:c r="L5490" s="4" t="n">
        <x:v>253.19</x:v>
      </x:c>
      <x:c r="M5490" s="5">
        <x:f>J5490/3.204*100</x:f>
      </x:c>
      <x:c r="N5490" s="6">
        <x:f>M5490*L5490/100</x:f>
      </x:c>
      <x:c r="O5490" s="6">
        <x:f>H5490-N5490</x:f>
      </x:c>
    </x:row>
    <x:row r="5491" spans="1:25">
      <x:c r="A5491" s="0" t="s">
        <x:v>110</x:v>
      </x:c>
      <x:c r="B5491" s="0" t="n">
        <x:v>3190</x:v>
      </x:c>
      <x:c r="C5491" s="0" t="s">
        <x:v>21</x:v>
      </x:c>
      <x:c r="D5491" s="0" t="s">
        <x:v>22</x:v>
      </x:c>
      <x:c r="E5491" s="0" t="s">
        <x:v>23</x:v>
      </x:c>
      <x:c r="F5491" s="0" t="s">
        <x:v>20</x:v>
      </x:c>
      <x:c r="G5491" s="0" t="n">
        <x:v>117</x:v>
      </x:c>
      <x:c r="H5491" s="4" t="n">
        <x:v>39.897</x:v>
      </x:c>
      <x:c r="I5491" s="4" t="n">
        <x:v>117</x:v>
      </x:c>
      <x:c r="J5491" s="4" t="n">
        <x:v>0.341</x:v>
      </x:c>
      <x:c r="K5491" s="4">
        <x:f>I5491*J5491</x:f>
      </x:c>
      <x:c r="L5491" s="4" t="n">
        <x:v>266.095</x:v>
      </x:c>
      <x:c r="M5491" s="5">
        <x:f>J5491/2.492*100</x:f>
      </x:c>
      <x:c r="N5491" s="6">
        <x:f>M5491*L5491/100</x:f>
      </x:c>
      <x:c r="O5491" s="6">
        <x:f>H5491-N5491</x:f>
      </x:c>
    </x:row>
    <x:row r="5492" spans="1:25">
      <x:c r="A5492" s="0" t="s">
        <x:v>110</x:v>
      </x:c>
      <x:c r="B5492" s="0" t="n">
        <x:v>3190</x:v>
      </x:c>
      <x:c r="C5492" s="0" t="s">
        <x:v>21</x:v>
      </x:c>
      <x:c r="D5492" s="0" t="s">
        <x:v>22</x:v>
      </x:c>
      <x:c r="E5492" s="0" t="s">
        <x:v>23</x:v>
      </x:c>
      <x:c r="F5492" s="0" t="s">
        <x:v>20</x:v>
      </x:c>
      <x:c r="G5492" s="0" t="n">
        <x:v>117</x:v>
      </x:c>
      <x:c r="H5492" s="4" t="n">
        <x:v>43.384</x:v>
      </x:c>
      <x:c r="I5492" s="4" t="n">
        <x:v>117</x:v>
      </x:c>
      <x:c r="J5492" s="4" t="n">
        <x:v>0.371</x:v>
      </x:c>
      <x:c r="K5492" s="4">
        <x:f>I5492*J5492</x:f>
      </x:c>
      <x:c r="L5492" s="4" t="n">
        <x:v>266.095</x:v>
      </x:c>
      <x:c r="M5492" s="5">
        <x:f>J5492/2.492*100</x:f>
      </x:c>
      <x:c r="N5492" s="6">
        <x:f>M5492*L5492/100</x:f>
      </x:c>
      <x:c r="O5492" s="6">
        <x:f>H5492-N5492</x:f>
      </x:c>
    </x:row>
    <x:row r="5493" spans="1:25">
      <x:c r="A5493" s="0" t="s">
        <x:v>110</x:v>
      </x:c>
      <x:c r="B5493" s="0" t="n">
        <x:v>3190</x:v>
      </x:c>
      <x:c r="C5493" s="0" t="s">
        <x:v>21</x:v>
      </x:c>
      <x:c r="D5493" s="0" t="s">
        <x:v>28</x:v>
      </x:c>
      <x:c r="E5493" s="0" t="s">
        <x:v>19</x:v>
      </x:c>
      <x:c r="F5493" s="0" t="s">
        <x:v>26</x:v>
      </x:c>
      <x:c r="G5493" s="0" t="n">
        <x:v>117</x:v>
      </x:c>
      <x:c r="H5493" s="4" t="n">
        <x:v>30.425</x:v>
      </x:c>
      <x:c r="I5493" s="4" t="n">
        <x:v>117</x:v>
      </x:c>
      <x:c r="J5493" s="4" t="n">
        <x:v>0.26</x:v>
      </x:c>
      <x:c r="K5493" s="4">
        <x:f>I5493*J5493</x:f>
      </x:c>
      <x:c r="L5493" s="4" t="n">
        <x:v>266.095</x:v>
      </x:c>
      <x:c r="M5493" s="5">
        <x:f>J5493/2.492*100</x:f>
      </x:c>
      <x:c r="N5493" s="6">
        <x:f>M5493*L5493/100</x:f>
      </x:c>
      <x:c r="O5493" s="6">
        <x:f>H5493-N5493</x:f>
      </x:c>
    </x:row>
    <x:row r="5494" spans="1:25">
      <x:c r="A5494" s="0" t="s">
        <x:v>110</x:v>
      </x:c>
      <x:c r="B5494" s="0" t="n">
        <x:v>3190</x:v>
      </x:c>
      <x:c r="C5494" s="0" t="s">
        <x:v>21</x:v>
      </x:c>
      <x:c r="D5494" s="0" t="s">
        <x:v>28</x:v>
      </x:c>
      <x:c r="E5494" s="0" t="s">
        <x:v>23</x:v>
      </x:c>
      <x:c r="F5494" s="0" t="s">
        <x:v>26</x:v>
      </x:c>
      <x:c r="G5494" s="0" t="n">
        <x:v>117</x:v>
      </x:c>
      <x:c r="H5494" s="4" t="n">
        <x:v>177.84</x:v>
      </x:c>
      <x:c r="I5494" s="4" t="n">
        <x:v>117</x:v>
      </x:c>
      <x:c r="J5494" s="4" t="n">
        <x:v>1.52</x:v>
      </x:c>
      <x:c r="K5494" s="4">
        <x:f>I5494*J5494</x:f>
      </x:c>
      <x:c r="L5494" s="4" t="n">
        <x:v>266.095</x:v>
      </x:c>
      <x:c r="M5494" s="5">
        <x:f>J5494/2.492*100</x:f>
      </x:c>
      <x:c r="N5494" s="6">
        <x:f>M5494*L5494/100</x:f>
      </x:c>
      <x:c r="O5494" s="6">
        <x:f>H5494-N5494</x:f>
      </x:c>
    </x:row>
    <x:row r="5495" spans="1:25">
      <x:c r="A5495" s="0" t="s">
        <x:v>68</x:v>
      </x:c>
      <x:c r="B5495" s="0" t="n">
        <x:v>3191</x:v>
      </x:c>
      <x:c r="C5495" s="0" t="s">
        <x:v>21</x:v>
      </x:c>
      <x:c r="D5495" s="0" t="s">
        <x:v>22</x:v>
      </x:c>
      <x:c r="E5495" s="0" t="s">
        <x:v>23</x:v>
      </x:c>
      <x:c r="F5495" s="0" t="s">
        <x:v>20</x:v>
      </x:c>
      <x:c r="G5495" s="0" t="n">
        <x:v>117</x:v>
      </x:c>
      <x:c r="H5495" s="4" t="n">
        <x:v>43.384</x:v>
      </x:c>
      <x:c r="I5495" s="4" t="n">
        <x:v>117</x:v>
      </x:c>
      <x:c r="J5495" s="4" t="n">
        <x:v>0.371</x:v>
      </x:c>
      <x:c r="K5495" s="4">
        <x:f>I5495*J5495</x:f>
      </x:c>
      <x:c r="L5495" s="4" t="n">
        <x:v>260.903</x:v>
      </x:c>
      <x:c r="M5495" s="5">
        <x:f>J5495/3.605*100</x:f>
      </x:c>
      <x:c r="N5495" s="6">
        <x:f>M5495*L5495/100</x:f>
      </x:c>
      <x:c r="O5495" s="6">
        <x:f>H5495-N5495</x:f>
      </x:c>
    </x:row>
    <x:row r="5496" spans="1:25">
      <x:c r="A5496" s="0" t="s">
        <x:v>68</x:v>
      </x:c>
      <x:c r="B5496" s="0" t="n">
        <x:v>3191</x:v>
      </x:c>
      <x:c r="C5496" s="0" t="s">
        <x:v>21</x:v>
      </x:c>
      <x:c r="D5496" s="0" t="s">
        <x:v>22</x:v>
      </x:c>
      <x:c r="E5496" s="0" t="s">
        <x:v>23</x:v>
      </x:c>
      <x:c r="F5496" s="0" t="s">
        <x:v>20</x:v>
      </x:c>
      <x:c r="G5496" s="0" t="n">
        <x:v>117</x:v>
      </x:c>
      <x:c r="H5496" s="4" t="n">
        <x:v>43.384</x:v>
      </x:c>
      <x:c r="I5496" s="4" t="n">
        <x:v>117</x:v>
      </x:c>
      <x:c r="J5496" s="4" t="n">
        <x:v>0.371</x:v>
      </x:c>
      <x:c r="K5496" s="4">
        <x:f>I5496*J5496</x:f>
      </x:c>
      <x:c r="L5496" s="4" t="n">
        <x:v>260.903</x:v>
      </x:c>
      <x:c r="M5496" s="5">
        <x:f>J5496/3.605*100</x:f>
      </x:c>
      <x:c r="N5496" s="6">
        <x:f>M5496*L5496/100</x:f>
      </x:c>
      <x:c r="O5496" s="6">
        <x:f>H5496-N5496</x:f>
      </x:c>
    </x:row>
    <x:row r="5497" spans="1:25">
      <x:c r="A5497" s="0" t="s">
        <x:v>68</x:v>
      </x:c>
      <x:c r="B5497" s="0" t="n">
        <x:v>3191</x:v>
      </x:c>
      <x:c r="C5497" s="0" t="s">
        <x:v>21</x:v>
      </x:c>
      <x:c r="D5497" s="0" t="s">
        <x:v>22</x:v>
      </x:c>
      <x:c r="E5497" s="0" t="s">
        <x:v>23</x:v>
      </x:c>
      <x:c r="F5497" s="0" t="s">
        <x:v>20</x:v>
      </x:c>
      <x:c r="G5497" s="0" t="n">
        <x:v>117</x:v>
      </x:c>
      <x:c r="H5497" s="4" t="n">
        <x:v>43.384</x:v>
      </x:c>
      <x:c r="I5497" s="4" t="n">
        <x:v>117</x:v>
      </x:c>
      <x:c r="J5497" s="4" t="n">
        <x:v>0.371</x:v>
      </x:c>
      <x:c r="K5497" s="4">
        <x:f>I5497*J5497</x:f>
      </x:c>
      <x:c r="L5497" s="4" t="n">
        <x:v>260.903</x:v>
      </x:c>
      <x:c r="M5497" s="5">
        <x:f>J5497/3.605*100</x:f>
      </x:c>
      <x:c r="N5497" s="6">
        <x:f>M5497*L5497/100</x:f>
      </x:c>
      <x:c r="O5497" s="6">
        <x:f>H5497-N5497</x:f>
      </x:c>
    </x:row>
    <x:row r="5498" spans="1:25">
      <x:c r="A5498" s="0" t="s">
        <x:v>68</x:v>
      </x:c>
      <x:c r="B5498" s="0" t="n">
        <x:v>3191</x:v>
      </x:c>
      <x:c r="C5498" s="0" t="s">
        <x:v>21</x:v>
      </x:c>
      <x:c r="D5498" s="0" t="s">
        <x:v>22</x:v>
      </x:c>
      <x:c r="E5498" s="0" t="s">
        <x:v>23</x:v>
      </x:c>
      <x:c r="F5498" s="0" t="s">
        <x:v>20</x:v>
      </x:c>
      <x:c r="G5498" s="0" t="n">
        <x:v>117</x:v>
      </x:c>
      <x:c r="H5498" s="4" t="n">
        <x:v>43.384</x:v>
      </x:c>
      <x:c r="I5498" s="4" t="n">
        <x:v>117</x:v>
      </x:c>
      <x:c r="J5498" s="4" t="n">
        <x:v>0.371</x:v>
      </x:c>
      <x:c r="K5498" s="4">
        <x:f>I5498*J5498</x:f>
      </x:c>
      <x:c r="L5498" s="4" t="n">
        <x:v>260.903</x:v>
      </x:c>
      <x:c r="M5498" s="5">
        <x:f>J5498/3.605*100</x:f>
      </x:c>
      <x:c r="N5498" s="6">
        <x:f>M5498*L5498/100</x:f>
      </x:c>
      <x:c r="O5498" s="6">
        <x:f>H5498-N5498</x:f>
      </x:c>
    </x:row>
    <x:row r="5499" spans="1:25">
      <x:c r="A5499" s="0" t="s">
        <x:v>68</x:v>
      </x:c>
      <x:c r="B5499" s="0" t="n">
        <x:v>3191</x:v>
      </x:c>
      <x:c r="C5499" s="0" t="s">
        <x:v>21</x:v>
      </x:c>
      <x:c r="D5499" s="0" t="s">
        <x:v>22</x:v>
      </x:c>
      <x:c r="E5499" s="0" t="s">
        <x:v>23</x:v>
      </x:c>
      <x:c r="F5499" s="0" t="s">
        <x:v>20</x:v>
      </x:c>
      <x:c r="G5499" s="0" t="n">
        <x:v>117</x:v>
      </x:c>
      <x:c r="H5499" s="4" t="n">
        <x:v>39.897</x:v>
      </x:c>
      <x:c r="I5499" s="4" t="n">
        <x:v>117</x:v>
      </x:c>
      <x:c r="J5499" s="4" t="n">
        <x:v>0.341</x:v>
      </x:c>
      <x:c r="K5499" s="4">
        <x:f>I5499*J5499</x:f>
      </x:c>
      <x:c r="L5499" s="4" t="n">
        <x:v>260.903</x:v>
      </x:c>
      <x:c r="M5499" s="5">
        <x:f>J5499/3.605*100</x:f>
      </x:c>
      <x:c r="N5499" s="6">
        <x:f>M5499*L5499/100</x:f>
      </x:c>
      <x:c r="O5499" s="6">
        <x:f>H5499-N5499</x:f>
      </x:c>
    </x:row>
    <x:row r="5500" spans="1:25">
      <x:c r="A5500" s="0" t="s">
        <x:v>68</x:v>
      </x:c>
      <x:c r="B5500" s="0" t="n">
        <x:v>3191</x:v>
      </x:c>
      <x:c r="C5500" s="0" t="s">
        <x:v>21</x:v>
      </x:c>
      <x:c r="D5500" s="0" t="s">
        <x:v>28</x:v>
      </x:c>
      <x:c r="E5500" s="0" t="s">
        <x:v>19</x:v>
      </x:c>
      <x:c r="F5500" s="0" t="s">
        <x:v>26</x:v>
      </x:c>
      <x:c r="G5500" s="0" t="n">
        <x:v>117</x:v>
      </x:c>
      <x:c r="H5500" s="4" t="n">
        <x:v>30.428</x:v>
      </x:c>
      <x:c r="I5500" s="4" t="n">
        <x:v>117</x:v>
      </x:c>
      <x:c r="J5500" s="4" t="n">
        <x:v>0.26</x:v>
      </x:c>
      <x:c r="K5500" s="4">
        <x:f>I5500*J5500</x:f>
      </x:c>
      <x:c r="L5500" s="4" t="n">
        <x:v>260.903</x:v>
      </x:c>
      <x:c r="M5500" s="5">
        <x:f>J5500/3.605*100</x:f>
      </x:c>
      <x:c r="N5500" s="6">
        <x:f>M5500*L5500/100</x:f>
      </x:c>
      <x:c r="O5500" s="6">
        <x:f>H5500-N5500</x:f>
      </x:c>
    </x:row>
    <x:row r="5501" spans="1:25">
      <x:c r="A5501" s="0" t="s">
        <x:v>68</x:v>
      </x:c>
      <x:c r="B5501" s="0" t="n">
        <x:v>3191</x:v>
      </x:c>
      <x:c r="C5501" s="0" t="s">
        <x:v>21</x:v>
      </x:c>
      <x:c r="D5501" s="0" t="s">
        <x:v>28</x:v>
      </x:c>
      <x:c r="E5501" s="0" t="s">
        <x:v>23</x:v>
      </x:c>
      <x:c r="F5501" s="0" t="s">
        <x:v>26</x:v>
      </x:c>
      <x:c r="G5501" s="0" t="n">
        <x:v>117</x:v>
      </x:c>
      <x:c r="H5501" s="4" t="n">
        <x:v>177.84</x:v>
      </x:c>
      <x:c r="I5501" s="4" t="n">
        <x:v>117</x:v>
      </x:c>
      <x:c r="J5501" s="4" t="n">
        <x:v>1.52</x:v>
      </x:c>
      <x:c r="K5501" s="4">
        <x:f>I5501*J5501</x:f>
      </x:c>
      <x:c r="L5501" s="4" t="n">
        <x:v>260.903</x:v>
      </x:c>
      <x:c r="M5501" s="5">
        <x:f>J5501/3.605*100</x:f>
      </x:c>
      <x:c r="N5501" s="6">
        <x:f>M5501*L5501/100</x:f>
      </x:c>
      <x:c r="O5501" s="6">
        <x:f>H5501-N5501</x:f>
      </x:c>
    </x:row>
    <x:row r="5502" spans="1:25">
      <x:c r="A5502" s="0" t="s">
        <x:v>153</x:v>
      </x:c>
      <x:c r="B5502" s="0" t="n">
        <x:v>3192</x:v>
      </x:c>
      <x:c r="C5502" s="0" t="s">
        <x:v>21</x:v>
      </x:c>
      <x:c r="D5502" s="0" t="s">
        <x:v>154</x:v>
      </x:c>
      <x:c r="E5502" s="0" t="s">
        <x:v>23</x:v>
      </x:c>
      <x:c r="F5502" s="0" t="s">
        <x:v>20</x:v>
      </x:c>
      <x:c r="G5502" s="0" t="n">
        <x:v>5000</x:v>
      </x:c>
      <x:c r="H5502" s="4" t="n">
        <x:v>35</x:v>
      </x:c>
      <x:c r="I5502" s="4" t="n">
        <x:v>5000</x:v>
      </x:c>
      <x:c r="J5502" s="4" t="n">
        <x:v>0.007</x:v>
      </x:c>
      <x:c r="K5502" s="4">
        <x:f>I5502*J5502</x:f>
      </x:c>
      <x:c r="L5502" s="4" t="n">
        <x:v>0</x:v>
      </x:c>
      <x:c r="M5502" s="5">
        <x:f>J5502/0.012*100</x:f>
      </x:c>
      <x:c r="N5502" s="6">
        <x:f>M5502*L5502/100</x:f>
      </x:c>
      <x:c r="O5502" s="6">
        <x:f>H5502-N5502</x:f>
      </x:c>
    </x:row>
    <x:row r="5503" spans="1:25">
      <x:c r="A5503" s="0" t="s">
        <x:v>153</x:v>
      </x:c>
      <x:c r="B5503" s="0" t="n">
        <x:v>3192</x:v>
      </x:c>
      <x:c r="C5503" s="0" t="s">
        <x:v>21</x:v>
      </x:c>
      <x:c r="D5503" s="0" t="s">
        <x:v>155</x:v>
      </x:c>
      <x:c r="E5503" s="0" t="s">
        <x:v>23</x:v>
      </x:c>
      <x:c r="F5503" s="0" t="s">
        <x:v>26</x:v>
      </x:c>
      <x:c r="G5503" s="0" t="n">
        <x:v>5000</x:v>
      </x:c>
      <x:c r="H5503" s="4" t="n">
        <x:v>24.996</x:v>
      </x:c>
      <x:c r="I5503" s="4" t="n">
        <x:v>5000</x:v>
      </x:c>
      <x:c r="J5503" s="4" t="n">
        <x:v>0.005</x:v>
      </x:c>
      <x:c r="K5503" s="4">
        <x:f>I5503*J5503</x:f>
      </x:c>
      <x:c r="L5503" s="4" t="n">
        <x:v>0</x:v>
      </x:c>
      <x:c r="M5503" s="5">
        <x:f>J5503/0.012*100</x:f>
      </x:c>
      <x:c r="N5503" s="6">
        <x:f>M5503*L5503/100</x:f>
      </x:c>
      <x:c r="O5503" s="6">
        <x:f>H5503-N5503</x:f>
      </x:c>
    </x:row>
    <x:row r="5504" spans="1:25">
      <x:c r="A5504" s="0" t="s">
        <x:v>79</x:v>
      </x:c>
      <x:c r="B5504" s="0" t="n">
        <x:v>3193</x:v>
      </x:c>
      <x:c r="C5504" s="0" t="s">
        <x:v>21</x:v>
      </x:c>
      <x:c r="D5504" s="0" t="s">
        <x:v>22</x:v>
      </x:c>
      <x:c r="E5504" s="0" t="s">
        <x:v>74</x:v>
      </x:c>
      <x:c r="F5504" s="0" t="s">
        <x:v>20</x:v>
      </x:c>
      <x:c r="G5504" s="0" t="n">
        <x:v>173</x:v>
      </x:c>
      <x:c r="H5504" s="4" t="n">
        <x:v>50.4</x:v>
      </x:c>
      <x:c r="I5504" s="4" t="n">
        <x:v>173</x:v>
      </x:c>
      <x:c r="J5504" s="4" t="n">
        <x:v>0.291</x:v>
      </x:c>
      <x:c r="K5504" s="4">
        <x:f>I5504*J5504</x:f>
      </x:c>
      <x:c r="L5504" s="4" t="n">
        <x:v>244.643</x:v>
      </x:c>
      <x:c r="M5504" s="5">
        <x:f>J5504/2.057*100</x:f>
      </x:c>
      <x:c r="N5504" s="6">
        <x:f>M5504*L5504/100</x:f>
      </x:c>
      <x:c r="O5504" s="6">
        <x:f>H5504-N5504</x:f>
      </x:c>
    </x:row>
    <x:row r="5505" spans="1:25">
      <x:c r="A5505" s="0" t="s">
        <x:v>79</x:v>
      </x:c>
      <x:c r="B5505" s="0" t="n">
        <x:v>3193</x:v>
      </x:c>
      <x:c r="C5505" s="0" t="s">
        <x:v>21</x:v>
      </x:c>
      <x:c r="D5505" s="0" t="s">
        <x:v>22</x:v>
      </x:c>
      <x:c r="E5505" s="0" t="s">
        <x:v>74</x:v>
      </x:c>
      <x:c r="F5505" s="0" t="s">
        <x:v>20</x:v>
      </x:c>
      <x:c r="G5505" s="0" t="n">
        <x:v>173</x:v>
      </x:c>
      <x:c r="H5505" s="4" t="n">
        <x:v>50.4</x:v>
      </x:c>
      <x:c r="I5505" s="4" t="n">
        <x:v>173</x:v>
      </x:c>
      <x:c r="J5505" s="4" t="n">
        <x:v>0.291</x:v>
      </x:c>
      <x:c r="K5505" s="4">
        <x:f>I5505*J5505</x:f>
      </x:c>
      <x:c r="L5505" s="4" t="n">
        <x:v>244.643</x:v>
      </x:c>
      <x:c r="M5505" s="5">
        <x:f>J5505/2.057*100</x:f>
      </x:c>
      <x:c r="N5505" s="6">
        <x:f>M5505*L5505/100</x:f>
      </x:c>
      <x:c r="O5505" s="6">
        <x:f>H5505-N5505</x:f>
      </x:c>
    </x:row>
    <x:row r="5506" spans="1:25">
      <x:c r="A5506" s="0" t="s">
        <x:v>79</x:v>
      </x:c>
      <x:c r="B5506" s="0" t="n">
        <x:v>3193</x:v>
      </x:c>
      <x:c r="C5506" s="0" t="s">
        <x:v>21</x:v>
      </x:c>
      <x:c r="D5506" s="0" t="s">
        <x:v>22</x:v>
      </x:c>
      <x:c r="E5506" s="0" t="s">
        <x:v>74</x:v>
      </x:c>
      <x:c r="F5506" s="0" t="s">
        <x:v>20</x:v>
      </x:c>
      <x:c r="G5506" s="0" t="n">
        <x:v>173</x:v>
      </x:c>
      <x:c r="H5506" s="4" t="n">
        <x:v>50.4</x:v>
      </x:c>
      <x:c r="I5506" s="4" t="n">
        <x:v>173</x:v>
      </x:c>
      <x:c r="J5506" s="4" t="n">
        <x:v>0.291</x:v>
      </x:c>
      <x:c r="K5506" s="4">
        <x:f>I5506*J5506</x:f>
      </x:c>
      <x:c r="L5506" s="4" t="n">
        <x:v>244.643</x:v>
      </x:c>
      <x:c r="M5506" s="5">
        <x:f>J5506/2.057*100</x:f>
      </x:c>
      <x:c r="N5506" s="6">
        <x:f>M5506*L5506/100</x:f>
      </x:c>
      <x:c r="O5506" s="6">
        <x:f>H5506-N5506</x:f>
      </x:c>
    </x:row>
    <x:row r="5507" spans="1:25">
      <x:c r="A5507" s="0" t="s">
        <x:v>79</x:v>
      </x:c>
      <x:c r="B5507" s="0" t="n">
        <x:v>3193</x:v>
      </x:c>
      <x:c r="C5507" s="0" t="s">
        <x:v>21</x:v>
      </x:c>
      <x:c r="D5507" s="0" t="s">
        <x:v>33</x:v>
      </x:c>
      <x:c r="E5507" s="0" t="s">
        <x:v>73</x:v>
      </x:c>
      <x:c r="F5507" s="0" t="s">
        <x:v>20</x:v>
      </x:c>
      <x:c r="G5507" s="0" t="n">
        <x:v>173</x:v>
      </x:c>
      <x:c r="H5507" s="4" t="n">
        <x:v>46.018</x:v>
      </x:c>
      <x:c r="I5507" s="4" t="n">
        <x:v>173</x:v>
      </x:c>
      <x:c r="J5507" s="4" t="n">
        <x:v>0.266</x:v>
      </x:c>
      <x:c r="K5507" s="4">
        <x:f>I5507*J5507</x:f>
      </x:c>
      <x:c r="L5507" s="4" t="n">
        <x:v>244.643</x:v>
      </x:c>
      <x:c r="M5507" s="5">
        <x:f>J5507/2.057*100</x:f>
      </x:c>
      <x:c r="N5507" s="6">
        <x:f>M5507*L5507/100</x:f>
      </x:c>
      <x:c r="O5507" s="6">
        <x:f>H5507-N5507</x:f>
      </x:c>
    </x:row>
    <x:row r="5508" spans="1:25">
      <x:c r="A5508" s="0" t="s">
        <x:v>79</x:v>
      </x:c>
      <x:c r="B5508" s="0" t="n">
        <x:v>3193</x:v>
      </x:c>
      <x:c r="C5508" s="0" t="s">
        <x:v>21</x:v>
      </x:c>
      <x:c r="D5508" s="0" t="s">
        <x:v>33</x:v>
      </x:c>
      <x:c r="E5508" s="0" t="s">
        <x:v>73</x:v>
      </x:c>
      <x:c r="F5508" s="0" t="s">
        <x:v>26</x:v>
      </x:c>
      <x:c r="G5508" s="0" t="n">
        <x:v>173</x:v>
      </x:c>
      <x:c r="H5508" s="4" t="n">
        <x:v>13.499</x:v>
      </x:c>
      <x:c r="I5508" s="4" t="n">
        <x:v>173</x:v>
      </x:c>
      <x:c r="J5508" s="4" t="n">
        <x:v>0.078</x:v>
      </x:c>
      <x:c r="K5508" s="4">
        <x:f>I5508*J5508</x:f>
      </x:c>
      <x:c r="L5508" s="4" t="n">
        <x:v>244.643</x:v>
      </x:c>
      <x:c r="M5508" s="5">
        <x:f>J5508/2.057*100</x:f>
      </x:c>
      <x:c r="N5508" s="6">
        <x:f>M5508*L5508/100</x:f>
      </x:c>
      <x:c r="O5508" s="6">
        <x:f>H5508-N5508</x:f>
      </x:c>
    </x:row>
    <x:row r="5509" spans="1:25">
      <x:c r="A5509" s="0" t="s">
        <x:v>79</x:v>
      </x:c>
      <x:c r="B5509" s="0" t="n">
        <x:v>3193</x:v>
      </x:c>
      <x:c r="C5509" s="0" t="s">
        <x:v>21</x:v>
      </x:c>
      <x:c r="D5509" s="0" t="s">
        <x:v>36</x:v>
      </x:c>
      <x:c r="E5509" s="0" t="s">
        <x:v>75</x:v>
      </x:c>
      <x:c r="F5509" s="0" t="s">
        <x:v>26</x:v>
      </x:c>
      <x:c r="G5509" s="0" t="n">
        <x:v>173</x:v>
      </x:c>
      <x:c r="H5509" s="4" t="n">
        <x:v>72.66</x:v>
      </x:c>
      <x:c r="I5509" s="4" t="n">
        <x:v>173</x:v>
      </x:c>
      <x:c r="J5509" s="4" t="n">
        <x:v>0.42</x:v>
      </x:c>
      <x:c r="K5509" s="4">
        <x:f>I5509*J5509</x:f>
      </x:c>
      <x:c r="L5509" s="4" t="n">
        <x:v>244.643</x:v>
      </x:c>
      <x:c r="M5509" s="5">
        <x:f>J5509/2.057*100</x:f>
      </x:c>
      <x:c r="N5509" s="6">
        <x:f>M5509*L5509/100</x:f>
      </x:c>
      <x:c r="O5509" s="6">
        <x:f>H5509-N5509</x:f>
      </x:c>
    </x:row>
    <x:row r="5510" spans="1:25">
      <x:c r="A5510" s="0" t="s">
        <x:v>79</x:v>
      </x:c>
      <x:c r="B5510" s="0" t="n">
        <x:v>3193</x:v>
      </x:c>
      <x:c r="C5510" s="0" t="s">
        <x:v>21</x:v>
      </x:c>
      <x:c r="D5510" s="0" t="s">
        <x:v>36</x:v>
      </x:c>
      <x:c r="E5510" s="0" t="s">
        <x:v>76</x:v>
      </x:c>
      <x:c r="F5510" s="0" t="s">
        <x:v>26</x:v>
      </x:c>
      <x:c r="G5510" s="0" t="n">
        <x:v>173</x:v>
      </x:c>
      <x:c r="H5510" s="4" t="n">
        <x:v>72.663</x:v>
      </x:c>
      <x:c r="I5510" s="4" t="n">
        <x:v>173</x:v>
      </x:c>
      <x:c r="J5510" s="4" t="n">
        <x:v>0.42</x:v>
      </x:c>
      <x:c r="K5510" s="4">
        <x:f>I5510*J5510</x:f>
      </x:c>
      <x:c r="L5510" s="4" t="n">
        <x:v>244.643</x:v>
      </x:c>
      <x:c r="M5510" s="5">
        <x:f>J5510/2.057*100</x:f>
      </x:c>
      <x:c r="N5510" s="6">
        <x:f>M5510*L5510/100</x:f>
      </x:c>
      <x:c r="O5510" s="6">
        <x:f>H5510-N5510</x:f>
      </x:c>
    </x:row>
    <x:row r="5511" spans="1:25">
      <x:c r="A5511" s="0" t="s">
        <x:v>97</x:v>
      </x:c>
      <x:c r="B5511" s="0" t="n">
        <x:v>3195</x:v>
      </x:c>
      <x:c r="C5511" s="0" t="s">
        <x:v>21</x:v>
      </x:c>
      <x:c r="D5511" s="0" t="s">
        <x:v>22</x:v>
      </x:c>
      <x:c r="E5511" s="0" t="s">
        <x:v>35</x:v>
      </x:c>
      <x:c r="F5511" s="0" t="s">
        <x:v>20</x:v>
      </x:c>
      <x:c r="G5511" s="0" t="n">
        <x:v>173</x:v>
      </x:c>
      <x:c r="H5511" s="4" t="n">
        <x:v>50.4</x:v>
      </x:c>
      <x:c r="I5511" s="4" t="n">
        <x:v>173</x:v>
      </x:c>
      <x:c r="J5511" s="4" t="n">
        <x:v>0.291</x:v>
      </x:c>
      <x:c r="K5511" s="4">
        <x:f>I5511*J5511</x:f>
      </x:c>
      <x:c r="L5511" s="4" t="n">
        <x:v>245.506</x:v>
      </x:c>
      <x:c r="M5511" s="5">
        <x:f>J5511/2.057*100</x:f>
      </x:c>
      <x:c r="N5511" s="6">
        <x:f>M5511*L5511/100</x:f>
      </x:c>
      <x:c r="O5511" s="6">
        <x:f>H5511-N5511</x:f>
      </x:c>
    </x:row>
    <x:row r="5512" spans="1:25">
      <x:c r="A5512" s="0" t="s">
        <x:v>97</x:v>
      </x:c>
      <x:c r="B5512" s="0" t="n">
        <x:v>3195</x:v>
      </x:c>
      <x:c r="C5512" s="0" t="s">
        <x:v>21</x:v>
      </x:c>
      <x:c r="D5512" s="0" t="s">
        <x:v>33</x:v>
      </x:c>
      <x:c r="E5512" s="0" t="s">
        <x:v>34</x:v>
      </x:c>
      <x:c r="F5512" s="0" t="s">
        <x:v>20</x:v>
      </x:c>
      <x:c r="G5512" s="0" t="n">
        <x:v>173</x:v>
      </x:c>
      <x:c r="H5512" s="4" t="n">
        <x:v>46.018</x:v>
      </x:c>
      <x:c r="I5512" s="4" t="n">
        <x:v>173</x:v>
      </x:c>
      <x:c r="J5512" s="4" t="n">
        <x:v>0.266</x:v>
      </x:c>
      <x:c r="K5512" s="4">
        <x:f>I5512*J5512</x:f>
      </x:c>
      <x:c r="L5512" s="4" t="n">
        <x:v>245.506</x:v>
      </x:c>
      <x:c r="M5512" s="5">
        <x:f>J5512/2.057*100</x:f>
      </x:c>
      <x:c r="N5512" s="6">
        <x:f>M5512*L5512/100</x:f>
      </x:c>
      <x:c r="O5512" s="6">
        <x:f>H5512-N5512</x:f>
      </x:c>
    </x:row>
    <x:row r="5513" spans="1:25">
      <x:c r="A5513" s="0" t="s">
        <x:v>97</x:v>
      </x:c>
      <x:c r="B5513" s="0" t="n">
        <x:v>3195</x:v>
      </x:c>
      <x:c r="C5513" s="0" t="s">
        <x:v>21</x:v>
      </x:c>
      <x:c r="D5513" s="0" t="s">
        <x:v>22</x:v>
      </x:c>
      <x:c r="E5513" s="0" t="s">
        <x:v>35</x:v>
      </x:c>
      <x:c r="F5513" s="0" t="s">
        <x:v>20</x:v>
      </x:c>
      <x:c r="G5513" s="0" t="n">
        <x:v>173</x:v>
      </x:c>
      <x:c r="H5513" s="4" t="n">
        <x:v>50.4</x:v>
      </x:c>
      <x:c r="I5513" s="4" t="n">
        <x:v>173</x:v>
      </x:c>
      <x:c r="J5513" s="4" t="n">
        <x:v>0.291</x:v>
      </x:c>
      <x:c r="K5513" s="4">
        <x:f>I5513*J5513</x:f>
      </x:c>
      <x:c r="L5513" s="4" t="n">
        <x:v>245.506</x:v>
      </x:c>
      <x:c r="M5513" s="5">
        <x:f>J5513/2.057*100</x:f>
      </x:c>
      <x:c r="N5513" s="6">
        <x:f>M5513*L5513/100</x:f>
      </x:c>
      <x:c r="O5513" s="6">
        <x:f>H5513-N5513</x:f>
      </x:c>
    </x:row>
    <x:row r="5514" spans="1:25">
      <x:c r="A5514" s="0" t="s">
        <x:v>97</x:v>
      </x:c>
      <x:c r="B5514" s="0" t="n">
        <x:v>3195</x:v>
      </x:c>
      <x:c r="C5514" s="0" t="s">
        <x:v>21</x:v>
      </x:c>
      <x:c r="D5514" s="0" t="s">
        <x:v>22</x:v>
      </x:c>
      <x:c r="E5514" s="0" t="s">
        <x:v>35</x:v>
      </x:c>
      <x:c r="F5514" s="0" t="s">
        <x:v>20</x:v>
      </x:c>
      <x:c r="G5514" s="0" t="n">
        <x:v>173</x:v>
      </x:c>
      <x:c r="H5514" s="4" t="n">
        <x:v>50.4</x:v>
      </x:c>
      <x:c r="I5514" s="4" t="n">
        <x:v>173</x:v>
      </x:c>
      <x:c r="J5514" s="4" t="n">
        <x:v>0.291</x:v>
      </x:c>
      <x:c r="K5514" s="4">
        <x:f>I5514*J5514</x:f>
      </x:c>
      <x:c r="L5514" s="4" t="n">
        <x:v>245.506</x:v>
      </x:c>
      <x:c r="M5514" s="5">
        <x:f>J5514/2.057*100</x:f>
      </x:c>
      <x:c r="N5514" s="6">
        <x:f>M5514*L5514/100</x:f>
      </x:c>
      <x:c r="O5514" s="6">
        <x:f>H5514-N5514</x:f>
      </x:c>
    </x:row>
    <x:row r="5515" spans="1:25">
      <x:c r="A5515" s="0" t="s">
        <x:v>97</x:v>
      </x:c>
      <x:c r="B5515" s="0" t="n">
        <x:v>3195</x:v>
      </x:c>
      <x:c r="C5515" s="0" t="s">
        <x:v>21</x:v>
      </x:c>
      <x:c r="D5515" s="0" t="s">
        <x:v>33</x:v>
      </x:c>
      <x:c r="E5515" s="0" t="s">
        <x:v>34</x:v>
      </x:c>
      <x:c r="F5515" s="0" t="s">
        <x:v>26</x:v>
      </x:c>
      <x:c r="G5515" s="0" t="n">
        <x:v>173</x:v>
      </x:c>
      <x:c r="H5515" s="4" t="n">
        <x:v>13.5</x:v>
      </x:c>
      <x:c r="I5515" s="4" t="n">
        <x:v>173</x:v>
      </x:c>
      <x:c r="J5515" s="4" t="n">
        <x:v>0.078</x:v>
      </x:c>
      <x:c r="K5515" s="4">
        <x:f>I5515*J5515</x:f>
      </x:c>
      <x:c r="L5515" s="4" t="n">
        <x:v>245.506</x:v>
      </x:c>
      <x:c r="M5515" s="5">
        <x:f>J5515/2.057*100</x:f>
      </x:c>
      <x:c r="N5515" s="6">
        <x:f>M5515*L5515/100</x:f>
      </x:c>
      <x:c r="O5515" s="6">
        <x:f>H5515-N5515</x:f>
      </x:c>
    </x:row>
    <x:row r="5516" spans="1:25">
      <x:c r="A5516" s="0" t="s">
        <x:v>97</x:v>
      </x:c>
      <x:c r="B5516" s="0" t="n">
        <x:v>3195</x:v>
      </x:c>
      <x:c r="C5516" s="0" t="s">
        <x:v>21</x:v>
      </x:c>
      <x:c r="D5516" s="0" t="s">
        <x:v>36</x:v>
      </x:c>
      <x:c r="E5516" s="0" t="s">
        <x:v>37</x:v>
      </x:c>
      <x:c r="F5516" s="0" t="s">
        <x:v>26</x:v>
      </x:c>
      <x:c r="G5516" s="0" t="n">
        <x:v>173</x:v>
      </x:c>
      <x:c r="H5516" s="4" t="n">
        <x:v>72.66</x:v>
      </x:c>
      <x:c r="I5516" s="4" t="n">
        <x:v>173</x:v>
      </x:c>
      <x:c r="J5516" s="4" t="n">
        <x:v>0.42</x:v>
      </x:c>
      <x:c r="K5516" s="4">
        <x:f>I5516*J5516</x:f>
      </x:c>
      <x:c r="L5516" s="4" t="n">
        <x:v>245.506</x:v>
      </x:c>
      <x:c r="M5516" s="5">
        <x:f>J5516/2.057*100</x:f>
      </x:c>
      <x:c r="N5516" s="6">
        <x:f>M5516*L5516/100</x:f>
      </x:c>
      <x:c r="O5516" s="6">
        <x:f>H5516-N5516</x:f>
      </x:c>
    </x:row>
    <x:row r="5517" spans="1:25">
      <x:c r="A5517" s="0" t="s">
        <x:v>97</x:v>
      </x:c>
      <x:c r="B5517" s="0" t="n">
        <x:v>3195</x:v>
      </x:c>
      <x:c r="C5517" s="0" t="s">
        <x:v>21</x:v>
      </x:c>
      <x:c r="D5517" s="0" t="s">
        <x:v>36</x:v>
      </x:c>
      <x:c r="E5517" s="0" t="s">
        <x:v>38</x:v>
      </x:c>
      <x:c r="F5517" s="0" t="s">
        <x:v>26</x:v>
      </x:c>
      <x:c r="G5517" s="0" t="n">
        <x:v>173</x:v>
      </x:c>
      <x:c r="H5517" s="4" t="n">
        <x:v>72.66</x:v>
      </x:c>
      <x:c r="I5517" s="4" t="n">
        <x:v>173</x:v>
      </x:c>
      <x:c r="J5517" s="4" t="n">
        <x:v>0.42</x:v>
      </x:c>
      <x:c r="K5517" s="4">
        <x:f>I5517*J5517</x:f>
      </x:c>
      <x:c r="L5517" s="4" t="n">
        <x:v>245.506</x:v>
      </x:c>
      <x:c r="M5517" s="5">
        <x:f>J5517/2.057*100</x:f>
      </x:c>
      <x:c r="N5517" s="6">
        <x:f>M5517*L5517/100</x:f>
      </x:c>
      <x:c r="O5517" s="6">
        <x:f>H5517-N5517</x:f>
      </x:c>
    </x:row>
    <x:row r="5518" spans="1:25">
      <x:c r="A5518" s="0" t="s">
        <x:v>41</x:v>
      </x:c>
      <x:c r="B5518" s="0" t="n">
        <x:v>3202</x:v>
      </x:c>
      <x:c r="C5518" s="0" t="s">
        <x:v>21</x:v>
      </x:c>
      <x:c r="D5518" s="0" t="s">
        <x:v>42</x:v>
      </x:c>
      <x:c r="E5518" s="0" t="s">
        <x:v>44</x:v>
      </x:c>
      <x:c r="F5518" s="0" t="s">
        <x:v>20</x:v>
      </x:c>
      <x:c r="G5518" s="0" t="n">
        <x:v>100</x:v>
      </x:c>
      <x:c r="H5518" s="4" t="n">
        <x:v>30</x:v>
      </x:c>
      <x:c r="I5518" s="4" t="n">
        <x:v>100</x:v>
      </x:c>
      <x:c r="J5518" s="4" t="n">
        <x:v>0.3</x:v>
      </x:c>
      <x:c r="K5518" s="4">
        <x:f>I5518*J5518</x:f>
      </x:c>
      <x:c r="L5518" s="4" t="n">
        <x:v>342.805</x:v>
      </x:c>
      <x:c r="M5518" s="5">
        <x:f>J5518/3.83*100</x:f>
      </x:c>
      <x:c r="N5518" s="6">
        <x:f>M5518*L5518/100</x:f>
      </x:c>
      <x:c r="O5518" s="6">
        <x:f>H5518-N5518</x:f>
      </x:c>
    </x:row>
    <x:row r="5519" spans="1:25">
      <x:c r="A5519" s="0" t="s">
        <x:v>41</x:v>
      </x:c>
      <x:c r="B5519" s="0" t="n">
        <x:v>3202</x:v>
      </x:c>
      <x:c r="C5519" s="0" t="s">
        <x:v>21</x:v>
      </x:c>
      <x:c r="D5519" s="0" t="s">
        <x:v>42</x:v>
      </x:c>
      <x:c r="E5519" s="0" t="s">
        <x:v>43</x:v>
      </x:c>
      <x:c r="F5519" s="0" t="s">
        <x:v>20</x:v>
      </x:c>
      <x:c r="G5519" s="0" t="n">
        <x:v>100</x:v>
      </x:c>
      <x:c r="H5519" s="4" t="n">
        <x:v>30</x:v>
      </x:c>
      <x:c r="I5519" s="4" t="n">
        <x:v>100</x:v>
      </x:c>
      <x:c r="J5519" s="4" t="n">
        <x:v>0.3</x:v>
      </x:c>
      <x:c r="K5519" s="4">
        <x:f>I5519*J5519</x:f>
      </x:c>
      <x:c r="L5519" s="4" t="n">
        <x:v>342.805</x:v>
      </x:c>
      <x:c r="M5519" s="5">
        <x:f>J5519/3.83*100</x:f>
      </x:c>
      <x:c r="N5519" s="6">
        <x:f>M5519*L5519/100</x:f>
      </x:c>
      <x:c r="O5519" s="6">
        <x:f>H5519-N5519</x:f>
      </x:c>
    </x:row>
    <x:row r="5520" spans="1:25">
      <x:c r="A5520" s="0" t="s">
        <x:v>41</x:v>
      </x:c>
      <x:c r="B5520" s="0" t="n">
        <x:v>3202</x:v>
      </x:c>
      <x:c r="C5520" s="0" t="s">
        <x:v>21</x:v>
      </x:c>
      <x:c r="D5520" s="0" t="s">
        <x:v>33</x:v>
      </x:c>
      <x:c r="E5520" s="0" t="s">
        <x:v>45</x:v>
      </x:c>
      <x:c r="F5520" s="0" t="s">
        <x:v>26</x:v>
      </x:c>
      <x:c r="G5520" s="0" t="n">
        <x:v>100</x:v>
      </x:c>
      <x:c r="H5520" s="4" t="n">
        <x:v>148</x:v>
      </x:c>
      <x:c r="I5520" s="4" t="n">
        <x:v>100</x:v>
      </x:c>
      <x:c r="J5520" s="4" t="n">
        <x:v>1.48</x:v>
      </x:c>
      <x:c r="K5520" s="4">
        <x:f>I5520*J5520</x:f>
      </x:c>
      <x:c r="L5520" s="4" t="n">
        <x:v>342.805</x:v>
      </x:c>
      <x:c r="M5520" s="5">
        <x:f>J5520/3.83*100</x:f>
      </x:c>
      <x:c r="N5520" s="6">
        <x:f>M5520*L5520/100</x:f>
      </x:c>
      <x:c r="O5520" s="6">
        <x:f>H5520-N5520</x:f>
      </x:c>
    </x:row>
    <x:row r="5521" spans="1:25">
      <x:c r="A5521" s="0" t="s">
        <x:v>41</x:v>
      </x:c>
      <x:c r="B5521" s="0" t="n">
        <x:v>3202</x:v>
      </x:c>
      <x:c r="C5521" s="0" t="s">
        <x:v>21</x:v>
      </x:c>
      <x:c r="D5521" s="0" t="s">
        <x:v>150</x:v>
      </x:c>
      <x:c r="E5521" s="0" t="s">
        <x:v>46</x:v>
      </x:c>
      <x:c r="F5521" s="0" t="s">
        <x:v>26</x:v>
      </x:c>
      <x:c r="G5521" s="0" t="n">
        <x:v>100</x:v>
      </x:c>
      <x:c r="H5521" s="4" t="n">
        <x:v>175.001</x:v>
      </x:c>
      <x:c r="I5521" s="4" t="n">
        <x:v>100</x:v>
      </x:c>
      <x:c r="J5521" s="4" t="n">
        <x:v>1.75</x:v>
      </x:c>
      <x:c r="K5521" s="4">
        <x:f>I5521*J5521</x:f>
      </x:c>
      <x:c r="L5521" s="4" t="n">
        <x:v>342.805</x:v>
      </x:c>
      <x:c r="M5521" s="5">
        <x:f>J5521/3.83*100</x:f>
      </x:c>
      <x:c r="N5521" s="6">
        <x:f>M5521*L5521/100</x:f>
      </x:c>
      <x:c r="O5521" s="6">
        <x:f>H5521-N5521</x:f>
      </x:c>
    </x:row>
    <x:row r="5522" spans="1:25">
      <x:c r="A5522" s="0" t="s">
        <x:v>94</x:v>
      </x:c>
      <x:c r="B5522" s="0" t="n">
        <x:v>3203</x:v>
      </x:c>
      <x:c r="C5522" s="0" t="s">
        <x:v>21</x:v>
      </x:c>
      <x:c r="D5522" s="0" t="s">
        <x:v>42</x:v>
      </x:c>
      <x:c r="E5522" s="0" t="s">
        <x:v>43</x:v>
      </x:c>
      <x:c r="F5522" s="0" t="s">
        <x:v>20</x:v>
      </x:c>
      <x:c r="G5522" s="0" t="n">
        <x:v>100</x:v>
      </x:c>
      <x:c r="H5522" s="4" t="n">
        <x:v>30</x:v>
      </x:c>
      <x:c r="I5522" s="4" t="n">
        <x:v>100</x:v>
      </x:c>
      <x:c r="J5522" s="4" t="n">
        <x:v>0.3</x:v>
      </x:c>
      <x:c r="K5522" s="4">
        <x:f>I5522*J5522</x:f>
      </x:c>
      <x:c r="L5522" s="4" t="n">
        <x:v>356.596</x:v>
      </x:c>
      <x:c r="M5522" s="5">
        <x:f>J5522/3.83*100</x:f>
      </x:c>
      <x:c r="N5522" s="6">
        <x:f>M5522*L5522/100</x:f>
      </x:c>
      <x:c r="O5522" s="6">
        <x:f>H5522-N5522</x:f>
      </x:c>
    </x:row>
    <x:row r="5523" spans="1:25">
      <x:c r="A5523" s="0" t="s">
        <x:v>94</x:v>
      </x:c>
      <x:c r="B5523" s="0" t="n">
        <x:v>3203</x:v>
      </x:c>
      <x:c r="C5523" s="0" t="s">
        <x:v>21</x:v>
      </x:c>
      <x:c r="D5523" s="0" t="s">
        <x:v>42</x:v>
      </x:c>
      <x:c r="E5523" s="0" t="s">
        <x:v>44</x:v>
      </x:c>
      <x:c r="F5523" s="0" t="s">
        <x:v>20</x:v>
      </x:c>
      <x:c r="G5523" s="0" t="n">
        <x:v>100</x:v>
      </x:c>
      <x:c r="H5523" s="4" t="n">
        <x:v>30</x:v>
      </x:c>
      <x:c r="I5523" s="4" t="n">
        <x:v>100</x:v>
      </x:c>
      <x:c r="J5523" s="4" t="n">
        <x:v>0.3</x:v>
      </x:c>
      <x:c r="K5523" s="4">
        <x:f>I5523*J5523</x:f>
      </x:c>
      <x:c r="L5523" s="4" t="n">
        <x:v>356.596</x:v>
      </x:c>
      <x:c r="M5523" s="5">
        <x:f>J5523/3.83*100</x:f>
      </x:c>
      <x:c r="N5523" s="6">
        <x:f>M5523*L5523/100</x:f>
      </x:c>
      <x:c r="O5523" s="6">
        <x:f>H5523-N5523</x:f>
      </x:c>
    </x:row>
    <x:row r="5524" spans="1:25">
      <x:c r="A5524" s="0" t="s">
        <x:v>94</x:v>
      </x:c>
      <x:c r="B5524" s="0" t="n">
        <x:v>3203</x:v>
      </x:c>
      <x:c r="C5524" s="0" t="s">
        <x:v>21</x:v>
      </x:c>
      <x:c r="D5524" s="0" t="s">
        <x:v>33</x:v>
      </x:c>
      <x:c r="E5524" s="0" t="s">
        <x:v>45</x:v>
      </x:c>
      <x:c r="F5524" s="0" t="s">
        <x:v>26</x:v>
      </x:c>
      <x:c r="G5524" s="0" t="n">
        <x:v>100</x:v>
      </x:c>
      <x:c r="H5524" s="4" t="n">
        <x:v>148.001</x:v>
      </x:c>
      <x:c r="I5524" s="4" t="n">
        <x:v>100</x:v>
      </x:c>
      <x:c r="J5524" s="4" t="n">
        <x:v>1.48</x:v>
      </x:c>
      <x:c r="K5524" s="4">
        <x:f>I5524*J5524</x:f>
      </x:c>
      <x:c r="L5524" s="4" t="n">
        <x:v>356.596</x:v>
      </x:c>
      <x:c r="M5524" s="5">
        <x:f>J5524/3.83*100</x:f>
      </x:c>
      <x:c r="N5524" s="6">
        <x:f>M5524*L5524/100</x:f>
      </x:c>
      <x:c r="O5524" s="6">
        <x:f>H5524-N5524</x:f>
      </x:c>
    </x:row>
    <x:row r="5525" spans="1:25">
      <x:c r="A5525" s="0" t="s">
        <x:v>94</x:v>
      </x:c>
      <x:c r="B5525" s="0" t="n">
        <x:v>3203</x:v>
      </x:c>
      <x:c r="C5525" s="0" t="s">
        <x:v>21</x:v>
      </x:c>
      <x:c r="D5525" s="0" t="s">
        <x:v>150</x:v>
      </x:c>
      <x:c r="E5525" s="0" t="s">
        <x:v>46</x:v>
      </x:c>
      <x:c r="F5525" s="0" t="s">
        <x:v>26</x:v>
      </x:c>
      <x:c r="G5525" s="0" t="n">
        <x:v>100</x:v>
      </x:c>
      <x:c r="H5525" s="4" t="n">
        <x:v>175</x:v>
      </x:c>
      <x:c r="I5525" s="4" t="n">
        <x:v>100</x:v>
      </x:c>
      <x:c r="J5525" s="4" t="n">
        <x:v>1.75</x:v>
      </x:c>
      <x:c r="K5525" s="4">
        <x:f>I5525*J5525</x:f>
      </x:c>
      <x:c r="L5525" s="4" t="n">
        <x:v>356.596</x:v>
      </x:c>
      <x:c r="M5525" s="5">
        <x:f>J5525/3.83*100</x:f>
      </x:c>
      <x:c r="N5525" s="6">
        <x:f>M5525*L5525/100</x:f>
      </x:c>
      <x:c r="O5525" s="6">
        <x:f>H5525-N5525</x:f>
      </x:c>
    </x:row>
    <x:row r="5526" spans="1:25">
      <x:c r="A5526" s="0" t="s">
        <x:v>85</x:v>
      </x:c>
      <x:c r="B5526" s="0" t="n">
        <x:v>3214</x:v>
      </x:c>
      <x:c r="C5526" s="0" t="s">
        <x:v>21</x:v>
      </x:c>
      <x:c r="D5526" s="0" t="s">
        <x:v>22</x:v>
      </x:c>
      <x:c r="E5526" s="0" t="s">
        <x:v>74</x:v>
      </x:c>
      <x:c r="F5526" s="0" t="s">
        <x:v>20</x:v>
      </x:c>
      <x:c r="G5526" s="0" t="n">
        <x:v>102</x:v>
      </x:c>
      <x:c r="H5526" s="4" t="n">
        <x:v>50.4</x:v>
      </x:c>
      <x:c r="I5526" s="4" t="n">
        <x:v>102</x:v>
      </x:c>
      <x:c r="J5526" s="4" t="n">
        <x:v>0.494</x:v>
      </x:c>
      <x:c r="K5526" s="4">
        <x:f>I5526*J5526</x:f>
      </x:c>
      <x:c r="L5526" s="4" t="n">
        <x:v>134.724</x:v>
      </x:c>
      <x:c r="M5526" s="5">
        <x:f>J5526/2.851*100</x:f>
      </x:c>
      <x:c r="N5526" s="6">
        <x:f>M5526*L5526/100</x:f>
      </x:c>
      <x:c r="O5526" s="6">
        <x:f>H5526-N5526</x:f>
      </x:c>
    </x:row>
    <x:row r="5527" spans="1:25">
      <x:c r="A5527" s="0" t="s">
        <x:v>85</x:v>
      </x:c>
      <x:c r="B5527" s="0" t="n">
        <x:v>3214</x:v>
      </x:c>
      <x:c r="C5527" s="0" t="s">
        <x:v>21</x:v>
      </x:c>
      <x:c r="D5527" s="0" t="s">
        <x:v>22</x:v>
      </x:c>
      <x:c r="E5527" s="0" t="s">
        <x:v>74</x:v>
      </x:c>
      <x:c r="F5527" s="0" t="s">
        <x:v>20</x:v>
      </x:c>
      <x:c r="G5527" s="0" t="n">
        <x:v>102</x:v>
      </x:c>
      <x:c r="H5527" s="4" t="n">
        <x:v>50.4</x:v>
      </x:c>
      <x:c r="I5527" s="4" t="n">
        <x:v>102</x:v>
      </x:c>
      <x:c r="J5527" s="4" t="n">
        <x:v>0.494</x:v>
      </x:c>
      <x:c r="K5527" s="4">
        <x:f>I5527*J5527</x:f>
      </x:c>
      <x:c r="L5527" s="4" t="n">
        <x:v>134.724</x:v>
      </x:c>
      <x:c r="M5527" s="5">
        <x:f>J5527/2.851*100</x:f>
      </x:c>
      <x:c r="N5527" s="6">
        <x:f>M5527*L5527/100</x:f>
      </x:c>
      <x:c r="O5527" s="6">
        <x:f>H5527-N5527</x:f>
      </x:c>
    </x:row>
    <x:row r="5528" spans="1:25">
      <x:c r="A5528" s="0" t="s">
        <x:v>85</x:v>
      </x:c>
      <x:c r="B5528" s="0" t="n">
        <x:v>3214</x:v>
      </x:c>
      <x:c r="C5528" s="0" t="s">
        <x:v>21</x:v>
      </x:c>
      <x:c r="D5528" s="0" t="s">
        <x:v>22</x:v>
      </x:c>
      <x:c r="E5528" s="0" t="s">
        <x:v>74</x:v>
      </x:c>
      <x:c r="F5528" s="0" t="s">
        <x:v>20</x:v>
      </x:c>
      <x:c r="G5528" s="0" t="n">
        <x:v>102</x:v>
      </x:c>
      <x:c r="H5528" s="4" t="n">
        <x:v>50.4</x:v>
      </x:c>
      <x:c r="I5528" s="4" t="n">
        <x:v>102</x:v>
      </x:c>
      <x:c r="J5528" s="4" t="n">
        <x:v>0.494</x:v>
      </x:c>
      <x:c r="K5528" s="4">
        <x:f>I5528*J5528</x:f>
      </x:c>
      <x:c r="L5528" s="4" t="n">
        <x:v>134.724</x:v>
      </x:c>
      <x:c r="M5528" s="5">
        <x:f>J5528/2.851*100</x:f>
      </x:c>
      <x:c r="N5528" s="6">
        <x:f>M5528*L5528/100</x:f>
      </x:c>
      <x:c r="O5528" s="6">
        <x:f>H5528-N5528</x:f>
      </x:c>
    </x:row>
    <x:row r="5529" spans="1:25">
      <x:c r="A5529" s="0" t="s">
        <x:v>85</x:v>
      </x:c>
      <x:c r="B5529" s="0" t="n">
        <x:v>3214</x:v>
      </x:c>
      <x:c r="C5529" s="0" t="s">
        <x:v>21</x:v>
      </x:c>
      <x:c r="D5529" s="0" t="s">
        <x:v>33</x:v>
      </x:c>
      <x:c r="E5529" s="0" t="s">
        <x:v>73</x:v>
      </x:c>
      <x:c r="F5529" s="0" t="s">
        <x:v>20</x:v>
      </x:c>
      <x:c r="G5529" s="0" t="n">
        <x:v>102</x:v>
      </x:c>
      <x:c r="H5529" s="4" t="n">
        <x:v>46.018</x:v>
      </x:c>
      <x:c r="I5529" s="4" t="n">
        <x:v>102</x:v>
      </x:c>
      <x:c r="J5529" s="4" t="n">
        <x:v>0.451</x:v>
      </x:c>
      <x:c r="K5529" s="4">
        <x:f>I5529*J5529</x:f>
      </x:c>
      <x:c r="L5529" s="4" t="n">
        <x:v>134.724</x:v>
      </x:c>
      <x:c r="M5529" s="5">
        <x:f>J5529/2.851*100</x:f>
      </x:c>
      <x:c r="N5529" s="6">
        <x:f>M5529*L5529/100</x:f>
      </x:c>
      <x:c r="O5529" s="6">
        <x:f>H5529-N5529</x:f>
      </x:c>
    </x:row>
    <x:row r="5530" spans="1:25">
      <x:c r="A5530" s="0" t="s">
        <x:v>85</x:v>
      </x:c>
      <x:c r="B5530" s="0" t="n">
        <x:v>3214</x:v>
      </x:c>
      <x:c r="C5530" s="0" t="s">
        <x:v>21</x:v>
      </x:c>
      <x:c r="D5530" s="0" t="s">
        <x:v>33</x:v>
      </x:c>
      <x:c r="E5530" s="0" t="s">
        <x:v>73</x:v>
      </x:c>
      <x:c r="F5530" s="0" t="s">
        <x:v>26</x:v>
      </x:c>
      <x:c r="G5530" s="0" t="n">
        <x:v>102</x:v>
      </x:c>
      <x:c r="H5530" s="4" t="n">
        <x:v>11.02</x:v>
      </x:c>
      <x:c r="I5530" s="4" t="n">
        <x:v>102</x:v>
      </x:c>
      <x:c r="J5530" s="4" t="n">
        <x:v>0.078</x:v>
      </x:c>
      <x:c r="K5530" s="4">
        <x:f>I5530*J5530</x:f>
      </x:c>
      <x:c r="L5530" s="4" t="n">
        <x:v>134.724</x:v>
      </x:c>
      <x:c r="M5530" s="5">
        <x:f>J5530/2.851*100</x:f>
      </x:c>
      <x:c r="N5530" s="6">
        <x:f>M5530*L5530/100</x:f>
      </x:c>
      <x:c r="O5530" s="6">
        <x:f>H5530-N5530</x:f>
      </x:c>
    </x:row>
    <x:row r="5531" spans="1:25">
      <x:c r="A5531" s="0" t="s">
        <x:v>85</x:v>
      </x:c>
      <x:c r="B5531" s="0" t="n">
        <x:v>3214</x:v>
      </x:c>
      <x:c r="C5531" s="0" t="s">
        <x:v>21</x:v>
      </x:c>
      <x:c r="D5531" s="0" t="s">
        <x:v>36</x:v>
      </x:c>
      <x:c r="E5531" s="0" t="s">
        <x:v>75</x:v>
      </x:c>
      <x:c r="F5531" s="0" t="s">
        <x:v>26</x:v>
      </x:c>
      <x:c r="G5531" s="0" t="n">
        <x:v>102</x:v>
      </x:c>
      <x:c r="H5531" s="4" t="n">
        <x:v>51.673</x:v>
      </x:c>
      <x:c r="I5531" s="4" t="n">
        <x:v>102</x:v>
      </x:c>
      <x:c r="J5531" s="4" t="n">
        <x:v>0.42</x:v>
      </x:c>
      <x:c r="K5531" s="4">
        <x:f>I5531*J5531</x:f>
      </x:c>
      <x:c r="L5531" s="4" t="n">
        <x:v>134.724</x:v>
      </x:c>
      <x:c r="M5531" s="5">
        <x:f>J5531/2.851*100</x:f>
      </x:c>
      <x:c r="N5531" s="6">
        <x:f>M5531*L5531/100</x:f>
      </x:c>
      <x:c r="O5531" s="6">
        <x:f>H5531-N5531</x:f>
      </x:c>
    </x:row>
    <x:row r="5532" spans="1:25">
      <x:c r="A5532" s="0" t="s">
        <x:v>85</x:v>
      </x:c>
      <x:c r="B5532" s="0" t="n">
        <x:v>3214</x:v>
      </x:c>
      <x:c r="C5532" s="0" t="s">
        <x:v>21</x:v>
      </x:c>
      <x:c r="D5532" s="0" t="s">
        <x:v>36</x:v>
      </x:c>
      <x:c r="E5532" s="0" t="s">
        <x:v>76</x:v>
      </x:c>
      <x:c r="F5532" s="0" t="s">
        <x:v>26</x:v>
      </x:c>
      <x:c r="G5532" s="0" t="n">
        <x:v>102</x:v>
      </x:c>
      <x:c r="H5532" s="4" t="n">
        <x:v>62.152</x:v>
      </x:c>
      <x:c r="I5532" s="4" t="n">
        <x:v>102</x:v>
      </x:c>
      <x:c r="J5532" s="4" t="n">
        <x:v>0.42</x:v>
      </x:c>
      <x:c r="K5532" s="4">
        <x:f>I5532*J5532</x:f>
      </x:c>
      <x:c r="L5532" s="4" t="n">
        <x:v>134.724</x:v>
      </x:c>
      <x:c r="M5532" s="5">
        <x:f>J5532/2.851*100</x:f>
      </x:c>
      <x:c r="N5532" s="6">
        <x:f>M5532*L5532/100</x:f>
      </x:c>
      <x:c r="O5532" s="6">
        <x:f>H5532-N5532</x:f>
      </x:c>
    </x:row>
    <x:row r="5533" spans="1:25">
      <x:c r="A5533" s="0" t="s">
        <x:v>120</x:v>
      </x:c>
      <x:c r="B5533" s="0" t="n">
        <x:v>3215</x:v>
      </x:c>
      <x:c r="C5533" s="0" t="s">
        <x:v>21</x:v>
      </x:c>
      <x:c r="D5533" s="0" t="s">
        <x:v>22</x:v>
      </x:c>
      <x:c r="E5533" s="0" t="s">
        <x:v>74</x:v>
      </x:c>
      <x:c r="F5533" s="0" t="s">
        <x:v>20</x:v>
      </x:c>
      <x:c r="G5533" s="0" t="n">
        <x:v>173</x:v>
      </x:c>
      <x:c r="H5533" s="4" t="n">
        <x:v>38.752</x:v>
      </x:c>
      <x:c r="I5533" s="4" t="n">
        <x:v>173</x:v>
      </x:c>
      <x:c r="J5533" s="4" t="n">
        <x:v>0.224</x:v>
      </x:c>
      <x:c r="K5533" s="4">
        <x:f>I5533*J5533</x:f>
      </x:c>
      <x:c r="L5533" s="4" t="n">
        <x:v>246.376</x:v>
      </x:c>
      <x:c r="M5533" s="5">
        <x:f>J5533/1.408*100</x:f>
      </x:c>
      <x:c r="N5533" s="6">
        <x:f>M5533*L5533/100</x:f>
      </x:c>
      <x:c r="O5533" s="6">
        <x:f>H5533-N5533</x:f>
      </x:c>
    </x:row>
    <x:row r="5534" spans="1:25">
      <x:c r="A5534" s="0" t="s">
        <x:v>120</x:v>
      </x:c>
      <x:c r="B5534" s="0" t="n">
        <x:v>3215</x:v>
      </x:c>
      <x:c r="C5534" s="0" t="s">
        <x:v>21</x:v>
      </x:c>
      <x:c r="D5534" s="0" t="s">
        <x:v>33</x:v>
      </x:c>
      <x:c r="E5534" s="0" t="s">
        <x:v>73</x:v>
      </x:c>
      <x:c r="F5534" s="0" t="s">
        <x:v>20</x:v>
      </x:c>
      <x:c r="G5534" s="0" t="n">
        <x:v>173</x:v>
      </x:c>
      <x:c r="H5534" s="4" t="n">
        <x:v>46.018</x:v>
      </x:c>
      <x:c r="I5534" s="4" t="n">
        <x:v>173</x:v>
      </x:c>
      <x:c r="J5534" s="4" t="n">
        <x:v>0.266</x:v>
      </x:c>
      <x:c r="K5534" s="4">
        <x:f>I5534*J5534</x:f>
      </x:c>
      <x:c r="L5534" s="4" t="n">
        <x:v>246.376</x:v>
      </x:c>
      <x:c r="M5534" s="5">
        <x:f>J5534/1.408*100</x:f>
      </x:c>
      <x:c r="N5534" s="6">
        <x:f>M5534*L5534/100</x:f>
      </x:c>
      <x:c r="O5534" s="6">
        <x:f>H5534-N5534</x:f>
      </x:c>
    </x:row>
    <x:row r="5535" spans="1:25">
      <x:c r="A5535" s="0" t="s">
        <x:v>120</x:v>
      </x:c>
      <x:c r="B5535" s="0" t="n">
        <x:v>3215</x:v>
      </x:c>
      <x:c r="C5535" s="0" t="s">
        <x:v>21</x:v>
      </x:c>
      <x:c r="D5535" s="0" t="s">
        <x:v>33</x:v>
      </x:c>
      <x:c r="E5535" s="0" t="s">
        <x:v>73</x:v>
      </x:c>
      <x:c r="F5535" s="0" t="s">
        <x:v>26</x:v>
      </x:c>
      <x:c r="G5535" s="0" t="n">
        <x:v>173</x:v>
      </x:c>
      <x:c r="H5535" s="4" t="n">
        <x:v>13.495</x:v>
      </x:c>
      <x:c r="I5535" s="4" t="n">
        <x:v>173</x:v>
      </x:c>
      <x:c r="J5535" s="4" t="n">
        <x:v>0.078</x:v>
      </x:c>
      <x:c r="K5535" s="4">
        <x:f>I5535*J5535</x:f>
      </x:c>
      <x:c r="L5535" s="4" t="n">
        <x:v>246.376</x:v>
      </x:c>
      <x:c r="M5535" s="5">
        <x:f>J5535/1.408*100</x:f>
      </x:c>
      <x:c r="N5535" s="6">
        <x:f>M5535*L5535/100</x:f>
      </x:c>
      <x:c r="O5535" s="6">
        <x:f>H5535-N5535</x:f>
      </x:c>
    </x:row>
    <x:row r="5536" spans="1:25">
      <x:c r="A5536" s="0" t="s">
        <x:v>120</x:v>
      </x:c>
      <x:c r="B5536" s="0" t="n">
        <x:v>3215</x:v>
      </x:c>
      <x:c r="C5536" s="0" t="s">
        <x:v>21</x:v>
      </x:c>
      <x:c r="D5536" s="0" t="s">
        <x:v>36</x:v>
      </x:c>
      <x:c r="E5536" s="0" t="s">
        <x:v>75</x:v>
      </x:c>
      <x:c r="F5536" s="0" t="s">
        <x:v>26</x:v>
      </x:c>
      <x:c r="G5536" s="0" t="n">
        <x:v>173</x:v>
      </x:c>
      <x:c r="H5536" s="4" t="n">
        <x:v>72.66</x:v>
      </x:c>
      <x:c r="I5536" s="4" t="n">
        <x:v>173</x:v>
      </x:c>
      <x:c r="J5536" s="4" t="n">
        <x:v>0.42</x:v>
      </x:c>
      <x:c r="K5536" s="4">
        <x:f>I5536*J5536</x:f>
      </x:c>
      <x:c r="L5536" s="4" t="n">
        <x:v>246.376</x:v>
      </x:c>
      <x:c r="M5536" s="5">
        <x:f>J5536/1.408*100</x:f>
      </x:c>
      <x:c r="N5536" s="6">
        <x:f>M5536*L5536/100</x:f>
      </x:c>
      <x:c r="O5536" s="6">
        <x:f>H5536-N5536</x:f>
      </x:c>
    </x:row>
    <x:row r="5537" spans="1:25">
      <x:c r="A5537" s="0" t="s">
        <x:v>120</x:v>
      </x:c>
      <x:c r="B5537" s="0" t="n">
        <x:v>3215</x:v>
      </x:c>
      <x:c r="C5537" s="0" t="s">
        <x:v>21</x:v>
      </x:c>
      <x:c r="D5537" s="0" t="s">
        <x:v>36</x:v>
      </x:c>
      <x:c r="E5537" s="0" t="s">
        <x:v>76</x:v>
      </x:c>
      <x:c r="F5537" s="0" t="s">
        <x:v>26</x:v>
      </x:c>
      <x:c r="G5537" s="0" t="n">
        <x:v>173</x:v>
      </x:c>
      <x:c r="H5537" s="4" t="n">
        <x:v>72.66</x:v>
      </x:c>
      <x:c r="I5537" s="4" t="n">
        <x:v>173</x:v>
      </x:c>
      <x:c r="J5537" s="4" t="n">
        <x:v>0.42</x:v>
      </x:c>
      <x:c r="K5537" s="4">
        <x:f>I5537*J5537</x:f>
      </x:c>
      <x:c r="L5537" s="4" t="n">
        <x:v>246.376</x:v>
      </x:c>
      <x:c r="M5537" s="5">
        <x:f>J5537/1.408*100</x:f>
      </x:c>
      <x:c r="N5537" s="6">
        <x:f>M5537*L5537/100</x:f>
      </x:c>
      <x:c r="O5537" s="6">
        <x:f>H5537-N5537</x:f>
      </x:c>
    </x:row>
    <x:row r="5538" spans="1:25">
      <x:c r="A5538" s="0" t="s">
        <x:v>103</x:v>
      </x:c>
      <x:c r="B5538" s="0" t="n">
        <x:v>3216</x:v>
      </x:c>
      <x:c r="C5538" s="0" t="s">
        <x:v>21</x:v>
      </x:c>
      <x:c r="D5538" s="0" t="s">
        <x:v>22</x:v>
      </x:c>
      <x:c r="E5538" s="0" t="s">
        <x:v>23</x:v>
      </x:c>
      <x:c r="F5538" s="0" t="s">
        <x:v>20</x:v>
      </x:c>
      <x:c r="G5538" s="0" t="n">
        <x:v>117</x:v>
      </x:c>
      <x:c r="H5538" s="4" t="n">
        <x:v>43.384</x:v>
      </x:c>
      <x:c r="I5538" s="4" t="n">
        <x:v>117</x:v>
      </x:c>
      <x:c r="J5538" s="4" t="n">
        <x:v>0.371</x:v>
      </x:c>
      <x:c r="K5538" s="4">
        <x:f>I5538*J5538</x:f>
      </x:c>
      <x:c r="L5538" s="4" t="n">
        <x:v>268.187</x:v>
      </x:c>
      <x:c r="M5538" s="5">
        <x:f>J5538/3.605*100</x:f>
      </x:c>
      <x:c r="N5538" s="6">
        <x:f>M5538*L5538/100</x:f>
      </x:c>
      <x:c r="O5538" s="6">
        <x:f>H5538-N5538</x:f>
      </x:c>
    </x:row>
    <x:row r="5539" spans="1:25">
      <x:c r="A5539" s="0" t="s">
        <x:v>103</x:v>
      </x:c>
      <x:c r="B5539" s="0" t="n">
        <x:v>3216</x:v>
      </x:c>
      <x:c r="C5539" s="0" t="s">
        <x:v>21</x:v>
      </x:c>
      <x:c r="D5539" s="0" t="s">
        <x:v>22</x:v>
      </x:c>
      <x:c r="E5539" s="0" t="s">
        <x:v>23</x:v>
      </x:c>
      <x:c r="F5539" s="0" t="s">
        <x:v>20</x:v>
      </x:c>
      <x:c r="G5539" s="0" t="n">
        <x:v>117</x:v>
      </x:c>
      <x:c r="H5539" s="4" t="n">
        <x:v>43.384</x:v>
      </x:c>
      <x:c r="I5539" s="4" t="n">
        <x:v>117</x:v>
      </x:c>
      <x:c r="J5539" s="4" t="n">
        <x:v>0.371</x:v>
      </x:c>
      <x:c r="K5539" s="4">
        <x:f>I5539*J5539</x:f>
      </x:c>
      <x:c r="L5539" s="4" t="n">
        <x:v>268.187</x:v>
      </x:c>
      <x:c r="M5539" s="5">
        <x:f>J5539/3.605*100</x:f>
      </x:c>
      <x:c r="N5539" s="6">
        <x:f>M5539*L5539/100</x:f>
      </x:c>
      <x:c r="O5539" s="6">
        <x:f>H5539-N5539</x:f>
      </x:c>
    </x:row>
    <x:row r="5540" spans="1:25">
      <x:c r="A5540" s="0" t="s">
        <x:v>103</x:v>
      </x:c>
      <x:c r="B5540" s="0" t="n">
        <x:v>3216</x:v>
      </x:c>
      <x:c r="C5540" s="0" t="s">
        <x:v>21</x:v>
      </x:c>
      <x:c r="D5540" s="0" t="s">
        <x:v>22</x:v>
      </x:c>
      <x:c r="E5540" s="0" t="s">
        <x:v>23</x:v>
      </x:c>
      <x:c r="F5540" s="0" t="s">
        <x:v>20</x:v>
      </x:c>
      <x:c r="G5540" s="0" t="n">
        <x:v>117</x:v>
      </x:c>
      <x:c r="H5540" s="4" t="n">
        <x:v>43.384</x:v>
      </x:c>
      <x:c r="I5540" s="4" t="n">
        <x:v>117</x:v>
      </x:c>
      <x:c r="J5540" s="4" t="n">
        <x:v>0.371</x:v>
      </x:c>
      <x:c r="K5540" s="4">
        <x:f>I5540*J5540</x:f>
      </x:c>
      <x:c r="L5540" s="4" t="n">
        <x:v>268.187</x:v>
      </x:c>
      <x:c r="M5540" s="5">
        <x:f>J5540/3.605*100</x:f>
      </x:c>
      <x:c r="N5540" s="6">
        <x:f>M5540*L5540/100</x:f>
      </x:c>
      <x:c r="O5540" s="6">
        <x:f>H5540-N5540</x:f>
      </x:c>
    </x:row>
    <x:row r="5541" spans="1:25">
      <x:c r="A5541" s="0" t="s">
        <x:v>103</x:v>
      </x:c>
      <x:c r="B5541" s="0" t="n">
        <x:v>3216</x:v>
      </x:c>
      <x:c r="C5541" s="0" t="s">
        <x:v>21</x:v>
      </x:c>
      <x:c r="D5541" s="0" t="s">
        <x:v>22</x:v>
      </x:c>
      <x:c r="E5541" s="0" t="s">
        <x:v>23</x:v>
      </x:c>
      <x:c r="F5541" s="0" t="s">
        <x:v>20</x:v>
      </x:c>
      <x:c r="G5541" s="0" t="n">
        <x:v>117</x:v>
      </x:c>
      <x:c r="H5541" s="4" t="n">
        <x:v>43.384</x:v>
      </x:c>
      <x:c r="I5541" s="4" t="n">
        <x:v>117</x:v>
      </x:c>
      <x:c r="J5541" s="4" t="n">
        <x:v>0.371</x:v>
      </x:c>
      <x:c r="K5541" s="4">
        <x:f>I5541*J5541</x:f>
      </x:c>
      <x:c r="L5541" s="4" t="n">
        <x:v>268.187</x:v>
      </x:c>
      <x:c r="M5541" s="5">
        <x:f>J5541/3.605*100</x:f>
      </x:c>
      <x:c r="N5541" s="6">
        <x:f>M5541*L5541/100</x:f>
      </x:c>
      <x:c r="O5541" s="6">
        <x:f>H5541-N5541</x:f>
      </x:c>
    </x:row>
    <x:row r="5542" spans="1:25">
      <x:c r="A5542" s="0" t="s">
        <x:v>103</x:v>
      </x:c>
      <x:c r="B5542" s="0" t="n">
        <x:v>3216</x:v>
      </x:c>
      <x:c r="C5542" s="0" t="s">
        <x:v>21</x:v>
      </x:c>
      <x:c r="D5542" s="0" t="s">
        <x:v>22</x:v>
      </x:c>
      <x:c r="E5542" s="0" t="s">
        <x:v>23</x:v>
      </x:c>
      <x:c r="F5542" s="0" t="s">
        <x:v>20</x:v>
      </x:c>
      <x:c r="G5542" s="0" t="n">
        <x:v>117</x:v>
      </x:c>
      <x:c r="H5542" s="4" t="n">
        <x:v>39.897</x:v>
      </x:c>
      <x:c r="I5542" s="4" t="n">
        <x:v>117</x:v>
      </x:c>
      <x:c r="J5542" s="4" t="n">
        <x:v>0.341</x:v>
      </x:c>
      <x:c r="K5542" s="4">
        <x:f>I5542*J5542</x:f>
      </x:c>
      <x:c r="L5542" s="4" t="n">
        <x:v>268.187</x:v>
      </x:c>
      <x:c r="M5542" s="5">
        <x:f>J5542/3.605*100</x:f>
      </x:c>
      <x:c r="N5542" s="6">
        <x:f>M5542*L5542/100</x:f>
      </x:c>
      <x:c r="O5542" s="6">
        <x:f>H5542-N5542</x:f>
      </x:c>
    </x:row>
    <x:row r="5543" spans="1:25">
      <x:c r="A5543" s="0" t="s">
        <x:v>103</x:v>
      </x:c>
      <x:c r="B5543" s="0" t="n">
        <x:v>3216</x:v>
      </x:c>
      <x:c r="C5543" s="0" t="s">
        <x:v>21</x:v>
      </x:c>
      <x:c r="D5543" s="0" t="s">
        <x:v>28</x:v>
      </x:c>
      <x:c r="E5543" s="0" t="s">
        <x:v>19</x:v>
      </x:c>
      <x:c r="F5543" s="0" t="s">
        <x:v>26</x:v>
      </x:c>
      <x:c r="G5543" s="0" t="n">
        <x:v>117</x:v>
      </x:c>
      <x:c r="H5543" s="4" t="n">
        <x:v>30.429</x:v>
      </x:c>
      <x:c r="I5543" s="4" t="n">
        <x:v>117</x:v>
      </x:c>
      <x:c r="J5543" s="4" t="n">
        <x:v>0.26</x:v>
      </x:c>
      <x:c r="K5543" s="4">
        <x:f>I5543*J5543</x:f>
      </x:c>
      <x:c r="L5543" s="4" t="n">
        <x:v>268.187</x:v>
      </x:c>
      <x:c r="M5543" s="5">
        <x:f>J5543/3.605*100</x:f>
      </x:c>
      <x:c r="N5543" s="6">
        <x:f>M5543*L5543/100</x:f>
      </x:c>
      <x:c r="O5543" s="6">
        <x:f>H5543-N5543</x:f>
      </x:c>
    </x:row>
    <x:row r="5544" spans="1:25">
      <x:c r="A5544" s="0" t="s">
        <x:v>103</x:v>
      </x:c>
      <x:c r="B5544" s="0" t="n">
        <x:v>3216</x:v>
      </x:c>
      <x:c r="C5544" s="0" t="s">
        <x:v>21</x:v>
      </x:c>
      <x:c r="D5544" s="0" t="s">
        <x:v>28</x:v>
      </x:c>
      <x:c r="E5544" s="0" t="s">
        <x:v>23</x:v>
      </x:c>
      <x:c r="F5544" s="0" t="s">
        <x:v>26</x:v>
      </x:c>
      <x:c r="G5544" s="0" t="n">
        <x:v>117</x:v>
      </x:c>
      <x:c r="H5544" s="4" t="n">
        <x:v>177</x:v>
      </x:c>
      <x:c r="I5544" s="4" t="n">
        <x:v>117</x:v>
      </x:c>
      <x:c r="J5544" s="4" t="n">
        <x:v>1.52</x:v>
      </x:c>
      <x:c r="K5544" s="4">
        <x:f>I5544*J5544</x:f>
      </x:c>
      <x:c r="L5544" s="4" t="n">
        <x:v>268.187</x:v>
      </x:c>
      <x:c r="M5544" s="5">
        <x:f>J5544/3.605*100</x:f>
      </x:c>
      <x:c r="N5544" s="6">
        <x:f>M5544*L5544/100</x:f>
      </x:c>
      <x:c r="O5544" s="6">
        <x:f>H5544-N5544</x:f>
      </x:c>
    </x:row>
    <x:row r="5545" spans="1:25">
      <x:c r="A5545" s="0" t="s">
        <x:v>31</x:v>
      </x:c>
      <x:c r="B5545" s="0" t="n">
        <x:v>3217</x:v>
      </x:c>
      <x:c r="C5545" s="0" t="s">
        <x:v>21</x:v>
      </x:c>
      <x:c r="D5545" s="0" t="s">
        <x:v>22</x:v>
      </x:c>
      <x:c r="E5545" s="0" t="s">
        <x:v>23</x:v>
      </x:c>
      <x:c r="F5545" s="0" t="s">
        <x:v>20</x:v>
      </x:c>
      <x:c r="G5545" s="0" t="n">
        <x:v>117</x:v>
      </x:c>
      <x:c r="H5545" s="4" t="n">
        <x:v>43.384</x:v>
      </x:c>
      <x:c r="I5545" s="4" t="n">
        <x:v>117</x:v>
      </x:c>
      <x:c r="J5545" s="4" t="n">
        <x:v>0.371</x:v>
      </x:c>
      <x:c r="K5545" s="4">
        <x:f>I5545*J5545</x:f>
      </x:c>
      <x:c r="L5545" s="4" t="n">
        <x:v>257.986</x:v>
      </x:c>
      <x:c r="M5545" s="5">
        <x:f>J5545/3.234*100</x:f>
      </x:c>
      <x:c r="N5545" s="6">
        <x:f>M5545*L5545/100</x:f>
      </x:c>
      <x:c r="O5545" s="6">
        <x:f>H5545-N5545</x:f>
      </x:c>
    </x:row>
    <x:row r="5546" spans="1:25">
      <x:c r="A5546" s="0" t="s">
        <x:v>31</x:v>
      </x:c>
      <x:c r="B5546" s="0" t="n">
        <x:v>3217</x:v>
      </x:c>
      <x:c r="C5546" s="0" t="s">
        <x:v>21</x:v>
      </x:c>
      <x:c r="D5546" s="0" t="s">
        <x:v>22</x:v>
      </x:c>
      <x:c r="E5546" s="0" t="s">
        <x:v>23</x:v>
      </x:c>
      <x:c r="F5546" s="0" t="s">
        <x:v>20</x:v>
      </x:c>
      <x:c r="G5546" s="0" t="n">
        <x:v>117</x:v>
      </x:c>
      <x:c r="H5546" s="4" t="n">
        <x:v>43.384</x:v>
      </x:c>
      <x:c r="I5546" s="4" t="n">
        <x:v>117</x:v>
      </x:c>
      <x:c r="J5546" s="4" t="n">
        <x:v>0.371</x:v>
      </x:c>
      <x:c r="K5546" s="4">
        <x:f>I5546*J5546</x:f>
      </x:c>
      <x:c r="L5546" s="4" t="n">
        <x:v>257.986</x:v>
      </x:c>
      <x:c r="M5546" s="5">
        <x:f>J5546/3.234*100</x:f>
      </x:c>
      <x:c r="N5546" s="6">
        <x:f>M5546*L5546/100</x:f>
      </x:c>
      <x:c r="O5546" s="6">
        <x:f>H5546-N5546</x:f>
      </x:c>
    </x:row>
    <x:row r="5547" spans="1:25">
      <x:c r="A5547" s="0" t="s">
        <x:v>31</x:v>
      </x:c>
      <x:c r="B5547" s="0" t="n">
        <x:v>3217</x:v>
      </x:c>
      <x:c r="C5547" s="0" t="s">
        <x:v>21</x:v>
      </x:c>
      <x:c r="D5547" s="0" t="s">
        <x:v>22</x:v>
      </x:c>
      <x:c r="E5547" s="0" t="s">
        <x:v>23</x:v>
      </x:c>
      <x:c r="F5547" s="0" t="s">
        <x:v>20</x:v>
      </x:c>
      <x:c r="G5547" s="0" t="n">
        <x:v>117</x:v>
      </x:c>
      <x:c r="H5547" s="4" t="n">
        <x:v>39.897</x:v>
      </x:c>
      <x:c r="I5547" s="4" t="n">
        <x:v>117</x:v>
      </x:c>
      <x:c r="J5547" s="4" t="n">
        <x:v>0.341</x:v>
      </x:c>
      <x:c r="K5547" s="4">
        <x:f>I5547*J5547</x:f>
      </x:c>
      <x:c r="L5547" s="4" t="n">
        <x:v>257.986</x:v>
      </x:c>
      <x:c r="M5547" s="5">
        <x:f>J5547/3.234*100</x:f>
      </x:c>
      <x:c r="N5547" s="6">
        <x:f>M5547*L5547/100</x:f>
      </x:c>
      <x:c r="O5547" s="6">
        <x:f>H5547-N5547</x:f>
      </x:c>
    </x:row>
    <x:row r="5548" spans="1:25">
      <x:c r="A5548" s="0" t="s">
        <x:v>31</x:v>
      </x:c>
      <x:c r="B5548" s="0" t="n">
        <x:v>3217</x:v>
      </x:c>
      <x:c r="C5548" s="0" t="s">
        <x:v>21</x:v>
      </x:c>
      <x:c r="D5548" s="0" t="s">
        <x:v>22</x:v>
      </x:c>
      <x:c r="E5548" s="0" t="s">
        <x:v>23</x:v>
      </x:c>
      <x:c r="F5548" s="0" t="s">
        <x:v>20</x:v>
      </x:c>
      <x:c r="G5548" s="0" t="n">
        <x:v>117</x:v>
      </x:c>
      <x:c r="H5548" s="4" t="n">
        <x:v>43.384</x:v>
      </x:c>
      <x:c r="I5548" s="4" t="n">
        <x:v>117</x:v>
      </x:c>
      <x:c r="J5548" s="4" t="n">
        <x:v>0.371</x:v>
      </x:c>
      <x:c r="K5548" s="4">
        <x:f>I5548*J5548</x:f>
      </x:c>
      <x:c r="L5548" s="4" t="n">
        <x:v>257.986</x:v>
      </x:c>
      <x:c r="M5548" s="5">
        <x:f>J5548/3.234*100</x:f>
      </x:c>
      <x:c r="N5548" s="6">
        <x:f>M5548*L5548/100</x:f>
      </x:c>
      <x:c r="O5548" s="6">
        <x:f>H5548-N5548</x:f>
      </x:c>
    </x:row>
    <x:row r="5549" spans="1:25">
      <x:c r="A5549" s="0" t="s">
        <x:v>31</x:v>
      </x:c>
      <x:c r="B5549" s="0" t="n">
        <x:v>3217</x:v>
      </x:c>
      <x:c r="C5549" s="0" t="s">
        <x:v>21</x:v>
      </x:c>
      <x:c r="D5549" s="0" t="s">
        <x:v>28</x:v>
      </x:c>
      <x:c r="E5549" s="0" t="s">
        <x:v>19</x:v>
      </x:c>
      <x:c r="F5549" s="0" t="s">
        <x:v>26</x:v>
      </x:c>
      <x:c r="G5549" s="0" t="n">
        <x:v>117</x:v>
      </x:c>
      <x:c r="H5549" s="4" t="n">
        <x:v>30.43</x:v>
      </x:c>
      <x:c r="I5549" s="4" t="n">
        <x:v>117</x:v>
      </x:c>
      <x:c r="J5549" s="4" t="n">
        <x:v>0.26</x:v>
      </x:c>
      <x:c r="K5549" s="4">
        <x:f>I5549*J5549</x:f>
      </x:c>
      <x:c r="L5549" s="4" t="n">
        <x:v>257.986</x:v>
      </x:c>
      <x:c r="M5549" s="5">
        <x:f>J5549/3.234*100</x:f>
      </x:c>
      <x:c r="N5549" s="6">
        <x:f>M5549*L5549/100</x:f>
      </x:c>
      <x:c r="O5549" s="6">
        <x:f>H5549-N5549</x:f>
      </x:c>
    </x:row>
    <x:row r="5550" spans="1:25">
      <x:c r="A5550" s="0" t="s">
        <x:v>31</x:v>
      </x:c>
      <x:c r="B5550" s="0" t="n">
        <x:v>3217</x:v>
      </x:c>
      <x:c r="C5550" s="0" t="s">
        <x:v>21</x:v>
      </x:c>
      <x:c r="D5550" s="0" t="s">
        <x:v>28</x:v>
      </x:c>
      <x:c r="E5550" s="0" t="s">
        <x:v>23</x:v>
      </x:c>
      <x:c r="F5550" s="0" t="s">
        <x:v>26</x:v>
      </x:c>
      <x:c r="G5550" s="0" t="n">
        <x:v>117</x:v>
      </x:c>
      <x:c r="H5550" s="4" t="n">
        <x:v>177.84</x:v>
      </x:c>
      <x:c r="I5550" s="4" t="n">
        <x:v>117</x:v>
      </x:c>
      <x:c r="J5550" s="4" t="n">
        <x:v>1.52</x:v>
      </x:c>
      <x:c r="K5550" s="4">
        <x:f>I5550*J5550</x:f>
      </x:c>
      <x:c r="L5550" s="4" t="n">
        <x:v>257.986</x:v>
      </x:c>
      <x:c r="M5550" s="5">
        <x:f>J5550/3.234*100</x:f>
      </x:c>
      <x:c r="N5550" s="6">
        <x:f>M5550*L5550/100</x:f>
      </x:c>
      <x:c r="O5550" s="6">
        <x:f>H5550-N5550</x:f>
      </x:c>
    </x:row>
    <x:row r="5551" spans="1:25">
      <x:c r="A5551" s="0" t="s">
        <x:v>141</x:v>
      </x:c>
      <x:c r="B5551" s="0" t="n">
        <x:v>3218</x:v>
      </x:c>
      <x:c r="C5551" s="0" t="s">
        <x:v>21</x:v>
      </x:c>
      <x:c r="D5551" s="0" t="s">
        <x:v>22</x:v>
      </x:c>
      <x:c r="E5551" s="0" t="s">
        <x:v>23</x:v>
      </x:c>
      <x:c r="F5551" s="0" t="s">
        <x:v>20</x:v>
      </x:c>
      <x:c r="G5551" s="0" t="n">
        <x:v>117</x:v>
      </x:c>
      <x:c r="H5551" s="4" t="n">
        <x:v>43.384</x:v>
      </x:c>
      <x:c r="I5551" s="4" t="n">
        <x:v>117</x:v>
      </x:c>
      <x:c r="J5551" s="4" t="n">
        <x:v>0.371</x:v>
      </x:c>
      <x:c r="K5551" s="4">
        <x:f>I5551*J5551</x:f>
      </x:c>
      <x:c r="L5551" s="4" t="n">
        <x:v>259.705</x:v>
      </x:c>
      <x:c r="M5551" s="5">
        <x:f>J5551/2.492*100</x:f>
      </x:c>
      <x:c r="N5551" s="6">
        <x:f>M5551*L5551/100</x:f>
      </x:c>
      <x:c r="O5551" s="6">
        <x:f>H5551-N5551</x:f>
      </x:c>
    </x:row>
    <x:row r="5552" spans="1:25">
      <x:c r="A5552" s="0" t="s">
        <x:v>141</x:v>
      </x:c>
      <x:c r="B5552" s="0" t="n">
        <x:v>3218</x:v>
      </x:c>
      <x:c r="C5552" s="0" t="s">
        <x:v>21</x:v>
      </x:c>
      <x:c r="D5552" s="0" t="s">
        <x:v>22</x:v>
      </x:c>
      <x:c r="E5552" s="0" t="s">
        <x:v>23</x:v>
      </x:c>
      <x:c r="F5552" s="0" t="s">
        <x:v>20</x:v>
      </x:c>
      <x:c r="G5552" s="0" t="n">
        <x:v>117</x:v>
      </x:c>
      <x:c r="H5552" s="4" t="n">
        <x:v>39.897</x:v>
      </x:c>
      <x:c r="I5552" s="4" t="n">
        <x:v>117</x:v>
      </x:c>
      <x:c r="J5552" s="4" t="n">
        <x:v>0.341</x:v>
      </x:c>
      <x:c r="K5552" s="4">
        <x:f>I5552*J5552</x:f>
      </x:c>
      <x:c r="L5552" s="4" t="n">
        <x:v>259.705</x:v>
      </x:c>
      <x:c r="M5552" s="5">
        <x:f>J5552/2.492*100</x:f>
      </x:c>
      <x:c r="N5552" s="6">
        <x:f>M5552*L5552/100</x:f>
      </x:c>
      <x:c r="O5552" s="6">
        <x:f>H5552-N5552</x:f>
      </x:c>
    </x:row>
    <x:row r="5553" spans="1:25">
      <x:c r="A5553" s="0" t="s">
        <x:v>141</x:v>
      </x:c>
      <x:c r="B5553" s="0" t="n">
        <x:v>3218</x:v>
      </x:c>
      <x:c r="C5553" s="0" t="s">
        <x:v>21</x:v>
      </x:c>
      <x:c r="D5553" s="0" t="s">
        <x:v>28</x:v>
      </x:c>
      <x:c r="E5553" s="0" t="s">
        <x:v>19</x:v>
      </x:c>
      <x:c r="F5553" s="0" t="s">
        <x:v>26</x:v>
      </x:c>
      <x:c r="G5553" s="0" t="n">
        <x:v>117</x:v>
      </x:c>
      <x:c r="H5553" s="4" t="n">
        <x:v>30.425</x:v>
      </x:c>
      <x:c r="I5553" s="4" t="n">
        <x:v>117</x:v>
      </x:c>
      <x:c r="J5553" s="4" t="n">
        <x:v>0.26</x:v>
      </x:c>
      <x:c r="K5553" s="4">
        <x:f>I5553*J5553</x:f>
      </x:c>
      <x:c r="L5553" s="4" t="n">
        <x:v>259.705</x:v>
      </x:c>
      <x:c r="M5553" s="5">
        <x:f>J5553/2.492*100</x:f>
      </x:c>
      <x:c r="N5553" s="6">
        <x:f>M5553*L5553/100</x:f>
      </x:c>
      <x:c r="O5553" s="6">
        <x:f>H5553-N5553</x:f>
      </x:c>
    </x:row>
    <x:row r="5554" spans="1:25">
      <x:c r="A5554" s="0" t="s">
        <x:v>141</x:v>
      </x:c>
      <x:c r="B5554" s="0" t="n">
        <x:v>3218</x:v>
      </x:c>
      <x:c r="C5554" s="0" t="s">
        <x:v>21</x:v>
      </x:c>
      <x:c r="D5554" s="0" t="s">
        <x:v>28</x:v>
      </x:c>
      <x:c r="E5554" s="0" t="s">
        <x:v>23</x:v>
      </x:c>
      <x:c r="F5554" s="0" t="s">
        <x:v>26</x:v>
      </x:c>
      <x:c r="G5554" s="0" t="n">
        <x:v>117</x:v>
      </x:c>
      <x:c r="H5554" s="4" t="n">
        <x:v>169</x:v>
      </x:c>
      <x:c r="I5554" s="4" t="n">
        <x:v>117</x:v>
      </x:c>
      <x:c r="J5554" s="4" t="n">
        <x:v>1.52</x:v>
      </x:c>
      <x:c r="K5554" s="4">
        <x:f>I5554*J5554</x:f>
      </x:c>
      <x:c r="L5554" s="4" t="n">
        <x:v>259.705</x:v>
      </x:c>
      <x:c r="M5554" s="5">
        <x:f>J5554/2.492*100</x:f>
      </x:c>
      <x:c r="N5554" s="6">
        <x:f>M5554*L5554/100</x:f>
      </x:c>
      <x:c r="O5554" s="6">
        <x:f>H5554-N5554</x:f>
      </x:c>
    </x:row>
    <x:row r="5555" spans="1:25">
      <x:c r="A5555" s="0" t="s">
        <x:v>71</x:v>
      </x:c>
      <x:c r="B5555" s="0" t="n">
        <x:v>3219</x:v>
      </x:c>
      <x:c r="C5555" s="0" t="s">
        <x:v>21</x:v>
      </x:c>
      <x:c r="D5555" s="0" t="s">
        <x:v>33</x:v>
      </x:c>
      <x:c r="E5555" s="0" t="s">
        <x:v>73</x:v>
      </x:c>
      <x:c r="F5555" s="0" t="s">
        <x:v>20</x:v>
      </x:c>
      <x:c r="G5555" s="0" t="n">
        <x:v>173</x:v>
      </x:c>
      <x:c r="H5555" s="4" t="n">
        <x:v>46.018</x:v>
      </x:c>
      <x:c r="I5555" s="4" t="n">
        <x:v>173</x:v>
      </x:c>
      <x:c r="J5555" s="4" t="n">
        <x:v>0.266</x:v>
      </x:c>
      <x:c r="K5555" s="4">
        <x:f>I5555*J5555</x:f>
      </x:c>
      <x:c r="L5555" s="4" t="n">
        <x:v>242.692</x:v>
      </x:c>
      <x:c r="M5555" s="5">
        <x:f>J5555/2.348*100</x:f>
      </x:c>
      <x:c r="N5555" s="6">
        <x:f>M5555*L5555/100</x:f>
      </x:c>
      <x:c r="O5555" s="6">
        <x:f>H5555-N5555</x:f>
      </x:c>
    </x:row>
    <x:row r="5556" spans="1:25">
      <x:c r="A5556" s="0" t="s">
        <x:v>71</x:v>
      </x:c>
      <x:c r="B5556" s="0" t="n">
        <x:v>3219</x:v>
      </x:c>
      <x:c r="C5556" s="0" t="s">
        <x:v>21</x:v>
      </x:c>
      <x:c r="D5556" s="0" t="s">
        <x:v>22</x:v>
      </x:c>
      <x:c r="E5556" s="0" t="s">
        <x:v>74</x:v>
      </x:c>
      <x:c r="F5556" s="0" t="s">
        <x:v>20</x:v>
      </x:c>
      <x:c r="G5556" s="0" t="n">
        <x:v>173</x:v>
      </x:c>
      <x:c r="H5556" s="4" t="n">
        <x:v>50.4</x:v>
      </x:c>
      <x:c r="I5556" s="4" t="n">
        <x:v>173</x:v>
      </x:c>
      <x:c r="J5556" s="4" t="n">
        <x:v>0.291</x:v>
      </x:c>
      <x:c r="K5556" s="4">
        <x:f>I5556*J5556</x:f>
      </x:c>
      <x:c r="L5556" s="4" t="n">
        <x:v>242.692</x:v>
      </x:c>
      <x:c r="M5556" s="5">
        <x:f>J5556/2.348*100</x:f>
      </x:c>
      <x:c r="N5556" s="6">
        <x:f>M5556*L5556/100</x:f>
      </x:c>
      <x:c r="O5556" s="6">
        <x:f>H5556-N5556</x:f>
      </x:c>
    </x:row>
    <x:row r="5557" spans="1:25">
      <x:c r="A5557" s="0" t="s">
        <x:v>71</x:v>
      </x:c>
      <x:c r="B5557" s="0" t="n">
        <x:v>3219</x:v>
      </x:c>
      <x:c r="C5557" s="0" t="s">
        <x:v>21</x:v>
      </x:c>
      <x:c r="D5557" s="0" t="s">
        <x:v>22</x:v>
      </x:c>
      <x:c r="E5557" s="0" t="s">
        <x:v>74</x:v>
      </x:c>
      <x:c r="F5557" s="0" t="s">
        <x:v>20</x:v>
      </x:c>
      <x:c r="G5557" s="0" t="n">
        <x:v>173</x:v>
      </x:c>
      <x:c r="H5557" s="4" t="n">
        <x:v>50.4</x:v>
      </x:c>
      <x:c r="I5557" s="4" t="n">
        <x:v>173</x:v>
      </x:c>
      <x:c r="J5557" s="4" t="n">
        <x:v>0.291</x:v>
      </x:c>
      <x:c r="K5557" s="4">
        <x:f>I5557*J5557</x:f>
      </x:c>
      <x:c r="L5557" s="4" t="n">
        <x:v>242.692</x:v>
      </x:c>
      <x:c r="M5557" s="5">
        <x:f>J5557/2.348*100</x:f>
      </x:c>
      <x:c r="N5557" s="6">
        <x:f>M5557*L5557/100</x:f>
      </x:c>
      <x:c r="O5557" s="6">
        <x:f>H5557-N5557</x:f>
      </x:c>
    </x:row>
    <x:row r="5558" spans="1:25">
      <x:c r="A5558" s="0" t="s">
        <x:v>71</x:v>
      </x:c>
      <x:c r="B5558" s="0" t="n">
        <x:v>3219</x:v>
      </x:c>
      <x:c r="C5558" s="0" t="s">
        <x:v>21</x:v>
      </x:c>
      <x:c r="D5558" s="0" t="s">
        <x:v>22</x:v>
      </x:c>
      <x:c r="E5558" s="0" t="s">
        <x:v>74</x:v>
      </x:c>
      <x:c r="F5558" s="0" t="s">
        <x:v>20</x:v>
      </x:c>
      <x:c r="G5558" s="0" t="n">
        <x:v>173</x:v>
      </x:c>
      <x:c r="H5558" s="4" t="n">
        <x:v>50.4</x:v>
      </x:c>
      <x:c r="I5558" s="4" t="n">
        <x:v>173</x:v>
      </x:c>
      <x:c r="J5558" s="4" t="n">
        <x:v>0.291</x:v>
      </x:c>
      <x:c r="K5558" s="4">
        <x:f>I5558*J5558</x:f>
      </x:c>
      <x:c r="L5558" s="4" t="n">
        <x:v>242.692</x:v>
      </x:c>
      <x:c r="M5558" s="5">
        <x:f>J5558/2.348*100</x:f>
      </x:c>
      <x:c r="N5558" s="6">
        <x:f>M5558*L5558/100</x:f>
      </x:c>
      <x:c r="O5558" s="6">
        <x:f>H5558-N5558</x:f>
      </x:c>
    </x:row>
    <x:row r="5559" spans="1:25">
      <x:c r="A5559" s="0" t="s">
        <x:v>71</x:v>
      </x:c>
      <x:c r="B5559" s="0" t="n">
        <x:v>3219</x:v>
      </x:c>
      <x:c r="C5559" s="0" t="s">
        <x:v>21</x:v>
      </x:c>
      <x:c r="D5559" s="0" t="s">
        <x:v>22</x:v>
      </x:c>
      <x:c r="E5559" s="0" t="s">
        <x:v>74</x:v>
      </x:c>
      <x:c r="F5559" s="0" t="s">
        <x:v>20</x:v>
      </x:c>
      <x:c r="G5559" s="0" t="n">
        <x:v>173</x:v>
      </x:c>
      <x:c r="H5559" s="4" t="n">
        <x:v>50.4</x:v>
      </x:c>
      <x:c r="I5559" s="4" t="n">
        <x:v>173</x:v>
      </x:c>
      <x:c r="J5559" s="4" t="n">
        <x:v>0.291</x:v>
      </x:c>
      <x:c r="K5559" s="4">
        <x:f>I5559*J5559</x:f>
      </x:c>
      <x:c r="L5559" s="4" t="n">
        <x:v>242.692</x:v>
      </x:c>
      <x:c r="M5559" s="5">
        <x:f>J5559/2.348*100</x:f>
      </x:c>
      <x:c r="N5559" s="6">
        <x:f>M5559*L5559/100</x:f>
      </x:c>
      <x:c r="O5559" s="6">
        <x:f>H5559-N5559</x:f>
      </x:c>
    </x:row>
    <x:row r="5560" spans="1:25">
      <x:c r="A5560" s="0" t="s">
        <x:v>71</x:v>
      </x:c>
      <x:c r="B5560" s="0" t="n">
        <x:v>3219</x:v>
      </x:c>
      <x:c r="C5560" s="0" t="s">
        <x:v>21</x:v>
      </x:c>
      <x:c r="D5560" s="0" t="s">
        <x:v>33</x:v>
      </x:c>
      <x:c r="E5560" s="0" t="s">
        <x:v>73</x:v>
      </x:c>
      <x:c r="F5560" s="0" t="s">
        <x:v>26</x:v>
      </x:c>
      <x:c r="G5560" s="0" t="n">
        <x:v>173</x:v>
      </x:c>
      <x:c r="H5560" s="4" t="n">
        <x:v>13.501</x:v>
      </x:c>
      <x:c r="I5560" s="4" t="n">
        <x:v>173</x:v>
      </x:c>
      <x:c r="J5560" s="4" t="n">
        <x:v>0.078</x:v>
      </x:c>
      <x:c r="K5560" s="4">
        <x:f>I5560*J5560</x:f>
      </x:c>
      <x:c r="L5560" s="4" t="n">
        <x:v>242.692</x:v>
      </x:c>
      <x:c r="M5560" s="5">
        <x:f>J5560/2.348*100</x:f>
      </x:c>
      <x:c r="N5560" s="6">
        <x:f>M5560*L5560/100</x:f>
      </x:c>
      <x:c r="O5560" s="6">
        <x:f>H5560-N5560</x:f>
      </x:c>
    </x:row>
    <x:row r="5561" spans="1:25">
      <x:c r="A5561" s="0" t="s">
        <x:v>71</x:v>
      </x:c>
      <x:c r="B5561" s="0" t="n">
        <x:v>3219</x:v>
      </x:c>
      <x:c r="C5561" s="0" t="s">
        <x:v>21</x:v>
      </x:c>
      <x:c r="D5561" s="0" t="s">
        <x:v>36</x:v>
      </x:c>
      <x:c r="E5561" s="0" t="s">
        <x:v>75</x:v>
      </x:c>
      <x:c r="F5561" s="0" t="s">
        <x:v>26</x:v>
      </x:c>
      <x:c r="G5561" s="0" t="n">
        <x:v>173</x:v>
      </x:c>
      <x:c r="H5561" s="4" t="n">
        <x:v>72.66</x:v>
      </x:c>
      <x:c r="I5561" s="4" t="n">
        <x:v>173</x:v>
      </x:c>
      <x:c r="J5561" s="4" t="n">
        <x:v>0.42</x:v>
      </x:c>
      <x:c r="K5561" s="4">
        <x:f>I5561*J5561</x:f>
      </x:c>
      <x:c r="L5561" s="4" t="n">
        <x:v>242.692</x:v>
      </x:c>
      <x:c r="M5561" s="5">
        <x:f>J5561/2.348*100</x:f>
      </x:c>
      <x:c r="N5561" s="6">
        <x:f>M5561*L5561/100</x:f>
      </x:c>
      <x:c r="O5561" s="6">
        <x:f>H5561-N5561</x:f>
      </x:c>
    </x:row>
    <x:row r="5562" spans="1:25">
      <x:c r="A5562" s="0" t="s">
        <x:v>71</x:v>
      </x:c>
      <x:c r="B5562" s="0" t="n">
        <x:v>3219</x:v>
      </x:c>
      <x:c r="C5562" s="0" t="s">
        <x:v>21</x:v>
      </x:c>
      <x:c r="D5562" s="0" t="s">
        <x:v>36</x:v>
      </x:c>
      <x:c r="E5562" s="0" t="s">
        <x:v>76</x:v>
      </x:c>
      <x:c r="F5562" s="0" t="s">
        <x:v>26</x:v>
      </x:c>
      <x:c r="G5562" s="0" t="n">
        <x:v>173</x:v>
      </x:c>
      <x:c r="H5562" s="4" t="n">
        <x:v>72.661</x:v>
      </x:c>
      <x:c r="I5562" s="4" t="n">
        <x:v>173</x:v>
      </x:c>
      <x:c r="J5562" s="4" t="n">
        <x:v>0.42</x:v>
      </x:c>
      <x:c r="K5562" s="4">
        <x:f>I5562*J5562</x:f>
      </x:c>
      <x:c r="L5562" s="4" t="n">
        <x:v>242.692</x:v>
      </x:c>
      <x:c r="M5562" s="5">
        <x:f>J5562/2.348*100</x:f>
      </x:c>
      <x:c r="N5562" s="6">
        <x:f>M5562*L5562/100</x:f>
      </x:c>
      <x:c r="O5562" s="6">
        <x:f>H5562-N5562</x:f>
      </x:c>
    </x:row>
    <x:row r="5563" spans="1:25">
      <x:c r="A5563" s="0" t="s">
        <x:v>96</x:v>
      </x:c>
      <x:c r="B5563" s="0" t="n">
        <x:v>3220</x:v>
      </x:c>
      <x:c r="C5563" s="0" t="s">
        <x:v>21</x:v>
      </x:c>
      <x:c r="D5563" s="0" t="s">
        <x:v>22</x:v>
      </x:c>
      <x:c r="E5563" s="0" t="s">
        <x:v>23</x:v>
      </x:c>
      <x:c r="F5563" s="0" t="s">
        <x:v>20</x:v>
      </x:c>
      <x:c r="G5563" s="0" t="n">
        <x:v>200</x:v>
      </x:c>
      <x:c r="H5563" s="4" t="n">
        <x:v>39.897</x:v>
      </x:c>
      <x:c r="I5563" s="4" t="n">
        <x:v>200</x:v>
      </x:c>
      <x:c r="J5563" s="4" t="n">
        <x:v>0.199</x:v>
      </x:c>
      <x:c r="K5563" s="4">
        <x:f>I5563*J5563</x:f>
      </x:c>
      <x:c r="L5563" s="4" t="n">
        <x:v>431.081</x:v>
      </x:c>
      <x:c r="M5563" s="5">
        <x:f>J5563/3.028*100</x:f>
      </x:c>
      <x:c r="N5563" s="6">
        <x:f>M5563*L5563/100</x:f>
      </x:c>
      <x:c r="O5563" s="6">
        <x:f>H5563-N5563</x:f>
      </x:c>
    </x:row>
    <x:row r="5564" spans="1:25">
      <x:c r="A5564" s="0" t="s">
        <x:v>96</x:v>
      </x:c>
      <x:c r="B5564" s="0" t="n">
        <x:v>3220</x:v>
      </x:c>
      <x:c r="C5564" s="0" t="s">
        <x:v>21</x:v>
      </x:c>
      <x:c r="D5564" s="0" t="s">
        <x:v>22</x:v>
      </x:c>
      <x:c r="E5564" s="0" t="s">
        <x:v>23</x:v>
      </x:c>
      <x:c r="F5564" s="0" t="s">
        <x:v>20</x:v>
      </x:c>
      <x:c r="G5564" s="0" t="n">
        <x:v>200</x:v>
      </x:c>
      <x:c r="H5564" s="4" t="n">
        <x:v>43.384</x:v>
      </x:c>
      <x:c r="I5564" s="4" t="n">
        <x:v>200</x:v>
      </x:c>
      <x:c r="J5564" s="4" t="n">
        <x:v>0.217</x:v>
      </x:c>
      <x:c r="K5564" s="4">
        <x:f>I5564*J5564</x:f>
      </x:c>
      <x:c r="L5564" s="4" t="n">
        <x:v>431.081</x:v>
      </x:c>
      <x:c r="M5564" s="5">
        <x:f>J5564/3.028*100</x:f>
      </x:c>
      <x:c r="N5564" s="6">
        <x:f>M5564*L5564/100</x:f>
      </x:c>
      <x:c r="O5564" s="6">
        <x:f>H5564-N5564</x:f>
      </x:c>
    </x:row>
    <x:row r="5565" spans="1:25">
      <x:c r="A5565" s="0" t="s">
        <x:v>96</x:v>
      </x:c>
      <x:c r="B5565" s="0" t="n">
        <x:v>3220</x:v>
      </x:c>
      <x:c r="C5565" s="0" t="s">
        <x:v>21</x:v>
      </x:c>
      <x:c r="D5565" s="0" t="s">
        <x:v>22</x:v>
      </x:c>
      <x:c r="E5565" s="0" t="s">
        <x:v>23</x:v>
      </x:c>
      <x:c r="F5565" s="0" t="s">
        <x:v>20</x:v>
      </x:c>
      <x:c r="G5565" s="0" t="n">
        <x:v>200</x:v>
      </x:c>
      <x:c r="H5565" s="4" t="n">
        <x:v>39.897</x:v>
      </x:c>
      <x:c r="I5565" s="4" t="n">
        <x:v>200</x:v>
      </x:c>
      <x:c r="J5565" s="4" t="n">
        <x:v>0.199</x:v>
      </x:c>
      <x:c r="K5565" s="4">
        <x:f>I5565*J5565</x:f>
      </x:c>
      <x:c r="L5565" s="4" t="n">
        <x:v>431.081</x:v>
      </x:c>
      <x:c r="M5565" s="5">
        <x:f>J5565/3.028*100</x:f>
      </x:c>
      <x:c r="N5565" s="6">
        <x:f>M5565*L5565/100</x:f>
      </x:c>
      <x:c r="O5565" s="6">
        <x:f>H5565-N5565</x:f>
      </x:c>
    </x:row>
    <x:row r="5566" spans="1:25">
      <x:c r="A5566" s="0" t="s">
        <x:v>96</x:v>
      </x:c>
      <x:c r="B5566" s="0" t="n">
        <x:v>3220</x:v>
      </x:c>
      <x:c r="C5566" s="0" t="s">
        <x:v>21</x:v>
      </x:c>
      <x:c r="D5566" s="0" t="s">
        <x:v>22</x:v>
      </x:c>
      <x:c r="E5566" s="0" t="s">
        <x:v>23</x:v>
      </x:c>
      <x:c r="F5566" s="0" t="s">
        <x:v>20</x:v>
      </x:c>
      <x:c r="G5566" s="0" t="n">
        <x:v>200</x:v>
      </x:c>
      <x:c r="H5566" s="4" t="n">
        <x:v>39.897</x:v>
      </x:c>
      <x:c r="I5566" s="4" t="n">
        <x:v>200</x:v>
      </x:c>
      <x:c r="J5566" s="4" t="n">
        <x:v>0.199</x:v>
      </x:c>
      <x:c r="K5566" s="4">
        <x:f>I5566*J5566</x:f>
      </x:c>
      <x:c r="L5566" s="4" t="n">
        <x:v>431.081</x:v>
      </x:c>
      <x:c r="M5566" s="5">
        <x:f>J5566/3.028*100</x:f>
      </x:c>
      <x:c r="N5566" s="6">
        <x:f>M5566*L5566/100</x:f>
      </x:c>
      <x:c r="O5566" s="6">
        <x:f>H5566-N5566</x:f>
      </x:c>
    </x:row>
    <x:row r="5567" spans="1:25">
      <x:c r="A5567" s="0" t="s">
        <x:v>96</x:v>
      </x:c>
      <x:c r="B5567" s="0" t="n">
        <x:v>3220</x:v>
      </x:c>
      <x:c r="C5567" s="0" t="s">
        <x:v>21</x:v>
      </x:c>
      <x:c r="D5567" s="0" t="s">
        <x:v>22</x:v>
      </x:c>
      <x:c r="E5567" s="0" t="s">
        <x:v>23</x:v>
      </x:c>
      <x:c r="F5567" s="0" t="s">
        <x:v>20</x:v>
      </x:c>
      <x:c r="G5567" s="0" t="n">
        <x:v>200</x:v>
      </x:c>
      <x:c r="H5567" s="4" t="n">
        <x:v>43.384</x:v>
      </x:c>
      <x:c r="I5567" s="4" t="n">
        <x:v>200</x:v>
      </x:c>
      <x:c r="J5567" s="4" t="n">
        <x:v>0.217</x:v>
      </x:c>
      <x:c r="K5567" s="4">
        <x:f>I5567*J5567</x:f>
      </x:c>
      <x:c r="L5567" s="4" t="n">
        <x:v>431.081</x:v>
      </x:c>
      <x:c r="M5567" s="5">
        <x:f>J5567/3.028*100</x:f>
      </x:c>
      <x:c r="N5567" s="6">
        <x:f>M5567*L5567/100</x:f>
      </x:c>
      <x:c r="O5567" s="6">
        <x:f>H5567-N5567</x:f>
      </x:c>
    </x:row>
    <x:row r="5568" spans="1:25">
      <x:c r="A5568" s="0" t="s">
        <x:v>96</x:v>
      </x:c>
      <x:c r="B5568" s="0" t="n">
        <x:v>3220</x:v>
      </x:c>
      <x:c r="C5568" s="0" t="s">
        <x:v>21</x:v>
      </x:c>
      <x:c r="D5568" s="0" t="s">
        <x:v>22</x:v>
      </x:c>
      <x:c r="E5568" s="0" t="s">
        <x:v>23</x:v>
      </x:c>
      <x:c r="F5568" s="0" t="s">
        <x:v>20</x:v>
      </x:c>
      <x:c r="G5568" s="0" t="n">
        <x:v>200</x:v>
      </x:c>
      <x:c r="H5568" s="4" t="n">
        <x:v>43.384</x:v>
      </x:c>
      <x:c r="I5568" s="4" t="n">
        <x:v>200</x:v>
      </x:c>
      <x:c r="J5568" s="4" t="n">
        <x:v>0.217</x:v>
      </x:c>
      <x:c r="K5568" s="4">
        <x:f>I5568*J5568</x:f>
      </x:c>
      <x:c r="L5568" s="4" t="n">
        <x:v>431.081</x:v>
      </x:c>
      <x:c r="M5568" s="5">
        <x:f>J5568/3.028*100</x:f>
      </x:c>
      <x:c r="N5568" s="6">
        <x:f>M5568*L5568/100</x:f>
      </x:c>
      <x:c r="O5568" s="6">
        <x:f>H5568-N5568</x:f>
      </x:c>
    </x:row>
    <x:row r="5569" spans="1:25">
      <x:c r="A5569" s="0" t="s">
        <x:v>96</x:v>
      </x:c>
      <x:c r="B5569" s="0" t="n">
        <x:v>3220</x:v>
      </x:c>
      <x:c r="C5569" s="0" t="s">
        <x:v>21</x:v>
      </x:c>
      <x:c r="D5569" s="0" t="s">
        <x:v>28</x:v>
      </x:c>
      <x:c r="E5569" s="0" t="s">
        <x:v>19</x:v>
      </x:c>
      <x:c r="F5569" s="0" t="s">
        <x:v>26</x:v>
      </x:c>
      <x:c r="G5569" s="0" t="n">
        <x:v>200</x:v>
      </x:c>
      <x:c r="H5569" s="4" t="n">
        <x:v>52</x:v>
      </x:c>
      <x:c r="I5569" s="4" t="n">
        <x:v>200</x:v>
      </x:c>
      <x:c r="J5569" s="4" t="n">
        <x:v>0.26</x:v>
      </x:c>
      <x:c r="K5569" s="4">
        <x:f>I5569*J5569</x:f>
      </x:c>
      <x:c r="L5569" s="4" t="n">
        <x:v>431.081</x:v>
      </x:c>
      <x:c r="M5569" s="5">
        <x:f>J5569/3.028*100</x:f>
      </x:c>
      <x:c r="N5569" s="6">
        <x:f>M5569*L5569/100</x:f>
      </x:c>
      <x:c r="O5569" s="6">
        <x:f>H5569-N5569</x:f>
      </x:c>
    </x:row>
    <x:row r="5570" spans="1:25">
      <x:c r="A5570" s="0" t="s">
        <x:v>96</x:v>
      </x:c>
      <x:c r="B5570" s="0" t="n">
        <x:v>3220</x:v>
      </x:c>
      <x:c r="C5570" s="0" t="s">
        <x:v>21</x:v>
      </x:c>
      <x:c r="D5570" s="0" t="s">
        <x:v>28</x:v>
      </x:c>
      <x:c r="E5570" s="0" t="s">
        <x:v>23</x:v>
      </x:c>
      <x:c r="F5570" s="0" t="s">
        <x:v>26</x:v>
      </x:c>
      <x:c r="G5570" s="0" t="n">
        <x:v>200</x:v>
      </x:c>
      <x:c r="H5570" s="4" t="n">
        <x:v>303.999</x:v>
      </x:c>
      <x:c r="I5570" s="4" t="n">
        <x:v>200</x:v>
      </x:c>
      <x:c r="J5570" s="4" t="n">
        <x:v>1.52</x:v>
      </x:c>
      <x:c r="K5570" s="4">
        <x:f>I5570*J5570</x:f>
      </x:c>
      <x:c r="L5570" s="4" t="n">
        <x:v>431.081</x:v>
      </x:c>
      <x:c r="M5570" s="5">
        <x:f>J5570/3.028*100</x:f>
      </x:c>
      <x:c r="N5570" s="6">
        <x:f>M5570*L5570/100</x:f>
      </x:c>
      <x:c r="O5570" s="6">
        <x:f>H5570-N5570</x:f>
      </x:c>
    </x:row>
    <x:row r="5571" spans="1:25">
      <x:c r="A5571" s="0" t="s">
        <x:v>112</x:v>
      </x:c>
      <x:c r="B5571" s="0" t="n">
        <x:v>3221</x:v>
      </x:c>
      <x:c r="C5571" s="0" t="s">
        <x:v>21</x:v>
      </x:c>
      <x:c r="D5571" s="0" t="s">
        <x:v>22</x:v>
      </x:c>
      <x:c r="E5571" s="0" t="s">
        <x:v>23</x:v>
      </x:c>
      <x:c r="F5571" s="0" t="s">
        <x:v>20</x:v>
      </x:c>
      <x:c r="G5571" s="0" t="n">
        <x:v>137</x:v>
      </x:c>
      <x:c r="H5571" s="4" t="n">
        <x:v>43.384</x:v>
      </x:c>
      <x:c r="I5571" s="4" t="n">
        <x:v>137</x:v>
      </x:c>
      <x:c r="J5571" s="4" t="n">
        <x:v>0.317</x:v>
      </x:c>
      <x:c r="K5571" s="4">
        <x:f>I5571*J5571</x:f>
      </x:c>
      <x:c r="L5571" s="4" t="n">
        <x:v>297.008</x:v>
      </x:c>
      <x:c r="M5571" s="5">
        <x:f>J5571/2.78*100</x:f>
      </x:c>
      <x:c r="N5571" s="6">
        <x:f>M5571*L5571/100</x:f>
      </x:c>
      <x:c r="O5571" s="6">
        <x:f>H5571-N5571</x:f>
      </x:c>
    </x:row>
    <x:row r="5572" spans="1:25">
      <x:c r="A5572" s="0" t="s">
        <x:v>112</x:v>
      </x:c>
      <x:c r="B5572" s="0" t="n">
        <x:v>3221</x:v>
      </x:c>
      <x:c r="C5572" s="0" t="s">
        <x:v>21</x:v>
      </x:c>
      <x:c r="D5572" s="0" t="s">
        <x:v>22</x:v>
      </x:c>
      <x:c r="E5572" s="0" t="s">
        <x:v>23</x:v>
      </x:c>
      <x:c r="F5572" s="0" t="s">
        <x:v>20</x:v>
      </x:c>
      <x:c r="G5572" s="0" t="n">
        <x:v>137</x:v>
      </x:c>
      <x:c r="H5572" s="4" t="n">
        <x:v>43.384</x:v>
      </x:c>
      <x:c r="I5572" s="4" t="n">
        <x:v>137</x:v>
      </x:c>
      <x:c r="J5572" s="4" t="n">
        <x:v>0.317</x:v>
      </x:c>
      <x:c r="K5572" s="4">
        <x:f>I5572*J5572</x:f>
      </x:c>
      <x:c r="L5572" s="4" t="n">
        <x:v>297.008</x:v>
      </x:c>
      <x:c r="M5572" s="5">
        <x:f>J5572/2.78*100</x:f>
      </x:c>
      <x:c r="N5572" s="6">
        <x:f>M5572*L5572/100</x:f>
      </x:c>
      <x:c r="O5572" s="6">
        <x:f>H5572-N5572</x:f>
      </x:c>
    </x:row>
    <x:row r="5573" spans="1:25">
      <x:c r="A5573" s="0" t="s">
        <x:v>112</x:v>
      </x:c>
      <x:c r="B5573" s="0" t="n">
        <x:v>3221</x:v>
      </x:c>
      <x:c r="C5573" s="0" t="s">
        <x:v>21</x:v>
      </x:c>
      <x:c r="D5573" s="0" t="s">
        <x:v>22</x:v>
      </x:c>
      <x:c r="E5573" s="0" t="s">
        <x:v>23</x:v>
      </x:c>
      <x:c r="F5573" s="0" t="s">
        <x:v>20</x:v>
      </x:c>
      <x:c r="G5573" s="0" t="n">
        <x:v>137</x:v>
      </x:c>
      <x:c r="H5573" s="4" t="n">
        <x:v>39.897</x:v>
      </x:c>
      <x:c r="I5573" s="4" t="n">
        <x:v>137</x:v>
      </x:c>
      <x:c r="J5573" s="4" t="n">
        <x:v>0.291</x:v>
      </x:c>
      <x:c r="K5573" s="4">
        <x:f>I5573*J5573</x:f>
      </x:c>
      <x:c r="L5573" s="4" t="n">
        <x:v>297.008</x:v>
      </x:c>
      <x:c r="M5573" s="5">
        <x:f>J5573/2.78*100</x:f>
      </x:c>
      <x:c r="N5573" s="6">
        <x:f>M5573*L5573/100</x:f>
      </x:c>
      <x:c r="O5573" s="6">
        <x:f>H5573-N5573</x:f>
      </x:c>
    </x:row>
    <x:row r="5574" spans="1:25">
      <x:c r="A5574" s="0" t="s">
        <x:v>112</x:v>
      </x:c>
      <x:c r="B5574" s="0" t="n">
        <x:v>3221</x:v>
      </x:c>
      <x:c r="C5574" s="0" t="s">
        <x:v>21</x:v>
      </x:c>
      <x:c r="D5574" s="0" t="s">
        <x:v>22</x:v>
      </x:c>
      <x:c r="E5574" s="0" t="s">
        <x:v>23</x:v>
      </x:c>
      <x:c r="F5574" s="0" t="s">
        <x:v>20</x:v>
      </x:c>
      <x:c r="G5574" s="0" t="n">
        <x:v>137</x:v>
      </x:c>
      <x:c r="H5574" s="4" t="n">
        <x:v>10.23</x:v>
      </x:c>
      <x:c r="I5574" s="4" t="n">
        <x:v>137</x:v>
      </x:c>
      <x:c r="J5574" s="4" t="n">
        <x:v>0.075</x:v>
      </x:c>
      <x:c r="K5574" s="4">
        <x:f>I5574*J5574</x:f>
      </x:c>
      <x:c r="L5574" s="4" t="n">
        <x:v>297.008</x:v>
      </x:c>
      <x:c r="M5574" s="5">
        <x:f>J5574/2.78*100</x:f>
      </x:c>
      <x:c r="N5574" s="6">
        <x:f>M5574*L5574/100</x:f>
      </x:c>
      <x:c r="O5574" s="6">
        <x:f>H5574-N5574</x:f>
      </x:c>
    </x:row>
    <x:row r="5575" spans="1:25">
      <x:c r="A5575" s="0" t="s">
        <x:v>112</x:v>
      </x:c>
      <x:c r="B5575" s="0" t="n">
        <x:v>3221</x:v>
      </x:c>
      <x:c r="C5575" s="0" t="s">
        <x:v>21</x:v>
      </x:c>
      <x:c r="D5575" s="0" t="s">
        <x:v>28</x:v>
      </x:c>
      <x:c r="E5575" s="0" t="s">
        <x:v>19</x:v>
      </x:c>
      <x:c r="F5575" s="0" t="s">
        <x:v>26</x:v>
      </x:c>
      <x:c r="G5575" s="0" t="n">
        <x:v>137</x:v>
      </x:c>
      <x:c r="H5575" s="4" t="n">
        <x:v>35.62</x:v>
      </x:c>
      <x:c r="I5575" s="4" t="n">
        <x:v>137</x:v>
      </x:c>
      <x:c r="J5575" s="4" t="n">
        <x:v>0.26</x:v>
      </x:c>
      <x:c r="K5575" s="4">
        <x:f>I5575*J5575</x:f>
      </x:c>
      <x:c r="L5575" s="4" t="n">
        <x:v>297.008</x:v>
      </x:c>
      <x:c r="M5575" s="5">
        <x:f>J5575/2.78*100</x:f>
      </x:c>
      <x:c r="N5575" s="6">
        <x:f>M5575*L5575/100</x:f>
      </x:c>
      <x:c r="O5575" s="6">
        <x:f>H5575-N5575</x:f>
      </x:c>
    </x:row>
    <x:row r="5576" spans="1:25">
      <x:c r="A5576" s="0" t="s">
        <x:v>112</x:v>
      </x:c>
      <x:c r="B5576" s="0" t="n">
        <x:v>3221</x:v>
      </x:c>
      <x:c r="C5576" s="0" t="s">
        <x:v>21</x:v>
      </x:c>
      <x:c r="D5576" s="0" t="s">
        <x:v>28</x:v>
      </x:c>
      <x:c r="E5576" s="0" t="s">
        <x:v>23</x:v>
      </x:c>
      <x:c r="F5576" s="0" t="s">
        <x:v>26</x:v>
      </x:c>
      <x:c r="G5576" s="0" t="n">
        <x:v>137</x:v>
      </x:c>
      <x:c r="H5576" s="4" t="n">
        <x:v>208.25</x:v>
      </x:c>
      <x:c r="I5576" s="4" t="n">
        <x:v>137</x:v>
      </x:c>
      <x:c r="J5576" s="4" t="n">
        <x:v>1.52</x:v>
      </x:c>
      <x:c r="K5576" s="4">
        <x:f>I5576*J5576</x:f>
      </x:c>
      <x:c r="L5576" s="4" t="n">
        <x:v>297.008</x:v>
      </x:c>
      <x:c r="M5576" s="5">
        <x:f>J5576/2.78*100</x:f>
      </x:c>
      <x:c r="N5576" s="6">
        <x:f>M5576*L5576/100</x:f>
      </x:c>
      <x:c r="O5576" s="6">
        <x:f>H5576-N5576</x:f>
      </x:c>
    </x:row>
    <x:row r="5577" spans="1:25">
      <x:c r="A5577" s="0" t="s">
        <x:v>108</x:v>
      </x:c>
      <x:c r="B5577" s="0" t="n">
        <x:v>3222</x:v>
      </x:c>
      <x:c r="C5577" s="0" t="s">
        <x:v>21</x:v>
      </x:c>
      <x:c r="D5577" s="0" t="s">
        <x:v>33</x:v>
      </x:c>
      <x:c r="E5577" s="0" t="s">
        <x:v>34</x:v>
      </x:c>
      <x:c r="F5577" s="0" t="s">
        <x:v>20</x:v>
      </x:c>
      <x:c r="G5577" s="0" t="n">
        <x:v>173</x:v>
      </x:c>
      <x:c r="H5577" s="4" t="n">
        <x:v>46.018</x:v>
      </x:c>
      <x:c r="I5577" s="4" t="n">
        <x:v>173</x:v>
      </x:c>
      <x:c r="J5577" s="4" t="n">
        <x:v>0.266</x:v>
      </x:c>
      <x:c r="K5577" s="4">
        <x:f>I5577*J5577</x:f>
      </x:c>
      <x:c r="L5577" s="4" t="n">
        <x:v>240.707</x:v>
      </x:c>
      <x:c r="M5577" s="5">
        <x:f>J5577/2.057*100</x:f>
      </x:c>
      <x:c r="N5577" s="6">
        <x:f>M5577*L5577/100</x:f>
      </x:c>
      <x:c r="O5577" s="6">
        <x:f>H5577-N5577</x:f>
      </x:c>
    </x:row>
    <x:row r="5578" spans="1:25">
      <x:c r="A5578" s="0" t="s">
        <x:v>108</x:v>
      </x:c>
      <x:c r="B5578" s="0" t="n">
        <x:v>3222</x:v>
      </x:c>
      <x:c r="C5578" s="0" t="s">
        <x:v>21</x:v>
      </x:c>
      <x:c r="D5578" s="0" t="s">
        <x:v>22</x:v>
      </x:c>
      <x:c r="E5578" s="0" t="s">
        <x:v>35</x:v>
      </x:c>
      <x:c r="F5578" s="0" t="s">
        <x:v>20</x:v>
      </x:c>
      <x:c r="G5578" s="0" t="n">
        <x:v>173</x:v>
      </x:c>
      <x:c r="H5578" s="4" t="n">
        <x:v>50.4</x:v>
      </x:c>
      <x:c r="I5578" s="4" t="n">
        <x:v>173</x:v>
      </x:c>
      <x:c r="J5578" s="4" t="n">
        <x:v>0.291</x:v>
      </x:c>
      <x:c r="K5578" s="4">
        <x:f>I5578*J5578</x:f>
      </x:c>
      <x:c r="L5578" s="4" t="n">
        <x:v>240.707</x:v>
      </x:c>
      <x:c r="M5578" s="5">
        <x:f>J5578/2.057*100</x:f>
      </x:c>
      <x:c r="N5578" s="6">
        <x:f>M5578*L5578/100</x:f>
      </x:c>
      <x:c r="O5578" s="6">
        <x:f>H5578-N5578</x:f>
      </x:c>
    </x:row>
    <x:row r="5579" spans="1:25">
      <x:c r="A5579" s="0" t="s">
        <x:v>108</x:v>
      </x:c>
      <x:c r="B5579" s="0" t="n">
        <x:v>3222</x:v>
      </x:c>
      <x:c r="C5579" s="0" t="s">
        <x:v>21</x:v>
      </x:c>
      <x:c r="D5579" s="0" t="s">
        <x:v>22</x:v>
      </x:c>
      <x:c r="E5579" s="0" t="s">
        <x:v>35</x:v>
      </x:c>
      <x:c r="F5579" s="0" t="s">
        <x:v>20</x:v>
      </x:c>
      <x:c r="G5579" s="0" t="n">
        <x:v>173</x:v>
      </x:c>
      <x:c r="H5579" s="4" t="n">
        <x:v>50.4</x:v>
      </x:c>
      <x:c r="I5579" s="4" t="n">
        <x:v>173</x:v>
      </x:c>
      <x:c r="J5579" s="4" t="n">
        <x:v>0.291</x:v>
      </x:c>
      <x:c r="K5579" s="4">
        <x:f>I5579*J5579</x:f>
      </x:c>
      <x:c r="L5579" s="4" t="n">
        <x:v>240.707</x:v>
      </x:c>
      <x:c r="M5579" s="5">
        <x:f>J5579/2.057*100</x:f>
      </x:c>
      <x:c r="N5579" s="6">
        <x:f>M5579*L5579/100</x:f>
      </x:c>
      <x:c r="O5579" s="6">
        <x:f>H5579-N5579</x:f>
      </x:c>
    </x:row>
    <x:row r="5580" spans="1:25">
      <x:c r="A5580" s="0" t="s">
        <x:v>108</x:v>
      </x:c>
      <x:c r="B5580" s="0" t="n">
        <x:v>3222</x:v>
      </x:c>
      <x:c r="C5580" s="0" t="s">
        <x:v>21</x:v>
      </x:c>
      <x:c r="D5580" s="0" t="s">
        <x:v>22</x:v>
      </x:c>
      <x:c r="E5580" s="0" t="s">
        <x:v>35</x:v>
      </x:c>
      <x:c r="F5580" s="0" t="s">
        <x:v>20</x:v>
      </x:c>
      <x:c r="G5580" s="0" t="n">
        <x:v>173</x:v>
      </x:c>
      <x:c r="H5580" s="4" t="n">
        <x:v>50.4</x:v>
      </x:c>
      <x:c r="I5580" s="4" t="n">
        <x:v>173</x:v>
      </x:c>
      <x:c r="J5580" s="4" t="n">
        <x:v>0.291</x:v>
      </x:c>
      <x:c r="K5580" s="4">
        <x:f>I5580*J5580</x:f>
      </x:c>
      <x:c r="L5580" s="4" t="n">
        <x:v>240.707</x:v>
      </x:c>
      <x:c r="M5580" s="5">
        <x:f>J5580/2.057*100</x:f>
      </x:c>
      <x:c r="N5580" s="6">
        <x:f>M5580*L5580/100</x:f>
      </x:c>
      <x:c r="O5580" s="6">
        <x:f>H5580-N5580</x:f>
      </x:c>
    </x:row>
    <x:row r="5581" spans="1:25">
      <x:c r="A5581" s="0" t="s">
        <x:v>108</x:v>
      </x:c>
      <x:c r="B5581" s="0" t="n">
        <x:v>3222</x:v>
      </x:c>
      <x:c r="C5581" s="0" t="s">
        <x:v>21</x:v>
      </x:c>
      <x:c r="D5581" s="0" t="s">
        <x:v>33</x:v>
      </x:c>
      <x:c r="E5581" s="0" t="s">
        <x:v>34</x:v>
      </x:c>
      <x:c r="F5581" s="0" t="s">
        <x:v>26</x:v>
      </x:c>
      <x:c r="G5581" s="0" t="n">
        <x:v>173</x:v>
      </x:c>
      <x:c r="H5581" s="4" t="n">
        <x:v>13.495</x:v>
      </x:c>
      <x:c r="I5581" s="4" t="n">
        <x:v>173</x:v>
      </x:c>
      <x:c r="J5581" s="4" t="n">
        <x:v>0.078</x:v>
      </x:c>
      <x:c r="K5581" s="4">
        <x:f>I5581*J5581</x:f>
      </x:c>
      <x:c r="L5581" s="4" t="n">
        <x:v>240.707</x:v>
      </x:c>
      <x:c r="M5581" s="5">
        <x:f>J5581/2.057*100</x:f>
      </x:c>
      <x:c r="N5581" s="6">
        <x:f>M5581*L5581/100</x:f>
      </x:c>
      <x:c r="O5581" s="6">
        <x:f>H5581-N5581</x:f>
      </x:c>
    </x:row>
    <x:row r="5582" spans="1:25">
      <x:c r="A5582" s="0" t="s">
        <x:v>108</x:v>
      </x:c>
      <x:c r="B5582" s="0" t="n">
        <x:v>3222</x:v>
      </x:c>
      <x:c r="C5582" s="0" t="s">
        <x:v>21</x:v>
      </x:c>
      <x:c r="D5582" s="0" t="s">
        <x:v>36</x:v>
      </x:c>
      <x:c r="E5582" s="0" t="s">
        <x:v>37</x:v>
      </x:c>
      <x:c r="F5582" s="0" t="s">
        <x:v>26</x:v>
      </x:c>
      <x:c r="G5582" s="0" t="n">
        <x:v>173</x:v>
      </x:c>
      <x:c r="H5582" s="4" t="n">
        <x:v>72.661</x:v>
      </x:c>
      <x:c r="I5582" s="4" t="n">
        <x:v>173</x:v>
      </x:c>
      <x:c r="J5582" s="4" t="n">
        <x:v>0.42</x:v>
      </x:c>
      <x:c r="K5582" s="4">
        <x:f>I5582*J5582</x:f>
      </x:c>
      <x:c r="L5582" s="4" t="n">
        <x:v>240.707</x:v>
      </x:c>
      <x:c r="M5582" s="5">
        <x:f>J5582/2.057*100</x:f>
      </x:c>
      <x:c r="N5582" s="6">
        <x:f>M5582*L5582/100</x:f>
      </x:c>
      <x:c r="O5582" s="6">
        <x:f>H5582-N5582</x:f>
      </x:c>
    </x:row>
    <x:row r="5583" spans="1:25">
      <x:c r="A5583" s="0" t="s">
        <x:v>108</x:v>
      </x:c>
      <x:c r="B5583" s="0" t="n">
        <x:v>3222</x:v>
      </x:c>
      <x:c r="C5583" s="0" t="s">
        <x:v>21</x:v>
      </x:c>
      <x:c r="D5583" s="0" t="s">
        <x:v>36</x:v>
      </x:c>
      <x:c r="E5583" s="0" t="s">
        <x:v>38</x:v>
      </x:c>
      <x:c r="F5583" s="0" t="s">
        <x:v>26</x:v>
      </x:c>
      <x:c r="G5583" s="0" t="n">
        <x:v>173</x:v>
      </x:c>
      <x:c r="H5583" s="4" t="n">
        <x:v>72.661</x:v>
      </x:c>
      <x:c r="I5583" s="4" t="n">
        <x:v>173</x:v>
      </x:c>
      <x:c r="J5583" s="4" t="n">
        <x:v>0.42</x:v>
      </x:c>
      <x:c r="K5583" s="4">
        <x:f>I5583*J5583</x:f>
      </x:c>
      <x:c r="L5583" s="4" t="n">
        <x:v>240.707</x:v>
      </x:c>
      <x:c r="M5583" s="5">
        <x:f>J5583/2.057*100</x:f>
      </x:c>
      <x:c r="N5583" s="6">
        <x:f>M5583*L5583/100</x:f>
      </x:c>
      <x:c r="O5583" s="6">
        <x:f>H5583-N5583</x:f>
      </x:c>
    </x:row>
    <x:row r="5584" spans="1:25">
      <x:c r="A5584" s="0" t="s">
        <x:v>117</x:v>
      </x:c>
      <x:c r="B5584" s="0" t="n">
        <x:v>3223</x:v>
      </x:c>
      <x:c r="C5584" s="0" t="s">
        <x:v>21</x:v>
      </x:c>
      <x:c r="D5584" s="0" t="s">
        <x:v>33</x:v>
      </x:c>
      <x:c r="E5584" s="0" t="s">
        <x:v>34</x:v>
      </x:c>
      <x:c r="F5584" s="0" t="s">
        <x:v>20</x:v>
      </x:c>
      <x:c r="G5584" s="0" t="n">
        <x:v>173</x:v>
      </x:c>
      <x:c r="H5584" s="4" t="n">
        <x:v>46.018</x:v>
      </x:c>
      <x:c r="I5584" s="4" t="n">
        <x:v>173</x:v>
      </x:c>
      <x:c r="J5584" s="4" t="n">
        <x:v>0.266</x:v>
      </x:c>
      <x:c r="K5584" s="4">
        <x:f>I5584*J5584</x:f>
      </x:c>
      <x:c r="L5584" s="4" t="n">
        <x:v>247.394</x:v>
      </x:c>
      <x:c r="M5584" s="5">
        <x:f>J5584/1.99*100</x:f>
      </x:c>
      <x:c r="N5584" s="6">
        <x:f>M5584*L5584/100</x:f>
      </x:c>
      <x:c r="O5584" s="6">
        <x:f>H5584-N5584</x:f>
      </x:c>
    </x:row>
    <x:row r="5585" spans="1:25">
      <x:c r="A5585" s="0" t="s">
        <x:v>117</x:v>
      </x:c>
      <x:c r="B5585" s="0" t="n">
        <x:v>3223</x:v>
      </x:c>
      <x:c r="C5585" s="0" t="s">
        <x:v>21</x:v>
      </x:c>
      <x:c r="D5585" s="0" t="s">
        <x:v>22</x:v>
      </x:c>
      <x:c r="E5585" s="0" t="s">
        <x:v>35</x:v>
      </x:c>
      <x:c r="F5585" s="0" t="s">
        <x:v>20</x:v>
      </x:c>
      <x:c r="G5585" s="0" t="n">
        <x:v>173</x:v>
      </x:c>
      <x:c r="H5585" s="4" t="n">
        <x:v>38.752</x:v>
      </x:c>
      <x:c r="I5585" s="4" t="n">
        <x:v>173</x:v>
      </x:c>
      <x:c r="J5585" s="4" t="n">
        <x:v>0.224</x:v>
      </x:c>
      <x:c r="K5585" s="4">
        <x:f>I5585*J5585</x:f>
      </x:c>
      <x:c r="L5585" s="4" t="n">
        <x:v>247.394</x:v>
      </x:c>
      <x:c r="M5585" s="5">
        <x:f>J5585/1.99*100</x:f>
      </x:c>
      <x:c r="N5585" s="6">
        <x:f>M5585*L5585/100</x:f>
      </x:c>
      <x:c r="O5585" s="6">
        <x:f>H5585-N5585</x:f>
      </x:c>
    </x:row>
    <x:row r="5586" spans="1:25">
      <x:c r="A5586" s="0" t="s">
        <x:v>117</x:v>
      </x:c>
      <x:c r="B5586" s="0" t="n">
        <x:v>3223</x:v>
      </x:c>
      <x:c r="C5586" s="0" t="s">
        <x:v>21</x:v>
      </x:c>
      <x:c r="D5586" s="0" t="s">
        <x:v>22</x:v>
      </x:c>
      <x:c r="E5586" s="0" t="s">
        <x:v>35</x:v>
      </x:c>
      <x:c r="F5586" s="0" t="s">
        <x:v>20</x:v>
      </x:c>
      <x:c r="G5586" s="0" t="n">
        <x:v>173</x:v>
      </x:c>
      <x:c r="H5586" s="4" t="n">
        <x:v>50.4</x:v>
      </x:c>
      <x:c r="I5586" s="4" t="n">
        <x:v>173</x:v>
      </x:c>
      <x:c r="J5586" s="4" t="n">
        <x:v>0.291</x:v>
      </x:c>
      <x:c r="K5586" s="4">
        <x:f>I5586*J5586</x:f>
      </x:c>
      <x:c r="L5586" s="4" t="n">
        <x:v>247.394</x:v>
      </x:c>
      <x:c r="M5586" s="5">
        <x:f>J5586/1.99*100</x:f>
      </x:c>
      <x:c r="N5586" s="6">
        <x:f>M5586*L5586/100</x:f>
      </x:c>
      <x:c r="O5586" s="6">
        <x:f>H5586-N5586</x:f>
      </x:c>
    </x:row>
    <x:row r="5587" spans="1:25">
      <x:c r="A5587" s="0" t="s">
        <x:v>117</x:v>
      </x:c>
      <x:c r="B5587" s="0" t="n">
        <x:v>3223</x:v>
      </x:c>
      <x:c r="C5587" s="0" t="s">
        <x:v>21</x:v>
      </x:c>
      <x:c r="D5587" s="0" t="s">
        <x:v>22</x:v>
      </x:c>
      <x:c r="E5587" s="0" t="s">
        <x:v>35</x:v>
      </x:c>
      <x:c r="F5587" s="0" t="s">
        <x:v>20</x:v>
      </x:c>
      <x:c r="G5587" s="0" t="n">
        <x:v>173</x:v>
      </x:c>
      <x:c r="H5587" s="4" t="n">
        <x:v>50.4</x:v>
      </x:c>
      <x:c r="I5587" s="4" t="n">
        <x:v>173</x:v>
      </x:c>
      <x:c r="J5587" s="4" t="n">
        <x:v>0.291</x:v>
      </x:c>
      <x:c r="K5587" s="4">
        <x:f>I5587*J5587</x:f>
      </x:c>
      <x:c r="L5587" s="4" t="n">
        <x:v>247.394</x:v>
      </x:c>
      <x:c r="M5587" s="5">
        <x:f>J5587/1.99*100</x:f>
      </x:c>
      <x:c r="N5587" s="6">
        <x:f>M5587*L5587/100</x:f>
      </x:c>
      <x:c r="O5587" s="6">
        <x:f>H5587-N5587</x:f>
      </x:c>
    </x:row>
    <x:row r="5588" spans="1:25">
      <x:c r="A5588" s="0" t="s">
        <x:v>117</x:v>
      </x:c>
      <x:c r="B5588" s="0" t="n">
        <x:v>3223</x:v>
      </x:c>
      <x:c r="C5588" s="0" t="s">
        <x:v>21</x:v>
      </x:c>
      <x:c r="D5588" s="0" t="s">
        <x:v>33</x:v>
      </x:c>
      <x:c r="E5588" s="0" t="s">
        <x:v>34</x:v>
      </x:c>
      <x:c r="F5588" s="0" t="s">
        <x:v>26</x:v>
      </x:c>
      <x:c r="G5588" s="0" t="n">
        <x:v>173</x:v>
      </x:c>
      <x:c r="H5588" s="4" t="n">
        <x:v>13.497</x:v>
      </x:c>
      <x:c r="I5588" s="4" t="n">
        <x:v>173</x:v>
      </x:c>
      <x:c r="J5588" s="4" t="n">
        <x:v>0.078</x:v>
      </x:c>
      <x:c r="K5588" s="4">
        <x:f>I5588*J5588</x:f>
      </x:c>
      <x:c r="L5588" s="4" t="n">
        <x:v>247.394</x:v>
      </x:c>
      <x:c r="M5588" s="5">
        <x:f>J5588/1.99*100</x:f>
      </x:c>
      <x:c r="N5588" s="6">
        <x:f>M5588*L5588/100</x:f>
      </x:c>
      <x:c r="O5588" s="6">
        <x:f>H5588-N5588</x:f>
      </x:c>
    </x:row>
    <x:row r="5589" spans="1:25">
      <x:c r="A5589" s="0" t="s">
        <x:v>117</x:v>
      </x:c>
      <x:c r="B5589" s="0" t="n">
        <x:v>3223</x:v>
      </x:c>
      <x:c r="C5589" s="0" t="s">
        <x:v>21</x:v>
      </x:c>
      <x:c r="D5589" s="0" t="s">
        <x:v>36</x:v>
      </x:c>
      <x:c r="E5589" s="0" t="s">
        <x:v>37</x:v>
      </x:c>
      <x:c r="F5589" s="0" t="s">
        <x:v>26</x:v>
      </x:c>
      <x:c r="G5589" s="0" t="n">
        <x:v>173</x:v>
      </x:c>
      <x:c r="H5589" s="4" t="n">
        <x:v>72.66</x:v>
      </x:c>
      <x:c r="I5589" s="4" t="n">
        <x:v>173</x:v>
      </x:c>
      <x:c r="J5589" s="4" t="n">
        <x:v>0.42</x:v>
      </x:c>
      <x:c r="K5589" s="4">
        <x:f>I5589*J5589</x:f>
      </x:c>
      <x:c r="L5589" s="4" t="n">
        <x:v>247.394</x:v>
      </x:c>
      <x:c r="M5589" s="5">
        <x:f>J5589/1.99*100</x:f>
      </x:c>
      <x:c r="N5589" s="6">
        <x:f>M5589*L5589/100</x:f>
      </x:c>
      <x:c r="O5589" s="6">
        <x:f>H5589-N5589</x:f>
      </x:c>
    </x:row>
    <x:row r="5590" spans="1:25">
      <x:c r="A5590" s="0" t="s">
        <x:v>117</x:v>
      </x:c>
      <x:c r="B5590" s="0" t="n">
        <x:v>3223</x:v>
      </x:c>
      <x:c r="C5590" s="0" t="s">
        <x:v>21</x:v>
      </x:c>
      <x:c r="D5590" s="0" t="s">
        <x:v>36</x:v>
      </x:c>
      <x:c r="E5590" s="0" t="s">
        <x:v>38</x:v>
      </x:c>
      <x:c r="F5590" s="0" t="s">
        <x:v>26</x:v>
      </x:c>
      <x:c r="G5590" s="0" t="n">
        <x:v>173</x:v>
      </x:c>
      <x:c r="H5590" s="4" t="n">
        <x:v>72.66</x:v>
      </x:c>
      <x:c r="I5590" s="4" t="n">
        <x:v>173</x:v>
      </x:c>
      <x:c r="J5590" s="4" t="n">
        <x:v>0.42</x:v>
      </x:c>
      <x:c r="K5590" s="4">
        <x:f>I5590*J5590</x:f>
      </x:c>
      <x:c r="L5590" s="4" t="n">
        <x:v>247.394</x:v>
      </x:c>
      <x:c r="M5590" s="5">
        <x:f>J5590/1.99*100</x:f>
      </x:c>
      <x:c r="N5590" s="6">
        <x:f>M5590*L5590/100</x:f>
      </x:c>
      <x:c r="O5590" s="6">
        <x:f>H5590-N5590</x:f>
      </x:c>
    </x:row>
    <x:row r="5591" spans="1:25">
      <x:c r="A5591" s="0" t="s">
        <x:v>52</x:v>
      </x:c>
      <x:c r="B5591" s="0" t="n">
        <x:v>3224</x:v>
      </x:c>
      <x:c r="C5591" s="0" t="s">
        <x:v>21</x:v>
      </x:c>
      <x:c r="D5591" s="0" t="s">
        <x:v>33</x:v>
      </x:c>
      <x:c r="E5591" s="0" t="s">
        <x:v>34</x:v>
      </x:c>
      <x:c r="F5591" s="0" t="s">
        <x:v>20</x:v>
      </x:c>
      <x:c r="G5591" s="0" t="n">
        <x:v>172</x:v>
      </x:c>
      <x:c r="H5591" s="4" t="n">
        <x:v>46.018</x:v>
      </x:c>
      <x:c r="I5591" s="4" t="n">
        <x:v>172</x:v>
      </x:c>
      <x:c r="J5591" s="4" t="n">
        <x:v>0.268</x:v>
      </x:c>
      <x:c r="K5591" s="4">
        <x:f>I5591*J5591</x:f>
      </x:c>
      <x:c r="L5591" s="4" t="n">
        <x:v>243.112</x:v>
      </x:c>
      <x:c r="M5591" s="5">
        <x:f>J5591/2.358*100</x:f>
      </x:c>
      <x:c r="N5591" s="6">
        <x:f>M5591*L5591/100</x:f>
      </x:c>
      <x:c r="O5591" s="6">
        <x:f>H5591-N5591</x:f>
      </x:c>
    </x:row>
    <x:row r="5592" spans="1:25">
      <x:c r="A5592" s="0" t="s">
        <x:v>52</x:v>
      </x:c>
      <x:c r="B5592" s="0" t="n">
        <x:v>3224</x:v>
      </x:c>
      <x:c r="C5592" s="0" t="s">
        <x:v>21</x:v>
      </x:c>
      <x:c r="D5592" s="0" t="s">
        <x:v>22</x:v>
      </x:c>
      <x:c r="E5592" s="0" t="s">
        <x:v>35</x:v>
      </x:c>
      <x:c r="F5592" s="0" t="s">
        <x:v>20</x:v>
      </x:c>
      <x:c r="G5592" s="0" t="n">
        <x:v>172</x:v>
      </x:c>
      <x:c r="H5592" s="4" t="n">
        <x:v>50.4</x:v>
      </x:c>
      <x:c r="I5592" s="4" t="n">
        <x:v>172</x:v>
      </x:c>
      <x:c r="J5592" s="4" t="n">
        <x:v>0.293</x:v>
      </x:c>
      <x:c r="K5592" s="4">
        <x:f>I5592*J5592</x:f>
      </x:c>
      <x:c r="L5592" s="4" t="n">
        <x:v>243.112</x:v>
      </x:c>
      <x:c r="M5592" s="5">
        <x:f>J5592/2.358*100</x:f>
      </x:c>
      <x:c r="N5592" s="6">
        <x:f>M5592*L5592/100</x:f>
      </x:c>
      <x:c r="O5592" s="6">
        <x:f>H5592-N5592</x:f>
      </x:c>
    </x:row>
    <x:row r="5593" spans="1:25">
      <x:c r="A5593" s="0" t="s">
        <x:v>52</x:v>
      </x:c>
      <x:c r="B5593" s="0" t="n">
        <x:v>3224</x:v>
      </x:c>
      <x:c r="C5593" s="0" t="s">
        <x:v>21</x:v>
      </x:c>
      <x:c r="D5593" s="0" t="s">
        <x:v>22</x:v>
      </x:c>
      <x:c r="E5593" s="0" t="s">
        <x:v>35</x:v>
      </x:c>
      <x:c r="F5593" s="0" t="s">
        <x:v>20</x:v>
      </x:c>
      <x:c r="G5593" s="0" t="n">
        <x:v>172</x:v>
      </x:c>
      <x:c r="H5593" s="4" t="n">
        <x:v>50.4</x:v>
      </x:c>
      <x:c r="I5593" s="4" t="n">
        <x:v>172</x:v>
      </x:c>
      <x:c r="J5593" s="4" t="n">
        <x:v>0.293</x:v>
      </x:c>
      <x:c r="K5593" s="4">
        <x:f>I5593*J5593</x:f>
      </x:c>
      <x:c r="L5593" s="4" t="n">
        <x:v>243.112</x:v>
      </x:c>
      <x:c r="M5593" s="5">
        <x:f>J5593/2.358*100</x:f>
      </x:c>
      <x:c r="N5593" s="6">
        <x:f>M5593*L5593/100</x:f>
      </x:c>
      <x:c r="O5593" s="6">
        <x:f>H5593-N5593</x:f>
      </x:c>
    </x:row>
    <x:row r="5594" spans="1:25">
      <x:c r="A5594" s="0" t="s">
        <x:v>52</x:v>
      </x:c>
      <x:c r="B5594" s="0" t="n">
        <x:v>3224</x:v>
      </x:c>
      <x:c r="C5594" s="0" t="s">
        <x:v>21</x:v>
      </x:c>
      <x:c r="D5594" s="0" t="s">
        <x:v>22</x:v>
      </x:c>
      <x:c r="E5594" s="0" t="s">
        <x:v>35</x:v>
      </x:c>
      <x:c r="F5594" s="0" t="s">
        <x:v>20</x:v>
      </x:c>
      <x:c r="G5594" s="0" t="n">
        <x:v>172</x:v>
      </x:c>
      <x:c r="H5594" s="4" t="n">
        <x:v>50.4</x:v>
      </x:c>
      <x:c r="I5594" s="4" t="n">
        <x:v>172</x:v>
      </x:c>
      <x:c r="J5594" s="4" t="n">
        <x:v>0.293</x:v>
      </x:c>
      <x:c r="K5594" s="4">
        <x:f>I5594*J5594</x:f>
      </x:c>
      <x:c r="L5594" s="4" t="n">
        <x:v>243.112</x:v>
      </x:c>
      <x:c r="M5594" s="5">
        <x:f>J5594/2.358*100</x:f>
      </x:c>
      <x:c r="N5594" s="6">
        <x:f>M5594*L5594/100</x:f>
      </x:c>
      <x:c r="O5594" s="6">
        <x:f>H5594-N5594</x:f>
      </x:c>
    </x:row>
    <x:row r="5595" spans="1:25">
      <x:c r="A5595" s="0" t="s">
        <x:v>52</x:v>
      </x:c>
      <x:c r="B5595" s="0" t="n">
        <x:v>3224</x:v>
      </x:c>
      <x:c r="C5595" s="0" t="s">
        <x:v>21</x:v>
      </x:c>
      <x:c r="D5595" s="0" t="s">
        <x:v>22</x:v>
      </x:c>
      <x:c r="E5595" s="0" t="s">
        <x:v>35</x:v>
      </x:c>
      <x:c r="F5595" s="0" t="s">
        <x:v>20</x:v>
      </x:c>
      <x:c r="G5595" s="0" t="n">
        <x:v>172</x:v>
      </x:c>
      <x:c r="H5595" s="4" t="n">
        <x:v>50.4</x:v>
      </x:c>
      <x:c r="I5595" s="4" t="n">
        <x:v>172</x:v>
      </x:c>
      <x:c r="J5595" s="4" t="n">
        <x:v>0.293</x:v>
      </x:c>
      <x:c r="K5595" s="4">
        <x:f>I5595*J5595</x:f>
      </x:c>
      <x:c r="L5595" s="4" t="n">
        <x:v>243.112</x:v>
      </x:c>
      <x:c r="M5595" s="5">
        <x:f>J5595/2.358*100</x:f>
      </x:c>
      <x:c r="N5595" s="6">
        <x:f>M5595*L5595/100</x:f>
      </x:c>
      <x:c r="O5595" s="6">
        <x:f>H5595-N5595</x:f>
      </x:c>
    </x:row>
    <x:row r="5596" spans="1:25">
      <x:c r="A5596" s="0" t="s">
        <x:v>52</x:v>
      </x:c>
      <x:c r="B5596" s="0" t="n">
        <x:v>3224</x:v>
      </x:c>
      <x:c r="C5596" s="0" t="s">
        <x:v>21</x:v>
      </x:c>
      <x:c r="D5596" s="0" t="s">
        <x:v>33</x:v>
      </x:c>
      <x:c r="E5596" s="0" t="s">
        <x:v>34</x:v>
      </x:c>
      <x:c r="F5596" s="0" t="s">
        <x:v>26</x:v>
      </x:c>
      <x:c r="G5596" s="0" t="n">
        <x:v>172</x:v>
      </x:c>
      <x:c r="H5596" s="4" t="n">
        <x:v>13.416</x:v>
      </x:c>
      <x:c r="I5596" s="4" t="n">
        <x:v>172</x:v>
      </x:c>
      <x:c r="J5596" s="4" t="n">
        <x:v>0.078</x:v>
      </x:c>
      <x:c r="K5596" s="4">
        <x:f>I5596*J5596</x:f>
      </x:c>
      <x:c r="L5596" s="4" t="n">
        <x:v>243.112</x:v>
      </x:c>
      <x:c r="M5596" s="5">
        <x:f>J5596/2.358*100</x:f>
      </x:c>
      <x:c r="N5596" s="6">
        <x:f>M5596*L5596/100</x:f>
      </x:c>
      <x:c r="O5596" s="6">
        <x:f>H5596-N5596</x:f>
      </x:c>
    </x:row>
    <x:row r="5597" spans="1:25">
      <x:c r="A5597" s="0" t="s">
        <x:v>52</x:v>
      </x:c>
      <x:c r="B5597" s="0" t="n">
        <x:v>3224</x:v>
      </x:c>
      <x:c r="C5597" s="0" t="s">
        <x:v>21</x:v>
      </x:c>
      <x:c r="D5597" s="0" t="s">
        <x:v>36</x:v>
      </x:c>
      <x:c r="E5597" s="0" t="s">
        <x:v>37</x:v>
      </x:c>
      <x:c r="F5597" s="0" t="s">
        <x:v>26</x:v>
      </x:c>
      <x:c r="G5597" s="0" t="n">
        <x:v>172</x:v>
      </x:c>
      <x:c r="H5597" s="4" t="n">
        <x:v>72.66</x:v>
      </x:c>
      <x:c r="I5597" s="4" t="n">
        <x:v>172</x:v>
      </x:c>
      <x:c r="J5597" s="4" t="n">
        <x:v>0.42</x:v>
      </x:c>
      <x:c r="K5597" s="4">
        <x:f>I5597*J5597</x:f>
      </x:c>
      <x:c r="L5597" s="4" t="n">
        <x:v>243.112</x:v>
      </x:c>
      <x:c r="M5597" s="5">
        <x:f>J5597/2.358*100</x:f>
      </x:c>
      <x:c r="N5597" s="6">
        <x:f>M5597*L5597/100</x:f>
      </x:c>
      <x:c r="O5597" s="6">
        <x:f>H5597-N5597</x:f>
      </x:c>
    </x:row>
    <x:row r="5598" spans="1:25">
      <x:c r="A5598" s="0" t="s">
        <x:v>52</x:v>
      </x:c>
      <x:c r="B5598" s="0" t="n">
        <x:v>3224</x:v>
      </x:c>
      <x:c r="C5598" s="0" t="s">
        <x:v>21</x:v>
      </x:c>
      <x:c r="D5598" s="0" t="s">
        <x:v>36</x:v>
      </x:c>
      <x:c r="E5598" s="0" t="s">
        <x:v>38</x:v>
      </x:c>
      <x:c r="F5598" s="0" t="s">
        <x:v>26</x:v>
      </x:c>
      <x:c r="G5598" s="0" t="n">
        <x:v>172</x:v>
      </x:c>
      <x:c r="H5598" s="4" t="n">
        <x:v>72.66</x:v>
      </x:c>
      <x:c r="I5598" s="4" t="n">
        <x:v>172</x:v>
      </x:c>
      <x:c r="J5598" s="4" t="n">
        <x:v>0.42</x:v>
      </x:c>
      <x:c r="K5598" s="4">
        <x:f>I5598*J5598</x:f>
      </x:c>
      <x:c r="L5598" s="4" t="n">
        <x:v>243.112</x:v>
      </x:c>
      <x:c r="M5598" s="5">
        <x:f>J5598/2.358*100</x:f>
      </x:c>
      <x:c r="N5598" s="6">
        <x:f>M5598*L5598/100</x:f>
      </x:c>
      <x:c r="O5598" s="6">
        <x:f>H5598-N5598</x:f>
      </x:c>
    </x:row>
    <x:row r="5599" spans="1:25">
      <x:c r="A5599" s="0" t="s">
        <x:v>102</x:v>
      </x:c>
      <x:c r="B5599" s="0" t="n">
        <x:v>3238</x:v>
      </x:c>
      <x:c r="C5599" s="0" t="s">
        <x:v>21</x:v>
      </x:c>
      <x:c r="D5599" s="0" t="s">
        <x:v>22</x:v>
      </x:c>
      <x:c r="E5599" s="0" t="s">
        <x:v>23</x:v>
      </x:c>
      <x:c r="F5599" s="0" t="s">
        <x:v>20</x:v>
      </x:c>
      <x:c r="G5599" s="0" t="n">
        <x:v>117</x:v>
      </x:c>
      <x:c r="H5599" s="4" t="n">
        <x:v>43.384</x:v>
      </x:c>
      <x:c r="I5599" s="4" t="n">
        <x:v>117</x:v>
      </x:c>
      <x:c r="J5599" s="4" t="n">
        <x:v>0.371</x:v>
      </x:c>
      <x:c r="K5599" s="4">
        <x:f>I5599*J5599</x:f>
      </x:c>
      <x:c r="L5599" s="4" t="n">
        <x:v>260.197</x:v>
      </x:c>
      <x:c r="M5599" s="5">
        <x:f>J5599/2.863*100</x:f>
      </x:c>
      <x:c r="N5599" s="6">
        <x:f>M5599*L5599/100</x:f>
      </x:c>
      <x:c r="O5599" s="6">
        <x:f>H5599-N5599</x:f>
      </x:c>
    </x:row>
    <x:row r="5600" spans="1:25">
      <x:c r="A5600" s="0" t="s">
        <x:v>102</x:v>
      </x:c>
      <x:c r="B5600" s="0" t="n">
        <x:v>3238</x:v>
      </x:c>
      <x:c r="C5600" s="0" t="s">
        <x:v>21</x:v>
      </x:c>
      <x:c r="D5600" s="0" t="s">
        <x:v>22</x:v>
      </x:c>
      <x:c r="E5600" s="0" t="s">
        <x:v>23</x:v>
      </x:c>
      <x:c r="F5600" s="0" t="s">
        <x:v>20</x:v>
      </x:c>
      <x:c r="G5600" s="0" t="n">
        <x:v>117</x:v>
      </x:c>
      <x:c r="H5600" s="4" t="n">
        <x:v>43.384</x:v>
      </x:c>
      <x:c r="I5600" s="4" t="n">
        <x:v>117</x:v>
      </x:c>
      <x:c r="J5600" s="4" t="n">
        <x:v>0.371</x:v>
      </x:c>
      <x:c r="K5600" s="4">
        <x:f>I5600*J5600</x:f>
      </x:c>
      <x:c r="L5600" s="4" t="n">
        <x:v>260.197</x:v>
      </x:c>
      <x:c r="M5600" s="5">
        <x:f>J5600/2.863*100</x:f>
      </x:c>
      <x:c r="N5600" s="6">
        <x:f>M5600*L5600/100</x:f>
      </x:c>
      <x:c r="O5600" s="6">
        <x:f>H5600-N5600</x:f>
      </x:c>
    </x:row>
    <x:row r="5601" spans="1:25">
      <x:c r="A5601" s="0" t="s">
        <x:v>102</x:v>
      </x:c>
      <x:c r="B5601" s="0" t="n">
        <x:v>3238</x:v>
      </x:c>
      <x:c r="C5601" s="0" t="s">
        <x:v>21</x:v>
      </x:c>
      <x:c r="D5601" s="0" t="s">
        <x:v>22</x:v>
      </x:c>
      <x:c r="E5601" s="0" t="s">
        <x:v>23</x:v>
      </x:c>
      <x:c r="F5601" s="0" t="s">
        <x:v>20</x:v>
      </x:c>
      <x:c r="G5601" s="0" t="n">
        <x:v>117</x:v>
      </x:c>
      <x:c r="H5601" s="4" t="n">
        <x:v>39.897</x:v>
      </x:c>
      <x:c r="I5601" s="4" t="n">
        <x:v>117</x:v>
      </x:c>
      <x:c r="J5601" s="4" t="n">
        <x:v>0.341</x:v>
      </x:c>
      <x:c r="K5601" s="4">
        <x:f>I5601*J5601</x:f>
      </x:c>
      <x:c r="L5601" s="4" t="n">
        <x:v>260.197</x:v>
      </x:c>
      <x:c r="M5601" s="5">
        <x:f>J5601/2.863*100</x:f>
      </x:c>
      <x:c r="N5601" s="6">
        <x:f>M5601*L5601/100</x:f>
      </x:c>
      <x:c r="O5601" s="6">
        <x:f>H5601-N5601</x:f>
      </x:c>
    </x:row>
    <x:row r="5602" spans="1:25">
      <x:c r="A5602" s="0" t="s">
        <x:v>102</x:v>
      </x:c>
      <x:c r="B5602" s="0" t="n">
        <x:v>3238</x:v>
      </x:c>
      <x:c r="C5602" s="0" t="s">
        <x:v>21</x:v>
      </x:c>
      <x:c r="D5602" s="0" t="s">
        <x:v>28</x:v>
      </x:c>
      <x:c r="E5602" s="0" t="s">
        <x:v>19</x:v>
      </x:c>
      <x:c r="F5602" s="0" t="s">
        <x:v>26</x:v>
      </x:c>
      <x:c r="G5602" s="0" t="n">
        <x:v>117</x:v>
      </x:c>
      <x:c r="H5602" s="4" t="n">
        <x:v>30.427</x:v>
      </x:c>
      <x:c r="I5602" s="4" t="n">
        <x:v>117</x:v>
      </x:c>
      <x:c r="J5602" s="4" t="n">
        <x:v>0.26</x:v>
      </x:c>
      <x:c r="K5602" s="4">
        <x:f>I5602*J5602</x:f>
      </x:c>
      <x:c r="L5602" s="4" t="n">
        <x:v>260.197</x:v>
      </x:c>
      <x:c r="M5602" s="5">
        <x:f>J5602/2.863*100</x:f>
      </x:c>
      <x:c r="N5602" s="6">
        <x:f>M5602*L5602/100</x:f>
      </x:c>
      <x:c r="O5602" s="6">
        <x:f>H5602-N5602</x:f>
      </x:c>
    </x:row>
    <x:row r="5603" spans="1:25">
      <x:c r="A5603" s="0" t="s">
        <x:v>102</x:v>
      </x:c>
      <x:c r="B5603" s="0" t="n">
        <x:v>3238</x:v>
      </x:c>
      <x:c r="C5603" s="0" t="s">
        <x:v>21</x:v>
      </x:c>
      <x:c r="D5603" s="0" t="s">
        <x:v>28</x:v>
      </x:c>
      <x:c r="E5603" s="0" t="s">
        <x:v>23</x:v>
      </x:c>
      <x:c r="F5603" s="0" t="s">
        <x:v>26</x:v>
      </x:c>
      <x:c r="G5603" s="0" t="n">
        <x:v>117</x:v>
      </x:c>
      <x:c r="H5603" s="4" t="n">
        <x:v>177.84</x:v>
      </x:c>
      <x:c r="I5603" s="4" t="n">
        <x:v>117</x:v>
      </x:c>
      <x:c r="J5603" s="4" t="n">
        <x:v>1.52</x:v>
      </x:c>
      <x:c r="K5603" s="4">
        <x:f>I5603*J5603</x:f>
      </x:c>
      <x:c r="L5603" s="4" t="n">
        <x:v>260.197</x:v>
      </x:c>
      <x:c r="M5603" s="5">
        <x:f>J5603/2.863*100</x:f>
      </x:c>
      <x:c r="N5603" s="6">
        <x:f>M5603*L5603/100</x:f>
      </x:c>
      <x:c r="O5603" s="6">
        <x:f>H5603-N5603</x:f>
      </x:c>
    </x:row>
    <x:row r="5604" spans="1:25">
      <x:c r="A5604" s="0" t="s">
        <x:v>114</x:v>
      </x:c>
      <x:c r="B5604" s="0" t="n">
        <x:v>3246</x:v>
      </x:c>
      <x:c r="C5604" s="0" t="s">
        <x:v>21</x:v>
      </x:c>
      <x:c r="D5604" s="0" t="s">
        <x:v>42</x:v>
      </x:c>
      <x:c r="E5604" s="0" t="s">
        <x:v>44</x:v>
      </x:c>
      <x:c r="F5604" s="0" t="s">
        <x:v>20</x:v>
      </x:c>
      <x:c r="G5604" s="0" t="n">
        <x:v>100</x:v>
      </x:c>
      <x:c r="H5604" s="4" t="n">
        <x:v>30</x:v>
      </x:c>
      <x:c r="I5604" s="4" t="n">
        <x:v>100</x:v>
      </x:c>
      <x:c r="J5604" s="4" t="n">
        <x:v>0.3</x:v>
      </x:c>
      <x:c r="K5604" s="4">
        <x:f>I5604*J5604</x:f>
      </x:c>
      <x:c r="L5604" s="4" t="n">
        <x:v>363.291</x:v>
      </x:c>
      <x:c r="M5604" s="5">
        <x:f>J5604/3.83*100</x:f>
      </x:c>
      <x:c r="N5604" s="6">
        <x:f>M5604*L5604/100</x:f>
      </x:c>
      <x:c r="O5604" s="6">
        <x:f>H5604-N5604</x:f>
      </x:c>
    </x:row>
    <x:row r="5605" spans="1:25">
      <x:c r="A5605" s="0" t="s">
        <x:v>114</x:v>
      </x:c>
      <x:c r="B5605" s="0" t="n">
        <x:v>3246</x:v>
      </x:c>
      <x:c r="C5605" s="0" t="s">
        <x:v>21</x:v>
      </x:c>
      <x:c r="D5605" s="0" t="s">
        <x:v>42</x:v>
      </x:c>
      <x:c r="E5605" s="0" t="s">
        <x:v>43</x:v>
      </x:c>
      <x:c r="F5605" s="0" t="s">
        <x:v>20</x:v>
      </x:c>
      <x:c r="G5605" s="0" t="n">
        <x:v>100</x:v>
      </x:c>
      <x:c r="H5605" s="4" t="n">
        <x:v>30</x:v>
      </x:c>
      <x:c r="I5605" s="4" t="n">
        <x:v>100</x:v>
      </x:c>
      <x:c r="J5605" s="4" t="n">
        <x:v>0.3</x:v>
      </x:c>
      <x:c r="K5605" s="4">
        <x:f>I5605*J5605</x:f>
      </x:c>
      <x:c r="L5605" s="4" t="n">
        <x:v>363.291</x:v>
      </x:c>
      <x:c r="M5605" s="5">
        <x:f>J5605/3.83*100</x:f>
      </x:c>
      <x:c r="N5605" s="6">
        <x:f>M5605*L5605/100</x:f>
      </x:c>
      <x:c r="O5605" s="6">
        <x:f>H5605-N5605</x:f>
      </x:c>
    </x:row>
    <x:row r="5606" spans="1:25">
      <x:c r="A5606" s="0" t="s">
        <x:v>114</x:v>
      </x:c>
      <x:c r="B5606" s="0" t="n">
        <x:v>3246</x:v>
      </x:c>
      <x:c r="C5606" s="0" t="s">
        <x:v>21</x:v>
      </x:c>
      <x:c r="D5606" s="0" t="s">
        <x:v>33</x:v>
      </x:c>
      <x:c r="E5606" s="0" t="s">
        <x:v>45</x:v>
      </x:c>
      <x:c r="F5606" s="0" t="s">
        <x:v>26</x:v>
      </x:c>
      <x:c r="G5606" s="0" t="n">
        <x:v>100</x:v>
      </x:c>
      <x:c r="H5606" s="4" t="n">
        <x:v>148</x:v>
      </x:c>
      <x:c r="I5606" s="4" t="n">
        <x:v>100</x:v>
      </x:c>
      <x:c r="J5606" s="4" t="n">
        <x:v>1.48</x:v>
      </x:c>
      <x:c r="K5606" s="4">
        <x:f>I5606*J5606</x:f>
      </x:c>
      <x:c r="L5606" s="4" t="n">
        <x:v>363.291</x:v>
      </x:c>
      <x:c r="M5606" s="5">
        <x:f>J5606/3.83*100</x:f>
      </x:c>
      <x:c r="N5606" s="6">
        <x:f>M5606*L5606/100</x:f>
      </x:c>
      <x:c r="O5606" s="6">
        <x:f>H5606-N5606</x:f>
      </x:c>
    </x:row>
    <x:row r="5607" spans="1:25">
      <x:c r="A5607" s="0" t="s">
        <x:v>114</x:v>
      </x:c>
      <x:c r="B5607" s="0" t="n">
        <x:v>3246</x:v>
      </x:c>
      <x:c r="C5607" s="0" t="s">
        <x:v>21</x:v>
      </x:c>
      <x:c r="D5607" s="0" t="s">
        <x:v>150</x:v>
      </x:c>
      <x:c r="E5607" s="0" t="s">
        <x:v>46</x:v>
      </x:c>
      <x:c r="F5607" s="0" t="s">
        <x:v>26</x:v>
      </x:c>
      <x:c r="G5607" s="0" t="n">
        <x:v>100</x:v>
      </x:c>
      <x:c r="H5607" s="4" t="n">
        <x:v>175</x:v>
      </x:c>
      <x:c r="I5607" s="4" t="n">
        <x:v>100</x:v>
      </x:c>
      <x:c r="J5607" s="4" t="n">
        <x:v>1.75</x:v>
      </x:c>
      <x:c r="K5607" s="4">
        <x:f>I5607*J5607</x:f>
      </x:c>
      <x:c r="L5607" s="4" t="n">
        <x:v>363.291</x:v>
      </x:c>
      <x:c r="M5607" s="5">
        <x:f>J5607/3.83*100</x:f>
      </x:c>
      <x:c r="N5607" s="6">
        <x:f>M5607*L5607/100</x:f>
      </x:c>
      <x:c r="O5607" s="6">
        <x:f>H5607-N5607</x:f>
      </x:c>
    </x:row>
    <x:row r="5608" spans="1:25">
      <x:c r="A5608" s="0" t="s">
        <x:v>140</x:v>
      </x:c>
      <x:c r="B5608" s="0" t="n">
        <x:v>3248</x:v>
      </x:c>
      <x:c r="C5608" s="0" t="s">
        <x:v>21</x:v>
      </x:c>
      <x:c r="D5608" s="0" t="s">
        <x:v>22</x:v>
      </x:c>
      <x:c r="E5608" s="0" t="s">
        <x:v>23</x:v>
      </x:c>
      <x:c r="F5608" s="0" t="s">
        <x:v>20</x:v>
      </x:c>
      <x:c r="G5608" s="0" t="n">
        <x:v>147</x:v>
      </x:c>
      <x:c r="H5608" s="4" t="n">
        <x:v>39.897</x:v>
      </x:c>
      <x:c r="I5608" s="4" t="n">
        <x:v>147</x:v>
      </x:c>
      <x:c r="J5608" s="4" t="n">
        <x:v>0.271</x:v>
      </x:c>
      <x:c r="K5608" s="4">
        <x:f>I5608*J5608</x:f>
      </x:c>
      <x:c r="L5608" s="4" t="n">
        <x:v>326.494</x:v>
      </x:c>
      <x:c r="M5608" s="5">
        <x:f>J5608/2.711*100</x:f>
      </x:c>
      <x:c r="N5608" s="6">
        <x:f>M5608*L5608/100</x:f>
      </x:c>
      <x:c r="O5608" s="6">
        <x:f>H5608-N5608</x:f>
      </x:c>
    </x:row>
    <x:row r="5609" spans="1:25">
      <x:c r="A5609" s="0" t="s">
        <x:v>140</x:v>
      </x:c>
      <x:c r="B5609" s="0" t="n">
        <x:v>3248</x:v>
      </x:c>
      <x:c r="C5609" s="0" t="s">
        <x:v>21</x:v>
      </x:c>
      <x:c r="D5609" s="0" t="s">
        <x:v>22</x:v>
      </x:c>
      <x:c r="E5609" s="0" t="s">
        <x:v>23</x:v>
      </x:c>
      <x:c r="F5609" s="0" t="s">
        <x:v>20</x:v>
      </x:c>
      <x:c r="G5609" s="0" t="n">
        <x:v>147</x:v>
      </x:c>
      <x:c r="H5609" s="4" t="n">
        <x:v>10.23</x:v>
      </x:c>
      <x:c r="I5609" s="4" t="n">
        <x:v>147</x:v>
      </x:c>
      <x:c r="J5609" s="4" t="n">
        <x:v>0.07</x:v>
      </x:c>
      <x:c r="K5609" s="4">
        <x:f>I5609*J5609</x:f>
      </x:c>
      <x:c r="L5609" s="4" t="n">
        <x:v>326.494</x:v>
      </x:c>
      <x:c r="M5609" s="5">
        <x:f>J5609/2.711*100</x:f>
      </x:c>
      <x:c r="N5609" s="6">
        <x:f>M5609*L5609/100</x:f>
      </x:c>
      <x:c r="O5609" s="6">
        <x:f>H5609-N5609</x:f>
      </x:c>
    </x:row>
    <x:row r="5610" spans="1:25">
      <x:c r="A5610" s="0" t="s">
        <x:v>140</x:v>
      </x:c>
      <x:c r="B5610" s="0" t="n">
        <x:v>3248</x:v>
      </x:c>
      <x:c r="C5610" s="0" t="s">
        <x:v>21</x:v>
      </x:c>
      <x:c r="D5610" s="0" t="s">
        <x:v>22</x:v>
      </x:c>
      <x:c r="E5610" s="0" t="s">
        <x:v>23</x:v>
      </x:c>
      <x:c r="F5610" s="0" t="s">
        <x:v>20</x:v>
      </x:c>
      <x:c r="G5610" s="0" t="n">
        <x:v>147</x:v>
      </x:c>
      <x:c r="H5610" s="4" t="n">
        <x:v>43.384</x:v>
      </x:c>
      <x:c r="I5610" s="4" t="n">
        <x:v>147</x:v>
      </x:c>
      <x:c r="J5610" s="4" t="n">
        <x:v>0.295</x:v>
      </x:c>
      <x:c r="K5610" s="4">
        <x:f>I5610*J5610</x:f>
      </x:c>
      <x:c r="L5610" s="4" t="n">
        <x:v>326.494</x:v>
      </x:c>
      <x:c r="M5610" s="5">
        <x:f>J5610/2.711*100</x:f>
      </x:c>
      <x:c r="N5610" s="6">
        <x:f>M5610*L5610/100</x:f>
      </x:c>
      <x:c r="O5610" s="6">
        <x:f>H5610-N5610</x:f>
      </x:c>
    </x:row>
    <x:row r="5611" spans="1:25">
      <x:c r="A5611" s="0" t="s">
        <x:v>140</x:v>
      </x:c>
      <x:c r="B5611" s="0" t="n">
        <x:v>3248</x:v>
      </x:c>
      <x:c r="C5611" s="0" t="s">
        <x:v>21</x:v>
      </x:c>
      <x:c r="D5611" s="0" t="s">
        <x:v>22</x:v>
      </x:c>
      <x:c r="E5611" s="0" t="s">
        <x:v>23</x:v>
      </x:c>
      <x:c r="F5611" s="0" t="s">
        <x:v>20</x:v>
      </x:c>
      <x:c r="G5611" s="0" t="n">
        <x:v>147</x:v>
      </x:c>
      <x:c r="H5611" s="4" t="n">
        <x:v>43.384</x:v>
      </x:c>
      <x:c r="I5611" s="4" t="n">
        <x:v>147</x:v>
      </x:c>
      <x:c r="J5611" s="4" t="n">
        <x:v>0.295</x:v>
      </x:c>
      <x:c r="K5611" s="4">
        <x:f>I5611*J5611</x:f>
      </x:c>
      <x:c r="L5611" s="4" t="n">
        <x:v>326.494</x:v>
      </x:c>
      <x:c r="M5611" s="5">
        <x:f>J5611/2.711*100</x:f>
      </x:c>
      <x:c r="N5611" s="6">
        <x:f>M5611*L5611/100</x:f>
      </x:c>
      <x:c r="O5611" s="6">
        <x:f>H5611-N5611</x:f>
      </x:c>
    </x:row>
    <x:row r="5612" spans="1:25">
      <x:c r="A5612" s="0" t="s">
        <x:v>140</x:v>
      </x:c>
      <x:c r="B5612" s="0" t="n">
        <x:v>3248</x:v>
      </x:c>
      <x:c r="C5612" s="0" t="s">
        <x:v>21</x:v>
      </x:c>
      <x:c r="D5612" s="0" t="s">
        <x:v>28</x:v>
      </x:c>
      <x:c r="E5612" s="0" t="s">
        <x:v>19</x:v>
      </x:c>
      <x:c r="F5612" s="0" t="s">
        <x:v>26</x:v>
      </x:c>
      <x:c r="G5612" s="0" t="n">
        <x:v>147</x:v>
      </x:c>
      <x:c r="H5612" s="4" t="n">
        <x:v>38.22</x:v>
      </x:c>
      <x:c r="I5612" s="4" t="n">
        <x:v>147</x:v>
      </x:c>
      <x:c r="J5612" s="4" t="n">
        <x:v>0.26</x:v>
      </x:c>
      <x:c r="K5612" s="4">
        <x:f>I5612*J5612</x:f>
      </x:c>
      <x:c r="L5612" s="4" t="n">
        <x:v>326.494</x:v>
      </x:c>
      <x:c r="M5612" s="5">
        <x:f>J5612/2.711*100</x:f>
      </x:c>
      <x:c r="N5612" s="6">
        <x:f>M5612*L5612/100</x:f>
      </x:c>
      <x:c r="O5612" s="6">
        <x:f>H5612-N5612</x:f>
      </x:c>
    </x:row>
    <x:row r="5613" spans="1:25">
      <x:c r="A5613" s="0" t="s">
        <x:v>140</x:v>
      </x:c>
      <x:c r="B5613" s="0" t="n">
        <x:v>3248</x:v>
      </x:c>
      <x:c r="C5613" s="0" t="s">
        <x:v>21</x:v>
      </x:c>
      <x:c r="D5613" s="0" t="s">
        <x:v>28</x:v>
      </x:c>
      <x:c r="E5613" s="0" t="s">
        <x:v>23</x:v>
      </x:c>
      <x:c r="F5613" s="0" t="s">
        <x:v>26</x:v>
      </x:c>
      <x:c r="G5613" s="0" t="n">
        <x:v>147</x:v>
      </x:c>
      <x:c r="H5613" s="4" t="n">
        <x:v>223.439</x:v>
      </x:c>
      <x:c r="I5613" s="4" t="n">
        <x:v>147</x:v>
      </x:c>
      <x:c r="J5613" s="4" t="n">
        <x:v>1.52</x:v>
      </x:c>
      <x:c r="K5613" s="4">
        <x:f>I5613*J5613</x:f>
      </x:c>
      <x:c r="L5613" s="4" t="n">
        <x:v>326.494</x:v>
      </x:c>
      <x:c r="M5613" s="5">
        <x:f>J5613/2.711*100</x:f>
      </x:c>
      <x:c r="N5613" s="6">
        <x:f>M5613*L5613/100</x:f>
      </x:c>
      <x:c r="O5613" s="6">
        <x:f>H5613-N5613</x:f>
      </x:c>
    </x:row>
    <x:row r="5614" spans="1:25">
      <x:c r="A5614" s="0" t="s">
        <x:v>110</x:v>
      </x:c>
      <x:c r="B5614" s="0" t="n">
        <x:v>3249</x:v>
      </x:c>
      <x:c r="C5614" s="0" t="s">
        <x:v>21</x:v>
      </x:c>
      <x:c r="D5614" s="0" t="s">
        <x:v>22</x:v>
      </x:c>
      <x:c r="E5614" s="0" t="s">
        <x:v>23</x:v>
      </x:c>
      <x:c r="F5614" s="0" t="s">
        <x:v>20</x:v>
      </x:c>
      <x:c r="G5614" s="0" t="n">
        <x:v>157</x:v>
      </x:c>
      <x:c r="H5614" s="4" t="n">
        <x:v>39.897</x:v>
      </x:c>
      <x:c r="I5614" s="4" t="n">
        <x:v>157</x:v>
      </x:c>
      <x:c r="J5614" s="4" t="n">
        <x:v>0.254</x:v>
      </x:c>
      <x:c r="K5614" s="4">
        <x:f>I5614*J5614</x:f>
      </x:c>
      <x:c r="L5614" s="4" t="n">
        <x:v>343.996</x:v>
      </x:c>
      <x:c r="M5614" s="5">
        <x:f>J5614/2.672*100</x:f>
      </x:c>
      <x:c r="N5614" s="6">
        <x:f>M5614*L5614/100</x:f>
      </x:c>
      <x:c r="O5614" s="6">
        <x:f>H5614-N5614</x:f>
      </x:c>
    </x:row>
    <x:row r="5615" spans="1:25">
      <x:c r="A5615" s="0" t="s">
        <x:v>110</x:v>
      </x:c>
      <x:c r="B5615" s="0" t="n">
        <x:v>3249</x:v>
      </x:c>
      <x:c r="C5615" s="0" t="s">
        <x:v>21</x:v>
      </x:c>
      <x:c r="D5615" s="0" t="s">
        <x:v>22</x:v>
      </x:c>
      <x:c r="E5615" s="0" t="s">
        <x:v>23</x:v>
      </x:c>
      <x:c r="F5615" s="0" t="s">
        <x:v>20</x:v>
      </x:c>
      <x:c r="G5615" s="0" t="n">
        <x:v>157</x:v>
      </x:c>
      <x:c r="H5615" s="4" t="n">
        <x:v>43.384</x:v>
      </x:c>
      <x:c r="I5615" s="4" t="n">
        <x:v>157</x:v>
      </x:c>
      <x:c r="J5615" s="4" t="n">
        <x:v>0.276</x:v>
      </x:c>
      <x:c r="K5615" s="4">
        <x:f>I5615*J5615</x:f>
      </x:c>
      <x:c r="L5615" s="4" t="n">
        <x:v>343.996</x:v>
      </x:c>
      <x:c r="M5615" s="5">
        <x:f>J5615/2.672*100</x:f>
      </x:c>
      <x:c r="N5615" s="6">
        <x:f>M5615*L5615/100</x:f>
      </x:c>
      <x:c r="O5615" s="6">
        <x:f>H5615-N5615</x:f>
      </x:c>
    </x:row>
    <x:row r="5616" spans="1:25">
      <x:c r="A5616" s="0" t="s">
        <x:v>110</x:v>
      </x:c>
      <x:c r="B5616" s="0" t="n">
        <x:v>3249</x:v>
      </x:c>
      <x:c r="C5616" s="0" t="s">
        <x:v>21</x:v>
      </x:c>
      <x:c r="D5616" s="0" t="s">
        <x:v>22</x:v>
      </x:c>
      <x:c r="E5616" s="0" t="s">
        <x:v>23</x:v>
      </x:c>
      <x:c r="F5616" s="0" t="s">
        <x:v>20</x:v>
      </x:c>
      <x:c r="G5616" s="0" t="n">
        <x:v>157</x:v>
      </x:c>
      <x:c r="H5616" s="4" t="n">
        <x:v>43.384</x:v>
      </x:c>
      <x:c r="I5616" s="4" t="n">
        <x:v>157</x:v>
      </x:c>
      <x:c r="J5616" s="4" t="n">
        <x:v>0.276</x:v>
      </x:c>
      <x:c r="K5616" s="4">
        <x:f>I5616*J5616</x:f>
      </x:c>
      <x:c r="L5616" s="4" t="n">
        <x:v>343.996</x:v>
      </x:c>
      <x:c r="M5616" s="5">
        <x:f>J5616/2.672*100</x:f>
      </x:c>
      <x:c r="N5616" s="6">
        <x:f>M5616*L5616/100</x:f>
      </x:c>
      <x:c r="O5616" s="6">
        <x:f>H5616-N5616</x:f>
      </x:c>
    </x:row>
    <x:row r="5617" spans="1:25">
      <x:c r="A5617" s="0" t="s">
        <x:v>110</x:v>
      </x:c>
      <x:c r="B5617" s="0" t="n">
        <x:v>3249</x:v>
      </x:c>
      <x:c r="C5617" s="0" t="s">
        <x:v>21</x:v>
      </x:c>
      <x:c r="D5617" s="0" t="s">
        <x:v>22</x:v>
      </x:c>
      <x:c r="E5617" s="0" t="s">
        <x:v>23</x:v>
      </x:c>
      <x:c r="F5617" s="0" t="s">
        <x:v>20</x:v>
      </x:c>
      <x:c r="G5617" s="0" t="n">
        <x:v>157</x:v>
      </x:c>
      <x:c r="H5617" s="4" t="n">
        <x:v>6.82</x:v>
      </x:c>
      <x:c r="I5617" s="4" t="n">
        <x:v>157</x:v>
      </x:c>
      <x:c r="J5617" s="4" t="n">
        <x:v>0.043</x:v>
      </x:c>
      <x:c r="K5617" s="4">
        <x:f>I5617*J5617</x:f>
      </x:c>
      <x:c r="L5617" s="4" t="n">
        <x:v>343.996</x:v>
      </x:c>
      <x:c r="M5617" s="5">
        <x:f>J5617/2.672*100</x:f>
      </x:c>
      <x:c r="N5617" s="6">
        <x:f>M5617*L5617/100</x:f>
      </x:c>
      <x:c r="O5617" s="6">
        <x:f>H5617-N5617</x:f>
      </x:c>
    </x:row>
    <x:row r="5618" spans="1:25">
      <x:c r="A5618" s="0" t="s">
        <x:v>110</x:v>
      </x:c>
      <x:c r="B5618" s="0" t="n">
        <x:v>3249</x:v>
      </x:c>
      <x:c r="C5618" s="0" t="s">
        <x:v>21</x:v>
      </x:c>
      <x:c r="D5618" s="0" t="s">
        <x:v>22</x:v>
      </x:c>
      <x:c r="E5618" s="0" t="s">
        <x:v>23</x:v>
      </x:c>
      <x:c r="F5618" s="0" t="s">
        <x:v>20</x:v>
      </x:c>
      <x:c r="G5618" s="0" t="n">
        <x:v>157</x:v>
      </x:c>
      <x:c r="H5618" s="4" t="n">
        <x:v>6.82</x:v>
      </x:c>
      <x:c r="I5618" s="4" t="n">
        <x:v>157</x:v>
      </x:c>
      <x:c r="J5618" s="4" t="n">
        <x:v>0.043</x:v>
      </x:c>
      <x:c r="K5618" s="4">
        <x:f>I5618*J5618</x:f>
      </x:c>
      <x:c r="L5618" s="4" t="n">
        <x:v>343.996</x:v>
      </x:c>
      <x:c r="M5618" s="5">
        <x:f>J5618/2.672*100</x:f>
      </x:c>
      <x:c r="N5618" s="6">
        <x:f>M5618*L5618/100</x:f>
      </x:c>
      <x:c r="O5618" s="6">
        <x:f>H5618-N5618</x:f>
      </x:c>
    </x:row>
    <x:row r="5619" spans="1:25">
      <x:c r="A5619" s="0" t="s">
        <x:v>110</x:v>
      </x:c>
      <x:c r="B5619" s="0" t="n">
        <x:v>3249</x:v>
      </x:c>
      <x:c r="C5619" s="0" t="s">
        <x:v>21</x:v>
      </x:c>
      <x:c r="D5619" s="0" t="s">
        <x:v>28</x:v>
      </x:c>
      <x:c r="E5619" s="0" t="s">
        <x:v>19</x:v>
      </x:c>
      <x:c r="F5619" s="0" t="s">
        <x:v>26</x:v>
      </x:c>
      <x:c r="G5619" s="0" t="n">
        <x:v>157</x:v>
      </x:c>
      <x:c r="H5619" s="4" t="n">
        <x:v>40.822</x:v>
      </x:c>
      <x:c r="I5619" s="4" t="n">
        <x:v>157</x:v>
      </x:c>
      <x:c r="J5619" s="4" t="n">
        <x:v>0.26</x:v>
      </x:c>
      <x:c r="K5619" s="4">
        <x:f>I5619*J5619</x:f>
      </x:c>
      <x:c r="L5619" s="4" t="n">
        <x:v>343.996</x:v>
      </x:c>
      <x:c r="M5619" s="5">
        <x:f>J5619/2.672*100</x:f>
      </x:c>
      <x:c r="N5619" s="6">
        <x:f>M5619*L5619/100</x:f>
      </x:c>
      <x:c r="O5619" s="6">
        <x:f>H5619-N5619</x:f>
      </x:c>
    </x:row>
    <x:row r="5620" spans="1:25">
      <x:c r="A5620" s="0" t="s">
        <x:v>110</x:v>
      </x:c>
      <x:c r="B5620" s="0" t="n">
        <x:v>3249</x:v>
      </x:c>
      <x:c r="C5620" s="0" t="s">
        <x:v>21</x:v>
      </x:c>
      <x:c r="D5620" s="0" t="s">
        <x:v>28</x:v>
      </x:c>
      <x:c r="E5620" s="0" t="s">
        <x:v>23</x:v>
      </x:c>
      <x:c r="F5620" s="0" t="s">
        <x:v>26</x:v>
      </x:c>
      <x:c r="G5620" s="0" t="n">
        <x:v>157</x:v>
      </x:c>
      <x:c r="H5620" s="4" t="n">
        <x:v>238.639</x:v>
      </x:c>
      <x:c r="I5620" s="4" t="n">
        <x:v>157</x:v>
      </x:c>
      <x:c r="J5620" s="4" t="n">
        <x:v>1.52</x:v>
      </x:c>
      <x:c r="K5620" s="4">
        <x:f>I5620*J5620</x:f>
      </x:c>
      <x:c r="L5620" s="4" t="n">
        <x:v>343.996</x:v>
      </x:c>
      <x:c r="M5620" s="5">
        <x:f>J5620/2.672*100</x:f>
      </x:c>
      <x:c r="N5620" s="6">
        <x:f>M5620*L5620/100</x:f>
      </x:c>
      <x:c r="O5620" s="6">
        <x:f>H5620-N5620</x:f>
      </x:c>
    </x:row>
    <x:row r="5621" spans="1:25">
      <x:c r="A5621" s="0" t="s">
        <x:v>141</x:v>
      </x:c>
      <x:c r="B5621" s="0" t="n">
        <x:v>3250</x:v>
      </x:c>
      <x:c r="C5621" s="0" t="s">
        <x:v>21</x:v>
      </x:c>
      <x:c r="D5621" s="0" t="s">
        <x:v>22</x:v>
      </x:c>
      <x:c r="E5621" s="0" t="s">
        <x:v>23</x:v>
      </x:c>
      <x:c r="F5621" s="0" t="s">
        <x:v>20</x:v>
      </x:c>
      <x:c r="G5621" s="0" t="n">
        <x:v>117</x:v>
      </x:c>
      <x:c r="H5621" s="4" t="n">
        <x:v>6.82</x:v>
      </x:c>
      <x:c r="I5621" s="4" t="n">
        <x:v>117</x:v>
      </x:c>
      <x:c r="J5621" s="4" t="n">
        <x:v>0.058</x:v>
      </x:c>
      <x:c r="K5621" s="4">
        <x:f>I5621*J5621</x:f>
      </x:c>
      <x:c r="L5621" s="4" t="n">
        <x:v>257.709</x:v>
      </x:c>
      <x:c r="M5621" s="5">
        <x:f>J5621/2.979*100</x:f>
      </x:c>
      <x:c r="N5621" s="6">
        <x:f>M5621*L5621/100</x:f>
      </x:c>
      <x:c r="O5621" s="6">
        <x:f>H5621-N5621</x:f>
      </x:c>
    </x:row>
    <x:row r="5622" spans="1:25">
      <x:c r="A5622" s="0" t="s">
        <x:v>141</x:v>
      </x:c>
      <x:c r="B5622" s="0" t="n">
        <x:v>3250</x:v>
      </x:c>
      <x:c r="C5622" s="0" t="s">
        <x:v>21</x:v>
      </x:c>
      <x:c r="D5622" s="0" t="s">
        <x:v>22</x:v>
      </x:c>
      <x:c r="E5622" s="0" t="s">
        <x:v>23</x:v>
      </x:c>
      <x:c r="F5622" s="0" t="s">
        <x:v>20</x:v>
      </x:c>
      <x:c r="G5622" s="0" t="n">
        <x:v>117</x:v>
      </x:c>
      <x:c r="H5622" s="4" t="n">
        <x:v>39.897</x:v>
      </x:c>
      <x:c r="I5622" s="4" t="n">
        <x:v>117</x:v>
      </x:c>
      <x:c r="J5622" s="4" t="n">
        <x:v>0.341</x:v>
      </x:c>
      <x:c r="K5622" s="4">
        <x:f>I5622*J5622</x:f>
      </x:c>
      <x:c r="L5622" s="4" t="n">
        <x:v>257.709</x:v>
      </x:c>
      <x:c r="M5622" s="5">
        <x:f>J5622/2.979*100</x:f>
      </x:c>
      <x:c r="N5622" s="6">
        <x:f>M5622*L5622/100</x:f>
      </x:c>
      <x:c r="O5622" s="6">
        <x:f>H5622-N5622</x:f>
      </x:c>
    </x:row>
    <x:row r="5623" spans="1:25">
      <x:c r="A5623" s="0" t="s">
        <x:v>141</x:v>
      </x:c>
      <x:c r="B5623" s="0" t="n">
        <x:v>3250</x:v>
      </x:c>
      <x:c r="C5623" s="0" t="s">
        <x:v>21</x:v>
      </x:c>
      <x:c r="D5623" s="0" t="s">
        <x:v>22</x:v>
      </x:c>
      <x:c r="E5623" s="0" t="s">
        <x:v>23</x:v>
      </x:c>
      <x:c r="F5623" s="0" t="s">
        <x:v>20</x:v>
      </x:c>
      <x:c r="G5623" s="0" t="n">
        <x:v>117</x:v>
      </x:c>
      <x:c r="H5623" s="4" t="n">
        <x:v>6.82</x:v>
      </x:c>
      <x:c r="I5623" s="4" t="n">
        <x:v>117</x:v>
      </x:c>
      <x:c r="J5623" s="4" t="n">
        <x:v>0.058</x:v>
      </x:c>
      <x:c r="K5623" s="4">
        <x:f>I5623*J5623</x:f>
      </x:c>
      <x:c r="L5623" s="4" t="n">
        <x:v>257.709</x:v>
      </x:c>
      <x:c r="M5623" s="5">
        <x:f>J5623/2.979*100</x:f>
      </x:c>
      <x:c r="N5623" s="6">
        <x:f>M5623*L5623/100</x:f>
      </x:c>
      <x:c r="O5623" s="6">
        <x:f>H5623-N5623</x:f>
      </x:c>
    </x:row>
    <x:row r="5624" spans="1:25">
      <x:c r="A5624" s="0" t="s">
        <x:v>141</x:v>
      </x:c>
      <x:c r="B5624" s="0" t="n">
        <x:v>3250</x:v>
      </x:c>
      <x:c r="C5624" s="0" t="s">
        <x:v>21</x:v>
      </x:c>
      <x:c r="D5624" s="0" t="s">
        <x:v>22</x:v>
      </x:c>
      <x:c r="E5624" s="0" t="s">
        <x:v>23</x:v>
      </x:c>
      <x:c r="F5624" s="0" t="s">
        <x:v>20</x:v>
      </x:c>
      <x:c r="G5624" s="0" t="n">
        <x:v>117</x:v>
      </x:c>
      <x:c r="H5624" s="4" t="n">
        <x:v>43.384</x:v>
      </x:c>
      <x:c r="I5624" s="4" t="n">
        <x:v>117</x:v>
      </x:c>
      <x:c r="J5624" s="4" t="n">
        <x:v>0.371</x:v>
      </x:c>
      <x:c r="K5624" s="4">
        <x:f>I5624*J5624</x:f>
      </x:c>
      <x:c r="L5624" s="4" t="n">
        <x:v>257.709</x:v>
      </x:c>
      <x:c r="M5624" s="5">
        <x:f>J5624/2.979*100</x:f>
      </x:c>
      <x:c r="N5624" s="6">
        <x:f>M5624*L5624/100</x:f>
      </x:c>
      <x:c r="O5624" s="6">
        <x:f>H5624-N5624</x:f>
      </x:c>
    </x:row>
    <x:row r="5625" spans="1:25">
      <x:c r="A5625" s="0" t="s">
        <x:v>141</x:v>
      </x:c>
      <x:c r="B5625" s="0" t="n">
        <x:v>3250</x:v>
      </x:c>
      <x:c r="C5625" s="0" t="s">
        <x:v>21</x:v>
      </x:c>
      <x:c r="D5625" s="0" t="s">
        <x:v>22</x:v>
      </x:c>
      <x:c r="E5625" s="0" t="s">
        <x:v>23</x:v>
      </x:c>
      <x:c r="F5625" s="0" t="s">
        <x:v>20</x:v>
      </x:c>
      <x:c r="G5625" s="0" t="n">
        <x:v>117</x:v>
      </x:c>
      <x:c r="H5625" s="4" t="n">
        <x:v>43.384</x:v>
      </x:c>
      <x:c r="I5625" s="4" t="n">
        <x:v>117</x:v>
      </x:c>
      <x:c r="J5625" s="4" t="n">
        <x:v>0.371</x:v>
      </x:c>
      <x:c r="K5625" s="4">
        <x:f>I5625*J5625</x:f>
      </x:c>
      <x:c r="L5625" s="4" t="n">
        <x:v>257.709</x:v>
      </x:c>
      <x:c r="M5625" s="5">
        <x:f>J5625/2.979*100</x:f>
      </x:c>
      <x:c r="N5625" s="6">
        <x:f>M5625*L5625/100</x:f>
      </x:c>
      <x:c r="O5625" s="6">
        <x:f>H5625-N5625</x:f>
      </x:c>
    </x:row>
    <x:row r="5626" spans="1:25">
      <x:c r="A5626" s="0" t="s">
        <x:v>141</x:v>
      </x:c>
      <x:c r="B5626" s="0" t="n">
        <x:v>3250</x:v>
      </x:c>
      <x:c r="C5626" s="0" t="s">
        <x:v>21</x:v>
      </x:c>
      <x:c r="D5626" s="0" t="s">
        <x:v>28</x:v>
      </x:c>
      <x:c r="E5626" s="0" t="s">
        <x:v>19</x:v>
      </x:c>
      <x:c r="F5626" s="0" t="s">
        <x:v>26</x:v>
      </x:c>
      <x:c r="G5626" s="0" t="n">
        <x:v>117</x:v>
      </x:c>
      <x:c r="H5626" s="4" t="n">
        <x:v>30.429</x:v>
      </x:c>
      <x:c r="I5626" s="4" t="n">
        <x:v>117</x:v>
      </x:c>
      <x:c r="J5626" s="4" t="n">
        <x:v>0.26</x:v>
      </x:c>
      <x:c r="K5626" s="4">
        <x:f>I5626*J5626</x:f>
      </x:c>
      <x:c r="L5626" s="4" t="n">
        <x:v>257.709</x:v>
      </x:c>
      <x:c r="M5626" s="5">
        <x:f>J5626/2.979*100</x:f>
      </x:c>
      <x:c r="N5626" s="6">
        <x:f>M5626*L5626/100</x:f>
      </x:c>
      <x:c r="O5626" s="6">
        <x:f>H5626-N5626</x:f>
      </x:c>
    </x:row>
    <x:row r="5627" spans="1:25">
      <x:c r="A5627" s="0" t="s">
        <x:v>141</x:v>
      </x:c>
      <x:c r="B5627" s="0" t="n">
        <x:v>3250</x:v>
      </x:c>
      <x:c r="C5627" s="0" t="s">
        <x:v>21</x:v>
      </x:c>
      <x:c r="D5627" s="0" t="s">
        <x:v>28</x:v>
      </x:c>
      <x:c r="E5627" s="0" t="s">
        <x:v>23</x:v>
      </x:c>
      <x:c r="F5627" s="0" t="s">
        <x:v>26</x:v>
      </x:c>
      <x:c r="G5627" s="0" t="n">
        <x:v>117</x:v>
      </x:c>
      <x:c r="H5627" s="4" t="n">
        <x:v>177.84</x:v>
      </x:c>
      <x:c r="I5627" s="4" t="n">
        <x:v>117</x:v>
      </x:c>
      <x:c r="J5627" s="4" t="n">
        <x:v>1.52</x:v>
      </x:c>
      <x:c r="K5627" s="4">
        <x:f>I5627*J5627</x:f>
      </x:c>
      <x:c r="L5627" s="4" t="n">
        <x:v>257.709</x:v>
      </x:c>
      <x:c r="M5627" s="5">
        <x:f>J5627/2.979*100</x:f>
      </x:c>
      <x:c r="N5627" s="6">
        <x:f>M5627*L5627/100</x:f>
      </x:c>
      <x:c r="O5627" s="6">
        <x:f>H5627-N5627</x:f>
      </x:c>
    </x:row>
    <x:row r="5628" spans="1:25">
      <x:c r="A5628" s="0" t="s">
        <x:v>49</x:v>
      </x:c>
      <x:c r="B5628" s="0" t="n">
        <x:v>3251</x:v>
      </x:c>
      <x:c r="C5628" s="0" t="s">
        <x:v>21</x:v>
      </x:c>
      <x:c r="D5628" s="0" t="s">
        <x:v>22</x:v>
      </x:c>
      <x:c r="E5628" s="0" t="s">
        <x:v>23</x:v>
      </x:c>
      <x:c r="F5628" s="0" t="s">
        <x:v>20</x:v>
      </x:c>
      <x:c r="G5628" s="0" t="n">
        <x:v>138</x:v>
      </x:c>
      <x:c r="H5628" s="4" t="n">
        <x:v>39.897</x:v>
      </x:c>
      <x:c r="I5628" s="4" t="n">
        <x:v>138</x:v>
      </x:c>
      <x:c r="J5628" s="4" t="n">
        <x:v>0.289</x:v>
      </x:c>
      <x:c r="K5628" s="4">
        <x:f>I5628*J5628</x:f>
      </x:c>
      <x:c r="L5628" s="4" t="n">
        <x:v>309.696</x:v>
      </x:c>
      <x:c r="M5628" s="5">
        <x:f>J5628/2.894*100</x:f>
      </x:c>
      <x:c r="N5628" s="6">
        <x:f>M5628*L5628/100</x:f>
      </x:c>
      <x:c r="O5628" s="6">
        <x:f>H5628-N5628</x:f>
      </x:c>
    </x:row>
    <x:row r="5629" spans="1:25">
      <x:c r="A5629" s="0" t="s">
        <x:v>49</x:v>
      </x:c>
      <x:c r="B5629" s="0" t="n">
        <x:v>3251</x:v>
      </x:c>
      <x:c r="C5629" s="0" t="s">
        <x:v>21</x:v>
      </x:c>
      <x:c r="D5629" s="0" t="s">
        <x:v>22</x:v>
      </x:c>
      <x:c r="E5629" s="0" t="s">
        <x:v>23</x:v>
      </x:c>
      <x:c r="F5629" s="0" t="s">
        <x:v>20</x:v>
      </x:c>
      <x:c r="G5629" s="0" t="n">
        <x:v>138</x:v>
      </x:c>
      <x:c r="H5629" s="4" t="n">
        <x:v>43.384</x:v>
      </x:c>
      <x:c r="I5629" s="4" t="n">
        <x:v>138</x:v>
      </x:c>
      <x:c r="J5629" s="4" t="n">
        <x:v>0.314</x:v>
      </x:c>
      <x:c r="K5629" s="4">
        <x:f>I5629*J5629</x:f>
      </x:c>
      <x:c r="L5629" s="4" t="n">
        <x:v>309.696</x:v>
      </x:c>
      <x:c r="M5629" s="5">
        <x:f>J5629/2.894*100</x:f>
      </x:c>
      <x:c r="N5629" s="6">
        <x:f>M5629*L5629/100</x:f>
      </x:c>
      <x:c r="O5629" s="6">
        <x:f>H5629-N5629</x:f>
      </x:c>
    </x:row>
    <x:row r="5630" spans="1:25">
      <x:c r="A5630" s="0" t="s">
        <x:v>49</x:v>
      </x:c>
      <x:c r="B5630" s="0" t="n">
        <x:v>3251</x:v>
      </x:c>
      <x:c r="C5630" s="0" t="s">
        <x:v>21</x:v>
      </x:c>
      <x:c r="D5630" s="0" t="s">
        <x:v>22</x:v>
      </x:c>
      <x:c r="E5630" s="0" t="s">
        <x:v>23</x:v>
      </x:c>
      <x:c r="F5630" s="0" t="s">
        <x:v>20</x:v>
      </x:c>
      <x:c r="G5630" s="0" t="n">
        <x:v>138</x:v>
      </x:c>
      <x:c r="H5630" s="4" t="n">
        <x:v>43.384</x:v>
      </x:c>
      <x:c r="I5630" s="4" t="n">
        <x:v>138</x:v>
      </x:c>
      <x:c r="J5630" s="4" t="n">
        <x:v>0.314</x:v>
      </x:c>
      <x:c r="K5630" s="4">
        <x:f>I5630*J5630</x:f>
      </x:c>
      <x:c r="L5630" s="4" t="n">
        <x:v>309.696</x:v>
      </x:c>
      <x:c r="M5630" s="5">
        <x:f>J5630/2.894*100</x:f>
      </x:c>
      <x:c r="N5630" s="6">
        <x:f>M5630*L5630/100</x:f>
      </x:c>
      <x:c r="O5630" s="6">
        <x:f>H5630-N5630</x:f>
      </x:c>
    </x:row>
    <x:row r="5631" spans="1:25">
      <x:c r="A5631" s="0" t="s">
        <x:v>49</x:v>
      </x:c>
      <x:c r="B5631" s="0" t="n">
        <x:v>3251</x:v>
      </x:c>
      <x:c r="C5631" s="0" t="s">
        <x:v>21</x:v>
      </x:c>
      <x:c r="D5631" s="0" t="s">
        <x:v>22</x:v>
      </x:c>
      <x:c r="E5631" s="0" t="s">
        <x:v>23</x:v>
      </x:c>
      <x:c r="F5631" s="0" t="s">
        <x:v>20</x:v>
      </x:c>
      <x:c r="G5631" s="0" t="n">
        <x:v>138</x:v>
      </x:c>
      <x:c r="H5631" s="4" t="n">
        <x:v>6.82</x:v>
      </x:c>
      <x:c r="I5631" s="4" t="n">
        <x:v>138</x:v>
      </x:c>
      <x:c r="J5631" s="4" t="n">
        <x:v>0.049</x:v>
      </x:c>
      <x:c r="K5631" s="4">
        <x:f>I5631*J5631</x:f>
      </x:c>
      <x:c r="L5631" s="4" t="n">
        <x:v>309.696</x:v>
      </x:c>
      <x:c r="M5631" s="5">
        <x:f>J5631/2.894*100</x:f>
      </x:c>
      <x:c r="N5631" s="6">
        <x:f>M5631*L5631/100</x:f>
      </x:c>
      <x:c r="O5631" s="6">
        <x:f>H5631-N5631</x:f>
      </x:c>
    </x:row>
    <x:row r="5632" spans="1:25">
      <x:c r="A5632" s="0" t="s">
        <x:v>49</x:v>
      </x:c>
      <x:c r="B5632" s="0" t="n">
        <x:v>3251</x:v>
      </x:c>
      <x:c r="C5632" s="0" t="s">
        <x:v>21</x:v>
      </x:c>
      <x:c r="D5632" s="0" t="s">
        <x:v>22</x:v>
      </x:c>
      <x:c r="E5632" s="0" t="s">
        <x:v>23</x:v>
      </x:c>
      <x:c r="F5632" s="0" t="s">
        <x:v>20</x:v>
      </x:c>
      <x:c r="G5632" s="0" t="n">
        <x:v>138</x:v>
      </x:c>
      <x:c r="H5632" s="4" t="n">
        <x:v>6.82</x:v>
      </x:c>
      <x:c r="I5632" s="4" t="n">
        <x:v>138</x:v>
      </x:c>
      <x:c r="J5632" s="4" t="n">
        <x:v>0.049</x:v>
      </x:c>
      <x:c r="K5632" s="4">
        <x:f>I5632*J5632</x:f>
      </x:c>
      <x:c r="L5632" s="4" t="n">
        <x:v>309.696</x:v>
      </x:c>
      <x:c r="M5632" s="5">
        <x:f>J5632/2.894*100</x:f>
      </x:c>
      <x:c r="N5632" s="6">
        <x:f>M5632*L5632/100</x:f>
      </x:c>
      <x:c r="O5632" s="6">
        <x:f>H5632-N5632</x:f>
      </x:c>
    </x:row>
    <x:row r="5633" spans="1:25">
      <x:c r="A5633" s="0" t="s">
        <x:v>49</x:v>
      </x:c>
      <x:c r="B5633" s="0" t="n">
        <x:v>3251</x:v>
      </x:c>
      <x:c r="C5633" s="0" t="s">
        <x:v>21</x:v>
      </x:c>
      <x:c r="D5633" s="0" t="s">
        <x:v>22</x:v>
      </x:c>
      <x:c r="E5633" s="0" t="s">
        <x:v>23</x:v>
      </x:c>
      <x:c r="F5633" s="0" t="s">
        <x:v>20</x:v>
      </x:c>
      <x:c r="G5633" s="0" t="n">
        <x:v>138</x:v>
      </x:c>
      <x:c r="H5633" s="4" t="n">
        <x:v>13.64</x:v>
      </x:c>
      <x:c r="I5633" s="4" t="n">
        <x:v>138</x:v>
      </x:c>
      <x:c r="J5633" s="4" t="n">
        <x:v>0.099</x:v>
      </x:c>
      <x:c r="K5633" s="4">
        <x:f>I5633*J5633</x:f>
      </x:c>
      <x:c r="L5633" s="4" t="n">
        <x:v>309.696</x:v>
      </x:c>
      <x:c r="M5633" s="5">
        <x:f>J5633/2.894*100</x:f>
      </x:c>
      <x:c r="N5633" s="6">
        <x:f>M5633*L5633/100</x:f>
      </x:c>
      <x:c r="O5633" s="6">
        <x:f>H5633-N5633</x:f>
      </x:c>
    </x:row>
    <x:row r="5634" spans="1:25">
      <x:c r="A5634" s="0" t="s">
        <x:v>49</x:v>
      </x:c>
      <x:c r="B5634" s="0" t="n">
        <x:v>3251</x:v>
      </x:c>
      <x:c r="C5634" s="0" t="s">
        <x:v>21</x:v>
      </x:c>
      <x:c r="D5634" s="0" t="s">
        <x:v>28</x:v>
      </x:c>
      <x:c r="E5634" s="0" t="s">
        <x:v>19</x:v>
      </x:c>
      <x:c r="F5634" s="0" t="s">
        <x:v>26</x:v>
      </x:c>
      <x:c r="G5634" s="0" t="n">
        <x:v>138</x:v>
      </x:c>
      <x:c r="H5634" s="4" t="n">
        <x:v>35.88</x:v>
      </x:c>
      <x:c r="I5634" s="4" t="n">
        <x:v>138</x:v>
      </x:c>
      <x:c r="J5634" s="4" t="n">
        <x:v>0.26</x:v>
      </x:c>
      <x:c r="K5634" s="4">
        <x:f>I5634*J5634</x:f>
      </x:c>
      <x:c r="L5634" s="4" t="n">
        <x:v>309.696</x:v>
      </x:c>
      <x:c r="M5634" s="5">
        <x:f>J5634/2.894*100</x:f>
      </x:c>
      <x:c r="N5634" s="6">
        <x:f>M5634*L5634/100</x:f>
      </x:c>
      <x:c r="O5634" s="6">
        <x:f>H5634-N5634</x:f>
      </x:c>
    </x:row>
    <x:row r="5635" spans="1:25">
      <x:c r="A5635" s="0" t="s">
        <x:v>49</x:v>
      </x:c>
      <x:c r="B5635" s="0" t="n">
        <x:v>3251</x:v>
      </x:c>
      <x:c r="C5635" s="0" t="s">
        <x:v>21</x:v>
      </x:c>
      <x:c r="D5635" s="0" t="s">
        <x:v>28</x:v>
      </x:c>
      <x:c r="E5635" s="0" t="s">
        <x:v>23</x:v>
      </x:c>
      <x:c r="F5635" s="0" t="s">
        <x:v>26</x:v>
      </x:c>
      <x:c r="G5635" s="0" t="n">
        <x:v>138</x:v>
      </x:c>
      <x:c r="H5635" s="4" t="n">
        <x:v>201.24</x:v>
      </x:c>
      <x:c r="I5635" s="4" t="n">
        <x:v>138</x:v>
      </x:c>
      <x:c r="J5635" s="4" t="n">
        <x:v>1.52</x:v>
      </x:c>
      <x:c r="K5635" s="4">
        <x:f>I5635*J5635</x:f>
      </x:c>
      <x:c r="L5635" s="4" t="n">
        <x:v>309.696</x:v>
      </x:c>
      <x:c r="M5635" s="5">
        <x:f>J5635/2.894*100</x:f>
      </x:c>
      <x:c r="N5635" s="6">
        <x:f>M5635*L5635/100</x:f>
      </x:c>
      <x:c r="O5635" s="6">
        <x:f>H5635-N5635</x:f>
      </x:c>
    </x:row>
    <x:row r="5636" spans="1:25">
      <x:c r="A5636" s="0" t="s">
        <x:v>111</x:v>
      </x:c>
      <x:c r="B5636" s="0" t="n">
        <x:v>3252</x:v>
      </x:c>
      <x:c r="C5636" s="0" t="s">
        <x:v>21</x:v>
      </x:c>
      <x:c r="D5636" s="0" t="s">
        <x:v>22</x:v>
      </x:c>
      <x:c r="E5636" s="0" t="s">
        <x:v>23</x:v>
      </x:c>
      <x:c r="F5636" s="0" t="s">
        <x:v>20</x:v>
      </x:c>
      <x:c r="G5636" s="0" t="n">
        <x:v>117</x:v>
      </x:c>
      <x:c r="H5636" s="4" t="n">
        <x:v>43.384</x:v>
      </x:c>
      <x:c r="I5636" s="4" t="n">
        <x:v>117</x:v>
      </x:c>
      <x:c r="J5636" s="4" t="n">
        <x:v>0.371</x:v>
      </x:c>
      <x:c r="K5636" s="4">
        <x:f>I5636*J5636</x:f>
      </x:c>
      <x:c r="L5636" s="4" t="n">
        <x:v>259.814</x:v>
      </x:c>
      <x:c r="M5636" s="5">
        <x:f>J5636/2.863*100</x:f>
      </x:c>
      <x:c r="N5636" s="6">
        <x:f>M5636*L5636/100</x:f>
      </x:c>
      <x:c r="O5636" s="6">
        <x:f>H5636-N5636</x:f>
      </x:c>
    </x:row>
    <x:row r="5637" spans="1:25">
      <x:c r="A5637" s="0" t="s">
        <x:v>111</x:v>
      </x:c>
      <x:c r="B5637" s="0" t="n">
        <x:v>3252</x:v>
      </x:c>
      <x:c r="C5637" s="0" t="s">
        <x:v>21</x:v>
      </x:c>
      <x:c r="D5637" s="0" t="s">
        <x:v>22</x:v>
      </x:c>
      <x:c r="E5637" s="0" t="s">
        <x:v>23</x:v>
      </x:c>
      <x:c r="F5637" s="0" t="s">
        <x:v>20</x:v>
      </x:c>
      <x:c r="G5637" s="0" t="n">
        <x:v>117</x:v>
      </x:c>
      <x:c r="H5637" s="4" t="n">
        <x:v>43.384</x:v>
      </x:c>
      <x:c r="I5637" s="4" t="n">
        <x:v>117</x:v>
      </x:c>
      <x:c r="J5637" s="4" t="n">
        <x:v>0.371</x:v>
      </x:c>
      <x:c r="K5637" s="4">
        <x:f>I5637*J5637</x:f>
      </x:c>
      <x:c r="L5637" s="4" t="n">
        <x:v>259.814</x:v>
      </x:c>
      <x:c r="M5637" s="5">
        <x:f>J5637/2.863*100</x:f>
      </x:c>
      <x:c r="N5637" s="6">
        <x:f>M5637*L5637/100</x:f>
      </x:c>
      <x:c r="O5637" s="6">
        <x:f>H5637-N5637</x:f>
      </x:c>
    </x:row>
    <x:row r="5638" spans="1:25">
      <x:c r="A5638" s="0" t="s">
        <x:v>111</x:v>
      </x:c>
      <x:c r="B5638" s="0" t="n">
        <x:v>3252</x:v>
      </x:c>
      <x:c r="C5638" s="0" t="s">
        <x:v>21</x:v>
      </x:c>
      <x:c r="D5638" s="0" t="s">
        <x:v>22</x:v>
      </x:c>
      <x:c r="E5638" s="0" t="s">
        <x:v>23</x:v>
      </x:c>
      <x:c r="F5638" s="0" t="s">
        <x:v>20</x:v>
      </x:c>
      <x:c r="G5638" s="0" t="n">
        <x:v>117</x:v>
      </x:c>
      <x:c r="H5638" s="4" t="n">
        <x:v>39.897</x:v>
      </x:c>
      <x:c r="I5638" s="4" t="n">
        <x:v>117</x:v>
      </x:c>
      <x:c r="J5638" s="4" t="n">
        <x:v>0.341</x:v>
      </x:c>
      <x:c r="K5638" s="4">
        <x:f>I5638*J5638</x:f>
      </x:c>
      <x:c r="L5638" s="4" t="n">
        <x:v>259.814</x:v>
      </x:c>
      <x:c r="M5638" s="5">
        <x:f>J5638/2.863*100</x:f>
      </x:c>
      <x:c r="N5638" s="6">
        <x:f>M5638*L5638/100</x:f>
      </x:c>
      <x:c r="O5638" s="6">
        <x:f>H5638-N5638</x:f>
      </x:c>
    </x:row>
    <x:row r="5639" spans="1:25">
      <x:c r="A5639" s="0" t="s">
        <x:v>111</x:v>
      </x:c>
      <x:c r="B5639" s="0" t="n">
        <x:v>3252</x:v>
      </x:c>
      <x:c r="C5639" s="0" t="s">
        <x:v>21</x:v>
      </x:c>
      <x:c r="D5639" s="0" t="s">
        <x:v>28</x:v>
      </x:c>
      <x:c r="E5639" s="0" t="s">
        <x:v>19</x:v>
      </x:c>
      <x:c r="F5639" s="0" t="s">
        <x:v>26</x:v>
      </x:c>
      <x:c r="G5639" s="0" t="n">
        <x:v>117</x:v>
      </x:c>
      <x:c r="H5639" s="4" t="n">
        <x:v>30.426</x:v>
      </x:c>
      <x:c r="I5639" s="4" t="n">
        <x:v>117</x:v>
      </x:c>
      <x:c r="J5639" s="4" t="n">
        <x:v>0.26</x:v>
      </x:c>
      <x:c r="K5639" s="4">
        <x:f>I5639*J5639</x:f>
      </x:c>
      <x:c r="L5639" s="4" t="n">
        <x:v>259.814</x:v>
      </x:c>
      <x:c r="M5639" s="5">
        <x:f>J5639/2.863*100</x:f>
      </x:c>
      <x:c r="N5639" s="6">
        <x:f>M5639*L5639/100</x:f>
      </x:c>
      <x:c r="O5639" s="6">
        <x:f>H5639-N5639</x:f>
      </x:c>
    </x:row>
    <x:row r="5640" spans="1:25">
      <x:c r="A5640" s="0" t="s">
        <x:v>111</x:v>
      </x:c>
      <x:c r="B5640" s="0" t="n">
        <x:v>3252</x:v>
      </x:c>
      <x:c r="C5640" s="0" t="s">
        <x:v>21</x:v>
      </x:c>
      <x:c r="D5640" s="0" t="s">
        <x:v>28</x:v>
      </x:c>
      <x:c r="E5640" s="0" t="s">
        <x:v>23</x:v>
      </x:c>
      <x:c r="F5640" s="0" t="s">
        <x:v>26</x:v>
      </x:c>
      <x:c r="G5640" s="0" t="n">
        <x:v>117</x:v>
      </x:c>
      <x:c r="H5640" s="4" t="n">
        <x:v>177.84</x:v>
      </x:c>
      <x:c r="I5640" s="4" t="n">
        <x:v>117</x:v>
      </x:c>
      <x:c r="J5640" s="4" t="n">
        <x:v>1.52</x:v>
      </x:c>
      <x:c r="K5640" s="4">
        <x:f>I5640*J5640</x:f>
      </x:c>
      <x:c r="L5640" s="4" t="n">
        <x:v>259.814</x:v>
      </x:c>
      <x:c r="M5640" s="5">
        <x:f>J5640/2.863*100</x:f>
      </x:c>
      <x:c r="N5640" s="6">
        <x:f>M5640*L5640/100</x:f>
      </x:c>
      <x:c r="O5640" s="6">
        <x:f>H5640-N5640</x:f>
      </x:c>
    </x:row>
    <x:row r="5641" spans="1:25">
      <x:c r="A5641" s="0" t="s">
        <x:v>29</x:v>
      </x:c>
      <x:c r="B5641" s="0" t="n">
        <x:v>3253</x:v>
      </x:c>
      <x:c r="C5641" s="0" t="s">
        <x:v>21</x:v>
      </x:c>
      <x:c r="D5641" s="0" t="s">
        <x:v>22</x:v>
      </x:c>
      <x:c r="E5641" s="0" t="s">
        <x:v>23</x:v>
      </x:c>
      <x:c r="F5641" s="0" t="s">
        <x:v>20</x:v>
      </x:c>
      <x:c r="G5641" s="0" t="n">
        <x:v>167</x:v>
      </x:c>
      <x:c r="H5641" s="4" t="n">
        <x:v>43.384</x:v>
      </x:c>
      <x:c r="I5641" s="4" t="n">
        <x:v>167</x:v>
      </x:c>
      <x:c r="J5641" s="4" t="n">
        <x:v>0.26</x:v>
      </x:c>
      <x:c r="K5641" s="4">
        <x:f>I5641*J5641</x:f>
      </x:c>
      <x:c r="L5641" s="4" t="n">
        <x:v>378.476</x:v>
      </x:c>
      <x:c r="M5641" s="5">
        <x:f>J5641/3.017*100</x:f>
      </x:c>
      <x:c r="N5641" s="6">
        <x:f>M5641*L5641/100</x:f>
      </x:c>
      <x:c r="O5641" s="6">
        <x:f>H5641-N5641</x:f>
      </x:c>
    </x:row>
    <x:row r="5642" spans="1:25">
      <x:c r="A5642" s="0" t="s">
        <x:v>29</x:v>
      </x:c>
      <x:c r="B5642" s="0" t="n">
        <x:v>3253</x:v>
      </x:c>
      <x:c r="C5642" s="0" t="s">
        <x:v>21</x:v>
      </x:c>
      <x:c r="D5642" s="0" t="s">
        <x:v>22</x:v>
      </x:c>
      <x:c r="E5642" s="0" t="s">
        <x:v>23</x:v>
      </x:c>
      <x:c r="F5642" s="0" t="s">
        <x:v>20</x:v>
      </x:c>
      <x:c r="G5642" s="0" t="n">
        <x:v>167</x:v>
      </x:c>
      <x:c r="H5642" s="4" t="n">
        <x:v>39.897</x:v>
      </x:c>
      <x:c r="I5642" s="4" t="n">
        <x:v>167</x:v>
      </x:c>
      <x:c r="J5642" s="4" t="n">
        <x:v>0.239</x:v>
      </x:c>
      <x:c r="K5642" s="4">
        <x:f>I5642*J5642</x:f>
      </x:c>
      <x:c r="L5642" s="4" t="n">
        <x:v>378.476</x:v>
      </x:c>
      <x:c r="M5642" s="5">
        <x:f>J5642/3.017*100</x:f>
      </x:c>
      <x:c r="N5642" s="6">
        <x:f>M5642*L5642/100</x:f>
      </x:c>
      <x:c r="O5642" s="6">
        <x:f>H5642-N5642</x:f>
      </x:c>
    </x:row>
    <x:row r="5643" spans="1:25">
      <x:c r="A5643" s="0" t="s">
        <x:v>29</x:v>
      </x:c>
      <x:c r="B5643" s="0" t="n">
        <x:v>3253</x:v>
      </x:c>
      <x:c r="C5643" s="0" t="s">
        <x:v>21</x:v>
      </x:c>
      <x:c r="D5643" s="0" t="s">
        <x:v>22</x:v>
      </x:c>
      <x:c r="E5643" s="0" t="s">
        <x:v>23</x:v>
      </x:c>
      <x:c r="F5643" s="0" t="s">
        <x:v>20</x:v>
      </x:c>
      <x:c r="G5643" s="0" t="n">
        <x:v>167</x:v>
      </x:c>
      <x:c r="H5643" s="4" t="n">
        <x:v>39.897</x:v>
      </x:c>
      <x:c r="I5643" s="4" t="n">
        <x:v>167</x:v>
      </x:c>
      <x:c r="J5643" s="4" t="n">
        <x:v>0.239</x:v>
      </x:c>
      <x:c r="K5643" s="4">
        <x:f>I5643*J5643</x:f>
      </x:c>
      <x:c r="L5643" s="4" t="n">
        <x:v>378.476</x:v>
      </x:c>
      <x:c r="M5643" s="5">
        <x:f>J5643/3.017*100</x:f>
      </x:c>
      <x:c r="N5643" s="6">
        <x:f>M5643*L5643/100</x:f>
      </x:c>
      <x:c r="O5643" s="6">
        <x:f>H5643-N5643</x:f>
      </x:c>
    </x:row>
    <x:row r="5644" spans="1:25">
      <x:c r="A5644" s="0" t="s">
        <x:v>29</x:v>
      </x:c>
      <x:c r="B5644" s="0" t="n">
        <x:v>3253</x:v>
      </x:c>
      <x:c r="C5644" s="0" t="s">
        <x:v>21</x:v>
      </x:c>
      <x:c r="D5644" s="0" t="s">
        <x:v>22</x:v>
      </x:c>
      <x:c r="E5644" s="0" t="s">
        <x:v>23</x:v>
      </x:c>
      <x:c r="F5644" s="0" t="s">
        <x:v>20</x:v>
      </x:c>
      <x:c r="G5644" s="0" t="n">
        <x:v>167</x:v>
      </x:c>
      <x:c r="H5644" s="4" t="n">
        <x:v>39.897</x:v>
      </x:c>
      <x:c r="I5644" s="4" t="n">
        <x:v>167</x:v>
      </x:c>
      <x:c r="J5644" s="4" t="n">
        <x:v>0.239</x:v>
      </x:c>
      <x:c r="K5644" s="4">
        <x:f>I5644*J5644</x:f>
      </x:c>
      <x:c r="L5644" s="4" t="n">
        <x:v>378.476</x:v>
      </x:c>
      <x:c r="M5644" s="5">
        <x:f>J5644/3.017*100</x:f>
      </x:c>
      <x:c r="N5644" s="6">
        <x:f>M5644*L5644/100</x:f>
      </x:c>
      <x:c r="O5644" s="6">
        <x:f>H5644-N5644</x:f>
      </x:c>
    </x:row>
    <x:row r="5645" spans="1:25">
      <x:c r="A5645" s="0" t="s">
        <x:v>29</x:v>
      </x:c>
      <x:c r="B5645" s="0" t="n">
        <x:v>3253</x:v>
      </x:c>
      <x:c r="C5645" s="0" t="s">
        <x:v>21</x:v>
      </x:c>
      <x:c r="D5645" s="0" t="s">
        <x:v>22</x:v>
      </x:c>
      <x:c r="E5645" s="0" t="s">
        <x:v>23</x:v>
      </x:c>
      <x:c r="F5645" s="0" t="s">
        <x:v>20</x:v>
      </x:c>
      <x:c r="G5645" s="0" t="n">
        <x:v>167</x:v>
      </x:c>
      <x:c r="H5645" s="4" t="n">
        <x:v>43.384</x:v>
      </x:c>
      <x:c r="I5645" s="4" t="n">
        <x:v>167</x:v>
      </x:c>
      <x:c r="J5645" s="4" t="n">
        <x:v>0.26</x:v>
      </x:c>
      <x:c r="K5645" s="4">
        <x:f>I5645*J5645</x:f>
      </x:c>
      <x:c r="L5645" s="4" t="n">
        <x:v>378.476</x:v>
      </x:c>
      <x:c r="M5645" s="5">
        <x:f>J5645/3.017*100</x:f>
      </x:c>
      <x:c r="N5645" s="6">
        <x:f>M5645*L5645/100</x:f>
      </x:c>
      <x:c r="O5645" s="6">
        <x:f>H5645-N5645</x:f>
      </x:c>
    </x:row>
    <x:row r="5646" spans="1:25">
      <x:c r="A5646" s="0" t="s">
        <x:v>29</x:v>
      </x:c>
      <x:c r="B5646" s="0" t="n">
        <x:v>3253</x:v>
      </x:c>
      <x:c r="C5646" s="0" t="s">
        <x:v>21</x:v>
      </x:c>
      <x:c r="D5646" s="0" t="s">
        <x:v>28</x:v>
      </x:c>
      <x:c r="E5646" s="0" t="s">
        <x:v>19</x:v>
      </x:c>
      <x:c r="F5646" s="0" t="s">
        <x:v>26</x:v>
      </x:c>
      <x:c r="G5646" s="0" t="n">
        <x:v>167</x:v>
      </x:c>
      <x:c r="H5646" s="4" t="n">
        <x:v>43.423</x:v>
      </x:c>
      <x:c r="I5646" s="4" t="n">
        <x:v>167</x:v>
      </x:c>
      <x:c r="J5646" s="4" t="n">
        <x:v>0.26</x:v>
      </x:c>
      <x:c r="K5646" s="4">
        <x:f>I5646*J5646</x:f>
      </x:c>
      <x:c r="L5646" s="4" t="n">
        <x:v>378.476</x:v>
      </x:c>
      <x:c r="M5646" s="5">
        <x:f>J5646/3.017*100</x:f>
      </x:c>
      <x:c r="N5646" s="6">
        <x:f>M5646*L5646/100</x:f>
      </x:c>
      <x:c r="O5646" s="6">
        <x:f>H5646-N5646</x:f>
      </x:c>
    </x:row>
    <x:row r="5647" spans="1:25">
      <x:c r="A5647" s="0" t="s">
        <x:v>29</x:v>
      </x:c>
      <x:c r="B5647" s="0" t="n">
        <x:v>3253</x:v>
      </x:c>
      <x:c r="C5647" s="0" t="s">
        <x:v>21</x:v>
      </x:c>
      <x:c r="D5647" s="0" t="s">
        <x:v>28</x:v>
      </x:c>
      <x:c r="E5647" s="0" t="s">
        <x:v>23</x:v>
      </x:c>
      <x:c r="F5647" s="0" t="s">
        <x:v>26</x:v>
      </x:c>
      <x:c r="G5647" s="0" t="n">
        <x:v>167</x:v>
      </x:c>
      <x:c r="H5647" s="4" t="n">
        <x:v>253.839</x:v>
      </x:c>
      <x:c r="I5647" s="4" t="n">
        <x:v>167</x:v>
      </x:c>
      <x:c r="J5647" s="4" t="n">
        <x:v>1.52</x:v>
      </x:c>
      <x:c r="K5647" s="4">
        <x:f>I5647*J5647</x:f>
      </x:c>
      <x:c r="L5647" s="4" t="n">
        <x:v>378.476</x:v>
      </x:c>
      <x:c r="M5647" s="5">
        <x:f>J5647/3.017*100</x:f>
      </x:c>
      <x:c r="N5647" s="6">
        <x:f>M5647*L5647/100</x:f>
      </x:c>
      <x:c r="O5647" s="6">
        <x:f>H5647-N5647</x:f>
      </x:c>
    </x:row>
    <x:row r="5648" spans="1:25">
      <x:c r="A5648" s="0" t="s">
        <x:v>27</x:v>
      </x:c>
      <x:c r="B5648" s="0" t="n">
        <x:v>3254</x:v>
      </x:c>
      <x:c r="C5648" s="0" t="s">
        <x:v>21</x:v>
      </x:c>
      <x:c r="D5648" s="0" t="s">
        <x:v>22</x:v>
      </x:c>
      <x:c r="E5648" s="0" t="s">
        <x:v>23</x:v>
      </x:c>
      <x:c r="F5648" s="0" t="s">
        <x:v>20</x:v>
      </x:c>
      <x:c r="G5648" s="0" t="n">
        <x:v>117</x:v>
      </x:c>
      <x:c r="H5648" s="4" t="n">
        <x:v>39.897</x:v>
      </x:c>
      <x:c r="I5648" s="4" t="n">
        <x:v>117</x:v>
      </x:c>
      <x:c r="J5648" s="4" t="n">
        <x:v>0.341</x:v>
      </x:c>
      <x:c r="K5648" s="4">
        <x:f>I5648*J5648</x:f>
      </x:c>
      <x:c r="L5648" s="4" t="n">
        <x:v>259.894</x:v>
      </x:c>
      <x:c r="M5648" s="5">
        <x:f>J5648/2.863*100</x:f>
      </x:c>
      <x:c r="N5648" s="6">
        <x:f>M5648*L5648/100</x:f>
      </x:c>
      <x:c r="O5648" s="6">
        <x:f>H5648-N5648</x:f>
      </x:c>
    </x:row>
    <x:row r="5649" spans="1:25">
      <x:c r="A5649" s="0" t="s">
        <x:v>27</x:v>
      </x:c>
      <x:c r="B5649" s="0" t="n">
        <x:v>3254</x:v>
      </x:c>
      <x:c r="C5649" s="0" t="s">
        <x:v>21</x:v>
      </x:c>
      <x:c r="D5649" s="0" t="s">
        <x:v>22</x:v>
      </x:c>
      <x:c r="E5649" s="0" t="s">
        <x:v>23</x:v>
      </x:c>
      <x:c r="F5649" s="0" t="s">
        <x:v>20</x:v>
      </x:c>
      <x:c r="G5649" s="0" t="n">
        <x:v>117</x:v>
      </x:c>
      <x:c r="H5649" s="4" t="n">
        <x:v>43.384</x:v>
      </x:c>
      <x:c r="I5649" s="4" t="n">
        <x:v>117</x:v>
      </x:c>
      <x:c r="J5649" s="4" t="n">
        <x:v>0.371</x:v>
      </x:c>
      <x:c r="K5649" s="4">
        <x:f>I5649*J5649</x:f>
      </x:c>
      <x:c r="L5649" s="4" t="n">
        <x:v>259.894</x:v>
      </x:c>
      <x:c r="M5649" s="5">
        <x:f>J5649/2.863*100</x:f>
      </x:c>
      <x:c r="N5649" s="6">
        <x:f>M5649*L5649/100</x:f>
      </x:c>
      <x:c r="O5649" s="6">
        <x:f>H5649-N5649</x:f>
      </x:c>
    </x:row>
    <x:row r="5650" spans="1:25">
      <x:c r="A5650" s="0" t="s">
        <x:v>27</x:v>
      </x:c>
      <x:c r="B5650" s="0" t="n">
        <x:v>3254</x:v>
      </x:c>
      <x:c r="C5650" s="0" t="s">
        <x:v>21</x:v>
      </x:c>
      <x:c r="D5650" s="0" t="s">
        <x:v>22</x:v>
      </x:c>
      <x:c r="E5650" s="0" t="s">
        <x:v>23</x:v>
      </x:c>
      <x:c r="F5650" s="0" t="s">
        <x:v>20</x:v>
      </x:c>
      <x:c r="G5650" s="0" t="n">
        <x:v>117</x:v>
      </x:c>
      <x:c r="H5650" s="4" t="n">
        <x:v>43.384</x:v>
      </x:c>
      <x:c r="I5650" s="4" t="n">
        <x:v>117</x:v>
      </x:c>
      <x:c r="J5650" s="4" t="n">
        <x:v>0.371</x:v>
      </x:c>
      <x:c r="K5650" s="4">
        <x:f>I5650*J5650</x:f>
      </x:c>
      <x:c r="L5650" s="4" t="n">
        <x:v>259.894</x:v>
      </x:c>
      <x:c r="M5650" s="5">
        <x:f>J5650/2.863*100</x:f>
      </x:c>
      <x:c r="N5650" s="6">
        <x:f>M5650*L5650/100</x:f>
      </x:c>
      <x:c r="O5650" s="6">
        <x:f>H5650-N5650</x:f>
      </x:c>
    </x:row>
    <x:row r="5651" spans="1:25">
      <x:c r="A5651" s="0" t="s">
        <x:v>27</x:v>
      </x:c>
      <x:c r="B5651" s="0" t="n">
        <x:v>3254</x:v>
      </x:c>
      <x:c r="C5651" s="0" t="s">
        <x:v>21</x:v>
      </x:c>
      <x:c r="D5651" s="0" t="s">
        <x:v>28</x:v>
      </x:c>
      <x:c r="E5651" s="0" t="s">
        <x:v>19</x:v>
      </x:c>
      <x:c r="F5651" s="0" t="s">
        <x:v>26</x:v>
      </x:c>
      <x:c r="G5651" s="0" t="n">
        <x:v>117</x:v>
      </x:c>
      <x:c r="H5651" s="4" t="n">
        <x:v>30.426</x:v>
      </x:c>
      <x:c r="I5651" s="4" t="n">
        <x:v>117</x:v>
      </x:c>
      <x:c r="J5651" s="4" t="n">
        <x:v>0.26</x:v>
      </x:c>
      <x:c r="K5651" s="4">
        <x:f>I5651*J5651</x:f>
      </x:c>
      <x:c r="L5651" s="4" t="n">
        <x:v>259.894</x:v>
      </x:c>
      <x:c r="M5651" s="5">
        <x:f>J5651/2.863*100</x:f>
      </x:c>
      <x:c r="N5651" s="6">
        <x:f>M5651*L5651/100</x:f>
      </x:c>
      <x:c r="O5651" s="6">
        <x:f>H5651-N5651</x:f>
      </x:c>
    </x:row>
    <x:row r="5652" spans="1:25">
      <x:c r="A5652" s="0" t="s">
        <x:v>27</x:v>
      </x:c>
      <x:c r="B5652" s="0" t="n">
        <x:v>3254</x:v>
      </x:c>
      <x:c r="C5652" s="0" t="s">
        <x:v>21</x:v>
      </x:c>
      <x:c r="D5652" s="0" t="s">
        <x:v>28</x:v>
      </x:c>
      <x:c r="E5652" s="0" t="s">
        <x:v>23</x:v>
      </x:c>
      <x:c r="F5652" s="0" t="s">
        <x:v>26</x:v>
      </x:c>
      <x:c r="G5652" s="0" t="n">
        <x:v>117</x:v>
      </x:c>
      <x:c r="H5652" s="4" t="n">
        <x:v>177.84</x:v>
      </x:c>
      <x:c r="I5652" s="4" t="n">
        <x:v>117</x:v>
      </x:c>
      <x:c r="J5652" s="4" t="n">
        <x:v>1.52</x:v>
      </x:c>
      <x:c r="K5652" s="4">
        <x:f>I5652*J5652</x:f>
      </x:c>
      <x:c r="L5652" s="4" t="n">
        <x:v>259.894</x:v>
      </x:c>
      <x:c r="M5652" s="5">
        <x:f>J5652/2.863*100</x:f>
      </x:c>
      <x:c r="N5652" s="6">
        <x:f>M5652*L5652/100</x:f>
      </x:c>
      <x:c r="O5652" s="6">
        <x:f>H5652-N5652</x:f>
      </x:c>
    </x:row>
    <x:row r="5653" spans="1:25">
      <x:c r="A5653" s="0" t="s">
        <x:v>88</x:v>
      </x:c>
      <x:c r="B5653" s="0" t="n">
        <x:v>3255</x:v>
      </x:c>
      <x:c r="C5653" s="0" t="s">
        <x:v>21</x:v>
      </x:c>
      <x:c r="D5653" s="0" t="s">
        <x:v>22</x:v>
      </x:c>
      <x:c r="E5653" s="0" t="s">
        <x:v>23</x:v>
      </x:c>
      <x:c r="F5653" s="0" t="s">
        <x:v>20</x:v>
      </x:c>
      <x:c r="G5653" s="0" t="n">
        <x:v>117</x:v>
      </x:c>
      <x:c r="H5653" s="4" t="n">
        <x:v>39.897</x:v>
      </x:c>
      <x:c r="I5653" s="4" t="n">
        <x:v>117</x:v>
      </x:c>
      <x:c r="J5653" s="4" t="n">
        <x:v>0.341</x:v>
      </x:c>
      <x:c r="K5653" s="4">
        <x:f>I5653*J5653</x:f>
      </x:c>
      <x:c r="L5653" s="4" t="n">
        <x:v>261.017</x:v>
      </x:c>
      <x:c r="M5653" s="5">
        <x:f>J5653/2.492*100</x:f>
      </x:c>
      <x:c r="N5653" s="6">
        <x:f>M5653*L5653/100</x:f>
      </x:c>
      <x:c r="O5653" s="6">
        <x:f>H5653-N5653</x:f>
      </x:c>
    </x:row>
    <x:row r="5654" spans="1:25">
      <x:c r="A5654" s="0" t="s">
        <x:v>88</x:v>
      </x:c>
      <x:c r="B5654" s="0" t="n">
        <x:v>3255</x:v>
      </x:c>
      <x:c r="C5654" s="0" t="s">
        <x:v>21</x:v>
      </x:c>
      <x:c r="D5654" s="0" t="s">
        <x:v>22</x:v>
      </x:c>
      <x:c r="E5654" s="0" t="s">
        <x:v>23</x:v>
      </x:c>
      <x:c r="F5654" s="0" t="s">
        <x:v>20</x:v>
      </x:c>
      <x:c r="G5654" s="0" t="n">
        <x:v>117</x:v>
      </x:c>
      <x:c r="H5654" s="4" t="n">
        <x:v>43.384</x:v>
      </x:c>
      <x:c r="I5654" s="4" t="n">
        <x:v>117</x:v>
      </x:c>
      <x:c r="J5654" s="4" t="n">
        <x:v>0.371</x:v>
      </x:c>
      <x:c r="K5654" s="4">
        <x:f>I5654*J5654</x:f>
      </x:c>
      <x:c r="L5654" s="4" t="n">
        <x:v>261.017</x:v>
      </x:c>
      <x:c r="M5654" s="5">
        <x:f>J5654/2.492*100</x:f>
      </x:c>
      <x:c r="N5654" s="6">
        <x:f>M5654*L5654/100</x:f>
      </x:c>
      <x:c r="O5654" s="6">
        <x:f>H5654-N5654</x:f>
      </x:c>
    </x:row>
    <x:row r="5655" spans="1:25">
      <x:c r="A5655" s="0" t="s">
        <x:v>88</x:v>
      </x:c>
      <x:c r="B5655" s="0" t="n">
        <x:v>3255</x:v>
      </x:c>
      <x:c r="C5655" s="0" t="s">
        <x:v>21</x:v>
      </x:c>
      <x:c r="D5655" s="0" t="s">
        <x:v>28</x:v>
      </x:c>
      <x:c r="E5655" s="0" t="s">
        <x:v>19</x:v>
      </x:c>
      <x:c r="F5655" s="0" t="s">
        <x:v>26</x:v>
      </x:c>
      <x:c r="G5655" s="0" t="n">
        <x:v>117</x:v>
      </x:c>
      <x:c r="H5655" s="4" t="n">
        <x:v>30.426</x:v>
      </x:c>
      <x:c r="I5655" s="4" t="n">
        <x:v>117</x:v>
      </x:c>
      <x:c r="J5655" s="4" t="n">
        <x:v>0.26</x:v>
      </x:c>
      <x:c r="K5655" s="4">
        <x:f>I5655*J5655</x:f>
      </x:c>
      <x:c r="L5655" s="4" t="n">
        <x:v>261.017</x:v>
      </x:c>
      <x:c r="M5655" s="5">
        <x:f>J5655/2.492*100</x:f>
      </x:c>
      <x:c r="N5655" s="6">
        <x:f>M5655*L5655/100</x:f>
      </x:c>
      <x:c r="O5655" s="6">
        <x:f>H5655-N5655</x:f>
      </x:c>
    </x:row>
    <x:row r="5656" spans="1:25">
      <x:c r="A5656" s="0" t="s">
        <x:v>88</x:v>
      </x:c>
      <x:c r="B5656" s="0" t="n">
        <x:v>3255</x:v>
      </x:c>
      <x:c r="C5656" s="0" t="s">
        <x:v>21</x:v>
      </x:c>
      <x:c r="D5656" s="0" t="s">
        <x:v>28</x:v>
      </x:c>
      <x:c r="E5656" s="0" t="s">
        <x:v>23</x:v>
      </x:c>
      <x:c r="F5656" s="0" t="s">
        <x:v>26</x:v>
      </x:c>
      <x:c r="G5656" s="0" t="n">
        <x:v>117</x:v>
      </x:c>
      <x:c r="H5656" s="4" t="n">
        <x:v>177.84</x:v>
      </x:c>
      <x:c r="I5656" s="4" t="n">
        <x:v>117</x:v>
      </x:c>
      <x:c r="J5656" s="4" t="n">
        <x:v>1.52</x:v>
      </x:c>
      <x:c r="K5656" s="4">
        <x:f>I5656*J5656</x:f>
      </x:c>
      <x:c r="L5656" s="4" t="n">
        <x:v>261.017</x:v>
      </x:c>
      <x:c r="M5656" s="5">
        <x:f>J5656/2.492*100</x:f>
      </x:c>
      <x:c r="N5656" s="6">
        <x:f>M5656*L5656/100</x:f>
      </x:c>
      <x:c r="O5656" s="6">
        <x:f>H5656-N5656</x:f>
      </x:c>
    </x:row>
    <x:row r="5657" spans="1:25">
      <x:c r="A5657" s="0" t="s">
        <x:v>103</x:v>
      </x:c>
      <x:c r="B5657" s="0" t="n">
        <x:v>3256</x:v>
      </x:c>
      <x:c r="C5657" s="0" t="s">
        <x:v>21</x:v>
      </x:c>
      <x:c r="D5657" s="0" t="s">
        <x:v>22</x:v>
      </x:c>
      <x:c r="E5657" s="0" t="s">
        <x:v>23</x:v>
      </x:c>
      <x:c r="F5657" s="0" t="s">
        <x:v>20</x:v>
      </x:c>
      <x:c r="G5657" s="0" t="n">
        <x:v>117</x:v>
      </x:c>
      <x:c r="H5657" s="4" t="n">
        <x:v>39.897</x:v>
      </x:c>
      <x:c r="I5657" s="4" t="n">
        <x:v>117</x:v>
      </x:c>
      <x:c r="J5657" s="4" t="n">
        <x:v>0.341</x:v>
      </x:c>
      <x:c r="K5657" s="4">
        <x:f>I5657*J5657</x:f>
      </x:c>
      <x:c r="L5657" s="4" t="n">
        <x:v>258.006</x:v>
      </x:c>
      <x:c r="M5657" s="5">
        <x:f>J5657/3.234*100</x:f>
      </x:c>
      <x:c r="N5657" s="6">
        <x:f>M5657*L5657/100</x:f>
      </x:c>
      <x:c r="O5657" s="6">
        <x:f>H5657-N5657</x:f>
      </x:c>
    </x:row>
    <x:row r="5658" spans="1:25">
      <x:c r="A5658" s="0" t="s">
        <x:v>103</x:v>
      </x:c>
      <x:c r="B5658" s="0" t="n">
        <x:v>3256</x:v>
      </x:c>
      <x:c r="C5658" s="0" t="s">
        <x:v>21</x:v>
      </x:c>
      <x:c r="D5658" s="0" t="s">
        <x:v>22</x:v>
      </x:c>
      <x:c r="E5658" s="0" t="s">
        <x:v>23</x:v>
      </x:c>
      <x:c r="F5658" s="0" t="s">
        <x:v>20</x:v>
      </x:c>
      <x:c r="G5658" s="0" t="n">
        <x:v>117</x:v>
      </x:c>
      <x:c r="H5658" s="4" t="n">
        <x:v>43.384</x:v>
      </x:c>
      <x:c r="I5658" s="4" t="n">
        <x:v>117</x:v>
      </x:c>
      <x:c r="J5658" s="4" t="n">
        <x:v>0.371</x:v>
      </x:c>
      <x:c r="K5658" s="4">
        <x:f>I5658*J5658</x:f>
      </x:c>
      <x:c r="L5658" s="4" t="n">
        <x:v>258.006</x:v>
      </x:c>
      <x:c r="M5658" s="5">
        <x:f>J5658/3.234*100</x:f>
      </x:c>
      <x:c r="N5658" s="6">
        <x:f>M5658*L5658/100</x:f>
      </x:c>
      <x:c r="O5658" s="6">
        <x:f>H5658-N5658</x:f>
      </x:c>
    </x:row>
    <x:row r="5659" spans="1:25">
      <x:c r="A5659" s="0" t="s">
        <x:v>103</x:v>
      </x:c>
      <x:c r="B5659" s="0" t="n">
        <x:v>3256</x:v>
      </x:c>
      <x:c r="C5659" s="0" t="s">
        <x:v>21</x:v>
      </x:c>
      <x:c r="D5659" s="0" t="s">
        <x:v>22</x:v>
      </x:c>
      <x:c r="E5659" s="0" t="s">
        <x:v>23</x:v>
      </x:c>
      <x:c r="F5659" s="0" t="s">
        <x:v>20</x:v>
      </x:c>
      <x:c r="G5659" s="0" t="n">
        <x:v>117</x:v>
      </x:c>
      <x:c r="H5659" s="4" t="n">
        <x:v>43.384</x:v>
      </x:c>
      <x:c r="I5659" s="4" t="n">
        <x:v>117</x:v>
      </x:c>
      <x:c r="J5659" s="4" t="n">
        <x:v>0.371</x:v>
      </x:c>
      <x:c r="K5659" s="4">
        <x:f>I5659*J5659</x:f>
      </x:c>
      <x:c r="L5659" s="4" t="n">
        <x:v>258.006</x:v>
      </x:c>
      <x:c r="M5659" s="5">
        <x:f>J5659/3.234*100</x:f>
      </x:c>
      <x:c r="N5659" s="6">
        <x:f>M5659*L5659/100</x:f>
      </x:c>
      <x:c r="O5659" s="6">
        <x:f>H5659-N5659</x:f>
      </x:c>
    </x:row>
    <x:row r="5660" spans="1:25">
      <x:c r="A5660" s="0" t="s">
        <x:v>103</x:v>
      </x:c>
      <x:c r="B5660" s="0" t="n">
        <x:v>3256</x:v>
      </x:c>
      <x:c r="C5660" s="0" t="s">
        <x:v>21</x:v>
      </x:c>
      <x:c r="D5660" s="0" t="s">
        <x:v>22</x:v>
      </x:c>
      <x:c r="E5660" s="0" t="s">
        <x:v>23</x:v>
      </x:c>
      <x:c r="F5660" s="0" t="s">
        <x:v>20</x:v>
      </x:c>
      <x:c r="G5660" s="0" t="n">
        <x:v>117</x:v>
      </x:c>
      <x:c r="H5660" s="4" t="n">
        <x:v>43.384</x:v>
      </x:c>
      <x:c r="I5660" s="4" t="n">
        <x:v>117</x:v>
      </x:c>
      <x:c r="J5660" s="4" t="n">
        <x:v>0.371</x:v>
      </x:c>
      <x:c r="K5660" s="4">
        <x:f>I5660*J5660</x:f>
      </x:c>
      <x:c r="L5660" s="4" t="n">
        <x:v>258.006</x:v>
      </x:c>
      <x:c r="M5660" s="5">
        <x:f>J5660/3.234*100</x:f>
      </x:c>
      <x:c r="N5660" s="6">
        <x:f>M5660*L5660/100</x:f>
      </x:c>
      <x:c r="O5660" s="6">
        <x:f>H5660-N5660</x:f>
      </x:c>
    </x:row>
    <x:row r="5661" spans="1:25">
      <x:c r="A5661" s="0" t="s">
        <x:v>103</x:v>
      </x:c>
      <x:c r="B5661" s="0" t="n">
        <x:v>3256</x:v>
      </x:c>
      <x:c r="C5661" s="0" t="s">
        <x:v>21</x:v>
      </x:c>
      <x:c r="D5661" s="0" t="s">
        <x:v>28</x:v>
      </x:c>
      <x:c r="E5661" s="0" t="s">
        <x:v>19</x:v>
      </x:c>
      <x:c r="F5661" s="0" t="s">
        <x:v>26</x:v>
      </x:c>
      <x:c r="G5661" s="0" t="n">
        <x:v>117</x:v>
      </x:c>
      <x:c r="H5661" s="4" t="n">
        <x:v>30.43</x:v>
      </x:c>
      <x:c r="I5661" s="4" t="n">
        <x:v>117</x:v>
      </x:c>
      <x:c r="J5661" s="4" t="n">
        <x:v>0.26</x:v>
      </x:c>
      <x:c r="K5661" s="4">
        <x:f>I5661*J5661</x:f>
      </x:c>
      <x:c r="L5661" s="4" t="n">
        <x:v>258.006</x:v>
      </x:c>
      <x:c r="M5661" s="5">
        <x:f>J5661/3.234*100</x:f>
      </x:c>
      <x:c r="N5661" s="6">
        <x:f>M5661*L5661/100</x:f>
      </x:c>
      <x:c r="O5661" s="6">
        <x:f>H5661-N5661</x:f>
      </x:c>
    </x:row>
    <x:row r="5662" spans="1:25">
      <x:c r="A5662" s="0" t="s">
        <x:v>103</x:v>
      </x:c>
      <x:c r="B5662" s="0" t="n">
        <x:v>3256</x:v>
      </x:c>
      <x:c r="C5662" s="0" t="s">
        <x:v>21</x:v>
      </x:c>
      <x:c r="D5662" s="0" t="s">
        <x:v>28</x:v>
      </x:c>
      <x:c r="E5662" s="0" t="s">
        <x:v>23</x:v>
      </x:c>
      <x:c r="F5662" s="0" t="s">
        <x:v>26</x:v>
      </x:c>
      <x:c r="G5662" s="0" t="n">
        <x:v>117</x:v>
      </x:c>
      <x:c r="H5662" s="4" t="n">
        <x:v>177.84</x:v>
      </x:c>
      <x:c r="I5662" s="4" t="n">
        <x:v>117</x:v>
      </x:c>
      <x:c r="J5662" s="4" t="n">
        <x:v>1.52</x:v>
      </x:c>
      <x:c r="K5662" s="4">
        <x:f>I5662*J5662</x:f>
      </x:c>
      <x:c r="L5662" s="4" t="n">
        <x:v>258.006</x:v>
      </x:c>
      <x:c r="M5662" s="5">
        <x:f>J5662/3.234*100</x:f>
      </x:c>
      <x:c r="N5662" s="6">
        <x:f>M5662*L5662/100</x:f>
      </x:c>
      <x:c r="O5662" s="6">
        <x:f>H5662-N5662</x:f>
      </x:c>
    </x:row>
    <x:row r="5663" spans="1:25">
      <x:c r="A5663" s="0" t="s">
        <x:v>53</x:v>
      </x:c>
      <x:c r="B5663" s="0" t="n">
        <x:v>3257</x:v>
      </x:c>
      <x:c r="C5663" s="0" t="s">
        <x:v>21</x:v>
      </x:c>
      <x:c r="D5663" s="0" t="s">
        <x:v>22</x:v>
      </x:c>
      <x:c r="E5663" s="0" t="s">
        <x:v>23</x:v>
      </x:c>
      <x:c r="F5663" s="0" t="s">
        <x:v>20</x:v>
      </x:c>
      <x:c r="G5663" s="0" t="n">
        <x:v>117</x:v>
      </x:c>
      <x:c r="H5663" s="4" t="n">
        <x:v>39.897</x:v>
      </x:c>
      <x:c r="I5663" s="4" t="n">
        <x:v>117</x:v>
      </x:c>
      <x:c r="J5663" s="4" t="n">
        <x:v>0.341</x:v>
      </x:c>
      <x:c r="K5663" s="4">
        <x:f>I5663*J5663</x:f>
      </x:c>
      <x:c r="L5663" s="4" t="n">
        <x:v>265.908</x:v>
      </x:c>
      <x:c r="M5663" s="5">
        <x:f>J5663/3.234*100</x:f>
      </x:c>
      <x:c r="N5663" s="6">
        <x:f>M5663*L5663/100</x:f>
      </x:c>
      <x:c r="O5663" s="6">
        <x:f>H5663-N5663</x:f>
      </x:c>
    </x:row>
    <x:row r="5664" spans="1:25">
      <x:c r="A5664" s="0" t="s">
        <x:v>53</x:v>
      </x:c>
      <x:c r="B5664" s="0" t="n">
        <x:v>3257</x:v>
      </x:c>
      <x:c r="C5664" s="0" t="s">
        <x:v>21</x:v>
      </x:c>
      <x:c r="D5664" s="0" t="s">
        <x:v>22</x:v>
      </x:c>
      <x:c r="E5664" s="0" t="s">
        <x:v>23</x:v>
      </x:c>
      <x:c r="F5664" s="0" t="s">
        <x:v>20</x:v>
      </x:c>
      <x:c r="G5664" s="0" t="n">
        <x:v>117</x:v>
      </x:c>
      <x:c r="H5664" s="4" t="n">
        <x:v>43.384</x:v>
      </x:c>
      <x:c r="I5664" s="4" t="n">
        <x:v>117</x:v>
      </x:c>
      <x:c r="J5664" s="4" t="n">
        <x:v>0.371</x:v>
      </x:c>
      <x:c r="K5664" s="4">
        <x:f>I5664*J5664</x:f>
      </x:c>
      <x:c r="L5664" s="4" t="n">
        <x:v>265.908</x:v>
      </x:c>
      <x:c r="M5664" s="5">
        <x:f>J5664/3.234*100</x:f>
      </x:c>
      <x:c r="N5664" s="6">
        <x:f>M5664*L5664/100</x:f>
      </x:c>
      <x:c r="O5664" s="6">
        <x:f>H5664-N5664</x:f>
      </x:c>
    </x:row>
    <x:row r="5665" spans="1:25">
      <x:c r="A5665" s="0" t="s">
        <x:v>53</x:v>
      </x:c>
      <x:c r="B5665" s="0" t="n">
        <x:v>3257</x:v>
      </x:c>
      <x:c r="C5665" s="0" t="s">
        <x:v>21</x:v>
      </x:c>
      <x:c r="D5665" s="0" t="s">
        <x:v>22</x:v>
      </x:c>
      <x:c r="E5665" s="0" t="s">
        <x:v>23</x:v>
      </x:c>
      <x:c r="F5665" s="0" t="s">
        <x:v>20</x:v>
      </x:c>
      <x:c r="G5665" s="0" t="n">
        <x:v>117</x:v>
      </x:c>
      <x:c r="H5665" s="4" t="n">
        <x:v>43.384</x:v>
      </x:c>
      <x:c r="I5665" s="4" t="n">
        <x:v>117</x:v>
      </x:c>
      <x:c r="J5665" s="4" t="n">
        <x:v>0.371</x:v>
      </x:c>
      <x:c r="K5665" s="4">
        <x:f>I5665*J5665</x:f>
      </x:c>
      <x:c r="L5665" s="4" t="n">
        <x:v>265.908</x:v>
      </x:c>
      <x:c r="M5665" s="5">
        <x:f>J5665/3.234*100</x:f>
      </x:c>
      <x:c r="N5665" s="6">
        <x:f>M5665*L5665/100</x:f>
      </x:c>
      <x:c r="O5665" s="6">
        <x:f>H5665-N5665</x:f>
      </x:c>
    </x:row>
    <x:row r="5666" spans="1:25">
      <x:c r="A5666" s="0" t="s">
        <x:v>53</x:v>
      </x:c>
      <x:c r="B5666" s="0" t="n">
        <x:v>3257</x:v>
      </x:c>
      <x:c r="C5666" s="0" t="s">
        <x:v>21</x:v>
      </x:c>
      <x:c r="D5666" s="0" t="s">
        <x:v>22</x:v>
      </x:c>
      <x:c r="E5666" s="0" t="s">
        <x:v>23</x:v>
      </x:c>
      <x:c r="F5666" s="0" t="s">
        <x:v>20</x:v>
      </x:c>
      <x:c r="G5666" s="0" t="n">
        <x:v>117</x:v>
      </x:c>
      <x:c r="H5666" s="4" t="n">
        <x:v>43.384</x:v>
      </x:c>
      <x:c r="I5666" s="4" t="n">
        <x:v>117</x:v>
      </x:c>
      <x:c r="J5666" s="4" t="n">
        <x:v>0.371</x:v>
      </x:c>
      <x:c r="K5666" s="4">
        <x:f>I5666*J5666</x:f>
      </x:c>
      <x:c r="L5666" s="4" t="n">
        <x:v>265.908</x:v>
      </x:c>
      <x:c r="M5666" s="5">
        <x:f>J5666/3.234*100</x:f>
      </x:c>
      <x:c r="N5666" s="6">
        <x:f>M5666*L5666/100</x:f>
      </x:c>
      <x:c r="O5666" s="6">
        <x:f>H5666-N5666</x:f>
      </x:c>
    </x:row>
    <x:row r="5667" spans="1:25">
      <x:c r="A5667" s="0" t="s">
        <x:v>53</x:v>
      </x:c>
      <x:c r="B5667" s="0" t="n">
        <x:v>3257</x:v>
      </x:c>
      <x:c r="C5667" s="0" t="s">
        <x:v>21</x:v>
      </x:c>
      <x:c r="D5667" s="0" t="s">
        <x:v>28</x:v>
      </x:c>
      <x:c r="E5667" s="0" t="s">
        <x:v>19</x:v>
      </x:c>
      <x:c r="F5667" s="0" t="s">
        <x:v>26</x:v>
      </x:c>
      <x:c r="G5667" s="0" t="n">
        <x:v>117</x:v>
      </x:c>
      <x:c r="H5667" s="4" t="n">
        <x:v>30.427</x:v>
      </x:c>
      <x:c r="I5667" s="4" t="n">
        <x:v>117</x:v>
      </x:c>
      <x:c r="J5667" s="4" t="n">
        <x:v>0.26</x:v>
      </x:c>
      <x:c r="K5667" s="4">
        <x:f>I5667*J5667</x:f>
      </x:c>
      <x:c r="L5667" s="4" t="n">
        <x:v>265.908</x:v>
      </x:c>
      <x:c r="M5667" s="5">
        <x:f>J5667/3.234*100</x:f>
      </x:c>
      <x:c r="N5667" s="6">
        <x:f>M5667*L5667/100</x:f>
      </x:c>
      <x:c r="O5667" s="6">
        <x:f>H5667-N5667</x:f>
      </x:c>
    </x:row>
    <x:row r="5668" spans="1:25">
      <x:c r="A5668" s="0" t="s">
        <x:v>53</x:v>
      </x:c>
      <x:c r="B5668" s="0" t="n">
        <x:v>3257</x:v>
      </x:c>
      <x:c r="C5668" s="0" t="s">
        <x:v>21</x:v>
      </x:c>
      <x:c r="D5668" s="0" t="s">
        <x:v>28</x:v>
      </x:c>
      <x:c r="E5668" s="0" t="s">
        <x:v>23</x:v>
      </x:c>
      <x:c r="F5668" s="0" t="s">
        <x:v>26</x:v>
      </x:c>
      <x:c r="G5668" s="0" t="n">
        <x:v>117</x:v>
      </x:c>
      <x:c r="H5668" s="4" t="n">
        <x:v>163.226</x:v>
      </x:c>
      <x:c r="I5668" s="4" t="n">
        <x:v>117</x:v>
      </x:c>
      <x:c r="J5668" s="4" t="n">
        <x:v>1.52</x:v>
      </x:c>
      <x:c r="K5668" s="4">
        <x:f>I5668*J5668</x:f>
      </x:c>
      <x:c r="L5668" s="4" t="n">
        <x:v>265.908</x:v>
      </x:c>
      <x:c r="M5668" s="5">
        <x:f>J5668/3.234*100</x:f>
      </x:c>
      <x:c r="N5668" s="6">
        <x:f>M5668*L5668/100</x:f>
      </x:c>
      <x:c r="O5668" s="6">
        <x:f>H5668-N5668</x:f>
      </x:c>
    </x:row>
    <x:row r="5669" spans="1:25">
      <x:c r="A5669" s="0" t="s">
        <x:v>104</x:v>
      </x:c>
      <x:c r="B5669" s="0" t="n">
        <x:v>3258</x:v>
      </x:c>
      <x:c r="C5669" s="0" t="s">
        <x:v>21</x:v>
      </x:c>
      <x:c r="D5669" s="0" t="s">
        <x:v>22</x:v>
      </x:c>
      <x:c r="E5669" s="0" t="s">
        <x:v>23</x:v>
      </x:c>
      <x:c r="F5669" s="0" t="s">
        <x:v>20</x:v>
      </x:c>
      <x:c r="G5669" s="0" t="n">
        <x:v>117</x:v>
      </x:c>
      <x:c r="H5669" s="4" t="n">
        <x:v>43.384</x:v>
      </x:c>
      <x:c r="I5669" s="4" t="n">
        <x:v>117</x:v>
      </x:c>
      <x:c r="J5669" s="4" t="n">
        <x:v>0.371</x:v>
      </x:c>
      <x:c r="K5669" s="4">
        <x:f>I5669*J5669</x:f>
      </x:c>
      <x:c r="L5669" s="4" t="n">
        <x:v>271.6</x:v>
      </x:c>
      <x:c r="M5669" s="5">
        <x:f>J5669/2.863*100</x:f>
      </x:c>
      <x:c r="N5669" s="6">
        <x:f>M5669*L5669/100</x:f>
      </x:c>
      <x:c r="O5669" s="6">
        <x:f>H5669-N5669</x:f>
      </x:c>
    </x:row>
    <x:row r="5670" spans="1:25">
      <x:c r="A5670" s="0" t="s">
        <x:v>104</x:v>
      </x:c>
      <x:c r="B5670" s="0" t="n">
        <x:v>3258</x:v>
      </x:c>
      <x:c r="C5670" s="0" t="s">
        <x:v>21</x:v>
      </x:c>
      <x:c r="D5670" s="0" t="s">
        <x:v>22</x:v>
      </x:c>
      <x:c r="E5670" s="0" t="s">
        <x:v>23</x:v>
      </x:c>
      <x:c r="F5670" s="0" t="s">
        <x:v>20</x:v>
      </x:c>
      <x:c r="G5670" s="0" t="n">
        <x:v>117</x:v>
      </x:c>
      <x:c r="H5670" s="4" t="n">
        <x:v>43.384</x:v>
      </x:c>
      <x:c r="I5670" s="4" t="n">
        <x:v>117</x:v>
      </x:c>
      <x:c r="J5670" s="4" t="n">
        <x:v>0.371</x:v>
      </x:c>
      <x:c r="K5670" s="4">
        <x:f>I5670*J5670</x:f>
      </x:c>
      <x:c r="L5670" s="4" t="n">
        <x:v>271.6</x:v>
      </x:c>
      <x:c r="M5670" s="5">
        <x:f>J5670/2.863*100</x:f>
      </x:c>
      <x:c r="N5670" s="6">
        <x:f>M5670*L5670/100</x:f>
      </x:c>
      <x:c r="O5670" s="6">
        <x:f>H5670-N5670</x:f>
      </x:c>
    </x:row>
    <x:row r="5671" spans="1:25">
      <x:c r="A5671" s="0" t="s">
        <x:v>104</x:v>
      </x:c>
      <x:c r="B5671" s="0" t="n">
        <x:v>3258</x:v>
      </x:c>
      <x:c r="C5671" s="0" t="s">
        <x:v>21</x:v>
      </x:c>
      <x:c r="D5671" s="0" t="s">
        <x:v>22</x:v>
      </x:c>
      <x:c r="E5671" s="0" t="s">
        <x:v>23</x:v>
      </x:c>
      <x:c r="F5671" s="0" t="s">
        <x:v>20</x:v>
      </x:c>
      <x:c r="G5671" s="0" t="n">
        <x:v>117</x:v>
      </x:c>
      <x:c r="H5671" s="4" t="n">
        <x:v>39.897</x:v>
      </x:c>
      <x:c r="I5671" s="4" t="n">
        <x:v>117</x:v>
      </x:c>
      <x:c r="J5671" s="4" t="n">
        <x:v>0.341</x:v>
      </x:c>
      <x:c r="K5671" s="4">
        <x:f>I5671*J5671</x:f>
      </x:c>
      <x:c r="L5671" s="4" t="n">
        <x:v>271.6</x:v>
      </x:c>
      <x:c r="M5671" s="5">
        <x:f>J5671/2.863*100</x:f>
      </x:c>
      <x:c r="N5671" s="6">
        <x:f>M5671*L5671/100</x:f>
      </x:c>
      <x:c r="O5671" s="6">
        <x:f>H5671-N5671</x:f>
      </x:c>
    </x:row>
    <x:row r="5672" spans="1:25">
      <x:c r="A5672" s="0" t="s">
        <x:v>104</x:v>
      </x:c>
      <x:c r="B5672" s="0" t="n">
        <x:v>3258</x:v>
      </x:c>
      <x:c r="C5672" s="0" t="s">
        <x:v>21</x:v>
      </x:c>
      <x:c r="D5672" s="0" t="s">
        <x:v>28</x:v>
      </x:c>
      <x:c r="E5672" s="0" t="s">
        <x:v>19</x:v>
      </x:c>
      <x:c r="F5672" s="0" t="s">
        <x:v>26</x:v>
      </x:c>
      <x:c r="G5672" s="0" t="n">
        <x:v>117</x:v>
      </x:c>
      <x:c r="H5672" s="4" t="n">
        <x:v>30.428</x:v>
      </x:c>
      <x:c r="I5672" s="4" t="n">
        <x:v>117</x:v>
      </x:c>
      <x:c r="J5672" s="4" t="n">
        <x:v>0.26</x:v>
      </x:c>
      <x:c r="K5672" s="4">
        <x:f>I5672*J5672</x:f>
      </x:c>
      <x:c r="L5672" s="4" t="n">
        <x:v>271.6</x:v>
      </x:c>
      <x:c r="M5672" s="5">
        <x:f>J5672/2.863*100</x:f>
      </x:c>
      <x:c r="N5672" s="6">
        <x:f>M5672*L5672/100</x:f>
      </x:c>
      <x:c r="O5672" s="6">
        <x:f>H5672-N5672</x:f>
      </x:c>
    </x:row>
    <x:row r="5673" spans="1:25">
      <x:c r="A5673" s="0" t="s">
        <x:v>104</x:v>
      </x:c>
      <x:c r="B5673" s="0" t="n">
        <x:v>3258</x:v>
      </x:c>
      <x:c r="C5673" s="0" t="s">
        <x:v>21</x:v>
      </x:c>
      <x:c r="D5673" s="0" t="s">
        <x:v>28</x:v>
      </x:c>
      <x:c r="E5673" s="0" t="s">
        <x:v>23</x:v>
      </x:c>
      <x:c r="F5673" s="0" t="s">
        <x:v>26</x:v>
      </x:c>
      <x:c r="G5673" s="0" t="n">
        <x:v>117</x:v>
      </x:c>
      <x:c r="H5673" s="4" t="n">
        <x:v>177.84</x:v>
      </x:c>
      <x:c r="I5673" s="4" t="n">
        <x:v>117</x:v>
      </x:c>
      <x:c r="J5673" s="4" t="n">
        <x:v>1.52</x:v>
      </x:c>
      <x:c r="K5673" s="4">
        <x:f>I5673*J5673</x:f>
      </x:c>
      <x:c r="L5673" s="4" t="n">
        <x:v>271.6</x:v>
      </x:c>
      <x:c r="M5673" s="5">
        <x:f>J5673/2.863*100</x:f>
      </x:c>
      <x:c r="N5673" s="6">
        <x:f>M5673*L5673/100</x:f>
      </x:c>
      <x:c r="O5673" s="6">
        <x:f>H5673-N5673</x:f>
      </x:c>
    </x:row>
    <x:row r="5674" spans="1:25">
      <x:c r="A5674" s="0" t="s">
        <x:v>87</x:v>
      </x:c>
      <x:c r="B5674" s="0" t="n">
        <x:v>3259</x:v>
      </x:c>
      <x:c r="C5674" s="0" t="s">
        <x:v>21</x:v>
      </x:c>
      <x:c r="D5674" s="0" t="s">
        <x:v>33</x:v>
      </x:c>
      <x:c r="E5674" s="0" t="s">
        <x:v>34</x:v>
      </x:c>
      <x:c r="F5674" s="0" t="s">
        <x:v>20</x:v>
      </x:c>
      <x:c r="G5674" s="0" t="n">
        <x:v>173</x:v>
      </x:c>
      <x:c r="H5674" s="4" t="n">
        <x:v>46.018</x:v>
      </x:c>
      <x:c r="I5674" s="4" t="n">
        <x:v>173</x:v>
      </x:c>
      <x:c r="J5674" s="4" t="n">
        <x:v>0.266</x:v>
      </x:c>
      <x:c r="K5674" s="4">
        <x:f>I5674*J5674</x:f>
      </x:c>
      <x:c r="L5674" s="4" t="n">
        <x:v>204.89</x:v>
      </x:c>
      <x:c r="M5674" s="5">
        <x:f>J5674/2.057*100</x:f>
      </x:c>
      <x:c r="N5674" s="6">
        <x:f>M5674*L5674/100</x:f>
      </x:c>
      <x:c r="O5674" s="6">
        <x:f>H5674-N5674</x:f>
      </x:c>
    </x:row>
    <x:row r="5675" spans="1:25">
      <x:c r="A5675" s="0" t="s">
        <x:v>87</x:v>
      </x:c>
      <x:c r="B5675" s="0" t="n">
        <x:v>3259</x:v>
      </x:c>
      <x:c r="C5675" s="0" t="s">
        <x:v>21</x:v>
      </x:c>
      <x:c r="D5675" s="0" t="s">
        <x:v>22</x:v>
      </x:c>
      <x:c r="E5675" s="0" t="s">
        <x:v>35</x:v>
      </x:c>
      <x:c r="F5675" s="0" t="s">
        <x:v>20</x:v>
      </x:c>
      <x:c r="G5675" s="0" t="n">
        <x:v>173</x:v>
      </x:c>
      <x:c r="H5675" s="4" t="n">
        <x:v>50.4</x:v>
      </x:c>
      <x:c r="I5675" s="4" t="n">
        <x:v>173</x:v>
      </x:c>
      <x:c r="J5675" s="4" t="n">
        <x:v>0.291</x:v>
      </x:c>
      <x:c r="K5675" s="4">
        <x:f>I5675*J5675</x:f>
      </x:c>
      <x:c r="L5675" s="4" t="n">
        <x:v>204.89</x:v>
      </x:c>
      <x:c r="M5675" s="5">
        <x:f>J5675/2.057*100</x:f>
      </x:c>
      <x:c r="N5675" s="6">
        <x:f>M5675*L5675/100</x:f>
      </x:c>
      <x:c r="O5675" s="6">
        <x:f>H5675-N5675</x:f>
      </x:c>
    </x:row>
    <x:row r="5676" spans="1:25">
      <x:c r="A5676" s="0" t="s">
        <x:v>87</x:v>
      </x:c>
      <x:c r="B5676" s="0" t="n">
        <x:v>3259</x:v>
      </x:c>
      <x:c r="C5676" s="0" t="s">
        <x:v>21</x:v>
      </x:c>
      <x:c r="D5676" s="0" t="s">
        <x:v>22</x:v>
      </x:c>
      <x:c r="E5676" s="0" t="s">
        <x:v>35</x:v>
      </x:c>
      <x:c r="F5676" s="0" t="s">
        <x:v>20</x:v>
      </x:c>
      <x:c r="G5676" s="0" t="n">
        <x:v>173</x:v>
      </x:c>
      <x:c r="H5676" s="4" t="n">
        <x:v>50.4</x:v>
      </x:c>
      <x:c r="I5676" s="4" t="n">
        <x:v>173</x:v>
      </x:c>
      <x:c r="J5676" s="4" t="n">
        <x:v>0.291</x:v>
      </x:c>
      <x:c r="K5676" s="4">
        <x:f>I5676*J5676</x:f>
      </x:c>
      <x:c r="L5676" s="4" t="n">
        <x:v>204.89</x:v>
      </x:c>
      <x:c r="M5676" s="5">
        <x:f>J5676/2.057*100</x:f>
      </x:c>
      <x:c r="N5676" s="6">
        <x:f>M5676*L5676/100</x:f>
      </x:c>
      <x:c r="O5676" s="6">
        <x:f>H5676-N5676</x:f>
      </x:c>
    </x:row>
    <x:row r="5677" spans="1:25">
      <x:c r="A5677" s="0" t="s">
        <x:v>87</x:v>
      </x:c>
      <x:c r="B5677" s="0" t="n">
        <x:v>3259</x:v>
      </x:c>
      <x:c r="C5677" s="0" t="s">
        <x:v>21</x:v>
      </x:c>
      <x:c r="D5677" s="0" t="s">
        <x:v>22</x:v>
      </x:c>
      <x:c r="E5677" s="0" t="s">
        <x:v>35</x:v>
      </x:c>
      <x:c r="F5677" s="0" t="s">
        <x:v>20</x:v>
      </x:c>
      <x:c r="G5677" s="0" t="n">
        <x:v>173</x:v>
      </x:c>
      <x:c r="H5677" s="4" t="n">
        <x:v>50.4</x:v>
      </x:c>
      <x:c r="I5677" s="4" t="n">
        <x:v>173</x:v>
      </x:c>
      <x:c r="J5677" s="4" t="n">
        <x:v>0.291</x:v>
      </x:c>
      <x:c r="K5677" s="4">
        <x:f>I5677*J5677</x:f>
      </x:c>
      <x:c r="L5677" s="4" t="n">
        <x:v>204.89</x:v>
      </x:c>
      <x:c r="M5677" s="5">
        <x:f>J5677/2.057*100</x:f>
      </x:c>
      <x:c r="N5677" s="6">
        <x:f>M5677*L5677/100</x:f>
      </x:c>
      <x:c r="O5677" s="6">
        <x:f>H5677-N5677</x:f>
      </x:c>
    </x:row>
    <x:row r="5678" spans="1:25">
      <x:c r="A5678" s="0" t="s">
        <x:v>87</x:v>
      </x:c>
      <x:c r="B5678" s="0" t="n">
        <x:v>3259</x:v>
      </x:c>
      <x:c r="C5678" s="0" t="s">
        <x:v>21</x:v>
      </x:c>
      <x:c r="D5678" s="0" t="s">
        <x:v>33</x:v>
      </x:c>
      <x:c r="E5678" s="0" t="s">
        <x:v>34</x:v>
      </x:c>
      <x:c r="F5678" s="0" t="s">
        <x:v>26</x:v>
      </x:c>
      <x:c r="G5678" s="0" t="n">
        <x:v>173</x:v>
      </x:c>
      <x:c r="H5678" s="4" t="n">
        <x:v>13.498</x:v>
      </x:c>
      <x:c r="I5678" s="4" t="n">
        <x:v>173</x:v>
      </x:c>
      <x:c r="J5678" s="4" t="n">
        <x:v>0.078</x:v>
      </x:c>
      <x:c r="K5678" s="4">
        <x:f>I5678*J5678</x:f>
      </x:c>
      <x:c r="L5678" s="4" t="n">
        <x:v>204.89</x:v>
      </x:c>
      <x:c r="M5678" s="5">
        <x:f>J5678/2.057*100</x:f>
      </x:c>
      <x:c r="N5678" s="6">
        <x:f>M5678*L5678/100</x:f>
      </x:c>
      <x:c r="O5678" s="6">
        <x:f>H5678-N5678</x:f>
      </x:c>
    </x:row>
    <x:row r="5679" spans="1:25">
      <x:c r="A5679" s="0" t="s">
        <x:v>87</x:v>
      </x:c>
      <x:c r="B5679" s="0" t="n">
        <x:v>3259</x:v>
      </x:c>
      <x:c r="C5679" s="0" t="s">
        <x:v>21</x:v>
      </x:c>
      <x:c r="D5679" s="0" t="s">
        <x:v>36</x:v>
      </x:c>
      <x:c r="E5679" s="0" t="s">
        <x:v>37</x:v>
      </x:c>
      <x:c r="F5679" s="0" t="s">
        <x:v>26</x:v>
      </x:c>
      <x:c r="G5679" s="0" t="n">
        <x:v>173</x:v>
      </x:c>
      <x:c r="H5679" s="4" t="n">
        <x:v>72.662</x:v>
      </x:c>
      <x:c r="I5679" s="4" t="n">
        <x:v>173</x:v>
      </x:c>
      <x:c r="J5679" s="4" t="n">
        <x:v>0.42</x:v>
      </x:c>
      <x:c r="K5679" s="4">
        <x:f>I5679*J5679</x:f>
      </x:c>
      <x:c r="L5679" s="4" t="n">
        <x:v>204.89</x:v>
      </x:c>
      <x:c r="M5679" s="5">
        <x:f>J5679/2.057*100</x:f>
      </x:c>
      <x:c r="N5679" s="6">
        <x:f>M5679*L5679/100</x:f>
      </x:c>
      <x:c r="O5679" s="6">
        <x:f>H5679-N5679</x:f>
      </x:c>
    </x:row>
    <x:row r="5680" spans="1:25">
      <x:c r="A5680" s="0" t="s">
        <x:v>87</x:v>
      </x:c>
      <x:c r="B5680" s="0" t="n">
        <x:v>3259</x:v>
      </x:c>
      <x:c r="C5680" s="0" t="s">
        <x:v>21</x:v>
      </x:c>
      <x:c r="D5680" s="0" t="s">
        <x:v>36</x:v>
      </x:c>
      <x:c r="E5680" s="0" t="s">
        <x:v>38</x:v>
      </x:c>
      <x:c r="F5680" s="0" t="s">
        <x:v>26</x:v>
      </x:c>
      <x:c r="G5680" s="0" t="n">
        <x:v>173</x:v>
      </x:c>
      <x:c r="H5680" s="4" t="n">
        <x:v>72.66</x:v>
      </x:c>
      <x:c r="I5680" s="4" t="n">
        <x:v>173</x:v>
      </x:c>
      <x:c r="J5680" s="4" t="n">
        <x:v>0.42</x:v>
      </x:c>
      <x:c r="K5680" s="4">
        <x:f>I5680*J5680</x:f>
      </x:c>
      <x:c r="L5680" s="4" t="n">
        <x:v>204.89</x:v>
      </x:c>
      <x:c r="M5680" s="5">
        <x:f>J5680/2.057*100</x:f>
      </x:c>
      <x:c r="N5680" s="6">
        <x:f>M5680*L5680/100</x:f>
      </x:c>
      <x:c r="O5680" s="6">
        <x:f>H5680-N5680</x:f>
      </x:c>
    </x:row>
    <x:row r="5681" spans="1:25">
      <x:c r="A5681" s="0" t="s">
        <x:v>109</x:v>
      </x:c>
      <x:c r="B5681" s="0" t="n">
        <x:v>3260</x:v>
      </x:c>
      <x:c r="C5681" s="0" t="s">
        <x:v>21</x:v>
      </x:c>
      <x:c r="D5681" s="0" t="s">
        <x:v>22</x:v>
      </x:c>
      <x:c r="E5681" s="0" t="s">
        <x:v>35</x:v>
      </x:c>
      <x:c r="F5681" s="0" t="s">
        <x:v>20</x:v>
      </x:c>
      <x:c r="G5681" s="0" t="n">
        <x:v>173</x:v>
      </x:c>
      <x:c r="H5681" s="4" t="n">
        <x:v>50.4</x:v>
      </x:c>
      <x:c r="I5681" s="4" t="n">
        <x:v>173</x:v>
      </x:c>
      <x:c r="J5681" s="4" t="n">
        <x:v>0.291</x:v>
      </x:c>
      <x:c r="K5681" s="4">
        <x:f>I5681*J5681</x:f>
      </x:c>
      <x:c r="L5681" s="4" t="n">
        <x:v>241.329</x:v>
      </x:c>
      <x:c r="M5681" s="5">
        <x:f>J5681/1.766*100</x:f>
      </x:c>
      <x:c r="N5681" s="6">
        <x:f>M5681*L5681/100</x:f>
      </x:c>
      <x:c r="O5681" s="6">
        <x:f>H5681-N5681</x:f>
      </x:c>
    </x:row>
    <x:row r="5682" spans="1:25">
      <x:c r="A5682" s="0" t="s">
        <x:v>109</x:v>
      </x:c>
      <x:c r="B5682" s="0" t="n">
        <x:v>3260</x:v>
      </x:c>
      <x:c r="C5682" s="0" t="s">
        <x:v>21</x:v>
      </x:c>
      <x:c r="D5682" s="0" t="s">
        <x:v>22</x:v>
      </x:c>
      <x:c r="E5682" s="0" t="s">
        <x:v>35</x:v>
      </x:c>
      <x:c r="F5682" s="0" t="s">
        <x:v>20</x:v>
      </x:c>
      <x:c r="G5682" s="0" t="n">
        <x:v>173</x:v>
      </x:c>
      <x:c r="H5682" s="4" t="n">
        <x:v>50.4</x:v>
      </x:c>
      <x:c r="I5682" s="4" t="n">
        <x:v>173</x:v>
      </x:c>
      <x:c r="J5682" s="4" t="n">
        <x:v>0.291</x:v>
      </x:c>
      <x:c r="K5682" s="4">
        <x:f>I5682*J5682</x:f>
      </x:c>
      <x:c r="L5682" s="4" t="n">
        <x:v>241.329</x:v>
      </x:c>
      <x:c r="M5682" s="5">
        <x:f>J5682/1.766*100</x:f>
      </x:c>
      <x:c r="N5682" s="6">
        <x:f>M5682*L5682/100</x:f>
      </x:c>
      <x:c r="O5682" s="6">
        <x:f>H5682-N5682</x:f>
      </x:c>
    </x:row>
    <x:row r="5683" spans="1:25">
      <x:c r="A5683" s="0" t="s">
        <x:v>109</x:v>
      </x:c>
      <x:c r="B5683" s="0" t="n">
        <x:v>3260</x:v>
      </x:c>
      <x:c r="C5683" s="0" t="s">
        <x:v>21</x:v>
      </x:c>
      <x:c r="D5683" s="0" t="s">
        <x:v>33</x:v>
      </x:c>
      <x:c r="E5683" s="0" t="s">
        <x:v>34</x:v>
      </x:c>
      <x:c r="F5683" s="0" t="s">
        <x:v>20</x:v>
      </x:c>
      <x:c r="G5683" s="0" t="n">
        <x:v>173</x:v>
      </x:c>
      <x:c r="H5683" s="4" t="n">
        <x:v>46.018</x:v>
      </x:c>
      <x:c r="I5683" s="4" t="n">
        <x:v>173</x:v>
      </x:c>
      <x:c r="J5683" s="4" t="n">
        <x:v>0.266</x:v>
      </x:c>
      <x:c r="K5683" s="4">
        <x:f>I5683*J5683</x:f>
      </x:c>
      <x:c r="L5683" s="4" t="n">
        <x:v>241.329</x:v>
      </x:c>
      <x:c r="M5683" s="5">
        <x:f>J5683/1.766*100</x:f>
      </x:c>
      <x:c r="N5683" s="6">
        <x:f>M5683*L5683/100</x:f>
      </x:c>
      <x:c r="O5683" s="6">
        <x:f>H5683-N5683</x:f>
      </x:c>
    </x:row>
    <x:row r="5684" spans="1:25">
      <x:c r="A5684" s="0" t="s">
        <x:v>109</x:v>
      </x:c>
      <x:c r="B5684" s="0" t="n">
        <x:v>3260</x:v>
      </x:c>
      <x:c r="C5684" s="0" t="s">
        <x:v>21</x:v>
      </x:c>
      <x:c r="D5684" s="0" t="s">
        <x:v>33</x:v>
      </x:c>
      <x:c r="E5684" s="0" t="s">
        <x:v>34</x:v>
      </x:c>
      <x:c r="F5684" s="0" t="s">
        <x:v>26</x:v>
      </x:c>
      <x:c r="G5684" s="0" t="n">
        <x:v>173</x:v>
      </x:c>
      <x:c r="H5684" s="4" t="n">
        <x:v>13.5</x:v>
      </x:c>
      <x:c r="I5684" s="4" t="n">
        <x:v>173</x:v>
      </x:c>
      <x:c r="J5684" s="4" t="n">
        <x:v>0.078</x:v>
      </x:c>
      <x:c r="K5684" s="4">
        <x:f>I5684*J5684</x:f>
      </x:c>
      <x:c r="L5684" s="4" t="n">
        <x:v>241.329</x:v>
      </x:c>
      <x:c r="M5684" s="5">
        <x:f>J5684/1.766*100</x:f>
      </x:c>
      <x:c r="N5684" s="6">
        <x:f>M5684*L5684/100</x:f>
      </x:c>
      <x:c r="O5684" s="6">
        <x:f>H5684-N5684</x:f>
      </x:c>
    </x:row>
    <x:row r="5685" spans="1:25">
      <x:c r="A5685" s="0" t="s">
        <x:v>109</x:v>
      </x:c>
      <x:c r="B5685" s="0" t="n">
        <x:v>3260</x:v>
      </x:c>
      <x:c r="C5685" s="0" t="s">
        <x:v>21</x:v>
      </x:c>
      <x:c r="D5685" s="0" t="s">
        <x:v>36</x:v>
      </x:c>
      <x:c r="E5685" s="0" t="s">
        <x:v>37</x:v>
      </x:c>
      <x:c r="F5685" s="0" t="s">
        <x:v>26</x:v>
      </x:c>
      <x:c r="G5685" s="0" t="n">
        <x:v>173</x:v>
      </x:c>
      <x:c r="H5685" s="4" t="n">
        <x:v>72.66</x:v>
      </x:c>
      <x:c r="I5685" s="4" t="n">
        <x:v>173</x:v>
      </x:c>
      <x:c r="J5685" s="4" t="n">
        <x:v>0.42</x:v>
      </x:c>
      <x:c r="K5685" s="4">
        <x:f>I5685*J5685</x:f>
      </x:c>
      <x:c r="L5685" s="4" t="n">
        <x:v>241.329</x:v>
      </x:c>
      <x:c r="M5685" s="5">
        <x:f>J5685/1.766*100</x:f>
      </x:c>
      <x:c r="N5685" s="6">
        <x:f>M5685*L5685/100</x:f>
      </x:c>
      <x:c r="O5685" s="6">
        <x:f>H5685-N5685</x:f>
      </x:c>
    </x:row>
    <x:row r="5686" spans="1:25">
      <x:c r="A5686" s="0" t="s">
        <x:v>109</x:v>
      </x:c>
      <x:c r="B5686" s="0" t="n">
        <x:v>3260</x:v>
      </x:c>
      <x:c r="C5686" s="0" t="s">
        <x:v>21</x:v>
      </x:c>
      <x:c r="D5686" s="0" t="s">
        <x:v>36</x:v>
      </x:c>
      <x:c r="E5686" s="0" t="s">
        <x:v>38</x:v>
      </x:c>
      <x:c r="F5686" s="0" t="s">
        <x:v>26</x:v>
      </x:c>
      <x:c r="G5686" s="0" t="n">
        <x:v>173</x:v>
      </x:c>
      <x:c r="H5686" s="4" t="n">
        <x:v>72.662</x:v>
      </x:c>
      <x:c r="I5686" s="4" t="n">
        <x:v>173</x:v>
      </x:c>
      <x:c r="J5686" s="4" t="n">
        <x:v>0.42</x:v>
      </x:c>
      <x:c r="K5686" s="4">
        <x:f>I5686*J5686</x:f>
      </x:c>
      <x:c r="L5686" s="4" t="n">
        <x:v>241.329</x:v>
      </x:c>
      <x:c r="M5686" s="5">
        <x:f>J5686/1.766*100</x:f>
      </x:c>
      <x:c r="N5686" s="6">
        <x:f>M5686*L5686/100</x:f>
      </x:c>
      <x:c r="O5686" s="6">
        <x:f>H5686-N5686</x:f>
      </x:c>
    </x:row>
    <x:row r="5687" spans="1:25">
      <x:c r="A5687" s="0" t="s">
        <x:v>47</x:v>
      </x:c>
      <x:c r="B5687" s="0" t="n">
        <x:v>3261</x:v>
      </x:c>
      <x:c r="C5687" s="0" t="s">
        <x:v>21</x:v>
      </x:c>
      <x:c r="D5687" s="0" t="s">
        <x:v>33</x:v>
      </x:c>
      <x:c r="E5687" s="0" t="s">
        <x:v>34</x:v>
      </x:c>
      <x:c r="F5687" s="0" t="s">
        <x:v>20</x:v>
      </x:c>
      <x:c r="G5687" s="0" t="n">
        <x:v>173</x:v>
      </x:c>
      <x:c r="H5687" s="4" t="n">
        <x:v>46.018</x:v>
      </x:c>
      <x:c r="I5687" s="4" t="n">
        <x:v>173</x:v>
      </x:c>
      <x:c r="J5687" s="4" t="n">
        <x:v>0.266</x:v>
      </x:c>
      <x:c r="K5687" s="4">
        <x:f>I5687*J5687</x:f>
      </x:c>
      <x:c r="L5687" s="4" t="n">
        <x:v>240.808</x:v>
      </x:c>
      <x:c r="M5687" s="5">
        <x:f>J5687/2.057*100</x:f>
      </x:c>
      <x:c r="N5687" s="6">
        <x:f>M5687*L5687/100</x:f>
      </x:c>
      <x:c r="O5687" s="6">
        <x:f>H5687-N5687</x:f>
      </x:c>
    </x:row>
    <x:row r="5688" spans="1:25">
      <x:c r="A5688" s="0" t="s">
        <x:v>47</x:v>
      </x:c>
      <x:c r="B5688" s="0" t="n">
        <x:v>3261</x:v>
      </x:c>
      <x:c r="C5688" s="0" t="s">
        <x:v>21</x:v>
      </x:c>
      <x:c r="D5688" s="0" t="s">
        <x:v>22</x:v>
      </x:c>
      <x:c r="E5688" s="0" t="s">
        <x:v>35</x:v>
      </x:c>
      <x:c r="F5688" s="0" t="s">
        <x:v>20</x:v>
      </x:c>
      <x:c r="G5688" s="0" t="n">
        <x:v>173</x:v>
      </x:c>
      <x:c r="H5688" s="4" t="n">
        <x:v>50.4</x:v>
      </x:c>
      <x:c r="I5688" s="4" t="n">
        <x:v>173</x:v>
      </x:c>
      <x:c r="J5688" s="4" t="n">
        <x:v>0.291</x:v>
      </x:c>
      <x:c r="K5688" s="4">
        <x:f>I5688*J5688</x:f>
      </x:c>
      <x:c r="L5688" s="4" t="n">
        <x:v>240.808</x:v>
      </x:c>
      <x:c r="M5688" s="5">
        <x:f>J5688/2.057*100</x:f>
      </x:c>
      <x:c r="N5688" s="6">
        <x:f>M5688*L5688/100</x:f>
      </x:c>
      <x:c r="O5688" s="6">
        <x:f>H5688-N5688</x:f>
      </x:c>
    </x:row>
    <x:row r="5689" spans="1:25">
      <x:c r="A5689" s="0" t="s">
        <x:v>47</x:v>
      </x:c>
      <x:c r="B5689" s="0" t="n">
        <x:v>3261</x:v>
      </x:c>
      <x:c r="C5689" s="0" t="s">
        <x:v>21</x:v>
      </x:c>
      <x:c r="D5689" s="0" t="s">
        <x:v>22</x:v>
      </x:c>
      <x:c r="E5689" s="0" t="s">
        <x:v>35</x:v>
      </x:c>
      <x:c r="F5689" s="0" t="s">
        <x:v>20</x:v>
      </x:c>
      <x:c r="G5689" s="0" t="n">
        <x:v>173</x:v>
      </x:c>
      <x:c r="H5689" s="4" t="n">
        <x:v>50.4</x:v>
      </x:c>
      <x:c r="I5689" s="4" t="n">
        <x:v>173</x:v>
      </x:c>
      <x:c r="J5689" s="4" t="n">
        <x:v>0.291</x:v>
      </x:c>
      <x:c r="K5689" s="4">
        <x:f>I5689*J5689</x:f>
      </x:c>
      <x:c r="L5689" s="4" t="n">
        <x:v>240.808</x:v>
      </x:c>
      <x:c r="M5689" s="5">
        <x:f>J5689/2.057*100</x:f>
      </x:c>
      <x:c r="N5689" s="6">
        <x:f>M5689*L5689/100</x:f>
      </x:c>
      <x:c r="O5689" s="6">
        <x:f>H5689-N5689</x:f>
      </x:c>
    </x:row>
    <x:row r="5690" spans="1:25">
      <x:c r="A5690" s="0" t="s">
        <x:v>47</x:v>
      </x:c>
      <x:c r="B5690" s="0" t="n">
        <x:v>3261</x:v>
      </x:c>
      <x:c r="C5690" s="0" t="s">
        <x:v>21</x:v>
      </x:c>
      <x:c r="D5690" s="0" t="s">
        <x:v>22</x:v>
      </x:c>
      <x:c r="E5690" s="0" t="s">
        <x:v>35</x:v>
      </x:c>
      <x:c r="F5690" s="0" t="s">
        <x:v>20</x:v>
      </x:c>
      <x:c r="G5690" s="0" t="n">
        <x:v>173</x:v>
      </x:c>
      <x:c r="H5690" s="4" t="n">
        <x:v>50.4</x:v>
      </x:c>
      <x:c r="I5690" s="4" t="n">
        <x:v>173</x:v>
      </x:c>
      <x:c r="J5690" s="4" t="n">
        <x:v>0.291</x:v>
      </x:c>
      <x:c r="K5690" s="4">
        <x:f>I5690*J5690</x:f>
      </x:c>
      <x:c r="L5690" s="4" t="n">
        <x:v>240.808</x:v>
      </x:c>
      <x:c r="M5690" s="5">
        <x:f>J5690/2.057*100</x:f>
      </x:c>
      <x:c r="N5690" s="6">
        <x:f>M5690*L5690/100</x:f>
      </x:c>
      <x:c r="O5690" s="6">
        <x:f>H5690-N5690</x:f>
      </x:c>
    </x:row>
    <x:row r="5691" spans="1:25">
      <x:c r="A5691" s="0" t="s">
        <x:v>47</x:v>
      </x:c>
      <x:c r="B5691" s="0" t="n">
        <x:v>3261</x:v>
      </x:c>
      <x:c r="C5691" s="0" t="s">
        <x:v>21</x:v>
      </x:c>
      <x:c r="D5691" s="0" t="s">
        <x:v>33</x:v>
      </x:c>
      <x:c r="E5691" s="0" t="s">
        <x:v>34</x:v>
      </x:c>
      <x:c r="F5691" s="0" t="s">
        <x:v>26</x:v>
      </x:c>
      <x:c r="G5691" s="0" t="n">
        <x:v>173</x:v>
      </x:c>
      <x:c r="H5691" s="4" t="n">
        <x:v>13.497</x:v>
      </x:c>
      <x:c r="I5691" s="4" t="n">
        <x:v>173</x:v>
      </x:c>
      <x:c r="J5691" s="4" t="n">
        <x:v>0.078</x:v>
      </x:c>
      <x:c r="K5691" s="4">
        <x:f>I5691*J5691</x:f>
      </x:c>
      <x:c r="L5691" s="4" t="n">
        <x:v>240.808</x:v>
      </x:c>
      <x:c r="M5691" s="5">
        <x:f>J5691/2.057*100</x:f>
      </x:c>
      <x:c r="N5691" s="6">
        <x:f>M5691*L5691/100</x:f>
      </x:c>
      <x:c r="O5691" s="6">
        <x:f>H5691-N5691</x:f>
      </x:c>
    </x:row>
    <x:row r="5692" spans="1:25">
      <x:c r="A5692" s="0" t="s">
        <x:v>47</x:v>
      </x:c>
      <x:c r="B5692" s="0" t="n">
        <x:v>3261</x:v>
      </x:c>
      <x:c r="C5692" s="0" t="s">
        <x:v>21</x:v>
      </x:c>
      <x:c r="D5692" s="0" t="s">
        <x:v>36</x:v>
      </x:c>
      <x:c r="E5692" s="0" t="s">
        <x:v>37</x:v>
      </x:c>
      <x:c r="F5692" s="0" t="s">
        <x:v>26</x:v>
      </x:c>
      <x:c r="G5692" s="0" t="n">
        <x:v>173</x:v>
      </x:c>
      <x:c r="H5692" s="4" t="n">
        <x:v>72.663</x:v>
      </x:c>
      <x:c r="I5692" s="4" t="n">
        <x:v>173</x:v>
      </x:c>
      <x:c r="J5692" s="4" t="n">
        <x:v>0.42</x:v>
      </x:c>
      <x:c r="K5692" s="4">
        <x:f>I5692*J5692</x:f>
      </x:c>
      <x:c r="L5692" s="4" t="n">
        <x:v>240.808</x:v>
      </x:c>
      <x:c r="M5692" s="5">
        <x:f>J5692/2.057*100</x:f>
      </x:c>
      <x:c r="N5692" s="6">
        <x:f>M5692*L5692/100</x:f>
      </x:c>
      <x:c r="O5692" s="6">
        <x:f>H5692-N5692</x:f>
      </x:c>
    </x:row>
    <x:row r="5693" spans="1:25">
      <x:c r="A5693" s="0" t="s">
        <x:v>47</x:v>
      </x:c>
      <x:c r="B5693" s="0" t="n">
        <x:v>3261</x:v>
      </x:c>
      <x:c r="C5693" s="0" t="s">
        <x:v>21</x:v>
      </x:c>
      <x:c r="D5693" s="0" t="s">
        <x:v>36</x:v>
      </x:c>
      <x:c r="E5693" s="0" t="s">
        <x:v>38</x:v>
      </x:c>
      <x:c r="F5693" s="0" t="s">
        <x:v>26</x:v>
      </x:c>
      <x:c r="G5693" s="0" t="n">
        <x:v>173</x:v>
      </x:c>
      <x:c r="H5693" s="4" t="n">
        <x:v>72.66</x:v>
      </x:c>
      <x:c r="I5693" s="4" t="n">
        <x:v>173</x:v>
      </x:c>
      <x:c r="J5693" s="4" t="n">
        <x:v>0.42</x:v>
      </x:c>
      <x:c r="K5693" s="4">
        <x:f>I5693*J5693</x:f>
      </x:c>
      <x:c r="L5693" s="4" t="n">
        <x:v>240.808</x:v>
      </x:c>
      <x:c r="M5693" s="5">
        <x:f>J5693/2.057*100</x:f>
      </x:c>
      <x:c r="N5693" s="6">
        <x:f>M5693*L5693/100</x:f>
      </x:c>
      <x:c r="O5693" s="6">
        <x:f>H5693-N5693</x:f>
      </x:c>
    </x:row>
    <x:row r="5694" spans="1:25">
      <x:c r="A5694" s="0" t="s">
        <x:v>98</x:v>
      </x:c>
      <x:c r="B5694" s="0" t="n">
        <x:v>3262</x:v>
      </x:c>
      <x:c r="C5694" s="0" t="s">
        <x:v>21</x:v>
      </x:c>
      <x:c r="D5694" s="0" t="s">
        <x:v>22</x:v>
      </x:c>
      <x:c r="E5694" s="0" t="s">
        <x:v>35</x:v>
      </x:c>
      <x:c r="F5694" s="0" t="s">
        <x:v>20</x:v>
      </x:c>
      <x:c r="G5694" s="0" t="n">
        <x:v>173</x:v>
      </x:c>
      <x:c r="H5694" s="4" t="n">
        <x:v>50.4</x:v>
      </x:c>
      <x:c r="I5694" s="4" t="n">
        <x:v>173</x:v>
      </x:c>
      <x:c r="J5694" s="4" t="n">
        <x:v>0.291</x:v>
      </x:c>
      <x:c r="K5694" s="4">
        <x:f>I5694*J5694</x:f>
      </x:c>
      <x:c r="L5694" s="4" t="n">
        <x:v>245.807</x:v>
      </x:c>
      <x:c r="M5694" s="5">
        <x:f>J5694/2.057*100</x:f>
      </x:c>
      <x:c r="N5694" s="6">
        <x:f>M5694*L5694/100</x:f>
      </x:c>
      <x:c r="O5694" s="6">
        <x:f>H5694-N5694</x:f>
      </x:c>
    </x:row>
    <x:row r="5695" spans="1:25">
      <x:c r="A5695" s="0" t="s">
        <x:v>98</x:v>
      </x:c>
      <x:c r="B5695" s="0" t="n">
        <x:v>3262</x:v>
      </x:c>
      <x:c r="C5695" s="0" t="s">
        <x:v>21</x:v>
      </x:c>
      <x:c r="D5695" s="0" t="s">
        <x:v>22</x:v>
      </x:c>
      <x:c r="E5695" s="0" t="s">
        <x:v>35</x:v>
      </x:c>
      <x:c r="F5695" s="0" t="s">
        <x:v>20</x:v>
      </x:c>
      <x:c r="G5695" s="0" t="n">
        <x:v>173</x:v>
      </x:c>
      <x:c r="H5695" s="4" t="n">
        <x:v>50.4</x:v>
      </x:c>
      <x:c r="I5695" s="4" t="n">
        <x:v>173</x:v>
      </x:c>
      <x:c r="J5695" s="4" t="n">
        <x:v>0.291</x:v>
      </x:c>
      <x:c r="K5695" s="4">
        <x:f>I5695*J5695</x:f>
      </x:c>
      <x:c r="L5695" s="4" t="n">
        <x:v>245.807</x:v>
      </x:c>
      <x:c r="M5695" s="5">
        <x:f>J5695/2.057*100</x:f>
      </x:c>
      <x:c r="N5695" s="6">
        <x:f>M5695*L5695/100</x:f>
      </x:c>
      <x:c r="O5695" s="6">
        <x:f>H5695-N5695</x:f>
      </x:c>
    </x:row>
    <x:row r="5696" spans="1:25">
      <x:c r="A5696" s="0" t="s">
        <x:v>98</x:v>
      </x:c>
      <x:c r="B5696" s="0" t="n">
        <x:v>3262</x:v>
      </x:c>
      <x:c r="C5696" s="0" t="s">
        <x:v>21</x:v>
      </x:c>
      <x:c r="D5696" s="0" t="s">
        <x:v>33</x:v>
      </x:c>
      <x:c r="E5696" s="0" t="s">
        <x:v>34</x:v>
      </x:c>
      <x:c r="F5696" s="0" t="s">
        <x:v>20</x:v>
      </x:c>
      <x:c r="G5696" s="0" t="n">
        <x:v>173</x:v>
      </x:c>
      <x:c r="H5696" s="4" t="n">
        <x:v>46.018</x:v>
      </x:c>
      <x:c r="I5696" s="4" t="n">
        <x:v>173</x:v>
      </x:c>
      <x:c r="J5696" s="4" t="n">
        <x:v>0.266</x:v>
      </x:c>
      <x:c r="K5696" s="4">
        <x:f>I5696*J5696</x:f>
      </x:c>
      <x:c r="L5696" s="4" t="n">
        <x:v>245.807</x:v>
      </x:c>
      <x:c r="M5696" s="5">
        <x:f>J5696/2.057*100</x:f>
      </x:c>
      <x:c r="N5696" s="6">
        <x:f>M5696*L5696/100</x:f>
      </x:c>
      <x:c r="O5696" s="6">
        <x:f>H5696-N5696</x:f>
      </x:c>
    </x:row>
    <x:row r="5697" spans="1:25">
      <x:c r="A5697" s="0" t="s">
        <x:v>98</x:v>
      </x:c>
      <x:c r="B5697" s="0" t="n">
        <x:v>3262</x:v>
      </x:c>
      <x:c r="C5697" s="0" t="s">
        <x:v>21</x:v>
      </x:c>
      <x:c r="D5697" s="0" t="s">
        <x:v>22</x:v>
      </x:c>
      <x:c r="E5697" s="0" t="s">
        <x:v>35</x:v>
      </x:c>
      <x:c r="F5697" s="0" t="s">
        <x:v>20</x:v>
      </x:c>
      <x:c r="G5697" s="0" t="n">
        <x:v>173</x:v>
      </x:c>
      <x:c r="H5697" s="4" t="n">
        <x:v>50.4</x:v>
      </x:c>
      <x:c r="I5697" s="4" t="n">
        <x:v>173</x:v>
      </x:c>
      <x:c r="J5697" s="4" t="n">
        <x:v>0.291</x:v>
      </x:c>
      <x:c r="K5697" s="4">
        <x:f>I5697*J5697</x:f>
      </x:c>
      <x:c r="L5697" s="4" t="n">
        <x:v>245.807</x:v>
      </x:c>
      <x:c r="M5697" s="5">
        <x:f>J5697/2.057*100</x:f>
      </x:c>
      <x:c r="N5697" s="6">
        <x:f>M5697*L5697/100</x:f>
      </x:c>
      <x:c r="O5697" s="6">
        <x:f>H5697-N5697</x:f>
      </x:c>
    </x:row>
    <x:row r="5698" spans="1:25">
      <x:c r="A5698" s="0" t="s">
        <x:v>98</x:v>
      </x:c>
      <x:c r="B5698" s="0" t="n">
        <x:v>3262</x:v>
      </x:c>
      <x:c r="C5698" s="0" t="s">
        <x:v>21</x:v>
      </x:c>
      <x:c r="D5698" s="0" t="s">
        <x:v>33</x:v>
      </x:c>
      <x:c r="E5698" s="0" t="s">
        <x:v>34</x:v>
      </x:c>
      <x:c r="F5698" s="0" t="s">
        <x:v>26</x:v>
      </x:c>
      <x:c r="G5698" s="0" t="n">
        <x:v>173</x:v>
      </x:c>
      <x:c r="H5698" s="4" t="n">
        <x:v>13.497</x:v>
      </x:c>
      <x:c r="I5698" s="4" t="n">
        <x:v>173</x:v>
      </x:c>
      <x:c r="J5698" s="4" t="n">
        <x:v>0.078</x:v>
      </x:c>
      <x:c r="K5698" s="4">
        <x:f>I5698*J5698</x:f>
      </x:c>
      <x:c r="L5698" s="4" t="n">
        <x:v>245.807</x:v>
      </x:c>
      <x:c r="M5698" s="5">
        <x:f>J5698/2.057*100</x:f>
      </x:c>
      <x:c r="N5698" s="6">
        <x:f>M5698*L5698/100</x:f>
      </x:c>
      <x:c r="O5698" s="6">
        <x:f>H5698-N5698</x:f>
      </x:c>
    </x:row>
    <x:row r="5699" spans="1:25">
      <x:c r="A5699" s="0" t="s">
        <x:v>98</x:v>
      </x:c>
      <x:c r="B5699" s="0" t="n">
        <x:v>3262</x:v>
      </x:c>
      <x:c r="C5699" s="0" t="s">
        <x:v>21</x:v>
      </x:c>
      <x:c r="D5699" s="0" t="s">
        <x:v>36</x:v>
      </x:c>
      <x:c r="E5699" s="0" t="s">
        <x:v>37</x:v>
      </x:c>
      <x:c r="F5699" s="0" t="s">
        <x:v>26</x:v>
      </x:c>
      <x:c r="G5699" s="0" t="n">
        <x:v>173</x:v>
      </x:c>
      <x:c r="H5699" s="4" t="n">
        <x:v>72.661</x:v>
      </x:c>
      <x:c r="I5699" s="4" t="n">
        <x:v>173</x:v>
      </x:c>
      <x:c r="J5699" s="4" t="n">
        <x:v>0.42</x:v>
      </x:c>
      <x:c r="K5699" s="4">
        <x:f>I5699*J5699</x:f>
      </x:c>
      <x:c r="L5699" s="4" t="n">
        <x:v>245.807</x:v>
      </x:c>
      <x:c r="M5699" s="5">
        <x:f>J5699/2.057*100</x:f>
      </x:c>
      <x:c r="N5699" s="6">
        <x:f>M5699*L5699/100</x:f>
      </x:c>
      <x:c r="O5699" s="6">
        <x:f>H5699-N5699</x:f>
      </x:c>
    </x:row>
    <x:row r="5700" spans="1:25">
      <x:c r="A5700" s="0" t="s">
        <x:v>98</x:v>
      </x:c>
      <x:c r="B5700" s="0" t="n">
        <x:v>3262</x:v>
      </x:c>
      <x:c r="C5700" s="0" t="s">
        <x:v>21</x:v>
      </x:c>
      <x:c r="D5700" s="0" t="s">
        <x:v>36</x:v>
      </x:c>
      <x:c r="E5700" s="0" t="s">
        <x:v>38</x:v>
      </x:c>
      <x:c r="F5700" s="0" t="s">
        <x:v>26</x:v>
      </x:c>
      <x:c r="G5700" s="0" t="n">
        <x:v>173</x:v>
      </x:c>
      <x:c r="H5700" s="4" t="n">
        <x:v>72.66</x:v>
      </x:c>
      <x:c r="I5700" s="4" t="n">
        <x:v>173</x:v>
      </x:c>
      <x:c r="J5700" s="4" t="n">
        <x:v>0.42</x:v>
      </x:c>
      <x:c r="K5700" s="4">
        <x:f>I5700*J5700</x:f>
      </x:c>
      <x:c r="L5700" s="4" t="n">
        <x:v>245.807</x:v>
      </x:c>
      <x:c r="M5700" s="5">
        <x:f>J5700/2.057*100</x:f>
      </x:c>
      <x:c r="N5700" s="6">
        <x:f>M5700*L5700/100</x:f>
      </x:c>
      <x:c r="O5700" s="6">
        <x:f>H5700-N5700</x:f>
      </x:c>
    </x:row>
    <x:row r="5701" spans="1:25">
      <x:c r="A5701" s="0" t="s">
        <x:v>32</x:v>
      </x:c>
      <x:c r="B5701" s="0" t="n">
        <x:v>3263</x:v>
      </x:c>
      <x:c r="C5701" s="0" t="s">
        <x:v>21</x:v>
      </x:c>
      <x:c r="D5701" s="0" t="s">
        <x:v>22</x:v>
      </x:c>
      <x:c r="E5701" s="0" t="s">
        <x:v>35</x:v>
      </x:c>
      <x:c r="F5701" s="0" t="s">
        <x:v>20</x:v>
      </x:c>
      <x:c r="G5701" s="0" t="n">
        <x:v>173</x:v>
      </x:c>
      <x:c r="H5701" s="4" t="n">
        <x:v>38.752</x:v>
      </x:c>
      <x:c r="I5701" s="4" t="n">
        <x:v>173</x:v>
      </x:c>
      <x:c r="J5701" s="4" t="n">
        <x:v>0.224</x:v>
      </x:c>
      <x:c r="K5701" s="4">
        <x:f>I5701*J5701</x:f>
      </x:c>
      <x:c r="L5701" s="4" t="n">
        <x:v>249.828</x:v>
      </x:c>
      <x:c r="M5701" s="5">
        <x:f>J5701/2.147*100</x:f>
      </x:c>
      <x:c r="N5701" s="6">
        <x:f>M5701*L5701/100</x:f>
      </x:c>
      <x:c r="O5701" s="6">
        <x:f>H5701-N5701</x:f>
      </x:c>
    </x:row>
    <x:row r="5702" spans="1:25">
      <x:c r="A5702" s="0" t="s">
        <x:v>32</x:v>
      </x:c>
      <x:c r="B5702" s="0" t="n">
        <x:v>3263</x:v>
      </x:c>
      <x:c r="C5702" s="0" t="s">
        <x:v>21</x:v>
      </x:c>
      <x:c r="D5702" s="0" t="s">
        <x:v>22</x:v>
      </x:c>
      <x:c r="E5702" s="0" t="s">
        <x:v>35</x:v>
      </x:c>
      <x:c r="F5702" s="0" t="s">
        <x:v>20</x:v>
      </x:c>
      <x:c r="G5702" s="0" t="n">
        <x:v>173</x:v>
      </x:c>
      <x:c r="H5702" s="4" t="n">
        <x:v>38.752</x:v>
      </x:c>
      <x:c r="I5702" s="4" t="n">
        <x:v>173</x:v>
      </x:c>
      <x:c r="J5702" s="4" t="n">
        <x:v>0.224</x:v>
      </x:c>
      <x:c r="K5702" s="4">
        <x:f>I5702*J5702</x:f>
      </x:c>
      <x:c r="L5702" s="4" t="n">
        <x:v>249.828</x:v>
      </x:c>
      <x:c r="M5702" s="5">
        <x:f>J5702/2.147*100</x:f>
      </x:c>
      <x:c r="N5702" s="6">
        <x:f>M5702*L5702/100</x:f>
      </x:c>
      <x:c r="O5702" s="6">
        <x:f>H5702-N5702</x:f>
      </x:c>
    </x:row>
    <x:row r="5703" spans="1:25">
      <x:c r="A5703" s="0" t="s">
        <x:v>32</x:v>
      </x:c>
      <x:c r="B5703" s="0" t="n">
        <x:v>3263</x:v>
      </x:c>
      <x:c r="C5703" s="0" t="s">
        <x:v>21</x:v>
      </x:c>
      <x:c r="D5703" s="0" t="s">
        <x:v>22</x:v>
      </x:c>
      <x:c r="E5703" s="0" t="s">
        <x:v>35</x:v>
      </x:c>
      <x:c r="F5703" s="0" t="s">
        <x:v>20</x:v>
      </x:c>
      <x:c r="G5703" s="0" t="n">
        <x:v>173</x:v>
      </x:c>
      <x:c r="H5703" s="4" t="n">
        <x:v>38.752</x:v>
      </x:c>
      <x:c r="I5703" s="4" t="n">
        <x:v>173</x:v>
      </x:c>
      <x:c r="J5703" s="4" t="n">
        <x:v>0.224</x:v>
      </x:c>
      <x:c r="K5703" s="4">
        <x:f>I5703*J5703</x:f>
      </x:c>
      <x:c r="L5703" s="4" t="n">
        <x:v>249.828</x:v>
      </x:c>
      <x:c r="M5703" s="5">
        <x:f>J5703/2.147*100</x:f>
      </x:c>
      <x:c r="N5703" s="6">
        <x:f>M5703*L5703/100</x:f>
      </x:c>
      <x:c r="O5703" s="6">
        <x:f>H5703-N5703</x:f>
      </x:c>
    </x:row>
    <x:row r="5704" spans="1:25">
      <x:c r="A5704" s="0" t="s">
        <x:v>32</x:v>
      </x:c>
      <x:c r="B5704" s="0" t="n">
        <x:v>3263</x:v>
      </x:c>
      <x:c r="C5704" s="0" t="s">
        <x:v>21</x:v>
      </x:c>
      <x:c r="D5704" s="0" t="s">
        <x:v>22</x:v>
      </x:c>
      <x:c r="E5704" s="0" t="s">
        <x:v>35</x:v>
      </x:c>
      <x:c r="F5704" s="0" t="s">
        <x:v>20</x:v>
      </x:c>
      <x:c r="G5704" s="0" t="n">
        <x:v>173</x:v>
      </x:c>
      <x:c r="H5704" s="4" t="n">
        <x:v>50.4</x:v>
      </x:c>
      <x:c r="I5704" s="4" t="n">
        <x:v>173</x:v>
      </x:c>
      <x:c r="J5704" s="4" t="n">
        <x:v>0.291</x:v>
      </x:c>
      <x:c r="K5704" s="4">
        <x:f>I5704*J5704</x:f>
      </x:c>
      <x:c r="L5704" s="4" t="n">
        <x:v>249.828</x:v>
      </x:c>
      <x:c r="M5704" s="5">
        <x:f>J5704/2.147*100</x:f>
      </x:c>
      <x:c r="N5704" s="6">
        <x:f>M5704*L5704/100</x:f>
      </x:c>
      <x:c r="O5704" s="6">
        <x:f>H5704-N5704</x:f>
      </x:c>
    </x:row>
    <x:row r="5705" spans="1:25">
      <x:c r="A5705" s="0" t="s">
        <x:v>32</x:v>
      </x:c>
      <x:c r="B5705" s="0" t="n">
        <x:v>3263</x:v>
      </x:c>
      <x:c r="C5705" s="0" t="s">
        <x:v>21</x:v>
      </x:c>
      <x:c r="D5705" s="0" t="s">
        <x:v>33</x:v>
      </x:c>
      <x:c r="E5705" s="0" t="s">
        <x:v>34</x:v>
      </x:c>
      <x:c r="F5705" s="0" t="s">
        <x:v>20</x:v>
      </x:c>
      <x:c r="G5705" s="0" t="n">
        <x:v>173</x:v>
      </x:c>
      <x:c r="H5705" s="4" t="n">
        <x:v>46.018</x:v>
      </x:c>
      <x:c r="I5705" s="4" t="n">
        <x:v>173</x:v>
      </x:c>
      <x:c r="J5705" s="4" t="n">
        <x:v>0.266</x:v>
      </x:c>
      <x:c r="K5705" s="4">
        <x:f>I5705*J5705</x:f>
      </x:c>
      <x:c r="L5705" s="4" t="n">
        <x:v>249.828</x:v>
      </x:c>
      <x:c r="M5705" s="5">
        <x:f>J5705/2.147*100</x:f>
      </x:c>
      <x:c r="N5705" s="6">
        <x:f>M5705*L5705/100</x:f>
      </x:c>
      <x:c r="O5705" s="6">
        <x:f>H5705-N5705</x:f>
      </x:c>
    </x:row>
    <x:row r="5706" spans="1:25">
      <x:c r="A5706" s="0" t="s">
        <x:v>32</x:v>
      </x:c>
      <x:c r="B5706" s="0" t="n">
        <x:v>3263</x:v>
      </x:c>
      <x:c r="C5706" s="0" t="s">
        <x:v>21</x:v>
      </x:c>
      <x:c r="D5706" s="0" t="s">
        <x:v>33</x:v>
      </x:c>
      <x:c r="E5706" s="0" t="s">
        <x:v>34</x:v>
      </x:c>
      <x:c r="F5706" s="0" t="s">
        <x:v>26</x:v>
      </x:c>
      <x:c r="G5706" s="0" t="n">
        <x:v>173</x:v>
      </x:c>
      <x:c r="H5706" s="4" t="n">
        <x:v>13.499</x:v>
      </x:c>
      <x:c r="I5706" s="4" t="n">
        <x:v>173</x:v>
      </x:c>
      <x:c r="J5706" s="4" t="n">
        <x:v>0.078</x:v>
      </x:c>
      <x:c r="K5706" s="4">
        <x:f>I5706*J5706</x:f>
      </x:c>
      <x:c r="L5706" s="4" t="n">
        <x:v>249.828</x:v>
      </x:c>
      <x:c r="M5706" s="5">
        <x:f>J5706/2.147*100</x:f>
      </x:c>
      <x:c r="N5706" s="6">
        <x:f>M5706*L5706/100</x:f>
      </x:c>
      <x:c r="O5706" s="6">
        <x:f>H5706-N5706</x:f>
      </x:c>
    </x:row>
    <x:row r="5707" spans="1:25">
      <x:c r="A5707" s="0" t="s">
        <x:v>32</x:v>
      </x:c>
      <x:c r="B5707" s="0" t="n">
        <x:v>3263</x:v>
      </x:c>
      <x:c r="C5707" s="0" t="s">
        <x:v>21</x:v>
      </x:c>
      <x:c r="D5707" s="0" t="s">
        <x:v>36</x:v>
      </x:c>
      <x:c r="E5707" s="0" t="s">
        <x:v>37</x:v>
      </x:c>
      <x:c r="F5707" s="0" t="s">
        <x:v>26</x:v>
      </x:c>
      <x:c r="G5707" s="0" t="n">
        <x:v>173</x:v>
      </x:c>
      <x:c r="H5707" s="4" t="n">
        <x:v>72.66</x:v>
      </x:c>
      <x:c r="I5707" s="4" t="n">
        <x:v>173</x:v>
      </x:c>
      <x:c r="J5707" s="4" t="n">
        <x:v>0.42</x:v>
      </x:c>
      <x:c r="K5707" s="4">
        <x:f>I5707*J5707</x:f>
      </x:c>
      <x:c r="L5707" s="4" t="n">
        <x:v>249.828</x:v>
      </x:c>
      <x:c r="M5707" s="5">
        <x:f>J5707/2.147*100</x:f>
      </x:c>
      <x:c r="N5707" s="6">
        <x:f>M5707*L5707/100</x:f>
      </x:c>
      <x:c r="O5707" s="6">
        <x:f>H5707-N5707</x:f>
      </x:c>
    </x:row>
    <x:row r="5708" spans="1:25">
      <x:c r="A5708" s="0" t="s">
        <x:v>32</x:v>
      </x:c>
      <x:c r="B5708" s="0" t="n">
        <x:v>3263</x:v>
      </x:c>
      <x:c r="C5708" s="0" t="s">
        <x:v>21</x:v>
      </x:c>
      <x:c r="D5708" s="0" t="s">
        <x:v>36</x:v>
      </x:c>
      <x:c r="E5708" s="0" t="s">
        <x:v>38</x:v>
      </x:c>
      <x:c r="F5708" s="0" t="s">
        <x:v>26</x:v>
      </x:c>
      <x:c r="G5708" s="0" t="n">
        <x:v>173</x:v>
      </x:c>
      <x:c r="H5708" s="4" t="n">
        <x:v>72.662</x:v>
      </x:c>
      <x:c r="I5708" s="4" t="n">
        <x:v>173</x:v>
      </x:c>
      <x:c r="J5708" s="4" t="n">
        <x:v>0.42</x:v>
      </x:c>
      <x:c r="K5708" s="4">
        <x:f>I5708*J5708</x:f>
      </x:c>
      <x:c r="L5708" s="4" t="n">
        <x:v>249.828</x:v>
      </x:c>
      <x:c r="M5708" s="5">
        <x:f>J5708/2.147*100</x:f>
      </x:c>
      <x:c r="N5708" s="6">
        <x:f>M5708*L5708/100</x:f>
      </x:c>
      <x:c r="O5708" s="6">
        <x:f>H5708-N5708</x:f>
      </x:c>
    </x:row>
    <x:row r="5709" spans="1:25">
      <x:c r="A5709" s="0" t="s">
        <x:v>95</x:v>
      </x:c>
      <x:c r="B5709" s="0" t="n">
        <x:v>3264</x:v>
      </x:c>
      <x:c r="C5709" s="0" t="s">
        <x:v>21</x:v>
      </x:c>
      <x:c r="D5709" s="0" t="s">
        <x:v>22</x:v>
      </x:c>
      <x:c r="E5709" s="0" t="s">
        <x:v>74</x:v>
      </x:c>
      <x:c r="F5709" s="0" t="s">
        <x:v>20</x:v>
      </x:c>
      <x:c r="G5709" s="0" t="n">
        <x:v>173</x:v>
      </x:c>
      <x:c r="H5709" s="4" t="n">
        <x:v>38.752</x:v>
      </x:c>
      <x:c r="I5709" s="4" t="n">
        <x:v>173</x:v>
      </x:c>
      <x:c r="J5709" s="4" t="n">
        <x:v>0.224</x:v>
      </x:c>
      <x:c r="K5709" s="4">
        <x:f>I5709*J5709</x:f>
      </x:c>
      <x:c r="L5709" s="4" t="n">
        <x:v>242.002</x:v>
      </x:c>
      <x:c r="M5709" s="5">
        <x:f>J5709/1.408*100</x:f>
      </x:c>
      <x:c r="N5709" s="6">
        <x:f>M5709*L5709/100</x:f>
      </x:c>
      <x:c r="O5709" s="6">
        <x:f>H5709-N5709</x:f>
      </x:c>
    </x:row>
    <x:row r="5710" spans="1:25">
      <x:c r="A5710" s="0" t="s">
        <x:v>95</x:v>
      </x:c>
      <x:c r="B5710" s="0" t="n">
        <x:v>3264</x:v>
      </x:c>
      <x:c r="C5710" s="0" t="s">
        <x:v>21</x:v>
      </x:c>
      <x:c r="D5710" s="0" t="s">
        <x:v>33</x:v>
      </x:c>
      <x:c r="E5710" s="0" t="s">
        <x:v>73</x:v>
      </x:c>
      <x:c r="F5710" s="0" t="s">
        <x:v>20</x:v>
      </x:c>
      <x:c r="G5710" s="0" t="n">
        <x:v>173</x:v>
      </x:c>
      <x:c r="H5710" s="4" t="n">
        <x:v>46.018</x:v>
      </x:c>
      <x:c r="I5710" s="4" t="n">
        <x:v>173</x:v>
      </x:c>
      <x:c r="J5710" s="4" t="n">
        <x:v>0.266</x:v>
      </x:c>
      <x:c r="K5710" s="4">
        <x:f>I5710*J5710</x:f>
      </x:c>
      <x:c r="L5710" s="4" t="n">
        <x:v>242.002</x:v>
      </x:c>
      <x:c r="M5710" s="5">
        <x:f>J5710/1.408*100</x:f>
      </x:c>
      <x:c r="N5710" s="6">
        <x:f>M5710*L5710/100</x:f>
      </x:c>
      <x:c r="O5710" s="6">
        <x:f>H5710-N5710</x:f>
      </x:c>
    </x:row>
    <x:row r="5711" spans="1:25">
      <x:c r="A5711" s="0" t="s">
        <x:v>95</x:v>
      </x:c>
      <x:c r="B5711" s="0" t="n">
        <x:v>3264</x:v>
      </x:c>
      <x:c r="C5711" s="0" t="s">
        <x:v>21</x:v>
      </x:c>
      <x:c r="D5711" s="0" t="s">
        <x:v>33</x:v>
      </x:c>
      <x:c r="E5711" s="0" t="s">
        <x:v>73</x:v>
      </x:c>
      <x:c r="F5711" s="0" t="s">
        <x:v>26</x:v>
      </x:c>
      <x:c r="G5711" s="0" t="n">
        <x:v>173</x:v>
      </x:c>
      <x:c r="H5711" s="4" t="n">
        <x:v>13.501</x:v>
      </x:c>
      <x:c r="I5711" s="4" t="n">
        <x:v>173</x:v>
      </x:c>
      <x:c r="J5711" s="4" t="n">
        <x:v>0.078</x:v>
      </x:c>
      <x:c r="K5711" s="4">
        <x:f>I5711*J5711</x:f>
      </x:c>
      <x:c r="L5711" s="4" t="n">
        <x:v>242.002</x:v>
      </x:c>
      <x:c r="M5711" s="5">
        <x:f>J5711/1.408*100</x:f>
      </x:c>
      <x:c r="N5711" s="6">
        <x:f>M5711*L5711/100</x:f>
      </x:c>
      <x:c r="O5711" s="6">
        <x:f>H5711-N5711</x:f>
      </x:c>
    </x:row>
    <x:row r="5712" spans="1:25">
      <x:c r="A5712" s="0" t="s">
        <x:v>95</x:v>
      </x:c>
      <x:c r="B5712" s="0" t="n">
        <x:v>3264</x:v>
      </x:c>
      <x:c r="C5712" s="0" t="s">
        <x:v>21</x:v>
      </x:c>
      <x:c r="D5712" s="0" t="s">
        <x:v>36</x:v>
      </x:c>
      <x:c r="E5712" s="0" t="s">
        <x:v>75</x:v>
      </x:c>
      <x:c r="F5712" s="0" t="s">
        <x:v>26</x:v>
      </x:c>
      <x:c r="G5712" s="0" t="n">
        <x:v>173</x:v>
      </x:c>
      <x:c r="H5712" s="4" t="n">
        <x:v>72.661</x:v>
      </x:c>
      <x:c r="I5712" s="4" t="n">
        <x:v>173</x:v>
      </x:c>
      <x:c r="J5712" s="4" t="n">
        <x:v>0.42</x:v>
      </x:c>
      <x:c r="K5712" s="4">
        <x:f>I5712*J5712</x:f>
      </x:c>
      <x:c r="L5712" s="4" t="n">
        <x:v>242.002</x:v>
      </x:c>
      <x:c r="M5712" s="5">
        <x:f>J5712/1.408*100</x:f>
      </x:c>
      <x:c r="N5712" s="6">
        <x:f>M5712*L5712/100</x:f>
      </x:c>
      <x:c r="O5712" s="6">
        <x:f>H5712-N5712</x:f>
      </x:c>
    </x:row>
    <x:row r="5713" spans="1:25">
      <x:c r="A5713" s="0" t="s">
        <x:v>95</x:v>
      </x:c>
      <x:c r="B5713" s="0" t="n">
        <x:v>3264</x:v>
      </x:c>
      <x:c r="C5713" s="0" t="s">
        <x:v>21</x:v>
      </x:c>
      <x:c r="D5713" s="0" t="s">
        <x:v>36</x:v>
      </x:c>
      <x:c r="E5713" s="0" t="s">
        <x:v>76</x:v>
      </x:c>
      <x:c r="F5713" s="0" t="s">
        <x:v>26</x:v>
      </x:c>
      <x:c r="G5713" s="0" t="n">
        <x:v>173</x:v>
      </x:c>
      <x:c r="H5713" s="4" t="n">
        <x:v>72.66</x:v>
      </x:c>
      <x:c r="I5713" s="4" t="n">
        <x:v>173</x:v>
      </x:c>
      <x:c r="J5713" s="4" t="n">
        <x:v>0.42</x:v>
      </x:c>
      <x:c r="K5713" s="4">
        <x:f>I5713*J5713</x:f>
      </x:c>
      <x:c r="L5713" s="4" t="n">
        <x:v>242.002</x:v>
      </x:c>
      <x:c r="M5713" s="5">
        <x:f>J5713/1.408*100</x:f>
      </x:c>
      <x:c r="N5713" s="6">
        <x:f>M5713*L5713/100</x:f>
      </x:c>
      <x:c r="O5713" s="6">
        <x:f>H5713-N5713</x:f>
      </x:c>
    </x:row>
    <x:row r="5714" spans="1:25">
      <x:c r="A5714" s="0" t="s">
        <x:v>68</x:v>
      </x:c>
      <x:c r="B5714" s="0" t="n">
        <x:v>3276</x:v>
      </x:c>
      <x:c r="C5714" s="0" t="s">
        <x:v>21</x:v>
      </x:c>
      <x:c r="D5714" s="0" t="s">
        <x:v>22</x:v>
      </x:c>
      <x:c r="E5714" s="0" t="s">
        <x:v>23</x:v>
      </x:c>
      <x:c r="F5714" s="0" t="s">
        <x:v>20</x:v>
      </x:c>
      <x:c r="G5714" s="0" t="n">
        <x:v>9</x:v>
      </x:c>
      <x:c r="H5714" s="4" t="n">
        <x:v>3.41</x:v>
      </x:c>
      <x:c r="I5714" s="4" t="n">
        <x:v>9</x:v>
      </x:c>
      <x:c r="J5714" s="4" t="n">
        <x:v>0.379</x:v>
      </x:c>
      <x:c r="K5714" s="4">
        <x:f>I5714*J5714</x:f>
      </x:c>
      <x:c r="L5714" s="4" t="n">
        <x:v>20.097</x:v>
      </x:c>
      <x:c r="M5714" s="5">
        <x:f>J5714/2.417*100</x:f>
      </x:c>
      <x:c r="N5714" s="6">
        <x:f>M5714*L5714/100</x:f>
      </x:c>
      <x:c r="O5714" s="6">
        <x:f>H5714-N5714</x:f>
      </x:c>
    </x:row>
    <x:row r="5715" spans="1:25">
      <x:c r="A5715" s="0" t="s">
        <x:v>68</x:v>
      </x:c>
      <x:c r="B5715" s="0" t="n">
        <x:v>3276</x:v>
      </x:c>
      <x:c r="C5715" s="0" t="s">
        <x:v>21</x:v>
      </x:c>
      <x:c r="D5715" s="0" t="s">
        <x:v>22</x:v>
      </x:c>
      <x:c r="E5715" s="0" t="s">
        <x:v>23</x:v>
      </x:c>
      <x:c r="F5715" s="0" t="s">
        <x:v>20</x:v>
      </x:c>
      <x:c r="G5715" s="0" t="n">
        <x:v>9</x:v>
      </x:c>
      <x:c r="H5715" s="4" t="n">
        <x:v>2.32</x:v>
      </x:c>
      <x:c r="I5715" s="4" t="n">
        <x:v>9</x:v>
      </x:c>
      <x:c r="J5715" s="4" t="n">
        <x:v>0.258</x:v>
      </x:c>
      <x:c r="K5715" s="4">
        <x:f>I5715*J5715</x:f>
      </x:c>
      <x:c r="L5715" s="4" t="n">
        <x:v>20.097</x:v>
      </x:c>
      <x:c r="M5715" s="5">
        <x:f>J5715/2.417*100</x:f>
      </x:c>
      <x:c r="N5715" s="6">
        <x:f>M5715*L5715/100</x:f>
      </x:c>
      <x:c r="O5715" s="6">
        <x:f>H5715-N5715</x:f>
      </x:c>
    </x:row>
    <x:row r="5716" spans="1:25">
      <x:c r="A5716" s="0" t="s">
        <x:v>68</x:v>
      </x:c>
      <x:c r="B5716" s="0" t="n">
        <x:v>3276</x:v>
      </x:c>
      <x:c r="C5716" s="0" t="s">
        <x:v>21</x:v>
      </x:c>
      <x:c r="D5716" s="0" t="s">
        <x:v>28</x:v>
      </x:c>
      <x:c r="E5716" s="0" t="s">
        <x:v>19</x:v>
      </x:c>
      <x:c r="F5716" s="0" t="s">
        <x:v>26</x:v>
      </x:c>
      <x:c r="G5716" s="0" t="n">
        <x:v>9</x:v>
      </x:c>
      <x:c r="H5716" s="4" t="n">
        <x:v>2.6</x:v>
      </x:c>
      <x:c r="I5716" s="4" t="n">
        <x:v>9</x:v>
      </x:c>
      <x:c r="J5716" s="4" t="n">
        <x:v>0.26</x:v>
      </x:c>
      <x:c r="K5716" s="4">
        <x:f>I5716*J5716</x:f>
      </x:c>
      <x:c r="L5716" s="4" t="n">
        <x:v>20.097</x:v>
      </x:c>
      <x:c r="M5716" s="5">
        <x:f>J5716/2.417*100</x:f>
      </x:c>
      <x:c r="N5716" s="6">
        <x:f>M5716*L5716/100</x:f>
      </x:c>
      <x:c r="O5716" s="6">
        <x:f>H5716-N5716</x:f>
      </x:c>
    </x:row>
    <x:row r="5717" spans="1:25">
      <x:c r="A5717" s="0" t="s">
        <x:v>68</x:v>
      </x:c>
      <x:c r="B5717" s="0" t="n">
        <x:v>3276</x:v>
      </x:c>
      <x:c r="C5717" s="0" t="s">
        <x:v>21</x:v>
      </x:c>
      <x:c r="D5717" s="0" t="s">
        <x:v>28</x:v>
      </x:c>
      <x:c r="E5717" s="0" t="s">
        <x:v>23</x:v>
      </x:c>
      <x:c r="F5717" s="0" t="s">
        <x:v>26</x:v>
      </x:c>
      <x:c r="G5717" s="0" t="n">
        <x:v>9</x:v>
      </x:c>
      <x:c r="H5717" s="4" t="n">
        <x:v>15.2</x:v>
      </x:c>
      <x:c r="I5717" s="4" t="n">
        <x:v>9</x:v>
      </x:c>
      <x:c r="J5717" s="4" t="n">
        <x:v>1.52</x:v>
      </x:c>
      <x:c r="K5717" s="4">
        <x:f>I5717*J5717</x:f>
      </x:c>
      <x:c r="L5717" s="4" t="n">
        <x:v>20.097</x:v>
      </x:c>
      <x:c r="M5717" s="5">
        <x:f>J5717/2.417*100</x:f>
      </x:c>
      <x:c r="N5717" s="6">
        <x:f>M5717*L5717/100</x:f>
      </x:c>
      <x:c r="O5717" s="6">
        <x:f>H5717-N5717</x:f>
      </x:c>
    </x:row>
    <x:row r="5718" spans="1:25">
      <x:c r="A5718" s="0" t="s">
        <x:v>88</x:v>
      </x:c>
      <x:c r="B5718" s="0" t="n">
        <x:v>3277</x:v>
      </x:c>
      <x:c r="C5718" s="0" t="s">
        <x:v>21</x:v>
      </x:c>
      <x:c r="D5718" s="0" t="s">
        <x:v>22</x:v>
      </x:c>
      <x:c r="E5718" s="0" t="s">
        <x:v>23</x:v>
      </x:c>
      <x:c r="F5718" s="0" t="s">
        <x:v>20</x:v>
      </x:c>
      <x:c r="G5718" s="0" t="n">
        <x:v>35</x:v>
      </x:c>
      <x:c r="H5718" s="4" t="n">
        <x:v>11.935</x:v>
      </x:c>
      <x:c r="I5718" s="4" t="n">
        <x:v>35</x:v>
      </x:c>
      <x:c r="J5718" s="4" t="n">
        <x:v>0.341</x:v>
      </x:c>
      <x:c r="K5718" s="4">
        <x:f>I5718*J5718</x:f>
      </x:c>
      <x:c r="L5718" s="4" t="n">
        <x:v>75.215</x:v>
      </x:c>
      <x:c r="M5718" s="5">
        <x:f>J5718/2.353*100</x:f>
      </x:c>
      <x:c r="N5718" s="6">
        <x:f>M5718*L5718/100</x:f>
      </x:c>
      <x:c r="O5718" s="6">
        <x:f>H5718-N5718</x:f>
      </x:c>
    </x:row>
    <x:row r="5719" spans="1:25">
      <x:c r="A5719" s="0" t="s">
        <x:v>88</x:v>
      </x:c>
      <x:c r="B5719" s="0" t="n">
        <x:v>3277</x:v>
      </x:c>
      <x:c r="C5719" s="0" t="s">
        <x:v>21</x:v>
      </x:c>
      <x:c r="D5719" s="0" t="s">
        <x:v>22</x:v>
      </x:c>
      <x:c r="E5719" s="0" t="s">
        <x:v>23</x:v>
      </x:c>
      <x:c r="F5719" s="0" t="s">
        <x:v>20</x:v>
      </x:c>
      <x:c r="G5719" s="0" t="n">
        <x:v>35</x:v>
      </x:c>
      <x:c r="H5719" s="4" t="n">
        <x:v>8.12</x:v>
      </x:c>
      <x:c r="I5719" s="4" t="n">
        <x:v>35</x:v>
      </x:c>
      <x:c r="J5719" s="4" t="n">
        <x:v>0.232</x:v>
      </x:c>
      <x:c r="K5719" s="4">
        <x:f>I5719*J5719</x:f>
      </x:c>
      <x:c r="L5719" s="4" t="n">
        <x:v>75.215</x:v>
      </x:c>
      <x:c r="M5719" s="5">
        <x:f>J5719/2.353*100</x:f>
      </x:c>
      <x:c r="N5719" s="6">
        <x:f>M5719*L5719/100</x:f>
      </x:c>
      <x:c r="O5719" s="6">
        <x:f>H5719-N5719</x:f>
      </x:c>
    </x:row>
    <x:row r="5720" spans="1:25">
      <x:c r="A5720" s="0" t="s">
        <x:v>88</x:v>
      </x:c>
      <x:c r="B5720" s="0" t="n">
        <x:v>3277</x:v>
      </x:c>
      <x:c r="C5720" s="0" t="s">
        <x:v>21</x:v>
      </x:c>
      <x:c r="D5720" s="0" t="s">
        <x:v>28</x:v>
      </x:c>
      <x:c r="E5720" s="0" t="s">
        <x:v>19</x:v>
      </x:c>
      <x:c r="F5720" s="0" t="s">
        <x:v>26</x:v>
      </x:c>
      <x:c r="G5720" s="0" t="n">
        <x:v>35</x:v>
      </x:c>
      <x:c r="H5720" s="4" t="n">
        <x:v>9.101</x:v>
      </x:c>
      <x:c r="I5720" s="4" t="n">
        <x:v>35</x:v>
      </x:c>
      <x:c r="J5720" s="4" t="n">
        <x:v>0.26</x:v>
      </x:c>
      <x:c r="K5720" s="4">
        <x:f>I5720*J5720</x:f>
      </x:c>
      <x:c r="L5720" s="4" t="n">
        <x:v>75.215</x:v>
      </x:c>
      <x:c r="M5720" s="5">
        <x:f>J5720/2.353*100</x:f>
      </x:c>
      <x:c r="N5720" s="6">
        <x:f>M5720*L5720/100</x:f>
      </x:c>
      <x:c r="O5720" s="6">
        <x:f>H5720-N5720</x:f>
      </x:c>
    </x:row>
    <x:row r="5721" spans="1:25">
      <x:c r="A5721" s="0" t="s">
        <x:v>88</x:v>
      </x:c>
      <x:c r="B5721" s="0" t="n">
        <x:v>3277</x:v>
      </x:c>
      <x:c r="C5721" s="0" t="s">
        <x:v>21</x:v>
      </x:c>
      <x:c r="D5721" s="0" t="s">
        <x:v>28</x:v>
      </x:c>
      <x:c r="E5721" s="0" t="s">
        <x:v>23</x:v>
      </x:c>
      <x:c r="F5721" s="0" t="s">
        <x:v>26</x:v>
      </x:c>
      <x:c r="G5721" s="0" t="n">
        <x:v>35</x:v>
      </x:c>
      <x:c r="H5721" s="4" t="n">
        <x:v>53.2</x:v>
      </x:c>
      <x:c r="I5721" s="4" t="n">
        <x:v>35</x:v>
      </x:c>
      <x:c r="J5721" s="4" t="n">
        <x:v>1.52</x:v>
      </x:c>
      <x:c r="K5721" s="4">
        <x:f>I5721*J5721</x:f>
      </x:c>
      <x:c r="L5721" s="4" t="n">
        <x:v>75.215</x:v>
      </x:c>
      <x:c r="M5721" s="5">
        <x:f>J5721/2.353*100</x:f>
      </x:c>
      <x:c r="N5721" s="6">
        <x:f>M5721*L5721/100</x:f>
      </x:c>
      <x:c r="O5721" s="6">
        <x:f>H5721-N5721</x:f>
      </x:c>
    </x:row>
    <x:row r="5722" spans="1:25">
      <x:c r="A5722" s="0" t="s">
        <x:v>146</x:v>
      </x:c>
      <x:c r="B5722" s="0" t="n">
        <x:v>3278</x:v>
      </x:c>
      <x:c r="C5722" s="0" t="s">
        <x:v>21</x:v>
      </x:c>
      <x:c r="D5722" s="0" t="s">
        <x:v>22</x:v>
      </x:c>
      <x:c r="E5722" s="0" t="s">
        <x:v>23</x:v>
      </x:c>
      <x:c r="F5722" s="0" t="s">
        <x:v>20</x:v>
      </x:c>
      <x:c r="G5722" s="0" t="n">
        <x:v>21</x:v>
      </x:c>
      <x:c r="H5722" s="4" t="n">
        <x:v>7.161</x:v>
      </x:c>
      <x:c r="I5722" s="4" t="n">
        <x:v>21</x:v>
      </x:c>
      <x:c r="J5722" s="4" t="n">
        <x:v>0.341</x:v>
      </x:c>
      <x:c r="K5722" s="4">
        <x:f>I5722*J5722</x:f>
      </x:c>
      <x:c r="L5722" s="4" t="n">
        <x:v>44.996</x:v>
      </x:c>
      <x:c r="M5722" s="5">
        <x:f>J5722/2.353*100</x:f>
      </x:c>
      <x:c r="N5722" s="6">
        <x:f>M5722*L5722/100</x:f>
      </x:c>
      <x:c r="O5722" s="6">
        <x:f>H5722-N5722</x:f>
      </x:c>
    </x:row>
    <x:row r="5723" spans="1:25">
      <x:c r="A5723" s="0" t="s">
        <x:v>146</x:v>
      </x:c>
      <x:c r="B5723" s="0" t="n">
        <x:v>3278</x:v>
      </x:c>
      <x:c r="C5723" s="0" t="s">
        <x:v>21</x:v>
      </x:c>
      <x:c r="D5723" s="0" t="s">
        <x:v>22</x:v>
      </x:c>
      <x:c r="E5723" s="0" t="s">
        <x:v>23</x:v>
      </x:c>
      <x:c r="F5723" s="0" t="s">
        <x:v>20</x:v>
      </x:c>
      <x:c r="G5723" s="0" t="n">
        <x:v>21</x:v>
      </x:c>
      <x:c r="H5723" s="4" t="n">
        <x:v>4.872</x:v>
      </x:c>
      <x:c r="I5723" s="4" t="n">
        <x:v>21</x:v>
      </x:c>
      <x:c r="J5723" s="4" t="n">
        <x:v>0.232</x:v>
      </x:c>
      <x:c r="K5723" s="4">
        <x:f>I5723*J5723</x:f>
      </x:c>
      <x:c r="L5723" s="4" t="n">
        <x:v>44.996</x:v>
      </x:c>
      <x:c r="M5723" s="5">
        <x:f>J5723/2.353*100</x:f>
      </x:c>
      <x:c r="N5723" s="6">
        <x:f>M5723*L5723/100</x:f>
      </x:c>
      <x:c r="O5723" s="6">
        <x:f>H5723-N5723</x:f>
      </x:c>
    </x:row>
    <x:row r="5724" spans="1:25">
      <x:c r="A5724" s="0" t="s">
        <x:v>146</x:v>
      </x:c>
      <x:c r="B5724" s="0" t="n">
        <x:v>3278</x:v>
      </x:c>
      <x:c r="C5724" s="0" t="s">
        <x:v>21</x:v>
      </x:c>
      <x:c r="D5724" s="0" t="s">
        <x:v>28</x:v>
      </x:c>
      <x:c r="E5724" s="0" t="s">
        <x:v>19</x:v>
      </x:c>
      <x:c r="F5724" s="0" t="s">
        <x:v>26</x:v>
      </x:c>
      <x:c r="G5724" s="0" t="n">
        <x:v>21</x:v>
      </x:c>
      <x:c r="H5724" s="4" t="n">
        <x:v>5.462</x:v>
      </x:c>
      <x:c r="I5724" s="4" t="n">
        <x:v>21</x:v>
      </x:c>
      <x:c r="J5724" s="4" t="n">
        <x:v>0.26</x:v>
      </x:c>
      <x:c r="K5724" s="4">
        <x:f>I5724*J5724</x:f>
      </x:c>
      <x:c r="L5724" s="4" t="n">
        <x:v>44.996</x:v>
      </x:c>
      <x:c r="M5724" s="5">
        <x:f>J5724/2.353*100</x:f>
      </x:c>
      <x:c r="N5724" s="6">
        <x:f>M5724*L5724/100</x:f>
      </x:c>
      <x:c r="O5724" s="6">
        <x:f>H5724-N5724</x:f>
      </x:c>
    </x:row>
    <x:row r="5725" spans="1:25">
      <x:c r="A5725" s="0" t="s">
        <x:v>146</x:v>
      </x:c>
      <x:c r="B5725" s="0" t="n">
        <x:v>3278</x:v>
      </x:c>
      <x:c r="C5725" s="0" t="s">
        <x:v>21</x:v>
      </x:c>
      <x:c r="D5725" s="0" t="s">
        <x:v>28</x:v>
      </x:c>
      <x:c r="E5725" s="0" t="s">
        <x:v>23</x:v>
      </x:c>
      <x:c r="F5725" s="0" t="s">
        <x:v>26</x:v>
      </x:c>
      <x:c r="G5725" s="0" t="n">
        <x:v>21</x:v>
      </x:c>
      <x:c r="H5725" s="4" t="n">
        <x:v>31.62</x:v>
      </x:c>
      <x:c r="I5725" s="4" t="n">
        <x:v>21</x:v>
      </x:c>
      <x:c r="J5725" s="4" t="n">
        <x:v>1.52</x:v>
      </x:c>
      <x:c r="K5725" s="4">
        <x:f>I5725*J5725</x:f>
      </x:c>
      <x:c r="L5725" s="4" t="n">
        <x:v>44.996</x:v>
      </x:c>
      <x:c r="M5725" s="5">
        <x:f>J5725/2.353*100</x:f>
      </x:c>
      <x:c r="N5725" s="6">
        <x:f>M5725*L5725/100</x:f>
      </x:c>
      <x:c r="O5725" s="6">
        <x:f>H5725-N5725</x:f>
      </x:c>
    </x:row>
    <x:row r="5726" spans="1:25">
      <x:c r="A5726" s="0" t="s">
        <x:v>113</x:v>
      </x:c>
      <x:c r="B5726" s="0" t="n">
        <x:v>3282</x:v>
      </x:c>
      <x:c r="C5726" s="0" t="s">
        <x:v>21</x:v>
      </x:c>
      <x:c r="D5726" s="0" t="s">
        <x:v>42</x:v>
      </x:c>
      <x:c r="E5726" s="0" t="s">
        <x:v>44</x:v>
      </x:c>
      <x:c r="F5726" s="0" t="s">
        <x:v>20</x:v>
      </x:c>
      <x:c r="G5726" s="0" t="n">
        <x:v>100</x:v>
      </x:c>
      <x:c r="H5726" s="4" t="n">
        <x:v>30</x:v>
      </x:c>
      <x:c r="I5726" s="4" t="n">
        <x:v>100</x:v>
      </x:c>
      <x:c r="J5726" s="4" t="n">
        <x:v>0.3</x:v>
      </x:c>
      <x:c r="K5726" s="4">
        <x:f>I5726*J5726</x:f>
      </x:c>
      <x:c r="L5726" s="4" t="n">
        <x:v>345.301</x:v>
      </x:c>
      <x:c r="M5726" s="5">
        <x:f>J5726/3.83*100</x:f>
      </x:c>
      <x:c r="N5726" s="6">
        <x:f>M5726*L5726/100</x:f>
      </x:c>
      <x:c r="O5726" s="6">
        <x:f>H5726-N5726</x:f>
      </x:c>
    </x:row>
    <x:row r="5727" spans="1:25">
      <x:c r="A5727" s="0" t="s">
        <x:v>113</x:v>
      </x:c>
      <x:c r="B5727" s="0" t="n">
        <x:v>3282</x:v>
      </x:c>
      <x:c r="C5727" s="0" t="s">
        <x:v>21</x:v>
      </x:c>
      <x:c r="D5727" s="0" t="s">
        <x:v>42</x:v>
      </x:c>
      <x:c r="E5727" s="0" t="s">
        <x:v>43</x:v>
      </x:c>
      <x:c r="F5727" s="0" t="s">
        <x:v>20</x:v>
      </x:c>
      <x:c r="G5727" s="0" t="n">
        <x:v>100</x:v>
      </x:c>
      <x:c r="H5727" s="4" t="n">
        <x:v>30</x:v>
      </x:c>
      <x:c r="I5727" s="4" t="n">
        <x:v>100</x:v>
      </x:c>
      <x:c r="J5727" s="4" t="n">
        <x:v>0.3</x:v>
      </x:c>
      <x:c r="K5727" s="4">
        <x:f>I5727*J5727</x:f>
      </x:c>
      <x:c r="L5727" s="4" t="n">
        <x:v>345.301</x:v>
      </x:c>
      <x:c r="M5727" s="5">
        <x:f>J5727/3.83*100</x:f>
      </x:c>
      <x:c r="N5727" s="6">
        <x:f>M5727*L5727/100</x:f>
      </x:c>
      <x:c r="O5727" s="6">
        <x:f>H5727-N5727</x:f>
      </x:c>
    </x:row>
    <x:row r="5728" spans="1:25">
      <x:c r="A5728" s="0" t="s">
        <x:v>113</x:v>
      </x:c>
      <x:c r="B5728" s="0" t="n">
        <x:v>3282</x:v>
      </x:c>
      <x:c r="C5728" s="0" t="s">
        <x:v>21</x:v>
      </x:c>
      <x:c r="D5728" s="0" t="s">
        <x:v>33</x:v>
      </x:c>
      <x:c r="E5728" s="0" t="s">
        <x:v>45</x:v>
      </x:c>
      <x:c r="F5728" s="0" t="s">
        <x:v>26</x:v>
      </x:c>
      <x:c r="G5728" s="0" t="n">
        <x:v>100</x:v>
      </x:c>
      <x:c r="H5728" s="4" t="n">
        <x:v>148.001</x:v>
      </x:c>
      <x:c r="I5728" s="4" t="n">
        <x:v>100</x:v>
      </x:c>
      <x:c r="J5728" s="4" t="n">
        <x:v>1.48</x:v>
      </x:c>
      <x:c r="K5728" s="4">
        <x:f>I5728*J5728</x:f>
      </x:c>
      <x:c r="L5728" s="4" t="n">
        <x:v>345.301</x:v>
      </x:c>
      <x:c r="M5728" s="5">
        <x:f>J5728/3.83*100</x:f>
      </x:c>
      <x:c r="N5728" s="6">
        <x:f>M5728*L5728/100</x:f>
      </x:c>
      <x:c r="O5728" s="6">
        <x:f>H5728-N5728</x:f>
      </x:c>
    </x:row>
    <x:row r="5729" spans="1:25">
      <x:c r="A5729" s="0" t="s">
        <x:v>113</x:v>
      </x:c>
      <x:c r="B5729" s="0" t="n">
        <x:v>3282</x:v>
      </x:c>
      <x:c r="C5729" s="0" t="s">
        <x:v>21</x:v>
      </x:c>
      <x:c r="D5729" s="0" t="s">
        <x:v>150</x:v>
      </x:c>
      <x:c r="E5729" s="0" t="s">
        <x:v>46</x:v>
      </x:c>
      <x:c r="F5729" s="0" t="s">
        <x:v>26</x:v>
      </x:c>
      <x:c r="G5729" s="0" t="n">
        <x:v>100</x:v>
      </x:c>
      <x:c r="H5729" s="4" t="n">
        <x:v>175</x:v>
      </x:c>
      <x:c r="I5729" s="4" t="n">
        <x:v>100</x:v>
      </x:c>
      <x:c r="J5729" s="4" t="n">
        <x:v>1.75</x:v>
      </x:c>
      <x:c r="K5729" s="4">
        <x:f>I5729*J5729</x:f>
      </x:c>
      <x:c r="L5729" s="4" t="n">
        <x:v>345.301</x:v>
      </x:c>
      <x:c r="M5729" s="5">
        <x:f>J5729/3.83*100</x:f>
      </x:c>
      <x:c r="N5729" s="6">
        <x:f>M5729*L5729/100</x:f>
      </x:c>
      <x:c r="O5729" s="6">
        <x:f>H5729-N5729</x:f>
      </x:c>
    </x:row>
    <x:row r="5730" spans="1:25">
      <x:c r="A5730" s="0" t="s">
        <x:v>123</x:v>
      </x:c>
      <x:c r="B5730" s="0" t="n">
        <x:v>3283</x:v>
      </x:c>
      <x:c r="C5730" s="0" t="s">
        <x:v>21</x:v>
      </x:c>
      <x:c r="D5730" s="0" t="s">
        <x:v>42</x:v>
      </x:c>
      <x:c r="E5730" s="0" t="s">
        <x:v>43</x:v>
      </x:c>
      <x:c r="F5730" s="0" t="s">
        <x:v>20</x:v>
      </x:c>
      <x:c r="G5730" s="0" t="n">
        <x:v>100</x:v>
      </x:c>
      <x:c r="H5730" s="4" t="n">
        <x:v>30</x:v>
      </x:c>
      <x:c r="I5730" s="4" t="n">
        <x:v>100</x:v>
      </x:c>
      <x:c r="J5730" s="4" t="n">
        <x:v>0.3</x:v>
      </x:c>
      <x:c r="K5730" s="4">
        <x:f>I5730*J5730</x:f>
      </x:c>
      <x:c r="L5730" s="4" t="n">
        <x:v>339.606</x:v>
      </x:c>
      <x:c r="M5730" s="5">
        <x:f>J5730/3.83*100</x:f>
      </x:c>
      <x:c r="N5730" s="6">
        <x:f>M5730*L5730/100</x:f>
      </x:c>
      <x:c r="O5730" s="6">
        <x:f>H5730-N5730</x:f>
      </x:c>
    </x:row>
    <x:row r="5731" spans="1:25">
      <x:c r="A5731" s="0" t="s">
        <x:v>123</x:v>
      </x:c>
      <x:c r="B5731" s="0" t="n">
        <x:v>3283</x:v>
      </x:c>
      <x:c r="C5731" s="0" t="s">
        <x:v>21</x:v>
      </x:c>
      <x:c r="D5731" s="0" t="s">
        <x:v>42</x:v>
      </x:c>
      <x:c r="E5731" s="0" t="s">
        <x:v>44</x:v>
      </x:c>
      <x:c r="F5731" s="0" t="s">
        <x:v>20</x:v>
      </x:c>
      <x:c r="G5731" s="0" t="n">
        <x:v>100</x:v>
      </x:c>
      <x:c r="H5731" s="4" t="n">
        <x:v>30</x:v>
      </x:c>
      <x:c r="I5731" s="4" t="n">
        <x:v>100</x:v>
      </x:c>
      <x:c r="J5731" s="4" t="n">
        <x:v>0.3</x:v>
      </x:c>
      <x:c r="K5731" s="4">
        <x:f>I5731*J5731</x:f>
      </x:c>
      <x:c r="L5731" s="4" t="n">
        <x:v>339.606</x:v>
      </x:c>
      <x:c r="M5731" s="5">
        <x:f>J5731/3.83*100</x:f>
      </x:c>
      <x:c r="N5731" s="6">
        <x:f>M5731*L5731/100</x:f>
      </x:c>
      <x:c r="O5731" s="6">
        <x:f>H5731-N5731</x:f>
      </x:c>
    </x:row>
    <x:row r="5732" spans="1:25">
      <x:c r="A5732" s="0" t="s">
        <x:v>123</x:v>
      </x:c>
      <x:c r="B5732" s="0" t="n">
        <x:v>3283</x:v>
      </x:c>
      <x:c r="C5732" s="0" t="s">
        <x:v>21</x:v>
      </x:c>
      <x:c r="D5732" s="0" t="s">
        <x:v>33</x:v>
      </x:c>
      <x:c r="E5732" s="0" t="s">
        <x:v>45</x:v>
      </x:c>
      <x:c r="F5732" s="0" t="s">
        <x:v>26</x:v>
      </x:c>
      <x:c r="G5732" s="0" t="n">
        <x:v>100</x:v>
      </x:c>
      <x:c r="H5732" s="4" t="n">
        <x:v>148.001</x:v>
      </x:c>
      <x:c r="I5732" s="4" t="n">
        <x:v>100</x:v>
      </x:c>
      <x:c r="J5732" s="4" t="n">
        <x:v>1.48</x:v>
      </x:c>
      <x:c r="K5732" s="4">
        <x:f>I5732*J5732</x:f>
      </x:c>
      <x:c r="L5732" s="4" t="n">
        <x:v>339.606</x:v>
      </x:c>
      <x:c r="M5732" s="5">
        <x:f>J5732/3.83*100</x:f>
      </x:c>
      <x:c r="N5732" s="6">
        <x:f>M5732*L5732/100</x:f>
      </x:c>
      <x:c r="O5732" s="6">
        <x:f>H5732-N5732</x:f>
      </x:c>
    </x:row>
    <x:row r="5733" spans="1:25">
      <x:c r="A5733" s="0" t="s">
        <x:v>123</x:v>
      </x:c>
      <x:c r="B5733" s="0" t="n">
        <x:v>3283</x:v>
      </x:c>
      <x:c r="C5733" s="0" t="s">
        <x:v>21</x:v>
      </x:c>
      <x:c r="D5733" s="0" t="s">
        <x:v>150</x:v>
      </x:c>
      <x:c r="E5733" s="0" t="s">
        <x:v>46</x:v>
      </x:c>
      <x:c r="F5733" s="0" t="s">
        <x:v>26</x:v>
      </x:c>
      <x:c r="G5733" s="0" t="n">
        <x:v>100</x:v>
      </x:c>
      <x:c r="H5733" s="4" t="n">
        <x:v>175</x:v>
      </x:c>
      <x:c r="I5733" s="4" t="n">
        <x:v>100</x:v>
      </x:c>
      <x:c r="J5733" s="4" t="n">
        <x:v>1.75</x:v>
      </x:c>
      <x:c r="K5733" s="4">
        <x:f>I5733*J5733</x:f>
      </x:c>
      <x:c r="L5733" s="4" t="n">
        <x:v>339.606</x:v>
      </x:c>
      <x:c r="M5733" s="5">
        <x:f>J5733/3.83*100</x:f>
      </x:c>
      <x:c r="N5733" s="6">
        <x:f>M5733*L5733/100</x:f>
      </x:c>
      <x:c r="O5733" s="6">
        <x:f>H5733-N5733</x:f>
      </x:c>
    </x:row>
    <x:row r="5734" spans="1:25">
      <x:c r="A5734" s="0" t="s">
        <x:v>120</x:v>
      </x:c>
      <x:c r="B5734" s="0" t="n">
        <x:v>3284</x:v>
      </x:c>
      <x:c r="C5734" s="0" t="s">
        <x:v>21</x:v>
      </x:c>
      <x:c r="D5734" s="0" t="s">
        <x:v>33</x:v>
      </x:c>
      <x:c r="E5734" s="0" t="s">
        <x:v>73</x:v>
      </x:c>
      <x:c r="F5734" s="0" t="s">
        <x:v>20</x:v>
      </x:c>
      <x:c r="G5734" s="0" t="n">
        <x:v>173</x:v>
      </x:c>
      <x:c r="H5734" s="4" t="n">
        <x:v>46.018</x:v>
      </x:c>
      <x:c r="I5734" s="4" t="n">
        <x:v>173</x:v>
      </x:c>
      <x:c r="J5734" s="4" t="n">
        <x:v>0.266</x:v>
      </x:c>
      <x:c r="K5734" s="4">
        <x:f>I5734*J5734</x:f>
      </x:c>
      <x:c r="L5734" s="4" t="n">
        <x:v>241.428</x:v>
      </x:c>
      <x:c r="M5734" s="5">
        <x:f>J5734/1.426*100</x:f>
      </x:c>
      <x:c r="N5734" s="6">
        <x:f>M5734*L5734/100</x:f>
      </x:c>
      <x:c r="O5734" s="6">
        <x:f>H5734-N5734</x:f>
      </x:c>
    </x:row>
    <x:row r="5735" spans="1:25">
      <x:c r="A5735" s="0" t="s">
        <x:v>120</x:v>
      </x:c>
      <x:c r="B5735" s="0" t="n">
        <x:v>3284</x:v>
      </x:c>
      <x:c r="C5735" s="0" t="s">
        <x:v>21</x:v>
      </x:c>
      <x:c r="D5735" s="0" t="s">
        <x:v>22</x:v>
      </x:c>
      <x:c r="E5735" s="0" t="s">
        <x:v>74</x:v>
      </x:c>
      <x:c r="F5735" s="0" t="s">
        <x:v>20</x:v>
      </x:c>
      <x:c r="G5735" s="0" t="n">
        <x:v>173</x:v>
      </x:c>
      <x:c r="H5735" s="4" t="n">
        <x:v>41.888</x:v>
      </x:c>
      <x:c r="I5735" s="4" t="n">
        <x:v>173</x:v>
      </x:c>
      <x:c r="J5735" s="4" t="n">
        <x:v>0.242</x:v>
      </x:c>
      <x:c r="K5735" s="4">
        <x:f>I5735*J5735</x:f>
      </x:c>
      <x:c r="L5735" s="4" t="n">
        <x:v>241.428</x:v>
      </x:c>
      <x:c r="M5735" s="5">
        <x:f>J5735/1.426*100</x:f>
      </x:c>
      <x:c r="N5735" s="6">
        <x:f>M5735*L5735/100</x:f>
      </x:c>
      <x:c r="O5735" s="6">
        <x:f>H5735-N5735</x:f>
      </x:c>
    </x:row>
    <x:row r="5736" spans="1:25">
      <x:c r="A5736" s="0" t="s">
        <x:v>120</x:v>
      </x:c>
      <x:c r="B5736" s="0" t="n">
        <x:v>3284</x:v>
      </x:c>
      <x:c r="C5736" s="0" t="s">
        <x:v>21</x:v>
      </x:c>
      <x:c r="D5736" s="0" t="s">
        <x:v>33</x:v>
      </x:c>
      <x:c r="E5736" s="0" t="s">
        <x:v>73</x:v>
      </x:c>
      <x:c r="F5736" s="0" t="s">
        <x:v>26</x:v>
      </x:c>
      <x:c r="G5736" s="0" t="n">
        <x:v>173</x:v>
      </x:c>
      <x:c r="H5736" s="4" t="n">
        <x:v>13.495</x:v>
      </x:c>
      <x:c r="I5736" s="4" t="n">
        <x:v>173</x:v>
      </x:c>
      <x:c r="J5736" s="4" t="n">
        <x:v>0.078</x:v>
      </x:c>
      <x:c r="K5736" s="4">
        <x:f>I5736*J5736</x:f>
      </x:c>
      <x:c r="L5736" s="4" t="n">
        <x:v>241.428</x:v>
      </x:c>
      <x:c r="M5736" s="5">
        <x:f>J5736/1.426*100</x:f>
      </x:c>
      <x:c r="N5736" s="6">
        <x:f>M5736*L5736/100</x:f>
      </x:c>
      <x:c r="O5736" s="6">
        <x:f>H5736-N5736</x:f>
      </x:c>
    </x:row>
    <x:row r="5737" spans="1:25">
      <x:c r="A5737" s="0" t="s">
        <x:v>120</x:v>
      </x:c>
      <x:c r="B5737" s="0" t="n">
        <x:v>3284</x:v>
      </x:c>
      <x:c r="C5737" s="0" t="s">
        <x:v>21</x:v>
      </x:c>
      <x:c r="D5737" s="0" t="s">
        <x:v>36</x:v>
      </x:c>
      <x:c r="E5737" s="0" t="s">
        <x:v>75</x:v>
      </x:c>
      <x:c r="F5737" s="0" t="s">
        <x:v>26</x:v>
      </x:c>
      <x:c r="G5737" s="0" t="n">
        <x:v>173</x:v>
      </x:c>
      <x:c r="H5737" s="4" t="n">
        <x:v>72.662</x:v>
      </x:c>
      <x:c r="I5737" s="4" t="n">
        <x:v>173</x:v>
      </x:c>
      <x:c r="J5737" s="4" t="n">
        <x:v>0.42</x:v>
      </x:c>
      <x:c r="K5737" s="4">
        <x:f>I5737*J5737</x:f>
      </x:c>
      <x:c r="L5737" s="4" t="n">
        <x:v>241.428</x:v>
      </x:c>
      <x:c r="M5737" s="5">
        <x:f>J5737/1.426*100</x:f>
      </x:c>
      <x:c r="N5737" s="6">
        <x:f>M5737*L5737/100</x:f>
      </x:c>
      <x:c r="O5737" s="6">
        <x:f>H5737-N5737</x:f>
      </x:c>
    </x:row>
    <x:row r="5738" spans="1:25">
      <x:c r="A5738" s="0" t="s">
        <x:v>120</x:v>
      </x:c>
      <x:c r="B5738" s="0" t="n">
        <x:v>3284</x:v>
      </x:c>
      <x:c r="C5738" s="0" t="s">
        <x:v>21</x:v>
      </x:c>
      <x:c r="D5738" s="0" t="s">
        <x:v>36</x:v>
      </x:c>
      <x:c r="E5738" s="0" t="s">
        <x:v>76</x:v>
      </x:c>
      <x:c r="F5738" s="0" t="s">
        <x:v>26</x:v>
      </x:c>
      <x:c r="G5738" s="0" t="n">
        <x:v>173</x:v>
      </x:c>
      <x:c r="H5738" s="4" t="n">
        <x:v>72.66</x:v>
      </x:c>
      <x:c r="I5738" s="4" t="n">
        <x:v>173</x:v>
      </x:c>
      <x:c r="J5738" s="4" t="n">
        <x:v>0.42</x:v>
      </x:c>
      <x:c r="K5738" s="4">
        <x:f>I5738*J5738</x:f>
      </x:c>
      <x:c r="L5738" s="4" t="n">
        <x:v>241.428</x:v>
      </x:c>
      <x:c r="M5738" s="5">
        <x:f>J5738/1.426*100</x:f>
      </x:c>
      <x:c r="N5738" s="6">
        <x:f>M5738*L5738/100</x:f>
      </x:c>
      <x:c r="O5738" s="6">
        <x:f>H5738-N5738</x:f>
      </x:c>
    </x:row>
    <x:row r="5739" spans="1:25">
      <x:c r="A5739" s="0" t="s">
        <x:v>92</x:v>
      </x:c>
      <x:c r="B5739" s="0" t="n">
        <x:v>3285</x:v>
      </x:c>
      <x:c r="C5739" s="0" t="s">
        <x:v>21</x:v>
      </x:c>
      <x:c r="D5739" s="0" t="s">
        <x:v>22</x:v>
      </x:c>
      <x:c r="E5739" s="0" t="s">
        <x:v>74</x:v>
      </x:c>
      <x:c r="F5739" s="0" t="s">
        <x:v>20</x:v>
      </x:c>
      <x:c r="G5739" s="0" t="n">
        <x:v>173</x:v>
      </x:c>
      <x:c r="H5739" s="4" t="n">
        <x:v>50.4</x:v>
      </x:c>
      <x:c r="I5739" s="4" t="n">
        <x:v>173</x:v>
      </x:c>
      <x:c r="J5739" s="4" t="n">
        <x:v>0.291</x:v>
      </x:c>
      <x:c r="K5739" s="4">
        <x:f>I5739*J5739</x:f>
      </x:c>
      <x:c r="L5739" s="4" t="n">
        <x:v>244.589</x:v>
      </x:c>
      <x:c r="M5739" s="5">
        <x:f>J5739/2.057*100</x:f>
      </x:c>
      <x:c r="N5739" s="6">
        <x:f>M5739*L5739/100</x:f>
      </x:c>
      <x:c r="O5739" s="6">
        <x:f>H5739-N5739</x:f>
      </x:c>
    </x:row>
    <x:row r="5740" spans="1:25">
      <x:c r="A5740" s="0" t="s">
        <x:v>92</x:v>
      </x:c>
      <x:c r="B5740" s="0" t="n">
        <x:v>3285</x:v>
      </x:c>
      <x:c r="C5740" s="0" t="s">
        <x:v>21</x:v>
      </x:c>
      <x:c r="D5740" s="0" t="s">
        <x:v>33</x:v>
      </x:c>
      <x:c r="E5740" s="0" t="s">
        <x:v>73</x:v>
      </x:c>
      <x:c r="F5740" s="0" t="s">
        <x:v>20</x:v>
      </x:c>
      <x:c r="G5740" s="0" t="n">
        <x:v>173</x:v>
      </x:c>
      <x:c r="H5740" s="4" t="n">
        <x:v>46.018</x:v>
      </x:c>
      <x:c r="I5740" s="4" t="n">
        <x:v>173</x:v>
      </x:c>
      <x:c r="J5740" s="4" t="n">
        <x:v>0.266</x:v>
      </x:c>
      <x:c r="K5740" s="4">
        <x:f>I5740*J5740</x:f>
      </x:c>
      <x:c r="L5740" s="4" t="n">
        <x:v>244.589</x:v>
      </x:c>
      <x:c r="M5740" s="5">
        <x:f>J5740/2.057*100</x:f>
      </x:c>
      <x:c r="N5740" s="6">
        <x:f>M5740*L5740/100</x:f>
      </x:c>
      <x:c r="O5740" s="6">
        <x:f>H5740-N5740</x:f>
      </x:c>
    </x:row>
    <x:row r="5741" spans="1:25">
      <x:c r="A5741" s="0" t="s">
        <x:v>92</x:v>
      </x:c>
      <x:c r="B5741" s="0" t="n">
        <x:v>3285</x:v>
      </x:c>
      <x:c r="C5741" s="0" t="s">
        <x:v>21</x:v>
      </x:c>
      <x:c r="D5741" s="0" t="s">
        <x:v>22</x:v>
      </x:c>
      <x:c r="E5741" s="0" t="s">
        <x:v>74</x:v>
      </x:c>
      <x:c r="F5741" s="0" t="s">
        <x:v>20</x:v>
      </x:c>
      <x:c r="G5741" s="0" t="n">
        <x:v>173</x:v>
      </x:c>
      <x:c r="H5741" s="4" t="n">
        <x:v>50.4</x:v>
      </x:c>
      <x:c r="I5741" s="4" t="n">
        <x:v>173</x:v>
      </x:c>
      <x:c r="J5741" s="4" t="n">
        <x:v>0.291</x:v>
      </x:c>
      <x:c r="K5741" s="4">
        <x:f>I5741*J5741</x:f>
      </x:c>
      <x:c r="L5741" s="4" t="n">
        <x:v>244.589</x:v>
      </x:c>
      <x:c r="M5741" s="5">
        <x:f>J5741/2.057*100</x:f>
      </x:c>
      <x:c r="N5741" s="6">
        <x:f>M5741*L5741/100</x:f>
      </x:c>
      <x:c r="O5741" s="6">
        <x:f>H5741-N5741</x:f>
      </x:c>
    </x:row>
    <x:row r="5742" spans="1:25">
      <x:c r="A5742" s="0" t="s">
        <x:v>92</x:v>
      </x:c>
      <x:c r="B5742" s="0" t="n">
        <x:v>3285</x:v>
      </x:c>
      <x:c r="C5742" s="0" t="s">
        <x:v>21</x:v>
      </x:c>
      <x:c r="D5742" s="0" t="s">
        <x:v>22</x:v>
      </x:c>
      <x:c r="E5742" s="0" t="s">
        <x:v>74</x:v>
      </x:c>
      <x:c r="F5742" s="0" t="s">
        <x:v>20</x:v>
      </x:c>
      <x:c r="G5742" s="0" t="n">
        <x:v>173</x:v>
      </x:c>
      <x:c r="H5742" s="4" t="n">
        <x:v>50.4</x:v>
      </x:c>
      <x:c r="I5742" s="4" t="n">
        <x:v>173</x:v>
      </x:c>
      <x:c r="J5742" s="4" t="n">
        <x:v>0.291</x:v>
      </x:c>
      <x:c r="K5742" s="4">
        <x:f>I5742*J5742</x:f>
      </x:c>
      <x:c r="L5742" s="4" t="n">
        <x:v>244.589</x:v>
      </x:c>
      <x:c r="M5742" s="5">
        <x:f>J5742/2.057*100</x:f>
      </x:c>
      <x:c r="N5742" s="6">
        <x:f>M5742*L5742/100</x:f>
      </x:c>
      <x:c r="O5742" s="6">
        <x:f>H5742-N5742</x:f>
      </x:c>
    </x:row>
    <x:row r="5743" spans="1:25">
      <x:c r="A5743" s="0" t="s">
        <x:v>92</x:v>
      </x:c>
      <x:c r="B5743" s="0" t="n">
        <x:v>3285</x:v>
      </x:c>
      <x:c r="C5743" s="0" t="s">
        <x:v>21</x:v>
      </x:c>
      <x:c r="D5743" s="0" t="s">
        <x:v>33</x:v>
      </x:c>
      <x:c r="E5743" s="0" t="s">
        <x:v>73</x:v>
      </x:c>
      <x:c r="F5743" s="0" t="s">
        <x:v>26</x:v>
      </x:c>
      <x:c r="G5743" s="0" t="n">
        <x:v>173</x:v>
      </x:c>
      <x:c r="H5743" s="4" t="n">
        <x:v>13.498</x:v>
      </x:c>
      <x:c r="I5743" s="4" t="n">
        <x:v>173</x:v>
      </x:c>
      <x:c r="J5743" s="4" t="n">
        <x:v>0.078</x:v>
      </x:c>
      <x:c r="K5743" s="4">
        <x:f>I5743*J5743</x:f>
      </x:c>
      <x:c r="L5743" s="4" t="n">
        <x:v>244.589</x:v>
      </x:c>
      <x:c r="M5743" s="5">
        <x:f>J5743/2.057*100</x:f>
      </x:c>
      <x:c r="N5743" s="6">
        <x:f>M5743*L5743/100</x:f>
      </x:c>
      <x:c r="O5743" s="6">
        <x:f>H5743-N5743</x:f>
      </x:c>
    </x:row>
    <x:row r="5744" spans="1:25">
      <x:c r="A5744" s="0" t="s">
        <x:v>92</x:v>
      </x:c>
      <x:c r="B5744" s="0" t="n">
        <x:v>3285</x:v>
      </x:c>
      <x:c r="C5744" s="0" t="s">
        <x:v>21</x:v>
      </x:c>
      <x:c r="D5744" s="0" t="s">
        <x:v>36</x:v>
      </x:c>
      <x:c r="E5744" s="0" t="s">
        <x:v>75</x:v>
      </x:c>
      <x:c r="F5744" s="0" t="s">
        <x:v>26</x:v>
      </x:c>
      <x:c r="G5744" s="0" t="n">
        <x:v>173</x:v>
      </x:c>
      <x:c r="H5744" s="4" t="n">
        <x:v>72.66</x:v>
      </x:c>
      <x:c r="I5744" s="4" t="n">
        <x:v>173</x:v>
      </x:c>
      <x:c r="J5744" s="4" t="n">
        <x:v>0.42</x:v>
      </x:c>
      <x:c r="K5744" s="4">
        <x:f>I5744*J5744</x:f>
      </x:c>
      <x:c r="L5744" s="4" t="n">
        <x:v>244.589</x:v>
      </x:c>
      <x:c r="M5744" s="5">
        <x:f>J5744/2.057*100</x:f>
      </x:c>
      <x:c r="N5744" s="6">
        <x:f>M5744*L5744/100</x:f>
      </x:c>
      <x:c r="O5744" s="6">
        <x:f>H5744-N5744</x:f>
      </x:c>
    </x:row>
    <x:row r="5745" spans="1:25">
      <x:c r="A5745" s="0" t="s">
        <x:v>92</x:v>
      </x:c>
      <x:c r="B5745" s="0" t="n">
        <x:v>3285</x:v>
      </x:c>
      <x:c r="C5745" s="0" t="s">
        <x:v>21</x:v>
      </x:c>
      <x:c r="D5745" s="0" t="s">
        <x:v>36</x:v>
      </x:c>
      <x:c r="E5745" s="0" t="s">
        <x:v>76</x:v>
      </x:c>
      <x:c r="F5745" s="0" t="s">
        <x:v>26</x:v>
      </x:c>
      <x:c r="G5745" s="0" t="n">
        <x:v>173</x:v>
      </x:c>
      <x:c r="H5745" s="4" t="n">
        <x:v>72.66</x:v>
      </x:c>
      <x:c r="I5745" s="4" t="n">
        <x:v>173</x:v>
      </x:c>
      <x:c r="J5745" s="4" t="n">
        <x:v>0.42</x:v>
      </x:c>
      <x:c r="K5745" s="4">
        <x:f>I5745*J5745</x:f>
      </x:c>
      <x:c r="L5745" s="4" t="n">
        <x:v>244.589</x:v>
      </x:c>
      <x:c r="M5745" s="5">
        <x:f>J5745/2.057*100</x:f>
      </x:c>
      <x:c r="N5745" s="6">
        <x:f>M5745*L5745/100</x:f>
      </x:c>
      <x:c r="O5745" s="6">
        <x:f>H5745-N5745</x:f>
      </x:c>
    </x:row>
    <x:row r="5746" spans="1:25">
      <x:c r="A5746" s="0" t="s">
        <x:v>101</x:v>
      </x:c>
      <x:c r="B5746" s="0" t="n">
        <x:v>3286</x:v>
      </x:c>
      <x:c r="C5746" s="0" t="s">
        <x:v>21</x:v>
      </x:c>
      <x:c r="D5746" s="0" t="s">
        <x:v>22</x:v>
      </x:c>
      <x:c r="E5746" s="0" t="s">
        <x:v>23</x:v>
      </x:c>
      <x:c r="F5746" s="0" t="s">
        <x:v>20</x:v>
      </x:c>
      <x:c r="G5746" s="0" t="n">
        <x:v>117</x:v>
      </x:c>
      <x:c r="H5746" s="4" t="n">
        <x:v>39.897</x:v>
      </x:c>
      <x:c r="I5746" s="4" t="n">
        <x:v>117</x:v>
      </x:c>
      <x:c r="J5746" s="4" t="n">
        <x:v>0.341</x:v>
      </x:c>
      <x:c r="K5746" s="4">
        <x:f>I5746*J5746</x:f>
      </x:c>
      <x:c r="L5746" s="4" t="n">
        <x:v>259.319</x:v>
      </x:c>
      <x:c r="M5746" s="5">
        <x:f>J5746/3.234*100</x:f>
      </x:c>
      <x:c r="N5746" s="6">
        <x:f>M5746*L5746/100</x:f>
      </x:c>
      <x:c r="O5746" s="6">
        <x:f>H5746-N5746</x:f>
      </x:c>
    </x:row>
    <x:row r="5747" spans="1:25">
      <x:c r="A5747" s="0" t="s">
        <x:v>101</x:v>
      </x:c>
      <x:c r="B5747" s="0" t="n">
        <x:v>3286</x:v>
      </x:c>
      <x:c r="C5747" s="0" t="s">
        <x:v>21</x:v>
      </x:c>
      <x:c r="D5747" s="0" t="s">
        <x:v>22</x:v>
      </x:c>
      <x:c r="E5747" s="0" t="s">
        <x:v>23</x:v>
      </x:c>
      <x:c r="F5747" s="0" t="s">
        <x:v>20</x:v>
      </x:c>
      <x:c r="G5747" s="0" t="n">
        <x:v>117</x:v>
      </x:c>
      <x:c r="H5747" s="4" t="n">
        <x:v>43.384</x:v>
      </x:c>
      <x:c r="I5747" s="4" t="n">
        <x:v>117</x:v>
      </x:c>
      <x:c r="J5747" s="4" t="n">
        <x:v>0.371</x:v>
      </x:c>
      <x:c r="K5747" s="4">
        <x:f>I5747*J5747</x:f>
      </x:c>
      <x:c r="L5747" s="4" t="n">
        <x:v>259.319</x:v>
      </x:c>
      <x:c r="M5747" s="5">
        <x:f>J5747/3.234*100</x:f>
      </x:c>
      <x:c r="N5747" s="6">
        <x:f>M5747*L5747/100</x:f>
      </x:c>
      <x:c r="O5747" s="6">
        <x:f>H5747-N5747</x:f>
      </x:c>
    </x:row>
    <x:row r="5748" spans="1:25">
      <x:c r="A5748" s="0" t="s">
        <x:v>101</x:v>
      </x:c>
      <x:c r="B5748" s="0" t="n">
        <x:v>3286</x:v>
      </x:c>
      <x:c r="C5748" s="0" t="s">
        <x:v>21</x:v>
      </x:c>
      <x:c r="D5748" s="0" t="s">
        <x:v>22</x:v>
      </x:c>
      <x:c r="E5748" s="0" t="s">
        <x:v>23</x:v>
      </x:c>
      <x:c r="F5748" s="0" t="s">
        <x:v>20</x:v>
      </x:c>
      <x:c r="G5748" s="0" t="n">
        <x:v>117</x:v>
      </x:c>
      <x:c r="H5748" s="4" t="n">
        <x:v>43.384</x:v>
      </x:c>
      <x:c r="I5748" s="4" t="n">
        <x:v>117</x:v>
      </x:c>
      <x:c r="J5748" s="4" t="n">
        <x:v>0.371</x:v>
      </x:c>
      <x:c r="K5748" s="4">
        <x:f>I5748*J5748</x:f>
      </x:c>
      <x:c r="L5748" s="4" t="n">
        <x:v>259.319</x:v>
      </x:c>
      <x:c r="M5748" s="5">
        <x:f>J5748/3.234*100</x:f>
      </x:c>
      <x:c r="N5748" s="6">
        <x:f>M5748*L5748/100</x:f>
      </x:c>
      <x:c r="O5748" s="6">
        <x:f>H5748-N5748</x:f>
      </x:c>
    </x:row>
    <x:row r="5749" spans="1:25">
      <x:c r="A5749" s="0" t="s">
        <x:v>101</x:v>
      </x:c>
      <x:c r="B5749" s="0" t="n">
        <x:v>3286</x:v>
      </x:c>
      <x:c r="C5749" s="0" t="s">
        <x:v>21</x:v>
      </x:c>
      <x:c r="D5749" s="0" t="s">
        <x:v>22</x:v>
      </x:c>
      <x:c r="E5749" s="0" t="s">
        <x:v>23</x:v>
      </x:c>
      <x:c r="F5749" s="0" t="s">
        <x:v>20</x:v>
      </x:c>
      <x:c r="G5749" s="0" t="n">
        <x:v>117</x:v>
      </x:c>
      <x:c r="H5749" s="4" t="n">
        <x:v>43.384</x:v>
      </x:c>
      <x:c r="I5749" s="4" t="n">
        <x:v>117</x:v>
      </x:c>
      <x:c r="J5749" s="4" t="n">
        <x:v>0.371</x:v>
      </x:c>
      <x:c r="K5749" s="4">
        <x:f>I5749*J5749</x:f>
      </x:c>
      <x:c r="L5749" s="4" t="n">
        <x:v>259.319</x:v>
      </x:c>
      <x:c r="M5749" s="5">
        <x:f>J5749/3.234*100</x:f>
      </x:c>
      <x:c r="N5749" s="6">
        <x:f>M5749*L5749/100</x:f>
      </x:c>
      <x:c r="O5749" s="6">
        <x:f>H5749-N5749</x:f>
      </x:c>
    </x:row>
    <x:row r="5750" spans="1:25">
      <x:c r="A5750" s="0" t="s">
        <x:v>101</x:v>
      </x:c>
      <x:c r="B5750" s="0" t="n">
        <x:v>3286</x:v>
      </x:c>
      <x:c r="C5750" s="0" t="s">
        <x:v>21</x:v>
      </x:c>
      <x:c r="D5750" s="0" t="s">
        <x:v>28</x:v>
      </x:c>
      <x:c r="E5750" s="0" t="s">
        <x:v>19</x:v>
      </x:c>
      <x:c r="F5750" s="0" t="s">
        <x:v>26</x:v>
      </x:c>
      <x:c r="G5750" s="0" t="n">
        <x:v>117</x:v>
      </x:c>
      <x:c r="H5750" s="4" t="n">
        <x:v>30.427</x:v>
      </x:c>
      <x:c r="I5750" s="4" t="n">
        <x:v>117</x:v>
      </x:c>
      <x:c r="J5750" s="4" t="n">
        <x:v>0.26</x:v>
      </x:c>
      <x:c r="K5750" s="4">
        <x:f>I5750*J5750</x:f>
      </x:c>
      <x:c r="L5750" s="4" t="n">
        <x:v>259.319</x:v>
      </x:c>
      <x:c r="M5750" s="5">
        <x:f>J5750/3.234*100</x:f>
      </x:c>
      <x:c r="N5750" s="6">
        <x:f>M5750*L5750/100</x:f>
      </x:c>
      <x:c r="O5750" s="6">
        <x:f>H5750-N5750</x:f>
      </x:c>
    </x:row>
    <x:row r="5751" spans="1:25">
      <x:c r="A5751" s="0" t="s">
        <x:v>101</x:v>
      </x:c>
      <x:c r="B5751" s="0" t="n">
        <x:v>3286</x:v>
      </x:c>
      <x:c r="C5751" s="0" t="s">
        <x:v>21</x:v>
      </x:c>
      <x:c r="D5751" s="0" t="s">
        <x:v>28</x:v>
      </x:c>
      <x:c r="E5751" s="0" t="s">
        <x:v>23</x:v>
      </x:c>
      <x:c r="F5751" s="0" t="s">
        <x:v>26</x:v>
      </x:c>
      <x:c r="G5751" s="0" t="n">
        <x:v>117</x:v>
      </x:c>
      <x:c r="H5751" s="4" t="n">
        <x:v>177.84</x:v>
      </x:c>
      <x:c r="I5751" s="4" t="n">
        <x:v>117</x:v>
      </x:c>
      <x:c r="J5751" s="4" t="n">
        <x:v>1.52</x:v>
      </x:c>
      <x:c r="K5751" s="4">
        <x:f>I5751*J5751</x:f>
      </x:c>
      <x:c r="L5751" s="4" t="n">
        <x:v>259.319</x:v>
      </x:c>
      <x:c r="M5751" s="5">
        <x:f>J5751/3.234*100</x:f>
      </x:c>
      <x:c r="N5751" s="6">
        <x:f>M5751*L5751/100</x:f>
      </x:c>
      <x:c r="O5751" s="6">
        <x:f>H5751-N5751</x:f>
      </x:c>
    </x:row>
    <x:row r="5752" spans="1:25">
      <x:c r="A5752" s="0" t="s">
        <x:v>80</x:v>
      </x:c>
      <x:c r="B5752" s="0" t="n">
        <x:v>3288</x:v>
      </x:c>
      <x:c r="C5752" s="0" t="s">
        <x:v>21</x:v>
      </x:c>
      <x:c r="D5752" s="0" t="s">
        <x:v>42</x:v>
      </x:c>
      <x:c r="E5752" s="0" t="s">
        <x:v>44</x:v>
      </x:c>
      <x:c r="F5752" s="0" t="s">
        <x:v>20</x:v>
      </x:c>
      <x:c r="G5752" s="0" t="n">
        <x:v>100</x:v>
      </x:c>
      <x:c r="H5752" s="4" t="n">
        <x:v>30</x:v>
      </x:c>
      <x:c r="I5752" s="4" t="n">
        <x:v>100</x:v>
      </x:c>
      <x:c r="J5752" s="4" t="n">
        <x:v>0.3</x:v>
      </x:c>
      <x:c r="K5752" s="4">
        <x:f>I5752*J5752</x:f>
      </x:c>
      <x:c r="L5752" s="4" t="n">
        <x:v>323.427</x:v>
      </x:c>
      <x:c r="M5752" s="5">
        <x:f>J5752/3.83*100</x:f>
      </x:c>
      <x:c r="N5752" s="6">
        <x:f>M5752*L5752/100</x:f>
      </x:c>
      <x:c r="O5752" s="6">
        <x:f>H5752-N5752</x:f>
      </x:c>
    </x:row>
    <x:row r="5753" spans="1:25">
      <x:c r="A5753" s="0" t="s">
        <x:v>80</x:v>
      </x:c>
      <x:c r="B5753" s="0" t="n">
        <x:v>3288</x:v>
      </x:c>
      <x:c r="C5753" s="0" t="s">
        <x:v>21</x:v>
      </x:c>
      <x:c r="D5753" s="0" t="s">
        <x:v>42</x:v>
      </x:c>
      <x:c r="E5753" s="0" t="s">
        <x:v>43</x:v>
      </x:c>
      <x:c r="F5753" s="0" t="s">
        <x:v>20</x:v>
      </x:c>
      <x:c r="G5753" s="0" t="n">
        <x:v>100</x:v>
      </x:c>
      <x:c r="H5753" s="4" t="n">
        <x:v>30</x:v>
      </x:c>
      <x:c r="I5753" s="4" t="n">
        <x:v>100</x:v>
      </x:c>
      <x:c r="J5753" s="4" t="n">
        <x:v>0.3</x:v>
      </x:c>
      <x:c r="K5753" s="4">
        <x:f>I5753*J5753</x:f>
      </x:c>
      <x:c r="L5753" s="4" t="n">
        <x:v>323.427</x:v>
      </x:c>
      <x:c r="M5753" s="5">
        <x:f>J5753/3.83*100</x:f>
      </x:c>
      <x:c r="N5753" s="6">
        <x:f>M5753*L5753/100</x:f>
      </x:c>
      <x:c r="O5753" s="6">
        <x:f>H5753-N5753</x:f>
      </x:c>
    </x:row>
    <x:row r="5754" spans="1:25">
      <x:c r="A5754" s="0" t="s">
        <x:v>80</x:v>
      </x:c>
      <x:c r="B5754" s="0" t="n">
        <x:v>3288</x:v>
      </x:c>
      <x:c r="C5754" s="0" t="s">
        <x:v>21</x:v>
      </x:c>
      <x:c r="D5754" s="0" t="s">
        <x:v>33</x:v>
      </x:c>
      <x:c r="E5754" s="0" t="s">
        <x:v>45</x:v>
      </x:c>
      <x:c r="F5754" s="0" t="s">
        <x:v>26</x:v>
      </x:c>
      <x:c r="G5754" s="0" t="n">
        <x:v>100</x:v>
      </x:c>
      <x:c r="H5754" s="4" t="n">
        <x:v>148.002</x:v>
      </x:c>
      <x:c r="I5754" s="4" t="n">
        <x:v>100</x:v>
      </x:c>
      <x:c r="J5754" s="4" t="n">
        <x:v>1.48</x:v>
      </x:c>
      <x:c r="K5754" s="4">
        <x:f>I5754*J5754</x:f>
      </x:c>
      <x:c r="L5754" s="4" t="n">
        <x:v>323.427</x:v>
      </x:c>
      <x:c r="M5754" s="5">
        <x:f>J5754/3.83*100</x:f>
      </x:c>
      <x:c r="N5754" s="6">
        <x:f>M5754*L5754/100</x:f>
      </x:c>
      <x:c r="O5754" s="6">
        <x:f>H5754-N5754</x:f>
      </x:c>
    </x:row>
    <x:row r="5755" spans="1:25">
      <x:c r="A5755" s="0" t="s">
        <x:v>80</x:v>
      </x:c>
      <x:c r="B5755" s="0" t="n">
        <x:v>3288</x:v>
      </x:c>
      <x:c r="C5755" s="0" t="s">
        <x:v>21</x:v>
      </x:c>
      <x:c r="D5755" s="0" t="s">
        <x:v>150</x:v>
      </x:c>
      <x:c r="E5755" s="0" t="s">
        <x:v>46</x:v>
      </x:c>
      <x:c r="F5755" s="0" t="s">
        <x:v>26</x:v>
      </x:c>
      <x:c r="G5755" s="0" t="n">
        <x:v>100</x:v>
      </x:c>
      <x:c r="H5755" s="4" t="n">
        <x:v>175</x:v>
      </x:c>
      <x:c r="I5755" s="4" t="n">
        <x:v>100</x:v>
      </x:c>
      <x:c r="J5755" s="4" t="n">
        <x:v>1.75</x:v>
      </x:c>
      <x:c r="K5755" s="4">
        <x:f>I5755*J5755</x:f>
      </x:c>
      <x:c r="L5755" s="4" t="n">
        <x:v>323.427</x:v>
      </x:c>
      <x:c r="M5755" s="5">
        <x:f>J5755/3.83*100</x:f>
      </x:c>
      <x:c r="N5755" s="6">
        <x:f>M5755*L5755/100</x:f>
      </x:c>
      <x:c r="O5755" s="6">
        <x:f>H5755-N5755</x:f>
      </x:c>
    </x:row>
    <x:row r="5756" spans="1:25">
      <x:c r="A5756" s="0" t="s">
        <x:v>81</x:v>
      </x:c>
      <x:c r="B5756" s="0" t="n">
        <x:v>3289</x:v>
      </x:c>
      <x:c r="C5756" s="0" t="s">
        <x:v>21</x:v>
      </x:c>
      <x:c r="D5756" s="0" t="s">
        <x:v>42</x:v>
      </x:c>
      <x:c r="E5756" s="0" t="s">
        <x:v>43</x:v>
      </x:c>
      <x:c r="F5756" s="0" t="s">
        <x:v>20</x:v>
      </x:c>
      <x:c r="G5756" s="0" t="n">
        <x:v>100</x:v>
      </x:c>
      <x:c r="H5756" s="4" t="n">
        <x:v>30</x:v>
      </x:c>
      <x:c r="I5756" s="4" t="n">
        <x:v>100</x:v>
      </x:c>
      <x:c r="J5756" s="4" t="n">
        <x:v>0.3</x:v>
      </x:c>
      <x:c r="K5756" s="4">
        <x:f>I5756*J5756</x:f>
      </x:c>
      <x:c r="L5756" s="4" t="n">
        <x:v>339.495</x:v>
      </x:c>
      <x:c r="M5756" s="5">
        <x:f>J5756/3.83*100</x:f>
      </x:c>
      <x:c r="N5756" s="6">
        <x:f>M5756*L5756/100</x:f>
      </x:c>
      <x:c r="O5756" s="6">
        <x:f>H5756-N5756</x:f>
      </x:c>
    </x:row>
    <x:row r="5757" spans="1:25">
      <x:c r="A5757" s="0" t="s">
        <x:v>81</x:v>
      </x:c>
      <x:c r="B5757" s="0" t="n">
        <x:v>3289</x:v>
      </x:c>
      <x:c r="C5757" s="0" t="s">
        <x:v>21</x:v>
      </x:c>
      <x:c r="D5757" s="0" t="s">
        <x:v>42</x:v>
      </x:c>
      <x:c r="E5757" s="0" t="s">
        <x:v>44</x:v>
      </x:c>
      <x:c r="F5757" s="0" t="s">
        <x:v>20</x:v>
      </x:c>
      <x:c r="G5757" s="0" t="n">
        <x:v>100</x:v>
      </x:c>
      <x:c r="H5757" s="4" t="n">
        <x:v>30</x:v>
      </x:c>
      <x:c r="I5757" s="4" t="n">
        <x:v>100</x:v>
      </x:c>
      <x:c r="J5757" s="4" t="n">
        <x:v>0.3</x:v>
      </x:c>
      <x:c r="K5757" s="4">
        <x:f>I5757*J5757</x:f>
      </x:c>
      <x:c r="L5757" s="4" t="n">
        <x:v>339.495</x:v>
      </x:c>
      <x:c r="M5757" s="5">
        <x:f>J5757/3.83*100</x:f>
      </x:c>
      <x:c r="N5757" s="6">
        <x:f>M5757*L5757/100</x:f>
      </x:c>
      <x:c r="O5757" s="6">
        <x:f>H5757-N5757</x:f>
      </x:c>
    </x:row>
    <x:row r="5758" spans="1:25">
      <x:c r="A5758" s="0" t="s">
        <x:v>81</x:v>
      </x:c>
      <x:c r="B5758" s="0" t="n">
        <x:v>3289</x:v>
      </x:c>
      <x:c r="C5758" s="0" t="s">
        <x:v>21</x:v>
      </x:c>
      <x:c r="D5758" s="0" t="s">
        <x:v>33</x:v>
      </x:c>
      <x:c r="E5758" s="0" t="s">
        <x:v>45</x:v>
      </x:c>
      <x:c r="F5758" s="0" t="s">
        <x:v>26</x:v>
      </x:c>
      <x:c r="G5758" s="0" t="n">
        <x:v>100</x:v>
      </x:c>
      <x:c r="H5758" s="4" t="n">
        <x:v>148</x:v>
      </x:c>
      <x:c r="I5758" s="4" t="n">
        <x:v>100</x:v>
      </x:c>
      <x:c r="J5758" s="4" t="n">
        <x:v>1.48</x:v>
      </x:c>
      <x:c r="K5758" s="4">
        <x:f>I5758*J5758</x:f>
      </x:c>
      <x:c r="L5758" s="4" t="n">
        <x:v>339.495</x:v>
      </x:c>
      <x:c r="M5758" s="5">
        <x:f>J5758/3.83*100</x:f>
      </x:c>
      <x:c r="N5758" s="6">
        <x:f>M5758*L5758/100</x:f>
      </x:c>
      <x:c r="O5758" s="6">
        <x:f>H5758-N5758</x:f>
      </x:c>
    </x:row>
    <x:row r="5759" spans="1:25">
      <x:c r="A5759" s="0" t="s">
        <x:v>81</x:v>
      </x:c>
      <x:c r="B5759" s="0" t="n">
        <x:v>3289</x:v>
      </x:c>
      <x:c r="C5759" s="0" t="s">
        <x:v>21</x:v>
      </x:c>
      <x:c r="D5759" s="0" t="s">
        <x:v>150</x:v>
      </x:c>
      <x:c r="E5759" s="0" t="s">
        <x:v>46</x:v>
      </x:c>
      <x:c r="F5759" s="0" t="s">
        <x:v>26</x:v>
      </x:c>
      <x:c r="G5759" s="0" t="n">
        <x:v>100</x:v>
      </x:c>
      <x:c r="H5759" s="4" t="n">
        <x:v>175</x:v>
      </x:c>
      <x:c r="I5759" s="4" t="n">
        <x:v>100</x:v>
      </x:c>
      <x:c r="J5759" s="4" t="n">
        <x:v>1.75</x:v>
      </x:c>
      <x:c r="K5759" s="4">
        <x:f>I5759*J5759</x:f>
      </x:c>
      <x:c r="L5759" s="4" t="n">
        <x:v>339.495</x:v>
      </x:c>
      <x:c r="M5759" s="5">
        <x:f>J5759/3.83*100</x:f>
      </x:c>
      <x:c r="N5759" s="6">
        <x:f>M5759*L5759/100</x:f>
      </x:c>
      <x:c r="O5759" s="6">
        <x:f>H5759-N5759</x:f>
      </x:c>
    </x:row>
    <x:row r="5760" spans="1:25">
      <x:c r="A5760" s="0" t="s">
        <x:v>41</x:v>
      </x:c>
      <x:c r="B5760" s="0" t="n">
        <x:v>3290</x:v>
      </x:c>
      <x:c r="C5760" s="0" t="s">
        <x:v>21</x:v>
      </x:c>
      <x:c r="D5760" s="0" t="s">
        <x:v>42</x:v>
      </x:c>
      <x:c r="E5760" s="0" t="s">
        <x:v>44</x:v>
      </x:c>
      <x:c r="F5760" s="0" t="s">
        <x:v>20</x:v>
      </x:c>
      <x:c r="G5760" s="0" t="n">
        <x:v>60</x:v>
      </x:c>
      <x:c r="H5760" s="4" t="n">
        <x:v>18</x:v>
      </x:c>
      <x:c r="I5760" s="4" t="n">
        <x:v>60</x:v>
      </x:c>
      <x:c r="J5760" s="4" t="n">
        <x:v>0.3</x:v>
      </x:c>
      <x:c r="K5760" s="4">
        <x:f>I5760*J5760</x:f>
      </x:c>
      <x:c r="L5760" s="4" t="n">
        <x:v>204.096</x:v>
      </x:c>
      <x:c r="M5760" s="5">
        <x:f>J5760/3.83*100</x:f>
      </x:c>
      <x:c r="N5760" s="6">
        <x:f>M5760*L5760/100</x:f>
      </x:c>
      <x:c r="O5760" s="6">
        <x:f>H5760-N5760</x:f>
      </x:c>
    </x:row>
    <x:row r="5761" spans="1:25">
      <x:c r="A5761" s="0" t="s">
        <x:v>41</x:v>
      </x:c>
      <x:c r="B5761" s="0" t="n">
        <x:v>3290</x:v>
      </x:c>
      <x:c r="C5761" s="0" t="s">
        <x:v>21</x:v>
      </x:c>
      <x:c r="D5761" s="0" t="s">
        <x:v>42</x:v>
      </x:c>
      <x:c r="E5761" s="0" t="s">
        <x:v>43</x:v>
      </x:c>
      <x:c r="F5761" s="0" t="s">
        <x:v>20</x:v>
      </x:c>
      <x:c r="G5761" s="0" t="n">
        <x:v>60</x:v>
      </x:c>
      <x:c r="H5761" s="4" t="n">
        <x:v>18</x:v>
      </x:c>
      <x:c r="I5761" s="4" t="n">
        <x:v>60</x:v>
      </x:c>
      <x:c r="J5761" s="4" t="n">
        <x:v>0.3</x:v>
      </x:c>
      <x:c r="K5761" s="4">
        <x:f>I5761*J5761</x:f>
      </x:c>
      <x:c r="L5761" s="4" t="n">
        <x:v>204.096</x:v>
      </x:c>
      <x:c r="M5761" s="5">
        <x:f>J5761/3.83*100</x:f>
      </x:c>
      <x:c r="N5761" s="6">
        <x:f>M5761*L5761/100</x:f>
      </x:c>
      <x:c r="O5761" s="6">
        <x:f>H5761-N5761</x:f>
      </x:c>
    </x:row>
    <x:row r="5762" spans="1:25">
      <x:c r="A5762" s="0" t="s">
        <x:v>41</x:v>
      </x:c>
      <x:c r="B5762" s="0" t="n">
        <x:v>3290</x:v>
      </x:c>
      <x:c r="C5762" s="0" t="s">
        <x:v>21</x:v>
      </x:c>
      <x:c r="D5762" s="0" t="s">
        <x:v>33</x:v>
      </x:c>
      <x:c r="E5762" s="0" t="s">
        <x:v>45</x:v>
      </x:c>
      <x:c r="F5762" s="0" t="s">
        <x:v>26</x:v>
      </x:c>
      <x:c r="G5762" s="0" t="n">
        <x:v>60</x:v>
      </x:c>
      <x:c r="H5762" s="4" t="n">
        <x:v>88.8</x:v>
      </x:c>
      <x:c r="I5762" s="4" t="n">
        <x:v>60</x:v>
      </x:c>
      <x:c r="J5762" s="4" t="n">
        <x:v>1.48</x:v>
      </x:c>
      <x:c r="K5762" s="4">
        <x:f>I5762*J5762</x:f>
      </x:c>
      <x:c r="L5762" s="4" t="n">
        <x:v>204.096</x:v>
      </x:c>
      <x:c r="M5762" s="5">
        <x:f>J5762/3.83*100</x:f>
      </x:c>
      <x:c r="N5762" s="6">
        <x:f>M5762*L5762/100</x:f>
      </x:c>
      <x:c r="O5762" s="6">
        <x:f>H5762-N5762</x:f>
      </x:c>
    </x:row>
    <x:row r="5763" spans="1:25">
      <x:c r="A5763" s="0" t="s">
        <x:v>41</x:v>
      </x:c>
      <x:c r="B5763" s="0" t="n">
        <x:v>3290</x:v>
      </x:c>
      <x:c r="C5763" s="0" t="s">
        <x:v>21</x:v>
      </x:c>
      <x:c r="D5763" s="0" t="s">
        <x:v>150</x:v>
      </x:c>
      <x:c r="E5763" s="0" t="s">
        <x:v>46</x:v>
      </x:c>
      <x:c r="F5763" s="0" t="s">
        <x:v>26</x:v>
      </x:c>
      <x:c r="G5763" s="0" t="n">
        <x:v>60</x:v>
      </x:c>
      <x:c r="H5763" s="4" t="n">
        <x:v>105.001</x:v>
      </x:c>
      <x:c r="I5763" s="4" t="n">
        <x:v>60</x:v>
      </x:c>
      <x:c r="J5763" s="4" t="n">
        <x:v>1.75</x:v>
      </x:c>
      <x:c r="K5763" s="4">
        <x:f>I5763*J5763</x:f>
      </x:c>
      <x:c r="L5763" s="4" t="n">
        <x:v>204.096</x:v>
      </x:c>
      <x:c r="M5763" s="5">
        <x:f>J5763/3.83*100</x:f>
      </x:c>
      <x:c r="N5763" s="6">
        <x:f>M5763*L5763/100</x:f>
      </x:c>
      <x:c r="O5763" s="6">
        <x:f>H5763-N5763</x:f>
      </x:c>
    </x:row>
    <x:row r="5764" spans="1:25">
      <x:c r="A5764" s="0" t="s">
        <x:v>54</x:v>
      </x:c>
      <x:c r="B5764" s="0" t="n">
        <x:v>3293</x:v>
      </x:c>
      <x:c r="C5764" s="0" t="s">
        <x:v>21</x:v>
      </x:c>
      <x:c r="D5764" s="0" t="s">
        <x:v>22</x:v>
      </x:c>
      <x:c r="E5764" s="0" t="s">
        <x:v>35</x:v>
      </x:c>
      <x:c r="F5764" s="0" t="s">
        <x:v>20</x:v>
      </x:c>
      <x:c r="G5764" s="0" t="n">
        <x:v>173</x:v>
      </x:c>
      <x:c r="H5764" s="4" t="n">
        <x:v>50.4</x:v>
      </x:c>
      <x:c r="I5764" s="4" t="n">
        <x:v>173</x:v>
      </x:c>
      <x:c r="J5764" s="4" t="n">
        <x:v>0.291</x:v>
      </x:c>
      <x:c r="K5764" s="4">
        <x:f>I5764*J5764</x:f>
      </x:c>
      <x:c r="L5764" s="4" t="n">
        <x:v>242.133</x:v>
      </x:c>
      <x:c r="M5764" s="5">
        <x:f>J5764/1.475*100</x:f>
      </x:c>
      <x:c r="N5764" s="6">
        <x:f>M5764*L5764/100</x:f>
      </x:c>
      <x:c r="O5764" s="6">
        <x:f>H5764-N5764</x:f>
      </x:c>
    </x:row>
    <x:row r="5765" spans="1:25">
      <x:c r="A5765" s="0" t="s">
        <x:v>54</x:v>
      </x:c>
      <x:c r="B5765" s="0" t="n">
        <x:v>3293</x:v>
      </x:c>
      <x:c r="C5765" s="0" t="s">
        <x:v>21</x:v>
      </x:c>
      <x:c r="D5765" s="0" t="s">
        <x:v>33</x:v>
      </x:c>
      <x:c r="E5765" s="0" t="s">
        <x:v>34</x:v>
      </x:c>
      <x:c r="F5765" s="0" t="s">
        <x:v>20</x:v>
      </x:c>
      <x:c r="G5765" s="0" t="n">
        <x:v>173</x:v>
      </x:c>
      <x:c r="H5765" s="4" t="n">
        <x:v>46.018</x:v>
      </x:c>
      <x:c r="I5765" s="4" t="n">
        <x:v>173</x:v>
      </x:c>
      <x:c r="J5765" s="4" t="n">
        <x:v>0.266</x:v>
      </x:c>
      <x:c r="K5765" s="4">
        <x:f>I5765*J5765</x:f>
      </x:c>
      <x:c r="L5765" s="4" t="n">
        <x:v>242.133</x:v>
      </x:c>
      <x:c r="M5765" s="5">
        <x:f>J5765/1.475*100</x:f>
      </x:c>
      <x:c r="N5765" s="6">
        <x:f>M5765*L5765/100</x:f>
      </x:c>
      <x:c r="O5765" s="6">
        <x:f>H5765-N5765</x:f>
      </x:c>
    </x:row>
    <x:row r="5766" spans="1:25">
      <x:c r="A5766" s="0" t="s">
        <x:v>54</x:v>
      </x:c>
      <x:c r="B5766" s="0" t="n">
        <x:v>3293</x:v>
      </x:c>
      <x:c r="C5766" s="0" t="s">
        <x:v>21</x:v>
      </x:c>
      <x:c r="D5766" s="0" t="s">
        <x:v>33</x:v>
      </x:c>
      <x:c r="E5766" s="0" t="s">
        <x:v>34</x:v>
      </x:c>
      <x:c r="F5766" s="0" t="s">
        <x:v>26</x:v>
      </x:c>
      <x:c r="G5766" s="0" t="n">
        <x:v>173</x:v>
      </x:c>
      <x:c r="H5766" s="4" t="n">
        <x:v>13.498</x:v>
      </x:c>
      <x:c r="I5766" s="4" t="n">
        <x:v>173</x:v>
      </x:c>
      <x:c r="J5766" s="4" t="n">
        <x:v>0.078</x:v>
      </x:c>
      <x:c r="K5766" s="4">
        <x:f>I5766*J5766</x:f>
      </x:c>
      <x:c r="L5766" s="4" t="n">
        <x:v>242.133</x:v>
      </x:c>
      <x:c r="M5766" s="5">
        <x:f>J5766/1.475*100</x:f>
      </x:c>
      <x:c r="N5766" s="6">
        <x:f>M5766*L5766/100</x:f>
      </x:c>
      <x:c r="O5766" s="6">
        <x:f>H5766-N5766</x:f>
      </x:c>
    </x:row>
    <x:row r="5767" spans="1:25">
      <x:c r="A5767" s="0" t="s">
        <x:v>54</x:v>
      </x:c>
      <x:c r="B5767" s="0" t="n">
        <x:v>3293</x:v>
      </x:c>
      <x:c r="C5767" s="0" t="s">
        <x:v>21</x:v>
      </x:c>
      <x:c r="D5767" s="0" t="s">
        <x:v>36</x:v>
      </x:c>
      <x:c r="E5767" s="0" t="s">
        <x:v>37</x:v>
      </x:c>
      <x:c r="F5767" s="0" t="s">
        <x:v>26</x:v>
      </x:c>
      <x:c r="G5767" s="0" t="n">
        <x:v>173</x:v>
      </x:c>
      <x:c r="H5767" s="4" t="n">
        <x:v>72.66</x:v>
      </x:c>
      <x:c r="I5767" s="4" t="n">
        <x:v>173</x:v>
      </x:c>
      <x:c r="J5767" s="4" t="n">
        <x:v>0.42</x:v>
      </x:c>
      <x:c r="K5767" s="4">
        <x:f>I5767*J5767</x:f>
      </x:c>
      <x:c r="L5767" s="4" t="n">
        <x:v>242.133</x:v>
      </x:c>
      <x:c r="M5767" s="5">
        <x:f>J5767/1.475*100</x:f>
      </x:c>
      <x:c r="N5767" s="6">
        <x:f>M5767*L5767/100</x:f>
      </x:c>
      <x:c r="O5767" s="6">
        <x:f>H5767-N5767</x:f>
      </x:c>
    </x:row>
    <x:row r="5768" spans="1:25">
      <x:c r="A5768" s="0" t="s">
        <x:v>54</x:v>
      </x:c>
      <x:c r="B5768" s="0" t="n">
        <x:v>3293</x:v>
      </x:c>
      <x:c r="C5768" s="0" t="s">
        <x:v>21</x:v>
      </x:c>
      <x:c r="D5768" s="0" t="s">
        <x:v>36</x:v>
      </x:c>
      <x:c r="E5768" s="0" t="s">
        <x:v>38</x:v>
      </x:c>
      <x:c r="F5768" s="0" t="s">
        <x:v>26</x:v>
      </x:c>
      <x:c r="G5768" s="0" t="n">
        <x:v>173</x:v>
      </x:c>
      <x:c r="H5768" s="4" t="n">
        <x:v>72.661</x:v>
      </x:c>
      <x:c r="I5768" s="4" t="n">
        <x:v>173</x:v>
      </x:c>
      <x:c r="J5768" s="4" t="n">
        <x:v>0.42</x:v>
      </x:c>
      <x:c r="K5768" s="4">
        <x:f>I5768*J5768</x:f>
      </x:c>
      <x:c r="L5768" s="4" t="n">
        <x:v>242.133</x:v>
      </x:c>
      <x:c r="M5768" s="5">
        <x:f>J5768/1.475*100</x:f>
      </x:c>
      <x:c r="N5768" s="6">
        <x:f>M5768*L5768/100</x:f>
      </x:c>
      <x:c r="O5768" s="6">
        <x:f>H5768-N5768</x:f>
      </x:c>
    </x:row>
    <x:row r="5769" spans="1:25">
      <x:c r="A5769" s="0" t="s">
        <x:v>117</x:v>
      </x:c>
      <x:c r="B5769" s="0" t="n">
        <x:v>3294</x:v>
      </x:c>
      <x:c r="C5769" s="0" t="s">
        <x:v>21</x:v>
      </x:c>
      <x:c r="D5769" s="0" t="s">
        <x:v>22</x:v>
      </x:c>
      <x:c r="E5769" s="0" t="s">
        <x:v>35</x:v>
      </x:c>
      <x:c r="F5769" s="0" t="s">
        <x:v>20</x:v>
      </x:c>
      <x:c r="G5769" s="0" t="n">
        <x:v>173</x:v>
      </x:c>
      <x:c r="H5769" s="4" t="n">
        <x:v>50.4</x:v>
      </x:c>
      <x:c r="I5769" s="4" t="n">
        <x:v>173</x:v>
      </x:c>
      <x:c r="J5769" s="4" t="n">
        <x:v>0.291</x:v>
      </x:c>
      <x:c r="K5769" s="4">
        <x:f>I5769*J5769</x:f>
      </x:c>
      <x:c r="L5769" s="4" t="n">
        <x:v>242.889</x:v>
      </x:c>
      <x:c r="M5769" s="5">
        <x:f>J5769/2.057*100</x:f>
      </x:c>
      <x:c r="N5769" s="6">
        <x:f>M5769*L5769/100</x:f>
      </x:c>
      <x:c r="O5769" s="6">
        <x:f>H5769-N5769</x:f>
      </x:c>
    </x:row>
    <x:row r="5770" spans="1:25">
      <x:c r="A5770" s="0" t="s">
        <x:v>117</x:v>
      </x:c>
      <x:c r="B5770" s="0" t="n">
        <x:v>3294</x:v>
      </x:c>
      <x:c r="C5770" s="0" t="s">
        <x:v>21</x:v>
      </x:c>
      <x:c r="D5770" s="0" t="s">
        <x:v>22</x:v>
      </x:c>
      <x:c r="E5770" s="0" t="s">
        <x:v>35</x:v>
      </x:c>
      <x:c r="F5770" s="0" t="s">
        <x:v>20</x:v>
      </x:c>
      <x:c r="G5770" s="0" t="n">
        <x:v>173</x:v>
      </x:c>
      <x:c r="H5770" s="4" t="n">
        <x:v>50.4</x:v>
      </x:c>
      <x:c r="I5770" s="4" t="n">
        <x:v>173</x:v>
      </x:c>
      <x:c r="J5770" s="4" t="n">
        <x:v>0.291</x:v>
      </x:c>
      <x:c r="K5770" s="4">
        <x:f>I5770*J5770</x:f>
      </x:c>
      <x:c r="L5770" s="4" t="n">
        <x:v>242.889</x:v>
      </x:c>
      <x:c r="M5770" s="5">
        <x:f>J5770/2.057*100</x:f>
      </x:c>
      <x:c r="N5770" s="6">
        <x:f>M5770*L5770/100</x:f>
      </x:c>
      <x:c r="O5770" s="6">
        <x:f>H5770-N5770</x:f>
      </x:c>
    </x:row>
    <x:row r="5771" spans="1:25">
      <x:c r="A5771" s="0" t="s">
        <x:v>117</x:v>
      </x:c>
      <x:c r="B5771" s="0" t="n">
        <x:v>3294</x:v>
      </x:c>
      <x:c r="C5771" s="0" t="s">
        <x:v>21</x:v>
      </x:c>
      <x:c r="D5771" s="0" t="s">
        <x:v>33</x:v>
      </x:c>
      <x:c r="E5771" s="0" t="s">
        <x:v>34</x:v>
      </x:c>
      <x:c r="F5771" s="0" t="s">
        <x:v>20</x:v>
      </x:c>
      <x:c r="G5771" s="0" t="n">
        <x:v>173</x:v>
      </x:c>
      <x:c r="H5771" s="4" t="n">
        <x:v>46.018</x:v>
      </x:c>
      <x:c r="I5771" s="4" t="n">
        <x:v>173</x:v>
      </x:c>
      <x:c r="J5771" s="4" t="n">
        <x:v>0.266</x:v>
      </x:c>
      <x:c r="K5771" s="4">
        <x:f>I5771*J5771</x:f>
      </x:c>
      <x:c r="L5771" s="4" t="n">
        <x:v>242.889</x:v>
      </x:c>
      <x:c r="M5771" s="5">
        <x:f>J5771/2.057*100</x:f>
      </x:c>
      <x:c r="N5771" s="6">
        <x:f>M5771*L5771/100</x:f>
      </x:c>
      <x:c r="O5771" s="6">
        <x:f>H5771-N5771</x:f>
      </x:c>
    </x:row>
    <x:row r="5772" spans="1:25">
      <x:c r="A5772" s="0" t="s">
        <x:v>117</x:v>
      </x:c>
      <x:c r="B5772" s="0" t="n">
        <x:v>3294</x:v>
      </x:c>
      <x:c r="C5772" s="0" t="s">
        <x:v>21</x:v>
      </x:c>
      <x:c r="D5772" s="0" t="s">
        <x:v>22</x:v>
      </x:c>
      <x:c r="E5772" s="0" t="s">
        <x:v>35</x:v>
      </x:c>
      <x:c r="F5772" s="0" t="s">
        <x:v>20</x:v>
      </x:c>
      <x:c r="G5772" s="0" t="n">
        <x:v>173</x:v>
      </x:c>
      <x:c r="H5772" s="4" t="n">
        <x:v>50.4</x:v>
      </x:c>
      <x:c r="I5772" s="4" t="n">
        <x:v>173</x:v>
      </x:c>
      <x:c r="J5772" s="4" t="n">
        <x:v>0.291</x:v>
      </x:c>
      <x:c r="K5772" s="4">
        <x:f>I5772*J5772</x:f>
      </x:c>
      <x:c r="L5772" s="4" t="n">
        <x:v>242.889</x:v>
      </x:c>
      <x:c r="M5772" s="5">
        <x:f>J5772/2.057*100</x:f>
      </x:c>
      <x:c r="N5772" s="6">
        <x:f>M5772*L5772/100</x:f>
      </x:c>
      <x:c r="O5772" s="6">
        <x:f>H5772-N5772</x:f>
      </x:c>
    </x:row>
    <x:row r="5773" spans="1:25">
      <x:c r="A5773" s="0" t="s">
        <x:v>117</x:v>
      </x:c>
      <x:c r="B5773" s="0" t="n">
        <x:v>3294</x:v>
      </x:c>
      <x:c r="C5773" s="0" t="s">
        <x:v>21</x:v>
      </x:c>
      <x:c r="D5773" s="0" t="s">
        <x:v>33</x:v>
      </x:c>
      <x:c r="E5773" s="0" t="s">
        <x:v>34</x:v>
      </x:c>
      <x:c r="F5773" s="0" t="s">
        <x:v>26</x:v>
      </x:c>
      <x:c r="G5773" s="0" t="n">
        <x:v>173</x:v>
      </x:c>
      <x:c r="H5773" s="4" t="n">
        <x:v>13.495</x:v>
      </x:c>
      <x:c r="I5773" s="4" t="n">
        <x:v>173</x:v>
      </x:c>
      <x:c r="J5773" s="4" t="n">
        <x:v>0.078</x:v>
      </x:c>
      <x:c r="K5773" s="4">
        <x:f>I5773*J5773</x:f>
      </x:c>
      <x:c r="L5773" s="4" t="n">
        <x:v>242.889</x:v>
      </x:c>
      <x:c r="M5773" s="5">
        <x:f>J5773/2.057*100</x:f>
      </x:c>
      <x:c r="N5773" s="6">
        <x:f>M5773*L5773/100</x:f>
      </x:c>
      <x:c r="O5773" s="6">
        <x:f>H5773-N5773</x:f>
      </x:c>
    </x:row>
    <x:row r="5774" spans="1:25">
      <x:c r="A5774" s="0" t="s">
        <x:v>117</x:v>
      </x:c>
      <x:c r="B5774" s="0" t="n">
        <x:v>3294</x:v>
      </x:c>
      <x:c r="C5774" s="0" t="s">
        <x:v>21</x:v>
      </x:c>
      <x:c r="D5774" s="0" t="s">
        <x:v>36</x:v>
      </x:c>
      <x:c r="E5774" s="0" t="s">
        <x:v>37</x:v>
      </x:c>
      <x:c r="F5774" s="0" t="s">
        <x:v>26</x:v>
      </x:c>
      <x:c r="G5774" s="0" t="n">
        <x:v>173</x:v>
      </x:c>
      <x:c r="H5774" s="4" t="n">
        <x:v>72.66</x:v>
      </x:c>
      <x:c r="I5774" s="4" t="n">
        <x:v>173</x:v>
      </x:c>
      <x:c r="J5774" s="4" t="n">
        <x:v>0.42</x:v>
      </x:c>
      <x:c r="K5774" s="4">
        <x:f>I5774*J5774</x:f>
      </x:c>
      <x:c r="L5774" s="4" t="n">
        <x:v>242.889</x:v>
      </x:c>
      <x:c r="M5774" s="5">
        <x:f>J5774/2.057*100</x:f>
      </x:c>
      <x:c r="N5774" s="6">
        <x:f>M5774*L5774/100</x:f>
      </x:c>
      <x:c r="O5774" s="6">
        <x:f>H5774-N5774</x:f>
      </x:c>
    </x:row>
    <x:row r="5775" spans="1:25">
      <x:c r="A5775" s="0" t="s">
        <x:v>117</x:v>
      </x:c>
      <x:c r="B5775" s="0" t="n">
        <x:v>3294</x:v>
      </x:c>
      <x:c r="C5775" s="0" t="s">
        <x:v>21</x:v>
      </x:c>
      <x:c r="D5775" s="0" t="s">
        <x:v>36</x:v>
      </x:c>
      <x:c r="E5775" s="0" t="s">
        <x:v>38</x:v>
      </x:c>
      <x:c r="F5775" s="0" t="s">
        <x:v>26</x:v>
      </x:c>
      <x:c r="G5775" s="0" t="n">
        <x:v>173</x:v>
      </x:c>
      <x:c r="H5775" s="4" t="n">
        <x:v>72.661</x:v>
      </x:c>
      <x:c r="I5775" s="4" t="n">
        <x:v>173</x:v>
      </x:c>
      <x:c r="J5775" s="4" t="n">
        <x:v>0.42</x:v>
      </x:c>
      <x:c r="K5775" s="4">
        <x:f>I5775*J5775</x:f>
      </x:c>
      <x:c r="L5775" s="4" t="n">
        <x:v>242.889</x:v>
      </x:c>
      <x:c r="M5775" s="5">
        <x:f>J5775/2.057*100</x:f>
      </x:c>
      <x:c r="N5775" s="6">
        <x:f>M5775*L5775/100</x:f>
      </x:c>
      <x:c r="O5775" s="6">
        <x:f>H5775-N5775</x:f>
      </x:c>
    </x:row>
    <x:row r="5776" spans="1:25">
      <x:c r="A5776" s="0" t="s">
        <x:v>119</x:v>
      </x:c>
      <x:c r="B5776" s="0" t="n">
        <x:v>3295</x:v>
      </x:c>
      <x:c r="C5776" s="0" t="s">
        <x:v>21</x:v>
      </x:c>
      <x:c r="D5776" s="0" t="s">
        <x:v>22</x:v>
      </x:c>
      <x:c r="E5776" s="0" t="s">
        <x:v>35</x:v>
      </x:c>
      <x:c r="F5776" s="0" t="s">
        <x:v>20</x:v>
      </x:c>
      <x:c r="G5776" s="0" t="n">
        <x:v>173</x:v>
      </x:c>
      <x:c r="H5776" s="4" t="n">
        <x:v>50.4</x:v>
      </x:c>
      <x:c r="I5776" s="4" t="n">
        <x:v>173</x:v>
      </x:c>
      <x:c r="J5776" s="4" t="n">
        <x:v>0.291</x:v>
      </x:c>
      <x:c r="K5776" s="4">
        <x:f>I5776*J5776</x:f>
      </x:c>
      <x:c r="L5776" s="4" t="n">
        <x:v>245.232</x:v>
      </x:c>
      <x:c r="M5776" s="5">
        <x:f>J5776/2.057*100</x:f>
      </x:c>
      <x:c r="N5776" s="6">
        <x:f>M5776*L5776/100</x:f>
      </x:c>
      <x:c r="O5776" s="6">
        <x:f>H5776-N5776</x:f>
      </x:c>
    </x:row>
    <x:row r="5777" spans="1:25">
      <x:c r="A5777" s="0" t="s">
        <x:v>119</x:v>
      </x:c>
      <x:c r="B5777" s="0" t="n">
        <x:v>3295</x:v>
      </x:c>
      <x:c r="C5777" s="0" t="s">
        <x:v>21</x:v>
      </x:c>
      <x:c r="D5777" s="0" t="s">
        <x:v>33</x:v>
      </x:c>
      <x:c r="E5777" s="0" t="s">
        <x:v>34</x:v>
      </x:c>
      <x:c r="F5777" s="0" t="s">
        <x:v>20</x:v>
      </x:c>
      <x:c r="G5777" s="0" t="n">
        <x:v>173</x:v>
      </x:c>
      <x:c r="H5777" s="4" t="n">
        <x:v>46.018</x:v>
      </x:c>
      <x:c r="I5777" s="4" t="n">
        <x:v>173</x:v>
      </x:c>
      <x:c r="J5777" s="4" t="n">
        <x:v>0.266</x:v>
      </x:c>
      <x:c r="K5777" s="4">
        <x:f>I5777*J5777</x:f>
      </x:c>
      <x:c r="L5777" s="4" t="n">
        <x:v>245.232</x:v>
      </x:c>
      <x:c r="M5777" s="5">
        <x:f>J5777/2.057*100</x:f>
      </x:c>
      <x:c r="N5777" s="6">
        <x:f>M5777*L5777/100</x:f>
      </x:c>
      <x:c r="O5777" s="6">
        <x:f>H5777-N5777</x:f>
      </x:c>
    </x:row>
    <x:row r="5778" spans="1:25">
      <x:c r="A5778" s="0" t="s">
        <x:v>119</x:v>
      </x:c>
      <x:c r="B5778" s="0" t="n">
        <x:v>3295</x:v>
      </x:c>
      <x:c r="C5778" s="0" t="s">
        <x:v>21</x:v>
      </x:c>
      <x:c r="D5778" s="0" t="s">
        <x:v>22</x:v>
      </x:c>
      <x:c r="E5778" s="0" t="s">
        <x:v>35</x:v>
      </x:c>
      <x:c r="F5778" s="0" t="s">
        <x:v>20</x:v>
      </x:c>
      <x:c r="G5778" s="0" t="n">
        <x:v>173</x:v>
      </x:c>
      <x:c r="H5778" s="4" t="n">
        <x:v>50.4</x:v>
      </x:c>
      <x:c r="I5778" s="4" t="n">
        <x:v>173</x:v>
      </x:c>
      <x:c r="J5778" s="4" t="n">
        <x:v>0.291</x:v>
      </x:c>
      <x:c r="K5778" s="4">
        <x:f>I5778*J5778</x:f>
      </x:c>
      <x:c r="L5778" s="4" t="n">
        <x:v>245.232</x:v>
      </x:c>
      <x:c r="M5778" s="5">
        <x:f>J5778/2.057*100</x:f>
      </x:c>
      <x:c r="N5778" s="6">
        <x:f>M5778*L5778/100</x:f>
      </x:c>
      <x:c r="O5778" s="6">
        <x:f>H5778-N5778</x:f>
      </x:c>
    </x:row>
    <x:row r="5779" spans="1:25">
      <x:c r="A5779" s="0" t="s">
        <x:v>119</x:v>
      </x:c>
      <x:c r="B5779" s="0" t="n">
        <x:v>3295</x:v>
      </x:c>
      <x:c r="C5779" s="0" t="s">
        <x:v>21</x:v>
      </x:c>
      <x:c r="D5779" s="0" t="s">
        <x:v>22</x:v>
      </x:c>
      <x:c r="E5779" s="0" t="s">
        <x:v>35</x:v>
      </x:c>
      <x:c r="F5779" s="0" t="s">
        <x:v>20</x:v>
      </x:c>
      <x:c r="G5779" s="0" t="n">
        <x:v>173</x:v>
      </x:c>
      <x:c r="H5779" s="4" t="n">
        <x:v>50.4</x:v>
      </x:c>
      <x:c r="I5779" s="4" t="n">
        <x:v>173</x:v>
      </x:c>
      <x:c r="J5779" s="4" t="n">
        <x:v>0.291</x:v>
      </x:c>
      <x:c r="K5779" s="4">
        <x:f>I5779*J5779</x:f>
      </x:c>
      <x:c r="L5779" s="4" t="n">
        <x:v>245.232</x:v>
      </x:c>
      <x:c r="M5779" s="5">
        <x:f>J5779/2.057*100</x:f>
      </x:c>
      <x:c r="N5779" s="6">
        <x:f>M5779*L5779/100</x:f>
      </x:c>
      <x:c r="O5779" s="6">
        <x:f>H5779-N5779</x:f>
      </x:c>
    </x:row>
    <x:row r="5780" spans="1:25">
      <x:c r="A5780" s="0" t="s">
        <x:v>119</x:v>
      </x:c>
      <x:c r="B5780" s="0" t="n">
        <x:v>3295</x:v>
      </x:c>
      <x:c r="C5780" s="0" t="s">
        <x:v>21</x:v>
      </x:c>
      <x:c r="D5780" s="0" t="s">
        <x:v>33</x:v>
      </x:c>
      <x:c r="E5780" s="0" t="s">
        <x:v>34</x:v>
      </x:c>
      <x:c r="F5780" s="0" t="s">
        <x:v>26</x:v>
      </x:c>
      <x:c r="G5780" s="0" t="n">
        <x:v>173</x:v>
      </x:c>
      <x:c r="H5780" s="4" t="n">
        <x:v>13.495</x:v>
      </x:c>
      <x:c r="I5780" s="4" t="n">
        <x:v>173</x:v>
      </x:c>
      <x:c r="J5780" s="4" t="n">
        <x:v>0.078</x:v>
      </x:c>
      <x:c r="K5780" s="4">
        <x:f>I5780*J5780</x:f>
      </x:c>
      <x:c r="L5780" s="4" t="n">
        <x:v>245.232</x:v>
      </x:c>
      <x:c r="M5780" s="5">
        <x:f>J5780/2.057*100</x:f>
      </x:c>
      <x:c r="N5780" s="6">
        <x:f>M5780*L5780/100</x:f>
      </x:c>
      <x:c r="O5780" s="6">
        <x:f>H5780-N5780</x:f>
      </x:c>
    </x:row>
    <x:row r="5781" spans="1:25">
      <x:c r="A5781" s="0" t="s">
        <x:v>119</x:v>
      </x:c>
      <x:c r="B5781" s="0" t="n">
        <x:v>3295</x:v>
      </x:c>
      <x:c r="C5781" s="0" t="s">
        <x:v>21</x:v>
      </x:c>
      <x:c r="D5781" s="0" t="s">
        <x:v>36</x:v>
      </x:c>
      <x:c r="E5781" s="0" t="s">
        <x:v>37</x:v>
      </x:c>
      <x:c r="F5781" s="0" t="s">
        <x:v>26</x:v>
      </x:c>
      <x:c r="G5781" s="0" t="n">
        <x:v>173</x:v>
      </x:c>
      <x:c r="H5781" s="4" t="n">
        <x:v>72.661</x:v>
      </x:c>
      <x:c r="I5781" s="4" t="n">
        <x:v>173</x:v>
      </x:c>
      <x:c r="J5781" s="4" t="n">
        <x:v>0.42</x:v>
      </x:c>
      <x:c r="K5781" s="4">
        <x:f>I5781*J5781</x:f>
      </x:c>
      <x:c r="L5781" s="4" t="n">
        <x:v>245.232</x:v>
      </x:c>
      <x:c r="M5781" s="5">
        <x:f>J5781/2.057*100</x:f>
      </x:c>
      <x:c r="N5781" s="6">
        <x:f>M5781*L5781/100</x:f>
      </x:c>
      <x:c r="O5781" s="6">
        <x:f>H5781-N5781</x:f>
      </x:c>
    </x:row>
    <x:row r="5782" spans="1:25">
      <x:c r="A5782" s="0" t="s">
        <x:v>119</x:v>
      </x:c>
      <x:c r="B5782" s="0" t="n">
        <x:v>3295</x:v>
      </x:c>
      <x:c r="C5782" s="0" t="s">
        <x:v>21</x:v>
      </x:c>
      <x:c r="D5782" s="0" t="s">
        <x:v>36</x:v>
      </x:c>
      <x:c r="E5782" s="0" t="s">
        <x:v>38</x:v>
      </x:c>
      <x:c r="F5782" s="0" t="s">
        <x:v>26</x:v>
      </x:c>
      <x:c r="G5782" s="0" t="n">
        <x:v>173</x:v>
      </x:c>
      <x:c r="H5782" s="4" t="n">
        <x:v>72.66</x:v>
      </x:c>
      <x:c r="I5782" s="4" t="n">
        <x:v>173</x:v>
      </x:c>
      <x:c r="J5782" s="4" t="n">
        <x:v>0.42</x:v>
      </x:c>
      <x:c r="K5782" s="4">
        <x:f>I5782*J5782</x:f>
      </x:c>
      <x:c r="L5782" s="4" t="n">
        <x:v>245.232</x:v>
      </x:c>
      <x:c r="M5782" s="5">
        <x:f>J5782/2.057*100</x:f>
      </x:c>
      <x:c r="N5782" s="6">
        <x:f>M5782*L5782/100</x:f>
      </x:c>
      <x:c r="O5782" s="6">
        <x:f>H5782-N5782</x:f>
      </x:c>
    </x:row>
    <x:row r="5783" spans="1:25">
      <x:c r="A5783" s="0" t="s">
        <x:v>70</x:v>
      </x:c>
      <x:c r="B5783" s="0" t="n">
        <x:v>3296</x:v>
      </x:c>
      <x:c r="C5783" s="0" t="s">
        <x:v>21</x:v>
      </x:c>
      <x:c r="D5783" s="0" t="s">
        <x:v>22</x:v>
      </x:c>
      <x:c r="E5783" s="0" t="s">
        <x:v>35</x:v>
      </x:c>
      <x:c r="F5783" s="0" t="s">
        <x:v>20</x:v>
      </x:c>
      <x:c r="G5783" s="0" t="n">
        <x:v>173</x:v>
      </x:c>
      <x:c r="H5783" s="4" t="n">
        <x:v>50.4</x:v>
      </x:c>
      <x:c r="I5783" s="4" t="n">
        <x:v>173</x:v>
      </x:c>
      <x:c r="J5783" s="4" t="n">
        <x:v>0.291</x:v>
      </x:c>
      <x:c r="K5783" s="4">
        <x:f>I5783*J5783</x:f>
      </x:c>
      <x:c r="L5783" s="4" t="n">
        <x:v>239.991</x:v>
      </x:c>
      <x:c r="M5783" s="5">
        <x:f>J5783/1.766*100</x:f>
      </x:c>
      <x:c r="N5783" s="6">
        <x:f>M5783*L5783/100</x:f>
      </x:c>
      <x:c r="O5783" s="6">
        <x:f>H5783-N5783</x:f>
      </x:c>
    </x:row>
    <x:row r="5784" spans="1:25">
      <x:c r="A5784" s="0" t="s">
        <x:v>70</x:v>
      </x:c>
      <x:c r="B5784" s="0" t="n">
        <x:v>3296</x:v>
      </x:c>
      <x:c r="C5784" s="0" t="s">
        <x:v>21</x:v>
      </x:c>
      <x:c r="D5784" s="0" t="s">
        <x:v>22</x:v>
      </x:c>
      <x:c r="E5784" s="0" t="s">
        <x:v>35</x:v>
      </x:c>
      <x:c r="F5784" s="0" t="s">
        <x:v>20</x:v>
      </x:c>
      <x:c r="G5784" s="0" t="n">
        <x:v>173</x:v>
      </x:c>
      <x:c r="H5784" s="4" t="n">
        <x:v>50.4</x:v>
      </x:c>
      <x:c r="I5784" s="4" t="n">
        <x:v>173</x:v>
      </x:c>
      <x:c r="J5784" s="4" t="n">
        <x:v>0.291</x:v>
      </x:c>
      <x:c r="K5784" s="4">
        <x:f>I5784*J5784</x:f>
      </x:c>
      <x:c r="L5784" s="4" t="n">
        <x:v>239.991</x:v>
      </x:c>
      <x:c r="M5784" s="5">
        <x:f>J5784/1.766*100</x:f>
      </x:c>
      <x:c r="N5784" s="6">
        <x:f>M5784*L5784/100</x:f>
      </x:c>
      <x:c r="O5784" s="6">
        <x:f>H5784-N5784</x:f>
      </x:c>
    </x:row>
    <x:row r="5785" spans="1:25">
      <x:c r="A5785" s="0" t="s">
        <x:v>70</x:v>
      </x:c>
      <x:c r="B5785" s="0" t="n">
        <x:v>3296</x:v>
      </x:c>
      <x:c r="C5785" s="0" t="s">
        <x:v>21</x:v>
      </x:c>
      <x:c r="D5785" s="0" t="s">
        <x:v>33</x:v>
      </x:c>
      <x:c r="E5785" s="0" t="s">
        <x:v>34</x:v>
      </x:c>
      <x:c r="F5785" s="0" t="s">
        <x:v>20</x:v>
      </x:c>
      <x:c r="G5785" s="0" t="n">
        <x:v>173</x:v>
      </x:c>
      <x:c r="H5785" s="4" t="n">
        <x:v>46.018</x:v>
      </x:c>
      <x:c r="I5785" s="4" t="n">
        <x:v>173</x:v>
      </x:c>
      <x:c r="J5785" s="4" t="n">
        <x:v>0.266</x:v>
      </x:c>
      <x:c r="K5785" s="4">
        <x:f>I5785*J5785</x:f>
      </x:c>
      <x:c r="L5785" s="4" t="n">
        <x:v>239.991</x:v>
      </x:c>
      <x:c r="M5785" s="5">
        <x:f>J5785/1.766*100</x:f>
      </x:c>
      <x:c r="N5785" s="6">
        <x:f>M5785*L5785/100</x:f>
      </x:c>
      <x:c r="O5785" s="6">
        <x:f>H5785-N5785</x:f>
      </x:c>
    </x:row>
    <x:row r="5786" spans="1:25">
      <x:c r="A5786" s="0" t="s">
        <x:v>70</x:v>
      </x:c>
      <x:c r="B5786" s="0" t="n">
        <x:v>3296</x:v>
      </x:c>
      <x:c r="C5786" s="0" t="s">
        <x:v>21</x:v>
      </x:c>
      <x:c r="D5786" s="0" t="s">
        <x:v>33</x:v>
      </x:c>
      <x:c r="E5786" s="0" t="s">
        <x:v>34</x:v>
      </x:c>
      <x:c r="F5786" s="0" t="s">
        <x:v>26</x:v>
      </x:c>
      <x:c r="G5786" s="0" t="n">
        <x:v>173</x:v>
      </x:c>
      <x:c r="H5786" s="4" t="n">
        <x:v>13.497</x:v>
      </x:c>
      <x:c r="I5786" s="4" t="n">
        <x:v>173</x:v>
      </x:c>
      <x:c r="J5786" s="4" t="n">
        <x:v>0.078</x:v>
      </x:c>
      <x:c r="K5786" s="4">
        <x:f>I5786*J5786</x:f>
      </x:c>
      <x:c r="L5786" s="4" t="n">
        <x:v>239.991</x:v>
      </x:c>
      <x:c r="M5786" s="5">
        <x:f>J5786/1.766*100</x:f>
      </x:c>
      <x:c r="N5786" s="6">
        <x:f>M5786*L5786/100</x:f>
      </x:c>
      <x:c r="O5786" s="6">
        <x:f>H5786-N5786</x:f>
      </x:c>
    </x:row>
    <x:row r="5787" spans="1:25">
      <x:c r="A5787" s="0" t="s">
        <x:v>70</x:v>
      </x:c>
      <x:c r="B5787" s="0" t="n">
        <x:v>3296</x:v>
      </x:c>
      <x:c r="C5787" s="0" t="s">
        <x:v>21</x:v>
      </x:c>
      <x:c r="D5787" s="0" t="s">
        <x:v>36</x:v>
      </x:c>
      <x:c r="E5787" s="0" t="s">
        <x:v>37</x:v>
      </x:c>
      <x:c r="F5787" s="0" t="s">
        <x:v>26</x:v>
      </x:c>
      <x:c r="G5787" s="0" t="n">
        <x:v>173</x:v>
      </x:c>
      <x:c r="H5787" s="4" t="n">
        <x:v>72.661</x:v>
      </x:c>
      <x:c r="I5787" s="4" t="n">
        <x:v>173</x:v>
      </x:c>
      <x:c r="J5787" s="4" t="n">
        <x:v>0.42</x:v>
      </x:c>
      <x:c r="K5787" s="4">
        <x:f>I5787*J5787</x:f>
      </x:c>
      <x:c r="L5787" s="4" t="n">
        <x:v>239.991</x:v>
      </x:c>
      <x:c r="M5787" s="5">
        <x:f>J5787/1.766*100</x:f>
      </x:c>
      <x:c r="N5787" s="6">
        <x:f>M5787*L5787/100</x:f>
      </x:c>
      <x:c r="O5787" s="6">
        <x:f>H5787-N5787</x:f>
      </x:c>
    </x:row>
    <x:row r="5788" spans="1:25">
      <x:c r="A5788" s="0" t="s">
        <x:v>70</x:v>
      </x:c>
      <x:c r="B5788" s="0" t="n">
        <x:v>3296</x:v>
      </x:c>
      <x:c r="C5788" s="0" t="s">
        <x:v>21</x:v>
      </x:c>
      <x:c r="D5788" s="0" t="s">
        <x:v>36</x:v>
      </x:c>
      <x:c r="E5788" s="0" t="s">
        <x:v>38</x:v>
      </x:c>
      <x:c r="F5788" s="0" t="s">
        <x:v>26</x:v>
      </x:c>
      <x:c r="G5788" s="0" t="n">
        <x:v>173</x:v>
      </x:c>
      <x:c r="H5788" s="4" t="n">
        <x:v>72.66</x:v>
      </x:c>
      <x:c r="I5788" s="4" t="n">
        <x:v>173</x:v>
      </x:c>
      <x:c r="J5788" s="4" t="n">
        <x:v>0.42</x:v>
      </x:c>
      <x:c r="K5788" s="4">
        <x:f>I5788*J5788</x:f>
      </x:c>
      <x:c r="L5788" s="4" t="n">
        <x:v>239.991</x:v>
      </x:c>
      <x:c r="M5788" s="5">
        <x:f>J5788/1.766*100</x:f>
      </x:c>
      <x:c r="N5788" s="6">
        <x:f>M5788*L5788/100</x:f>
      </x:c>
      <x:c r="O5788" s="6">
        <x:f>H5788-N5788</x:f>
      </x:c>
    </x:row>
    <x:row r="5789" spans="1:25">
      <x:c r="A5789" s="0" t="s">
        <x:v>40</x:v>
      </x:c>
      <x:c r="B5789" s="0" t="n">
        <x:v>3297</x:v>
      </x:c>
      <x:c r="C5789" s="0" t="s">
        <x:v>21</x:v>
      </x:c>
      <x:c r="D5789" s="0" t="s">
        <x:v>33</x:v>
      </x:c>
      <x:c r="E5789" s="0" t="s">
        <x:v>34</x:v>
      </x:c>
      <x:c r="F5789" s="0" t="s">
        <x:v>20</x:v>
      </x:c>
      <x:c r="G5789" s="0" t="n">
        <x:v>173</x:v>
      </x:c>
      <x:c r="H5789" s="4" t="n">
        <x:v>46.018</x:v>
      </x:c>
      <x:c r="I5789" s="4" t="n">
        <x:v>173</x:v>
      </x:c>
      <x:c r="J5789" s="4" t="n">
        <x:v>0.266</x:v>
      </x:c>
      <x:c r="K5789" s="4">
        <x:f>I5789*J5789</x:f>
      </x:c>
      <x:c r="L5789" s="4" t="n">
        <x:v>238.999</x:v>
      </x:c>
      <x:c r="M5789" s="5">
        <x:f>J5789/1.766*100</x:f>
      </x:c>
      <x:c r="N5789" s="6">
        <x:f>M5789*L5789/100</x:f>
      </x:c>
      <x:c r="O5789" s="6">
        <x:f>H5789-N5789</x:f>
      </x:c>
    </x:row>
    <x:row r="5790" spans="1:25">
      <x:c r="A5790" s="0" t="s">
        <x:v>40</x:v>
      </x:c>
      <x:c r="B5790" s="0" t="n">
        <x:v>3297</x:v>
      </x:c>
      <x:c r="C5790" s="0" t="s">
        <x:v>21</x:v>
      </x:c>
      <x:c r="D5790" s="0" t="s">
        <x:v>22</x:v>
      </x:c>
      <x:c r="E5790" s="0" t="s">
        <x:v>35</x:v>
      </x:c>
      <x:c r="F5790" s="0" t="s">
        <x:v>20</x:v>
      </x:c>
      <x:c r="G5790" s="0" t="n">
        <x:v>173</x:v>
      </x:c>
      <x:c r="H5790" s="4" t="n">
        <x:v>50.4</x:v>
      </x:c>
      <x:c r="I5790" s="4" t="n">
        <x:v>173</x:v>
      </x:c>
      <x:c r="J5790" s="4" t="n">
        <x:v>0.291</x:v>
      </x:c>
      <x:c r="K5790" s="4">
        <x:f>I5790*J5790</x:f>
      </x:c>
      <x:c r="L5790" s="4" t="n">
        <x:v>238.999</x:v>
      </x:c>
      <x:c r="M5790" s="5">
        <x:f>J5790/1.766*100</x:f>
      </x:c>
      <x:c r="N5790" s="6">
        <x:f>M5790*L5790/100</x:f>
      </x:c>
      <x:c r="O5790" s="6">
        <x:f>H5790-N5790</x:f>
      </x:c>
    </x:row>
    <x:row r="5791" spans="1:25">
      <x:c r="A5791" s="0" t="s">
        <x:v>40</x:v>
      </x:c>
      <x:c r="B5791" s="0" t="n">
        <x:v>3297</x:v>
      </x:c>
      <x:c r="C5791" s="0" t="s">
        <x:v>21</x:v>
      </x:c>
      <x:c r="D5791" s="0" t="s">
        <x:v>22</x:v>
      </x:c>
      <x:c r="E5791" s="0" t="s">
        <x:v>35</x:v>
      </x:c>
      <x:c r="F5791" s="0" t="s">
        <x:v>20</x:v>
      </x:c>
      <x:c r="G5791" s="0" t="n">
        <x:v>173</x:v>
      </x:c>
      <x:c r="H5791" s="4" t="n">
        <x:v>50.4</x:v>
      </x:c>
      <x:c r="I5791" s="4" t="n">
        <x:v>173</x:v>
      </x:c>
      <x:c r="J5791" s="4" t="n">
        <x:v>0.291</x:v>
      </x:c>
      <x:c r="K5791" s="4">
        <x:f>I5791*J5791</x:f>
      </x:c>
      <x:c r="L5791" s="4" t="n">
        <x:v>238.999</x:v>
      </x:c>
      <x:c r="M5791" s="5">
        <x:f>J5791/1.766*100</x:f>
      </x:c>
      <x:c r="N5791" s="6">
        <x:f>M5791*L5791/100</x:f>
      </x:c>
      <x:c r="O5791" s="6">
        <x:f>H5791-N5791</x:f>
      </x:c>
    </x:row>
    <x:row r="5792" spans="1:25">
      <x:c r="A5792" s="0" t="s">
        <x:v>40</x:v>
      </x:c>
      <x:c r="B5792" s="0" t="n">
        <x:v>3297</x:v>
      </x:c>
      <x:c r="C5792" s="0" t="s">
        <x:v>21</x:v>
      </x:c>
      <x:c r="D5792" s="0" t="s">
        <x:v>33</x:v>
      </x:c>
      <x:c r="E5792" s="0" t="s">
        <x:v>34</x:v>
      </x:c>
      <x:c r="F5792" s="0" t="s">
        <x:v>26</x:v>
      </x:c>
      <x:c r="G5792" s="0" t="n">
        <x:v>173</x:v>
      </x:c>
      <x:c r="H5792" s="4" t="n">
        <x:v>13.497</x:v>
      </x:c>
      <x:c r="I5792" s="4" t="n">
        <x:v>173</x:v>
      </x:c>
      <x:c r="J5792" s="4" t="n">
        <x:v>0.078</x:v>
      </x:c>
      <x:c r="K5792" s="4">
        <x:f>I5792*J5792</x:f>
      </x:c>
      <x:c r="L5792" s="4" t="n">
        <x:v>238.999</x:v>
      </x:c>
      <x:c r="M5792" s="5">
        <x:f>J5792/1.766*100</x:f>
      </x:c>
      <x:c r="N5792" s="6">
        <x:f>M5792*L5792/100</x:f>
      </x:c>
      <x:c r="O5792" s="6">
        <x:f>H5792-N5792</x:f>
      </x:c>
    </x:row>
    <x:row r="5793" spans="1:25">
      <x:c r="A5793" s="0" t="s">
        <x:v>40</x:v>
      </x:c>
      <x:c r="B5793" s="0" t="n">
        <x:v>3297</x:v>
      </x:c>
      <x:c r="C5793" s="0" t="s">
        <x:v>21</x:v>
      </x:c>
      <x:c r="D5793" s="0" t="s">
        <x:v>36</x:v>
      </x:c>
      <x:c r="E5793" s="0" t="s">
        <x:v>37</x:v>
      </x:c>
      <x:c r="F5793" s="0" t="s">
        <x:v>26</x:v>
      </x:c>
      <x:c r="G5793" s="0" t="n">
        <x:v>173</x:v>
      </x:c>
      <x:c r="H5793" s="4" t="n">
        <x:v>72.66</x:v>
      </x:c>
      <x:c r="I5793" s="4" t="n">
        <x:v>173</x:v>
      </x:c>
      <x:c r="J5793" s="4" t="n">
        <x:v>0.42</x:v>
      </x:c>
      <x:c r="K5793" s="4">
        <x:f>I5793*J5793</x:f>
      </x:c>
      <x:c r="L5793" s="4" t="n">
        <x:v>238.999</x:v>
      </x:c>
      <x:c r="M5793" s="5">
        <x:f>J5793/1.766*100</x:f>
      </x:c>
      <x:c r="N5793" s="6">
        <x:f>M5793*L5793/100</x:f>
      </x:c>
      <x:c r="O5793" s="6">
        <x:f>H5793-N5793</x:f>
      </x:c>
    </x:row>
    <x:row r="5794" spans="1:25">
      <x:c r="A5794" s="0" t="s">
        <x:v>40</x:v>
      </x:c>
      <x:c r="B5794" s="0" t="n">
        <x:v>3297</x:v>
      </x:c>
      <x:c r="C5794" s="0" t="s">
        <x:v>21</x:v>
      </x:c>
      <x:c r="D5794" s="0" t="s">
        <x:v>36</x:v>
      </x:c>
      <x:c r="E5794" s="0" t="s">
        <x:v>38</x:v>
      </x:c>
      <x:c r="F5794" s="0" t="s">
        <x:v>26</x:v>
      </x:c>
      <x:c r="G5794" s="0" t="n">
        <x:v>173</x:v>
      </x:c>
      <x:c r="H5794" s="4" t="n">
        <x:v>72.66</x:v>
      </x:c>
      <x:c r="I5794" s="4" t="n">
        <x:v>173</x:v>
      </x:c>
      <x:c r="J5794" s="4" t="n">
        <x:v>0.42</x:v>
      </x:c>
      <x:c r="K5794" s="4">
        <x:f>I5794*J5794</x:f>
      </x:c>
      <x:c r="L5794" s="4" t="n">
        <x:v>238.999</x:v>
      </x:c>
      <x:c r="M5794" s="5">
        <x:f>J5794/1.766*100</x:f>
      </x:c>
      <x:c r="N5794" s="6">
        <x:f>M5794*L5794/100</x:f>
      </x:c>
      <x:c r="O5794" s="6">
        <x:f>H5794-N5794</x:f>
      </x:c>
    </x:row>
    <x:row r="5795" spans="1:25">
      <x:c r="A5795" s="0" t="s">
        <x:v>147</x:v>
      </x:c>
      <x:c r="B5795" s="0" t="n">
        <x:v>3298</x:v>
      </x:c>
      <x:c r="C5795" s="0" t="s">
        <x:v>21</x:v>
      </x:c>
      <x:c r="D5795" s="0" t="s">
        <x:v>22</x:v>
      </x:c>
      <x:c r="E5795" s="0" t="s">
        <x:v>23</x:v>
      </x:c>
      <x:c r="F5795" s="0" t="s">
        <x:v>20</x:v>
      </x:c>
      <x:c r="G5795" s="0" t="n">
        <x:v>117</x:v>
      </x:c>
      <x:c r="H5795" s="4" t="n">
        <x:v>39.897</x:v>
      </x:c>
      <x:c r="I5795" s="4" t="n">
        <x:v>117</x:v>
      </x:c>
      <x:c r="J5795" s="4" t="n">
        <x:v>0.341</x:v>
      </x:c>
      <x:c r="K5795" s="4">
        <x:f>I5795*J5795</x:f>
      </x:c>
      <x:c r="L5795" s="4" t="n">
        <x:v>262.008</x:v>
      </x:c>
      <x:c r="M5795" s="5">
        <x:f>J5795/2.863*100</x:f>
      </x:c>
      <x:c r="N5795" s="6">
        <x:f>M5795*L5795/100</x:f>
      </x:c>
      <x:c r="O5795" s="6">
        <x:f>H5795-N5795</x:f>
      </x:c>
    </x:row>
    <x:row r="5796" spans="1:25">
      <x:c r="A5796" s="0" t="s">
        <x:v>147</x:v>
      </x:c>
      <x:c r="B5796" s="0" t="n">
        <x:v>3298</x:v>
      </x:c>
      <x:c r="C5796" s="0" t="s">
        <x:v>21</x:v>
      </x:c>
      <x:c r="D5796" s="0" t="s">
        <x:v>22</x:v>
      </x:c>
      <x:c r="E5796" s="0" t="s">
        <x:v>23</x:v>
      </x:c>
      <x:c r="F5796" s="0" t="s">
        <x:v>20</x:v>
      </x:c>
      <x:c r="G5796" s="0" t="n">
        <x:v>117</x:v>
      </x:c>
      <x:c r="H5796" s="4" t="n">
        <x:v>43.384</x:v>
      </x:c>
      <x:c r="I5796" s="4" t="n">
        <x:v>117</x:v>
      </x:c>
      <x:c r="J5796" s="4" t="n">
        <x:v>0.371</x:v>
      </x:c>
      <x:c r="K5796" s="4">
        <x:f>I5796*J5796</x:f>
      </x:c>
      <x:c r="L5796" s="4" t="n">
        <x:v>262.008</x:v>
      </x:c>
      <x:c r="M5796" s="5">
        <x:f>J5796/2.863*100</x:f>
      </x:c>
      <x:c r="N5796" s="6">
        <x:f>M5796*L5796/100</x:f>
      </x:c>
      <x:c r="O5796" s="6">
        <x:f>H5796-N5796</x:f>
      </x:c>
    </x:row>
    <x:row r="5797" spans="1:25">
      <x:c r="A5797" s="0" t="s">
        <x:v>147</x:v>
      </x:c>
      <x:c r="B5797" s="0" t="n">
        <x:v>3298</x:v>
      </x:c>
      <x:c r="C5797" s="0" t="s">
        <x:v>21</x:v>
      </x:c>
      <x:c r="D5797" s="0" t="s">
        <x:v>22</x:v>
      </x:c>
      <x:c r="E5797" s="0" t="s">
        <x:v>23</x:v>
      </x:c>
      <x:c r="F5797" s="0" t="s">
        <x:v>20</x:v>
      </x:c>
      <x:c r="G5797" s="0" t="n">
        <x:v>117</x:v>
      </x:c>
      <x:c r="H5797" s="4" t="n">
        <x:v>43.384</x:v>
      </x:c>
      <x:c r="I5797" s="4" t="n">
        <x:v>117</x:v>
      </x:c>
      <x:c r="J5797" s="4" t="n">
        <x:v>0.371</x:v>
      </x:c>
      <x:c r="K5797" s="4">
        <x:f>I5797*J5797</x:f>
      </x:c>
      <x:c r="L5797" s="4" t="n">
        <x:v>262.008</x:v>
      </x:c>
      <x:c r="M5797" s="5">
        <x:f>J5797/2.863*100</x:f>
      </x:c>
      <x:c r="N5797" s="6">
        <x:f>M5797*L5797/100</x:f>
      </x:c>
      <x:c r="O5797" s="6">
        <x:f>H5797-N5797</x:f>
      </x:c>
    </x:row>
    <x:row r="5798" spans="1:25">
      <x:c r="A5798" s="0" t="s">
        <x:v>147</x:v>
      </x:c>
      <x:c r="B5798" s="0" t="n">
        <x:v>3298</x:v>
      </x:c>
      <x:c r="C5798" s="0" t="s">
        <x:v>21</x:v>
      </x:c>
      <x:c r="D5798" s="0" t="s">
        <x:v>28</x:v>
      </x:c>
      <x:c r="E5798" s="0" t="s">
        <x:v>19</x:v>
      </x:c>
      <x:c r="F5798" s="0" t="s">
        <x:v>26</x:v>
      </x:c>
      <x:c r="G5798" s="0" t="n">
        <x:v>117</x:v>
      </x:c>
      <x:c r="H5798" s="4" t="n">
        <x:v>30.429</x:v>
      </x:c>
      <x:c r="I5798" s="4" t="n">
        <x:v>117</x:v>
      </x:c>
      <x:c r="J5798" s="4" t="n">
        <x:v>0.26</x:v>
      </x:c>
      <x:c r="K5798" s="4">
        <x:f>I5798*J5798</x:f>
      </x:c>
      <x:c r="L5798" s="4" t="n">
        <x:v>262.008</x:v>
      </x:c>
      <x:c r="M5798" s="5">
        <x:f>J5798/2.863*100</x:f>
      </x:c>
      <x:c r="N5798" s="6">
        <x:f>M5798*L5798/100</x:f>
      </x:c>
      <x:c r="O5798" s="6">
        <x:f>H5798-N5798</x:f>
      </x:c>
    </x:row>
    <x:row r="5799" spans="1:25">
      <x:c r="A5799" s="0" t="s">
        <x:v>147</x:v>
      </x:c>
      <x:c r="B5799" s="0" t="n">
        <x:v>3298</x:v>
      </x:c>
      <x:c r="C5799" s="0" t="s">
        <x:v>21</x:v>
      </x:c>
      <x:c r="D5799" s="0" t="s">
        <x:v>28</x:v>
      </x:c>
      <x:c r="E5799" s="0" t="s">
        <x:v>23</x:v>
      </x:c>
      <x:c r="F5799" s="0" t="s">
        <x:v>26</x:v>
      </x:c>
      <x:c r="G5799" s="0" t="n">
        <x:v>117</x:v>
      </x:c>
      <x:c r="H5799" s="4" t="n">
        <x:v>177.84</x:v>
      </x:c>
      <x:c r="I5799" s="4" t="n">
        <x:v>117</x:v>
      </x:c>
      <x:c r="J5799" s="4" t="n">
        <x:v>1.52</x:v>
      </x:c>
      <x:c r="K5799" s="4">
        <x:f>I5799*J5799</x:f>
      </x:c>
      <x:c r="L5799" s="4" t="n">
        <x:v>262.008</x:v>
      </x:c>
      <x:c r="M5799" s="5">
        <x:f>J5799/2.863*100</x:f>
      </x:c>
      <x:c r="N5799" s="6">
        <x:f>M5799*L5799/100</x:f>
      </x:c>
      <x:c r="O5799" s="6">
        <x:f>H5799-N5799</x:f>
      </x:c>
    </x:row>
    <x:row r="5800" spans="1:25">
      <x:c r="A5800" s="0" t="s">
        <x:v>67</x:v>
      </x:c>
      <x:c r="B5800" s="0" t="n">
        <x:v>3299</x:v>
      </x:c>
      <x:c r="C5800" s="0" t="s">
        <x:v>21</x:v>
      </x:c>
      <x:c r="D5800" s="0" t="s">
        <x:v>22</x:v>
      </x:c>
      <x:c r="E5800" s="0" t="s">
        <x:v>23</x:v>
      </x:c>
      <x:c r="F5800" s="0" t="s">
        <x:v>20</x:v>
      </x:c>
      <x:c r="G5800" s="0" t="n">
        <x:v>117</x:v>
      </x:c>
      <x:c r="H5800" s="4" t="n">
        <x:v>43.384</x:v>
      </x:c>
      <x:c r="I5800" s="4" t="n">
        <x:v>117</x:v>
      </x:c>
      <x:c r="J5800" s="4" t="n">
        <x:v>0.371</x:v>
      </x:c>
      <x:c r="K5800" s="4">
        <x:f>I5800*J5800</x:f>
      </x:c>
      <x:c r="L5800" s="4" t="n">
        <x:v>255.292</x:v>
      </x:c>
      <x:c r="M5800" s="5">
        <x:f>J5800/3.234*100</x:f>
      </x:c>
      <x:c r="N5800" s="6">
        <x:f>M5800*L5800/100</x:f>
      </x:c>
      <x:c r="O5800" s="6">
        <x:f>H5800-N5800</x:f>
      </x:c>
    </x:row>
    <x:row r="5801" spans="1:25">
      <x:c r="A5801" s="0" t="s">
        <x:v>67</x:v>
      </x:c>
      <x:c r="B5801" s="0" t="n">
        <x:v>3299</x:v>
      </x:c>
      <x:c r="C5801" s="0" t="s">
        <x:v>21</x:v>
      </x:c>
      <x:c r="D5801" s="0" t="s">
        <x:v>22</x:v>
      </x:c>
      <x:c r="E5801" s="0" t="s">
        <x:v>23</x:v>
      </x:c>
      <x:c r="F5801" s="0" t="s">
        <x:v>20</x:v>
      </x:c>
      <x:c r="G5801" s="0" t="n">
        <x:v>117</x:v>
      </x:c>
      <x:c r="H5801" s="4" t="n">
        <x:v>39.897</x:v>
      </x:c>
      <x:c r="I5801" s="4" t="n">
        <x:v>117</x:v>
      </x:c>
      <x:c r="J5801" s="4" t="n">
        <x:v>0.341</x:v>
      </x:c>
      <x:c r="K5801" s="4">
        <x:f>I5801*J5801</x:f>
      </x:c>
      <x:c r="L5801" s="4" t="n">
        <x:v>255.292</x:v>
      </x:c>
      <x:c r="M5801" s="5">
        <x:f>J5801/3.234*100</x:f>
      </x:c>
      <x:c r="N5801" s="6">
        <x:f>M5801*L5801/100</x:f>
      </x:c>
      <x:c r="O5801" s="6">
        <x:f>H5801-N5801</x:f>
      </x:c>
    </x:row>
    <x:row r="5802" spans="1:25">
      <x:c r="A5802" s="0" t="s">
        <x:v>67</x:v>
      </x:c>
      <x:c r="B5802" s="0" t="n">
        <x:v>3299</x:v>
      </x:c>
      <x:c r="C5802" s="0" t="s">
        <x:v>21</x:v>
      </x:c>
      <x:c r="D5802" s="0" t="s">
        <x:v>22</x:v>
      </x:c>
      <x:c r="E5802" s="0" t="s">
        <x:v>23</x:v>
      </x:c>
      <x:c r="F5802" s="0" t="s">
        <x:v>20</x:v>
      </x:c>
      <x:c r="G5802" s="0" t="n">
        <x:v>117</x:v>
      </x:c>
      <x:c r="H5802" s="4" t="n">
        <x:v>43.384</x:v>
      </x:c>
      <x:c r="I5802" s="4" t="n">
        <x:v>117</x:v>
      </x:c>
      <x:c r="J5802" s="4" t="n">
        <x:v>0.371</x:v>
      </x:c>
      <x:c r="K5802" s="4">
        <x:f>I5802*J5802</x:f>
      </x:c>
      <x:c r="L5802" s="4" t="n">
        <x:v>255.292</x:v>
      </x:c>
      <x:c r="M5802" s="5">
        <x:f>J5802/3.234*100</x:f>
      </x:c>
      <x:c r="N5802" s="6">
        <x:f>M5802*L5802/100</x:f>
      </x:c>
      <x:c r="O5802" s="6">
        <x:f>H5802-N5802</x:f>
      </x:c>
    </x:row>
    <x:row r="5803" spans="1:25">
      <x:c r="A5803" s="0" t="s">
        <x:v>67</x:v>
      </x:c>
      <x:c r="B5803" s="0" t="n">
        <x:v>3299</x:v>
      </x:c>
      <x:c r="C5803" s="0" t="s">
        <x:v>21</x:v>
      </x:c>
      <x:c r="D5803" s="0" t="s">
        <x:v>22</x:v>
      </x:c>
      <x:c r="E5803" s="0" t="s">
        <x:v>23</x:v>
      </x:c>
      <x:c r="F5803" s="0" t="s">
        <x:v>20</x:v>
      </x:c>
      <x:c r="G5803" s="0" t="n">
        <x:v>117</x:v>
      </x:c>
      <x:c r="H5803" s="4" t="n">
        <x:v>43.384</x:v>
      </x:c>
      <x:c r="I5803" s="4" t="n">
        <x:v>117</x:v>
      </x:c>
      <x:c r="J5803" s="4" t="n">
        <x:v>0.371</x:v>
      </x:c>
      <x:c r="K5803" s="4">
        <x:f>I5803*J5803</x:f>
      </x:c>
      <x:c r="L5803" s="4" t="n">
        <x:v>255.292</x:v>
      </x:c>
      <x:c r="M5803" s="5">
        <x:f>J5803/3.234*100</x:f>
      </x:c>
      <x:c r="N5803" s="6">
        <x:f>M5803*L5803/100</x:f>
      </x:c>
      <x:c r="O5803" s="6">
        <x:f>H5803-N5803</x:f>
      </x:c>
    </x:row>
    <x:row r="5804" spans="1:25">
      <x:c r="A5804" s="0" t="s">
        <x:v>67</x:v>
      </x:c>
      <x:c r="B5804" s="0" t="n">
        <x:v>3299</x:v>
      </x:c>
      <x:c r="C5804" s="0" t="s">
        <x:v>21</x:v>
      </x:c>
      <x:c r="D5804" s="0" t="s">
        <x:v>28</x:v>
      </x:c>
      <x:c r="E5804" s="0" t="s">
        <x:v>19</x:v>
      </x:c>
      <x:c r="F5804" s="0" t="s">
        <x:v>26</x:v>
      </x:c>
      <x:c r="G5804" s="0" t="n">
        <x:v>117</x:v>
      </x:c>
      <x:c r="H5804" s="4" t="n">
        <x:v>30.424</x:v>
      </x:c>
      <x:c r="I5804" s="4" t="n">
        <x:v>117</x:v>
      </x:c>
      <x:c r="J5804" s="4" t="n">
        <x:v>0.26</x:v>
      </x:c>
      <x:c r="K5804" s="4">
        <x:f>I5804*J5804</x:f>
      </x:c>
      <x:c r="L5804" s="4" t="n">
        <x:v>255.292</x:v>
      </x:c>
      <x:c r="M5804" s="5">
        <x:f>J5804/3.234*100</x:f>
      </x:c>
      <x:c r="N5804" s="6">
        <x:f>M5804*L5804/100</x:f>
      </x:c>
      <x:c r="O5804" s="6">
        <x:f>H5804-N5804</x:f>
      </x:c>
    </x:row>
    <x:row r="5805" spans="1:25">
      <x:c r="A5805" s="0" t="s">
        <x:v>67</x:v>
      </x:c>
      <x:c r="B5805" s="0" t="n">
        <x:v>3299</x:v>
      </x:c>
      <x:c r="C5805" s="0" t="s">
        <x:v>21</x:v>
      </x:c>
      <x:c r="D5805" s="0" t="s">
        <x:v>28</x:v>
      </x:c>
      <x:c r="E5805" s="0" t="s">
        <x:v>23</x:v>
      </x:c>
      <x:c r="F5805" s="0" t="s">
        <x:v>26</x:v>
      </x:c>
      <x:c r="G5805" s="0" t="n">
        <x:v>117</x:v>
      </x:c>
      <x:c r="H5805" s="4" t="n">
        <x:v>177.84</x:v>
      </x:c>
      <x:c r="I5805" s="4" t="n">
        <x:v>117</x:v>
      </x:c>
      <x:c r="J5805" s="4" t="n">
        <x:v>1.52</x:v>
      </x:c>
      <x:c r="K5805" s="4">
        <x:f>I5805*J5805</x:f>
      </x:c>
      <x:c r="L5805" s="4" t="n">
        <x:v>255.292</x:v>
      </x:c>
      <x:c r="M5805" s="5">
        <x:f>J5805/3.234*100</x:f>
      </x:c>
      <x:c r="N5805" s="6">
        <x:f>M5805*L5805/100</x:f>
      </x:c>
      <x:c r="O5805" s="6">
        <x:f>H5805-N5805</x:f>
      </x:c>
    </x:row>
    <x:row r="5806" spans="1:25">
      <x:c r="A5806" s="0" t="s">
        <x:v>66</x:v>
      </x:c>
      <x:c r="B5806" s="0" t="n">
        <x:v>3300</x:v>
      </x:c>
      <x:c r="C5806" s="0" t="s">
        <x:v>21</x:v>
      </x:c>
      <x:c r="D5806" s="0" t="s">
        <x:v>22</x:v>
      </x:c>
      <x:c r="E5806" s="0" t="s">
        <x:v>23</x:v>
      </x:c>
      <x:c r="F5806" s="0" t="s">
        <x:v>20</x:v>
      </x:c>
      <x:c r="G5806" s="0" t="n">
        <x:v>149</x:v>
      </x:c>
      <x:c r="H5806" s="4" t="n">
        <x:v>39.897</x:v>
      </x:c>
      <x:c r="I5806" s="4" t="n">
        <x:v>149</x:v>
      </x:c>
      <x:c r="J5806" s="4" t="n">
        <x:v>0.268</x:v>
      </x:c>
      <x:c r="K5806" s="4">
        <x:f>I5806*J5806</x:f>
      </x:c>
      <x:c r="L5806" s="4" t="n">
        <x:v>340.744</x:v>
      </x:c>
      <x:c r="M5806" s="5">
        <x:f>J5806/3.349*100</x:f>
      </x:c>
      <x:c r="N5806" s="6">
        <x:f>M5806*L5806/100</x:f>
      </x:c>
      <x:c r="O5806" s="6">
        <x:f>H5806-N5806</x:f>
      </x:c>
    </x:row>
    <x:row r="5807" spans="1:25">
      <x:c r="A5807" s="0" t="s">
        <x:v>66</x:v>
      </x:c>
      <x:c r="B5807" s="0" t="n">
        <x:v>3300</x:v>
      </x:c>
      <x:c r="C5807" s="0" t="s">
        <x:v>21</x:v>
      </x:c>
      <x:c r="D5807" s="0" t="s">
        <x:v>22</x:v>
      </x:c>
      <x:c r="E5807" s="0" t="s">
        <x:v>23</x:v>
      </x:c>
      <x:c r="F5807" s="0" t="s">
        <x:v>20</x:v>
      </x:c>
      <x:c r="G5807" s="0" t="n">
        <x:v>149</x:v>
      </x:c>
      <x:c r="H5807" s="4" t="n">
        <x:v>43.384</x:v>
      </x:c>
      <x:c r="I5807" s="4" t="n">
        <x:v>149</x:v>
      </x:c>
      <x:c r="J5807" s="4" t="n">
        <x:v>0.291</x:v>
      </x:c>
      <x:c r="K5807" s="4">
        <x:f>I5807*J5807</x:f>
      </x:c>
      <x:c r="L5807" s="4" t="n">
        <x:v>340.744</x:v>
      </x:c>
      <x:c r="M5807" s="5">
        <x:f>J5807/3.349*100</x:f>
      </x:c>
      <x:c r="N5807" s="6">
        <x:f>M5807*L5807/100</x:f>
      </x:c>
      <x:c r="O5807" s="6">
        <x:f>H5807-N5807</x:f>
      </x:c>
    </x:row>
    <x:row r="5808" spans="1:25">
      <x:c r="A5808" s="0" t="s">
        <x:v>66</x:v>
      </x:c>
      <x:c r="B5808" s="0" t="n">
        <x:v>3300</x:v>
      </x:c>
      <x:c r="C5808" s="0" t="s">
        <x:v>21</x:v>
      </x:c>
      <x:c r="D5808" s="0" t="s">
        <x:v>22</x:v>
      </x:c>
      <x:c r="E5808" s="0" t="s">
        <x:v>23</x:v>
      </x:c>
      <x:c r="F5808" s="0" t="s">
        <x:v>20</x:v>
      </x:c>
      <x:c r="G5808" s="0" t="n">
        <x:v>149</x:v>
      </x:c>
      <x:c r="H5808" s="4" t="n">
        <x:v>43.384</x:v>
      </x:c>
      <x:c r="I5808" s="4" t="n">
        <x:v>149</x:v>
      </x:c>
      <x:c r="J5808" s="4" t="n">
        <x:v>0.291</x:v>
      </x:c>
      <x:c r="K5808" s="4">
        <x:f>I5808*J5808</x:f>
      </x:c>
      <x:c r="L5808" s="4" t="n">
        <x:v>340.744</x:v>
      </x:c>
      <x:c r="M5808" s="5">
        <x:f>J5808/3.349*100</x:f>
      </x:c>
      <x:c r="N5808" s="6">
        <x:f>M5808*L5808/100</x:f>
      </x:c>
      <x:c r="O5808" s="6">
        <x:f>H5808-N5808</x:f>
      </x:c>
    </x:row>
    <x:row r="5809" spans="1:25">
      <x:c r="A5809" s="0" t="s">
        <x:v>66</x:v>
      </x:c>
      <x:c r="B5809" s="0" t="n">
        <x:v>3300</x:v>
      </x:c>
      <x:c r="C5809" s="0" t="s">
        <x:v>21</x:v>
      </x:c>
      <x:c r="D5809" s="0" t="s">
        <x:v>22</x:v>
      </x:c>
      <x:c r="E5809" s="0" t="s">
        <x:v>23</x:v>
      </x:c>
      <x:c r="F5809" s="0" t="s">
        <x:v>20</x:v>
      </x:c>
      <x:c r="G5809" s="0" t="n">
        <x:v>149</x:v>
      </x:c>
      <x:c r="H5809" s="4" t="n">
        <x:v>20.46</x:v>
      </x:c>
      <x:c r="I5809" s="4" t="n">
        <x:v>149</x:v>
      </x:c>
      <x:c r="J5809" s="4" t="n">
        <x:v>0.137</x:v>
      </x:c>
      <x:c r="K5809" s="4">
        <x:f>I5809*J5809</x:f>
      </x:c>
      <x:c r="L5809" s="4" t="n">
        <x:v>340.744</x:v>
      </x:c>
      <x:c r="M5809" s="5">
        <x:f>J5809/3.349*100</x:f>
      </x:c>
      <x:c r="N5809" s="6">
        <x:f>M5809*L5809/100</x:f>
      </x:c>
      <x:c r="O5809" s="6">
        <x:f>H5809-N5809</x:f>
      </x:c>
    </x:row>
    <x:row r="5810" spans="1:25">
      <x:c r="A5810" s="0" t="s">
        <x:v>66</x:v>
      </x:c>
      <x:c r="B5810" s="0" t="n">
        <x:v>3300</x:v>
      </x:c>
      <x:c r="C5810" s="0" t="s">
        <x:v>21</x:v>
      </x:c>
      <x:c r="D5810" s="0" t="s">
        <x:v>22</x:v>
      </x:c>
      <x:c r="E5810" s="0" t="s">
        <x:v>23</x:v>
      </x:c>
      <x:c r="F5810" s="0" t="s">
        <x:v>20</x:v>
      </x:c>
      <x:c r="G5810" s="0" t="n">
        <x:v>149</x:v>
      </x:c>
      <x:c r="H5810" s="4" t="n">
        <x:v>43.384</x:v>
      </x:c>
      <x:c r="I5810" s="4" t="n">
        <x:v>149</x:v>
      </x:c>
      <x:c r="J5810" s="4" t="n">
        <x:v>0.291</x:v>
      </x:c>
      <x:c r="K5810" s="4">
        <x:f>I5810*J5810</x:f>
      </x:c>
      <x:c r="L5810" s="4" t="n">
        <x:v>340.744</x:v>
      </x:c>
      <x:c r="M5810" s="5">
        <x:f>J5810/3.349*100</x:f>
      </x:c>
      <x:c r="N5810" s="6">
        <x:f>M5810*L5810/100</x:f>
      </x:c>
      <x:c r="O5810" s="6">
        <x:f>H5810-N5810</x:f>
      </x:c>
    </x:row>
    <x:row r="5811" spans="1:25">
      <x:c r="A5811" s="0" t="s">
        <x:v>66</x:v>
      </x:c>
      <x:c r="B5811" s="0" t="n">
        <x:v>3300</x:v>
      </x:c>
      <x:c r="C5811" s="0" t="s">
        <x:v>21</x:v>
      </x:c>
      <x:c r="D5811" s="0" t="s">
        <x:v>22</x:v>
      </x:c>
      <x:c r="E5811" s="0" t="s">
        <x:v>23</x:v>
      </x:c>
      <x:c r="F5811" s="0" t="s">
        <x:v>20</x:v>
      </x:c>
      <x:c r="G5811" s="0" t="n">
        <x:v>149</x:v>
      </x:c>
      <x:c r="H5811" s="4" t="n">
        <x:v>43.384</x:v>
      </x:c>
      <x:c r="I5811" s="4" t="n">
        <x:v>149</x:v>
      </x:c>
      <x:c r="J5811" s="4" t="n">
        <x:v>0.291</x:v>
      </x:c>
      <x:c r="K5811" s="4">
        <x:f>I5811*J5811</x:f>
      </x:c>
      <x:c r="L5811" s="4" t="n">
        <x:v>340.744</x:v>
      </x:c>
      <x:c r="M5811" s="5">
        <x:f>J5811/3.349*100</x:f>
      </x:c>
      <x:c r="N5811" s="6">
        <x:f>M5811*L5811/100</x:f>
      </x:c>
      <x:c r="O5811" s="6">
        <x:f>H5811-N5811</x:f>
      </x:c>
    </x:row>
    <x:row r="5812" spans="1:25">
      <x:c r="A5812" s="0" t="s">
        <x:v>66</x:v>
      </x:c>
      <x:c r="B5812" s="0" t="n">
        <x:v>3300</x:v>
      </x:c>
      <x:c r="C5812" s="0" t="s">
        <x:v>21</x:v>
      </x:c>
      <x:c r="D5812" s="0" t="s">
        <x:v>28</x:v>
      </x:c>
      <x:c r="E5812" s="0" t="s">
        <x:v>19</x:v>
      </x:c>
      <x:c r="F5812" s="0" t="s">
        <x:v>26</x:v>
      </x:c>
      <x:c r="G5812" s="0" t="n">
        <x:v>149</x:v>
      </x:c>
      <x:c r="H5812" s="4" t="n">
        <x:v>38.74</x:v>
      </x:c>
      <x:c r="I5812" s="4" t="n">
        <x:v>149</x:v>
      </x:c>
      <x:c r="J5812" s="4" t="n">
        <x:v>0.26</x:v>
      </x:c>
      <x:c r="K5812" s="4">
        <x:f>I5812*J5812</x:f>
      </x:c>
      <x:c r="L5812" s="4" t="n">
        <x:v>340.744</x:v>
      </x:c>
      <x:c r="M5812" s="5">
        <x:f>J5812/3.349*100</x:f>
      </x:c>
      <x:c r="N5812" s="6">
        <x:f>M5812*L5812/100</x:f>
      </x:c>
      <x:c r="O5812" s="6">
        <x:f>H5812-N5812</x:f>
      </x:c>
    </x:row>
    <x:row r="5813" spans="1:25">
      <x:c r="A5813" s="0" t="s">
        <x:v>66</x:v>
      </x:c>
      <x:c r="B5813" s="0" t="n">
        <x:v>3300</x:v>
      </x:c>
      <x:c r="C5813" s="0" t="s">
        <x:v>21</x:v>
      </x:c>
      <x:c r="D5813" s="0" t="s">
        <x:v>28</x:v>
      </x:c>
      <x:c r="E5813" s="0" t="s">
        <x:v>23</x:v>
      </x:c>
      <x:c r="F5813" s="0" t="s">
        <x:v>26</x:v>
      </x:c>
      <x:c r="G5813" s="0" t="n">
        <x:v>149</x:v>
      </x:c>
      <x:c r="H5813" s="4" t="n">
        <x:v>226.479</x:v>
      </x:c>
      <x:c r="I5813" s="4" t="n">
        <x:v>149</x:v>
      </x:c>
      <x:c r="J5813" s="4" t="n">
        <x:v>1.52</x:v>
      </x:c>
      <x:c r="K5813" s="4">
        <x:f>I5813*J5813</x:f>
      </x:c>
      <x:c r="L5813" s="4" t="n">
        <x:v>340.744</x:v>
      </x:c>
      <x:c r="M5813" s="5">
        <x:f>J5813/3.349*100</x:f>
      </x:c>
      <x:c r="N5813" s="6">
        <x:f>M5813*L5813/100</x:f>
      </x:c>
      <x:c r="O5813" s="6">
        <x:f>H5813-N5813</x:f>
      </x:c>
    </x:row>
    <x:row r="5814" spans="1:25">
      <x:c r="A5814" s="0" t="s">
        <x:v>146</x:v>
      </x:c>
      <x:c r="B5814" s="0" t="n">
        <x:v>3301</x:v>
      </x:c>
      <x:c r="C5814" s="0" t="s">
        <x:v>21</x:v>
      </x:c>
      <x:c r="D5814" s="0" t="s">
        <x:v>22</x:v>
      </x:c>
      <x:c r="E5814" s="0" t="s">
        <x:v>23</x:v>
      </x:c>
      <x:c r="F5814" s="0" t="s">
        <x:v>20</x:v>
      </x:c>
      <x:c r="G5814" s="0" t="n">
        <x:v>142</x:v>
      </x:c>
      <x:c r="H5814" s="4" t="n">
        <x:v>43.384</x:v>
      </x:c>
      <x:c r="I5814" s="4" t="n">
        <x:v>142</x:v>
      </x:c>
      <x:c r="J5814" s="4" t="n">
        <x:v>0.306</x:v>
      </x:c>
      <x:c r="K5814" s="4">
        <x:f>I5814*J5814</x:f>
      </x:c>
      <x:c r="L5814" s="4" t="n">
        <x:v>317.525</x:v>
      </x:c>
      <x:c r="M5814" s="5">
        <x:f>J5814/3.039*100</x:f>
      </x:c>
      <x:c r="N5814" s="6">
        <x:f>M5814*L5814/100</x:f>
      </x:c>
      <x:c r="O5814" s="6">
        <x:f>H5814-N5814</x:f>
      </x:c>
    </x:row>
    <x:row r="5815" spans="1:25">
      <x:c r="A5815" s="0" t="s">
        <x:v>146</x:v>
      </x:c>
      <x:c r="B5815" s="0" t="n">
        <x:v>3301</x:v>
      </x:c>
      <x:c r="C5815" s="0" t="s">
        <x:v>21</x:v>
      </x:c>
      <x:c r="D5815" s="0" t="s">
        <x:v>22</x:v>
      </x:c>
      <x:c r="E5815" s="0" t="s">
        <x:v>23</x:v>
      </x:c>
      <x:c r="F5815" s="0" t="s">
        <x:v>20</x:v>
      </x:c>
      <x:c r="G5815" s="0" t="n">
        <x:v>142</x:v>
      </x:c>
      <x:c r="H5815" s="4" t="n">
        <x:v>43.384</x:v>
      </x:c>
      <x:c r="I5815" s="4" t="n">
        <x:v>142</x:v>
      </x:c>
      <x:c r="J5815" s="4" t="n">
        <x:v>0.306</x:v>
      </x:c>
      <x:c r="K5815" s="4">
        <x:f>I5815*J5815</x:f>
      </x:c>
      <x:c r="L5815" s="4" t="n">
        <x:v>317.525</x:v>
      </x:c>
      <x:c r="M5815" s="5">
        <x:f>J5815/3.039*100</x:f>
      </x:c>
      <x:c r="N5815" s="6">
        <x:f>M5815*L5815/100</x:f>
      </x:c>
      <x:c r="O5815" s="6">
        <x:f>H5815-N5815</x:f>
      </x:c>
    </x:row>
    <x:row r="5816" spans="1:25">
      <x:c r="A5816" s="0" t="s">
        <x:v>146</x:v>
      </x:c>
      <x:c r="B5816" s="0" t="n">
        <x:v>3301</x:v>
      </x:c>
      <x:c r="C5816" s="0" t="s">
        <x:v>21</x:v>
      </x:c>
      <x:c r="D5816" s="0" t="s">
        <x:v>22</x:v>
      </x:c>
      <x:c r="E5816" s="0" t="s">
        <x:v>23</x:v>
      </x:c>
      <x:c r="F5816" s="0" t="s">
        <x:v>20</x:v>
      </x:c>
      <x:c r="G5816" s="0" t="n">
        <x:v>142</x:v>
      </x:c>
      <x:c r="H5816" s="4" t="n">
        <x:v>8.525</x:v>
      </x:c>
      <x:c r="I5816" s="4" t="n">
        <x:v>142</x:v>
      </x:c>
      <x:c r="J5816" s="4" t="n">
        <x:v>0.06</x:v>
      </x:c>
      <x:c r="K5816" s="4">
        <x:f>I5816*J5816</x:f>
      </x:c>
      <x:c r="L5816" s="4" t="n">
        <x:v>317.525</x:v>
      </x:c>
      <x:c r="M5816" s="5">
        <x:f>J5816/3.039*100</x:f>
      </x:c>
      <x:c r="N5816" s="6">
        <x:f>M5816*L5816/100</x:f>
      </x:c>
      <x:c r="O5816" s="6">
        <x:f>H5816-N5816</x:f>
      </x:c>
    </x:row>
    <x:row r="5817" spans="1:25">
      <x:c r="A5817" s="0" t="s">
        <x:v>146</x:v>
      </x:c>
      <x:c r="B5817" s="0" t="n">
        <x:v>3301</x:v>
      </x:c>
      <x:c r="C5817" s="0" t="s">
        <x:v>21</x:v>
      </x:c>
      <x:c r="D5817" s="0" t="s">
        <x:v>22</x:v>
      </x:c>
      <x:c r="E5817" s="0" t="s">
        <x:v>23</x:v>
      </x:c>
      <x:c r="F5817" s="0" t="s">
        <x:v>20</x:v>
      </x:c>
      <x:c r="G5817" s="0" t="n">
        <x:v>142</x:v>
      </x:c>
      <x:c r="H5817" s="4" t="n">
        <x:v>39.897</x:v>
      </x:c>
      <x:c r="I5817" s="4" t="n">
        <x:v>142</x:v>
      </x:c>
      <x:c r="J5817" s="4" t="n">
        <x:v>0.281</x:v>
      </x:c>
      <x:c r="K5817" s="4">
        <x:f>I5817*J5817</x:f>
      </x:c>
      <x:c r="L5817" s="4" t="n">
        <x:v>317.525</x:v>
      </x:c>
      <x:c r="M5817" s="5">
        <x:f>J5817/3.039*100</x:f>
      </x:c>
      <x:c r="N5817" s="6">
        <x:f>M5817*L5817/100</x:f>
      </x:c>
      <x:c r="O5817" s="6">
        <x:f>H5817-N5817</x:f>
      </x:c>
    </x:row>
    <x:row r="5818" spans="1:25">
      <x:c r="A5818" s="0" t="s">
        <x:v>146</x:v>
      </x:c>
      <x:c r="B5818" s="0" t="n">
        <x:v>3301</x:v>
      </x:c>
      <x:c r="C5818" s="0" t="s">
        <x:v>21</x:v>
      </x:c>
      <x:c r="D5818" s="0" t="s">
        <x:v>22</x:v>
      </x:c>
      <x:c r="E5818" s="0" t="s">
        <x:v>23</x:v>
      </x:c>
      <x:c r="F5818" s="0" t="s">
        <x:v>20</x:v>
      </x:c>
      <x:c r="G5818" s="0" t="n">
        <x:v>142</x:v>
      </x:c>
      <x:c r="H5818" s="4" t="n">
        <x:v>43.384</x:v>
      </x:c>
      <x:c r="I5818" s="4" t="n">
        <x:v>142</x:v>
      </x:c>
      <x:c r="J5818" s="4" t="n">
        <x:v>0.306</x:v>
      </x:c>
      <x:c r="K5818" s="4">
        <x:f>I5818*J5818</x:f>
      </x:c>
      <x:c r="L5818" s="4" t="n">
        <x:v>317.525</x:v>
      </x:c>
      <x:c r="M5818" s="5">
        <x:f>J5818/3.039*100</x:f>
      </x:c>
      <x:c r="N5818" s="6">
        <x:f>M5818*L5818/100</x:f>
      </x:c>
      <x:c r="O5818" s="6">
        <x:f>H5818-N5818</x:f>
      </x:c>
    </x:row>
    <x:row r="5819" spans="1:25">
      <x:c r="A5819" s="0" t="s">
        <x:v>146</x:v>
      </x:c>
      <x:c r="B5819" s="0" t="n">
        <x:v>3301</x:v>
      </x:c>
      <x:c r="C5819" s="0" t="s">
        <x:v>21</x:v>
      </x:c>
      <x:c r="D5819" s="0" t="s">
        <x:v>28</x:v>
      </x:c>
      <x:c r="E5819" s="0" t="s">
        <x:v>19</x:v>
      </x:c>
      <x:c r="F5819" s="0" t="s">
        <x:v>26</x:v>
      </x:c>
      <x:c r="G5819" s="0" t="n">
        <x:v>142</x:v>
      </x:c>
      <x:c r="H5819" s="4" t="n">
        <x:v>36.92</x:v>
      </x:c>
      <x:c r="I5819" s="4" t="n">
        <x:v>142</x:v>
      </x:c>
      <x:c r="J5819" s="4" t="n">
        <x:v>0.26</x:v>
      </x:c>
      <x:c r="K5819" s="4">
        <x:f>I5819*J5819</x:f>
      </x:c>
      <x:c r="L5819" s="4" t="n">
        <x:v>317.525</x:v>
      </x:c>
      <x:c r="M5819" s="5">
        <x:f>J5819/3.039*100</x:f>
      </x:c>
      <x:c r="N5819" s="6">
        <x:f>M5819*L5819/100</x:f>
      </x:c>
      <x:c r="O5819" s="6">
        <x:f>H5819-N5819</x:f>
      </x:c>
    </x:row>
    <x:row r="5820" spans="1:25">
      <x:c r="A5820" s="0" t="s">
        <x:v>146</x:v>
      </x:c>
      <x:c r="B5820" s="0" t="n">
        <x:v>3301</x:v>
      </x:c>
      <x:c r="C5820" s="0" t="s">
        <x:v>21</x:v>
      </x:c>
      <x:c r="D5820" s="0" t="s">
        <x:v>28</x:v>
      </x:c>
      <x:c r="E5820" s="0" t="s">
        <x:v>23</x:v>
      </x:c>
      <x:c r="F5820" s="0" t="s">
        <x:v>26</x:v>
      </x:c>
      <x:c r="G5820" s="0" t="n">
        <x:v>142</x:v>
      </x:c>
      <x:c r="H5820" s="4" t="n">
        <x:v>215.839</x:v>
      </x:c>
      <x:c r="I5820" s="4" t="n">
        <x:v>142</x:v>
      </x:c>
      <x:c r="J5820" s="4" t="n">
        <x:v>1.52</x:v>
      </x:c>
      <x:c r="K5820" s="4">
        <x:f>I5820*J5820</x:f>
      </x:c>
      <x:c r="L5820" s="4" t="n">
        <x:v>317.525</x:v>
      </x:c>
      <x:c r="M5820" s="5">
        <x:f>J5820/3.039*100</x:f>
      </x:c>
      <x:c r="N5820" s="6">
        <x:f>M5820*L5820/100</x:f>
      </x:c>
      <x:c r="O5820" s="6">
        <x:f>H5820-N5820</x:f>
      </x:c>
    </x:row>
    <x:row r="5821" spans="1:25">
      <x:c r="A5821" s="0" t="s">
        <x:v>65</x:v>
      </x:c>
      <x:c r="B5821" s="0" t="n">
        <x:v>3302</x:v>
      </x:c>
      <x:c r="C5821" s="0" t="s">
        <x:v>21</x:v>
      </x:c>
      <x:c r="D5821" s="0" t="s">
        <x:v>22</x:v>
      </x:c>
      <x:c r="E5821" s="0" t="s">
        <x:v>23</x:v>
      </x:c>
      <x:c r="F5821" s="0" t="s">
        <x:v>20</x:v>
      </x:c>
      <x:c r="G5821" s="0" t="n">
        <x:v>117</x:v>
      </x:c>
      <x:c r="H5821" s="4" t="n">
        <x:v>39.897</x:v>
      </x:c>
      <x:c r="I5821" s="4" t="n">
        <x:v>117</x:v>
      </x:c>
      <x:c r="J5821" s="4" t="n">
        <x:v>0.341</x:v>
      </x:c>
      <x:c r="K5821" s="4">
        <x:f>I5821*J5821</x:f>
      </x:c>
      <x:c r="L5821" s="4" t="n">
        <x:v>259.907</x:v>
      </x:c>
      <x:c r="M5821" s="5">
        <x:f>J5821/3.605*100</x:f>
      </x:c>
      <x:c r="N5821" s="6">
        <x:f>M5821*L5821/100</x:f>
      </x:c>
      <x:c r="O5821" s="6">
        <x:f>H5821-N5821</x:f>
      </x:c>
    </x:row>
    <x:row r="5822" spans="1:25">
      <x:c r="A5822" s="0" t="s">
        <x:v>65</x:v>
      </x:c>
      <x:c r="B5822" s="0" t="n">
        <x:v>3302</x:v>
      </x:c>
      <x:c r="C5822" s="0" t="s">
        <x:v>21</x:v>
      </x:c>
      <x:c r="D5822" s="0" t="s">
        <x:v>22</x:v>
      </x:c>
      <x:c r="E5822" s="0" t="s">
        <x:v>23</x:v>
      </x:c>
      <x:c r="F5822" s="0" t="s">
        <x:v>20</x:v>
      </x:c>
      <x:c r="G5822" s="0" t="n">
        <x:v>117</x:v>
      </x:c>
      <x:c r="H5822" s="4" t="n">
        <x:v>43.384</x:v>
      </x:c>
      <x:c r="I5822" s="4" t="n">
        <x:v>117</x:v>
      </x:c>
      <x:c r="J5822" s="4" t="n">
        <x:v>0.371</x:v>
      </x:c>
      <x:c r="K5822" s="4">
        <x:f>I5822*J5822</x:f>
      </x:c>
      <x:c r="L5822" s="4" t="n">
        <x:v>259.907</x:v>
      </x:c>
      <x:c r="M5822" s="5">
        <x:f>J5822/3.605*100</x:f>
      </x:c>
      <x:c r="N5822" s="6">
        <x:f>M5822*L5822/100</x:f>
      </x:c>
      <x:c r="O5822" s="6">
        <x:f>H5822-N5822</x:f>
      </x:c>
    </x:row>
    <x:row r="5823" spans="1:25">
      <x:c r="A5823" s="0" t="s">
        <x:v>65</x:v>
      </x:c>
      <x:c r="B5823" s="0" t="n">
        <x:v>3302</x:v>
      </x:c>
      <x:c r="C5823" s="0" t="s">
        <x:v>21</x:v>
      </x:c>
      <x:c r="D5823" s="0" t="s">
        <x:v>22</x:v>
      </x:c>
      <x:c r="E5823" s="0" t="s">
        <x:v>23</x:v>
      </x:c>
      <x:c r="F5823" s="0" t="s">
        <x:v>20</x:v>
      </x:c>
      <x:c r="G5823" s="0" t="n">
        <x:v>117</x:v>
      </x:c>
      <x:c r="H5823" s="4" t="n">
        <x:v>43.384</x:v>
      </x:c>
      <x:c r="I5823" s="4" t="n">
        <x:v>117</x:v>
      </x:c>
      <x:c r="J5823" s="4" t="n">
        <x:v>0.371</x:v>
      </x:c>
      <x:c r="K5823" s="4">
        <x:f>I5823*J5823</x:f>
      </x:c>
      <x:c r="L5823" s="4" t="n">
        <x:v>259.907</x:v>
      </x:c>
      <x:c r="M5823" s="5">
        <x:f>J5823/3.605*100</x:f>
      </x:c>
      <x:c r="N5823" s="6">
        <x:f>M5823*L5823/100</x:f>
      </x:c>
      <x:c r="O5823" s="6">
        <x:f>H5823-N5823</x:f>
      </x:c>
    </x:row>
    <x:row r="5824" spans="1:25">
      <x:c r="A5824" s="0" t="s">
        <x:v>65</x:v>
      </x:c>
      <x:c r="B5824" s="0" t="n">
        <x:v>3302</x:v>
      </x:c>
      <x:c r="C5824" s="0" t="s">
        <x:v>21</x:v>
      </x:c>
      <x:c r="D5824" s="0" t="s">
        <x:v>22</x:v>
      </x:c>
      <x:c r="E5824" s="0" t="s">
        <x:v>23</x:v>
      </x:c>
      <x:c r="F5824" s="0" t="s">
        <x:v>20</x:v>
      </x:c>
      <x:c r="G5824" s="0" t="n">
        <x:v>117</x:v>
      </x:c>
      <x:c r="H5824" s="4" t="n">
        <x:v>43.384</x:v>
      </x:c>
      <x:c r="I5824" s="4" t="n">
        <x:v>117</x:v>
      </x:c>
      <x:c r="J5824" s="4" t="n">
        <x:v>0.371</x:v>
      </x:c>
      <x:c r="K5824" s="4">
        <x:f>I5824*J5824</x:f>
      </x:c>
      <x:c r="L5824" s="4" t="n">
        <x:v>259.907</x:v>
      </x:c>
      <x:c r="M5824" s="5">
        <x:f>J5824/3.605*100</x:f>
      </x:c>
      <x:c r="N5824" s="6">
        <x:f>M5824*L5824/100</x:f>
      </x:c>
      <x:c r="O5824" s="6">
        <x:f>H5824-N5824</x:f>
      </x:c>
    </x:row>
    <x:row r="5825" spans="1:25">
      <x:c r="A5825" s="0" t="s">
        <x:v>65</x:v>
      </x:c>
      <x:c r="B5825" s="0" t="n">
        <x:v>3302</x:v>
      </x:c>
      <x:c r="C5825" s="0" t="s">
        <x:v>21</x:v>
      </x:c>
      <x:c r="D5825" s="0" t="s">
        <x:v>22</x:v>
      </x:c>
      <x:c r="E5825" s="0" t="s">
        <x:v>23</x:v>
      </x:c>
      <x:c r="F5825" s="0" t="s">
        <x:v>20</x:v>
      </x:c>
      <x:c r="G5825" s="0" t="n">
        <x:v>117</x:v>
      </x:c>
      <x:c r="H5825" s="4" t="n">
        <x:v>43.384</x:v>
      </x:c>
      <x:c r="I5825" s="4" t="n">
        <x:v>117</x:v>
      </x:c>
      <x:c r="J5825" s="4" t="n">
        <x:v>0.371</x:v>
      </x:c>
      <x:c r="K5825" s="4">
        <x:f>I5825*J5825</x:f>
      </x:c>
      <x:c r="L5825" s="4" t="n">
        <x:v>259.907</x:v>
      </x:c>
      <x:c r="M5825" s="5">
        <x:f>J5825/3.605*100</x:f>
      </x:c>
      <x:c r="N5825" s="6">
        <x:f>M5825*L5825/100</x:f>
      </x:c>
      <x:c r="O5825" s="6">
        <x:f>H5825-N5825</x:f>
      </x:c>
    </x:row>
    <x:row r="5826" spans="1:25">
      <x:c r="A5826" s="0" t="s">
        <x:v>65</x:v>
      </x:c>
      <x:c r="B5826" s="0" t="n">
        <x:v>3302</x:v>
      </x:c>
      <x:c r="C5826" s="0" t="s">
        <x:v>21</x:v>
      </x:c>
      <x:c r="D5826" s="0" t="s">
        <x:v>28</x:v>
      </x:c>
      <x:c r="E5826" s="0" t="s">
        <x:v>19</x:v>
      </x:c>
      <x:c r="F5826" s="0" t="s">
        <x:v>26</x:v>
      </x:c>
      <x:c r="G5826" s="0" t="n">
        <x:v>117</x:v>
      </x:c>
      <x:c r="H5826" s="4" t="n">
        <x:v>30.425</x:v>
      </x:c>
      <x:c r="I5826" s="4" t="n">
        <x:v>117</x:v>
      </x:c>
      <x:c r="J5826" s="4" t="n">
        <x:v>0.26</x:v>
      </x:c>
      <x:c r="K5826" s="4">
        <x:f>I5826*J5826</x:f>
      </x:c>
      <x:c r="L5826" s="4" t="n">
        <x:v>259.907</x:v>
      </x:c>
      <x:c r="M5826" s="5">
        <x:f>J5826/3.605*100</x:f>
      </x:c>
      <x:c r="N5826" s="6">
        <x:f>M5826*L5826/100</x:f>
      </x:c>
      <x:c r="O5826" s="6">
        <x:f>H5826-N5826</x:f>
      </x:c>
    </x:row>
    <x:row r="5827" spans="1:25">
      <x:c r="A5827" s="0" t="s">
        <x:v>65</x:v>
      </x:c>
      <x:c r="B5827" s="0" t="n">
        <x:v>3302</x:v>
      </x:c>
      <x:c r="C5827" s="0" t="s">
        <x:v>21</x:v>
      </x:c>
      <x:c r="D5827" s="0" t="s">
        <x:v>28</x:v>
      </x:c>
      <x:c r="E5827" s="0" t="s">
        <x:v>23</x:v>
      </x:c>
      <x:c r="F5827" s="0" t="s">
        <x:v>26</x:v>
      </x:c>
      <x:c r="G5827" s="0" t="n">
        <x:v>117</x:v>
      </x:c>
      <x:c r="H5827" s="4" t="n">
        <x:v>177.84</x:v>
      </x:c>
      <x:c r="I5827" s="4" t="n">
        <x:v>117</x:v>
      </x:c>
      <x:c r="J5827" s="4" t="n">
        <x:v>1.52</x:v>
      </x:c>
      <x:c r="K5827" s="4">
        <x:f>I5827*J5827</x:f>
      </x:c>
      <x:c r="L5827" s="4" t="n">
        <x:v>259.907</x:v>
      </x:c>
      <x:c r="M5827" s="5">
        <x:f>J5827/3.605*100</x:f>
      </x:c>
      <x:c r="N5827" s="6">
        <x:f>M5827*L5827/100</x:f>
      </x:c>
      <x:c r="O5827" s="6">
        <x:f>H5827-N5827</x:f>
      </x:c>
    </x:row>
    <x:row r="5828" spans="1:25">
      <x:c r="A5828" s="0" t="s">
        <x:v>89</x:v>
      </x:c>
      <x:c r="B5828" s="0" t="n">
        <x:v>3303</x:v>
      </x:c>
      <x:c r="C5828" s="0" t="s">
        <x:v>21</x:v>
      </x:c>
      <x:c r="D5828" s="0" t="s">
        <x:v>22</x:v>
      </x:c>
      <x:c r="E5828" s="0" t="s">
        <x:v>23</x:v>
      </x:c>
      <x:c r="F5828" s="0" t="s">
        <x:v>20</x:v>
      </x:c>
      <x:c r="G5828" s="0" t="n">
        <x:v>117</x:v>
      </x:c>
      <x:c r="H5828" s="4" t="n">
        <x:v>43.384</x:v>
      </x:c>
      <x:c r="I5828" s="4" t="n">
        <x:v>117</x:v>
      </x:c>
      <x:c r="J5828" s="4" t="n">
        <x:v>0.371</x:v>
      </x:c>
      <x:c r="K5828" s="4">
        <x:f>I5828*J5828</x:f>
      </x:c>
      <x:c r="L5828" s="4" t="n">
        <x:v>265.121</x:v>
      </x:c>
      <x:c r="M5828" s="5">
        <x:f>J5828/2.863*100</x:f>
      </x:c>
      <x:c r="N5828" s="6">
        <x:f>M5828*L5828/100</x:f>
      </x:c>
      <x:c r="O5828" s="6">
        <x:f>H5828-N5828</x:f>
      </x:c>
    </x:row>
    <x:row r="5829" spans="1:25">
      <x:c r="A5829" s="0" t="s">
        <x:v>89</x:v>
      </x:c>
      <x:c r="B5829" s="0" t="n">
        <x:v>3303</x:v>
      </x:c>
      <x:c r="C5829" s="0" t="s">
        <x:v>21</x:v>
      </x:c>
      <x:c r="D5829" s="0" t="s">
        <x:v>22</x:v>
      </x:c>
      <x:c r="E5829" s="0" t="s">
        <x:v>23</x:v>
      </x:c>
      <x:c r="F5829" s="0" t="s">
        <x:v>20</x:v>
      </x:c>
      <x:c r="G5829" s="0" t="n">
        <x:v>117</x:v>
      </x:c>
      <x:c r="H5829" s="4" t="n">
        <x:v>39.897</x:v>
      </x:c>
      <x:c r="I5829" s="4" t="n">
        <x:v>117</x:v>
      </x:c>
      <x:c r="J5829" s="4" t="n">
        <x:v>0.341</x:v>
      </x:c>
      <x:c r="K5829" s="4">
        <x:f>I5829*J5829</x:f>
      </x:c>
      <x:c r="L5829" s="4" t="n">
        <x:v>265.121</x:v>
      </x:c>
      <x:c r="M5829" s="5">
        <x:f>J5829/2.863*100</x:f>
      </x:c>
      <x:c r="N5829" s="6">
        <x:f>M5829*L5829/100</x:f>
      </x:c>
      <x:c r="O5829" s="6">
        <x:f>H5829-N5829</x:f>
      </x:c>
    </x:row>
    <x:row r="5830" spans="1:25">
      <x:c r="A5830" s="0" t="s">
        <x:v>89</x:v>
      </x:c>
      <x:c r="B5830" s="0" t="n">
        <x:v>3303</x:v>
      </x:c>
      <x:c r="C5830" s="0" t="s">
        <x:v>21</x:v>
      </x:c>
      <x:c r="D5830" s="0" t="s">
        <x:v>22</x:v>
      </x:c>
      <x:c r="E5830" s="0" t="s">
        <x:v>23</x:v>
      </x:c>
      <x:c r="F5830" s="0" t="s">
        <x:v>20</x:v>
      </x:c>
      <x:c r="G5830" s="0" t="n">
        <x:v>117</x:v>
      </x:c>
      <x:c r="H5830" s="4" t="n">
        <x:v>43.384</x:v>
      </x:c>
      <x:c r="I5830" s="4" t="n">
        <x:v>117</x:v>
      </x:c>
      <x:c r="J5830" s="4" t="n">
        <x:v>0.371</x:v>
      </x:c>
      <x:c r="K5830" s="4">
        <x:f>I5830*J5830</x:f>
      </x:c>
      <x:c r="L5830" s="4" t="n">
        <x:v>265.121</x:v>
      </x:c>
      <x:c r="M5830" s="5">
        <x:f>J5830/2.863*100</x:f>
      </x:c>
      <x:c r="N5830" s="6">
        <x:f>M5830*L5830/100</x:f>
      </x:c>
      <x:c r="O5830" s="6">
        <x:f>H5830-N5830</x:f>
      </x:c>
    </x:row>
    <x:row r="5831" spans="1:25">
      <x:c r="A5831" s="0" t="s">
        <x:v>89</x:v>
      </x:c>
      <x:c r="B5831" s="0" t="n">
        <x:v>3303</x:v>
      </x:c>
      <x:c r="C5831" s="0" t="s">
        <x:v>21</x:v>
      </x:c>
      <x:c r="D5831" s="0" t="s">
        <x:v>28</x:v>
      </x:c>
      <x:c r="E5831" s="0" t="s">
        <x:v>19</x:v>
      </x:c>
      <x:c r="F5831" s="0" t="s">
        <x:v>26</x:v>
      </x:c>
      <x:c r="G5831" s="0" t="n">
        <x:v>117</x:v>
      </x:c>
      <x:c r="H5831" s="4" t="n">
        <x:v>30.427</x:v>
      </x:c>
      <x:c r="I5831" s="4" t="n">
        <x:v>117</x:v>
      </x:c>
      <x:c r="J5831" s="4" t="n">
        <x:v>0.26</x:v>
      </x:c>
      <x:c r="K5831" s="4">
        <x:f>I5831*J5831</x:f>
      </x:c>
      <x:c r="L5831" s="4" t="n">
        <x:v>265.121</x:v>
      </x:c>
      <x:c r="M5831" s="5">
        <x:f>J5831/2.863*100</x:f>
      </x:c>
      <x:c r="N5831" s="6">
        <x:f>M5831*L5831/100</x:f>
      </x:c>
      <x:c r="O5831" s="6">
        <x:f>H5831-N5831</x:f>
      </x:c>
    </x:row>
    <x:row r="5832" spans="1:25">
      <x:c r="A5832" s="0" t="s">
        <x:v>89</x:v>
      </x:c>
      <x:c r="B5832" s="0" t="n">
        <x:v>3303</x:v>
      </x:c>
      <x:c r="C5832" s="0" t="s">
        <x:v>21</x:v>
      </x:c>
      <x:c r="D5832" s="0" t="s">
        <x:v>28</x:v>
      </x:c>
      <x:c r="E5832" s="0" t="s">
        <x:v>23</x:v>
      </x:c>
      <x:c r="F5832" s="0" t="s">
        <x:v>26</x:v>
      </x:c>
      <x:c r="G5832" s="0" t="n">
        <x:v>117</x:v>
      </x:c>
      <x:c r="H5832" s="4" t="n">
        <x:v>177.84</x:v>
      </x:c>
      <x:c r="I5832" s="4" t="n">
        <x:v>117</x:v>
      </x:c>
      <x:c r="J5832" s="4" t="n">
        <x:v>1.52</x:v>
      </x:c>
      <x:c r="K5832" s="4">
        <x:f>I5832*J5832</x:f>
      </x:c>
      <x:c r="L5832" s="4" t="n">
        <x:v>265.121</x:v>
      </x:c>
      <x:c r="M5832" s="5">
        <x:f>J5832/2.863*100</x:f>
      </x:c>
      <x:c r="N5832" s="6">
        <x:f>M5832*L5832/100</x:f>
      </x:c>
      <x:c r="O5832" s="6">
        <x:f>H5832-N5832</x:f>
      </x:c>
    </x:row>
    <x:row r="5833" spans="1:25">
      <x:c r="A5833" s="0" t="s">
        <x:v>69</x:v>
      </x:c>
      <x:c r="B5833" s="0" t="n">
        <x:v>3304</x:v>
      </x:c>
      <x:c r="C5833" s="0" t="s">
        <x:v>21</x:v>
      </x:c>
      <x:c r="D5833" s="0" t="s">
        <x:v>22</x:v>
      </x:c>
      <x:c r="E5833" s="0" t="s">
        <x:v>23</x:v>
      </x:c>
      <x:c r="F5833" s="0" t="s">
        <x:v>20</x:v>
      </x:c>
      <x:c r="G5833" s="0" t="n">
        <x:v>117</x:v>
      </x:c>
      <x:c r="H5833" s="4" t="n">
        <x:v>39.897</x:v>
      </x:c>
      <x:c r="I5833" s="4" t="n">
        <x:v>117</x:v>
      </x:c>
      <x:c r="J5833" s="4" t="n">
        <x:v>0.341</x:v>
      </x:c>
      <x:c r="K5833" s="4">
        <x:f>I5833*J5833</x:f>
      </x:c>
      <x:c r="L5833" s="4" t="n">
        <x:v>258.394</x:v>
      </x:c>
      <x:c r="M5833" s="5">
        <x:f>J5833/2.883*100</x:f>
      </x:c>
      <x:c r="N5833" s="6">
        <x:f>M5833*L5833/100</x:f>
      </x:c>
      <x:c r="O5833" s="6">
        <x:f>H5833-N5833</x:f>
      </x:c>
    </x:row>
    <x:row r="5834" spans="1:25">
      <x:c r="A5834" s="0" t="s">
        <x:v>69</x:v>
      </x:c>
      <x:c r="B5834" s="0" t="n">
        <x:v>3304</x:v>
      </x:c>
      <x:c r="C5834" s="0" t="s">
        <x:v>21</x:v>
      </x:c>
      <x:c r="D5834" s="0" t="s">
        <x:v>22</x:v>
      </x:c>
      <x:c r="E5834" s="0" t="s">
        <x:v>23</x:v>
      </x:c>
      <x:c r="F5834" s="0" t="s">
        <x:v>20</x:v>
      </x:c>
      <x:c r="G5834" s="0" t="n">
        <x:v>117</x:v>
      </x:c>
      <x:c r="H5834" s="4" t="n">
        <x:v>29.696</x:v>
      </x:c>
      <x:c r="I5834" s="4" t="n">
        <x:v>117</x:v>
      </x:c>
      <x:c r="J5834" s="4" t="n">
        <x:v>0.254</x:v>
      </x:c>
      <x:c r="K5834" s="4">
        <x:f>I5834*J5834</x:f>
      </x:c>
      <x:c r="L5834" s="4" t="n">
        <x:v>258.394</x:v>
      </x:c>
      <x:c r="M5834" s="5">
        <x:f>J5834/2.883*100</x:f>
      </x:c>
      <x:c r="N5834" s="6">
        <x:f>M5834*L5834/100</x:f>
      </x:c>
      <x:c r="O5834" s="6">
        <x:f>H5834-N5834</x:f>
      </x:c>
    </x:row>
    <x:row r="5835" spans="1:25">
      <x:c r="A5835" s="0" t="s">
        <x:v>69</x:v>
      </x:c>
      <x:c r="B5835" s="0" t="n">
        <x:v>3304</x:v>
      </x:c>
      <x:c r="C5835" s="0" t="s">
        <x:v>21</x:v>
      </x:c>
      <x:c r="D5835" s="0" t="s">
        <x:v>22</x:v>
      </x:c>
      <x:c r="E5835" s="0" t="s">
        <x:v>23</x:v>
      </x:c>
      <x:c r="F5835" s="0" t="s">
        <x:v>20</x:v>
      </x:c>
      <x:c r="G5835" s="0" t="n">
        <x:v>117</x:v>
      </x:c>
      <x:c r="H5835" s="4" t="n">
        <x:v>29.696</x:v>
      </x:c>
      <x:c r="I5835" s="4" t="n">
        <x:v>117</x:v>
      </x:c>
      <x:c r="J5835" s="4" t="n">
        <x:v>0.254</x:v>
      </x:c>
      <x:c r="K5835" s="4">
        <x:f>I5835*J5835</x:f>
      </x:c>
      <x:c r="L5835" s="4" t="n">
        <x:v>258.394</x:v>
      </x:c>
      <x:c r="M5835" s="5">
        <x:f>J5835/2.883*100</x:f>
      </x:c>
      <x:c r="N5835" s="6">
        <x:f>M5835*L5835/100</x:f>
      </x:c>
      <x:c r="O5835" s="6">
        <x:f>H5835-N5835</x:f>
      </x:c>
    </x:row>
    <x:row r="5836" spans="1:25">
      <x:c r="A5836" s="0" t="s">
        <x:v>69</x:v>
      </x:c>
      <x:c r="B5836" s="0" t="n">
        <x:v>3304</x:v>
      </x:c>
      <x:c r="C5836" s="0" t="s">
        <x:v>21</x:v>
      </x:c>
      <x:c r="D5836" s="0" t="s">
        <x:v>22</x:v>
      </x:c>
      <x:c r="E5836" s="0" t="s">
        <x:v>23</x:v>
      </x:c>
      <x:c r="F5836" s="0" t="s">
        <x:v>20</x:v>
      </x:c>
      <x:c r="G5836" s="0" t="n">
        <x:v>117</x:v>
      </x:c>
      <x:c r="H5836" s="4" t="n">
        <x:v>29.696</x:v>
      </x:c>
      <x:c r="I5836" s="4" t="n">
        <x:v>117</x:v>
      </x:c>
      <x:c r="J5836" s="4" t="n">
        <x:v>0.254</x:v>
      </x:c>
      <x:c r="K5836" s="4">
        <x:f>I5836*J5836</x:f>
      </x:c>
      <x:c r="L5836" s="4" t="n">
        <x:v>258.394</x:v>
      </x:c>
      <x:c r="M5836" s="5">
        <x:f>J5836/2.883*100</x:f>
      </x:c>
      <x:c r="N5836" s="6">
        <x:f>M5836*L5836/100</x:f>
      </x:c>
      <x:c r="O5836" s="6">
        <x:f>H5836-N5836</x:f>
      </x:c>
    </x:row>
    <x:row r="5837" spans="1:25">
      <x:c r="A5837" s="0" t="s">
        <x:v>69</x:v>
      </x:c>
      <x:c r="B5837" s="0" t="n">
        <x:v>3304</x:v>
      </x:c>
      <x:c r="C5837" s="0" t="s">
        <x:v>21</x:v>
      </x:c>
      <x:c r="D5837" s="0" t="s">
        <x:v>28</x:v>
      </x:c>
      <x:c r="E5837" s="0" t="s">
        <x:v>19</x:v>
      </x:c>
      <x:c r="F5837" s="0" t="s">
        <x:v>26</x:v>
      </x:c>
      <x:c r="G5837" s="0" t="n">
        <x:v>117</x:v>
      </x:c>
      <x:c r="H5837" s="4" t="n">
        <x:v>30.429</x:v>
      </x:c>
      <x:c r="I5837" s="4" t="n">
        <x:v>117</x:v>
      </x:c>
      <x:c r="J5837" s="4" t="n">
        <x:v>0.26</x:v>
      </x:c>
      <x:c r="K5837" s="4">
        <x:f>I5837*J5837</x:f>
      </x:c>
      <x:c r="L5837" s="4" t="n">
        <x:v>258.394</x:v>
      </x:c>
      <x:c r="M5837" s="5">
        <x:f>J5837/2.883*100</x:f>
      </x:c>
      <x:c r="N5837" s="6">
        <x:f>M5837*L5837/100</x:f>
      </x:c>
      <x:c r="O5837" s="6">
        <x:f>H5837-N5837</x:f>
      </x:c>
    </x:row>
    <x:row r="5838" spans="1:25">
      <x:c r="A5838" s="0" t="s">
        <x:v>69</x:v>
      </x:c>
      <x:c r="B5838" s="0" t="n">
        <x:v>3304</x:v>
      </x:c>
      <x:c r="C5838" s="0" t="s">
        <x:v>21</x:v>
      </x:c>
      <x:c r="D5838" s="0" t="s">
        <x:v>28</x:v>
      </x:c>
      <x:c r="E5838" s="0" t="s">
        <x:v>23</x:v>
      </x:c>
      <x:c r="F5838" s="0" t="s">
        <x:v>26</x:v>
      </x:c>
      <x:c r="G5838" s="0" t="n">
        <x:v>117</x:v>
      </x:c>
      <x:c r="H5838" s="4" t="n">
        <x:v>177.84</x:v>
      </x:c>
      <x:c r="I5838" s="4" t="n">
        <x:v>117</x:v>
      </x:c>
      <x:c r="J5838" s="4" t="n">
        <x:v>1.52</x:v>
      </x:c>
      <x:c r="K5838" s="4">
        <x:f>I5838*J5838</x:f>
      </x:c>
      <x:c r="L5838" s="4" t="n">
        <x:v>258.394</x:v>
      </x:c>
      <x:c r="M5838" s="5">
        <x:f>J5838/2.883*100</x:f>
      </x:c>
      <x:c r="N5838" s="6">
        <x:f>M5838*L5838/100</x:f>
      </x:c>
      <x:c r="O5838" s="6">
        <x:f>H5838-N5838</x:f>
      </x:c>
    </x:row>
    <x:row r="5839" spans="1:25">
      <x:c r="A5839" s="0" t="s">
        <x:v>125</x:v>
      </x:c>
      <x:c r="B5839" s="0" t="n">
        <x:v>3305</x:v>
      </x:c>
      <x:c r="C5839" s="0" t="s">
        <x:v>21</x:v>
      </x:c>
      <x:c r="D5839" s="0" t="s">
        <x:v>22</x:v>
      </x:c>
      <x:c r="E5839" s="0" t="s">
        <x:v>23</x:v>
      </x:c>
      <x:c r="F5839" s="0" t="s">
        <x:v>20</x:v>
      </x:c>
      <x:c r="G5839" s="0" t="n">
        <x:v>117</x:v>
      </x:c>
      <x:c r="H5839" s="4" t="n">
        <x:v>39.897</x:v>
      </x:c>
      <x:c r="I5839" s="4" t="n">
        <x:v>117</x:v>
      </x:c>
      <x:c r="J5839" s="4" t="n">
        <x:v>0.341</x:v>
      </x:c>
      <x:c r="K5839" s="4">
        <x:f>I5839*J5839</x:f>
      </x:c>
      <x:c r="L5839" s="4" t="n">
        <x:v>271.482</x:v>
      </x:c>
      <x:c r="M5839" s="5">
        <x:f>J5839/2.492*100</x:f>
      </x:c>
      <x:c r="N5839" s="6">
        <x:f>M5839*L5839/100</x:f>
      </x:c>
      <x:c r="O5839" s="6">
        <x:f>H5839-N5839</x:f>
      </x:c>
    </x:row>
    <x:row r="5840" spans="1:25">
      <x:c r="A5840" s="0" t="s">
        <x:v>125</x:v>
      </x:c>
      <x:c r="B5840" s="0" t="n">
        <x:v>3305</x:v>
      </x:c>
      <x:c r="C5840" s="0" t="s">
        <x:v>21</x:v>
      </x:c>
      <x:c r="D5840" s="0" t="s">
        <x:v>22</x:v>
      </x:c>
      <x:c r="E5840" s="0" t="s">
        <x:v>23</x:v>
      </x:c>
      <x:c r="F5840" s="0" t="s">
        <x:v>20</x:v>
      </x:c>
      <x:c r="G5840" s="0" t="n">
        <x:v>117</x:v>
      </x:c>
      <x:c r="H5840" s="4" t="n">
        <x:v>43.384</x:v>
      </x:c>
      <x:c r="I5840" s="4" t="n">
        <x:v>117</x:v>
      </x:c>
      <x:c r="J5840" s="4" t="n">
        <x:v>0.371</x:v>
      </x:c>
      <x:c r="K5840" s="4">
        <x:f>I5840*J5840</x:f>
      </x:c>
      <x:c r="L5840" s="4" t="n">
        <x:v>271.482</x:v>
      </x:c>
      <x:c r="M5840" s="5">
        <x:f>J5840/2.492*100</x:f>
      </x:c>
      <x:c r="N5840" s="6">
        <x:f>M5840*L5840/100</x:f>
      </x:c>
      <x:c r="O5840" s="6">
        <x:f>H5840-N5840</x:f>
      </x:c>
    </x:row>
    <x:row r="5841" spans="1:25">
      <x:c r="A5841" s="0" t="s">
        <x:v>125</x:v>
      </x:c>
      <x:c r="B5841" s="0" t="n">
        <x:v>3305</x:v>
      </x:c>
      <x:c r="C5841" s="0" t="s">
        <x:v>21</x:v>
      </x:c>
      <x:c r="D5841" s="0" t="s">
        <x:v>28</x:v>
      </x:c>
      <x:c r="E5841" s="0" t="s">
        <x:v>19</x:v>
      </x:c>
      <x:c r="F5841" s="0" t="s">
        <x:v>26</x:v>
      </x:c>
      <x:c r="G5841" s="0" t="n">
        <x:v>117</x:v>
      </x:c>
      <x:c r="H5841" s="4" t="n">
        <x:v>30.425</x:v>
      </x:c>
      <x:c r="I5841" s="4" t="n">
        <x:v>117</x:v>
      </x:c>
      <x:c r="J5841" s="4" t="n">
        <x:v>0.26</x:v>
      </x:c>
      <x:c r="K5841" s="4">
        <x:f>I5841*J5841</x:f>
      </x:c>
      <x:c r="L5841" s="4" t="n">
        <x:v>271.482</x:v>
      </x:c>
      <x:c r="M5841" s="5">
        <x:f>J5841/2.492*100</x:f>
      </x:c>
      <x:c r="N5841" s="6">
        <x:f>M5841*L5841/100</x:f>
      </x:c>
      <x:c r="O5841" s="6">
        <x:f>H5841-N5841</x:f>
      </x:c>
    </x:row>
    <x:row r="5842" spans="1:25">
      <x:c r="A5842" s="0" t="s">
        <x:v>125</x:v>
      </x:c>
      <x:c r="B5842" s="0" t="n">
        <x:v>3305</x:v>
      </x:c>
      <x:c r="C5842" s="0" t="s">
        <x:v>21</x:v>
      </x:c>
      <x:c r="D5842" s="0" t="s">
        <x:v>28</x:v>
      </x:c>
      <x:c r="E5842" s="0" t="s">
        <x:v>23</x:v>
      </x:c>
      <x:c r="F5842" s="0" t="s">
        <x:v>26</x:v>
      </x:c>
      <x:c r="G5842" s="0" t="n">
        <x:v>117</x:v>
      </x:c>
      <x:c r="H5842" s="4" t="n">
        <x:v>177.84</x:v>
      </x:c>
      <x:c r="I5842" s="4" t="n">
        <x:v>117</x:v>
      </x:c>
      <x:c r="J5842" s="4" t="n">
        <x:v>1.52</x:v>
      </x:c>
      <x:c r="K5842" s="4">
        <x:f>I5842*J5842</x:f>
      </x:c>
      <x:c r="L5842" s="4" t="n">
        <x:v>271.482</x:v>
      </x:c>
      <x:c r="M5842" s="5">
        <x:f>J5842/2.492*100</x:f>
      </x:c>
      <x:c r="N5842" s="6">
        <x:f>M5842*L5842/100</x:f>
      </x:c>
      <x:c r="O5842" s="6">
        <x:f>H5842-N5842</x:f>
      </x:c>
    </x:row>
    <x:row r="5843" spans="1:25">
      <x:c r="A5843" s="0" t="s">
        <x:v>90</x:v>
      </x:c>
      <x:c r="B5843" s="0" t="n">
        <x:v>3306</x:v>
      </x:c>
      <x:c r="C5843" s="0" t="s">
        <x:v>21</x:v>
      </x:c>
      <x:c r="D5843" s="0" t="s">
        <x:v>33</x:v>
      </x:c>
      <x:c r="E5843" s="0" t="s">
        <x:v>73</x:v>
      </x:c>
      <x:c r="F5843" s="0" t="s">
        <x:v>20</x:v>
      </x:c>
      <x:c r="G5843" s="0" t="n">
        <x:v>173</x:v>
      </x:c>
      <x:c r="H5843" s="4" t="n">
        <x:v>46.018</x:v>
      </x:c>
      <x:c r="I5843" s="4" t="n">
        <x:v>173</x:v>
      </x:c>
      <x:c r="J5843" s="4" t="n">
        <x:v>0.266</x:v>
      </x:c>
      <x:c r="K5843" s="4">
        <x:f>I5843*J5843</x:f>
      </x:c>
      <x:c r="L5843" s="4" t="n">
        <x:v>240.68</x:v>
      </x:c>
      <x:c r="M5843" s="5">
        <x:f>J5843/1.475*100</x:f>
      </x:c>
      <x:c r="N5843" s="6">
        <x:f>M5843*L5843/100</x:f>
      </x:c>
      <x:c r="O5843" s="6">
        <x:f>H5843-N5843</x:f>
      </x:c>
    </x:row>
    <x:row r="5844" spans="1:25">
      <x:c r="A5844" s="0" t="s">
        <x:v>90</x:v>
      </x:c>
      <x:c r="B5844" s="0" t="n">
        <x:v>3306</x:v>
      </x:c>
      <x:c r="C5844" s="0" t="s">
        <x:v>21</x:v>
      </x:c>
      <x:c r="D5844" s="0" t="s">
        <x:v>22</x:v>
      </x:c>
      <x:c r="E5844" s="0" t="s">
        <x:v>74</x:v>
      </x:c>
      <x:c r="F5844" s="0" t="s">
        <x:v>20</x:v>
      </x:c>
      <x:c r="G5844" s="0" t="n">
        <x:v>173</x:v>
      </x:c>
      <x:c r="H5844" s="4" t="n">
        <x:v>50.4</x:v>
      </x:c>
      <x:c r="I5844" s="4" t="n">
        <x:v>173</x:v>
      </x:c>
      <x:c r="J5844" s="4" t="n">
        <x:v>0.291</x:v>
      </x:c>
      <x:c r="K5844" s="4">
        <x:f>I5844*J5844</x:f>
      </x:c>
      <x:c r="L5844" s="4" t="n">
        <x:v>240.68</x:v>
      </x:c>
      <x:c r="M5844" s="5">
        <x:f>J5844/1.475*100</x:f>
      </x:c>
      <x:c r="N5844" s="6">
        <x:f>M5844*L5844/100</x:f>
      </x:c>
      <x:c r="O5844" s="6">
        <x:f>H5844-N5844</x:f>
      </x:c>
    </x:row>
    <x:row r="5845" spans="1:25">
      <x:c r="A5845" s="0" t="s">
        <x:v>90</x:v>
      </x:c>
      <x:c r="B5845" s="0" t="n">
        <x:v>3306</x:v>
      </x:c>
      <x:c r="C5845" s="0" t="s">
        <x:v>21</x:v>
      </x:c>
      <x:c r="D5845" s="0" t="s">
        <x:v>33</x:v>
      </x:c>
      <x:c r="E5845" s="0" t="s">
        <x:v>73</x:v>
      </x:c>
      <x:c r="F5845" s="0" t="s">
        <x:v>26</x:v>
      </x:c>
      <x:c r="G5845" s="0" t="n">
        <x:v>173</x:v>
      </x:c>
      <x:c r="H5845" s="4" t="n">
        <x:v>13.496</x:v>
      </x:c>
      <x:c r="I5845" s="4" t="n">
        <x:v>173</x:v>
      </x:c>
      <x:c r="J5845" s="4" t="n">
        <x:v>0.078</x:v>
      </x:c>
      <x:c r="K5845" s="4">
        <x:f>I5845*J5845</x:f>
      </x:c>
      <x:c r="L5845" s="4" t="n">
        <x:v>240.68</x:v>
      </x:c>
      <x:c r="M5845" s="5">
        <x:f>J5845/1.475*100</x:f>
      </x:c>
      <x:c r="N5845" s="6">
        <x:f>M5845*L5845/100</x:f>
      </x:c>
      <x:c r="O5845" s="6">
        <x:f>H5845-N5845</x:f>
      </x:c>
    </x:row>
    <x:row r="5846" spans="1:25">
      <x:c r="A5846" s="0" t="s">
        <x:v>90</x:v>
      </x:c>
      <x:c r="B5846" s="0" t="n">
        <x:v>3306</x:v>
      </x:c>
      <x:c r="C5846" s="0" t="s">
        <x:v>21</x:v>
      </x:c>
      <x:c r="D5846" s="0" t="s">
        <x:v>36</x:v>
      </x:c>
      <x:c r="E5846" s="0" t="s">
        <x:v>75</x:v>
      </x:c>
      <x:c r="F5846" s="0" t="s">
        <x:v>26</x:v>
      </x:c>
      <x:c r="G5846" s="0" t="n">
        <x:v>173</x:v>
      </x:c>
      <x:c r="H5846" s="4" t="n">
        <x:v>72.66</x:v>
      </x:c>
      <x:c r="I5846" s="4" t="n">
        <x:v>173</x:v>
      </x:c>
      <x:c r="J5846" s="4" t="n">
        <x:v>0.42</x:v>
      </x:c>
      <x:c r="K5846" s="4">
        <x:f>I5846*J5846</x:f>
      </x:c>
      <x:c r="L5846" s="4" t="n">
        <x:v>240.68</x:v>
      </x:c>
      <x:c r="M5846" s="5">
        <x:f>J5846/1.475*100</x:f>
      </x:c>
      <x:c r="N5846" s="6">
        <x:f>M5846*L5846/100</x:f>
      </x:c>
      <x:c r="O5846" s="6">
        <x:f>H5846-N5846</x:f>
      </x:c>
    </x:row>
    <x:row r="5847" spans="1:25">
      <x:c r="A5847" s="0" t="s">
        <x:v>90</x:v>
      </x:c>
      <x:c r="B5847" s="0" t="n">
        <x:v>3306</x:v>
      </x:c>
      <x:c r="C5847" s="0" t="s">
        <x:v>21</x:v>
      </x:c>
      <x:c r="D5847" s="0" t="s">
        <x:v>36</x:v>
      </x:c>
      <x:c r="E5847" s="0" t="s">
        <x:v>76</x:v>
      </x:c>
      <x:c r="F5847" s="0" t="s">
        <x:v>26</x:v>
      </x:c>
      <x:c r="G5847" s="0" t="n">
        <x:v>173</x:v>
      </x:c>
      <x:c r="H5847" s="4" t="n">
        <x:v>72.66</x:v>
      </x:c>
      <x:c r="I5847" s="4" t="n">
        <x:v>173</x:v>
      </x:c>
      <x:c r="J5847" s="4" t="n">
        <x:v>0.42</x:v>
      </x:c>
      <x:c r="K5847" s="4">
        <x:f>I5847*J5847</x:f>
      </x:c>
      <x:c r="L5847" s="4" t="n">
        <x:v>240.68</x:v>
      </x:c>
      <x:c r="M5847" s="5">
        <x:f>J5847/1.475*100</x:f>
      </x:c>
      <x:c r="N5847" s="6">
        <x:f>M5847*L5847/100</x:f>
      </x:c>
      <x:c r="O5847" s="6">
        <x:f>H5847-N5847</x:f>
      </x:c>
    </x:row>
    <x:row r="5848" spans="1:25">
      <x:c r="A5848" s="0" t="s">
        <x:v>68</x:v>
      </x:c>
      <x:c r="B5848" s="0" t="n">
        <x:v>3309</x:v>
      </x:c>
      <x:c r="C5848" s="0" t="s">
        <x:v>21</x:v>
      </x:c>
      <x:c r="D5848" s="0" t="s">
        <x:v>22</x:v>
      </x:c>
      <x:c r="E5848" s="0" t="s">
        <x:v>23</x:v>
      </x:c>
      <x:c r="F5848" s="0" t="s">
        <x:v>20</x:v>
      </x:c>
      <x:c r="G5848" s="0" t="n">
        <x:v>172</x:v>
      </x:c>
      <x:c r="H5848" s="4" t="n">
        <x:v>20.46</x:v>
      </x:c>
      <x:c r="I5848" s="4" t="n">
        <x:v>172</x:v>
      </x:c>
      <x:c r="J5848" s="4" t="n">
        <x:v>0.119</x:v>
      </x:c>
      <x:c r="K5848" s="4">
        <x:f>I5848*J5848</x:f>
      </x:c>
      <x:c r="L5848" s="4" t="n">
        <x:v>379.192</x:v>
      </x:c>
      <x:c r="M5848" s="5">
        <x:f>J5848/2.863*100</x:f>
      </x:c>
      <x:c r="N5848" s="6">
        <x:f>M5848*L5848/100</x:f>
      </x:c>
      <x:c r="O5848" s="6">
        <x:f>H5848-N5848</x:f>
      </x:c>
    </x:row>
    <x:row r="5849" spans="1:25">
      <x:c r="A5849" s="0" t="s">
        <x:v>68</x:v>
      </x:c>
      <x:c r="B5849" s="0" t="n">
        <x:v>3309</x:v>
      </x:c>
      <x:c r="C5849" s="0" t="s">
        <x:v>21</x:v>
      </x:c>
      <x:c r="D5849" s="0" t="s">
        <x:v>22</x:v>
      </x:c>
      <x:c r="E5849" s="0" t="s">
        <x:v>23</x:v>
      </x:c>
      <x:c r="F5849" s="0" t="s">
        <x:v>20</x:v>
      </x:c>
      <x:c r="G5849" s="0" t="n">
        <x:v>172</x:v>
      </x:c>
      <x:c r="H5849" s="4" t="n">
        <x:v>20.46</x:v>
      </x:c>
      <x:c r="I5849" s="4" t="n">
        <x:v>172</x:v>
      </x:c>
      <x:c r="J5849" s="4" t="n">
        <x:v>0.119</x:v>
      </x:c>
      <x:c r="K5849" s="4">
        <x:f>I5849*J5849</x:f>
      </x:c>
      <x:c r="L5849" s="4" t="n">
        <x:v>379.192</x:v>
      </x:c>
      <x:c r="M5849" s="5">
        <x:f>J5849/2.863*100</x:f>
      </x:c>
      <x:c r="N5849" s="6">
        <x:f>M5849*L5849/100</x:f>
      </x:c>
      <x:c r="O5849" s="6">
        <x:f>H5849-N5849</x:f>
      </x:c>
    </x:row>
    <x:row r="5850" spans="1:25">
      <x:c r="A5850" s="0" t="s">
        <x:v>68</x:v>
      </x:c>
      <x:c r="B5850" s="0" t="n">
        <x:v>3309</x:v>
      </x:c>
      <x:c r="C5850" s="0" t="s">
        <x:v>21</x:v>
      </x:c>
      <x:c r="D5850" s="0" t="s">
        <x:v>22</x:v>
      </x:c>
      <x:c r="E5850" s="0" t="s">
        <x:v>23</x:v>
      </x:c>
      <x:c r="F5850" s="0" t="s">
        <x:v>20</x:v>
      </x:c>
      <x:c r="G5850" s="0" t="n">
        <x:v>172</x:v>
      </x:c>
      <x:c r="H5850" s="4" t="n">
        <x:v>39.897</x:v>
      </x:c>
      <x:c r="I5850" s="4" t="n">
        <x:v>172</x:v>
      </x:c>
      <x:c r="J5850" s="4" t="n">
        <x:v>0.232</x:v>
      </x:c>
      <x:c r="K5850" s="4">
        <x:f>I5850*J5850</x:f>
      </x:c>
      <x:c r="L5850" s="4" t="n">
        <x:v>379.192</x:v>
      </x:c>
      <x:c r="M5850" s="5">
        <x:f>J5850/2.863*100</x:f>
      </x:c>
      <x:c r="N5850" s="6">
        <x:f>M5850*L5850/100</x:f>
      </x:c>
      <x:c r="O5850" s="6">
        <x:f>H5850-N5850</x:f>
      </x:c>
    </x:row>
    <x:row r="5851" spans="1:25">
      <x:c r="A5851" s="0" t="s">
        <x:v>68</x:v>
      </x:c>
      <x:c r="B5851" s="0" t="n">
        <x:v>3309</x:v>
      </x:c>
      <x:c r="C5851" s="0" t="s">
        <x:v>21</x:v>
      </x:c>
      <x:c r="D5851" s="0" t="s">
        <x:v>22</x:v>
      </x:c>
      <x:c r="E5851" s="0" t="s">
        <x:v>23</x:v>
      </x:c>
      <x:c r="F5851" s="0" t="s">
        <x:v>20</x:v>
      </x:c>
      <x:c r="G5851" s="0" t="n">
        <x:v>172</x:v>
      </x:c>
      <x:c r="H5851" s="4" t="n">
        <x:v>43.384</x:v>
      </x:c>
      <x:c r="I5851" s="4" t="n">
        <x:v>172</x:v>
      </x:c>
      <x:c r="J5851" s="4" t="n">
        <x:v>0.252</x:v>
      </x:c>
      <x:c r="K5851" s="4">
        <x:f>I5851*J5851</x:f>
      </x:c>
      <x:c r="L5851" s="4" t="n">
        <x:v>379.192</x:v>
      </x:c>
      <x:c r="M5851" s="5">
        <x:f>J5851/2.863*100</x:f>
      </x:c>
      <x:c r="N5851" s="6">
        <x:f>M5851*L5851/100</x:f>
      </x:c>
      <x:c r="O5851" s="6">
        <x:f>H5851-N5851</x:f>
      </x:c>
    </x:row>
    <x:row r="5852" spans="1:25">
      <x:c r="A5852" s="0" t="s">
        <x:v>68</x:v>
      </x:c>
      <x:c r="B5852" s="0" t="n">
        <x:v>3309</x:v>
      </x:c>
      <x:c r="C5852" s="0" t="s">
        <x:v>21</x:v>
      </x:c>
      <x:c r="D5852" s="0" t="s">
        <x:v>22</x:v>
      </x:c>
      <x:c r="E5852" s="0" t="s">
        <x:v>23</x:v>
      </x:c>
      <x:c r="F5852" s="0" t="s">
        <x:v>20</x:v>
      </x:c>
      <x:c r="G5852" s="0" t="n">
        <x:v>172</x:v>
      </x:c>
      <x:c r="H5852" s="4" t="n">
        <x:v>43.384</x:v>
      </x:c>
      <x:c r="I5852" s="4" t="n">
        <x:v>172</x:v>
      </x:c>
      <x:c r="J5852" s="4" t="n">
        <x:v>0.252</x:v>
      </x:c>
      <x:c r="K5852" s="4">
        <x:f>I5852*J5852</x:f>
      </x:c>
      <x:c r="L5852" s="4" t="n">
        <x:v>379.192</x:v>
      </x:c>
      <x:c r="M5852" s="5">
        <x:f>J5852/2.863*100</x:f>
      </x:c>
      <x:c r="N5852" s="6">
        <x:f>M5852*L5852/100</x:f>
      </x:c>
      <x:c r="O5852" s="6">
        <x:f>H5852-N5852</x:f>
      </x:c>
    </x:row>
    <x:row r="5853" spans="1:25">
      <x:c r="A5853" s="0" t="s">
        <x:v>68</x:v>
      </x:c>
      <x:c r="B5853" s="0" t="n">
        <x:v>3309</x:v>
      </x:c>
      <x:c r="C5853" s="0" t="s">
        <x:v>21</x:v>
      </x:c>
      <x:c r="D5853" s="0" t="s">
        <x:v>22</x:v>
      </x:c>
      <x:c r="E5853" s="0" t="s">
        <x:v>23</x:v>
      </x:c>
      <x:c r="F5853" s="0" t="s">
        <x:v>20</x:v>
      </x:c>
      <x:c r="G5853" s="0" t="n">
        <x:v>172</x:v>
      </x:c>
      <x:c r="H5853" s="4" t="n">
        <x:v>8.525</x:v>
      </x:c>
      <x:c r="I5853" s="4" t="n">
        <x:v>172</x:v>
      </x:c>
      <x:c r="J5853" s="4" t="n">
        <x:v>0.05</x:v>
      </x:c>
      <x:c r="K5853" s="4">
        <x:f>I5853*J5853</x:f>
      </x:c>
      <x:c r="L5853" s="4" t="n">
        <x:v>379.192</x:v>
      </x:c>
      <x:c r="M5853" s="5">
        <x:f>J5853/2.863*100</x:f>
      </x:c>
      <x:c r="N5853" s="6">
        <x:f>M5853*L5853/100</x:f>
      </x:c>
      <x:c r="O5853" s="6">
        <x:f>H5853-N5853</x:f>
      </x:c>
    </x:row>
    <x:row r="5854" spans="1:25">
      <x:c r="A5854" s="0" t="s">
        <x:v>68</x:v>
      </x:c>
      <x:c r="B5854" s="0" t="n">
        <x:v>3309</x:v>
      </x:c>
      <x:c r="C5854" s="0" t="s">
        <x:v>21</x:v>
      </x:c>
      <x:c r="D5854" s="0" t="s">
        <x:v>22</x:v>
      </x:c>
      <x:c r="E5854" s="0" t="s">
        <x:v>23</x:v>
      </x:c>
      <x:c r="F5854" s="0" t="s">
        <x:v>20</x:v>
      </x:c>
      <x:c r="G5854" s="0" t="n">
        <x:v>172</x:v>
      </x:c>
      <x:c r="H5854" s="4" t="n">
        <x:v>10.23</x:v>
      </x:c>
      <x:c r="I5854" s="4" t="n">
        <x:v>172</x:v>
      </x:c>
      <x:c r="J5854" s="4" t="n">
        <x:v>0.059</x:v>
      </x:c>
      <x:c r="K5854" s="4">
        <x:f>I5854*J5854</x:f>
      </x:c>
      <x:c r="L5854" s="4" t="n">
        <x:v>379.192</x:v>
      </x:c>
      <x:c r="M5854" s="5">
        <x:f>J5854/2.863*100</x:f>
      </x:c>
      <x:c r="N5854" s="6">
        <x:f>M5854*L5854/100</x:f>
      </x:c>
      <x:c r="O5854" s="6">
        <x:f>H5854-N5854</x:f>
      </x:c>
    </x:row>
    <x:row r="5855" spans="1:25">
      <x:c r="A5855" s="0" t="s">
        <x:v>68</x:v>
      </x:c>
      <x:c r="B5855" s="0" t="n">
        <x:v>3309</x:v>
      </x:c>
      <x:c r="C5855" s="0" t="s">
        <x:v>21</x:v>
      </x:c>
      <x:c r="D5855" s="0" t="s">
        <x:v>28</x:v>
      </x:c>
      <x:c r="E5855" s="0" t="s">
        <x:v>19</x:v>
      </x:c>
      <x:c r="F5855" s="0" t="s">
        <x:v>26</x:v>
      </x:c>
      <x:c r="G5855" s="0" t="n">
        <x:v>172</x:v>
      </x:c>
      <x:c r="H5855" s="4" t="n">
        <x:v>44.72</x:v>
      </x:c>
      <x:c r="I5855" s="4" t="n">
        <x:v>172</x:v>
      </x:c>
      <x:c r="J5855" s="4" t="n">
        <x:v>0.26</x:v>
      </x:c>
      <x:c r="K5855" s="4">
        <x:f>I5855*J5855</x:f>
      </x:c>
      <x:c r="L5855" s="4" t="n">
        <x:v>379.192</x:v>
      </x:c>
      <x:c r="M5855" s="5">
        <x:f>J5855/2.863*100</x:f>
      </x:c>
      <x:c r="N5855" s="6">
        <x:f>M5855*L5855/100</x:f>
      </x:c>
      <x:c r="O5855" s="6">
        <x:f>H5855-N5855</x:f>
      </x:c>
    </x:row>
    <x:row r="5856" spans="1:25">
      <x:c r="A5856" s="0" t="s">
        <x:v>68</x:v>
      </x:c>
      <x:c r="B5856" s="0" t="n">
        <x:v>3309</x:v>
      </x:c>
      <x:c r="C5856" s="0" t="s">
        <x:v>21</x:v>
      </x:c>
      <x:c r="D5856" s="0" t="s">
        <x:v>28</x:v>
      </x:c>
      <x:c r="E5856" s="0" t="s">
        <x:v>23</x:v>
      </x:c>
      <x:c r="F5856" s="0" t="s">
        <x:v>26</x:v>
      </x:c>
      <x:c r="G5856" s="0" t="n">
        <x:v>172</x:v>
      </x:c>
      <x:c r="H5856" s="4" t="n">
        <x:v>261.439</x:v>
      </x:c>
      <x:c r="I5856" s="4" t="n">
        <x:v>172</x:v>
      </x:c>
      <x:c r="J5856" s="4" t="n">
        <x:v>1.52</x:v>
      </x:c>
      <x:c r="K5856" s="4">
        <x:f>I5856*J5856</x:f>
      </x:c>
      <x:c r="L5856" s="4" t="n">
        <x:v>379.192</x:v>
      </x:c>
      <x:c r="M5856" s="5">
        <x:f>J5856/2.863*100</x:f>
      </x:c>
      <x:c r="N5856" s="6">
        <x:f>M5856*L5856/100</x:f>
      </x:c>
      <x:c r="O5856" s="6">
        <x:f>H5856-N5856</x:f>
      </x:c>
    </x:row>
    <x:row r="5857" spans="1:25">
      <x:c r="A5857" s="0" t="s">
        <x:v>124</x:v>
      </x:c>
      <x:c r="B5857" s="0" t="n">
        <x:v>3317</x:v>
      </x:c>
      <x:c r="C5857" s="0" t="s">
        <x:v>21</x:v>
      </x:c>
      <x:c r="D5857" s="0" t="s">
        <x:v>42</x:v>
      </x:c>
      <x:c r="E5857" s="0" t="s">
        <x:v>23</x:v>
      </x:c>
      <x:c r="F5857" s="0" t="s">
        <x:v>20</x:v>
      </x:c>
      <x:c r="G5857" s="0" t="n">
        <x:v>20</x:v>
      </x:c>
      <x:c r="H5857" s="4" t="n">
        <x:v>4.28</x:v>
      </x:c>
      <x:c r="I5857" s="4" t="n">
        <x:v>20</x:v>
      </x:c>
      <x:c r="J5857" s="4" t="n">
        <x:v>0.214</x:v>
      </x:c>
      <x:c r="K5857" s="4">
        <x:f>I5857*J5857</x:f>
      </x:c>
      <x:c r="L5857" s="4" t="n">
        <x:v>41.5</x:v>
      </x:c>
      <x:c r="M5857" s="5">
        <x:f>J5857/2.129*100</x:f>
      </x:c>
      <x:c r="N5857" s="6">
        <x:f>M5857*L5857/100</x:f>
      </x:c>
      <x:c r="O5857" s="6">
        <x:f>H5857-N5857</x:f>
      </x:c>
    </x:row>
    <x:row r="5858" spans="1:25">
      <x:c r="A5858" s="0" t="s">
        <x:v>124</x:v>
      </x:c>
      <x:c r="B5858" s="0" t="n">
        <x:v>3317</x:v>
      </x:c>
      <x:c r="C5858" s="0" t="s">
        <x:v>21</x:v>
      </x:c>
      <x:c r="D5858" s="0" t="s">
        <x:v>28</x:v>
      </x:c>
      <x:c r="E5858" s="0" t="s">
        <x:v>58</x:v>
      </x:c>
      <x:c r="F5858" s="0" t="s">
        <x:v>26</x:v>
      </x:c>
      <x:c r="G5858" s="0" t="n">
        <x:v>20</x:v>
      </x:c>
      <x:c r="H5858" s="4" t="n">
        <x:v>1.94</x:v>
      </x:c>
      <x:c r="I5858" s="4" t="n">
        <x:v>20</x:v>
      </x:c>
      <x:c r="J5858" s="4" t="n">
        <x:v>0.097</x:v>
      </x:c>
      <x:c r="K5858" s="4">
        <x:f>I5858*J5858</x:f>
      </x:c>
      <x:c r="L5858" s="4" t="n">
        <x:v>41.5</x:v>
      </x:c>
      <x:c r="M5858" s="5">
        <x:f>J5858/2.129*100</x:f>
      </x:c>
      <x:c r="N5858" s="6">
        <x:f>M5858*L5858/100</x:f>
      </x:c>
      <x:c r="O5858" s="6">
        <x:f>H5858-N5858</x:f>
      </x:c>
    </x:row>
    <x:row r="5859" spans="1:25">
      <x:c r="A5859" s="0" t="s">
        <x:v>124</x:v>
      </x:c>
      <x:c r="B5859" s="0" t="n">
        <x:v>3317</x:v>
      </x:c>
      <x:c r="C5859" s="0" t="s">
        <x:v>21</x:v>
      </x:c>
      <x:c r="D5859" s="0" t="s">
        <x:v>28</x:v>
      </x:c>
      <x:c r="E5859" s="0" t="s">
        <x:v>59</x:v>
      </x:c>
      <x:c r="F5859" s="0" t="s">
        <x:v>26</x:v>
      </x:c>
      <x:c r="G5859" s="0" t="n">
        <x:v>20</x:v>
      </x:c>
      <x:c r="H5859" s="4" t="n">
        <x:v>7.203</x:v>
      </x:c>
      <x:c r="I5859" s="4" t="n">
        <x:v>20</x:v>
      </x:c>
      <x:c r="J5859" s="4" t="n">
        <x:v>0.36</x:v>
      </x:c>
      <x:c r="K5859" s="4">
        <x:f>I5859*J5859</x:f>
      </x:c>
      <x:c r="L5859" s="4" t="n">
        <x:v>41.5</x:v>
      </x:c>
      <x:c r="M5859" s="5">
        <x:f>J5859/2.129*100</x:f>
      </x:c>
      <x:c r="N5859" s="6">
        <x:f>M5859*L5859/100</x:f>
      </x:c>
      <x:c r="O5859" s="6">
        <x:f>H5859-N5859</x:f>
      </x:c>
    </x:row>
    <x:row r="5860" spans="1:25">
      <x:c r="A5860" s="0" t="s">
        <x:v>124</x:v>
      </x:c>
      <x:c r="B5860" s="0" t="n">
        <x:v>3317</x:v>
      </x:c>
      <x:c r="C5860" s="0" t="s">
        <x:v>21</x:v>
      </x:c>
      <x:c r="D5860" s="0" t="s">
        <x:v>28</x:v>
      </x:c>
      <x:c r="E5860" s="0" t="s">
        <x:v>60</x:v>
      </x:c>
      <x:c r="F5860" s="0" t="s">
        <x:v>26</x:v>
      </x:c>
      <x:c r="G5860" s="0" t="n">
        <x:v>20</x:v>
      </x:c>
      <x:c r="H5860" s="4" t="n">
        <x:v>8.322</x:v>
      </x:c>
      <x:c r="I5860" s="4" t="n">
        <x:v>20</x:v>
      </x:c>
      <x:c r="J5860" s="4" t="n">
        <x:v>0.416</x:v>
      </x:c>
      <x:c r="K5860" s="4">
        <x:f>I5860*J5860</x:f>
      </x:c>
      <x:c r="L5860" s="4" t="n">
        <x:v>41.5</x:v>
      </x:c>
      <x:c r="M5860" s="5">
        <x:f>J5860/2.129*100</x:f>
      </x:c>
      <x:c r="N5860" s="6">
        <x:f>M5860*L5860/100</x:f>
      </x:c>
      <x:c r="O5860" s="6">
        <x:f>H5860-N5860</x:f>
      </x:c>
    </x:row>
    <x:row r="5861" spans="1:25">
      <x:c r="A5861" s="0" t="s">
        <x:v>124</x:v>
      </x:c>
      <x:c r="B5861" s="0" t="n">
        <x:v>3317</x:v>
      </x:c>
      <x:c r="C5861" s="0" t="s">
        <x:v>21</x:v>
      </x:c>
      <x:c r="D5861" s="0" t="s">
        <x:v>28</x:v>
      </x:c>
      <x:c r="E5861" s="0" t="s">
        <x:v>61</x:v>
      </x:c>
      <x:c r="F5861" s="0" t="s">
        <x:v>26</x:v>
      </x:c>
      <x:c r="G5861" s="0" t="n">
        <x:v>20</x:v>
      </x:c>
      <x:c r="H5861" s="4" t="n">
        <x:v>9.441</x:v>
      </x:c>
      <x:c r="I5861" s="4" t="n">
        <x:v>20</x:v>
      </x:c>
      <x:c r="J5861" s="4" t="n">
        <x:v>0.472</x:v>
      </x:c>
      <x:c r="K5861" s="4">
        <x:f>I5861*J5861</x:f>
      </x:c>
      <x:c r="L5861" s="4" t="n">
        <x:v>41.5</x:v>
      </x:c>
      <x:c r="M5861" s="5">
        <x:f>J5861/2.129*100</x:f>
      </x:c>
      <x:c r="N5861" s="6">
        <x:f>M5861*L5861/100</x:f>
      </x:c>
      <x:c r="O5861" s="6">
        <x:f>H5861-N5861</x:f>
      </x:c>
    </x:row>
    <x:row r="5862" spans="1:25">
      <x:c r="A5862" s="0" t="s">
        <x:v>124</x:v>
      </x:c>
      <x:c r="B5862" s="0" t="n">
        <x:v>3317</x:v>
      </x:c>
      <x:c r="C5862" s="0" t="s">
        <x:v>21</x:v>
      </x:c>
      <x:c r="D5862" s="0" t="s">
        <x:v>28</x:v>
      </x:c>
      <x:c r="E5862" s="0" t="s">
        <x:v>62</x:v>
      </x:c>
      <x:c r="F5862" s="0" t="s">
        <x:v>26</x:v>
      </x:c>
      <x:c r="G5862" s="0" t="n">
        <x:v>20</x:v>
      </x:c>
      <x:c r="H5862" s="4" t="n">
        <x:v>0.342</x:v>
      </x:c>
      <x:c r="I5862" s="4" t="n">
        <x:v>20</x:v>
      </x:c>
      <x:c r="J5862" s="4" t="n">
        <x:v>0.017</x:v>
      </x:c>
      <x:c r="K5862" s="4">
        <x:f>I5862*J5862</x:f>
      </x:c>
      <x:c r="L5862" s="4" t="n">
        <x:v>41.5</x:v>
      </x:c>
      <x:c r="M5862" s="5">
        <x:f>J5862/2.129*100</x:f>
      </x:c>
      <x:c r="N5862" s="6">
        <x:f>M5862*L5862/100</x:f>
      </x:c>
      <x:c r="O5862" s="6">
        <x:f>H5862-N5862</x:f>
      </x:c>
    </x:row>
    <x:row r="5863" spans="1:25">
      <x:c r="A5863" s="0" t="s">
        <x:v>124</x:v>
      </x:c>
      <x:c r="B5863" s="0" t="n">
        <x:v>3317</x:v>
      </x:c>
      <x:c r="C5863" s="0" t="s">
        <x:v>21</x:v>
      </x:c>
      <x:c r="D5863" s="0" t="s">
        <x:v>28</x:v>
      </x:c>
      <x:c r="E5863" s="0" t="s">
        <x:v>63</x:v>
      </x:c>
      <x:c r="F5863" s="0" t="s">
        <x:v>26</x:v>
      </x:c>
      <x:c r="G5863" s="0" t="n">
        <x:v>20</x:v>
      </x:c>
      <x:c r="H5863" s="4" t="n">
        <x:v>4.281</x:v>
      </x:c>
      <x:c r="I5863" s="4" t="n">
        <x:v>20</x:v>
      </x:c>
      <x:c r="J5863" s="4" t="n">
        <x:v>0.214</x:v>
      </x:c>
      <x:c r="K5863" s="4">
        <x:f>I5863*J5863</x:f>
      </x:c>
      <x:c r="L5863" s="4" t="n">
        <x:v>41.5</x:v>
      </x:c>
      <x:c r="M5863" s="5">
        <x:f>J5863/2.129*100</x:f>
      </x:c>
      <x:c r="N5863" s="6">
        <x:f>M5863*L5863/100</x:f>
      </x:c>
      <x:c r="O5863" s="6">
        <x:f>H5863-N5863</x:f>
      </x:c>
    </x:row>
    <x:row r="5864" spans="1:25">
      <x:c r="A5864" s="0" t="s">
        <x:v>124</x:v>
      </x:c>
      <x:c r="B5864" s="0" t="n">
        <x:v>3317</x:v>
      </x:c>
      <x:c r="C5864" s="0" t="s">
        <x:v>21</x:v>
      </x:c>
      <x:c r="D5864" s="0" t="s">
        <x:v>28</x:v>
      </x:c>
      <x:c r="E5864" s="0" t="s">
        <x:v>64</x:v>
      </x:c>
      <x:c r="F5864" s="0" t="s">
        <x:v>26</x:v>
      </x:c>
      <x:c r="G5864" s="0" t="n">
        <x:v>20</x:v>
      </x:c>
      <x:c r="H5864" s="4" t="n">
        <x:v>6.781</x:v>
      </x:c>
      <x:c r="I5864" s="4" t="n">
        <x:v>20</x:v>
      </x:c>
      <x:c r="J5864" s="4" t="n">
        <x:v>0.339</x:v>
      </x:c>
      <x:c r="K5864" s="4">
        <x:f>I5864*J5864</x:f>
      </x:c>
      <x:c r="L5864" s="4" t="n">
        <x:v>41.5</x:v>
      </x:c>
      <x:c r="M5864" s="5">
        <x:f>J5864/2.129*100</x:f>
      </x:c>
      <x:c r="N5864" s="6">
        <x:f>M5864*L5864/100</x:f>
      </x:c>
      <x:c r="O5864" s="6">
        <x:f>H5864-N5864</x:f>
      </x:c>
    </x:row>
    <x:row r="5865" spans="1:25">
      <x:c r="A5865" s="0" t="s">
        <x:v>97</x:v>
      </x:c>
      <x:c r="B5865" s="0" t="n">
        <x:v>3319</x:v>
      </x:c>
      <x:c r="C5865" s="0" t="s">
        <x:v>21</x:v>
      </x:c>
      <x:c r="D5865" s="0" t="s">
        <x:v>22</x:v>
      </x:c>
      <x:c r="E5865" s="0" t="s">
        <x:v>35</x:v>
      </x:c>
      <x:c r="F5865" s="0" t="s">
        <x:v>20</x:v>
      </x:c>
      <x:c r="G5865" s="0" t="n">
        <x:v>173</x:v>
      </x:c>
      <x:c r="H5865" s="4" t="n">
        <x:v>50.4</x:v>
      </x:c>
      <x:c r="I5865" s="4" t="n">
        <x:v>173</x:v>
      </x:c>
      <x:c r="J5865" s="4" t="n">
        <x:v>0.291</x:v>
      </x:c>
      <x:c r="K5865" s="4">
        <x:f>I5865*J5865</x:f>
      </x:c>
      <x:c r="L5865" s="4" t="n">
        <x:v>248.409</x:v>
      </x:c>
      <x:c r="M5865" s="5">
        <x:f>J5865/2.057*100</x:f>
      </x:c>
      <x:c r="N5865" s="6">
        <x:f>M5865*L5865/100</x:f>
      </x:c>
      <x:c r="O5865" s="6">
        <x:f>H5865-N5865</x:f>
      </x:c>
    </x:row>
    <x:row r="5866" spans="1:25">
      <x:c r="A5866" s="0" t="s">
        <x:v>97</x:v>
      </x:c>
      <x:c r="B5866" s="0" t="n">
        <x:v>3319</x:v>
      </x:c>
      <x:c r="C5866" s="0" t="s">
        <x:v>21</x:v>
      </x:c>
      <x:c r="D5866" s="0" t="s">
        <x:v>22</x:v>
      </x:c>
      <x:c r="E5866" s="0" t="s">
        <x:v>35</x:v>
      </x:c>
      <x:c r="F5866" s="0" t="s">
        <x:v>20</x:v>
      </x:c>
      <x:c r="G5866" s="0" t="n">
        <x:v>173</x:v>
      </x:c>
      <x:c r="H5866" s="4" t="n">
        <x:v>50.4</x:v>
      </x:c>
      <x:c r="I5866" s="4" t="n">
        <x:v>173</x:v>
      </x:c>
      <x:c r="J5866" s="4" t="n">
        <x:v>0.291</x:v>
      </x:c>
      <x:c r="K5866" s="4">
        <x:f>I5866*J5866</x:f>
      </x:c>
      <x:c r="L5866" s="4" t="n">
        <x:v>248.409</x:v>
      </x:c>
      <x:c r="M5866" s="5">
        <x:f>J5866/2.057*100</x:f>
      </x:c>
      <x:c r="N5866" s="6">
        <x:f>M5866*L5866/100</x:f>
      </x:c>
      <x:c r="O5866" s="6">
        <x:f>H5866-N5866</x:f>
      </x:c>
    </x:row>
    <x:row r="5867" spans="1:25">
      <x:c r="A5867" s="0" t="s">
        <x:v>97</x:v>
      </x:c>
      <x:c r="B5867" s="0" t="n">
        <x:v>3319</x:v>
      </x:c>
      <x:c r="C5867" s="0" t="s">
        <x:v>21</x:v>
      </x:c>
      <x:c r="D5867" s="0" t="s">
        <x:v>33</x:v>
      </x:c>
      <x:c r="E5867" s="0" t="s">
        <x:v>34</x:v>
      </x:c>
      <x:c r="F5867" s="0" t="s">
        <x:v>20</x:v>
      </x:c>
      <x:c r="G5867" s="0" t="n">
        <x:v>173</x:v>
      </x:c>
      <x:c r="H5867" s="4" t="n">
        <x:v>46.018</x:v>
      </x:c>
      <x:c r="I5867" s="4" t="n">
        <x:v>173</x:v>
      </x:c>
      <x:c r="J5867" s="4" t="n">
        <x:v>0.266</x:v>
      </x:c>
      <x:c r="K5867" s="4">
        <x:f>I5867*J5867</x:f>
      </x:c>
      <x:c r="L5867" s="4" t="n">
        <x:v>248.409</x:v>
      </x:c>
      <x:c r="M5867" s="5">
        <x:f>J5867/2.057*100</x:f>
      </x:c>
      <x:c r="N5867" s="6">
        <x:f>M5867*L5867/100</x:f>
      </x:c>
      <x:c r="O5867" s="6">
        <x:f>H5867-N5867</x:f>
      </x:c>
    </x:row>
    <x:row r="5868" spans="1:25">
      <x:c r="A5868" s="0" t="s">
        <x:v>97</x:v>
      </x:c>
      <x:c r="B5868" s="0" t="n">
        <x:v>3319</x:v>
      </x:c>
      <x:c r="C5868" s="0" t="s">
        <x:v>21</x:v>
      </x:c>
      <x:c r="D5868" s="0" t="s">
        <x:v>22</x:v>
      </x:c>
      <x:c r="E5868" s="0" t="s">
        <x:v>35</x:v>
      </x:c>
      <x:c r="F5868" s="0" t="s">
        <x:v>20</x:v>
      </x:c>
      <x:c r="G5868" s="0" t="n">
        <x:v>173</x:v>
      </x:c>
      <x:c r="H5868" s="4" t="n">
        <x:v>50.4</x:v>
      </x:c>
      <x:c r="I5868" s="4" t="n">
        <x:v>173</x:v>
      </x:c>
      <x:c r="J5868" s="4" t="n">
        <x:v>0.291</x:v>
      </x:c>
      <x:c r="K5868" s="4">
        <x:f>I5868*J5868</x:f>
      </x:c>
      <x:c r="L5868" s="4" t="n">
        <x:v>248.409</x:v>
      </x:c>
      <x:c r="M5868" s="5">
        <x:f>J5868/2.057*100</x:f>
      </x:c>
      <x:c r="N5868" s="6">
        <x:f>M5868*L5868/100</x:f>
      </x:c>
      <x:c r="O5868" s="6">
        <x:f>H5868-N5868</x:f>
      </x:c>
    </x:row>
    <x:row r="5869" spans="1:25">
      <x:c r="A5869" s="0" t="s">
        <x:v>97</x:v>
      </x:c>
      <x:c r="B5869" s="0" t="n">
        <x:v>3319</x:v>
      </x:c>
      <x:c r="C5869" s="0" t="s">
        <x:v>21</x:v>
      </x:c>
      <x:c r="D5869" s="0" t="s">
        <x:v>33</x:v>
      </x:c>
      <x:c r="E5869" s="0" t="s">
        <x:v>34</x:v>
      </x:c>
      <x:c r="F5869" s="0" t="s">
        <x:v>26</x:v>
      </x:c>
      <x:c r="G5869" s="0" t="n">
        <x:v>173</x:v>
      </x:c>
      <x:c r="H5869" s="4" t="n">
        <x:v>13.495</x:v>
      </x:c>
      <x:c r="I5869" s="4" t="n">
        <x:v>173</x:v>
      </x:c>
      <x:c r="J5869" s="4" t="n">
        <x:v>0.078</x:v>
      </x:c>
      <x:c r="K5869" s="4">
        <x:f>I5869*J5869</x:f>
      </x:c>
      <x:c r="L5869" s="4" t="n">
        <x:v>248.409</x:v>
      </x:c>
      <x:c r="M5869" s="5">
        <x:f>J5869/2.057*100</x:f>
      </x:c>
      <x:c r="N5869" s="6">
        <x:f>M5869*L5869/100</x:f>
      </x:c>
      <x:c r="O5869" s="6">
        <x:f>H5869-N5869</x:f>
      </x:c>
    </x:row>
    <x:row r="5870" spans="1:25">
      <x:c r="A5870" s="0" t="s">
        <x:v>97</x:v>
      </x:c>
      <x:c r="B5870" s="0" t="n">
        <x:v>3319</x:v>
      </x:c>
      <x:c r="C5870" s="0" t="s">
        <x:v>21</x:v>
      </x:c>
      <x:c r="D5870" s="0" t="s">
        <x:v>36</x:v>
      </x:c>
      <x:c r="E5870" s="0" t="s">
        <x:v>37</x:v>
      </x:c>
      <x:c r="F5870" s="0" t="s">
        <x:v>26</x:v>
      </x:c>
      <x:c r="G5870" s="0" t="n">
        <x:v>173</x:v>
      </x:c>
      <x:c r="H5870" s="4" t="n">
        <x:v>72.66</x:v>
      </x:c>
      <x:c r="I5870" s="4" t="n">
        <x:v>173</x:v>
      </x:c>
      <x:c r="J5870" s="4" t="n">
        <x:v>0.42</x:v>
      </x:c>
      <x:c r="K5870" s="4">
        <x:f>I5870*J5870</x:f>
      </x:c>
      <x:c r="L5870" s="4" t="n">
        <x:v>248.409</x:v>
      </x:c>
      <x:c r="M5870" s="5">
        <x:f>J5870/2.057*100</x:f>
      </x:c>
      <x:c r="N5870" s="6">
        <x:f>M5870*L5870/100</x:f>
      </x:c>
      <x:c r="O5870" s="6">
        <x:f>H5870-N5870</x:f>
      </x:c>
    </x:row>
    <x:row r="5871" spans="1:25">
      <x:c r="A5871" s="0" t="s">
        <x:v>97</x:v>
      </x:c>
      <x:c r="B5871" s="0" t="n">
        <x:v>3319</x:v>
      </x:c>
      <x:c r="C5871" s="0" t="s">
        <x:v>21</x:v>
      </x:c>
      <x:c r="D5871" s="0" t="s">
        <x:v>36</x:v>
      </x:c>
      <x:c r="E5871" s="0" t="s">
        <x:v>38</x:v>
      </x:c>
      <x:c r="F5871" s="0" t="s">
        <x:v>26</x:v>
      </x:c>
      <x:c r="G5871" s="0" t="n">
        <x:v>173</x:v>
      </x:c>
      <x:c r="H5871" s="4" t="n">
        <x:v>72.66</x:v>
      </x:c>
      <x:c r="I5871" s="4" t="n">
        <x:v>173</x:v>
      </x:c>
      <x:c r="J5871" s="4" t="n">
        <x:v>0.42</x:v>
      </x:c>
      <x:c r="K5871" s="4">
        <x:f>I5871*J5871</x:f>
      </x:c>
      <x:c r="L5871" s="4" t="n">
        <x:v>248.409</x:v>
      </x:c>
      <x:c r="M5871" s="5">
        <x:f>J5871/2.057*100</x:f>
      </x:c>
      <x:c r="N5871" s="6">
        <x:f>M5871*L5871/100</x:f>
      </x:c>
      <x:c r="O5871" s="6">
        <x:f>H5871-N5871</x:f>
      </x:c>
    </x:row>
    <x:row r="5872" spans="1:25">
      <x:c r="A5872" s="0" t="s">
        <x:v>105</x:v>
      </x:c>
      <x:c r="B5872" s="0" t="n">
        <x:v>3320</x:v>
      </x:c>
      <x:c r="C5872" s="0" t="s">
        <x:v>21</x:v>
      </x:c>
      <x:c r="D5872" s="0" t="s">
        <x:v>22</x:v>
      </x:c>
      <x:c r="E5872" s="0" t="s">
        <x:v>74</x:v>
      </x:c>
      <x:c r="F5872" s="0" t="s">
        <x:v>20</x:v>
      </x:c>
      <x:c r="G5872" s="0" t="n">
        <x:v>173</x:v>
      </x:c>
      <x:c r="H5872" s="4" t="n">
        <x:v>50.4</x:v>
      </x:c>
      <x:c r="I5872" s="4" t="n">
        <x:v>173</x:v>
      </x:c>
      <x:c r="J5872" s="4" t="n">
        <x:v>0.291</x:v>
      </x:c>
      <x:c r="K5872" s="4">
        <x:f>I5872*J5872</x:f>
      </x:c>
      <x:c r="L5872" s="4" t="n">
        <x:v>241.923</x:v>
      </x:c>
      <x:c r="M5872" s="5">
        <x:f>J5872/2.057*100</x:f>
      </x:c>
      <x:c r="N5872" s="6">
        <x:f>M5872*L5872/100</x:f>
      </x:c>
      <x:c r="O5872" s="6">
        <x:f>H5872-N5872</x:f>
      </x:c>
    </x:row>
    <x:row r="5873" spans="1:25">
      <x:c r="A5873" s="0" t="s">
        <x:v>105</x:v>
      </x:c>
      <x:c r="B5873" s="0" t="n">
        <x:v>3320</x:v>
      </x:c>
      <x:c r="C5873" s="0" t="s">
        <x:v>21</x:v>
      </x:c>
      <x:c r="D5873" s="0" t="s">
        <x:v>33</x:v>
      </x:c>
      <x:c r="E5873" s="0" t="s">
        <x:v>73</x:v>
      </x:c>
      <x:c r="F5873" s="0" t="s">
        <x:v>20</x:v>
      </x:c>
      <x:c r="G5873" s="0" t="n">
        <x:v>173</x:v>
      </x:c>
      <x:c r="H5873" s="4" t="n">
        <x:v>46.018</x:v>
      </x:c>
      <x:c r="I5873" s="4" t="n">
        <x:v>173</x:v>
      </x:c>
      <x:c r="J5873" s="4" t="n">
        <x:v>0.266</x:v>
      </x:c>
      <x:c r="K5873" s="4">
        <x:f>I5873*J5873</x:f>
      </x:c>
      <x:c r="L5873" s="4" t="n">
        <x:v>241.923</x:v>
      </x:c>
      <x:c r="M5873" s="5">
        <x:f>J5873/2.057*100</x:f>
      </x:c>
      <x:c r="N5873" s="6">
        <x:f>M5873*L5873/100</x:f>
      </x:c>
      <x:c r="O5873" s="6">
        <x:f>H5873-N5873</x:f>
      </x:c>
    </x:row>
    <x:row r="5874" spans="1:25">
      <x:c r="A5874" s="0" t="s">
        <x:v>105</x:v>
      </x:c>
      <x:c r="B5874" s="0" t="n">
        <x:v>3320</x:v>
      </x:c>
      <x:c r="C5874" s="0" t="s">
        <x:v>21</x:v>
      </x:c>
      <x:c r="D5874" s="0" t="s">
        <x:v>22</x:v>
      </x:c>
      <x:c r="E5874" s="0" t="s">
        <x:v>74</x:v>
      </x:c>
      <x:c r="F5874" s="0" t="s">
        <x:v>20</x:v>
      </x:c>
      <x:c r="G5874" s="0" t="n">
        <x:v>173</x:v>
      </x:c>
      <x:c r="H5874" s="4" t="n">
        <x:v>50.4</x:v>
      </x:c>
      <x:c r="I5874" s="4" t="n">
        <x:v>173</x:v>
      </x:c>
      <x:c r="J5874" s="4" t="n">
        <x:v>0.291</x:v>
      </x:c>
      <x:c r="K5874" s="4">
        <x:f>I5874*J5874</x:f>
      </x:c>
      <x:c r="L5874" s="4" t="n">
        <x:v>241.923</x:v>
      </x:c>
      <x:c r="M5874" s="5">
        <x:f>J5874/2.057*100</x:f>
      </x:c>
      <x:c r="N5874" s="6">
        <x:f>M5874*L5874/100</x:f>
      </x:c>
      <x:c r="O5874" s="6">
        <x:f>H5874-N5874</x:f>
      </x:c>
    </x:row>
    <x:row r="5875" spans="1:25">
      <x:c r="A5875" s="0" t="s">
        <x:v>105</x:v>
      </x:c>
      <x:c r="B5875" s="0" t="n">
        <x:v>3320</x:v>
      </x:c>
      <x:c r="C5875" s="0" t="s">
        <x:v>21</x:v>
      </x:c>
      <x:c r="D5875" s="0" t="s">
        <x:v>22</x:v>
      </x:c>
      <x:c r="E5875" s="0" t="s">
        <x:v>74</x:v>
      </x:c>
      <x:c r="F5875" s="0" t="s">
        <x:v>20</x:v>
      </x:c>
      <x:c r="G5875" s="0" t="n">
        <x:v>173</x:v>
      </x:c>
      <x:c r="H5875" s="4" t="n">
        <x:v>50.4</x:v>
      </x:c>
      <x:c r="I5875" s="4" t="n">
        <x:v>173</x:v>
      </x:c>
      <x:c r="J5875" s="4" t="n">
        <x:v>0.291</x:v>
      </x:c>
      <x:c r="K5875" s="4">
        <x:f>I5875*J5875</x:f>
      </x:c>
      <x:c r="L5875" s="4" t="n">
        <x:v>241.923</x:v>
      </x:c>
      <x:c r="M5875" s="5">
        <x:f>J5875/2.057*100</x:f>
      </x:c>
      <x:c r="N5875" s="6">
        <x:f>M5875*L5875/100</x:f>
      </x:c>
      <x:c r="O5875" s="6">
        <x:f>H5875-N5875</x:f>
      </x:c>
    </x:row>
    <x:row r="5876" spans="1:25">
      <x:c r="A5876" s="0" t="s">
        <x:v>105</x:v>
      </x:c>
      <x:c r="B5876" s="0" t="n">
        <x:v>3320</x:v>
      </x:c>
      <x:c r="C5876" s="0" t="s">
        <x:v>21</x:v>
      </x:c>
      <x:c r="D5876" s="0" t="s">
        <x:v>33</x:v>
      </x:c>
      <x:c r="E5876" s="0" t="s">
        <x:v>73</x:v>
      </x:c>
      <x:c r="F5876" s="0" t="s">
        <x:v>26</x:v>
      </x:c>
      <x:c r="G5876" s="0" t="n">
        <x:v>173</x:v>
      </x:c>
      <x:c r="H5876" s="4" t="n">
        <x:v>13.495</x:v>
      </x:c>
      <x:c r="I5876" s="4" t="n">
        <x:v>173</x:v>
      </x:c>
      <x:c r="J5876" s="4" t="n">
        <x:v>0.078</x:v>
      </x:c>
      <x:c r="K5876" s="4">
        <x:f>I5876*J5876</x:f>
      </x:c>
      <x:c r="L5876" s="4" t="n">
        <x:v>241.923</x:v>
      </x:c>
      <x:c r="M5876" s="5">
        <x:f>J5876/2.057*100</x:f>
      </x:c>
      <x:c r="N5876" s="6">
        <x:f>M5876*L5876/100</x:f>
      </x:c>
      <x:c r="O5876" s="6">
        <x:f>H5876-N5876</x:f>
      </x:c>
    </x:row>
    <x:row r="5877" spans="1:25">
      <x:c r="A5877" s="0" t="s">
        <x:v>105</x:v>
      </x:c>
      <x:c r="B5877" s="0" t="n">
        <x:v>3320</x:v>
      </x:c>
      <x:c r="C5877" s="0" t="s">
        <x:v>21</x:v>
      </x:c>
      <x:c r="D5877" s="0" t="s">
        <x:v>36</x:v>
      </x:c>
      <x:c r="E5877" s="0" t="s">
        <x:v>75</x:v>
      </x:c>
      <x:c r="F5877" s="0" t="s">
        <x:v>26</x:v>
      </x:c>
      <x:c r="G5877" s="0" t="n">
        <x:v>173</x:v>
      </x:c>
      <x:c r="H5877" s="4" t="n">
        <x:v>72.662</x:v>
      </x:c>
      <x:c r="I5877" s="4" t="n">
        <x:v>173</x:v>
      </x:c>
      <x:c r="J5877" s="4" t="n">
        <x:v>0.42</x:v>
      </x:c>
      <x:c r="K5877" s="4">
        <x:f>I5877*J5877</x:f>
      </x:c>
      <x:c r="L5877" s="4" t="n">
        <x:v>241.923</x:v>
      </x:c>
      <x:c r="M5877" s="5">
        <x:f>J5877/2.057*100</x:f>
      </x:c>
      <x:c r="N5877" s="6">
        <x:f>M5877*L5877/100</x:f>
      </x:c>
      <x:c r="O5877" s="6">
        <x:f>H5877-N5877</x:f>
      </x:c>
    </x:row>
    <x:row r="5878" spans="1:25">
      <x:c r="A5878" s="0" t="s">
        <x:v>105</x:v>
      </x:c>
      <x:c r="B5878" s="0" t="n">
        <x:v>3320</x:v>
      </x:c>
      <x:c r="C5878" s="0" t="s">
        <x:v>21</x:v>
      </x:c>
      <x:c r="D5878" s="0" t="s">
        <x:v>36</x:v>
      </x:c>
      <x:c r="E5878" s="0" t="s">
        <x:v>76</x:v>
      </x:c>
      <x:c r="F5878" s="0" t="s">
        <x:v>26</x:v>
      </x:c>
      <x:c r="G5878" s="0" t="n">
        <x:v>173</x:v>
      </x:c>
      <x:c r="H5878" s="4" t="n">
        <x:v>72.66</x:v>
      </x:c>
      <x:c r="I5878" s="4" t="n">
        <x:v>173</x:v>
      </x:c>
      <x:c r="J5878" s="4" t="n">
        <x:v>0.42</x:v>
      </x:c>
      <x:c r="K5878" s="4">
        <x:f>I5878*J5878</x:f>
      </x:c>
      <x:c r="L5878" s="4" t="n">
        <x:v>241.923</x:v>
      </x:c>
      <x:c r="M5878" s="5">
        <x:f>J5878/2.057*100</x:f>
      </x:c>
      <x:c r="N5878" s="6">
        <x:f>M5878*L5878/100</x:f>
      </x:c>
      <x:c r="O5878" s="6">
        <x:f>H5878-N5878</x:f>
      </x:c>
    </x:row>
    <x:row r="5879" spans="1:25">
      <x:c r="A5879" s="0" t="s">
        <x:v>115</x:v>
      </x:c>
      <x:c r="B5879" s="0" t="n">
        <x:v>3321</x:v>
      </x:c>
      <x:c r="C5879" s="0" t="s">
        <x:v>21</x:v>
      </x:c>
      <x:c r="D5879" s="0" t="s">
        <x:v>22</x:v>
      </x:c>
      <x:c r="E5879" s="0" t="s">
        <x:v>74</x:v>
      </x:c>
      <x:c r="F5879" s="0" t="s">
        <x:v>20</x:v>
      </x:c>
      <x:c r="G5879" s="0" t="n">
        <x:v>173</x:v>
      </x:c>
      <x:c r="H5879" s="4" t="n">
        <x:v>50.4</x:v>
      </x:c>
      <x:c r="I5879" s="4" t="n">
        <x:v>173</x:v>
      </x:c>
      <x:c r="J5879" s="4" t="n">
        <x:v>0.291</x:v>
      </x:c>
      <x:c r="K5879" s="4">
        <x:f>I5879*J5879</x:f>
      </x:c>
      <x:c r="L5879" s="4" t="n">
        <x:v>245.563</x:v>
      </x:c>
      <x:c r="M5879" s="5">
        <x:f>J5879/2.057*100</x:f>
      </x:c>
      <x:c r="N5879" s="6">
        <x:f>M5879*L5879/100</x:f>
      </x:c>
      <x:c r="O5879" s="6">
        <x:f>H5879-N5879</x:f>
      </x:c>
    </x:row>
    <x:row r="5880" spans="1:25">
      <x:c r="A5880" s="0" t="s">
        <x:v>115</x:v>
      </x:c>
      <x:c r="B5880" s="0" t="n">
        <x:v>3321</x:v>
      </x:c>
      <x:c r="C5880" s="0" t="s">
        <x:v>21</x:v>
      </x:c>
      <x:c r="D5880" s="0" t="s">
        <x:v>22</x:v>
      </x:c>
      <x:c r="E5880" s="0" t="s">
        <x:v>74</x:v>
      </x:c>
      <x:c r="F5880" s="0" t="s">
        <x:v>20</x:v>
      </x:c>
      <x:c r="G5880" s="0" t="n">
        <x:v>173</x:v>
      </x:c>
      <x:c r="H5880" s="4" t="n">
        <x:v>50.4</x:v>
      </x:c>
      <x:c r="I5880" s="4" t="n">
        <x:v>173</x:v>
      </x:c>
      <x:c r="J5880" s="4" t="n">
        <x:v>0.291</x:v>
      </x:c>
      <x:c r="K5880" s="4">
        <x:f>I5880*J5880</x:f>
      </x:c>
      <x:c r="L5880" s="4" t="n">
        <x:v>245.563</x:v>
      </x:c>
      <x:c r="M5880" s="5">
        <x:f>J5880/2.057*100</x:f>
      </x:c>
      <x:c r="N5880" s="6">
        <x:f>M5880*L5880/100</x:f>
      </x:c>
      <x:c r="O5880" s="6">
        <x:f>H5880-N5880</x:f>
      </x:c>
    </x:row>
    <x:row r="5881" spans="1:25">
      <x:c r="A5881" s="0" t="s">
        <x:v>115</x:v>
      </x:c>
      <x:c r="B5881" s="0" t="n">
        <x:v>3321</x:v>
      </x:c>
      <x:c r="C5881" s="0" t="s">
        <x:v>21</x:v>
      </x:c>
      <x:c r="D5881" s="0" t="s">
        <x:v>22</x:v>
      </x:c>
      <x:c r="E5881" s="0" t="s">
        <x:v>74</x:v>
      </x:c>
      <x:c r="F5881" s="0" t="s">
        <x:v>20</x:v>
      </x:c>
      <x:c r="G5881" s="0" t="n">
        <x:v>173</x:v>
      </x:c>
      <x:c r="H5881" s="4" t="n">
        <x:v>50.4</x:v>
      </x:c>
      <x:c r="I5881" s="4" t="n">
        <x:v>173</x:v>
      </x:c>
      <x:c r="J5881" s="4" t="n">
        <x:v>0.291</x:v>
      </x:c>
      <x:c r="K5881" s="4">
        <x:f>I5881*J5881</x:f>
      </x:c>
      <x:c r="L5881" s="4" t="n">
        <x:v>245.563</x:v>
      </x:c>
      <x:c r="M5881" s="5">
        <x:f>J5881/2.057*100</x:f>
      </x:c>
      <x:c r="N5881" s="6">
        <x:f>M5881*L5881/100</x:f>
      </x:c>
      <x:c r="O5881" s="6">
        <x:f>H5881-N5881</x:f>
      </x:c>
    </x:row>
    <x:row r="5882" spans="1:25">
      <x:c r="A5882" s="0" t="s">
        <x:v>115</x:v>
      </x:c>
      <x:c r="B5882" s="0" t="n">
        <x:v>3321</x:v>
      </x:c>
      <x:c r="C5882" s="0" t="s">
        <x:v>21</x:v>
      </x:c>
      <x:c r="D5882" s="0" t="s">
        <x:v>33</x:v>
      </x:c>
      <x:c r="E5882" s="0" t="s">
        <x:v>73</x:v>
      </x:c>
      <x:c r="F5882" s="0" t="s">
        <x:v>20</x:v>
      </x:c>
      <x:c r="G5882" s="0" t="n">
        <x:v>173</x:v>
      </x:c>
      <x:c r="H5882" s="4" t="n">
        <x:v>46.018</x:v>
      </x:c>
      <x:c r="I5882" s="4" t="n">
        <x:v>173</x:v>
      </x:c>
      <x:c r="J5882" s="4" t="n">
        <x:v>0.266</x:v>
      </x:c>
      <x:c r="K5882" s="4">
        <x:f>I5882*J5882</x:f>
      </x:c>
      <x:c r="L5882" s="4" t="n">
        <x:v>245.563</x:v>
      </x:c>
      <x:c r="M5882" s="5">
        <x:f>J5882/2.057*100</x:f>
      </x:c>
      <x:c r="N5882" s="6">
        <x:f>M5882*L5882/100</x:f>
      </x:c>
      <x:c r="O5882" s="6">
        <x:f>H5882-N5882</x:f>
      </x:c>
    </x:row>
    <x:row r="5883" spans="1:25">
      <x:c r="A5883" s="0" t="s">
        <x:v>115</x:v>
      </x:c>
      <x:c r="B5883" s="0" t="n">
        <x:v>3321</x:v>
      </x:c>
      <x:c r="C5883" s="0" t="s">
        <x:v>21</x:v>
      </x:c>
      <x:c r="D5883" s="0" t="s">
        <x:v>33</x:v>
      </x:c>
      <x:c r="E5883" s="0" t="s">
        <x:v>73</x:v>
      </x:c>
      <x:c r="F5883" s="0" t="s">
        <x:v>26</x:v>
      </x:c>
      <x:c r="G5883" s="0" t="n">
        <x:v>173</x:v>
      </x:c>
      <x:c r="H5883" s="4" t="n">
        <x:v>13.503</x:v>
      </x:c>
      <x:c r="I5883" s="4" t="n">
        <x:v>173</x:v>
      </x:c>
      <x:c r="J5883" s="4" t="n">
        <x:v>0.078</x:v>
      </x:c>
      <x:c r="K5883" s="4">
        <x:f>I5883*J5883</x:f>
      </x:c>
      <x:c r="L5883" s="4" t="n">
        <x:v>245.563</x:v>
      </x:c>
      <x:c r="M5883" s="5">
        <x:f>J5883/2.057*100</x:f>
      </x:c>
      <x:c r="N5883" s="6">
        <x:f>M5883*L5883/100</x:f>
      </x:c>
      <x:c r="O5883" s="6">
        <x:f>H5883-N5883</x:f>
      </x:c>
    </x:row>
    <x:row r="5884" spans="1:25">
      <x:c r="A5884" s="0" t="s">
        <x:v>115</x:v>
      </x:c>
      <x:c r="B5884" s="0" t="n">
        <x:v>3321</x:v>
      </x:c>
      <x:c r="C5884" s="0" t="s">
        <x:v>21</x:v>
      </x:c>
      <x:c r="D5884" s="0" t="s">
        <x:v>36</x:v>
      </x:c>
      <x:c r="E5884" s="0" t="s">
        <x:v>75</x:v>
      </x:c>
      <x:c r="F5884" s="0" t="s">
        <x:v>26</x:v>
      </x:c>
      <x:c r="G5884" s="0" t="n">
        <x:v>173</x:v>
      </x:c>
      <x:c r="H5884" s="4" t="n">
        <x:v>72.66</x:v>
      </x:c>
      <x:c r="I5884" s="4" t="n">
        <x:v>173</x:v>
      </x:c>
      <x:c r="J5884" s="4" t="n">
        <x:v>0.42</x:v>
      </x:c>
      <x:c r="K5884" s="4">
        <x:f>I5884*J5884</x:f>
      </x:c>
      <x:c r="L5884" s="4" t="n">
        <x:v>245.563</x:v>
      </x:c>
      <x:c r="M5884" s="5">
        <x:f>J5884/2.057*100</x:f>
      </x:c>
      <x:c r="N5884" s="6">
        <x:f>M5884*L5884/100</x:f>
      </x:c>
      <x:c r="O5884" s="6">
        <x:f>H5884-N5884</x:f>
      </x:c>
    </x:row>
    <x:row r="5885" spans="1:25">
      <x:c r="A5885" s="0" t="s">
        <x:v>115</x:v>
      </x:c>
      <x:c r="B5885" s="0" t="n">
        <x:v>3321</x:v>
      </x:c>
      <x:c r="C5885" s="0" t="s">
        <x:v>21</x:v>
      </x:c>
      <x:c r="D5885" s="0" t="s">
        <x:v>36</x:v>
      </x:c>
      <x:c r="E5885" s="0" t="s">
        <x:v>76</x:v>
      </x:c>
      <x:c r="F5885" s="0" t="s">
        <x:v>26</x:v>
      </x:c>
      <x:c r="G5885" s="0" t="n">
        <x:v>173</x:v>
      </x:c>
      <x:c r="H5885" s="4" t="n">
        <x:v>72.66</x:v>
      </x:c>
      <x:c r="I5885" s="4" t="n">
        <x:v>173</x:v>
      </x:c>
      <x:c r="J5885" s="4" t="n">
        <x:v>0.42</x:v>
      </x:c>
      <x:c r="K5885" s="4">
        <x:f>I5885*J5885</x:f>
      </x:c>
      <x:c r="L5885" s="4" t="n">
        <x:v>245.563</x:v>
      </x:c>
      <x:c r="M5885" s="5">
        <x:f>J5885/2.057*100</x:f>
      </x:c>
      <x:c r="N5885" s="6">
        <x:f>M5885*L5885/100</x:f>
      </x:c>
      <x:c r="O5885" s="6">
        <x:f>H5885-N5885</x:f>
      </x:c>
    </x:row>
    <x:row r="5886" spans="1:25">
      <x:c r="A5886" s="0" t="s">
        <x:v>86</x:v>
      </x:c>
      <x:c r="B5886" s="0" t="n">
        <x:v>3322</x:v>
      </x:c>
      <x:c r="C5886" s="0" t="s">
        <x:v>21</x:v>
      </x:c>
      <x:c r="D5886" s="0" t="s">
        <x:v>22</x:v>
      </x:c>
      <x:c r="E5886" s="0" t="s">
        <x:v>74</x:v>
      </x:c>
      <x:c r="F5886" s="0" t="s">
        <x:v>20</x:v>
      </x:c>
      <x:c r="G5886" s="0" t="n">
        <x:v>173</x:v>
      </x:c>
      <x:c r="H5886" s="4" t="n">
        <x:v>50.4</x:v>
      </x:c>
      <x:c r="I5886" s="4" t="n">
        <x:v>173</x:v>
      </x:c>
      <x:c r="J5886" s="4" t="n">
        <x:v>0.291</x:v>
      </x:c>
      <x:c r="K5886" s="4">
        <x:f>I5886*J5886</x:f>
      </x:c>
      <x:c r="L5886" s="4" t="n">
        <x:v>241.783</x:v>
      </x:c>
      <x:c r="M5886" s="5">
        <x:f>J5886/2.348*100</x:f>
      </x:c>
      <x:c r="N5886" s="6">
        <x:f>M5886*L5886/100</x:f>
      </x:c>
      <x:c r="O5886" s="6">
        <x:f>H5886-N5886</x:f>
      </x:c>
    </x:row>
    <x:row r="5887" spans="1:25">
      <x:c r="A5887" s="0" t="s">
        <x:v>86</x:v>
      </x:c>
      <x:c r="B5887" s="0" t="n">
        <x:v>3322</x:v>
      </x:c>
      <x:c r="C5887" s="0" t="s">
        <x:v>21</x:v>
      </x:c>
      <x:c r="D5887" s="0" t="s">
        <x:v>22</x:v>
      </x:c>
      <x:c r="E5887" s="0" t="s">
        <x:v>74</x:v>
      </x:c>
      <x:c r="F5887" s="0" t="s">
        <x:v>20</x:v>
      </x:c>
      <x:c r="G5887" s="0" t="n">
        <x:v>173</x:v>
      </x:c>
      <x:c r="H5887" s="4" t="n">
        <x:v>50.4</x:v>
      </x:c>
      <x:c r="I5887" s="4" t="n">
        <x:v>173</x:v>
      </x:c>
      <x:c r="J5887" s="4" t="n">
        <x:v>0.291</x:v>
      </x:c>
      <x:c r="K5887" s="4">
        <x:f>I5887*J5887</x:f>
      </x:c>
      <x:c r="L5887" s="4" t="n">
        <x:v>241.783</x:v>
      </x:c>
      <x:c r="M5887" s="5">
        <x:f>J5887/2.348*100</x:f>
      </x:c>
      <x:c r="N5887" s="6">
        <x:f>M5887*L5887/100</x:f>
      </x:c>
      <x:c r="O5887" s="6">
        <x:f>H5887-N5887</x:f>
      </x:c>
    </x:row>
    <x:row r="5888" spans="1:25">
      <x:c r="A5888" s="0" t="s">
        <x:v>86</x:v>
      </x:c>
      <x:c r="B5888" s="0" t="n">
        <x:v>3322</x:v>
      </x:c>
      <x:c r="C5888" s="0" t="s">
        <x:v>21</x:v>
      </x:c>
      <x:c r="D5888" s="0" t="s">
        <x:v>22</x:v>
      </x:c>
      <x:c r="E5888" s="0" t="s">
        <x:v>74</x:v>
      </x:c>
      <x:c r="F5888" s="0" t="s">
        <x:v>20</x:v>
      </x:c>
      <x:c r="G5888" s="0" t="n">
        <x:v>173</x:v>
      </x:c>
      <x:c r="H5888" s="4" t="n">
        <x:v>50.4</x:v>
      </x:c>
      <x:c r="I5888" s="4" t="n">
        <x:v>173</x:v>
      </x:c>
      <x:c r="J5888" s="4" t="n">
        <x:v>0.291</x:v>
      </x:c>
      <x:c r="K5888" s="4">
        <x:f>I5888*J5888</x:f>
      </x:c>
      <x:c r="L5888" s="4" t="n">
        <x:v>241.783</x:v>
      </x:c>
      <x:c r="M5888" s="5">
        <x:f>J5888/2.348*100</x:f>
      </x:c>
      <x:c r="N5888" s="6">
        <x:f>M5888*L5888/100</x:f>
      </x:c>
      <x:c r="O5888" s="6">
        <x:f>H5888-N5888</x:f>
      </x:c>
    </x:row>
    <x:row r="5889" spans="1:25">
      <x:c r="A5889" s="0" t="s">
        <x:v>86</x:v>
      </x:c>
      <x:c r="B5889" s="0" t="n">
        <x:v>3322</x:v>
      </x:c>
      <x:c r="C5889" s="0" t="s">
        <x:v>21</x:v>
      </x:c>
      <x:c r="D5889" s="0" t="s">
        <x:v>22</x:v>
      </x:c>
      <x:c r="E5889" s="0" t="s">
        <x:v>74</x:v>
      </x:c>
      <x:c r="F5889" s="0" t="s">
        <x:v>20</x:v>
      </x:c>
      <x:c r="G5889" s="0" t="n">
        <x:v>173</x:v>
      </x:c>
      <x:c r="H5889" s="4" t="n">
        <x:v>50.4</x:v>
      </x:c>
      <x:c r="I5889" s="4" t="n">
        <x:v>173</x:v>
      </x:c>
      <x:c r="J5889" s="4" t="n">
        <x:v>0.291</x:v>
      </x:c>
      <x:c r="K5889" s="4">
        <x:f>I5889*J5889</x:f>
      </x:c>
      <x:c r="L5889" s="4" t="n">
        <x:v>241.783</x:v>
      </x:c>
      <x:c r="M5889" s="5">
        <x:f>J5889/2.348*100</x:f>
      </x:c>
      <x:c r="N5889" s="6">
        <x:f>M5889*L5889/100</x:f>
      </x:c>
      <x:c r="O5889" s="6">
        <x:f>H5889-N5889</x:f>
      </x:c>
    </x:row>
    <x:row r="5890" spans="1:25">
      <x:c r="A5890" s="0" t="s">
        <x:v>86</x:v>
      </x:c>
      <x:c r="B5890" s="0" t="n">
        <x:v>3322</x:v>
      </x:c>
      <x:c r="C5890" s="0" t="s">
        <x:v>21</x:v>
      </x:c>
      <x:c r="D5890" s="0" t="s">
        <x:v>33</x:v>
      </x:c>
      <x:c r="E5890" s="0" t="s">
        <x:v>73</x:v>
      </x:c>
      <x:c r="F5890" s="0" t="s">
        <x:v>20</x:v>
      </x:c>
      <x:c r="G5890" s="0" t="n">
        <x:v>173</x:v>
      </x:c>
      <x:c r="H5890" s="4" t="n">
        <x:v>46.018</x:v>
      </x:c>
      <x:c r="I5890" s="4" t="n">
        <x:v>173</x:v>
      </x:c>
      <x:c r="J5890" s="4" t="n">
        <x:v>0.266</x:v>
      </x:c>
      <x:c r="K5890" s="4">
        <x:f>I5890*J5890</x:f>
      </x:c>
      <x:c r="L5890" s="4" t="n">
        <x:v>241.783</x:v>
      </x:c>
      <x:c r="M5890" s="5">
        <x:f>J5890/2.348*100</x:f>
      </x:c>
      <x:c r="N5890" s="6">
        <x:f>M5890*L5890/100</x:f>
      </x:c>
      <x:c r="O5890" s="6">
        <x:f>H5890-N5890</x:f>
      </x:c>
    </x:row>
    <x:row r="5891" spans="1:25">
      <x:c r="A5891" s="0" t="s">
        <x:v>86</x:v>
      </x:c>
      <x:c r="B5891" s="0" t="n">
        <x:v>3322</x:v>
      </x:c>
      <x:c r="C5891" s="0" t="s">
        <x:v>21</x:v>
      </x:c>
      <x:c r="D5891" s="0" t="s">
        <x:v>33</x:v>
      </x:c>
      <x:c r="E5891" s="0" t="s">
        <x:v>73</x:v>
      </x:c>
      <x:c r="F5891" s="0" t="s">
        <x:v>26</x:v>
      </x:c>
      <x:c r="G5891" s="0" t="n">
        <x:v>173</x:v>
      </x:c>
      <x:c r="H5891" s="4" t="n">
        <x:v>13.503</x:v>
      </x:c>
      <x:c r="I5891" s="4" t="n">
        <x:v>173</x:v>
      </x:c>
      <x:c r="J5891" s="4" t="n">
        <x:v>0.078</x:v>
      </x:c>
      <x:c r="K5891" s="4">
        <x:f>I5891*J5891</x:f>
      </x:c>
      <x:c r="L5891" s="4" t="n">
        <x:v>241.783</x:v>
      </x:c>
      <x:c r="M5891" s="5">
        <x:f>J5891/2.348*100</x:f>
      </x:c>
      <x:c r="N5891" s="6">
        <x:f>M5891*L5891/100</x:f>
      </x:c>
      <x:c r="O5891" s="6">
        <x:f>H5891-N5891</x:f>
      </x:c>
    </x:row>
    <x:row r="5892" spans="1:25">
      <x:c r="A5892" s="0" t="s">
        <x:v>86</x:v>
      </x:c>
      <x:c r="B5892" s="0" t="n">
        <x:v>3322</x:v>
      </x:c>
      <x:c r="C5892" s="0" t="s">
        <x:v>21</x:v>
      </x:c>
      <x:c r="D5892" s="0" t="s">
        <x:v>36</x:v>
      </x:c>
      <x:c r="E5892" s="0" t="s">
        <x:v>75</x:v>
      </x:c>
      <x:c r="F5892" s="0" t="s">
        <x:v>26</x:v>
      </x:c>
      <x:c r="G5892" s="0" t="n">
        <x:v>173</x:v>
      </x:c>
      <x:c r="H5892" s="4" t="n">
        <x:v>72.66</x:v>
      </x:c>
      <x:c r="I5892" s="4" t="n">
        <x:v>173</x:v>
      </x:c>
      <x:c r="J5892" s="4" t="n">
        <x:v>0.42</x:v>
      </x:c>
      <x:c r="K5892" s="4">
        <x:f>I5892*J5892</x:f>
      </x:c>
      <x:c r="L5892" s="4" t="n">
        <x:v>241.783</x:v>
      </x:c>
      <x:c r="M5892" s="5">
        <x:f>J5892/2.348*100</x:f>
      </x:c>
      <x:c r="N5892" s="6">
        <x:f>M5892*L5892/100</x:f>
      </x:c>
      <x:c r="O5892" s="6">
        <x:f>H5892-N5892</x:f>
      </x:c>
    </x:row>
    <x:row r="5893" spans="1:25">
      <x:c r="A5893" s="0" t="s">
        <x:v>86</x:v>
      </x:c>
      <x:c r="B5893" s="0" t="n">
        <x:v>3322</x:v>
      </x:c>
      <x:c r="C5893" s="0" t="s">
        <x:v>21</x:v>
      </x:c>
      <x:c r="D5893" s="0" t="s">
        <x:v>36</x:v>
      </x:c>
      <x:c r="E5893" s="0" t="s">
        <x:v>76</x:v>
      </x:c>
      <x:c r="F5893" s="0" t="s">
        <x:v>26</x:v>
      </x:c>
      <x:c r="G5893" s="0" t="n">
        <x:v>173</x:v>
      </x:c>
      <x:c r="H5893" s="4" t="n">
        <x:v>72.66</x:v>
      </x:c>
      <x:c r="I5893" s="4" t="n">
        <x:v>173</x:v>
      </x:c>
      <x:c r="J5893" s="4" t="n">
        <x:v>0.42</x:v>
      </x:c>
      <x:c r="K5893" s="4">
        <x:f>I5893*J5893</x:f>
      </x:c>
      <x:c r="L5893" s="4" t="n">
        <x:v>241.783</x:v>
      </x:c>
      <x:c r="M5893" s="5">
        <x:f>J5893/2.348*100</x:f>
      </x:c>
      <x:c r="N5893" s="6">
        <x:f>M5893*L5893/100</x:f>
      </x:c>
      <x:c r="O5893" s="6">
        <x:f>H5893-N5893</x:f>
      </x:c>
    </x:row>
    <x:row r="5894" spans="1:25">
      <x:c r="A5894" s="0" t="s">
        <x:v>94</x:v>
      </x:c>
      <x:c r="B5894" s="0" t="n">
        <x:v>3325</x:v>
      </x:c>
      <x:c r="C5894" s="0" t="s">
        <x:v>21</x:v>
      </x:c>
      <x:c r="D5894" s="0" t="s">
        <x:v>42</x:v>
      </x:c>
      <x:c r="E5894" s="0" t="s">
        <x:v>44</x:v>
      </x:c>
      <x:c r="F5894" s="0" t="s">
        <x:v>20</x:v>
      </x:c>
      <x:c r="G5894" s="0" t="n">
        <x:v>60</x:v>
      </x:c>
      <x:c r="H5894" s="4" t="n">
        <x:v>18</x:v>
      </x:c>
      <x:c r="I5894" s="4" t="n">
        <x:v>60</x:v>
      </x:c>
      <x:c r="J5894" s="4" t="n">
        <x:v>0.3</x:v>
      </x:c>
      <x:c r="K5894" s="4">
        <x:f>I5894*J5894</x:f>
      </x:c>
      <x:c r="L5894" s="4" t="n">
        <x:v>207.403</x:v>
      </x:c>
      <x:c r="M5894" s="5">
        <x:f>J5894/3.83*100</x:f>
      </x:c>
      <x:c r="N5894" s="6">
        <x:f>M5894*L5894/100</x:f>
      </x:c>
      <x:c r="O5894" s="6">
        <x:f>H5894-N5894</x:f>
      </x:c>
    </x:row>
    <x:row r="5895" spans="1:25">
      <x:c r="A5895" s="0" t="s">
        <x:v>94</x:v>
      </x:c>
      <x:c r="B5895" s="0" t="n">
        <x:v>3325</x:v>
      </x:c>
      <x:c r="C5895" s="0" t="s">
        <x:v>21</x:v>
      </x:c>
      <x:c r="D5895" s="0" t="s">
        <x:v>42</x:v>
      </x:c>
      <x:c r="E5895" s="0" t="s">
        <x:v>43</x:v>
      </x:c>
      <x:c r="F5895" s="0" t="s">
        <x:v>20</x:v>
      </x:c>
      <x:c r="G5895" s="0" t="n">
        <x:v>60</x:v>
      </x:c>
      <x:c r="H5895" s="4" t="n">
        <x:v>18</x:v>
      </x:c>
      <x:c r="I5895" s="4" t="n">
        <x:v>60</x:v>
      </x:c>
      <x:c r="J5895" s="4" t="n">
        <x:v>0.3</x:v>
      </x:c>
      <x:c r="K5895" s="4">
        <x:f>I5895*J5895</x:f>
      </x:c>
      <x:c r="L5895" s="4" t="n">
        <x:v>207.403</x:v>
      </x:c>
      <x:c r="M5895" s="5">
        <x:f>J5895/3.83*100</x:f>
      </x:c>
      <x:c r="N5895" s="6">
        <x:f>M5895*L5895/100</x:f>
      </x:c>
      <x:c r="O5895" s="6">
        <x:f>H5895-N5895</x:f>
      </x:c>
    </x:row>
    <x:row r="5896" spans="1:25">
      <x:c r="A5896" s="0" t="s">
        <x:v>94</x:v>
      </x:c>
      <x:c r="B5896" s="0" t="n">
        <x:v>3325</x:v>
      </x:c>
      <x:c r="C5896" s="0" t="s">
        <x:v>21</x:v>
      </x:c>
      <x:c r="D5896" s="0" t="s">
        <x:v>33</x:v>
      </x:c>
      <x:c r="E5896" s="0" t="s">
        <x:v>45</x:v>
      </x:c>
      <x:c r="F5896" s="0" t="s">
        <x:v>26</x:v>
      </x:c>
      <x:c r="G5896" s="0" t="n">
        <x:v>60</x:v>
      </x:c>
      <x:c r="H5896" s="4" t="n">
        <x:v>88.8</x:v>
      </x:c>
      <x:c r="I5896" s="4" t="n">
        <x:v>60</x:v>
      </x:c>
      <x:c r="J5896" s="4" t="n">
        <x:v>1.48</x:v>
      </x:c>
      <x:c r="K5896" s="4">
        <x:f>I5896*J5896</x:f>
      </x:c>
      <x:c r="L5896" s="4" t="n">
        <x:v>207.403</x:v>
      </x:c>
      <x:c r="M5896" s="5">
        <x:f>J5896/3.83*100</x:f>
      </x:c>
      <x:c r="N5896" s="6">
        <x:f>M5896*L5896/100</x:f>
      </x:c>
      <x:c r="O5896" s="6">
        <x:f>H5896-N5896</x:f>
      </x:c>
    </x:row>
    <x:row r="5897" spans="1:25">
      <x:c r="A5897" s="0" t="s">
        <x:v>94</x:v>
      </x:c>
      <x:c r="B5897" s="0" t="n">
        <x:v>3325</x:v>
      </x:c>
      <x:c r="C5897" s="0" t="s">
        <x:v>21</x:v>
      </x:c>
      <x:c r="D5897" s="0" t="s">
        <x:v>150</x:v>
      </x:c>
      <x:c r="E5897" s="0" t="s">
        <x:v>46</x:v>
      </x:c>
      <x:c r="F5897" s="0" t="s">
        <x:v>26</x:v>
      </x:c>
      <x:c r="G5897" s="0" t="n">
        <x:v>60</x:v>
      </x:c>
      <x:c r="H5897" s="4" t="n">
        <x:v>104.1</x:v>
      </x:c>
      <x:c r="I5897" s="4" t="n">
        <x:v>60</x:v>
      </x:c>
      <x:c r="J5897" s="4" t="n">
        <x:v>1.75</x:v>
      </x:c>
      <x:c r="K5897" s="4">
        <x:f>I5897*J5897</x:f>
      </x:c>
      <x:c r="L5897" s="4" t="n">
        <x:v>207.403</x:v>
      </x:c>
      <x:c r="M5897" s="5">
        <x:f>J5897/3.83*100</x:f>
      </x:c>
      <x:c r="N5897" s="6">
        <x:f>M5897*L5897/100</x:f>
      </x:c>
      <x:c r="O5897" s="6">
        <x:f>H5897-N5897</x:f>
      </x:c>
    </x:row>
    <x:row r="5898" spans="1:25">
      <x:c r="A5898" s="0" t="s">
        <x:v>39</x:v>
      </x:c>
      <x:c r="B5898" s="0" t="n">
        <x:v>3326</x:v>
      </x:c>
      <x:c r="C5898" s="0" t="s">
        <x:v>128</x:v>
      </x:c>
      <x:c r="D5898" s="0" t="s">
        <x:v>129</x:v>
      </x:c>
      <x:c r="E5898" s="0" t="s">
        <x:v>130</x:v>
      </x:c>
      <x:c r="F5898" s="0" t="s">
        <x:v>20</x:v>
      </x:c>
      <x:c r="G5898" s="0" t="n">
        <x:v>50</x:v>
      </x:c>
      <x:c r="H5898" s="4" t="n">
        <x:v>55</x:v>
      </x:c>
      <x:c r="I5898" s="4" t="n">
        <x:v>48</x:v>
      </x:c>
      <x:c r="J5898" s="4" t="n">
        <x:v>1.1</x:v>
      </x:c>
      <x:c r="K5898" s="4">
        <x:f>I5898*J5898</x:f>
      </x:c>
      <x:c r="L5898" s="4" t="n">
        <x:v>11.712</x:v>
      </x:c>
      <x:c r="M5898" s="5">
        <x:f>J5898/7.55*100</x:f>
      </x:c>
      <x:c r="N5898" s="6">
        <x:f>M5898*L5898/100</x:f>
      </x:c>
      <x:c r="O5898" s="6">
        <x:f>H5898-N5898</x:f>
      </x:c>
    </x:row>
    <x:row r="5899" spans="1:25">
      <x:c r="A5899" s="0" t="s">
        <x:v>39</x:v>
      </x:c>
      <x:c r="B5899" s="0" t="n">
        <x:v>3326</x:v>
      </x:c>
      <x:c r="C5899" s="0" t="s">
        <x:v>128</x:v>
      </x:c>
      <x:c r="D5899" s="0" t="s">
        <x:v>129</x:v>
      </x:c>
      <x:c r="E5899" s="0" t="s">
        <x:v>130</x:v>
      </x:c>
      <x:c r="F5899" s="0" t="s">
        <x:v>20</x:v>
      </x:c>
      <x:c r="G5899" s="0" t="n">
        <x:v>50</x:v>
      </x:c>
      <x:c r="H5899" s="4" t="n">
        <x:v>55</x:v>
      </x:c>
      <x:c r="I5899" s="4" t="n">
        <x:v>48</x:v>
      </x:c>
      <x:c r="J5899" s="4" t="n">
        <x:v>1.1</x:v>
      </x:c>
      <x:c r="K5899" s="4">
        <x:f>I5899*J5899</x:f>
      </x:c>
      <x:c r="L5899" s="4" t="n">
        <x:v>11.712</x:v>
      </x:c>
      <x:c r="M5899" s="5">
        <x:f>J5899/7.55*100</x:f>
      </x:c>
      <x:c r="N5899" s="6">
        <x:f>M5899*L5899/100</x:f>
      </x:c>
      <x:c r="O5899" s="6">
        <x:f>H5899-N5899</x:f>
      </x:c>
    </x:row>
    <x:row r="5900" spans="1:25">
      <x:c r="A5900" s="0" t="s">
        <x:v>39</x:v>
      </x:c>
      <x:c r="B5900" s="0" t="n">
        <x:v>3326</x:v>
      </x:c>
      <x:c r="C5900" s="0" t="s">
        <x:v>128</x:v>
      </x:c>
      <x:c r="D5900" s="0" t="s">
        <x:v>18</x:v>
      </x:c>
      <x:c r="E5900" s="0" t="s">
        <x:v>19</x:v>
      </x:c>
      <x:c r="F5900" s="0" t="s">
        <x:v>20</x:v>
      </x:c>
      <x:c r="G5900" s="0" t="n">
        <x:v>50</x:v>
      </x:c>
      <x:c r="H5900" s="4" t="n">
        <x:v>66</x:v>
      </x:c>
      <x:c r="I5900" s="4" t="n">
        <x:v>48</x:v>
      </x:c>
      <x:c r="J5900" s="4" t="n">
        <x:v>1.32</x:v>
      </x:c>
      <x:c r="K5900" s="4">
        <x:f>I5900*J5900</x:f>
      </x:c>
      <x:c r="L5900" s="4" t="n">
        <x:v>11.712</x:v>
      </x:c>
      <x:c r="M5900" s="5">
        <x:f>J5900/7.55*100</x:f>
      </x:c>
      <x:c r="N5900" s="6">
        <x:f>M5900*L5900/100</x:f>
      </x:c>
      <x:c r="O5900" s="6">
        <x:f>H5900-N5900</x:f>
      </x:c>
    </x:row>
    <x:row r="5901" spans="1:25">
      <x:c r="A5901" s="0" t="s">
        <x:v>39</x:v>
      </x:c>
      <x:c r="B5901" s="0" t="n">
        <x:v>3326</x:v>
      </x:c>
      <x:c r="C5901" s="0" t="s">
        <x:v>128</x:v>
      </x:c>
      <x:c r="D5901" s="0" t="s">
        <x:v>18</x:v>
      </x:c>
      <x:c r="E5901" s="0" t="s">
        <x:v>19</x:v>
      </x:c>
      <x:c r="F5901" s="0" t="s">
        <x:v>20</x:v>
      </x:c>
      <x:c r="G5901" s="0" t="n">
        <x:v>50</x:v>
      </x:c>
      <x:c r="H5901" s="4" t="n">
        <x:v>66</x:v>
      </x:c>
      <x:c r="I5901" s="4" t="n">
        <x:v>48</x:v>
      </x:c>
      <x:c r="J5901" s="4" t="n">
        <x:v>1.32</x:v>
      </x:c>
      <x:c r="K5901" s="4">
        <x:f>I5901*J5901</x:f>
      </x:c>
      <x:c r="L5901" s="4" t="n">
        <x:v>11.712</x:v>
      </x:c>
      <x:c r="M5901" s="5">
        <x:f>J5901/7.55*100</x:f>
      </x:c>
      <x:c r="N5901" s="6">
        <x:f>M5901*L5901/100</x:f>
      </x:c>
      <x:c r="O5901" s="6">
        <x:f>H5901-N5901</x:f>
      </x:c>
    </x:row>
    <x:row r="5902" spans="1:25">
      <x:c r="A5902" s="0" t="s">
        <x:v>39</x:v>
      </x:c>
      <x:c r="B5902" s="0" t="n">
        <x:v>3326</x:v>
      </x:c>
      <x:c r="C5902" s="0" t="s">
        <x:v>128</x:v>
      </x:c>
      <x:c r="D5902" s="0" t="s">
        <x:v>18</x:v>
      </x:c>
      <x:c r="E5902" s="0" t="s">
        <x:v>19</x:v>
      </x:c>
      <x:c r="F5902" s="0" t="s">
        <x:v>20</x:v>
      </x:c>
      <x:c r="G5902" s="0" t="n">
        <x:v>50</x:v>
      </x:c>
      <x:c r="H5902" s="4" t="n">
        <x:v>66</x:v>
      </x:c>
      <x:c r="I5902" s="4" t="n">
        <x:v>48</x:v>
      </x:c>
      <x:c r="J5902" s="4" t="n">
        <x:v>1.32</x:v>
      </x:c>
      <x:c r="K5902" s="4">
        <x:f>I5902*J5902</x:f>
      </x:c>
      <x:c r="L5902" s="4" t="n">
        <x:v>11.712</x:v>
      </x:c>
      <x:c r="M5902" s="5">
        <x:f>J5902/7.55*100</x:f>
      </x:c>
      <x:c r="N5902" s="6">
        <x:f>M5902*L5902/100</x:f>
      </x:c>
      <x:c r="O5902" s="6">
        <x:f>H5902-N5902</x:f>
      </x:c>
    </x:row>
    <x:row r="5903" spans="1:25">
      <x:c r="A5903" s="0" t="s">
        <x:v>39</x:v>
      </x:c>
      <x:c r="B5903" s="0" t="n">
        <x:v>3326</x:v>
      </x:c>
      <x:c r="C5903" s="0" t="s">
        <x:v>128</x:v>
      </x:c>
      <x:c r="D5903" s="0" t="s">
        <x:v>18</x:v>
      </x:c>
      <x:c r="E5903" s="0" t="s">
        <x:v>19</x:v>
      </x:c>
      <x:c r="F5903" s="0" t="s">
        <x:v>20</x:v>
      </x:c>
      <x:c r="G5903" s="0" t="n">
        <x:v>50</x:v>
      </x:c>
      <x:c r="H5903" s="4" t="n">
        <x:v>66</x:v>
      </x:c>
      <x:c r="I5903" s="4" t="n">
        <x:v>48</x:v>
      </x:c>
      <x:c r="J5903" s="4" t="n">
        <x:v>1.32</x:v>
      </x:c>
      <x:c r="K5903" s="4">
        <x:f>I5903*J5903</x:f>
      </x:c>
      <x:c r="L5903" s="4" t="n">
        <x:v>11.712</x:v>
      </x:c>
      <x:c r="M5903" s="5">
        <x:f>J5903/7.55*100</x:f>
      </x:c>
      <x:c r="N5903" s="6">
        <x:f>M5903*L5903/100</x:f>
      </x:c>
      <x:c r="O5903" s="6">
        <x:f>H5903-N5903</x:f>
      </x:c>
    </x:row>
    <x:row r="5904" spans="1:25">
      <x:c r="A5904" s="0" t="s">
        <x:v>39</x:v>
      </x:c>
      <x:c r="B5904" s="0" t="n">
        <x:v>3326</x:v>
      </x:c>
      <x:c r="C5904" s="0" t="s">
        <x:v>128</x:v>
      </x:c>
      <x:c r="D5904" s="0" t="s">
        <x:v>18</x:v>
      </x:c>
      <x:c r="E5904" s="0" t="s">
        <x:v>19</x:v>
      </x:c>
      <x:c r="F5904" s="0" t="s">
        <x:v>26</x:v>
      </x:c>
      <x:c r="G5904" s="0" t="n">
        <x:v>50</x:v>
      </x:c>
      <x:c r="H5904" s="4" t="n">
        <x:v>3.5</x:v>
      </x:c>
      <x:c r="I5904" s="4" t="n">
        <x:v>48</x:v>
      </x:c>
      <x:c r="J5904" s="4" t="n">
        <x:v>0.07</x:v>
      </x:c>
      <x:c r="K5904" s="4">
        <x:f>I5904*J5904</x:f>
      </x:c>
      <x:c r="L5904" s="4" t="n">
        <x:v>11.712</x:v>
      </x:c>
      <x:c r="M5904" s="5">
        <x:f>J5904/7.55*100</x:f>
      </x:c>
      <x:c r="N5904" s="6">
        <x:f>M5904*L5904/100</x:f>
      </x:c>
      <x:c r="O5904" s="6">
        <x:f>H5904-N5904</x:f>
      </x:c>
    </x:row>
    <x:row r="5905" spans="1:25">
      <x:c r="A5905" s="0" t="s">
        <x:v>78</x:v>
      </x:c>
      <x:c r="B5905" s="0" t="n">
        <x:v>3327</x:v>
      </x:c>
      <x:c r="C5905" s="0" t="s">
        <x:v>21</x:v>
      </x:c>
      <x:c r="D5905" s="0" t="s">
        <x:v>22</x:v>
      </x:c>
      <x:c r="E5905" s="0" t="s">
        <x:v>23</x:v>
      </x:c>
      <x:c r="F5905" s="0" t="s">
        <x:v>20</x:v>
      </x:c>
      <x:c r="G5905" s="0" t="n">
        <x:v>117</x:v>
      </x:c>
      <x:c r="H5905" s="4" t="n">
        <x:v>43.384</x:v>
      </x:c>
      <x:c r="I5905" s="4" t="n">
        <x:v>117</x:v>
      </x:c>
      <x:c r="J5905" s="4" t="n">
        <x:v>0.371</x:v>
      </x:c>
      <x:c r="K5905" s="4">
        <x:f>I5905*J5905</x:f>
      </x:c>
      <x:c r="L5905" s="4" t="n">
        <x:v>263.506</x:v>
      </x:c>
      <x:c r="M5905" s="5">
        <x:f>J5905/3.234*100</x:f>
      </x:c>
      <x:c r="N5905" s="6">
        <x:f>M5905*L5905/100</x:f>
      </x:c>
      <x:c r="O5905" s="6">
        <x:f>H5905-N5905</x:f>
      </x:c>
    </x:row>
    <x:row r="5906" spans="1:25">
      <x:c r="A5906" s="0" t="s">
        <x:v>78</x:v>
      </x:c>
      <x:c r="B5906" s="0" t="n">
        <x:v>3327</x:v>
      </x:c>
      <x:c r="C5906" s="0" t="s">
        <x:v>21</x:v>
      </x:c>
      <x:c r="D5906" s="0" t="s">
        <x:v>22</x:v>
      </x:c>
      <x:c r="E5906" s="0" t="s">
        <x:v>23</x:v>
      </x:c>
      <x:c r="F5906" s="0" t="s">
        <x:v>20</x:v>
      </x:c>
      <x:c r="G5906" s="0" t="n">
        <x:v>117</x:v>
      </x:c>
      <x:c r="H5906" s="4" t="n">
        <x:v>43.384</x:v>
      </x:c>
      <x:c r="I5906" s="4" t="n">
        <x:v>117</x:v>
      </x:c>
      <x:c r="J5906" s="4" t="n">
        <x:v>0.371</x:v>
      </x:c>
      <x:c r="K5906" s="4">
        <x:f>I5906*J5906</x:f>
      </x:c>
      <x:c r="L5906" s="4" t="n">
        <x:v>263.506</x:v>
      </x:c>
      <x:c r="M5906" s="5">
        <x:f>J5906/3.234*100</x:f>
      </x:c>
      <x:c r="N5906" s="6">
        <x:f>M5906*L5906/100</x:f>
      </x:c>
      <x:c r="O5906" s="6">
        <x:f>H5906-N5906</x:f>
      </x:c>
    </x:row>
    <x:row r="5907" spans="1:25">
      <x:c r="A5907" s="0" t="s">
        <x:v>78</x:v>
      </x:c>
      <x:c r="B5907" s="0" t="n">
        <x:v>3327</x:v>
      </x:c>
      <x:c r="C5907" s="0" t="s">
        <x:v>21</x:v>
      </x:c>
      <x:c r="D5907" s="0" t="s">
        <x:v>22</x:v>
      </x:c>
      <x:c r="E5907" s="0" t="s">
        <x:v>23</x:v>
      </x:c>
      <x:c r="F5907" s="0" t="s">
        <x:v>20</x:v>
      </x:c>
      <x:c r="G5907" s="0" t="n">
        <x:v>117</x:v>
      </x:c>
      <x:c r="H5907" s="4" t="n">
        <x:v>43.384</x:v>
      </x:c>
      <x:c r="I5907" s="4" t="n">
        <x:v>117</x:v>
      </x:c>
      <x:c r="J5907" s="4" t="n">
        <x:v>0.371</x:v>
      </x:c>
      <x:c r="K5907" s="4">
        <x:f>I5907*J5907</x:f>
      </x:c>
      <x:c r="L5907" s="4" t="n">
        <x:v>263.506</x:v>
      </x:c>
      <x:c r="M5907" s="5">
        <x:f>J5907/3.234*100</x:f>
      </x:c>
      <x:c r="N5907" s="6">
        <x:f>M5907*L5907/100</x:f>
      </x:c>
      <x:c r="O5907" s="6">
        <x:f>H5907-N5907</x:f>
      </x:c>
    </x:row>
    <x:row r="5908" spans="1:25">
      <x:c r="A5908" s="0" t="s">
        <x:v>78</x:v>
      </x:c>
      <x:c r="B5908" s="0" t="n">
        <x:v>3327</x:v>
      </x:c>
      <x:c r="C5908" s="0" t="s">
        <x:v>21</x:v>
      </x:c>
      <x:c r="D5908" s="0" t="s">
        <x:v>22</x:v>
      </x:c>
      <x:c r="E5908" s="0" t="s">
        <x:v>23</x:v>
      </x:c>
      <x:c r="F5908" s="0" t="s">
        <x:v>20</x:v>
      </x:c>
      <x:c r="G5908" s="0" t="n">
        <x:v>117</x:v>
      </x:c>
      <x:c r="H5908" s="4" t="n">
        <x:v>39.897</x:v>
      </x:c>
      <x:c r="I5908" s="4" t="n">
        <x:v>117</x:v>
      </x:c>
      <x:c r="J5908" s="4" t="n">
        <x:v>0.341</x:v>
      </x:c>
      <x:c r="K5908" s="4">
        <x:f>I5908*J5908</x:f>
      </x:c>
      <x:c r="L5908" s="4" t="n">
        <x:v>263.506</x:v>
      </x:c>
      <x:c r="M5908" s="5">
        <x:f>J5908/3.234*100</x:f>
      </x:c>
      <x:c r="N5908" s="6">
        <x:f>M5908*L5908/100</x:f>
      </x:c>
      <x:c r="O5908" s="6">
        <x:f>H5908-N5908</x:f>
      </x:c>
    </x:row>
    <x:row r="5909" spans="1:25">
      <x:c r="A5909" s="0" t="s">
        <x:v>78</x:v>
      </x:c>
      <x:c r="B5909" s="0" t="n">
        <x:v>3327</x:v>
      </x:c>
      <x:c r="C5909" s="0" t="s">
        <x:v>21</x:v>
      </x:c>
      <x:c r="D5909" s="0" t="s">
        <x:v>28</x:v>
      </x:c>
      <x:c r="E5909" s="0" t="s">
        <x:v>19</x:v>
      </x:c>
      <x:c r="F5909" s="0" t="s">
        <x:v>26</x:v>
      </x:c>
      <x:c r="G5909" s="0" t="n">
        <x:v>117</x:v>
      </x:c>
      <x:c r="H5909" s="4" t="n">
        <x:v>30.426</x:v>
      </x:c>
      <x:c r="I5909" s="4" t="n">
        <x:v>117</x:v>
      </x:c>
      <x:c r="J5909" s="4" t="n">
        <x:v>0.26</x:v>
      </x:c>
      <x:c r="K5909" s="4">
        <x:f>I5909*J5909</x:f>
      </x:c>
      <x:c r="L5909" s="4" t="n">
        <x:v>263.506</x:v>
      </x:c>
      <x:c r="M5909" s="5">
        <x:f>J5909/3.234*100</x:f>
      </x:c>
      <x:c r="N5909" s="6">
        <x:f>M5909*L5909/100</x:f>
      </x:c>
      <x:c r="O5909" s="6">
        <x:f>H5909-N5909</x:f>
      </x:c>
    </x:row>
    <x:row r="5910" spans="1:25">
      <x:c r="A5910" s="0" t="s">
        <x:v>78</x:v>
      </x:c>
      <x:c r="B5910" s="0" t="n">
        <x:v>3327</x:v>
      </x:c>
      <x:c r="C5910" s="0" t="s">
        <x:v>21</x:v>
      </x:c>
      <x:c r="D5910" s="0" t="s">
        <x:v>28</x:v>
      </x:c>
      <x:c r="E5910" s="0" t="s">
        <x:v>23</x:v>
      </x:c>
      <x:c r="F5910" s="0" t="s">
        <x:v>26</x:v>
      </x:c>
      <x:c r="G5910" s="0" t="n">
        <x:v>117</x:v>
      </x:c>
      <x:c r="H5910" s="4" t="n">
        <x:v>177.84</x:v>
      </x:c>
      <x:c r="I5910" s="4" t="n">
        <x:v>117</x:v>
      </x:c>
      <x:c r="J5910" s="4" t="n">
        <x:v>1.52</x:v>
      </x:c>
      <x:c r="K5910" s="4">
        <x:f>I5910*J5910</x:f>
      </x:c>
      <x:c r="L5910" s="4" t="n">
        <x:v>263.506</x:v>
      </x:c>
      <x:c r="M5910" s="5">
        <x:f>J5910/3.234*100</x:f>
      </x:c>
      <x:c r="N5910" s="6">
        <x:f>M5910*L5910/100</x:f>
      </x:c>
      <x:c r="O5910" s="6">
        <x:f>H5910-N5910</x:f>
      </x:c>
    </x:row>
    <x:row r="5911" spans="1:25">
      <x:c r="A5911" s="0" t="s">
        <x:v>57</x:v>
      </x:c>
      <x:c r="B5911" s="0" t="n">
        <x:v>3334</x:v>
      </x:c>
      <x:c r="C5911" s="0" t="s">
        <x:v>21</x:v>
      </x:c>
      <x:c r="D5911" s="0" t="s">
        <x:v>42</x:v>
      </x:c>
      <x:c r="E5911" s="0" t="s">
        <x:v>23</x:v>
      </x:c>
      <x:c r="F5911" s="0" t="s">
        <x:v>20</x:v>
      </x:c>
      <x:c r="G5911" s="0" t="n">
        <x:v>76</x:v>
      </x:c>
      <x:c r="H5911" s="4" t="n">
        <x:v>54</x:v>
      </x:c>
      <x:c r="I5911" s="4" t="n">
        <x:v>76</x:v>
      </x:c>
      <x:c r="J5911" s="4" t="n">
        <x:v>0.711</x:v>
      </x:c>
      <x:c r="K5911" s="4">
        <x:f>I5911*J5911</x:f>
      </x:c>
      <x:c r="L5911" s="4" t="n">
        <x:v>400.502</x:v>
      </x:c>
      <x:c r="M5911" s="5">
        <x:f>J5911/6.552*100</x:f>
      </x:c>
      <x:c r="N5911" s="6">
        <x:f>M5911*L5911/100</x:f>
      </x:c>
      <x:c r="O5911" s="6">
        <x:f>H5911-N5911</x:f>
      </x:c>
    </x:row>
    <x:row r="5912" spans="1:25">
      <x:c r="A5912" s="0" t="s">
        <x:v>57</x:v>
      </x:c>
      <x:c r="B5912" s="0" t="n">
        <x:v>3334</x:v>
      </x:c>
      <x:c r="C5912" s="0" t="s">
        <x:v>21</x:v>
      </x:c>
      <x:c r="D5912" s="0" t="s">
        <x:v>42</x:v>
      </x:c>
      <x:c r="E5912" s="0" t="s">
        <x:v>23</x:v>
      </x:c>
      <x:c r="F5912" s="0" t="s">
        <x:v>20</x:v>
      </x:c>
      <x:c r="G5912" s="0" t="n">
        <x:v>76</x:v>
      </x:c>
      <x:c r="H5912" s="4" t="n">
        <x:v>54</x:v>
      </x:c>
      <x:c r="I5912" s="4" t="n">
        <x:v>76</x:v>
      </x:c>
      <x:c r="J5912" s="4" t="n">
        <x:v>0.711</x:v>
      </x:c>
      <x:c r="K5912" s="4">
        <x:f>I5912*J5912</x:f>
      </x:c>
      <x:c r="L5912" s="4" t="n">
        <x:v>400.502</x:v>
      </x:c>
      <x:c r="M5912" s="5">
        <x:f>J5912/6.552*100</x:f>
      </x:c>
      <x:c r="N5912" s="6">
        <x:f>M5912*L5912/100</x:f>
      </x:c>
      <x:c r="O5912" s="6">
        <x:f>H5912-N5912</x:f>
      </x:c>
    </x:row>
    <x:row r="5913" spans="1:25">
      <x:c r="A5913" s="0" t="s">
        <x:v>57</x:v>
      </x:c>
      <x:c r="B5913" s="0" t="n">
        <x:v>3334</x:v>
      </x:c>
      <x:c r="C5913" s="0" t="s">
        <x:v>21</x:v>
      </x:c>
      <x:c r="D5913" s="0" t="s">
        <x:v>156</x:v>
      </x:c>
      <x:c r="E5913" s="0" t="s">
        <x:v>157</x:v>
      </x:c>
      <x:c r="F5913" s="0" t="s">
        <x:v>26</x:v>
      </x:c>
      <x:c r="G5913" s="0" t="n">
        <x:v>76</x:v>
      </x:c>
      <x:c r="H5913" s="4" t="n">
        <x:v>194.94</x:v>
      </x:c>
      <x:c r="I5913" s="4" t="n">
        <x:v>76</x:v>
      </x:c>
      <x:c r="J5913" s="4" t="n">
        <x:v>2.565</x:v>
      </x:c>
      <x:c r="K5913" s="4">
        <x:f>I5913*J5913</x:f>
      </x:c>
      <x:c r="L5913" s="4" t="n">
        <x:v>400.502</x:v>
      </x:c>
      <x:c r="M5913" s="5">
        <x:f>J5913/6.552*100</x:f>
      </x:c>
      <x:c r="N5913" s="6">
        <x:f>M5913*L5913/100</x:f>
      </x:c>
      <x:c r="O5913" s="6">
        <x:f>H5913-N5913</x:f>
      </x:c>
    </x:row>
    <x:row r="5914" spans="1:25">
      <x:c r="A5914" s="0" t="s">
        <x:v>57</x:v>
      </x:c>
      <x:c r="B5914" s="0" t="n">
        <x:v>3334</x:v>
      </x:c>
      <x:c r="C5914" s="0" t="s">
        <x:v>17</x:v>
      </x:c>
      <x:c r="D5914" s="0" t="s">
        <x:v>18</x:v>
      </x:c>
      <x:c r="E5914" s="0" t="s">
        <x:v>158</x:v>
      </x:c>
      <x:c r="F5914" s="0" t="s">
        <x:v>26</x:v>
      </x:c>
      <x:c r="G5914" s="0" t="n">
        <x:v>76</x:v>
      </x:c>
      <x:c r="H5914" s="4" t="n">
        <x:v>191.667</x:v>
      </x:c>
      <x:c r="I5914" s="4" t="n">
        <x:v>76</x:v>
      </x:c>
      <x:c r="J5914" s="4" t="n">
        <x:v>2.565</x:v>
      </x:c>
      <x:c r="K5914" s="4">
        <x:f>I5914*J5914</x:f>
      </x:c>
      <x:c r="L5914" s="4" t="n">
        <x:v>400.502</x:v>
      </x:c>
      <x:c r="M5914" s="5">
        <x:f>J5914/6.552*100</x:f>
      </x:c>
      <x:c r="N5914" s="6">
        <x:f>M5914*L5914/100</x:f>
      </x:c>
      <x:c r="O5914" s="6">
        <x:f>H5914-N5914</x:f>
      </x:c>
    </x:row>
    <x:row r="5915" spans="1:25">
      <x:c r="A5915" s="0" t="s">
        <x:v>100</x:v>
      </x:c>
      <x:c r="B5915" s="0" t="n">
        <x:v>3343</x:v>
      </x:c>
      <x:c r="C5915" s="0" t="s">
        <x:v>21</x:v>
      </x:c>
      <x:c r="D5915" s="0" t="s">
        <x:v>22</x:v>
      </x:c>
      <x:c r="E5915" s="0" t="s">
        <x:v>23</x:v>
      </x:c>
      <x:c r="F5915" s="0" t="s">
        <x:v>20</x:v>
      </x:c>
      <x:c r="G5915" s="0" t="n">
        <x:v>116</x:v>
      </x:c>
      <x:c r="H5915" s="4" t="n">
        <x:v>43.384</x:v>
      </x:c>
      <x:c r="I5915" s="4" t="n">
        <x:v>116</x:v>
      </x:c>
      <x:c r="J5915" s="4" t="n">
        <x:v>0.374</x:v>
      </x:c>
      <x:c r="K5915" s="4">
        <x:f>I5915*J5915</x:f>
      </x:c>
      <x:c r="L5915" s="4" t="n">
        <x:v>264.512</x:v>
      </x:c>
      <x:c r="M5915" s="5">
        <x:f>J5915/3.62*100</x:f>
      </x:c>
      <x:c r="N5915" s="6">
        <x:f>M5915*L5915/100</x:f>
      </x:c>
      <x:c r="O5915" s="6">
        <x:f>H5915-N5915</x:f>
      </x:c>
    </x:row>
    <x:row r="5916" spans="1:25">
      <x:c r="A5916" s="0" t="s">
        <x:v>100</x:v>
      </x:c>
      <x:c r="B5916" s="0" t="n">
        <x:v>3343</x:v>
      </x:c>
      <x:c r="C5916" s="0" t="s">
        <x:v>21</x:v>
      </x:c>
      <x:c r="D5916" s="0" t="s">
        <x:v>22</x:v>
      </x:c>
      <x:c r="E5916" s="0" t="s">
        <x:v>23</x:v>
      </x:c>
      <x:c r="F5916" s="0" t="s">
        <x:v>20</x:v>
      </x:c>
      <x:c r="G5916" s="0" t="n">
        <x:v>116</x:v>
      </x:c>
      <x:c r="H5916" s="4" t="n">
        <x:v>39.897</x:v>
      </x:c>
      <x:c r="I5916" s="4" t="n">
        <x:v>116</x:v>
      </x:c>
      <x:c r="J5916" s="4" t="n">
        <x:v>0.344</x:v>
      </x:c>
      <x:c r="K5916" s="4">
        <x:f>I5916*J5916</x:f>
      </x:c>
      <x:c r="L5916" s="4" t="n">
        <x:v>264.512</x:v>
      </x:c>
      <x:c r="M5916" s="5">
        <x:f>J5916/3.62*100</x:f>
      </x:c>
      <x:c r="N5916" s="6">
        <x:f>M5916*L5916/100</x:f>
      </x:c>
      <x:c r="O5916" s="6">
        <x:f>H5916-N5916</x:f>
      </x:c>
    </x:row>
    <x:row r="5917" spans="1:25">
      <x:c r="A5917" s="0" t="s">
        <x:v>100</x:v>
      </x:c>
      <x:c r="B5917" s="0" t="n">
        <x:v>3343</x:v>
      </x:c>
      <x:c r="C5917" s="0" t="s">
        <x:v>21</x:v>
      </x:c>
      <x:c r="D5917" s="0" t="s">
        <x:v>22</x:v>
      </x:c>
      <x:c r="E5917" s="0" t="s">
        <x:v>23</x:v>
      </x:c>
      <x:c r="F5917" s="0" t="s">
        <x:v>20</x:v>
      </x:c>
      <x:c r="G5917" s="0" t="n">
        <x:v>116</x:v>
      </x:c>
      <x:c r="H5917" s="4" t="n">
        <x:v>43.384</x:v>
      </x:c>
      <x:c r="I5917" s="4" t="n">
        <x:v>116</x:v>
      </x:c>
      <x:c r="J5917" s="4" t="n">
        <x:v>0.374</x:v>
      </x:c>
      <x:c r="K5917" s="4">
        <x:f>I5917*J5917</x:f>
      </x:c>
      <x:c r="L5917" s="4" t="n">
        <x:v>264.512</x:v>
      </x:c>
      <x:c r="M5917" s="5">
        <x:f>J5917/3.62*100</x:f>
      </x:c>
      <x:c r="N5917" s="6">
        <x:f>M5917*L5917/100</x:f>
      </x:c>
      <x:c r="O5917" s="6">
        <x:f>H5917-N5917</x:f>
      </x:c>
    </x:row>
    <x:row r="5918" spans="1:25">
      <x:c r="A5918" s="0" t="s">
        <x:v>100</x:v>
      </x:c>
      <x:c r="B5918" s="0" t="n">
        <x:v>3343</x:v>
      </x:c>
      <x:c r="C5918" s="0" t="s">
        <x:v>21</x:v>
      </x:c>
      <x:c r="D5918" s="0" t="s">
        <x:v>22</x:v>
      </x:c>
      <x:c r="E5918" s="0" t="s">
        <x:v>23</x:v>
      </x:c>
      <x:c r="F5918" s="0" t="s">
        <x:v>20</x:v>
      </x:c>
      <x:c r="G5918" s="0" t="n">
        <x:v>116</x:v>
      </x:c>
      <x:c r="H5918" s="4" t="n">
        <x:v>43.384</x:v>
      </x:c>
      <x:c r="I5918" s="4" t="n">
        <x:v>116</x:v>
      </x:c>
      <x:c r="J5918" s="4" t="n">
        <x:v>0.374</x:v>
      </x:c>
      <x:c r="K5918" s="4">
        <x:f>I5918*J5918</x:f>
      </x:c>
      <x:c r="L5918" s="4" t="n">
        <x:v>264.512</x:v>
      </x:c>
      <x:c r="M5918" s="5">
        <x:f>J5918/3.62*100</x:f>
      </x:c>
      <x:c r="N5918" s="6">
        <x:f>M5918*L5918/100</x:f>
      </x:c>
      <x:c r="O5918" s="6">
        <x:f>H5918-N5918</x:f>
      </x:c>
    </x:row>
    <x:row r="5919" spans="1:25">
      <x:c r="A5919" s="0" t="s">
        <x:v>100</x:v>
      </x:c>
      <x:c r="B5919" s="0" t="n">
        <x:v>3343</x:v>
      </x:c>
      <x:c r="C5919" s="0" t="s">
        <x:v>21</x:v>
      </x:c>
      <x:c r="D5919" s="0" t="s">
        <x:v>22</x:v>
      </x:c>
      <x:c r="E5919" s="0" t="s">
        <x:v>23</x:v>
      </x:c>
      <x:c r="F5919" s="0" t="s">
        <x:v>20</x:v>
      </x:c>
      <x:c r="G5919" s="0" t="n">
        <x:v>116</x:v>
      </x:c>
      <x:c r="H5919" s="4" t="n">
        <x:v>43.384</x:v>
      </x:c>
      <x:c r="I5919" s="4" t="n">
        <x:v>116</x:v>
      </x:c>
      <x:c r="J5919" s="4" t="n">
        <x:v>0.374</x:v>
      </x:c>
      <x:c r="K5919" s="4">
        <x:f>I5919*J5919</x:f>
      </x:c>
      <x:c r="L5919" s="4" t="n">
        <x:v>264.512</x:v>
      </x:c>
      <x:c r="M5919" s="5">
        <x:f>J5919/3.62*100</x:f>
      </x:c>
      <x:c r="N5919" s="6">
        <x:f>M5919*L5919/100</x:f>
      </x:c>
      <x:c r="O5919" s="6">
        <x:f>H5919-N5919</x:f>
      </x:c>
    </x:row>
    <x:row r="5920" spans="1:25">
      <x:c r="A5920" s="0" t="s">
        <x:v>100</x:v>
      </x:c>
      <x:c r="B5920" s="0" t="n">
        <x:v>3343</x:v>
      </x:c>
      <x:c r="C5920" s="0" t="s">
        <x:v>21</x:v>
      </x:c>
      <x:c r="D5920" s="0" t="s">
        <x:v>28</x:v>
      </x:c>
      <x:c r="E5920" s="0" t="s">
        <x:v>19</x:v>
      </x:c>
      <x:c r="F5920" s="0" t="s">
        <x:v>26</x:v>
      </x:c>
      <x:c r="G5920" s="0" t="n">
        <x:v>116</x:v>
      </x:c>
      <x:c r="H5920" s="4" t="n">
        <x:v>30.425</x:v>
      </x:c>
      <x:c r="I5920" s="4" t="n">
        <x:v>116</x:v>
      </x:c>
      <x:c r="J5920" s="4" t="n">
        <x:v>0.26</x:v>
      </x:c>
      <x:c r="K5920" s="4">
        <x:f>I5920*J5920</x:f>
      </x:c>
      <x:c r="L5920" s="4" t="n">
        <x:v>264.512</x:v>
      </x:c>
      <x:c r="M5920" s="5">
        <x:f>J5920/3.62*100</x:f>
      </x:c>
      <x:c r="N5920" s="6">
        <x:f>M5920*L5920/100</x:f>
      </x:c>
      <x:c r="O5920" s="6">
        <x:f>H5920-N5920</x:f>
      </x:c>
    </x:row>
    <x:row r="5921" spans="1:25">
      <x:c r="A5921" s="0" t="s">
        <x:v>100</x:v>
      </x:c>
      <x:c r="B5921" s="0" t="n">
        <x:v>3343</x:v>
      </x:c>
      <x:c r="C5921" s="0" t="s">
        <x:v>21</x:v>
      </x:c>
      <x:c r="D5921" s="0" t="s">
        <x:v>28</x:v>
      </x:c>
      <x:c r="E5921" s="0" t="s">
        <x:v>23</x:v>
      </x:c>
      <x:c r="F5921" s="0" t="s">
        <x:v>26</x:v>
      </x:c>
      <x:c r="G5921" s="0" t="n">
        <x:v>116</x:v>
      </x:c>
      <x:c r="H5921" s="4" t="n">
        <x:v>177.84</x:v>
      </x:c>
      <x:c r="I5921" s="4" t="n">
        <x:v>116</x:v>
      </x:c>
      <x:c r="J5921" s="4" t="n">
        <x:v>1.52</x:v>
      </x:c>
      <x:c r="K5921" s="4">
        <x:f>I5921*J5921</x:f>
      </x:c>
      <x:c r="L5921" s="4" t="n">
        <x:v>264.512</x:v>
      </x:c>
      <x:c r="M5921" s="5">
        <x:f>J5921/3.62*100</x:f>
      </x:c>
      <x:c r="N5921" s="6">
        <x:f>M5921*L5921/100</x:f>
      </x:c>
      <x:c r="O5921" s="6">
        <x:f>H5921-N5921</x:f>
      </x:c>
    </x:row>
    <x:row r="5922" spans="1:25">
      <x:c r="A5922" s="0" t="s">
        <x:v>50</x:v>
      </x:c>
      <x:c r="B5922" s="0" t="n">
        <x:v>3344</x:v>
      </x:c>
      <x:c r="C5922" s="0" t="s">
        <x:v>21</x:v>
      </x:c>
      <x:c r="D5922" s="0" t="s">
        <x:v>22</x:v>
      </x:c>
      <x:c r="E5922" s="0" t="s">
        <x:v>23</x:v>
      </x:c>
      <x:c r="F5922" s="0" t="s">
        <x:v>20</x:v>
      </x:c>
      <x:c r="G5922" s="0" t="n">
        <x:v>117</x:v>
      </x:c>
      <x:c r="H5922" s="4" t="n">
        <x:v>43.384</x:v>
      </x:c>
      <x:c r="I5922" s="4" t="n">
        <x:v>117</x:v>
      </x:c>
      <x:c r="J5922" s="4" t="n">
        <x:v>0.371</x:v>
      </x:c>
      <x:c r="K5922" s="4">
        <x:f>I5922*J5922</x:f>
      </x:c>
      <x:c r="L5922" s="4" t="n">
        <x:v>260.786</x:v>
      </x:c>
      <x:c r="M5922" s="5">
        <x:f>J5922/3.234*100</x:f>
      </x:c>
      <x:c r="N5922" s="6">
        <x:f>M5922*L5922/100</x:f>
      </x:c>
      <x:c r="O5922" s="6">
        <x:f>H5922-N5922</x:f>
      </x:c>
    </x:row>
    <x:row r="5923" spans="1:25">
      <x:c r="A5923" s="0" t="s">
        <x:v>50</x:v>
      </x:c>
      <x:c r="B5923" s="0" t="n">
        <x:v>3344</x:v>
      </x:c>
      <x:c r="C5923" s="0" t="s">
        <x:v>21</x:v>
      </x:c>
      <x:c r="D5923" s="0" t="s">
        <x:v>22</x:v>
      </x:c>
      <x:c r="E5923" s="0" t="s">
        <x:v>23</x:v>
      </x:c>
      <x:c r="F5923" s="0" t="s">
        <x:v>20</x:v>
      </x:c>
      <x:c r="G5923" s="0" t="n">
        <x:v>117</x:v>
      </x:c>
      <x:c r="H5923" s="4" t="n">
        <x:v>43.384</x:v>
      </x:c>
      <x:c r="I5923" s="4" t="n">
        <x:v>117</x:v>
      </x:c>
      <x:c r="J5923" s="4" t="n">
        <x:v>0.371</x:v>
      </x:c>
      <x:c r="K5923" s="4">
        <x:f>I5923*J5923</x:f>
      </x:c>
      <x:c r="L5923" s="4" t="n">
        <x:v>260.786</x:v>
      </x:c>
      <x:c r="M5923" s="5">
        <x:f>J5923/3.234*100</x:f>
      </x:c>
      <x:c r="N5923" s="6">
        <x:f>M5923*L5923/100</x:f>
      </x:c>
      <x:c r="O5923" s="6">
        <x:f>H5923-N5923</x:f>
      </x:c>
    </x:row>
    <x:row r="5924" spans="1:25">
      <x:c r="A5924" s="0" t="s">
        <x:v>50</x:v>
      </x:c>
      <x:c r="B5924" s="0" t="n">
        <x:v>3344</x:v>
      </x:c>
      <x:c r="C5924" s="0" t="s">
        <x:v>21</x:v>
      </x:c>
      <x:c r="D5924" s="0" t="s">
        <x:v>22</x:v>
      </x:c>
      <x:c r="E5924" s="0" t="s">
        <x:v>23</x:v>
      </x:c>
      <x:c r="F5924" s="0" t="s">
        <x:v>20</x:v>
      </x:c>
      <x:c r="G5924" s="0" t="n">
        <x:v>117</x:v>
      </x:c>
      <x:c r="H5924" s="4" t="n">
        <x:v>39.897</x:v>
      </x:c>
      <x:c r="I5924" s="4" t="n">
        <x:v>117</x:v>
      </x:c>
      <x:c r="J5924" s="4" t="n">
        <x:v>0.341</x:v>
      </x:c>
      <x:c r="K5924" s="4">
        <x:f>I5924*J5924</x:f>
      </x:c>
      <x:c r="L5924" s="4" t="n">
        <x:v>260.786</x:v>
      </x:c>
      <x:c r="M5924" s="5">
        <x:f>J5924/3.234*100</x:f>
      </x:c>
      <x:c r="N5924" s="6">
        <x:f>M5924*L5924/100</x:f>
      </x:c>
      <x:c r="O5924" s="6">
        <x:f>H5924-N5924</x:f>
      </x:c>
    </x:row>
    <x:row r="5925" spans="1:25">
      <x:c r="A5925" s="0" t="s">
        <x:v>50</x:v>
      </x:c>
      <x:c r="B5925" s="0" t="n">
        <x:v>3344</x:v>
      </x:c>
      <x:c r="C5925" s="0" t="s">
        <x:v>21</x:v>
      </x:c>
      <x:c r="D5925" s="0" t="s">
        <x:v>22</x:v>
      </x:c>
      <x:c r="E5925" s="0" t="s">
        <x:v>23</x:v>
      </x:c>
      <x:c r="F5925" s="0" t="s">
        <x:v>20</x:v>
      </x:c>
      <x:c r="G5925" s="0" t="n">
        <x:v>117</x:v>
      </x:c>
      <x:c r="H5925" s="4" t="n">
        <x:v>43.384</x:v>
      </x:c>
      <x:c r="I5925" s="4" t="n">
        <x:v>117</x:v>
      </x:c>
      <x:c r="J5925" s="4" t="n">
        <x:v>0.371</x:v>
      </x:c>
      <x:c r="K5925" s="4">
        <x:f>I5925*J5925</x:f>
      </x:c>
      <x:c r="L5925" s="4" t="n">
        <x:v>260.786</x:v>
      </x:c>
      <x:c r="M5925" s="5">
        <x:f>J5925/3.234*100</x:f>
      </x:c>
      <x:c r="N5925" s="6">
        <x:f>M5925*L5925/100</x:f>
      </x:c>
      <x:c r="O5925" s="6">
        <x:f>H5925-N5925</x:f>
      </x:c>
    </x:row>
    <x:row r="5926" spans="1:25">
      <x:c r="A5926" s="0" t="s">
        <x:v>50</x:v>
      </x:c>
      <x:c r="B5926" s="0" t="n">
        <x:v>3344</x:v>
      </x:c>
      <x:c r="C5926" s="0" t="s">
        <x:v>21</x:v>
      </x:c>
      <x:c r="D5926" s="0" t="s">
        <x:v>28</x:v>
      </x:c>
      <x:c r="E5926" s="0" t="s">
        <x:v>19</x:v>
      </x:c>
      <x:c r="F5926" s="0" t="s">
        <x:v>26</x:v>
      </x:c>
      <x:c r="G5926" s="0" t="n">
        <x:v>117</x:v>
      </x:c>
      <x:c r="H5926" s="4" t="n">
        <x:v>30.425</x:v>
      </x:c>
      <x:c r="I5926" s="4" t="n">
        <x:v>117</x:v>
      </x:c>
      <x:c r="J5926" s="4" t="n">
        <x:v>0.26</x:v>
      </x:c>
      <x:c r="K5926" s="4">
        <x:f>I5926*J5926</x:f>
      </x:c>
      <x:c r="L5926" s="4" t="n">
        <x:v>260.786</x:v>
      </x:c>
      <x:c r="M5926" s="5">
        <x:f>J5926/3.234*100</x:f>
      </x:c>
      <x:c r="N5926" s="6">
        <x:f>M5926*L5926/100</x:f>
      </x:c>
      <x:c r="O5926" s="6">
        <x:f>H5926-N5926</x:f>
      </x:c>
    </x:row>
    <x:row r="5927" spans="1:25">
      <x:c r="A5927" s="0" t="s">
        <x:v>50</x:v>
      </x:c>
      <x:c r="B5927" s="0" t="n">
        <x:v>3344</x:v>
      </x:c>
      <x:c r="C5927" s="0" t="s">
        <x:v>21</x:v>
      </x:c>
      <x:c r="D5927" s="0" t="s">
        <x:v>28</x:v>
      </x:c>
      <x:c r="E5927" s="0" t="s">
        <x:v>23</x:v>
      </x:c>
      <x:c r="F5927" s="0" t="s">
        <x:v>26</x:v>
      </x:c>
      <x:c r="G5927" s="0" t="n">
        <x:v>117</x:v>
      </x:c>
      <x:c r="H5927" s="4" t="n">
        <x:v>177.84</x:v>
      </x:c>
      <x:c r="I5927" s="4" t="n">
        <x:v>117</x:v>
      </x:c>
      <x:c r="J5927" s="4" t="n">
        <x:v>1.52</x:v>
      </x:c>
      <x:c r="K5927" s="4">
        <x:f>I5927*J5927</x:f>
      </x:c>
      <x:c r="L5927" s="4" t="n">
        <x:v>260.786</x:v>
      </x:c>
      <x:c r="M5927" s="5">
        <x:f>J5927/3.234*100</x:f>
      </x:c>
      <x:c r="N5927" s="6">
        <x:f>M5927*L5927/100</x:f>
      </x:c>
      <x:c r="O5927" s="6">
        <x:f>H5927-N5927</x:f>
      </x:c>
    </x:row>
    <x:row r="5928" spans="1:25">
      <x:c r="A5928" s="0" t="s">
        <x:v>110</x:v>
      </x:c>
      <x:c r="B5928" s="0" t="n">
        <x:v>3345</x:v>
      </x:c>
      <x:c r="C5928" s="0" t="s">
        <x:v>21</x:v>
      </x:c>
      <x:c r="D5928" s="0" t="s">
        <x:v>22</x:v>
      </x:c>
      <x:c r="E5928" s="0" t="s">
        <x:v>23</x:v>
      </x:c>
      <x:c r="F5928" s="0" t="s">
        <x:v>20</x:v>
      </x:c>
      <x:c r="G5928" s="0" t="n">
        <x:v>152</x:v>
      </x:c>
      <x:c r="H5928" s="4" t="n">
        <x:v>39.897</x:v>
      </x:c>
      <x:c r="I5928" s="4" t="n">
        <x:v>152</x:v>
      </x:c>
      <x:c r="J5928" s="4" t="n">
        <x:v>0.262</x:v>
      </x:c>
      <x:c r="K5928" s="4">
        <x:f>I5928*J5928</x:f>
      </x:c>
      <x:c r="L5928" s="4" t="n">
        <x:v>344.006</x:v>
      </x:c>
      <x:c r="M5928" s="5">
        <x:f>J5928/2.976*100</x:f>
      </x:c>
      <x:c r="N5928" s="6">
        <x:f>M5928*L5928/100</x:f>
      </x:c>
      <x:c r="O5928" s="6">
        <x:f>H5928-N5928</x:f>
      </x:c>
    </x:row>
    <x:row r="5929" spans="1:25">
      <x:c r="A5929" s="0" t="s">
        <x:v>110</x:v>
      </x:c>
      <x:c r="B5929" s="0" t="n">
        <x:v>3345</x:v>
      </x:c>
      <x:c r="C5929" s="0" t="s">
        <x:v>21</x:v>
      </x:c>
      <x:c r="D5929" s="0" t="s">
        <x:v>22</x:v>
      </x:c>
      <x:c r="E5929" s="0" t="s">
        <x:v>23</x:v>
      </x:c>
      <x:c r="F5929" s="0" t="s">
        <x:v>20</x:v>
      </x:c>
      <x:c r="G5929" s="0" t="n">
        <x:v>152</x:v>
      </x:c>
      <x:c r="H5929" s="4" t="n">
        <x:v>43.384</x:v>
      </x:c>
      <x:c r="I5929" s="4" t="n">
        <x:v>152</x:v>
      </x:c>
      <x:c r="J5929" s="4" t="n">
        <x:v>0.285</x:v>
      </x:c>
      <x:c r="K5929" s="4">
        <x:f>I5929*J5929</x:f>
      </x:c>
      <x:c r="L5929" s="4" t="n">
        <x:v>344.006</x:v>
      </x:c>
      <x:c r="M5929" s="5">
        <x:f>J5929/2.976*100</x:f>
      </x:c>
      <x:c r="N5929" s="6">
        <x:f>M5929*L5929/100</x:f>
      </x:c>
      <x:c r="O5929" s="6">
        <x:f>H5929-N5929</x:f>
      </x:c>
    </x:row>
    <x:row r="5930" spans="1:25">
      <x:c r="A5930" s="0" t="s">
        <x:v>110</x:v>
      </x:c>
      <x:c r="B5930" s="0" t="n">
        <x:v>3345</x:v>
      </x:c>
      <x:c r="C5930" s="0" t="s">
        <x:v>21</x:v>
      </x:c>
      <x:c r="D5930" s="0" t="s">
        <x:v>22</x:v>
      </x:c>
      <x:c r="E5930" s="0" t="s">
        <x:v>23</x:v>
      </x:c>
      <x:c r="F5930" s="0" t="s">
        <x:v>20</x:v>
      </x:c>
      <x:c r="G5930" s="0" t="n">
        <x:v>152</x:v>
      </x:c>
      <x:c r="H5930" s="4" t="n">
        <x:v>43.384</x:v>
      </x:c>
      <x:c r="I5930" s="4" t="n">
        <x:v>152</x:v>
      </x:c>
      <x:c r="J5930" s="4" t="n">
        <x:v>0.285</x:v>
      </x:c>
      <x:c r="K5930" s="4">
        <x:f>I5930*J5930</x:f>
      </x:c>
      <x:c r="L5930" s="4" t="n">
        <x:v>344.006</x:v>
      </x:c>
      <x:c r="M5930" s="5">
        <x:f>J5930/2.976*100</x:f>
      </x:c>
      <x:c r="N5930" s="6">
        <x:f>M5930*L5930/100</x:f>
      </x:c>
      <x:c r="O5930" s="6">
        <x:f>H5930-N5930</x:f>
      </x:c>
    </x:row>
    <x:row r="5931" spans="1:25">
      <x:c r="A5931" s="0" t="s">
        <x:v>110</x:v>
      </x:c>
      <x:c r="B5931" s="0" t="n">
        <x:v>3345</x:v>
      </x:c>
      <x:c r="C5931" s="0" t="s">
        <x:v>21</x:v>
      </x:c>
      <x:c r="D5931" s="0" t="s">
        <x:v>22</x:v>
      </x:c>
      <x:c r="E5931" s="0" t="s">
        <x:v>23</x:v>
      </x:c>
      <x:c r="F5931" s="0" t="s">
        <x:v>20</x:v>
      </x:c>
      <x:c r="G5931" s="0" t="n">
        <x:v>152</x:v>
      </x:c>
      <x:c r="H5931" s="4" t="n">
        <x:v>43.384</x:v>
      </x:c>
      <x:c r="I5931" s="4" t="n">
        <x:v>152</x:v>
      </x:c>
      <x:c r="J5931" s="4" t="n">
        <x:v>0.285</x:v>
      </x:c>
      <x:c r="K5931" s="4">
        <x:f>I5931*J5931</x:f>
      </x:c>
      <x:c r="L5931" s="4" t="n">
        <x:v>344.006</x:v>
      </x:c>
      <x:c r="M5931" s="5">
        <x:f>J5931/2.976*100</x:f>
      </x:c>
      <x:c r="N5931" s="6">
        <x:f>M5931*L5931/100</x:f>
      </x:c>
      <x:c r="O5931" s="6">
        <x:f>H5931-N5931</x:f>
      </x:c>
    </x:row>
    <x:row r="5932" spans="1:25">
      <x:c r="A5932" s="0" t="s">
        <x:v>110</x:v>
      </x:c>
      <x:c r="B5932" s="0" t="n">
        <x:v>3345</x:v>
      </x:c>
      <x:c r="C5932" s="0" t="s">
        <x:v>21</x:v>
      </x:c>
      <x:c r="D5932" s="0" t="s">
        <x:v>22</x:v>
      </x:c>
      <x:c r="E5932" s="0" t="s">
        <x:v>23</x:v>
      </x:c>
      <x:c r="F5932" s="0" t="s">
        <x:v>20</x:v>
      </x:c>
      <x:c r="G5932" s="0" t="n">
        <x:v>152</x:v>
      </x:c>
      <x:c r="H5932" s="4" t="n">
        <x:v>11.935</x:v>
      </x:c>
      <x:c r="I5932" s="4" t="n">
        <x:v>152</x:v>
      </x:c>
      <x:c r="J5932" s="4" t="n">
        <x:v>0.079</x:v>
      </x:c>
      <x:c r="K5932" s="4">
        <x:f>I5932*J5932</x:f>
      </x:c>
      <x:c r="L5932" s="4" t="n">
        <x:v>344.006</x:v>
      </x:c>
      <x:c r="M5932" s="5">
        <x:f>J5932/2.976*100</x:f>
      </x:c>
      <x:c r="N5932" s="6">
        <x:f>M5932*L5932/100</x:f>
      </x:c>
      <x:c r="O5932" s="6">
        <x:f>H5932-N5932</x:f>
      </x:c>
    </x:row>
    <x:row r="5933" spans="1:25">
      <x:c r="A5933" s="0" t="s">
        <x:v>110</x:v>
      </x:c>
      <x:c r="B5933" s="0" t="n">
        <x:v>3345</x:v>
      </x:c>
      <x:c r="C5933" s="0" t="s">
        <x:v>21</x:v>
      </x:c>
      <x:c r="D5933" s="0" t="s">
        <x:v>28</x:v>
      </x:c>
      <x:c r="E5933" s="0" t="s">
        <x:v>19</x:v>
      </x:c>
      <x:c r="F5933" s="0" t="s">
        <x:v>26</x:v>
      </x:c>
      <x:c r="G5933" s="0" t="n">
        <x:v>152</x:v>
      </x:c>
      <x:c r="H5933" s="4" t="n">
        <x:v>39.522</x:v>
      </x:c>
      <x:c r="I5933" s="4" t="n">
        <x:v>152</x:v>
      </x:c>
      <x:c r="J5933" s="4" t="n">
        <x:v>0.26</x:v>
      </x:c>
      <x:c r="K5933" s="4">
        <x:f>I5933*J5933</x:f>
      </x:c>
      <x:c r="L5933" s="4" t="n">
        <x:v>344.006</x:v>
      </x:c>
      <x:c r="M5933" s="5">
        <x:f>J5933/2.976*100</x:f>
      </x:c>
      <x:c r="N5933" s="6">
        <x:f>M5933*L5933/100</x:f>
      </x:c>
      <x:c r="O5933" s="6">
        <x:f>H5933-N5933</x:f>
      </x:c>
    </x:row>
    <x:row r="5934" spans="1:25">
      <x:c r="A5934" s="0" t="s">
        <x:v>110</x:v>
      </x:c>
      <x:c r="B5934" s="0" t="n">
        <x:v>3345</x:v>
      </x:c>
      <x:c r="C5934" s="0" t="s">
        <x:v>21</x:v>
      </x:c>
      <x:c r="D5934" s="0" t="s">
        <x:v>28</x:v>
      </x:c>
      <x:c r="E5934" s="0" t="s">
        <x:v>23</x:v>
      </x:c>
      <x:c r="F5934" s="0" t="s">
        <x:v>26</x:v>
      </x:c>
      <x:c r="G5934" s="0" t="n">
        <x:v>152</x:v>
      </x:c>
      <x:c r="H5934" s="4" t="n">
        <x:v>231.039</x:v>
      </x:c>
      <x:c r="I5934" s="4" t="n">
        <x:v>152</x:v>
      </x:c>
      <x:c r="J5934" s="4" t="n">
        <x:v>1.52</x:v>
      </x:c>
      <x:c r="K5934" s="4">
        <x:f>I5934*J5934</x:f>
      </x:c>
      <x:c r="L5934" s="4" t="n">
        <x:v>344.006</x:v>
      </x:c>
      <x:c r="M5934" s="5">
        <x:f>J5934/2.976*100</x:f>
      </x:c>
      <x:c r="N5934" s="6">
        <x:f>M5934*L5934/100</x:f>
      </x:c>
      <x:c r="O5934" s="6">
        <x:f>H5934-N5934</x:f>
      </x:c>
    </x:row>
    <x:row r="5935" spans="1:25">
      <x:c r="A5935" s="0" t="s">
        <x:v>53</x:v>
      </x:c>
      <x:c r="B5935" s="0" t="n">
        <x:v>3346</x:v>
      </x:c>
      <x:c r="C5935" s="0" t="s">
        <x:v>21</x:v>
      </x:c>
      <x:c r="D5935" s="0" t="s">
        <x:v>22</x:v>
      </x:c>
      <x:c r="E5935" s="0" t="s">
        <x:v>23</x:v>
      </x:c>
      <x:c r="F5935" s="0" t="s">
        <x:v>20</x:v>
      </x:c>
      <x:c r="G5935" s="0" t="n">
        <x:v>117</x:v>
      </x:c>
      <x:c r="H5935" s="4" t="n">
        <x:v>43.384</x:v>
      </x:c>
      <x:c r="I5935" s="4" t="n">
        <x:v>117</x:v>
      </x:c>
      <x:c r="J5935" s="4" t="n">
        <x:v>0.371</x:v>
      </x:c>
      <x:c r="K5935" s="4">
        <x:f>I5935*J5935</x:f>
      </x:c>
      <x:c r="L5935" s="4" t="n">
        <x:v>266.904</x:v>
      </x:c>
      <x:c r="M5935" s="5">
        <x:f>J5935/2.492*100</x:f>
      </x:c>
      <x:c r="N5935" s="6">
        <x:f>M5935*L5935/100</x:f>
      </x:c>
      <x:c r="O5935" s="6">
        <x:f>H5935-N5935</x:f>
      </x:c>
    </x:row>
    <x:row r="5936" spans="1:25">
      <x:c r="A5936" s="0" t="s">
        <x:v>53</x:v>
      </x:c>
      <x:c r="B5936" s="0" t="n">
        <x:v>3346</x:v>
      </x:c>
      <x:c r="C5936" s="0" t="s">
        <x:v>21</x:v>
      </x:c>
      <x:c r="D5936" s="0" t="s">
        <x:v>22</x:v>
      </x:c>
      <x:c r="E5936" s="0" t="s">
        <x:v>23</x:v>
      </x:c>
      <x:c r="F5936" s="0" t="s">
        <x:v>20</x:v>
      </x:c>
      <x:c r="G5936" s="0" t="n">
        <x:v>117</x:v>
      </x:c>
      <x:c r="H5936" s="4" t="n">
        <x:v>39.897</x:v>
      </x:c>
      <x:c r="I5936" s="4" t="n">
        <x:v>117</x:v>
      </x:c>
      <x:c r="J5936" s="4" t="n">
        <x:v>0.341</x:v>
      </x:c>
      <x:c r="K5936" s="4">
        <x:f>I5936*J5936</x:f>
      </x:c>
      <x:c r="L5936" s="4" t="n">
        <x:v>266.904</x:v>
      </x:c>
      <x:c r="M5936" s="5">
        <x:f>J5936/2.492*100</x:f>
      </x:c>
      <x:c r="N5936" s="6">
        <x:f>M5936*L5936/100</x:f>
      </x:c>
      <x:c r="O5936" s="6">
        <x:f>H5936-N5936</x:f>
      </x:c>
    </x:row>
    <x:row r="5937" spans="1:25">
      <x:c r="A5937" s="0" t="s">
        <x:v>53</x:v>
      </x:c>
      <x:c r="B5937" s="0" t="n">
        <x:v>3346</x:v>
      </x:c>
      <x:c r="C5937" s="0" t="s">
        <x:v>21</x:v>
      </x:c>
      <x:c r="D5937" s="0" t="s">
        <x:v>28</x:v>
      </x:c>
      <x:c r="E5937" s="0" t="s">
        <x:v>19</x:v>
      </x:c>
      <x:c r="F5937" s="0" t="s">
        <x:v>26</x:v>
      </x:c>
      <x:c r="G5937" s="0" t="n">
        <x:v>117</x:v>
      </x:c>
      <x:c r="H5937" s="4" t="n">
        <x:v>30.428</x:v>
      </x:c>
      <x:c r="I5937" s="4" t="n">
        <x:v>117</x:v>
      </x:c>
      <x:c r="J5937" s="4" t="n">
        <x:v>0.26</x:v>
      </x:c>
      <x:c r="K5937" s="4">
        <x:f>I5937*J5937</x:f>
      </x:c>
      <x:c r="L5937" s="4" t="n">
        <x:v>266.904</x:v>
      </x:c>
      <x:c r="M5937" s="5">
        <x:f>J5937/2.492*100</x:f>
      </x:c>
      <x:c r="N5937" s="6">
        <x:f>M5937*L5937/100</x:f>
      </x:c>
      <x:c r="O5937" s="6">
        <x:f>H5937-N5937</x:f>
      </x:c>
    </x:row>
    <x:row r="5938" spans="1:25">
      <x:c r="A5938" s="0" t="s">
        <x:v>53</x:v>
      </x:c>
      <x:c r="B5938" s="0" t="n">
        <x:v>3346</x:v>
      </x:c>
      <x:c r="C5938" s="0" t="s">
        <x:v>21</x:v>
      </x:c>
      <x:c r="D5938" s="0" t="s">
        <x:v>28</x:v>
      </x:c>
      <x:c r="E5938" s="0" t="s">
        <x:v>23</x:v>
      </x:c>
      <x:c r="F5938" s="0" t="s">
        <x:v>26</x:v>
      </x:c>
      <x:c r="G5938" s="0" t="n">
        <x:v>117</x:v>
      </x:c>
      <x:c r="H5938" s="4" t="n">
        <x:v>177.84</x:v>
      </x:c>
      <x:c r="I5938" s="4" t="n">
        <x:v>117</x:v>
      </x:c>
      <x:c r="J5938" s="4" t="n">
        <x:v>1.52</x:v>
      </x:c>
      <x:c r="K5938" s="4">
        <x:f>I5938*J5938</x:f>
      </x:c>
      <x:c r="L5938" s="4" t="n">
        <x:v>266.904</x:v>
      </x:c>
      <x:c r="M5938" s="5">
        <x:f>J5938/2.492*100</x:f>
      </x:c>
      <x:c r="N5938" s="6">
        <x:f>M5938*L5938/100</x:f>
      </x:c>
      <x:c r="O5938" s="6">
        <x:f>H5938-N5938</x:f>
      </x:c>
    </x:row>
    <x:row r="5939" spans="1:25">
      <x:c r="A5939" s="0" t="s">
        <x:v>27</x:v>
      </x:c>
      <x:c r="B5939" s="0" t="n">
        <x:v>3347</x:v>
      </x:c>
      <x:c r="C5939" s="0" t="s">
        <x:v>21</x:v>
      </x:c>
      <x:c r="D5939" s="0" t="s">
        <x:v>22</x:v>
      </x:c>
      <x:c r="E5939" s="0" t="s">
        <x:v>23</x:v>
      </x:c>
      <x:c r="F5939" s="0" t="s">
        <x:v>20</x:v>
      </x:c>
      <x:c r="G5939" s="0" t="n">
        <x:v>117</x:v>
      </x:c>
      <x:c r="H5939" s="4" t="n">
        <x:v>39.897</x:v>
      </x:c>
      <x:c r="I5939" s="4" t="n">
        <x:v>117</x:v>
      </x:c>
      <x:c r="J5939" s="4" t="n">
        <x:v>0.341</x:v>
      </x:c>
      <x:c r="K5939" s="4">
        <x:f>I5939*J5939</x:f>
      </x:c>
      <x:c r="L5939" s="4" t="n">
        <x:v>263.775</x:v>
      </x:c>
      <x:c r="M5939" s="5">
        <x:f>J5939/3.234*100</x:f>
      </x:c>
      <x:c r="N5939" s="6">
        <x:f>M5939*L5939/100</x:f>
      </x:c>
      <x:c r="O5939" s="6">
        <x:f>H5939-N5939</x:f>
      </x:c>
    </x:row>
    <x:row r="5940" spans="1:25">
      <x:c r="A5940" s="0" t="s">
        <x:v>27</x:v>
      </x:c>
      <x:c r="B5940" s="0" t="n">
        <x:v>3347</x:v>
      </x:c>
      <x:c r="C5940" s="0" t="s">
        <x:v>21</x:v>
      </x:c>
      <x:c r="D5940" s="0" t="s">
        <x:v>22</x:v>
      </x:c>
      <x:c r="E5940" s="0" t="s">
        <x:v>23</x:v>
      </x:c>
      <x:c r="F5940" s="0" t="s">
        <x:v>20</x:v>
      </x:c>
      <x:c r="G5940" s="0" t="n">
        <x:v>117</x:v>
      </x:c>
      <x:c r="H5940" s="4" t="n">
        <x:v>43.384</x:v>
      </x:c>
      <x:c r="I5940" s="4" t="n">
        <x:v>117</x:v>
      </x:c>
      <x:c r="J5940" s="4" t="n">
        <x:v>0.371</x:v>
      </x:c>
      <x:c r="K5940" s="4">
        <x:f>I5940*J5940</x:f>
      </x:c>
      <x:c r="L5940" s="4" t="n">
        <x:v>263.775</x:v>
      </x:c>
      <x:c r="M5940" s="5">
        <x:f>J5940/3.234*100</x:f>
      </x:c>
      <x:c r="N5940" s="6">
        <x:f>M5940*L5940/100</x:f>
      </x:c>
      <x:c r="O5940" s="6">
        <x:f>H5940-N5940</x:f>
      </x:c>
    </x:row>
    <x:row r="5941" spans="1:25">
      <x:c r="A5941" s="0" t="s">
        <x:v>27</x:v>
      </x:c>
      <x:c r="B5941" s="0" t="n">
        <x:v>3347</x:v>
      </x:c>
      <x:c r="C5941" s="0" t="s">
        <x:v>21</x:v>
      </x:c>
      <x:c r="D5941" s="0" t="s">
        <x:v>22</x:v>
      </x:c>
      <x:c r="E5941" s="0" t="s">
        <x:v>23</x:v>
      </x:c>
      <x:c r="F5941" s="0" t="s">
        <x:v>20</x:v>
      </x:c>
      <x:c r="G5941" s="0" t="n">
        <x:v>117</x:v>
      </x:c>
      <x:c r="H5941" s="4" t="n">
        <x:v>43.384</x:v>
      </x:c>
      <x:c r="I5941" s="4" t="n">
        <x:v>117</x:v>
      </x:c>
      <x:c r="J5941" s="4" t="n">
        <x:v>0.371</x:v>
      </x:c>
      <x:c r="K5941" s="4">
        <x:f>I5941*J5941</x:f>
      </x:c>
      <x:c r="L5941" s="4" t="n">
        <x:v>263.775</x:v>
      </x:c>
      <x:c r="M5941" s="5">
        <x:f>J5941/3.234*100</x:f>
      </x:c>
      <x:c r="N5941" s="6">
        <x:f>M5941*L5941/100</x:f>
      </x:c>
      <x:c r="O5941" s="6">
        <x:f>H5941-N5941</x:f>
      </x:c>
    </x:row>
    <x:row r="5942" spans="1:25">
      <x:c r="A5942" s="0" t="s">
        <x:v>27</x:v>
      </x:c>
      <x:c r="B5942" s="0" t="n">
        <x:v>3347</x:v>
      </x:c>
      <x:c r="C5942" s="0" t="s">
        <x:v>21</x:v>
      </x:c>
      <x:c r="D5942" s="0" t="s">
        <x:v>22</x:v>
      </x:c>
      <x:c r="E5942" s="0" t="s">
        <x:v>23</x:v>
      </x:c>
      <x:c r="F5942" s="0" t="s">
        <x:v>20</x:v>
      </x:c>
      <x:c r="G5942" s="0" t="n">
        <x:v>117</x:v>
      </x:c>
      <x:c r="H5942" s="4" t="n">
        <x:v>43.384</x:v>
      </x:c>
      <x:c r="I5942" s="4" t="n">
        <x:v>117</x:v>
      </x:c>
      <x:c r="J5942" s="4" t="n">
        <x:v>0.371</x:v>
      </x:c>
      <x:c r="K5942" s="4">
        <x:f>I5942*J5942</x:f>
      </x:c>
      <x:c r="L5942" s="4" t="n">
        <x:v>263.775</x:v>
      </x:c>
      <x:c r="M5942" s="5">
        <x:f>J5942/3.234*100</x:f>
      </x:c>
      <x:c r="N5942" s="6">
        <x:f>M5942*L5942/100</x:f>
      </x:c>
      <x:c r="O5942" s="6">
        <x:f>H5942-N5942</x:f>
      </x:c>
    </x:row>
    <x:row r="5943" spans="1:25">
      <x:c r="A5943" s="0" t="s">
        <x:v>27</x:v>
      </x:c>
      <x:c r="B5943" s="0" t="n">
        <x:v>3347</x:v>
      </x:c>
      <x:c r="C5943" s="0" t="s">
        <x:v>21</x:v>
      </x:c>
      <x:c r="D5943" s="0" t="s">
        <x:v>28</x:v>
      </x:c>
      <x:c r="E5943" s="0" t="s">
        <x:v>19</x:v>
      </x:c>
      <x:c r="F5943" s="0" t="s">
        <x:v>26</x:v>
      </x:c>
      <x:c r="G5943" s="0" t="n">
        <x:v>117</x:v>
      </x:c>
      <x:c r="H5943" s="4" t="n">
        <x:v>30.426</x:v>
      </x:c>
      <x:c r="I5943" s="4" t="n">
        <x:v>117</x:v>
      </x:c>
      <x:c r="J5943" s="4" t="n">
        <x:v>0.26</x:v>
      </x:c>
      <x:c r="K5943" s="4">
        <x:f>I5943*J5943</x:f>
      </x:c>
      <x:c r="L5943" s="4" t="n">
        <x:v>263.775</x:v>
      </x:c>
      <x:c r="M5943" s="5">
        <x:f>J5943/3.234*100</x:f>
      </x:c>
      <x:c r="N5943" s="6">
        <x:f>M5943*L5943/100</x:f>
      </x:c>
      <x:c r="O5943" s="6">
        <x:f>H5943-N5943</x:f>
      </x:c>
    </x:row>
    <x:row r="5944" spans="1:25">
      <x:c r="A5944" s="0" t="s">
        <x:v>27</x:v>
      </x:c>
      <x:c r="B5944" s="0" t="n">
        <x:v>3347</x:v>
      </x:c>
      <x:c r="C5944" s="0" t="s">
        <x:v>21</x:v>
      </x:c>
      <x:c r="D5944" s="0" t="s">
        <x:v>28</x:v>
      </x:c>
      <x:c r="E5944" s="0" t="s">
        <x:v>23</x:v>
      </x:c>
      <x:c r="F5944" s="0" t="s">
        <x:v>26</x:v>
      </x:c>
      <x:c r="G5944" s="0" t="n">
        <x:v>117</x:v>
      </x:c>
      <x:c r="H5944" s="4" t="n">
        <x:v>177.84</x:v>
      </x:c>
      <x:c r="I5944" s="4" t="n">
        <x:v>117</x:v>
      </x:c>
      <x:c r="J5944" s="4" t="n">
        <x:v>1.52</x:v>
      </x:c>
      <x:c r="K5944" s="4">
        <x:f>I5944*J5944</x:f>
      </x:c>
      <x:c r="L5944" s="4" t="n">
        <x:v>263.775</x:v>
      </x:c>
      <x:c r="M5944" s="5">
        <x:f>J5944/3.234*100</x:f>
      </x:c>
      <x:c r="N5944" s="6">
        <x:f>M5944*L5944/100</x:f>
      </x:c>
      <x:c r="O5944" s="6">
        <x:f>H5944-N5944</x:f>
      </x:c>
    </x:row>
    <x:row r="5945" spans="1:25">
      <x:c r="A5945" s="0" t="s">
        <x:v>116</x:v>
      </x:c>
      <x:c r="B5945" s="0" t="n">
        <x:v>3349</x:v>
      </x:c>
      <x:c r="C5945" s="0" t="s">
        <x:v>21</x:v>
      </x:c>
      <x:c r="D5945" s="0" t="s">
        <x:v>22</x:v>
      </x:c>
      <x:c r="E5945" s="0" t="s">
        <x:v>74</x:v>
      </x:c>
      <x:c r="F5945" s="0" t="s">
        <x:v>20</x:v>
      </x:c>
      <x:c r="G5945" s="0" t="n">
        <x:v>173</x:v>
      </x:c>
      <x:c r="H5945" s="4" t="n">
        <x:v>50.4</x:v>
      </x:c>
      <x:c r="I5945" s="4" t="n">
        <x:v>173</x:v>
      </x:c>
      <x:c r="J5945" s="4" t="n">
        <x:v>0.291</x:v>
      </x:c>
      <x:c r="K5945" s="4">
        <x:f>I5945*J5945</x:f>
      </x:c>
      <x:c r="L5945" s="4" t="n">
        <x:v>212.619</x:v>
      </x:c>
      <x:c r="M5945" s="5">
        <x:f>J5945/2.348*100</x:f>
      </x:c>
      <x:c r="N5945" s="6">
        <x:f>M5945*L5945/100</x:f>
      </x:c>
      <x:c r="O5945" s="6">
        <x:f>H5945-N5945</x:f>
      </x:c>
    </x:row>
    <x:row r="5946" spans="1:25">
      <x:c r="A5946" s="0" t="s">
        <x:v>116</x:v>
      </x:c>
      <x:c r="B5946" s="0" t="n">
        <x:v>3349</x:v>
      </x:c>
      <x:c r="C5946" s="0" t="s">
        <x:v>21</x:v>
      </x:c>
      <x:c r="D5946" s="0" t="s">
        <x:v>22</x:v>
      </x:c>
      <x:c r="E5946" s="0" t="s">
        <x:v>74</x:v>
      </x:c>
      <x:c r="F5946" s="0" t="s">
        <x:v>20</x:v>
      </x:c>
      <x:c r="G5946" s="0" t="n">
        <x:v>173</x:v>
      </x:c>
      <x:c r="H5946" s="4" t="n">
        <x:v>50.4</x:v>
      </x:c>
      <x:c r="I5946" s="4" t="n">
        <x:v>173</x:v>
      </x:c>
      <x:c r="J5946" s="4" t="n">
        <x:v>0.291</x:v>
      </x:c>
      <x:c r="K5946" s="4">
        <x:f>I5946*J5946</x:f>
      </x:c>
      <x:c r="L5946" s="4" t="n">
        <x:v>212.619</x:v>
      </x:c>
      <x:c r="M5946" s="5">
        <x:f>J5946/2.348*100</x:f>
      </x:c>
      <x:c r="N5946" s="6">
        <x:f>M5946*L5946/100</x:f>
      </x:c>
      <x:c r="O5946" s="6">
        <x:f>H5946-N5946</x:f>
      </x:c>
    </x:row>
    <x:row r="5947" spans="1:25">
      <x:c r="A5947" s="0" t="s">
        <x:v>116</x:v>
      </x:c>
      <x:c r="B5947" s="0" t="n">
        <x:v>3349</x:v>
      </x:c>
      <x:c r="C5947" s="0" t="s">
        <x:v>21</x:v>
      </x:c>
      <x:c r="D5947" s="0" t="s">
        <x:v>22</x:v>
      </x:c>
      <x:c r="E5947" s="0" t="s">
        <x:v>74</x:v>
      </x:c>
      <x:c r="F5947" s="0" t="s">
        <x:v>20</x:v>
      </x:c>
      <x:c r="G5947" s="0" t="n">
        <x:v>173</x:v>
      </x:c>
      <x:c r="H5947" s="4" t="n">
        <x:v>50.4</x:v>
      </x:c>
      <x:c r="I5947" s="4" t="n">
        <x:v>173</x:v>
      </x:c>
      <x:c r="J5947" s="4" t="n">
        <x:v>0.291</x:v>
      </x:c>
      <x:c r="K5947" s="4">
        <x:f>I5947*J5947</x:f>
      </x:c>
      <x:c r="L5947" s="4" t="n">
        <x:v>212.619</x:v>
      </x:c>
      <x:c r="M5947" s="5">
        <x:f>J5947/2.348*100</x:f>
      </x:c>
      <x:c r="N5947" s="6">
        <x:f>M5947*L5947/100</x:f>
      </x:c>
      <x:c r="O5947" s="6">
        <x:f>H5947-N5947</x:f>
      </x:c>
    </x:row>
    <x:row r="5948" spans="1:25">
      <x:c r="A5948" s="0" t="s">
        <x:v>116</x:v>
      </x:c>
      <x:c r="B5948" s="0" t="n">
        <x:v>3349</x:v>
      </x:c>
      <x:c r="C5948" s="0" t="s">
        <x:v>21</x:v>
      </x:c>
      <x:c r="D5948" s="0" t="s">
        <x:v>33</x:v>
      </x:c>
      <x:c r="E5948" s="0" t="s">
        <x:v>73</x:v>
      </x:c>
      <x:c r="F5948" s="0" t="s">
        <x:v>20</x:v>
      </x:c>
      <x:c r="G5948" s="0" t="n">
        <x:v>173</x:v>
      </x:c>
      <x:c r="H5948" s="4" t="n">
        <x:v>46.018</x:v>
      </x:c>
      <x:c r="I5948" s="4" t="n">
        <x:v>173</x:v>
      </x:c>
      <x:c r="J5948" s="4" t="n">
        <x:v>0.266</x:v>
      </x:c>
      <x:c r="K5948" s="4">
        <x:f>I5948*J5948</x:f>
      </x:c>
      <x:c r="L5948" s="4" t="n">
        <x:v>212.619</x:v>
      </x:c>
      <x:c r="M5948" s="5">
        <x:f>J5948/2.348*100</x:f>
      </x:c>
      <x:c r="N5948" s="6">
        <x:f>M5948*L5948/100</x:f>
      </x:c>
      <x:c r="O5948" s="6">
        <x:f>H5948-N5948</x:f>
      </x:c>
    </x:row>
    <x:row r="5949" spans="1:25">
      <x:c r="A5949" s="0" t="s">
        <x:v>116</x:v>
      </x:c>
      <x:c r="B5949" s="0" t="n">
        <x:v>3349</x:v>
      </x:c>
      <x:c r="C5949" s="0" t="s">
        <x:v>21</x:v>
      </x:c>
      <x:c r="D5949" s="0" t="s">
        <x:v>22</x:v>
      </x:c>
      <x:c r="E5949" s="0" t="s">
        <x:v>74</x:v>
      </x:c>
      <x:c r="F5949" s="0" t="s">
        <x:v>20</x:v>
      </x:c>
      <x:c r="G5949" s="0" t="n">
        <x:v>173</x:v>
      </x:c>
      <x:c r="H5949" s="4" t="n">
        <x:v>50.4</x:v>
      </x:c>
      <x:c r="I5949" s="4" t="n">
        <x:v>173</x:v>
      </x:c>
      <x:c r="J5949" s="4" t="n">
        <x:v>0.291</x:v>
      </x:c>
      <x:c r="K5949" s="4">
        <x:f>I5949*J5949</x:f>
      </x:c>
      <x:c r="L5949" s="4" t="n">
        <x:v>212.619</x:v>
      </x:c>
      <x:c r="M5949" s="5">
        <x:f>J5949/2.348*100</x:f>
      </x:c>
      <x:c r="N5949" s="6">
        <x:f>M5949*L5949/100</x:f>
      </x:c>
      <x:c r="O5949" s="6">
        <x:f>H5949-N5949</x:f>
      </x:c>
    </x:row>
    <x:row r="5950" spans="1:25">
      <x:c r="A5950" s="0" t="s">
        <x:v>116</x:v>
      </x:c>
      <x:c r="B5950" s="0" t="n">
        <x:v>3349</x:v>
      </x:c>
      <x:c r="C5950" s="0" t="s">
        <x:v>21</x:v>
      </x:c>
      <x:c r="D5950" s="0" t="s">
        <x:v>33</x:v>
      </x:c>
      <x:c r="E5950" s="0" t="s">
        <x:v>73</x:v>
      </x:c>
      <x:c r="F5950" s="0" t="s">
        <x:v>26</x:v>
      </x:c>
      <x:c r="G5950" s="0" t="n">
        <x:v>173</x:v>
      </x:c>
      <x:c r="H5950" s="4" t="n">
        <x:v>13.497</x:v>
      </x:c>
      <x:c r="I5950" s="4" t="n">
        <x:v>173</x:v>
      </x:c>
      <x:c r="J5950" s="4" t="n">
        <x:v>0.078</x:v>
      </x:c>
      <x:c r="K5950" s="4">
        <x:f>I5950*J5950</x:f>
      </x:c>
      <x:c r="L5950" s="4" t="n">
        <x:v>212.619</x:v>
      </x:c>
      <x:c r="M5950" s="5">
        <x:f>J5950/2.348*100</x:f>
      </x:c>
      <x:c r="N5950" s="6">
        <x:f>M5950*L5950/100</x:f>
      </x:c>
      <x:c r="O5950" s="6">
        <x:f>H5950-N5950</x:f>
      </x:c>
    </x:row>
    <x:row r="5951" spans="1:25">
      <x:c r="A5951" s="0" t="s">
        <x:v>116</x:v>
      </x:c>
      <x:c r="B5951" s="0" t="n">
        <x:v>3349</x:v>
      </x:c>
      <x:c r="C5951" s="0" t="s">
        <x:v>21</x:v>
      </x:c>
      <x:c r="D5951" s="0" t="s">
        <x:v>36</x:v>
      </x:c>
      <x:c r="E5951" s="0" t="s">
        <x:v>75</x:v>
      </x:c>
      <x:c r="F5951" s="0" t="s">
        <x:v>26</x:v>
      </x:c>
      <x:c r="G5951" s="0" t="n">
        <x:v>173</x:v>
      </x:c>
      <x:c r="H5951" s="4" t="n">
        <x:v>72.662</x:v>
      </x:c>
      <x:c r="I5951" s="4" t="n">
        <x:v>173</x:v>
      </x:c>
      <x:c r="J5951" s="4" t="n">
        <x:v>0.42</x:v>
      </x:c>
      <x:c r="K5951" s="4">
        <x:f>I5951*J5951</x:f>
      </x:c>
      <x:c r="L5951" s="4" t="n">
        <x:v>212.619</x:v>
      </x:c>
      <x:c r="M5951" s="5">
        <x:f>J5951/2.348*100</x:f>
      </x:c>
      <x:c r="N5951" s="6">
        <x:f>M5951*L5951/100</x:f>
      </x:c>
      <x:c r="O5951" s="6">
        <x:f>H5951-N5951</x:f>
      </x:c>
    </x:row>
    <x:row r="5952" spans="1:25">
      <x:c r="A5952" s="0" t="s">
        <x:v>116</x:v>
      </x:c>
      <x:c r="B5952" s="0" t="n">
        <x:v>3349</x:v>
      </x:c>
      <x:c r="C5952" s="0" t="s">
        <x:v>21</x:v>
      </x:c>
      <x:c r="D5952" s="0" t="s">
        <x:v>36</x:v>
      </x:c>
      <x:c r="E5952" s="0" t="s">
        <x:v>76</x:v>
      </x:c>
      <x:c r="F5952" s="0" t="s">
        <x:v>26</x:v>
      </x:c>
      <x:c r="G5952" s="0" t="n">
        <x:v>173</x:v>
      </x:c>
      <x:c r="H5952" s="4" t="n">
        <x:v>72.66</x:v>
      </x:c>
      <x:c r="I5952" s="4" t="n">
        <x:v>173</x:v>
      </x:c>
      <x:c r="J5952" s="4" t="n">
        <x:v>0.42</x:v>
      </x:c>
      <x:c r="K5952" s="4">
        <x:f>I5952*J5952</x:f>
      </x:c>
      <x:c r="L5952" s="4" t="n">
        <x:v>212.619</x:v>
      </x:c>
      <x:c r="M5952" s="5">
        <x:f>J5952/2.348*100</x:f>
      </x:c>
      <x:c r="N5952" s="6">
        <x:f>M5952*L5952/100</x:f>
      </x:c>
      <x:c r="O5952" s="6">
        <x:f>H5952-N5952</x:f>
      </x:c>
    </x:row>
    <x:row r="5953" spans="1:25">
      <x:c r="A5953" s="0" t="s">
        <x:v>118</x:v>
      </x:c>
      <x:c r="B5953" s="0" t="n">
        <x:v>3350</x:v>
      </x:c>
      <x:c r="C5953" s="0" t="s">
        <x:v>21</x:v>
      </x:c>
      <x:c r="D5953" s="0" t="s">
        <x:v>22</x:v>
      </x:c>
      <x:c r="E5953" s="0" t="s">
        <x:v>74</x:v>
      </x:c>
      <x:c r="F5953" s="0" t="s">
        <x:v>20</x:v>
      </x:c>
      <x:c r="G5953" s="0" t="n">
        <x:v>173</x:v>
      </x:c>
      <x:c r="H5953" s="4" t="n">
        <x:v>38.752</x:v>
      </x:c>
      <x:c r="I5953" s="4" t="n">
        <x:v>173</x:v>
      </x:c>
      <x:c r="J5953" s="4" t="n">
        <x:v>0.224</x:v>
      </x:c>
      <x:c r="K5953" s="4">
        <x:f>I5953*J5953</x:f>
      </x:c>
      <x:c r="L5953" s="4" t="n">
        <x:v>185.313</x:v>
      </x:c>
      <x:c r="M5953" s="5">
        <x:f>J5953/1.99*100</x:f>
      </x:c>
      <x:c r="N5953" s="6">
        <x:f>M5953*L5953/100</x:f>
      </x:c>
      <x:c r="O5953" s="6">
        <x:f>H5953-N5953</x:f>
      </x:c>
    </x:row>
    <x:row r="5954" spans="1:25">
      <x:c r="A5954" s="0" t="s">
        <x:v>118</x:v>
      </x:c>
      <x:c r="B5954" s="0" t="n">
        <x:v>3350</x:v>
      </x:c>
      <x:c r="C5954" s="0" t="s">
        <x:v>21</x:v>
      </x:c>
      <x:c r="D5954" s="0" t="s">
        <x:v>33</x:v>
      </x:c>
      <x:c r="E5954" s="0" t="s">
        <x:v>73</x:v>
      </x:c>
      <x:c r="F5954" s="0" t="s">
        <x:v>20</x:v>
      </x:c>
      <x:c r="G5954" s="0" t="n">
        <x:v>173</x:v>
      </x:c>
      <x:c r="H5954" s="4" t="n">
        <x:v>46.018</x:v>
      </x:c>
      <x:c r="I5954" s="4" t="n">
        <x:v>173</x:v>
      </x:c>
      <x:c r="J5954" s="4" t="n">
        <x:v>0.266</x:v>
      </x:c>
      <x:c r="K5954" s="4">
        <x:f>I5954*J5954</x:f>
      </x:c>
      <x:c r="L5954" s="4" t="n">
        <x:v>185.313</x:v>
      </x:c>
      <x:c r="M5954" s="5">
        <x:f>J5954/1.99*100</x:f>
      </x:c>
      <x:c r="N5954" s="6">
        <x:f>M5954*L5954/100</x:f>
      </x:c>
      <x:c r="O5954" s="6">
        <x:f>H5954-N5954</x:f>
      </x:c>
    </x:row>
    <x:row r="5955" spans="1:25">
      <x:c r="A5955" s="0" t="s">
        <x:v>118</x:v>
      </x:c>
      <x:c r="B5955" s="0" t="n">
        <x:v>3350</x:v>
      </x:c>
      <x:c r="C5955" s="0" t="s">
        <x:v>21</x:v>
      </x:c>
      <x:c r="D5955" s="0" t="s">
        <x:v>22</x:v>
      </x:c>
      <x:c r="E5955" s="0" t="s">
        <x:v>74</x:v>
      </x:c>
      <x:c r="F5955" s="0" t="s">
        <x:v>20</x:v>
      </x:c>
      <x:c r="G5955" s="0" t="n">
        <x:v>173</x:v>
      </x:c>
      <x:c r="H5955" s="4" t="n">
        <x:v>50.4</x:v>
      </x:c>
      <x:c r="I5955" s="4" t="n">
        <x:v>173</x:v>
      </x:c>
      <x:c r="J5955" s="4" t="n">
        <x:v>0.291</x:v>
      </x:c>
      <x:c r="K5955" s="4">
        <x:f>I5955*J5955</x:f>
      </x:c>
      <x:c r="L5955" s="4" t="n">
        <x:v>185.313</x:v>
      </x:c>
      <x:c r="M5955" s="5">
        <x:f>J5955/1.99*100</x:f>
      </x:c>
      <x:c r="N5955" s="6">
        <x:f>M5955*L5955/100</x:f>
      </x:c>
      <x:c r="O5955" s="6">
        <x:f>H5955-N5955</x:f>
      </x:c>
    </x:row>
    <x:row r="5956" spans="1:25">
      <x:c r="A5956" s="0" t="s">
        <x:v>118</x:v>
      </x:c>
      <x:c r="B5956" s="0" t="n">
        <x:v>3350</x:v>
      </x:c>
      <x:c r="C5956" s="0" t="s">
        <x:v>21</x:v>
      </x:c>
      <x:c r="D5956" s="0" t="s">
        <x:v>22</x:v>
      </x:c>
      <x:c r="E5956" s="0" t="s">
        <x:v>74</x:v>
      </x:c>
      <x:c r="F5956" s="0" t="s">
        <x:v>20</x:v>
      </x:c>
      <x:c r="G5956" s="0" t="n">
        <x:v>173</x:v>
      </x:c>
      <x:c r="H5956" s="4" t="n">
        <x:v>50.4</x:v>
      </x:c>
      <x:c r="I5956" s="4" t="n">
        <x:v>173</x:v>
      </x:c>
      <x:c r="J5956" s="4" t="n">
        <x:v>0.291</x:v>
      </x:c>
      <x:c r="K5956" s="4">
        <x:f>I5956*J5956</x:f>
      </x:c>
      <x:c r="L5956" s="4" t="n">
        <x:v>185.313</x:v>
      </x:c>
      <x:c r="M5956" s="5">
        <x:f>J5956/1.99*100</x:f>
      </x:c>
      <x:c r="N5956" s="6">
        <x:f>M5956*L5956/100</x:f>
      </x:c>
      <x:c r="O5956" s="6">
        <x:f>H5956-N5956</x:f>
      </x:c>
    </x:row>
    <x:row r="5957" spans="1:25">
      <x:c r="A5957" s="0" t="s">
        <x:v>118</x:v>
      </x:c>
      <x:c r="B5957" s="0" t="n">
        <x:v>3350</x:v>
      </x:c>
      <x:c r="C5957" s="0" t="s">
        <x:v>21</x:v>
      </x:c>
      <x:c r="D5957" s="0" t="s">
        <x:v>33</x:v>
      </x:c>
      <x:c r="E5957" s="0" t="s">
        <x:v>73</x:v>
      </x:c>
      <x:c r="F5957" s="0" t="s">
        <x:v>26</x:v>
      </x:c>
      <x:c r="G5957" s="0" t="n">
        <x:v>173</x:v>
      </x:c>
      <x:c r="H5957" s="4" t="n">
        <x:v>13.498</x:v>
      </x:c>
      <x:c r="I5957" s="4" t="n">
        <x:v>173</x:v>
      </x:c>
      <x:c r="J5957" s="4" t="n">
        <x:v>0.078</x:v>
      </x:c>
      <x:c r="K5957" s="4">
        <x:f>I5957*J5957</x:f>
      </x:c>
      <x:c r="L5957" s="4" t="n">
        <x:v>185.313</x:v>
      </x:c>
      <x:c r="M5957" s="5">
        <x:f>J5957/1.99*100</x:f>
      </x:c>
      <x:c r="N5957" s="6">
        <x:f>M5957*L5957/100</x:f>
      </x:c>
      <x:c r="O5957" s="6">
        <x:f>H5957-N5957</x:f>
      </x:c>
    </x:row>
    <x:row r="5958" spans="1:25">
      <x:c r="A5958" s="0" t="s">
        <x:v>118</x:v>
      </x:c>
      <x:c r="B5958" s="0" t="n">
        <x:v>3350</x:v>
      </x:c>
      <x:c r="C5958" s="0" t="s">
        <x:v>21</x:v>
      </x:c>
      <x:c r="D5958" s="0" t="s">
        <x:v>36</x:v>
      </x:c>
      <x:c r="E5958" s="0" t="s">
        <x:v>75</x:v>
      </x:c>
      <x:c r="F5958" s="0" t="s">
        <x:v>26</x:v>
      </x:c>
      <x:c r="G5958" s="0" t="n">
        <x:v>173</x:v>
      </x:c>
      <x:c r="H5958" s="4" t="n">
        <x:v>72.66</x:v>
      </x:c>
      <x:c r="I5958" s="4" t="n">
        <x:v>173</x:v>
      </x:c>
      <x:c r="J5958" s="4" t="n">
        <x:v>0.42</x:v>
      </x:c>
      <x:c r="K5958" s="4">
        <x:f>I5958*J5958</x:f>
      </x:c>
      <x:c r="L5958" s="4" t="n">
        <x:v>185.313</x:v>
      </x:c>
      <x:c r="M5958" s="5">
        <x:f>J5958/1.99*100</x:f>
      </x:c>
      <x:c r="N5958" s="6">
        <x:f>M5958*L5958/100</x:f>
      </x:c>
      <x:c r="O5958" s="6">
        <x:f>H5958-N5958</x:f>
      </x:c>
    </x:row>
    <x:row r="5959" spans="1:25">
      <x:c r="A5959" s="0" t="s">
        <x:v>118</x:v>
      </x:c>
      <x:c r="B5959" s="0" t="n">
        <x:v>3350</x:v>
      </x:c>
      <x:c r="C5959" s="0" t="s">
        <x:v>21</x:v>
      </x:c>
      <x:c r="D5959" s="0" t="s">
        <x:v>36</x:v>
      </x:c>
      <x:c r="E5959" s="0" t="s">
        <x:v>76</x:v>
      </x:c>
      <x:c r="F5959" s="0" t="s">
        <x:v>26</x:v>
      </x:c>
      <x:c r="G5959" s="0" t="n">
        <x:v>173</x:v>
      </x:c>
      <x:c r="H5959" s="4" t="n">
        <x:v>72.66</x:v>
      </x:c>
      <x:c r="I5959" s="4" t="n">
        <x:v>173</x:v>
      </x:c>
      <x:c r="J5959" s="4" t="n">
        <x:v>0.42</x:v>
      </x:c>
      <x:c r="K5959" s="4">
        <x:f>I5959*J5959</x:f>
      </x:c>
      <x:c r="L5959" s="4" t="n">
        <x:v>185.313</x:v>
      </x:c>
      <x:c r="M5959" s="5">
        <x:f>J5959/1.99*100</x:f>
      </x:c>
      <x:c r="N5959" s="6">
        <x:f>M5959*L5959/100</x:f>
      </x:c>
      <x:c r="O5959" s="6">
        <x:f>H5959-N5959</x:f>
      </x:c>
    </x:row>
    <x:row r="5960" spans="1:25">
      <x:c r="A5960" s="0" t="s">
        <x:v>109</x:v>
      </x:c>
      <x:c r="B5960" s="0" t="n">
        <x:v>3351</x:v>
      </x:c>
      <x:c r="C5960" s="0" t="s">
        <x:v>21</x:v>
      </x:c>
      <x:c r="D5960" s="0" t="s">
        <x:v>22</x:v>
      </x:c>
      <x:c r="E5960" s="0" t="s">
        <x:v>35</x:v>
      </x:c>
      <x:c r="F5960" s="0" t="s">
        <x:v>20</x:v>
      </x:c>
      <x:c r="G5960" s="0" t="n">
        <x:v>173</x:v>
      </x:c>
      <x:c r="H5960" s="4" t="n">
        <x:v>50.4</x:v>
      </x:c>
      <x:c r="I5960" s="4" t="n">
        <x:v>173</x:v>
      </x:c>
      <x:c r="J5960" s="4" t="n">
        <x:v>0.291</x:v>
      </x:c>
      <x:c r="K5960" s="4">
        <x:f>I5960*J5960</x:f>
      </x:c>
      <x:c r="L5960" s="4" t="n">
        <x:v>233.159</x:v>
      </x:c>
      <x:c r="M5960" s="5">
        <x:f>J5960/2.057*100</x:f>
      </x:c>
      <x:c r="N5960" s="6">
        <x:f>M5960*L5960/100</x:f>
      </x:c>
      <x:c r="O5960" s="6">
        <x:f>H5960-N5960</x:f>
      </x:c>
    </x:row>
    <x:row r="5961" spans="1:25">
      <x:c r="A5961" s="0" t="s">
        <x:v>109</x:v>
      </x:c>
      <x:c r="B5961" s="0" t="n">
        <x:v>3351</x:v>
      </x:c>
      <x:c r="C5961" s="0" t="s">
        <x:v>21</x:v>
      </x:c>
      <x:c r="D5961" s="0" t="s">
        <x:v>22</x:v>
      </x:c>
      <x:c r="E5961" s="0" t="s">
        <x:v>35</x:v>
      </x:c>
      <x:c r="F5961" s="0" t="s">
        <x:v>20</x:v>
      </x:c>
      <x:c r="G5961" s="0" t="n">
        <x:v>173</x:v>
      </x:c>
      <x:c r="H5961" s="4" t="n">
        <x:v>50.4</x:v>
      </x:c>
      <x:c r="I5961" s="4" t="n">
        <x:v>173</x:v>
      </x:c>
      <x:c r="J5961" s="4" t="n">
        <x:v>0.291</x:v>
      </x:c>
      <x:c r="K5961" s="4">
        <x:f>I5961*J5961</x:f>
      </x:c>
      <x:c r="L5961" s="4" t="n">
        <x:v>233.159</x:v>
      </x:c>
      <x:c r="M5961" s="5">
        <x:f>J5961/2.057*100</x:f>
      </x:c>
      <x:c r="N5961" s="6">
        <x:f>M5961*L5961/100</x:f>
      </x:c>
      <x:c r="O5961" s="6">
        <x:f>H5961-N5961</x:f>
      </x:c>
    </x:row>
    <x:row r="5962" spans="1:25">
      <x:c r="A5962" s="0" t="s">
        <x:v>109</x:v>
      </x:c>
      <x:c r="B5962" s="0" t="n">
        <x:v>3351</x:v>
      </x:c>
      <x:c r="C5962" s="0" t="s">
        <x:v>21</x:v>
      </x:c>
      <x:c r="D5962" s="0" t="s">
        <x:v>22</x:v>
      </x:c>
      <x:c r="E5962" s="0" t="s">
        <x:v>35</x:v>
      </x:c>
      <x:c r="F5962" s="0" t="s">
        <x:v>20</x:v>
      </x:c>
      <x:c r="G5962" s="0" t="n">
        <x:v>173</x:v>
      </x:c>
      <x:c r="H5962" s="4" t="n">
        <x:v>50.4</x:v>
      </x:c>
      <x:c r="I5962" s="4" t="n">
        <x:v>173</x:v>
      </x:c>
      <x:c r="J5962" s="4" t="n">
        <x:v>0.291</x:v>
      </x:c>
      <x:c r="K5962" s="4">
        <x:f>I5962*J5962</x:f>
      </x:c>
      <x:c r="L5962" s="4" t="n">
        <x:v>233.159</x:v>
      </x:c>
      <x:c r="M5962" s="5">
        <x:f>J5962/2.057*100</x:f>
      </x:c>
      <x:c r="N5962" s="6">
        <x:f>M5962*L5962/100</x:f>
      </x:c>
      <x:c r="O5962" s="6">
        <x:f>H5962-N5962</x:f>
      </x:c>
    </x:row>
    <x:row r="5963" spans="1:25">
      <x:c r="A5963" s="0" t="s">
        <x:v>109</x:v>
      </x:c>
      <x:c r="B5963" s="0" t="n">
        <x:v>3351</x:v>
      </x:c>
      <x:c r="C5963" s="0" t="s">
        <x:v>21</x:v>
      </x:c>
      <x:c r="D5963" s="0" t="s">
        <x:v>33</x:v>
      </x:c>
      <x:c r="E5963" s="0" t="s">
        <x:v>34</x:v>
      </x:c>
      <x:c r="F5963" s="0" t="s">
        <x:v>20</x:v>
      </x:c>
      <x:c r="G5963" s="0" t="n">
        <x:v>173</x:v>
      </x:c>
      <x:c r="H5963" s="4" t="n">
        <x:v>46.018</x:v>
      </x:c>
      <x:c r="I5963" s="4" t="n">
        <x:v>173</x:v>
      </x:c>
      <x:c r="J5963" s="4" t="n">
        <x:v>0.266</x:v>
      </x:c>
      <x:c r="K5963" s="4">
        <x:f>I5963*J5963</x:f>
      </x:c>
      <x:c r="L5963" s="4" t="n">
        <x:v>233.159</x:v>
      </x:c>
      <x:c r="M5963" s="5">
        <x:f>J5963/2.057*100</x:f>
      </x:c>
      <x:c r="N5963" s="6">
        <x:f>M5963*L5963/100</x:f>
      </x:c>
      <x:c r="O5963" s="6">
        <x:f>H5963-N5963</x:f>
      </x:c>
    </x:row>
    <x:row r="5964" spans="1:25">
      <x:c r="A5964" s="0" t="s">
        <x:v>109</x:v>
      </x:c>
      <x:c r="B5964" s="0" t="n">
        <x:v>3351</x:v>
      </x:c>
      <x:c r="C5964" s="0" t="s">
        <x:v>21</x:v>
      </x:c>
      <x:c r="D5964" s="0" t="s">
        <x:v>33</x:v>
      </x:c>
      <x:c r="E5964" s="0" t="s">
        <x:v>34</x:v>
      </x:c>
      <x:c r="F5964" s="0" t="s">
        <x:v>26</x:v>
      </x:c>
      <x:c r="G5964" s="0" t="n">
        <x:v>173</x:v>
      </x:c>
      <x:c r="H5964" s="4" t="n">
        <x:v>13.496</x:v>
      </x:c>
      <x:c r="I5964" s="4" t="n">
        <x:v>173</x:v>
      </x:c>
      <x:c r="J5964" s="4" t="n">
        <x:v>0.078</x:v>
      </x:c>
      <x:c r="K5964" s="4">
        <x:f>I5964*J5964</x:f>
      </x:c>
      <x:c r="L5964" s="4" t="n">
        <x:v>233.159</x:v>
      </x:c>
      <x:c r="M5964" s="5">
        <x:f>J5964/2.057*100</x:f>
      </x:c>
      <x:c r="N5964" s="6">
        <x:f>M5964*L5964/100</x:f>
      </x:c>
      <x:c r="O5964" s="6">
        <x:f>H5964-N5964</x:f>
      </x:c>
    </x:row>
    <x:row r="5965" spans="1:25">
      <x:c r="A5965" s="0" t="s">
        <x:v>109</x:v>
      </x:c>
      <x:c r="B5965" s="0" t="n">
        <x:v>3351</x:v>
      </x:c>
      <x:c r="C5965" s="0" t="s">
        <x:v>21</x:v>
      </x:c>
      <x:c r="D5965" s="0" t="s">
        <x:v>36</x:v>
      </x:c>
      <x:c r="E5965" s="0" t="s">
        <x:v>37</x:v>
      </x:c>
      <x:c r="F5965" s="0" t="s">
        <x:v>26</x:v>
      </x:c>
      <x:c r="G5965" s="0" t="n">
        <x:v>173</x:v>
      </x:c>
      <x:c r="H5965" s="4" t="n">
        <x:v>72.66</x:v>
      </x:c>
      <x:c r="I5965" s="4" t="n">
        <x:v>173</x:v>
      </x:c>
      <x:c r="J5965" s="4" t="n">
        <x:v>0.42</x:v>
      </x:c>
      <x:c r="K5965" s="4">
        <x:f>I5965*J5965</x:f>
      </x:c>
      <x:c r="L5965" s="4" t="n">
        <x:v>233.159</x:v>
      </x:c>
      <x:c r="M5965" s="5">
        <x:f>J5965/2.057*100</x:f>
      </x:c>
      <x:c r="N5965" s="6">
        <x:f>M5965*L5965/100</x:f>
      </x:c>
      <x:c r="O5965" s="6">
        <x:f>H5965-N5965</x:f>
      </x:c>
    </x:row>
    <x:row r="5966" spans="1:25">
      <x:c r="A5966" s="0" t="s">
        <x:v>109</x:v>
      </x:c>
      <x:c r="B5966" s="0" t="n">
        <x:v>3351</x:v>
      </x:c>
      <x:c r="C5966" s="0" t="s">
        <x:v>21</x:v>
      </x:c>
      <x:c r="D5966" s="0" t="s">
        <x:v>36</x:v>
      </x:c>
      <x:c r="E5966" s="0" t="s">
        <x:v>38</x:v>
      </x:c>
      <x:c r="F5966" s="0" t="s">
        <x:v>26</x:v>
      </x:c>
      <x:c r="G5966" s="0" t="n">
        <x:v>173</x:v>
      </x:c>
      <x:c r="H5966" s="4" t="n">
        <x:v>72.662</x:v>
      </x:c>
      <x:c r="I5966" s="4" t="n">
        <x:v>173</x:v>
      </x:c>
      <x:c r="J5966" s="4" t="n">
        <x:v>0.42</x:v>
      </x:c>
      <x:c r="K5966" s="4">
        <x:f>I5966*J5966</x:f>
      </x:c>
      <x:c r="L5966" s="4" t="n">
        <x:v>233.159</x:v>
      </x:c>
      <x:c r="M5966" s="5">
        <x:f>J5966/2.057*100</x:f>
      </x:c>
      <x:c r="N5966" s="6">
        <x:f>M5966*L5966/100</x:f>
      </x:c>
      <x:c r="O5966" s="6">
        <x:f>H5966-N5966</x:f>
      </x:c>
    </x:row>
    <x:row r="5967" spans="1:25">
      <x:c r="A5967" s="0" t="s">
        <x:v>108</x:v>
      </x:c>
      <x:c r="B5967" s="0" t="n">
        <x:v>3352</x:v>
      </x:c>
      <x:c r="C5967" s="0" t="s">
        <x:v>21</x:v>
      </x:c>
      <x:c r="D5967" s="0" t="s">
        <x:v>33</x:v>
      </x:c>
      <x:c r="E5967" s="0" t="s">
        <x:v>34</x:v>
      </x:c>
      <x:c r="F5967" s="0" t="s">
        <x:v>20</x:v>
      </x:c>
      <x:c r="G5967" s="0" t="n">
        <x:v>173</x:v>
      </x:c>
      <x:c r="H5967" s="4" t="n">
        <x:v>46.018</x:v>
      </x:c>
      <x:c r="I5967" s="4" t="n">
        <x:v>173</x:v>
      </x:c>
      <x:c r="J5967" s="4" t="n">
        <x:v>0.266</x:v>
      </x:c>
      <x:c r="K5967" s="4">
        <x:f>I5967*J5967</x:f>
      </x:c>
      <x:c r="L5967" s="4" t="n">
        <x:v>229.022</x:v>
      </x:c>
      <x:c r="M5967" s="5">
        <x:f>J5967/2.057*100</x:f>
      </x:c>
      <x:c r="N5967" s="6">
        <x:f>M5967*L5967/100</x:f>
      </x:c>
      <x:c r="O5967" s="6">
        <x:f>H5967-N5967</x:f>
      </x:c>
    </x:row>
    <x:row r="5968" spans="1:25">
      <x:c r="A5968" s="0" t="s">
        <x:v>108</x:v>
      </x:c>
      <x:c r="B5968" s="0" t="n">
        <x:v>3352</x:v>
      </x:c>
      <x:c r="C5968" s="0" t="s">
        <x:v>21</x:v>
      </x:c>
      <x:c r="D5968" s="0" t="s">
        <x:v>22</x:v>
      </x:c>
      <x:c r="E5968" s="0" t="s">
        <x:v>35</x:v>
      </x:c>
      <x:c r="F5968" s="0" t="s">
        <x:v>20</x:v>
      </x:c>
      <x:c r="G5968" s="0" t="n">
        <x:v>173</x:v>
      </x:c>
      <x:c r="H5968" s="4" t="n">
        <x:v>50.4</x:v>
      </x:c>
      <x:c r="I5968" s="4" t="n">
        <x:v>173</x:v>
      </x:c>
      <x:c r="J5968" s="4" t="n">
        <x:v>0.291</x:v>
      </x:c>
      <x:c r="K5968" s="4">
        <x:f>I5968*J5968</x:f>
      </x:c>
      <x:c r="L5968" s="4" t="n">
        <x:v>229.022</x:v>
      </x:c>
      <x:c r="M5968" s="5">
        <x:f>J5968/2.057*100</x:f>
      </x:c>
      <x:c r="N5968" s="6">
        <x:f>M5968*L5968/100</x:f>
      </x:c>
      <x:c r="O5968" s="6">
        <x:f>H5968-N5968</x:f>
      </x:c>
    </x:row>
    <x:row r="5969" spans="1:25">
      <x:c r="A5969" s="0" t="s">
        <x:v>108</x:v>
      </x:c>
      <x:c r="B5969" s="0" t="n">
        <x:v>3352</x:v>
      </x:c>
      <x:c r="C5969" s="0" t="s">
        <x:v>21</x:v>
      </x:c>
      <x:c r="D5969" s="0" t="s">
        <x:v>22</x:v>
      </x:c>
      <x:c r="E5969" s="0" t="s">
        <x:v>35</x:v>
      </x:c>
      <x:c r="F5969" s="0" t="s">
        <x:v>20</x:v>
      </x:c>
      <x:c r="G5969" s="0" t="n">
        <x:v>173</x:v>
      </x:c>
      <x:c r="H5969" s="4" t="n">
        <x:v>50.4</x:v>
      </x:c>
      <x:c r="I5969" s="4" t="n">
        <x:v>173</x:v>
      </x:c>
      <x:c r="J5969" s="4" t="n">
        <x:v>0.291</x:v>
      </x:c>
      <x:c r="K5969" s="4">
        <x:f>I5969*J5969</x:f>
      </x:c>
      <x:c r="L5969" s="4" t="n">
        <x:v>229.022</x:v>
      </x:c>
      <x:c r="M5969" s="5">
        <x:f>J5969/2.057*100</x:f>
      </x:c>
      <x:c r="N5969" s="6">
        <x:f>M5969*L5969/100</x:f>
      </x:c>
      <x:c r="O5969" s="6">
        <x:f>H5969-N5969</x:f>
      </x:c>
    </x:row>
    <x:row r="5970" spans="1:25">
      <x:c r="A5970" s="0" t="s">
        <x:v>108</x:v>
      </x:c>
      <x:c r="B5970" s="0" t="n">
        <x:v>3352</x:v>
      </x:c>
      <x:c r="C5970" s="0" t="s">
        <x:v>21</x:v>
      </x:c>
      <x:c r="D5970" s="0" t="s">
        <x:v>22</x:v>
      </x:c>
      <x:c r="E5970" s="0" t="s">
        <x:v>35</x:v>
      </x:c>
      <x:c r="F5970" s="0" t="s">
        <x:v>20</x:v>
      </x:c>
      <x:c r="G5970" s="0" t="n">
        <x:v>173</x:v>
      </x:c>
      <x:c r="H5970" s="4" t="n">
        <x:v>50.4</x:v>
      </x:c>
      <x:c r="I5970" s="4" t="n">
        <x:v>173</x:v>
      </x:c>
      <x:c r="J5970" s="4" t="n">
        <x:v>0.291</x:v>
      </x:c>
      <x:c r="K5970" s="4">
        <x:f>I5970*J5970</x:f>
      </x:c>
      <x:c r="L5970" s="4" t="n">
        <x:v>229.022</x:v>
      </x:c>
      <x:c r="M5970" s="5">
        <x:f>J5970/2.057*100</x:f>
      </x:c>
      <x:c r="N5970" s="6">
        <x:f>M5970*L5970/100</x:f>
      </x:c>
      <x:c r="O5970" s="6">
        <x:f>H5970-N5970</x:f>
      </x:c>
    </x:row>
    <x:row r="5971" spans="1:25">
      <x:c r="A5971" s="0" t="s">
        <x:v>108</x:v>
      </x:c>
      <x:c r="B5971" s="0" t="n">
        <x:v>3352</x:v>
      </x:c>
      <x:c r="C5971" s="0" t="s">
        <x:v>21</x:v>
      </x:c>
      <x:c r="D5971" s="0" t="s">
        <x:v>33</x:v>
      </x:c>
      <x:c r="E5971" s="0" t="s">
        <x:v>34</x:v>
      </x:c>
      <x:c r="F5971" s="0" t="s">
        <x:v>26</x:v>
      </x:c>
      <x:c r="G5971" s="0" t="n">
        <x:v>173</x:v>
      </x:c>
      <x:c r="H5971" s="4" t="n">
        <x:v>13.495</x:v>
      </x:c>
      <x:c r="I5971" s="4" t="n">
        <x:v>173</x:v>
      </x:c>
      <x:c r="J5971" s="4" t="n">
        <x:v>0.078</x:v>
      </x:c>
      <x:c r="K5971" s="4">
        <x:f>I5971*J5971</x:f>
      </x:c>
      <x:c r="L5971" s="4" t="n">
        <x:v>229.022</x:v>
      </x:c>
      <x:c r="M5971" s="5">
        <x:f>J5971/2.057*100</x:f>
      </x:c>
      <x:c r="N5971" s="6">
        <x:f>M5971*L5971/100</x:f>
      </x:c>
      <x:c r="O5971" s="6">
        <x:f>H5971-N5971</x:f>
      </x:c>
    </x:row>
    <x:row r="5972" spans="1:25">
      <x:c r="A5972" s="0" t="s">
        <x:v>108</x:v>
      </x:c>
      <x:c r="B5972" s="0" t="n">
        <x:v>3352</x:v>
      </x:c>
      <x:c r="C5972" s="0" t="s">
        <x:v>21</x:v>
      </x:c>
      <x:c r="D5972" s="0" t="s">
        <x:v>36</x:v>
      </x:c>
      <x:c r="E5972" s="0" t="s">
        <x:v>37</x:v>
      </x:c>
      <x:c r="F5972" s="0" t="s">
        <x:v>26</x:v>
      </x:c>
      <x:c r="G5972" s="0" t="n">
        <x:v>173</x:v>
      </x:c>
      <x:c r="H5972" s="4" t="n">
        <x:v>72.66</x:v>
      </x:c>
      <x:c r="I5972" s="4" t="n">
        <x:v>173</x:v>
      </x:c>
      <x:c r="J5972" s="4" t="n">
        <x:v>0.42</x:v>
      </x:c>
      <x:c r="K5972" s="4">
        <x:f>I5972*J5972</x:f>
      </x:c>
      <x:c r="L5972" s="4" t="n">
        <x:v>229.022</x:v>
      </x:c>
      <x:c r="M5972" s="5">
        <x:f>J5972/2.057*100</x:f>
      </x:c>
      <x:c r="N5972" s="6">
        <x:f>M5972*L5972/100</x:f>
      </x:c>
      <x:c r="O5972" s="6">
        <x:f>H5972-N5972</x:f>
      </x:c>
    </x:row>
    <x:row r="5973" spans="1:25">
      <x:c r="A5973" s="0" t="s">
        <x:v>108</x:v>
      </x:c>
      <x:c r="B5973" s="0" t="n">
        <x:v>3352</x:v>
      </x:c>
      <x:c r="C5973" s="0" t="s">
        <x:v>21</x:v>
      </x:c>
      <x:c r="D5973" s="0" t="s">
        <x:v>36</x:v>
      </x:c>
      <x:c r="E5973" s="0" t="s">
        <x:v>38</x:v>
      </x:c>
      <x:c r="F5973" s="0" t="s">
        <x:v>26</x:v>
      </x:c>
      <x:c r="G5973" s="0" t="n">
        <x:v>173</x:v>
      </x:c>
      <x:c r="H5973" s="4" t="n">
        <x:v>72.66</x:v>
      </x:c>
      <x:c r="I5973" s="4" t="n">
        <x:v>173</x:v>
      </x:c>
      <x:c r="J5973" s="4" t="n">
        <x:v>0.42</x:v>
      </x:c>
      <x:c r="K5973" s="4">
        <x:f>I5973*J5973</x:f>
      </x:c>
      <x:c r="L5973" s="4" t="n">
        <x:v>229.022</x:v>
      </x:c>
      <x:c r="M5973" s="5">
        <x:f>J5973/2.057*100</x:f>
      </x:c>
      <x:c r="N5973" s="6">
        <x:f>M5973*L5973/100</x:f>
      </x:c>
      <x:c r="O5973" s="6">
        <x:f>H5973-N5973</x:f>
      </x:c>
    </x:row>
    <x:row r="5974" spans="1:25">
      <x:c r="A5974" s="0" t="s">
        <x:v>127</x:v>
      </x:c>
      <x:c r="B5974" s="0" t="n">
        <x:v>3359</x:v>
      </x:c>
      <x:c r="C5974" s="0" t="s">
        <x:v>128</x:v>
      </x:c>
      <x:c r="D5974" s="0" t="s">
        <x:v>18</x:v>
      </x:c>
      <x:c r="E5974" s="0" t="s">
        <x:v>19</x:v>
      </x:c>
      <x:c r="F5974" s="0" t="s">
        <x:v>20</x:v>
      </x:c>
      <x:c r="G5974" s="0" t="n">
        <x:v>800</x:v>
      </x:c>
      <x:c r="H5974" s="4" t="n">
        <x:v>66</x:v>
      </x:c>
      <x:c r="I5974" s="4" t="n">
        <x:v>760</x:v>
      </x:c>
      <x:c r="J5974" s="4" t="n">
        <x:v>0.083</x:v>
      </x:c>
      <x:c r="K5974" s="4">
        <x:f>I5974*J5974</x:f>
      </x:c>
      <x:c r="L5974" s="4" t="n">
        <x:v>185.784</x:v>
      </x:c>
      <x:c r="M5974" s="5">
        <x:f>J5974/1.362*100</x:f>
      </x:c>
      <x:c r="N5974" s="6">
        <x:f>M5974*L5974/100</x:f>
      </x:c>
      <x:c r="O5974" s="6">
        <x:f>H5974-N5974</x:f>
      </x:c>
    </x:row>
    <x:row r="5975" spans="1:25">
      <x:c r="A5975" s="0" t="s">
        <x:v>127</x:v>
      </x:c>
      <x:c r="B5975" s="0" t="n">
        <x:v>3359</x:v>
      </x:c>
      <x:c r="C5975" s="0" t="s">
        <x:v>128</x:v>
      </x:c>
      <x:c r="D5975" s="0" t="s">
        <x:v>18</x:v>
      </x:c>
      <x:c r="E5975" s="0" t="s">
        <x:v>19</x:v>
      </x:c>
      <x:c r="F5975" s="0" t="s">
        <x:v>20</x:v>
      </x:c>
      <x:c r="G5975" s="0" t="n">
        <x:v>800</x:v>
      </x:c>
      <x:c r="H5975" s="4" t="n">
        <x:v>66</x:v>
      </x:c>
      <x:c r="I5975" s="4" t="n">
        <x:v>760</x:v>
      </x:c>
      <x:c r="J5975" s="4" t="n">
        <x:v>0.083</x:v>
      </x:c>
      <x:c r="K5975" s="4">
        <x:f>I5975*J5975</x:f>
      </x:c>
      <x:c r="L5975" s="4" t="n">
        <x:v>185.784</x:v>
      </x:c>
      <x:c r="M5975" s="5">
        <x:f>J5975/1.362*100</x:f>
      </x:c>
      <x:c r="N5975" s="6">
        <x:f>M5975*L5975/100</x:f>
      </x:c>
      <x:c r="O5975" s="6">
        <x:f>H5975-N5975</x:f>
      </x:c>
    </x:row>
    <x:row r="5976" spans="1:25">
      <x:c r="A5976" s="0" t="s">
        <x:v>127</x:v>
      </x:c>
      <x:c r="B5976" s="0" t="n">
        <x:v>3359</x:v>
      </x:c>
      <x:c r="C5976" s="0" t="s">
        <x:v>128</x:v>
      </x:c>
      <x:c r="D5976" s="0" t="s">
        <x:v>129</x:v>
      </x:c>
      <x:c r="E5976" s="0" t="s">
        <x:v>130</x:v>
      </x:c>
      <x:c r="F5976" s="0" t="s">
        <x:v>20</x:v>
      </x:c>
      <x:c r="G5976" s="0" t="n">
        <x:v>800</x:v>
      </x:c>
      <x:c r="H5976" s="4" t="n">
        <x:v>55</x:v>
      </x:c>
      <x:c r="I5976" s="4" t="n">
        <x:v>760</x:v>
      </x:c>
      <x:c r="J5976" s="4" t="n">
        <x:v>0.069</x:v>
      </x:c>
      <x:c r="K5976" s="4">
        <x:f>I5976*J5976</x:f>
      </x:c>
      <x:c r="L5976" s="4" t="n">
        <x:v>185.784</x:v>
      </x:c>
      <x:c r="M5976" s="5">
        <x:f>J5976/1.362*100</x:f>
      </x:c>
      <x:c r="N5976" s="6">
        <x:f>M5976*L5976/100</x:f>
      </x:c>
      <x:c r="O5976" s="6">
        <x:f>H5976-N5976</x:f>
      </x:c>
    </x:row>
    <x:row r="5977" spans="1:25">
      <x:c r="A5977" s="0" t="s">
        <x:v>127</x:v>
      </x:c>
      <x:c r="B5977" s="0" t="n">
        <x:v>3359</x:v>
      </x:c>
      <x:c r="C5977" s="0" t="s">
        <x:v>128</x:v>
      </x:c>
      <x:c r="D5977" s="0" t="s">
        <x:v>129</x:v>
      </x:c>
      <x:c r="E5977" s="0" t="s">
        <x:v>130</x:v>
      </x:c>
      <x:c r="F5977" s="0" t="s">
        <x:v>20</x:v>
      </x:c>
      <x:c r="G5977" s="0" t="n">
        <x:v>800</x:v>
      </x:c>
      <x:c r="H5977" s="4" t="n">
        <x:v>55</x:v>
      </x:c>
      <x:c r="I5977" s="4" t="n">
        <x:v>760</x:v>
      </x:c>
      <x:c r="J5977" s="4" t="n">
        <x:v>0.069</x:v>
      </x:c>
      <x:c r="K5977" s="4">
        <x:f>I5977*J5977</x:f>
      </x:c>
      <x:c r="L5977" s="4" t="n">
        <x:v>185.784</x:v>
      </x:c>
      <x:c r="M5977" s="5">
        <x:f>J5977/1.362*100</x:f>
      </x:c>
      <x:c r="N5977" s="6">
        <x:f>M5977*L5977/100</x:f>
      </x:c>
      <x:c r="O5977" s="6">
        <x:f>H5977-N5977</x:f>
      </x:c>
    </x:row>
    <x:row r="5978" spans="1:25">
      <x:c r="A5978" s="0" t="s">
        <x:v>127</x:v>
      </x:c>
      <x:c r="B5978" s="0" t="n">
        <x:v>3359</x:v>
      </x:c>
      <x:c r="C5978" s="0" t="s">
        <x:v>128</x:v>
      </x:c>
      <x:c r="D5978" s="0" t="s">
        <x:v>129</x:v>
      </x:c>
      <x:c r="E5978" s="0" t="s">
        <x:v>130</x:v>
      </x:c>
      <x:c r="F5978" s="0" t="s">
        <x:v>20</x:v>
      </x:c>
      <x:c r="G5978" s="0" t="n">
        <x:v>800</x:v>
      </x:c>
      <x:c r="H5978" s="4" t="n">
        <x:v>55</x:v>
      </x:c>
      <x:c r="I5978" s="4" t="n">
        <x:v>760</x:v>
      </x:c>
      <x:c r="J5978" s="4" t="n">
        <x:v>0.069</x:v>
      </x:c>
      <x:c r="K5978" s="4">
        <x:f>I5978*J5978</x:f>
      </x:c>
      <x:c r="L5978" s="4" t="n">
        <x:v>185.784</x:v>
      </x:c>
      <x:c r="M5978" s="5">
        <x:f>J5978/1.362*100</x:f>
      </x:c>
      <x:c r="N5978" s="6">
        <x:f>M5978*L5978/100</x:f>
      </x:c>
      <x:c r="O5978" s="6">
        <x:f>H5978-N5978</x:f>
      </x:c>
    </x:row>
    <x:row r="5979" spans="1:25">
      <x:c r="A5979" s="0" t="s">
        <x:v>127</x:v>
      </x:c>
      <x:c r="B5979" s="0" t="n">
        <x:v>3359</x:v>
      </x:c>
      <x:c r="C5979" s="0" t="s">
        <x:v>128</x:v>
      </x:c>
      <x:c r="D5979" s="0" t="s">
        <x:v>129</x:v>
      </x:c>
      <x:c r="E5979" s="0" t="s">
        <x:v>130</x:v>
      </x:c>
      <x:c r="F5979" s="0" t="s">
        <x:v>20</x:v>
      </x:c>
      <x:c r="G5979" s="0" t="n">
        <x:v>800</x:v>
      </x:c>
      <x:c r="H5979" s="4" t="n">
        <x:v>55</x:v>
      </x:c>
      <x:c r="I5979" s="4" t="n">
        <x:v>760</x:v>
      </x:c>
      <x:c r="J5979" s="4" t="n">
        <x:v>0.069</x:v>
      </x:c>
      <x:c r="K5979" s="4">
        <x:f>I5979*J5979</x:f>
      </x:c>
      <x:c r="L5979" s="4" t="n">
        <x:v>185.784</x:v>
      </x:c>
      <x:c r="M5979" s="5">
        <x:f>J5979/1.362*100</x:f>
      </x:c>
      <x:c r="N5979" s="6">
        <x:f>M5979*L5979/100</x:f>
      </x:c>
      <x:c r="O5979" s="6">
        <x:f>H5979-N5979</x:f>
      </x:c>
    </x:row>
    <x:row r="5980" spans="1:25">
      <x:c r="A5980" s="0" t="s">
        <x:v>127</x:v>
      </x:c>
      <x:c r="B5980" s="0" t="n">
        <x:v>3359</x:v>
      </x:c>
      <x:c r="C5980" s="0" t="s">
        <x:v>128</x:v>
      </x:c>
      <x:c r="D5980" s="0" t="s">
        <x:v>18</x:v>
      </x:c>
      <x:c r="E5980" s="0" t="s">
        <x:v>19</x:v>
      </x:c>
      <x:c r="F5980" s="0" t="s">
        <x:v>20</x:v>
      </x:c>
      <x:c r="G5980" s="0" t="n">
        <x:v>800</x:v>
      </x:c>
      <x:c r="H5980" s="4" t="n">
        <x:v>66</x:v>
      </x:c>
      <x:c r="I5980" s="4" t="n">
        <x:v>760</x:v>
      </x:c>
      <x:c r="J5980" s="4" t="n">
        <x:v>0.083</x:v>
      </x:c>
      <x:c r="K5980" s="4">
        <x:f>I5980*J5980</x:f>
      </x:c>
      <x:c r="L5980" s="4" t="n">
        <x:v>185.784</x:v>
      </x:c>
      <x:c r="M5980" s="5">
        <x:f>J5980/1.362*100</x:f>
      </x:c>
      <x:c r="N5980" s="6">
        <x:f>M5980*L5980/100</x:f>
      </x:c>
      <x:c r="O5980" s="6">
        <x:f>H5980-N5980</x:f>
      </x:c>
    </x:row>
    <x:row r="5981" spans="1:25">
      <x:c r="A5981" s="0" t="s">
        <x:v>127</x:v>
      </x:c>
      <x:c r="B5981" s="0" t="n">
        <x:v>3359</x:v>
      </x:c>
      <x:c r="C5981" s="0" t="s">
        <x:v>128</x:v>
      </x:c>
      <x:c r="D5981" s="0" t="s">
        <x:v>18</x:v>
      </x:c>
      <x:c r="E5981" s="0" t="s">
        <x:v>19</x:v>
      </x:c>
      <x:c r="F5981" s="0" t="s">
        <x:v>20</x:v>
      </x:c>
      <x:c r="G5981" s="0" t="n">
        <x:v>800</x:v>
      </x:c>
      <x:c r="H5981" s="4" t="n">
        <x:v>66</x:v>
      </x:c>
      <x:c r="I5981" s="4" t="n">
        <x:v>760</x:v>
      </x:c>
      <x:c r="J5981" s="4" t="n">
        <x:v>0.083</x:v>
      </x:c>
      <x:c r="K5981" s="4">
        <x:f>I5981*J5981</x:f>
      </x:c>
      <x:c r="L5981" s="4" t="n">
        <x:v>185.784</x:v>
      </x:c>
      <x:c r="M5981" s="5">
        <x:f>J5981/1.362*100</x:f>
      </x:c>
      <x:c r="N5981" s="6">
        <x:f>M5981*L5981/100</x:f>
      </x:c>
      <x:c r="O5981" s="6">
        <x:f>H5981-N5981</x:f>
      </x:c>
    </x:row>
    <x:row r="5982" spans="1:25">
      <x:c r="A5982" s="0" t="s">
        <x:v>127</x:v>
      </x:c>
      <x:c r="B5982" s="0" t="n">
        <x:v>3359</x:v>
      </x:c>
      <x:c r="C5982" s="0" t="s">
        <x:v>128</x:v>
      </x:c>
      <x:c r="D5982" s="0" t="s">
        <x:v>18</x:v>
      </x:c>
      <x:c r="E5982" s="0" t="s">
        <x:v>19</x:v>
      </x:c>
      <x:c r="F5982" s="0" t="s">
        <x:v>20</x:v>
      </x:c>
      <x:c r="G5982" s="0" t="n">
        <x:v>800</x:v>
      </x:c>
      <x:c r="H5982" s="4" t="n">
        <x:v>130.32</x:v>
      </x:c>
      <x:c r="I5982" s="4" t="n">
        <x:v>760</x:v>
      </x:c>
      <x:c r="J5982" s="4" t="n">
        <x:v>0.163</x:v>
      </x:c>
      <x:c r="K5982" s="4">
        <x:f>I5982*J5982</x:f>
      </x:c>
      <x:c r="L5982" s="4" t="n">
        <x:v>185.784</x:v>
      </x:c>
      <x:c r="M5982" s="5">
        <x:f>J5982/1.362*100</x:f>
      </x:c>
      <x:c r="N5982" s="6">
        <x:f>M5982*L5982/100</x:f>
      </x:c>
      <x:c r="O5982" s="6">
        <x:f>H5982-N5982</x:f>
      </x:c>
    </x:row>
    <x:row r="5983" spans="1:25">
      <x:c r="A5983" s="0" t="s">
        <x:v>127</x:v>
      </x:c>
      <x:c r="B5983" s="0" t="n">
        <x:v>3359</x:v>
      </x:c>
      <x:c r="C5983" s="0" t="s">
        <x:v>128</x:v>
      </x:c>
      <x:c r="D5983" s="0" t="s">
        <x:v>18</x:v>
      </x:c>
      <x:c r="E5983" s="0" t="s">
        <x:v>19</x:v>
      </x:c>
      <x:c r="F5983" s="0" t="s">
        <x:v>20</x:v>
      </x:c>
      <x:c r="G5983" s="0" t="n">
        <x:v>800</x:v>
      </x:c>
      <x:c r="H5983" s="4" t="n">
        <x:v>130.32</x:v>
      </x:c>
      <x:c r="I5983" s="4" t="n">
        <x:v>760</x:v>
      </x:c>
      <x:c r="J5983" s="4" t="n">
        <x:v>0.163</x:v>
      </x:c>
      <x:c r="K5983" s="4">
        <x:f>I5983*J5983</x:f>
      </x:c>
      <x:c r="L5983" s="4" t="n">
        <x:v>185.784</x:v>
      </x:c>
      <x:c r="M5983" s="5">
        <x:f>J5983/1.362*100</x:f>
      </x:c>
      <x:c r="N5983" s="6">
        <x:f>M5983*L5983/100</x:f>
      </x:c>
      <x:c r="O5983" s="6">
        <x:f>H5983-N5983</x:f>
      </x:c>
    </x:row>
    <x:row r="5984" spans="1:25">
      <x:c r="A5984" s="0" t="s">
        <x:v>127</x:v>
      </x:c>
      <x:c r="B5984" s="0" t="n">
        <x:v>3359</x:v>
      </x:c>
      <x:c r="C5984" s="0" t="s">
        <x:v>128</x:v>
      </x:c>
      <x:c r="D5984" s="0" t="s">
        <x:v>18</x:v>
      </x:c>
      <x:c r="E5984" s="0" t="s">
        <x:v>19</x:v>
      </x:c>
      <x:c r="F5984" s="0" t="s">
        <x:v>20</x:v>
      </x:c>
      <x:c r="G5984" s="0" t="n">
        <x:v>800</x:v>
      </x:c>
      <x:c r="H5984" s="4" t="n">
        <x:v>130.32</x:v>
      </x:c>
      <x:c r="I5984" s="4" t="n">
        <x:v>760</x:v>
      </x:c>
      <x:c r="J5984" s="4" t="n">
        <x:v>0.163</x:v>
      </x:c>
      <x:c r="K5984" s="4">
        <x:f>I5984*J5984</x:f>
      </x:c>
      <x:c r="L5984" s="4" t="n">
        <x:v>185.784</x:v>
      </x:c>
      <x:c r="M5984" s="5">
        <x:f>J5984/1.362*100</x:f>
      </x:c>
      <x:c r="N5984" s="6">
        <x:f>M5984*L5984/100</x:f>
      </x:c>
      <x:c r="O5984" s="6">
        <x:f>H5984-N5984</x:f>
      </x:c>
    </x:row>
    <x:row r="5985" spans="1:25">
      <x:c r="A5985" s="0" t="s">
        <x:v>127</x:v>
      </x:c>
      <x:c r="B5985" s="0" t="n">
        <x:v>3359</x:v>
      </x:c>
      <x:c r="C5985" s="0" t="s">
        <x:v>128</x:v>
      </x:c>
      <x:c r="D5985" s="0" t="s">
        <x:v>129</x:v>
      </x:c>
      <x:c r="E5985" s="0" t="s">
        <x:v>130</x:v>
      </x:c>
      <x:c r="F5985" s="0" t="s">
        <x:v>20</x:v>
      </x:c>
      <x:c r="G5985" s="0" t="n">
        <x:v>800</x:v>
      </x:c>
      <x:c r="H5985" s="4" t="n">
        <x:v>48</x:v>
      </x:c>
      <x:c r="I5985" s="4" t="n">
        <x:v>760</x:v>
      </x:c>
      <x:c r="J5985" s="4" t="n">
        <x:v>0.06</x:v>
      </x:c>
      <x:c r="K5985" s="4">
        <x:f>I5985*J5985</x:f>
      </x:c>
      <x:c r="L5985" s="4" t="n">
        <x:v>185.784</x:v>
      </x:c>
      <x:c r="M5985" s="5">
        <x:f>J5985/1.362*100</x:f>
      </x:c>
      <x:c r="N5985" s="6">
        <x:f>M5985*L5985/100</x:f>
      </x:c>
      <x:c r="O5985" s="6">
        <x:f>H5985-N5985</x:f>
      </x:c>
    </x:row>
    <x:row r="5986" spans="1:25">
      <x:c r="A5986" s="0" t="s">
        <x:v>127</x:v>
      </x:c>
      <x:c r="B5986" s="0" t="n">
        <x:v>3359</x:v>
      </x:c>
      <x:c r="C5986" s="0" t="s">
        <x:v>128</x:v>
      </x:c>
      <x:c r="D5986" s="0" t="s">
        <x:v>18</x:v>
      </x:c>
      <x:c r="E5986" s="0" t="s">
        <x:v>19</x:v>
      </x:c>
      <x:c r="F5986" s="0" t="s">
        <x:v>20</x:v>
      </x:c>
      <x:c r="G5986" s="0" t="n">
        <x:v>800</x:v>
      </x:c>
      <x:c r="H5986" s="4" t="n">
        <x:v>57.6</x:v>
      </x:c>
      <x:c r="I5986" s="4" t="n">
        <x:v>760</x:v>
      </x:c>
      <x:c r="J5986" s="4" t="n">
        <x:v>0.072</x:v>
      </x:c>
      <x:c r="K5986" s="4">
        <x:f>I5986*J5986</x:f>
      </x:c>
      <x:c r="L5986" s="4" t="n">
        <x:v>185.784</x:v>
      </x:c>
      <x:c r="M5986" s="5">
        <x:f>J5986/1.362*100</x:f>
      </x:c>
      <x:c r="N5986" s="6">
        <x:f>M5986*L5986/100</x:f>
      </x:c>
      <x:c r="O5986" s="6">
        <x:f>H5986-N5986</x:f>
      </x:c>
    </x:row>
    <x:row r="5987" spans="1:25">
      <x:c r="A5987" s="0" t="s">
        <x:v>127</x:v>
      </x:c>
      <x:c r="B5987" s="0" t="n">
        <x:v>3359</x:v>
      </x:c>
      <x:c r="C5987" s="0" t="s">
        <x:v>128</x:v>
      </x:c>
      <x:c r="D5987" s="0" t="s">
        <x:v>129</x:v>
      </x:c>
      <x:c r="E5987" s="0" t="s">
        <x:v>130</x:v>
      </x:c>
      <x:c r="F5987" s="0" t="s">
        <x:v>20</x:v>
      </x:c>
      <x:c r="G5987" s="0" t="n">
        <x:v>800</x:v>
      </x:c>
      <x:c r="H5987" s="4" t="n">
        <x:v>50</x:v>
      </x:c>
      <x:c r="I5987" s="4" t="n">
        <x:v>760</x:v>
      </x:c>
      <x:c r="J5987" s="4" t="n">
        <x:v>0.063</x:v>
      </x:c>
      <x:c r="K5987" s="4">
        <x:f>I5987*J5987</x:f>
      </x:c>
      <x:c r="L5987" s="4" t="n">
        <x:v>185.784</x:v>
      </x:c>
      <x:c r="M5987" s="5">
        <x:f>J5987/1.362*100</x:f>
      </x:c>
      <x:c r="N5987" s="6">
        <x:f>M5987*L5987/100</x:f>
      </x:c>
      <x:c r="O5987" s="6">
        <x:f>H5987-N5987</x:f>
      </x:c>
    </x:row>
    <x:row r="5988" spans="1:25">
      <x:c r="A5988" s="0" t="s">
        <x:v>127</x:v>
      </x:c>
      <x:c r="B5988" s="0" t="n">
        <x:v>3359</x:v>
      </x:c>
      <x:c r="C5988" s="0" t="s">
        <x:v>128</x:v>
      </x:c>
      <x:c r="D5988" s="0" t="s">
        <x:v>18</x:v>
      </x:c>
      <x:c r="E5988" s="0" t="s">
        <x:v>19</x:v>
      </x:c>
      <x:c r="F5988" s="0" t="s">
        <x:v>26</x:v>
      </x:c>
      <x:c r="G5988" s="0" t="n">
        <x:v>800</x:v>
      </x:c>
      <x:c r="H5988" s="4" t="n">
        <x:v>56.001</x:v>
      </x:c>
      <x:c r="I5988" s="4" t="n">
        <x:v>760</x:v>
      </x:c>
      <x:c r="J5988" s="4" t="n">
        <x:v>0.07</x:v>
      </x:c>
      <x:c r="K5988" s="4">
        <x:f>I5988*J5988</x:f>
      </x:c>
      <x:c r="L5988" s="4" t="n">
        <x:v>185.784</x:v>
      </x:c>
      <x:c r="M5988" s="5">
        <x:f>J5988/1.362*100</x:f>
      </x:c>
      <x:c r="N5988" s="6">
        <x:f>M5988*L5988/100</x:f>
      </x:c>
      <x:c r="O5988" s="6">
        <x:f>H5988-N5988</x:f>
      </x:c>
    </x:row>
    <x:row r="5989" spans="1:25">
      <x:c r="A5989" s="0" t="s">
        <x:v>51</x:v>
      </x:c>
      <x:c r="B5989" s="0" t="n">
        <x:v>3363</x:v>
      </x:c>
      <x:c r="C5989" s="0" t="s">
        <x:v>21</x:v>
      </x:c>
      <x:c r="D5989" s="0" t="s">
        <x:v>22</x:v>
      </x:c>
      <x:c r="E5989" s="0" t="s">
        <x:v>23</x:v>
      </x:c>
      <x:c r="F5989" s="0" t="s">
        <x:v>20</x:v>
      </x:c>
      <x:c r="G5989" s="0" t="n">
        <x:v>125</x:v>
      </x:c>
      <x:c r="H5989" s="4" t="n">
        <x:v>39.897</x:v>
      </x:c>
      <x:c r="I5989" s="4" t="n">
        <x:v>125</x:v>
      </x:c>
      <x:c r="J5989" s="4" t="n">
        <x:v>0.319</x:v>
      </x:c>
      <x:c r="K5989" s="4">
        <x:f>I5989*J5989</x:f>
      </x:c>
      <x:c r="L5989" s="4" t="n">
        <x:v>276.894</x:v>
      </x:c>
      <x:c r="M5989" s="5">
        <x:f>J5989/2.82*100</x:f>
      </x:c>
      <x:c r="N5989" s="6">
        <x:f>M5989*L5989/100</x:f>
      </x:c>
      <x:c r="O5989" s="6">
        <x:f>H5989-N5989</x:f>
      </x:c>
    </x:row>
    <x:row r="5990" spans="1:25">
      <x:c r="A5990" s="0" t="s">
        <x:v>51</x:v>
      </x:c>
      <x:c r="B5990" s="0" t="n">
        <x:v>3363</x:v>
      </x:c>
      <x:c r="C5990" s="0" t="s">
        <x:v>21</x:v>
      </x:c>
      <x:c r="D5990" s="0" t="s">
        <x:v>22</x:v>
      </x:c>
      <x:c r="E5990" s="0" t="s">
        <x:v>23</x:v>
      </x:c>
      <x:c r="F5990" s="0" t="s">
        <x:v>20</x:v>
      </x:c>
      <x:c r="G5990" s="0" t="n">
        <x:v>125</x:v>
      </x:c>
      <x:c r="H5990" s="4" t="n">
        <x:v>43.384</x:v>
      </x:c>
      <x:c r="I5990" s="4" t="n">
        <x:v>125</x:v>
      </x:c>
      <x:c r="J5990" s="4" t="n">
        <x:v>0.347</x:v>
      </x:c>
      <x:c r="K5990" s="4">
        <x:f>I5990*J5990</x:f>
      </x:c>
      <x:c r="L5990" s="4" t="n">
        <x:v>276.894</x:v>
      </x:c>
      <x:c r="M5990" s="5">
        <x:f>J5990/2.82*100</x:f>
      </x:c>
      <x:c r="N5990" s="6">
        <x:f>M5990*L5990/100</x:f>
      </x:c>
      <x:c r="O5990" s="6">
        <x:f>H5990-N5990</x:f>
      </x:c>
    </x:row>
    <x:row r="5991" spans="1:25">
      <x:c r="A5991" s="0" t="s">
        <x:v>51</x:v>
      </x:c>
      <x:c r="B5991" s="0" t="n">
        <x:v>3363</x:v>
      </x:c>
      <x:c r="C5991" s="0" t="s">
        <x:v>21</x:v>
      </x:c>
      <x:c r="D5991" s="0" t="s">
        <x:v>22</x:v>
      </x:c>
      <x:c r="E5991" s="0" t="s">
        <x:v>23</x:v>
      </x:c>
      <x:c r="F5991" s="0" t="s">
        <x:v>20</x:v>
      </x:c>
      <x:c r="G5991" s="0" t="n">
        <x:v>125</x:v>
      </x:c>
      <x:c r="H5991" s="4" t="n">
        <x:v>43.384</x:v>
      </x:c>
      <x:c r="I5991" s="4" t="n">
        <x:v>125</x:v>
      </x:c>
      <x:c r="J5991" s="4" t="n">
        <x:v>0.347</x:v>
      </x:c>
      <x:c r="K5991" s="4">
        <x:f>I5991*J5991</x:f>
      </x:c>
      <x:c r="L5991" s="4" t="n">
        <x:v>276.894</x:v>
      </x:c>
      <x:c r="M5991" s="5">
        <x:f>J5991/2.82*100</x:f>
      </x:c>
      <x:c r="N5991" s="6">
        <x:f>M5991*L5991/100</x:f>
      </x:c>
      <x:c r="O5991" s="6">
        <x:f>H5991-N5991</x:f>
      </x:c>
    </x:row>
    <x:row r="5992" spans="1:25">
      <x:c r="A5992" s="0" t="s">
        <x:v>51</x:v>
      </x:c>
      <x:c r="B5992" s="0" t="n">
        <x:v>3363</x:v>
      </x:c>
      <x:c r="C5992" s="0" t="s">
        <x:v>21</x:v>
      </x:c>
      <x:c r="D5992" s="0" t="s">
        <x:v>22</x:v>
      </x:c>
      <x:c r="E5992" s="0" t="s">
        <x:v>23</x:v>
      </x:c>
      <x:c r="F5992" s="0" t="s">
        <x:v>20</x:v>
      </x:c>
      <x:c r="G5992" s="0" t="n">
        <x:v>125</x:v>
      </x:c>
      <x:c r="H5992" s="4" t="n">
        <x:v>3.41</x:v>
      </x:c>
      <x:c r="I5992" s="4" t="n">
        <x:v>125</x:v>
      </x:c>
      <x:c r="J5992" s="4" t="n">
        <x:v>0.027</x:v>
      </x:c>
      <x:c r="K5992" s="4">
        <x:f>I5992*J5992</x:f>
      </x:c>
      <x:c r="L5992" s="4" t="n">
        <x:v>276.894</x:v>
      </x:c>
      <x:c r="M5992" s="5">
        <x:f>J5992/2.82*100</x:f>
      </x:c>
      <x:c r="N5992" s="6">
        <x:f>M5992*L5992/100</x:f>
      </x:c>
      <x:c r="O5992" s="6">
        <x:f>H5992-N5992</x:f>
      </x:c>
    </x:row>
    <x:row r="5993" spans="1:25">
      <x:c r="A5993" s="0" t="s">
        <x:v>51</x:v>
      </x:c>
      <x:c r="B5993" s="0" t="n">
        <x:v>3363</x:v>
      </x:c>
      <x:c r="C5993" s="0" t="s">
        <x:v>21</x:v>
      </x:c>
      <x:c r="D5993" s="0" t="s">
        <x:v>28</x:v>
      </x:c>
      <x:c r="E5993" s="0" t="s">
        <x:v>19</x:v>
      </x:c>
      <x:c r="F5993" s="0" t="s">
        <x:v>26</x:v>
      </x:c>
      <x:c r="G5993" s="0" t="n">
        <x:v>125</x:v>
      </x:c>
      <x:c r="H5993" s="4" t="n">
        <x:v>33.02</x:v>
      </x:c>
      <x:c r="I5993" s="4" t="n">
        <x:v>125</x:v>
      </x:c>
      <x:c r="J5993" s="4" t="n">
        <x:v>0.26</x:v>
      </x:c>
      <x:c r="K5993" s="4">
        <x:f>I5993*J5993</x:f>
      </x:c>
      <x:c r="L5993" s="4" t="n">
        <x:v>276.894</x:v>
      </x:c>
      <x:c r="M5993" s="5">
        <x:f>J5993/2.82*100</x:f>
      </x:c>
      <x:c r="N5993" s="6">
        <x:f>M5993*L5993/100</x:f>
      </x:c>
      <x:c r="O5993" s="6">
        <x:f>H5993-N5993</x:f>
      </x:c>
    </x:row>
    <x:row r="5994" spans="1:25">
      <x:c r="A5994" s="0" t="s">
        <x:v>51</x:v>
      </x:c>
      <x:c r="B5994" s="0" t="n">
        <x:v>3363</x:v>
      </x:c>
      <x:c r="C5994" s="0" t="s">
        <x:v>21</x:v>
      </x:c>
      <x:c r="D5994" s="0" t="s">
        <x:v>28</x:v>
      </x:c>
      <x:c r="E5994" s="0" t="s">
        <x:v>23</x:v>
      </x:c>
      <x:c r="F5994" s="0" t="s">
        <x:v>26</x:v>
      </x:c>
      <x:c r="G5994" s="0" t="n">
        <x:v>125</x:v>
      </x:c>
      <x:c r="H5994" s="4" t="n">
        <x:v>193.04</x:v>
      </x:c>
      <x:c r="I5994" s="4" t="n">
        <x:v>125</x:v>
      </x:c>
      <x:c r="J5994" s="4" t="n">
        <x:v>1.52</x:v>
      </x:c>
      <x:c r="K5994" s="4">
        <x:f>I5994*J5994</x:f>
      </x:c>
      <x:c r="L5994" s="4" t="n">
        <x:v>276.894</x:v>
      </x:c>
      <x:c r="M5994" s="5">
        <x:f>J5994/2.82*100</x:f>
      </x:c>
      <x:c r="N5994" s="6">
        <x:f>M5994*L5994/100</x:f>
      </x:c>
      <x:c r="O5994" s="6">
        <x:f>H5994-N5994</x:f>
      </x:c>
    </x:row>
    <x:row r="5995" spans="1:25">
      <x:c r="A5995" s="0" t="s">
        <x:v>49</x:v>
      </x:c>
      <x:c r="B5995" s="0" t="n">
        <x:v>3364</x:v>
      </x:c>
      <x:c r="C5995" s="0" t="s">
        <x:v>21</x:v>
      </x:c>
      <x:c r="D5995" s="0" t="s">
        <x:v>22</x:v>
      </x:c>
      <x:c r="E5995" s="0" t="s">
        <x:v>23</x:v>
      </x:c>
      <x:c r="F5995" s="0" t="s">
        <x:v>20</x:v>
      </x:c>
      <x:c r="G5995" s="0" t="n">
        <x:v>117</x:v>
      </x:c>
      <x:c r="H5995" s="4" t="n">
        <x:v>43.384</x:v>
      </x:c>
      <x:c r="I5995" s="4" t="n">
        <x:v>117</x:v>
      </x:c>
      <x:c r="J5995" s="4" t="n">
        <x:v>0.371</x:v>
      </x:c>
      <x:c r="K5995" s="4">
        <x:f>I5995*J5995</x:f>
      </x:c>
      <x:c r="L5995" s="4" t="n">
        <x:v>270.823</x:v>
      </x:c>
      <x:c r="M5995" s="5">
        <x:f>J5995/3.234*100</x:f>
      </x:c>
      <x:c r="N5995" s="6">
        <x:f>M5995*L5995/100</x:f>
      </x:c>
      <x:c r="O5995" s="6">
        <x:f>H5995-N5995</x:f>
      </x:c>
    </x:row>
    <x:row r="5996" spans="1:25">
      <x:c r="A5996" s="0" t="s">
        <x:v>49</x:v>
      </x:c>
      <x:c r="B5996" s="0" t="n">
        <x:v>3364</x:v>
      </x:c>
      <x:c r="C5996" s="0" t="s">
        <x:v>21</x:v>
      </x:c>
      <x:c r="D5996" s="0" t="s">
        <x:v>22</x:v>
      </x:c>
      <x:c r="E5996" s="0" t="s">
        <x:v>23</x:v>
      </x:c>
      <x:c r="F5996" s="0" t="s">
        <x:v>20</x:v>
      </x:c>
      <x:c r="G5996" s="0" t="n">
        <x:v>117</x:v>
      </x:c>
      <x:c r="H5996" s="4" t="n">
        <x:v>43.384</x:v>
      </x:c>
      <x:c r="I5996" s="4" t="n">
        <x:v>117</x:v>
      </x:c>
      <x:c r="J5996" s="4" t="n">
        <x:v>0.371</x:v>
      </x:c>
      <x:c r="K5996" s="4">
        <x:f>I5996*J5996</x:f>
      </x:c>
      <x:c r="L5996" s="4" t="n">
        <x:v>270.823</x:v>
      </x:c>
      <x:c r="M5996" s="5">
        <x:f>J5996/3.234*100</x:f>
      </x:c>
      <x:c r="N5996" s="6">
        <x:f>M5996*L5996/100</x:f>
      </x:c>
      <x:c r="O5996" s="6">
        <x:f>H5996-N5996</x:f>
      </x:c>
    </x:row>
    <x:row r="5997" spans="1:25">
      <x:c r="A5997" s="0" t="s">
        <x:v>49</x:v>
      </x:c>
      <x:c r="B5997" s="0" t="n">
        <x:v>3364</x:v>
      </x:c>
      <x:c r="C5997" s="0" t="s">
        <x:v>21</x:v>
      </x:c>
      <x:c r="D5997" s="0" t="s">
        <x:v>22</x:v>
      </x:c>
      <x:c r="E5997" s="0" t="s">
        <x:v>23</x:v>
      </x:c>
      <x:c r="F5997" s="0" t="s">
        <x:v>20</x:v>
      </x:c>
      <x:c r="G5997" s="0" t="n">
        <x:v>117</x:v>
      </x:c>
      <x:c r="H5997" s="4" t="n">
        <x:v>39.897</x:v>
      </x:c>
      <x:c r="I5997" s="4" t="n">
        <x:v>117</x:v>
      </x:c>
      <x:c r="J5997" s="4" t="n">
        <x:v>0.341</x:v>
      </x:c>
      <x:c r="K5997" s="4">
        <x:f>I5997*J5997</x:f>
      </x:c>
      <x:c r="L5997" s="4" t="n">
        <x:v>270.823</x:v>
      </x:c>
      <x:c r="M5997" s="5">
        <x:f>J5997/3.234*100</x:f>
      </x:c>
      <x:c r="N5997" s="6">
        <x:f>M5997*L5997/100</x:f>
      </x:c>
      <x:c r="O5997" s="6">
        <x:f>H5997-N5997</x:f>
      </x:c>
    </x:row>
    <x:row r="5998" spans="1:25">
      <x:c r="A5998" s="0" t="s">
        <x:v>49</x:v>
      </x:c>
      <x:c r="B5998" s="0" t="n">
        <x:v>3364</x:v>
      </x:c>
      <x:c r="C5998" s="0" t="s">
        <x:v>21</x:v>
      </x:c>
      <x:c r="D5998" s="0" t="s">
        <x:v>22</x:v>
      </x:c>
      <x:c r="E5998" s="0" t="s">
        <x:v>23</x:v>
      </x:c>
      <x:c r="F5998" s="0" t="s">
        <x:v>20</x:v>
      </x:c>
      <x:c r="G5998" s="0" t="n">
        <x:v>117</x:v>
      </x:c>
      <x:c r="H5998" s="4" t="n">
        <x:v>43.384</x:v>
      </x:c>
      <x:c r="I5998" s="4" t="n">
        <x:v>117</x:v>
      </x:c>
      <x:c r="J5998" s="4" t="n">
        <x:v>0.371</x:v>
      </x:c>
      <x:c r="K5998" s="4">
        <x:f>I5998*J5998</x:f>
      </x:c>
      <x:c r="L5998" s="4" t="n">
        <x:v>270.823</x:v>
      </x:c>
      <x:c r="M5998" s="5">
        <x:f>J5998/3.234*100</x:f>
      </x:c>
      <x:c r="N5998" s="6">
        <x:f>M5998*L5998/100</x:f>
      </x:c>
      <x:c r="O5998" s="6">
        <x:f>H5998-N5998</x:f>
      </x:c>
    </x:row>
    <x:row r="5999" spans="1:25">
      <x:c r="A5999" s="0" t="s">
        <x:v>49</x:v>
      </x:c>
      <x:c r="B5999" s="0" t="n">
        <x:v>3364</x:v>
      </x:c>
      <x:c r="C5999" s="0" t="s">
        <x:v>21</x:v>
      </x:c>
      <x:c r="D5999" s="0" t="s">
        <x:v>28</x:v>
      </x:c>
      <x:c r="E5999" s="0" t="s">
        <x:v>19</x:v>
      </x:c>
      <x:c r="F5999" s="0" t="s">
        <x:v>26</x:v>
      </x:c>
      <x:c r="G5999" s="0" t="n">
        <x:v>117</x:v>
      </x:c>
      <x:c r="H5999" s="4" t="n">
        <x:v>30.424</x:v>
      </x:c>
      <x:c r="I5999" s="4" t="n">
        <x:v>117</x:v>
      </x:c>
      <x:c r="J5999" s="4" t="n">
        <x:v>0.26</x:v>
      </x:c>
      <x:c r="K5999" s="4">
        <x:f>I5999*J5999</x:f>
      </x:c>
      <x:c r="L5999" s="4" t="n">
        <x:v>270.823</x:v>
      </x:c>
      <x:c r="M5999" s="5">
        <x:f>J5999/3.234*100</x:f>
      </x:c>
      <x:c r="N5999" s="6">
        <x:f>M5999*L5999/100</x:f>
      </x:c>
      <x:c r="O5999" s="6">
        <x:f>H5999-N5999</x:f>
      </x:c>
    </x:row>
    <x:row r="6000" spans="1:25">
      <x:c r="A6000" s="0" t="s">
        <x:v>49</x:v>
      </x:c>
      <x:c r="B6000" s="0" t="n">
        <x:v>3364</x:v>
      </x:c>
      <x:c r="C6000" s="0" t="s">
        <x:v>21</x:v>
      </x:c>
      <x:c r="D6000" s="0" t="s">
        <x:v>28</x:v>
      </x:c>
      <x:c r="E6000" s="0" t="s">
        <x:v>23</x:v>
      </x:c>
      <x:c r="F6000" s="0" t="s">
        <x:v>26</x:v>
      </x:c>
      <x:c r="G6000" s="0" t="n">
        <x:v>117</x:v>
      </x:c>
      <x:c r="H6000" s="4" t="n">
        <x:v>177.84</x:v>
      </x:c>
      <x:c r="I6000" s="4" t="n">
        <x:v>117</x:v>
      </x:c>
      <x:c r="J6000" s="4" t="n">
        <x:v>1.52</x:v>
      </x:c>
      <x:c r="K6000" s="4">
        <x:f>I6000*J6000</x:f>
      </x:c>
      <x:c r="L6000" s="4" t="n">
        <x:v>270.823</x:v>
      </x:c>
      <x:c r="M6000" s="5">
        <x:f>J6000/3.234*100</x:f>
      </x:c>
      <x:c r="N6000" s="6">
        <x:f>M6000*L6000/100</x:f>
      </x:c>
      <x:c r="O6000" s="6">
        <x:f>H6000-N6000</x:f>
      </x:c>
    </x:row>
    <x:row r="6001" spans="1:25">
      <x:c r="A6001" s="0" t="s">
        <x:v>88</x:v>
      </x:c>
      <x:c r="B6001" s="0" t="n">
        <x:v>3365</x:v>
      </x:c>
      <x:c r="C6001" s="0" t="s">
        <x:v>21</x:v>
      </x:c>
      <x:c r="D6001" s="0" t="s">
        <x:v>22</x:v>
      </x:c>
      <x:c r="E6001" s="0" t="s">
        <x:v>23</x:v>
      </x:c>
      <x:c r="F6001" s="0" t="s">
        <x:v>20</x:v>
      </x:c>
      <x:c r="G6001" s="0" t="n">
        <x:v>117</x:v>
      </x:c>
      <x:c r="H6001" s="4" t="n">
        <x:v>43.384</x:v>
      </x:c>
      <x:c r="I6001" s="4" t="n">
        <x:v>117</x:v>
      </x:c>
      <x:c r="J6001" s="4" t="n">
        <x:v>0.371</x:v>
      </x:c>
      <x:c r="K6001" s="4">
        <x:f>I6001*J6001</x:f>
      </x:c>
      <x:c r="L6001" s="4" t="n">
        <x:v>262.474</x:v>
      </x:c>
      <x:c r="M6001" s="5">
        <x:f>J6001/2.863*100</x:f>
      </x:c>
      <x:c r="N6001" s="6">
        <x:f>M6001*L6001/100</x:f>
      </x:c>
      <x:c r="O6001" s="6">
        <x:f>H6001-N6001</x:f>
      </x:c>
    </x:row>
    <x:row r="6002" spans="1:25">
      <x:c r="A6002" s="0" t="s">
        <x:v>88</x:v>
      </x:c>
      <x:c r="B6002" s="0" t="n">
        <x:v>3365</x:v>
      </x:c>
      <x:c r="C6002" s="0" t="s">
        <x:v>21</x:v>
      </x:c>
      <x:c r="D6002" s="0" t="s">
        <x:v>22</x:v>
      </x:c>
      <x:c r="E6002" s="0" t="s">
        <x:v>23</x:v>
      </x:c>
      <x:c r="F6002" s="0" t="s">
        <x:v>20</x:v>
      </x:c>
      <x:c r="G6002" s="0" t="n">
        <x:v>117</x:v>
      </x:c>
      <x:c r="H6002" s="4" t="n">
        <x:v>43.384</x:v>
      </x:c>
      <x:c r="I6002" s="4" t="n">
        <x:v>117</x:v>
      </x:c>
      <x:c r="J6002" s="4" t="n">
        <x:v>0.371</x:v>
      </x:c>
      <x:c r="K6002" s="4">
        <x:f>I6002*J6002</x:f>
      </x:c>
      <x:c r="L6002" s="4" t="n">
        <x:v>262.474</x:v>
      </x:c>
      <x:c r="M6002" s="5">
        <x:f>J6002/2.863*100</x:f>
      </x:c>
      <x:c r="N6002" s="6">
        <x:f>M6002*L6002/100</x:f>
      </x:c>
      <x:c r="O6002" s="6">
        <x:f>H6002-N6002</x:f>
      </x:c>
    </x:row>
    <x:row r="6003" spans="1:25">
      <x:c r="A6003" s="0" t="s">
        <x:v>88</x:v>
      </x:c>
      <x:c r="B6003" s="0" t="n">
        <x:v>3365</x:v>
      </x:c>
      <x:c r="C6003" s="0" t="s">
        <x:v>21</x:v>
      </x:c>
      <x:c r="D6003" s="0" t="s">
        <x:v>22</x:v>
      </x:c>
      <x:c r="E6003" s="0" t="s">
        <x:v>23</x:v>
      </x:c>
      <x:c r="F6003" s="0" t="s">
        <x:v>20</x:v>
      </x:c>
      <x:c r="G6003" s="0" t="n">
        <x:v>117</x:v>
      </x:c>
      <x:c r="H6003" s="4" t="n">
        <x:v>39.897</x:v>
      </x:c>
      <x:c r="I6003" s="4" t="n">
        <x:v>117</x:v>
      </x:c>
      <x:c r="J6003" s="4" t="n">
        <x:v>0.341</x:v>
      </x:c>
      <x:c r="K6003" s="4">
        <x:f>I6003*J6003</x:f>
      </x:c>
      <x:c r="L6003" s="4" t="n">
        <x:v>262.474</x:v>
      </x:c>
      <x:c r="M6003" s="5">
        <x:f>J6003/2.863*100</x:f>
      </x:c>
      <x:c r="N6003" s="6">
        <x:f>M6003*L6003/100</x:f>
      </x:c>
      <x:c r="O6003" s="6">
        <x:f>H6003-N6003</x:f>
      </x:c>
    </x:row>
    <x:row r="6004" spans="1:25">
      <x:c r="A6004" s="0" t="s">
        <x:v>88</x:v>
      </x:c>
      <x:c r="B6004" s="0" t="n">
        <x:v>3365</x:v>
      </x:c>
      <x:c r="C6004" s="0" t="s">
        <x:v>21</x:v>
      </x:c>
      <x:c r="D6004" s="0" t="s">
        <x:v>28</x:v>
      </x:c>
      <x:c r="E6004" s="0" t="s">
        <x:v>19</x:v>
      </x:c>
      <x:c r="F6004" s="0" t="s">
        <x:v>26</x:v>
      </x:c>
      <x:c r="G6004" s="0" t="n">
        <x:v>117</x:v>
      </x:c>
      <x:c r="H6004" s="4" t="n">
        <x:v>30.425</x:v>
      </x:c>
      <x:c r="I6004" s="4" t="n">
        <x:v>117</x:v>
      </x:c>
      <x:c r="J6004" s="4" t="n">
        <x:v>0.26</x:v>
      </x:c>
      <x:c r="K6004" s="4">
        <x:f>I6004*J6004</x:f>
      </x:c>
      <x:c r="L6004" s="4" t="n">
        <x:v>262.474</x:v>
      </x:c>
      <x:c r="M6004" s="5">
        <x:f>J6004/2.863*100</x:f>
      </x:c>
      <x:c r="N6004" s="6">
        <x:f>M6004*L6004/100</x:f>
      </x:c>
      <x:c r="O6004" s="6">
        <x:f>H6004-N6004</x:f>
      </x:c>
    </x:row>
    <x:row r="6005" spans="1:25">
      <x:c r="A6005" s="0" t="s">
        <x:v>88</x:v>
      </x:c>
      <x:c r="B6005" s="0" t="n">
        <x:v>3365</x:v>
      </x:c>
      <x:c r="C6005" s="0" t="s">
        <x:v>21</x:v>
      </x:c>
      <x:c r="D6005" s="0" t="s">
        <x:v>28</x:v>
      </x:c>
      <x:c r="E6005" s="0" t="s">
        <x:v>23</x:v>
      </x:c>
      <x:c r="F6005" s="0" t="s">
        <x:v>26</x:v>
      </x:c>
      <x:c r="G6005" s="0" t="n">
        <x:v>117</x:v>
      </x:c>
      <x:c r="H6005" s="4" t="n">
        <x:v>177.84</x:v>
      </x:c>
      <x:c r="I6005" s="4" t="n">
        <x:v>117</x:v>
      </x:c>
      <x:c r="J6005" s="4" t="n">
        <x:v>1.52</x:v>
      </x:c>
      <x:c r="K6005" s="4">
        <x:f>I6005*J6005</x:f>
      </x:c>
      <x:c r="L6005" s="4" t="n">
        <x:v>262.474</x:v>
      </x:c>
      <x:c r="M6005" s="5">
        <x:f>J6005/2.863*100</x:f>
      </x:c>
      <x:c r="N6005" s="6">
        <x:f>M6005*L6005/100</x:f>
      </x:c>
      <x:c r="O6005" s="6">
        <x:f>H6005-N6005</x:f>
      </x:c>
    </x:row>
    <x:row r="6006" spans="1:25">
      <x:c r="A6006" s="0" t="s">
        <x:v>139</x:v>
      </x:c>
      <x:c r="B6006" s="0" t="n">
        <x:v>3366</x:v>
      </x:c>
      <x:c r="C6006" s="0" t="s">
        <x:v>21</x:v>
      </x:c>
      <x:c r="D6006" s="0" t="s">
        <x:v>22</x:v>
      </x:c>
      <x:c r="E6006" s="0" t="s">
        <x:v>23</x:v>
      </x:c>
      <x:c r="F6006" s="0" t="s">
        <x:v>20</x:v>
      </x:c>
      <x:c r="G6006" s="0" t="n">
        <x:v>117</x:v>
      </x:c>
      <x:c r="H6006" s="4" t="n">
        <x:v>39.897</x:v>
      </x:c>
      <x:c r="I6006" s="4" t="n">
        <x:v>64</x:v>
      </x:c>
      <x:c r="J6006" s="4" t="n">
        <x:v>0.341</x:v>
      </x:c>
      <x:c r="K6006" s="4">
        <x:f>I6006*J6006</x:f>
      </x:c>
      <x:c r="L6006" s="4" t="n">
        <x:v>107.886</x:v>
      </x:c>
      <x:c r="M6006" s="5">
        <x:f>J6006/2.492*100</x:f>
      </x:c>
      <x:c r="N6006" s="6">
        <x:f>M6006*L6006/100</x:f>
      </x:c>
      <x:c r="O6006" s="6">
        <x:f>H6006-N6006</x:f>
      </x:c>
    </x:row>
    <x:row r="6007" spans="1:25">
      <x:c r="A6007" s="0" t="s">
        <x:v>139</x:v>
      </x:c>
      <x:c r="B6007" s="0" t="n">
        <x:v>3366</x:v>
      </x:c>
      <x:c r="C6007" s="0" t="s">
        <x:v>21</x:v>
      </x:c>
      <x:c r="D6007" s="0" t="s">
        <x:v>22</x:v>
      </x:c>
      <x:c r="E6007" s="0" t="s">
        <x:v>23</x:v>
      </x:c>
      <x:c r="F6007" s="0" t="s">
        <x:v>20</x:v>
      </x:c>
      <x:c r="G6007" s="0" t="n">
        <x:v>117</x:v>
      </x:c>
      <x:c r="H6007" s="4" t="n">
        <x:v>43.384</x:v>
      </x:c>
      <x:c r="I6007" s="4" t="n">
        <x:v>64</x:v>
      </x:c>
      <x:c r="J6007" s="4" t="n">
        <x:v>0.371</x:v>
      </x:c>
      <x:c r="K6007" s="4">
        <x:f>I6007*J6007</x:f>
      </x:c>
      <x:c r="L6007" s="4" t="n">
        <x:v>107.886</x:v>
      </x:c>
      <x:c r="M6007" s="5">
        <x:f>J6007/2.492*100</x:f>
      </x:c>
      <x:c r="N6007" s="6">
        <x:f>M6007*L6007/100</x:f>
      </x:c>
      <x:c r="O6007" s="6">
        <x:f>H6007-N6007</x:f>
      </x:c>
    </x:row>
    <x:row r="6008" spans="1:25">
      <x:c r="A6008" s="0" t="s">
        <x:v>139</x:v>
      </x:c>
      <x:c r="B6008" s="0" t="n">
        <x:v>3366</x:v>
      </x:c>
      <x:c r="C6008" s="0" t="s">
        <x:v>21</x:v>
      </x:c>
      <x:c r="D6008" s="0" t="s">
        <x:v>28</x:v>
      </x:c>
      <x:c r="E6008" s="0" t="s">
        <x:v>19</x:v>
      </x:c>
      <x:c r="F6008" s="0" t="s">
        <x:v>26</x:v>
      </x:c>
      <x:c r="G6008" s="0" t="n">
        <x:v>117</x:v>
      </x:c>
      <x:c r="H6008" s="4" t="n">
        <x:v>30.424</x:v>
      </x:c>
      <x:c r="I6008" s="4" t="n">
        <x:v>64</x:v>
      </x:c>
      <x:c r="J6008" s="4" t="n">
        <x:v>0.26</x:v>
      </x:c>
      <x:c r="K6008" s="4">
        <x:f>I6008*J6008</x:f>
      </x:c>
      <x:c r="L6008" s="4" t="n">
        <x:v>107.886</x:v>
      </x:c>
      <x:c r="M6008" s="5">
        <x:f>J6008/2.492*100</x:f>
      </x:c>
      <x:c r="N6008" s="6">
        <x:f>M6008*L6008/100</x:f>
      </x:c>
      <x:c r="O6008" s="6">
        <x:f>H6008-N6008</x:f>
      </x:c>
    </x:row>
    <x:row r="6009" spans="1:25">
      <x:c r="A6009" s="0" t="s">
        <x:v>139</x:v>
      </x:c>
      <x:c r="B6009" s="0" t="n">
        <x:v>3366</x:v>
      </x:c>
      <x:c r="C6009" s="0" t="s">
        <x:v>21</x:v>
      </x:c>
      <x:c r="D6009" s="0" t="s">
        <x:v>28</x:v>
      </x:c>
      <x:c r="E6009" s="0" t="s">
        <x:v>23</x:v>
      </x:c>
      <x:c r="F6009" s="0" t="s">
        <x:v>26</x:v>
      </x:c>
      <x:c r="G6009" s="0" t="n">
        <x:v>117</x:v>
      </x:c>
      <x:c r="H6009" s="4" t="n">
        <x:v>99.1</x:v>
      </x:c>
      <x:c r="I6009" s="4" t="n">
        <x:v>64</x:v>
      </x:c>
      <x:c r="J6009" s="4" t="n">
        <x:v>1.52</x:v>
      </x:c>
      <x:c r="K6009" s="4">
        <x:f>I6009*J6009</x:f>
      </x:c>
      <x:c r="L6009" s="4" t="n">
        <x:v>107.886</x:v>
      </x:c>
      <x:c r="M6009" s="5">
        <x:f>J6009/2.492*100</x:f>
      </x:c>
      <x:c r="N6009" s="6">
        <x:f>M6009*L6009/100</x:f>
      </x:c>
      <x:c r="O6009" s="6">
        <x:f>H6009-N6009</x:f>
      </x:c>
    </x:row>
    <x:row r="6010" spans="1:25">
      <x:c r="A6010" s="0" t="s">
        <x:v>93</x:v>
      </x:c>
      <x:c r="B6010" s="0" t="n">
        <x:v>3368</x:v>
      </x:c>
      <x:c r="C6010" s="0" t="s">
        <x:v>21</x:v>
      </x:c>
      <x:c r="D6010" s="0" t="s">
        <x:v>22</x:v>
      </x:c>
      <x:c r="E6010" s="0" t="s">
        <x:v>23</x:v>
      </x:c>
      <x:c r="F6010" s="0" t="s">
        <x:v>20</x:v>
      </x:c>
      <x:c r="G6010" s="0" t="n">
        <x:v>117</x:v>
      </x:c>
      <x:c r="H6010" s="4" t="n">
        <x:v>43.384</x:v>
      </x:c>
      <x:c r="I6010" s="4" t="n">
        <x:v>117</x:v>
      </x:c>
      <x:c r="J6010" s="4" t="n">
        <x:v>0.371</x:v>
      </x:c>
      <x:c r="K6010" s="4">
        <x:f>I6010*J6010</x:f>
      </x:c>
      <x:c r="L6010" s="4" t="n">
        <x:v>249.751</x:v>
      </x:c>
      <x:c r="M6010" s="5">
        <x:f>J6010/2.863*100</x:f>
      </x:c>
      <x:c r="N6010" s="6">
        <x:f>M6010*L6010/100</x:f>
      </x:c>
      <x:c r="O6010" s="6">
        <x:f>H6010-N6010</x:f>
      </x:c>
    </x:row>
    <x:row r="6011" spans="1:25">
      <x:c r="A6011" s="0" t="s">
        <x:v>93</x:v>
      </x:c>
      <x:c r="B6011" s="0" t="n">
        <x:v>3368</x:v>
      </x:c>
      <x:c r="C6011" s="0" t="s">
        <x:v>21</x:v>
      </x:c>
      <x:c r="D6011" s="0" t="s">
        <x:v>22</x:v>
      </x:c>
      <x:c r="E6011" s="0" t="s">
        <x:v>23</x:v>
      </x:c>
      <x:c r="F6011" s="0" t="s">
        <x:v>20</x:v>
      </x:c>
      <x:c r="G6011" s="0" t="n">
        <x:v>117</x:v>
      </x:c>
      <x:c r="H6011" s="4" t="n">
        <x:v>43.384</x:v>
      </x:c>
      <x:c r="I6011" s="4" t="n">
        <x:v>117</x:v>
      </x:c>
      <x:c r="J6011" s="4" t="n">
        <x:v>0.371</x:v>
      </x:c>
      <x:c r="K6011" s="4">
        <x:f>I6011*J6011</x:f>
      </x:c>
      <x:c r="L6011" s="4" t="n">
        <x:v>249.751</x:v>
      </x:c>
      <x:c r="M6011" s="5">
        <x:f>J6011/2.863*100</x:f>
      </x:c>
      <x:c r="N6011" s="6">
        <x:f>M6011*L6011/100</x:f>
      </x:c>
      <x:c r="O6011" s="6">
        <x:f>H6011-N6011</x:f>
      </x:c>
    </x:row>
    <x:row r="6012" spans="1:25">
      <x:c r="A6012" s="0" t="s">
        <x:v>93</x:v>
      </x:c>
      <x:c r="B6012" s="0" t="n">
        <x:v>3368</x:v>
      </x:c>
      <x:c r="C6012" s="0" t="s">
        <x:v>21</x:v>
      </x:c>
      <x:c r="D6012" s="0" t="s">
        <x:v>22</x:v>
      </x:c>
      <x:c r="E6012" s="0" t="s">
        <x:v>23</x:v>
      </x:c>
      <x:c r="F6012" s="0" t="s">
        <x:v>20</x:v>
      </x:c>
      <x:c r="G6012" s="0" t="n">
        <x:v>117</x:v>
      </x:c>
      <x:c r="H6012" s="4" t="n">
        <x:v>39.897</x:v>
      </x:c>
      <x:c r="I6012" s="4" t="n">
        <x:v>117</x:v>
      </x:c>
      <x:c r="J6012" s="4" t="n">
        <x:v>0.341</x:v>
      </x:c>
      <x:c r="K6012" s="4">
        <x:f>I6012*J6012</x:f>
      </x:c>
      <x:c r="L6012" s="4" t="n">
        <x:v>249.751</x:v>
      </x:c>
      <x:c r="M6012" s="5">
        <x:f>J6012/2.863*100</x:f>
      </x:c>
      <x:c r="N6012" s="6">
        <x:f>M6012*L6012/100</x:f>
      </x:c>
      <x:c r="O6012" s="6">
        <x:f>H6012-N6012</x:f>
      </x:c>
    </x:row>
    <x:row r="6013" spans="1:25">
      <x:c r="A6013" s="0" t="s">
        <x:v>93</x:v>
      </x:c>
      <x:c r="B6013" s="0" t="n">
        <x:v>3368</x:v>
      </x:c>
      <x:c r="C6013" s="0" t="s">
        <x:v>21</x:v>
      </x:c>
      <x:c r="D6013" s="0" t="s">
        <x:v>28</x:v>
      </x:c>
      <x:c r="E6013" s="0" t="s">
        <x:v>19</x:v>
      </x:c>
      <x:c r="F6013" s="0" t="s">
        <x:v>26</x:v>
      </x:c>
      <x:c r="G6013" s="0" t="n">
        <x:v>117</x:v>
      </x:c>
      <x:c r="H6013" s="4" t="n">
        <x:v>30.425</x:v>
      </x:c>
      <x:c r="I6013" s="4" t="n">
        <x:v>117</x:v>
      </x:c>
      <x:c r="J6013" s="4" t="n">
        <x:v>0.26</x:v>
      </x:c>
      <x:c r="K6013" s="4">
        <x:f>I6013*J6013</x:f>
      </x:c>
      <x:c r="L6013" s="4" t="n">
        <x:v>249.751</x:v>
      </x:c>
      <x:c r="M6013" s="5">
        <x:f>J6013/2.863*100</x:f>
      </x:c>
      <x:c r="N6013" s="6">
        <x:f>M6013*L6013/100</x:f>
      </x:c>
      <x:c r="O6013" s="6">
        <x:f>H6013-N6013</x:f>
      </x:c>
    </x:row>
    <x:row r="6014" spans="1:25">
      <x:c r="A6014" s="0" t="s">
        <x:v>93</x:v>
      </x:c>
      <x:c r="B6014" s="0" t="n">
        <x:v>3368</x:v>
      </x:c>
      <x:c r="C6014" s="0" t="s">
        <x:v>21</x:v>
      </x:c>
      <x:c r="D6014" s="0" t="s">
        <x:v>28</x:v>
      </x:c>
      <x:c r="E6014" s="0" t="s">
        <x:v>23</x:v>
      </x:c>
      <x:c r="F6014" s="0" t="s">
        <x:v>26</x:v>
      </x:c>
      <x:c r="G6014" s="0" t="n">
        <x:v>117</x:v>
      </x:c>
      <x:c r="H6014" s="4" t="n">
        <x:v>177.84</x:v>
      </x:c>
      <x:c r="I6014" s="4" t="n">
        <x:v>117</x:v>
      </x:c>
      <x:c r="J6014" s="4" t="n">
        <x:v>1.52</x:v>
      </x:c>
      <x:c r="K6014" s="4">
        <x:f>I6014*J6014</x:f>
      </x:c>
      <x:c r="L6014" s="4" t="n">
        <x:v>249.751</x:v>
      </x:c>
      <x:c r="M6014" s="5">
        <x:f>J6014/2.863*100</x:f>
      </x:c>
      <x:c r="N6014" s="6">
        <x:f>M6014*L6014/100</x:f>
      </x:c>
      <x:c r="O6014" s="6">
        <x:f>H6014-N6014</x:f>
      </x:c>
    </x:row>
    <x:row r="6015" spans="1:25">
      <x:c r="A6015" s="0" t="s">
        <x:v>83</x:v>
      </x:c>
      <x:c r="B6015" s="0" t="n">
        <x:v>3369</x:v>
      </x:c>
      <x:c r="C6015" s="0" t="s">
        <x:v>21</x:v>
      </x:c>
      <x:c r="D6015" s="0" t="s">
        <x:v>22</x:v>
      </x:c>
      <x:c r="E6015" s="0" t="s">
        <x:v>23</x:v>
      </x:c>
      <x:c r="F6015" s="0" t="s">
        <x:v>20</x:v>
      </x:c>
      <x:c r="G6015" s="0" t="n">
        <x:v>117</x:v>
      </x:c>
      <x:c r="H6015" s="4" t="n">
        <x:v>39.897</x:v>
      </x:c>
      <x:c r="I6015" s="4" t="n">
        <x:v>117</x:v>
      </x:c>
      <x:c r="J6015" s="4" t="n">
        <x:v>0.341</x:v>
      </x:c>
      <x:c r="K6015" s="4">
        <x:f>I6015*J6015</x:f>
      </x:c>
      <x:c r="L6015" s="4" t="n">
        <x:v>258.708</x:v>
      </x:c>
      <x:c r="M6015" s="5">
        <x:f>J6015/2.863*100</x:f>
      </x:c>
      <x:c r="N6015" s="6">
        <x:f>M6015*L6015/100</x:f>
      </x:c>
      <x:c r="O6015" s="6">
        <x:f>H6015-N6015</x:f>
      </x:c>
    </x:row>
    <x:row r="6016" spans="1:25">
      <x:c r="A6016" s="0" t="s">
        <x:v>83</x:v>
      </x:c>
      <x:c r="B6016" s="0" t="n">
        <x:v>3369</x:v>
      </x:c>
      <x:c r="C6016" s="0" t="s">
        <x:v>21</x:v>
      </x:c>
      <x:c r="D6016" s="0" t="s">
        <x:v>22</x:v>
      </x:c>
      <x:c r="E6016" s="0" t="s">
        <x:v>23</x:v>
      </x:c>
      <x:c r="F6016" s="0" t="s">
        <x:v>20</x:v>
      </x:c>
      <x:c r="G6016" s="0" t="n">
        <x:v>117</x:v>
      </x:c>
      <x:c r="H6016" s="4" t="n">
        <x:v>43.384</x:v>
      </x:c>
      <x:c r="I6016" s="4" t="n">
        <x:v>117</x:v>
      </x:c>
      <x:c r="J6016" s="4" t="n">
        <x:v>0.371</x:v>
      </x:c>
      <x:c r="K6016" s="4">
        <x:f>I6016*J6016</x:f>
      </x:c>
      <x:c r="L6016" s="4" t="n">
        <x:v>258.708</x:v>
      </x:c>
      <x:c r="M6016" s="5">
        <x:f>J6016/2.863*100</x:f>
      </x:c>
      <x:c r="N6016" s="6">
        <x:f>M6016*L6016/100</x:f>
      </x:c>
      <x:c r="O6016" s="6">
        <x:f>H6016-N6016</x:f>
      </x:c>
    </x:row>
    <x:row r="6017" spans="1:25">
      <x:c r="A6017" s="0" t="s">
        <x:v>83</x:v>
      </x:c>
      <x:c r="B6017" s="0" t="n">
        <x:v>3369</x:v>
      </x:c>
      <x:c r="C6017" s="0" t="s">
        <x:v>21</x:v>
      </x:c>
      <x:c r="D6017" s="0" t="s">
        <x:v>22</x:v>
      </x:c>
      <x:c r="E6017" s="0" t="s">
        <x:v>23</x:v>
      </x:c>
      <x:c r="F6017" s="0" t="s">
        <x:v>20</x:v>
      </x:c>
      <x:c r="G6017" s="0" t="n">
        <x:v>117</x:v>
      </x:c>
      <x:c r="H6017" s="4" t="n">
        <x:v>43.384</x:v>
      </x:c>
      <x:c r="I6017" s="4" t="n">
        <x:v>117</x:v>
      </x:c>
      <x:c r="J6017" s="4" t="n">
        <x:v>0.371</x:v>
      </x:c>
      <x:c r="K6017" s="4">
        <x:f>I6017*J6017</x:f>
      </x:c>
      <x:c r="L6017" s="4" t="n">
        <x:v>258.708</x:v>
      </x:c>
      <x:c r="M6017" s="5">
        <x:f>J6017/2.863*100</x:f>
      </x:c>
      <x:c r="N6017" s="6">
        <x:f>M6017*L6017/100</x:f>
      </x:c>
      <x:c r="O6017" s="6">
        <x:f>H6017-N6017</x:f>
      </x:c>
    </x:row>
    <x:row r="6018" spans="1:25">
      <x:c r="A6018" s="0" t="s">
        <x:v>83</x:v>
      </x:c>
      <x:c r="B6018" s="0" t="n">
        <x:v>3369</x:v>
      </x:c>
      <x:c r="C6018" s="0" t="s">
        <x:v>21</x:v>
      </x:c>
      <x:c r="D6018" s="0" t="s">
        <x:v>28</x:v>
      </x:c>
      <x:c r="E6018" s="0" t="s">
        <x:v>19</x:v>
      </x:c>
      <x:c r="F6018" s="0" t="s">
        <x:v>26</x:v>
      </x:c>
      <x:c r="G6018" s="0" t="n">
        <x:v>117</x:v>
      </x:c>
      <x:c r="H6018" s="4" t="n">
        <x:v>30.423</x:v>
      </x:c>
      <x:c r="I6018" s="4" t="n">
        <x:v>117</x:v>
      </x:c>
      <x:c r="J6018" s="4" t="n">
        <x:v>0.26</x:v>
      </x:c>
      <x:c r="K6018" s="4">
        <x:f>I6018*J6018</x:f>
      </x:c>
      <x:c r="L6018" s="4" t="n">
        <x:v>258.708</x:v>
      </x:c>
      <x:c r="M6018" s="5">
        <x:f>J6018/2.863*100</x:f>
      </x:c>
      <x:c r="N6018" s="6">
        <x:f>M6018*L6018/100</x:f>
      </x:c>
      <x:c r="O6018" s="6">
        <x:f>H6018-N6018</x:f>
      </x:c>
    </x:row>
    <x:row r="6019" spans="1:25">
      <x:c r="A6019" s="0" t="s">
        <x:v>83</x:v>
      </x:c>
      <x:c r="B6019" s="0" t="n">
        <x:v>3369</x:v>
      </x:c>
      <x:c r="C6019" s="0" t="s">
        <x:v>21</x:v>
      </x:c>
      <x:c r="D6019" s="0" t="s">
        <x:v>28</x:v>
      </x:c>
      <x:c r="E6019" s="0" t="s">
        <x:v>23</x:v>
      </x:c>
      <x:c r="F6019" s="0" t="s">
        <x:v>26</x:v>
      </x:c>
      <x:c r="G6019" s="0" t="n">
        <x:v>117</x:v>
      </x:c>
      <x:c r="H6019" s="4" t="n">
        <x:v>177.84</x:v>
      </x:c>
      <x:c r="I6019" s="4" t="n">
        <x:v>117</x:v>
      </x:c>
      <x:c r="J6019" s="4" t="n">
        <x:v>1.52</x:v>
      </x:c>
      <x:c r="K6019" s="4">
        <x:f>I6019*J6019</x:f>
      </x:c>
      <x:c r="L6019" s="4" t="n">
        <x:v>258.708</x:v>
      </x:c>
      <x:c r="M6019" s="5">
        <x:f>J6019/2.863*100</x:f>
      </x:c>
      <x:c r="N6019" s="6">
        <x:f>M6019*L6019/100</x:f>
      </x:c>
      <x:c r="O6019" s="6">
        <x:f>H6019-N6019</x:f>
      </x:c>
    </x:row>
    <x:row r="6020" spans="1:25">
      <x:c r="A6020" s="0" t="s">
        <x:v>67</x:v>
      </x:c>
      <x:c r="B6020" s="0" t="n">
        <x:v>3370</x:v>
      </x:c>
      <x:c r="C6020" s="0" t="s">
        <x:v>21</x:v>
      </x:c>
      <x:c r="D6020" s="0" t="s">
        <x:v>22</x:v>
      </x:c>
      <x:c r="E6020" s="0" t="s">
        <x:v>23</x:v>
      </x:c>
      <x:c r="F6020" s="0" t="s">
        <x:v>20</x:v>
      </x:c>
      <x:c r="G6020" s="0" t="n">
        <x:v>147</x:v>
      </x:c>
      <x:c r="H6020" s="4" t="n">
        <x:v>10.23</x:v>
      </x:c>
      <x:c r="I6020" s="4" t="n">
        <x:v>147</x:v>
      </x:c>
      <x:c r="J6020" s="4" t="n">
        <x:v>0.07</x:v>
      </x:c>
      <x:c r="K6020" s="4">
        <x:f>I6020*J6020</x:f>
      </x:c>
      <x:c r="L6020" s="4" t="n">
        <x:v>329.915</x:v>
      </x:c>
      <x:c r="M6020" s="5">
        <x:f>J6020/3.006*100</x:f>
      </x:c>
      <x:c r="N6020" s="6">
        <x:f>M6020*L6020/100</x:f>
      </x:c>
      <x:c r="O6020" s="6">
        <x:f>H6020-N6020</x:f>
      </x:c>
    </x:row>
    <x:row r="6021" spans="1:25">
      <x:c r="A6021" s="0" t="s">
        <x:v>67</x:v>
      </x:c>
      <x:c r="B6021" s="0" t="n">
        <x:v>3370</x:v>
      </x:c>
      <x:c r="C6021" s="0" t="s">
        <x:v>21</x:v>
      </x:c>
      <x:c r="D6021" s="0" t="s">
        <x:v>22</x:v>
      </x:c>
      <x:c r="E6021" s="0" t="s">
        <x:v>23</x:v>
      </x:c>
      <x:c r="F6021" s="0" t="s">
        <x:v>20</x:v>
      </x:c>
      <x:c r="G6021" s="0" t="n">
        <x:v>147</x:v>
      </x:c>
      <x:c r="H6021" s="4" t="n">
        <x:v>43.384</x:v>
      </x:c>
      <x:c r="I6021" s="4" t="n">
        <x:v>147</x:v>
      </x:c>
      <x:c r="J6021" s="4" t="n">
        <x:v>0.295</x:v>
      </x:c>
      <x:c r="K6021" s="4">
        <x:f>I6021*J6021</x:f>
      </x:c>
      <x:c r="L6021" s="4" t="n">
        <x:v>329.915</x:v>
      </x:c>
      <x:c r="M6021" s="5">
        <x:f>J6021/3.006*100</x:f>
      </x:c>
      <x:c r="N6021" s="6">
        <x:f>M6021*L6021/100</x:f>
      </x:c>
      <x:c r="O6021" s="6">
        <x:f>H6021-N6021</x:f>
      </x:c>
    </x:row>
    <x:row r="6022" spans="1:25">
      <x:c r="A6022" s="0" t="s">
        <x:v>67</x:v>
      </x:c>
      <x:c r="B6022" s="0" t="n">
        <x:v>3370</x:v>
      </x:c>
      <x:c r="C6022" s="0" t="s">
        <x:v>21</x:v>
      </x:c>
      <x:c r="D6022" s="0" t="s">
        <x:v>22</x:v>
      </x:c>
      <x:c r="E6022" s="0" t="s">
        <x:v>23</x:v>
      </x:c>
      <x:c r="F6022" s="0" t="s">
        <x:v>20</x:v>
      </x:c>
      <x:c r="G6022" s="0" t="n">
        <x:v>147</x:v>
      </x:c>
      <x:c r="H6022" s="4" t="n">
        <x:v>39.897</x:v>
      </x:c>
      <x:c r="I6022" s="4" t="n">
        <x:v>147</x:v>
      </x:c>
      <x:c r="J6022" s="4" t="n">
        <x:v>0.271</x:v>
      </x:c>
      <x:c r="K6022" s="4">
        <x:f>I6022*J6022</x:f>
      </x:c>
      <x:c r="L6022" s="4" t="n">
        <x:v>329.915</x:v>
      </x:c>
      <x:c r="M6022" s="5">
        <x:f>J6022/3.006*100</x:f>
      </x:c>
      <x:c r="N6022" s="6">
        <x:f>M6022*L6022/100</x:f>
      </x:c>
      <x:c r="O6022" s="6">
        <x:f>H6022-N6022</x:f>
      </x:c>
    </x:row>
    <x:row r="6023" spans="1:25">
      <x:c r="A6023" s="0" t="s">
        <x:v>67</x:v>
      </x:c>
      <x:c r="B6023" s="0" t="n">
        <x:v>3370</x:v>
      </x:c>
      <x:c r="C6023" s="0" t="s">
        <x:v>21</x:v>
      </x:c>
      <x:c r="D6023" s="0" t="s">
        <x:v>22</x:v>
      </x:c>
      <x:c r="E6023" s="0" t="s">
        <x:v>23</x:v>
      </x:c>
      <x:c r="F6023" s="0" t="s">
        <x:v>20</x:v>
      </x:c>
      <x:c r="G6023" s="0" t="n">
        <x:v>147</x:v>
      </x:c>
      <x:c r="H6023" s="4" t="n">
        <x:v>43.384</x:v>
      </x:c>
      <x:c r="I6023" s="4" t="n">
        <x:v>147</x:v>
      </x:c>
      <x:c r="J6023" s="4" t="n">
        <x:v>0.295</x:v>
      </x:c>
      <x:c r="K6023" s="4">
        <x:f>I6023*J6023</x:f>
      </x:c>
      <x:c r="L6023" s="4" t="n">
        <x:v>329.915</x:v>
      </x:c>
      <x:c r="M6023" s="5">
        <x:f>J6023/3.006*100</x:f>
      </x:c>
      <x:c r="N6023" s="6">
        <x:f>M6023*L6023/100</x:f>
      </x:c>
      <x:c r="O6023" s="6">
        <x:f>H6023-N6023</x:f>
      </x:c>
    </x:row>
    <x:row r="6024" spans="1:25">
      <x:c r="A6024" s="0" t="s">
        <x:v>67</x:v>
      </x:c>
      <x:c r="B6024" s="0" t="n">
        <x:v>3370</x:v>
      </x:c>
      <x:c r="C6024" s="0" t="s">
        <x:v>21</x:v>
      </x:c>
      <x:c r="D6024" s="0" t="s">
        <x:v>22</x:v>
      </x:c>
      <x:c r="E6024" s="0" t="s">
        <x:v>23</x:v>
      </x:c>
      <x:c r="F6024" s="0" t="s">
        <x:v>20</x:v>
      </x:c>
      <x:c r="G6024" s="0" t="n">
        <x:v>147</x:v>
      </x:c>
      <x:c r="H6024" s="4" t="n">
        <x:v>43.384</x:v>
      </x:c>
      <x:c r="I6024" s="4" t="n">
        <x:v>147</x:v>
      </x:c>
      <x:c r="J6024" s="4" t="n">
        <x:v>0.295</x:v>
      </x:c>
      <x:c r="K6024" s="4">
        <x:f>I6024*J6024</x:f>
      </x:c>
      <x:c r="L6024" s="4" t="n">
        <x:v>329.915</x:v>
      </x:c>
      <x:c r="M6024" s="5">
        <x:f>J6024/3.006*100</x:f>
      </x:c>
      <x:c r="N6024" s="6">
        <x:f>M6024*L6024/100</x:f>
      </x:c>
      <x:c r="O6024" s="6">
        <x:f>H6024-N6024</x:f>
      </x:c>
    </x:row>
    <x:row r="6025" spans="1:25">
      <x:c r="A6025" s="0" t="s">
        <x:v>67</x:v>
      </x:c>
      <x:c r="B6025" s="0" t="n">
        <x:v>3370</x:v>
      </x:c>
      <x:c r="C6025" s="0" t="s">
        <x:v>21</x:v>
      </x:c>
      <x:c r="D6025" s="0" t="s">
        <x:v>28</x:v>
      </x:c>
      <x:c r="E6025" s="0" t="s">
        <x:v>19</x:v>
      </x:c>
      <x:c r="F6025" s="0" t="s">
        <x:v>26</x:v>
      </x:c>
      <x:c r="G6025" s="0" t="n">
        <x:v>147</x:v>
      </x:c>
      <x:c r="H6025" s="4" t="n">
        <x:v>38.22</x:v>
      </x:c>
      <x:c r="I6025" s="4" t="n">
        <x:v>147</x:v>
      </x:c>
      <x:c r="J6025" s="4" t="n">
        <x:v>0.26</x:v>
      </x:c>
      <x:c r="K6025" s="4">
        <x:f>I6025*J6025</x:f>
      </x:c>
      <x:c r="L6025" s="4" t="n">
        <x:v>329.915</x:v>
      </x:c>
      <x:c r="M6025" s="5">
        <x:f>J6025/3.006*100</x:f>
      </x:c>
      <x:c r="N6025" s="6">
        <x:f>M6025*L6025/100</x:f>
      </x:c>
      <x:c r="O6025" s="6">
        <x:f>H6025-N6025</x:f>
      </x:c>
    </x:row>
    <x:row r="6026" spans="1:25">
      <x:c r="A6026" s="0" t="s">
        <x:v>67</x:v>
      </x:c>
      <x:c r="B6026" s="0" t="n">
        <x:v>3370</x:v>
      </x:c>
      <x:c r="C6026" s="0" t="s">
        <x:v>21</x:v>
      </x:c>
      <x:c r="D6026" s="0" t="s">
        <x:v>28</x:v>
      </x:c>
      <x:c r="E6026" s="0" t="s">
        <x:v>23</x:v>
      </x:c>
      <x:c r="F6026" s="0" t="s">
        <x:v>26</x:v>
      </x:c>
      <x:c r="G6026" s="0" t="n">
        <x:v>147</x:v>
      </x:c>
      <x:c r="H6026" s="4" t="n">
        <x:v>223.439</x:v>
      </x:c>
      <x:c r="I6026" s="4" t="n">
        <x:v>147</x:v>
      </x:c>
      <x:c r="J6026" s="4" t="n">
        <x:v>1.52</x:v>
      </x:c>
      <x:c r="K6026" s="4">
        <x:f>I6026*J6026</x:f>
      </x:c>
      <x:c r="L6026" s="4" t="n">
        <x:v>329.915</x:v>
      </x:c>
      <x:c r="M6026" s="5">
        <x:f>J6026/3.006*100</x:f>
      </x:c>
      <x:c r="N6026" s="6">
        <x:f>M6026*L6026/100</x:f>
      </x:c>
      <x:c r="O6026" s="6">
        <x:f>H6026-N6026</x:f>
      </x:c>
    </x:row>
    <x:row r="6027" spans="1:25">
      <x:c r="A6027" s="0" t="s">
        <x:v>47</x:v>
      </x:c>
      <x:c r="B6027" s="0" t="n">
        <x:v>3372</x:v>
      </x:c>
      <x:c r="C6027" s="0" t="s">
        <x:v>21</x:v>
      </x:c>
      <x:c r="D6027" s="0" t="s">
        <x:v>22</x:v>
      </x:c>
      <x:c r="E6027" s="0" t="s">
        <x:v>35</x:v>
      </x:c>
      <x:c r="F6027" s="0" t="s">
        <x:v>20</x:v>
      </x:c>
      <x:c r="G6027" s="0" t="n">
        <x:v>173</x:v>
      </x:c>
      <x:c r="H6027" s="4" t="n">
        <x:v>50.4</x:v>
      </x:c>
      <x:c r="I6027" s="4" t="n">
        <x:v>173</x:v>
      </x:c>
      <x:c r="J6027" s="4" t="n">
        <x:v>0.291</x:v>
      </x:c>
      <x:c r="K6027" s="4">
        <x:f>I6027*J6027</x:f>
      </x:c>
      <x:c r="L6027" s="4" t="n">
        <x:v>200.3</x:v>
      </x:c>
      <x:c r="M6027" s="5">
        <x:f>J6027/1.766*100</x:f>
      </x:c>
      <x:c r="N6027" s="6">
        <x:f>M6027*L6027/100</x:f>
      </x:c>
      <x:c r="O6027" s="6">
        <x:f>H6027-N6027</x:f>
      </x:c>
    </x:row>
    <x:row r="6028" spans="1:25">
      <x:c r="A6028" s="0" t="s">
        <x:v>47</x:v>
      </x:c>
      <x:c r="B6028" s="0" t="n">
        <x:v>3372</x:v>
      </x:c>
      <x:c r="C6028" s="0" t="s">
        <x:v>21</x:v>
      </x:c>
      <x:c r="D6028" s="0" t="s">
        <x:v>22</x:v>
      </x:c>
      <x:c r="E6028" s="0" t="s">
        <x:v>35</x:v>
      </x:c>
      <x:c r="F6028" s="0" t="s">
        <x:v>20</x:v>
      </x:c>
      <x:c r="G6028" s="0" t="n">
        <x:v>173</x:v>
      </x:c>
      <x:c r="H6028" s="4" t="n">
        <x:v>50.4</x:v>
      </x:c>
      <x:c r="I6028" s="4" t="n">
        <x:v>173</x:v>
      </x:c>
      <x:c r="J6028" s="4" t="n">
        <x:v>0.291</x:v>
      </x:c>
      <x:c r="K6028" s="4">
        <x:f>I6028*J6028</x:f>
      </x:c>
      <x:c r="L6028" s="4" t="n">
        <x:v>200.3</x:v>
      </x:c>
      <x:c r="M6028" s="5">
        <x:f>J6028/1.766*100</x:f>
      </x:c>
      <x:c r="N6028" s="6">
        <x:f>M6028*L6028/100</x:f>
      </x:c>
      <x:c r="O6028" s="6">
        <x:f>H6028-N6028</x:f>
      </x:c>
    </x:row>
    <x:row r="6029" spans="1:25">
      <x:c r="A6029" s="0" t="s">
        <x:v>47</x:v>
      </x:c>
      <x:c r="B6029" s="0" t="n">
        <x:v>3372</x:v>
      </x:c>
      <x:c r="C6029" s="0" t="s">
        <x:v>21</x:v>
      </x:c>
      <x:c r="D6029" s="0" t="s">
        <x:v>33</x:v>
      </x:c>
      <x:c r="E6029" s="0" t="s">
        <x:v>34</x:v>
      </x:c>
      <x:c r="F6029" s="0" t="s">
        <x:v>20</x:v>
      </x:c>
      <x:c r="G6029" s="0" t="n">
        <x:v>173</x:v>
      </x:c>
      <x:c r="H6029" s="4" t="n">
        <x:v>46.018</x:v>
      </x:c>
      <x:c r="I6029" s="4" t="n">
        <x:v>173</x:v>
      </x:c>
      <x:c r="J6029" s="4" t="n">
        <x:v>0.266</x:v>
      </x:c>
      <x:c r="K6029" s="4">
        <x:f>I6029*J6029</x:f>
      </x:c>
      <x:c r="L6029" s="4" t="n">
        <x:v>200.3</x:v>
      </x:c>
      <x:c r="M6029" s="5">
        <x:f>J6029/1.766*100</x:f>
      </x:c>
      <x:c r="N6029" s="6">
        <x:f>M6029*L6029/100</x:f>
      </x:c>
      <x:c r="O6029" s="6">
        <x:f>H6029-N6029</x:f>
      </x:c>
    </x:row>
    <x:row r="6030" spans="1:25">
      <x:c r="A6030" s="0" t="s">
        <x:v>47</x:v>
      </x:c>
      <x:c r="B6030" s="0" t="n">
        <x:v>3372</x:v>
      </x:c>
      <x:c r="C6030" s="0" t="s">
        <x:v>21</x:v>
      </x:c>
      <x:c r="D6030" s="0" t="s">
        <x:v>33</x:v>
      </x:c>
      <x:c r="E6030" s="0" t="s">
        <x:v>34</x:v>
      </x:c>
      <x:c r="F6030" s="0" t="s">
        <x:v>26</x:v>
      </x:c>
      <x:c r="G6030" s="0" t="n">
        <x:v>173</x:v>
      </x:c>
      <x:c r="H6030" s="4" t="n">
        <x:v>13.498</x:v>
      </x:c>
      <x:c r="I6030" s="4" t="n">
        <x:v>173</x:v>
      </x:c>
      <x:c r="J6030" s="4" t="n">
        <x:v>0.078</x:v>
      </x:c>
      <x:c r="K6030" s="4">
        <x:f>I6030*J6030</x:f>
      </x:c>
      <x:c r="L6030" s="4" t="n">
        <x:v>200.3</x:v>
      </x:c>
      <x:c r="M6030" s="5">
        <x:f>J6030/1.766*100</x:f>
      </x:c>
      <x:c r="N6030" s="6">
        <x:f>M6030*L6030/100</x:f>
      </x:c>
      <x:c r="O6030" s="6">
        <x:f>H6030-N6030</x:f>
      </x:c>
    </x:row>
    <x:row r="6031" spans="1:25">
      <x:c r="A6031" s="0" t="s">
        <x:v>47</x:v>
      </x:c>
      <x:c r="B6031" s="0" t="n">
        <x:v>3372</x:v>
      </x:c>
      <x:c r="C6031" s="0" t="s">
        <x:v>21</x:v>
      </x:c>
      <x:c r="D6031" s="0" t="s">
        <x:v>36</x:v>
      </x:c>
      <x:c r="E6031" s="0" t="s">
        <x:v>37</x:v>
      </x:c>
      <x:c r="F6031" s="0" t="s">
        <x:v>26</x:v>
      </x:c>
      <x:c r="G6031" s="0" t="n">
        <x:v>173</x:v>
      </x:c>
      <x:c r="H6031" s="4" t="n">
        <x:v>72.662</x:v>
      </x:c>
      <x:c r="I6031" s="4" t="n">
        <x:v>173</x:v>
      </x:c>
      <x:c r="J6031" s="4" t="n">
        <x:v>0.42</x:v>
      </x:c>
      <x:c r="K6031" s="4">
        <x:f>I6031*J6031</x:f>
      </x:c>
      <x:c r="L6031" s="4" t="n">
        <x:v>200.3</x:v>
      </x:c>
      <x:c r="M6031" s="5">
        <x:f>J6031/1.766*100</x:f>
      </x:c>
      <x:c r="N6031" s="6">
        <x:f>M6031*L6031/100</x:f>
      </x:c>
      <x:c r="O6031" s="6">
        <x:f>H6031-N6031</x:f>
      </x:c>
    </x:row>
    <x:row r="6032" spans="1:25">
      <x:c r="A6032" s="0" t="s">
        <x:v>47</x:v>
      </x:c>
      <x:c r="B6032" s="0" t="n">
        <x:v>3372</x:v>
      </x:c>
      <x:c r="C6032" s="0" t="s">
        <x:v>21</x:v>
      </x:c>
      <x:c r="D6032" s="0" t="s">
        <x:v>36</x:v>
      </x:c>
      <x:c r="E6032" s="0" t="s">
        <x:v>38</x:v>
      </x:c>
      <x:c r="F6032" s="0" t="s">
        <x:v>26</x:v>
      </x:c>
      <x:c r="G6032" s="0" t="n">
        <x:v>173</x:v>
      </x:c>
      <x:c r="H6032" s="4" t="n">
        <x:v>72.66</x:v>
      </x:c>
      <x:c r="I6032" s="4" t="n">
        <x:v>173</x:v>
      </x:c>
      <x:c r="J6032" s="4" t="n">
        <x:v>0.42</x:v>
      </x:c>
      <x:c r="K6032" s="4">
        <x:f>I6032*J6032</x:f>
      </x:c>
      <x:c r="L6032" s="4" t="n">
        <x:v>200.3</x:v>
      </x:c>
      <x:c r="M6032" s="5">
        <x:f>J6032/1.766*100</x:f>
      </x:c>
      <x:c r="N6032" s="6">
        <x:f>M6032*L6032/100</x:f>
      </x:c>
      <x:c r="O6032" s="6">
        <x:f>H6032-N6032</x:f>
      </x:c>
    </x:row>
    <x:row r="6033" spans="1:25">
      <x:c r="A6033" s="0" t="s">
        <x:v>141</x:v>
      </x:c>
      <x:c r="B6033" s="0" t="n">
        <x:v>3373</x:v>
      </x:c>
      <x:c r="C6033" s="0" t="s">
        <x:v>21</x:v>
      </x:c>
      <x:c r="D6033" s="0" t="s">
        <x:v>22</x:v>
      </x:c>
      <x:c r="E6033" s="0" t="s">
        <x:v>23</x:v>
      </x:c>
      <x:c r="F6033" s="0" t="s">
        <x:v>20</x:v>
      </x:c>
      <x:c r="G6033" s="0" t="n">
        <x:v>30</x:v>
      </x:c>
      <x:c r="H6033" s="4" t="n">
        <x:v>10.23</x:v>
      </x:c>
      <x:c r="I6033" s="4" t="n">
        <x:v>30</x:v>
      </x:c>
      <x:c r="J6033" s="4" t="n">
        <x:v>0.341</x:v>
      </x:c>
      <x:c r="K6033" s="4">
        <x:f>I6033*J6033</x:f>
      </x:c>
      <x:c r="L6033" s="4" t="n">
        <x:v>66.91</x:v>
      </x:c>
      <x:c r="M6033" s="5">
        <x:f>J6033/3.567*100</x:f>
      </x:c>
      <x:c r="N6033" s="6">
        <x:f>M6033*L6033/100</x:f>
      </x:c>
      <x:c r="O6033" s="6">
        <x:f>H6033-N6033</x:f>
      </x:c>
    </x:row>
    <x:row r="6034" spans="1:25">
      <x:c r="A6034" s="0" t="s">
        <x:v>141</x:v>
      </x:c>
      <x:c r="B6034" s="0" t="n">
        <x:v>3373</x:v>
      </x:c>
      <x:c r="C6034" s="0" t="s">
        <x:v>21</x:v>
      </x:c>
      <x:c r="D6034" s="0" t="s">
        <x:v>22</x:v>
      </x:c>
      <x:c r="E6034" s="0" t="s">
        <x:v>23</x:v>
      </x:c>
      <x:c r="F6034" s="0" t="s">
        <x:v>20</x:v>
      </x:c>
      <x:c r="G6034" s="0" t="n">
        <x:v>30</x:v>
      </x:c>
      <x:c r="H6034" s="4" t="n">
        <x:v>43.384</x:v>
      </x:c>
      <x:c r="I6034" s="4" t="n">
        <x:v>30</x:v>
      </x:c>
      <x:c r="J6034" s="4" t="n">
        <x:v>1.446</x:v>
      </x:c>
      <x:c r="K6034" s="4">
        <x:f>I6034*J6034</x:f>
      </x:c>
      <x:c r="L6034" s="4" t="n">
        <x:v>66.91</x:v>
      </x:c>
      <x:c r="M6034" s="5">
        <x:f>J6034/3.567*100</x:f>
      </x:c>
      <x:c r="N6034" s="6">
        <x:f>M6034*L6034/100</x:f>
      </x:c>
      <x:c r="O6034" s="6">
        <x:f>H6034-N6034</x:f>
      </x:c>
    </x:row>
    <x:row r="6035" spans="1:25">
      <x:c r="A6035" s="0" t="s">
        <x:v>141</x:v>
      </x:c>
      <x:c r="B6035" s="0" t="n">
        <x:v>3373</x:v>
      </x:c>
      <x:c r="C6035" s="0" t="s">
        <x:v>21</x:v>
      </x:c>
      <x:c r="D6035" s="0" t="s">
        <x:v>28</x:v>
      </x:c>
      <x:c r="E6035" s="0" t="s">
        <x:v>19</x:v>
      </x:c>
      <x:c r="F6035" s="0" t="s">
        <x:v>26</x:v>
      </x:c>
      <x:c r="G6035" s="0" t="n">
        <x:v>30</x:v>
      </x:c>
      <x:c r="H6035" s="4" t="n">
        <x:v>7.8</x:v>
      </x:c>
      <x:c r="I6035" s="4" t="n">
        <x:v>30</x:v>
      </x:c>
      <x:c r="J6035" s="4" t="n">
        <x:v>0.26</x:v>
      </x:c>
      <x:c r="K6035" s="4">
        <x:f>I6035*J6035</x:f>
      </x:c>
      <x:c r="L6035" s="4" t="n">
        <x:v>66.91</x:v>
      </x:c>
      <x:c r="M6035" s="5">
        <x:f>J6035/3.567*100</x:f>
      </x:c>
      <x:c r="N6035" s="6">
        <x:f>M6035*L6035/100</x:f>
      </x:c>
      <x:c r="O6035" s="6">
        <x:f>H6035-N6035</x:f>
      </x:c>
    </x:row>
    <x:row r="6036" spans="1:25">
      <x:c r="A6036" s="0" t="s">
        <x:v>141</x:v>
      </x:c>
      <x:c r="B6036" s="0" t="n">
        <x:v>3373</x:v>
      </x:c>
      <x:c r="C6036" s="0" t="s">
        <x:v>21</x:v>
      </x:c>
      <x:c r="D6036" s="0" t="s">
        <x:v>28</x:v>
      </x:c>
      <x:c r="E6036" s="0" t="s">
        <x:v>23</x:v>
      </x:c>
      <x:c r="F6036" s="0" t="s">
        <x:v>26</x:v>
      </x:c>
      <x:c r="G6036" s="0" t="n">
        <x:v>30</x:v>
      </x:c>
      <x:c r="H6036" s="4" t="n">
        <x:v>45.6</x:v>
      </x:c>
      <x:c r="I6036" s="4" t="n">
        <x:v>30</x:v>
      </x:c>
      <x:c r="J6036" s="4" t="n">
        <x:v>1.52</x:v>
      </x:c>
      <x:c r="K6036" s="4">
        <x:f>I6036*J6036</x:f>
      </x:c>
      <x:c r="L6036" s="4" t="n">
        <x:v>66.91</x:v>
      </x:c>
      <x:c r="M6036" s="5">
        <x:f>J6036/3.567*100</x:f>
      </x:c>
      <x:c r="N6036" s="6">
        <x:f>M6036*L6036/100</x:f>
      </x:c>
      <x:c r="O6036" s="6">
        <x:f>H6036-N6036</x:f>
      </x:c>
    </x:row>
    <x:row r="6037" spans="1:25">
      <x:c r="A6037" s="0" t="s">
        <x:v>106</x:v>
      </x:c>
      <x:c r="B6037" s="0" t="n">
        <x:v>3374</x:v>
      </x:c>
      <x:c r="C6037" s="0" t="s">
        <x:v>21</x:v>
      </x:c>
      <x:c r="D6037" s="0" t="s">
        <x:v>33</x:v>
      </x:c>
      <x:c r="E6037" s="0" t="s">
        <x:v>73</x:v>
      </x:c>
      <x:c r="F6037" s="0" t="s">
        <x:v>20</x:v>
      </x:c>
      <x:c r="G6037" s="0" t="n">
        <x:v>173</x:v>
      </x:c>
      <x:c r="H6037" s="4" t="n">
        <x:v>46.018</x:v>
      </x:c>
      <x:c r="I6037" s="4" t="n">
        <x:v>173</x:v>
      </x:c>
      <x:c r="J6037" s="4" t="n">
        <x:v>0.266</x:v>
      </x:c>
      <x:c r="K6037" s="4">
        <x:f>I6037*J6037</x:f>
      </x:c>
      <x:c r="L6037" s="4" t="n">
        <x:v>246.742</x:v>
      </x:c>
      <x:c r="M6037" s="5">
        <x:f>J6037/1.766*100</x:f>
      </x:c>
      <x:c r="N6037" s="6">
        <x:f>M6037*L6037/100</x:f>
      </x:c>
      <x:c r="O6037" s="6">
        <x:f>H6037-N6037</x:f>
      </x:c>
    </x:row>
    <x:row r="6038" spans="1:25">
      <x:c r="A6038" s="0" t="s">
        <x:v>106</x:v>
      </x:c>
      <x:c r="B6038" s="0" t="n">
        <x:v>3374</x:v>
      </x:c>
      <x:c r="C6038" s="0" t="s">
        <x:v>21</x:v>
      </x:c>
      <x:c r="D6038" s="0" t="s">
        <x:v>22</x:v>
      </x:c>
      <x:c r="E6038" s="0" t="s">
        <x:v>74</x:v>
      </x:c>
      <x:c r="F6038" s="0" t="s">
        <x:v>20</x:v>
      </x:c>
      <x:c r="G6038" s="0" t="n">
        <x:v>173</x:v>
      </x:c>
      <x:c r="H6038" s="4" t="n">
        <x:v>50.4</x:v>
      </x:c>
      <x:c r="I6038" s="4" t="n">
        <x:v>173</x:v>
      </x:c>
      <x:c r="J6038" s="4" t="n">
        <x:v>0.291</x:v>
      </x:c>
      <x:c r="K6038" s="4">
        <x:f>I6038*J6038</x:f>
      </x:c>
      <x:c r="L6038" s="4" t="n">
        <x:v>246.742</x:v>
      </x:c>
      <x:c r="M6038" s="5">
        <x:f>J6038/1.766*100</x:f>
      </x:c>
      <x:c r="N6038" s="6">
        <x:f>M6038*L6038/100</x:f>
      </x:c>
      <x:c r="O6038" s="6">
        <x:f>H6038-N6038</x:f>
      </x:c>
    </x:row>
    <x:row r="6039" spans="1:25">
      <x:c r="A6039" s="0" t="s">
        <x:v>106</x:v>
      </x:c>
      <x:c r="B6039" s="0" t="n">
        <x:v>3374</x:v>
      </x:c>
      <x:c r="C6039" s="0" t="s">
        <x:v>21</x:v>
      </x:c>
      <x:c r="D6039" s="0" t="s">
        <x:v>22</x:v>
      </x:c>
      <x:c r="E6039" s="0" t="s">
        <x:v>74</x:v>
      </x:c>
      <x:c r="F6039" s="0" t="s">
        <x:v>20</x:v>
      </x:c>
      <x:c r="G6039" s="0" t="n">
        <x:v>173</x:v>
      </x:c>
      <x:c r="H6039" s="4" t="n">
        <x:v>50.4</x:v>
      </x:c>
      <x:c r="I6039" s="4" t="n">
        <x:v>173</x:v>
      </x:c>
      <x:c r="J6039" s="4" t="n">
        <x:v>0.291</x:v>
      </x:c>
      <x:c r="K6039" s="4">
        <x:f>I6039*J6039</x:f>
      </x:c>
      <x:c r="L6039" s="4" t="n">
        <x:v>246.742</x:v>
      </x:c>
      <x:c r="M6039" s="5">
        <x:f>J6039/1.766*100</x:f>
      </x:c>
      <x:c r="N6039" s="6">
        <x:f>M6039*L6039/100</x:f>
      </x:c>
      <x:c r="O6039" s="6">
        <x:f>H6039-N6039</x:f>
      </x:c>
    </x:row>
    <x:row r="6040" spans="1:25">
      <x:c r="A6040" s="0" t="s">
        <x:v>106</x:v>
      </x:c>
      <x:c r="B6040" s="0" t="n">
        <x:v>3374</x:v>
      </x:c>
      <x:c r="C6040" s="0" t="s">
        <x:v>21</x:v>
      </x:c>
      <x:c r="D6040" s="0" t="s">
        <x:v>33</x:v>
      </x:c>
      <x:c r="E6040" s="0" t="s">
        <x:v>73</x:v>
      </x:c>
      <x:c r="F6040" s="0" t="s">
        <x:v>26</x:v>
      </x:c>
      <x:c r="G6040" s="0" t="n">
        <x:v>173</x:v>
      </x:c>
      <x:c r="H6040" s="4" t="n">
        <x:v>13.498</x:v>
      </x:c>
      <x:c r="I6040" s="4" t="n">
        <x:v>173</x:v>
      </x:c>
      <x:c r="J6040" s="4" t="n">
        <x:v>0.078</x:v>
      </x:c>
      <x:c r="K6040" s="4">
        <x:f>I6040*J6040</x:f>
      </x:c>
      <x:c r="L6040" s="4" t="n">
        <x:v>246.742</x:v>
      </x:c>
      <x:c r="M6040" s="5">
        <x:f>J6040/1.766*100</x:f>
      </x:c>
      <x:c r="N6040" s="6">
        <x:f>M6040*L6040/100</x:f>
      </x:c>
      <x:c r="O6040" s="6">
        <x:f>H6040-N6040</x:f>
      </x:c>
    </x:row>
    <x:row r="6041" spans="1:25">
      <x:c r="A6041" s="0" t="s">
        <x:v>106</x:v>
      </x:c>
      <x:c r="B6041" s="0" t="n">
        <x:v>3374</x:v>
      </x:c>
      <x:c r="C6041" s="0" t="s">
        <x:v>21</x:v>
      </x:c>
      <x:c r="D6041" s="0" t="s">
        <x:v>36</x:v>
      </x:c>
      <x:c r="E6041" s="0" t="s">
        <x:v>75</x:v>
      </x:c>
      <x:c r="F6041" s="0" t="s">
        <x:v>26</x:v>
      </x:c>
      <x:c r="G6041" s="0" t="n">
        <x:v>173</x:v>
      </x:c>
      <x:c r="H6041" s="4" t="n">
        <x:v>72.66</x:v>
      </x:c>
      <x:c r="I6041" s="4" t="n">
        <x:v>173</x:v>
      </x:c>
      <x:c r="J6041" s="4" t="n">
        <x:v>0.42</x:v>
      </x:c>
      <x:c r="K6041" s="4">
        <x:f>I6041*J6041</x:f>
      </x:c>
      <x:c r="L6041" s="4" t="n">
        <x:v>246.742</x:v>
      </x:c>
      <x:c r="M6041" s="5">
        <x:f>J6041/1.766*100</x:f>
      </x:c>
      <x:c r="N6041" s="6">
        <x:f>M6041*L6041/100</x:f>
      </x:c>
      <x:c r="O6041" s="6">
        <x:f>H6041-N6041</x:f>
      </x:c>
    </x:row>
    <x:row r="6042" spans="1:25">
      <x:c r="A6042" s="0" t="s">
        <x:v>106</x:v>
      </x:c>
      <x:c r="B6042" s="0" t="n">
        <x:v>3374</x:v>
      </x:c>
      <x:c r="C6042" s="0" t="s">
        <x:v>21</x:v>
      </x:c>
      <x:c r="D6042" s="0" t="s">
        <x:v>36</x:v>
      </x:c>
      <x:c r="E6042" s="0" t="s">
        <x:v>76</x:v>
      </x:c>
      <x:c r="F6042" s="0" t="s">
        <x:v>26</x:v>
      </x:c>
      <x:c r="G6042" s="0" t="n">
        <x:v>173</x:v>
      </x:c>
      <x:c r="H6042" s="4" t="n">
        <x:v>72.66</x:v>
      </x:c>
      <x:c r="I6042" s="4" t="n">
        <x:v>173</x:v>
      </x:c>
      <x:c r="J6042" s="4" t="n">
        <x:v>0.42</x:v>
      </x:c>
      <x:c r="K6042" s="4">
        <x:f>I6042*J6042</x:f>
      </x:c>
      <x:c r="L6042" s="4" t="n">
        <x:v>246.742</x:v>
      </x:c>
      <x:c r="M6042" s="5">
        <x:f>J6042/1.766*100</x:f>
      </x:c>
      <x:c r="N6042" s="6">
        <x:f>M6042*L6042/100</x:f>
      </x:c>
      <x:c r="O6042" s="6">
        <x:f>H6042-N6042</x:f>
      </x:c>
    </x:row>
    <x:row r="6043" spans="1:25">
      <x:c r="A6043" s="0" t="s">
        <x:v>55</x:v>
      </x:c>
      <x:c r="B6043" s="0" t="n">
        <x:v>3375</x:v>
      </x:c>
      <x:c r="C6043" s="0" t="s">
        <x:v>21</x:v>
      </x:c>
      <x:c r="D6043" s="0" t="s">
        <x:v>33</x:v>
      </x:c>
      <x:c r="E6043" s="0" t="s">
        <x:v>73</x:v>
      </x:c>
      <x:c r="F6043" s="0" t="s">
        <x:v>20</x:v>
      </x:c>
      <x:c r="G6043" s="0" t="n">
        <x:v>173</x:v>
      </x:c>
      <x:c r="H6043" s="4" t="n">
        <x:v>46.018</x:v>
      </x:c>
      <x:c r="I6043" s="4" t="n">
        <x:v>173</x:v>
      </x:c>
      <x:c r="J6043" s="4" t="n">
        <x:v>0.266</x:v>
      </x:c>
      <x:c r="K6043" s="4">
        <x:f>I6043*J6043</x:f>
      </x:c>
      <x:c r="L6043" s="4" t="n">
        <x:v>195.796</x:v>
      </x:c>
      <x:c r="M6043" s="5">
        <x:f>J6043/2.057*100</x:f>
      </x:c>
      <x:c r="N6043" s="6">
        <x:f>M6043*L6043/100</x:f>
      </x:c>
      <x:c r="O6043" s="6">
        <x:f>H6043-N6043</x:f>
      </x:c>
    </x:row>
    <x:row r="6044" spans="1:25">
      <x:c r="A6044" s="0" t="s">
        <x:v>55</x:v>
      </x:c>
      <x:c r="B6044" s="0" t="n">
        <x:v>3375</x:v>
      </x:c>
      <x:c r="C6044" s="0" t="s">
        <x:v>21</x:v>
      </x:c>
      <x:c r="D6044" s="0" t="s">
        <x:v>22</x:v>
      </x:c>
      <x:c r="E6044" s="0" t="s">
        <x:v>74</x:v>
      </x:c>
      <x:c r="F6044" s="0" t="s">
        <x:v>20</x:v>
      </x:c>
      <x:c r="G6044" s="0" t="n">
        <x:v>173</x:v>
      </x:c>
      <x:c r="H6044" s="4" t="n">
        <x:v>50.4</x:v>
      </x:c>
      <x:c r="I6044" s="4" t="n">
        <x:v>173</x:v>
      </x:c>
      <x:c r="J6044" s="4" t="n">
        <x:v>0.291</x:v>
      </x:c>
      <x:c r="K6044" s="4">
        <x:f>I6044*J6044</x:f>
      </x:c>
      <x:c r="L6044" s="4" t="n">
        <x:v>195.796</x:v>
      </x:c>
      <x:c r="M6044" s="5">
        <x:f>J6044/2.057*100</x:f>
      </x:c>
      <x:c r="N6044" s="6">
        <x:f>M6044*L6044/100</x:f>
      </x:c>
      <x:c r="O6044" s="6">
        <x:f>H6044-N6044</x:f>
      </x:c>
    </x:row>
    <x:row r="6045" spans="1:25">
      <x:c r="A6045" s="0" t="s">
        <x:v>55</x:v>
      </x:c>
      <x:c r="B6045" s="0" t="n">
        <x:v>3375</x:v>
      </x:c>
      <x:c r="C6045" s="0" t="s">
        <x:v>21</x:v>
      </x:c>
      <x:c r="D6045" s="0" t="s">
        <x:v>22</x:v>
      </x:c>
      <x:c r="E6045" s="0" t="s">
        <x:v>74</x:v>
      </x:c>
      <x:c r="F6045" s="0" t="s">
        <x:v>20</x:v>
      </x:c>
      <x:c r="G6045" s="0" t="n">
        <x:v>173</x:v>
      </x:c>
      <x:c r="H6045" s="4" t="n">
        <x:v>50.4</x:v>
      </x:c>
      <x:c r="I6045" s="4" t="n">
        <x:v>173</x:v>
      </x:c>
      <x:c r="J6045" s="4" t="n">
        <x:v>0.291</x:v>
      </x:c>
      <x:c r="K6045" s="4">
        <x:f>I6045*J6045</x:f>
      </x:c>
      <x:c r="L6045" s="4" t="n">
        <x:v>195.796</x:v>
      </x:c>
      <x:c r="M6045" s="5">
        <x:f>J6045/2.057*100</x:f>
      </x:c>
      <x:c r="N6045" s="6">
        <x:f>M6045*L6045/100</x:f>
      </x:c>
      <x:c r="O6045" s="6">
        <x:f>H6045-N6045</x:f>
      </x:c>
    </x:row>
    <x:row r="6046" spans="1:25">
      <x:c r="A6046" s="0" t="s">
        <x:v>55</x:v>
      </x:c>
      <x:c r="B6046" s="0" t="n">
        <x:v>3375</x:v>
      </x:c>
      <x:c r="C6046" s="0" t="s">
        <x:v>21</x:v>
      </x:c>
      <x:c r="D6046" s="0" t="s">
        <x:v>22</x:v>
      </x:c>
      <x:c r="E6046" s="0" t="s">
        <x:v>74</x:v>
      </x:c>
      <x:c r="F6046" s="0" t="s">
        <x:v>20</x:v>
      </x:c>
      <x:c r="G6046" s="0" t="n">
        <x:v>173</x:v>
      </x:c>
      <x:c r="H6046" s="4" t="n">
        <x:v>50.4</x:v>
      </x:c>
      <x:c r="I6046" s="4" t="n">
        <x:v>173</x:v>
      </x:c>
      <x:c r="J6046" s="4" t="n">
        <x:v>0.291</x:v>
      </x:c>
      <x:c r="K6046" s="4">
        <x:f>I6046*J6046</x:f>
      </x:c>
      <x:c r="L6046" s="4" t="n">
        <x:v>195.796</x:v>
      </x:c>
      <x:c r="M6046" s="5">
        <x:f>J6046/2.057*100</x:f>
      </x:c>
      <x:c r="N6046" s="6">
        <x:f>M6046*L6046/100</x:f>
      </x:c>
      <x:c r="O6046" s="6">
        <x:f>H6046-N6046</x:f>
      </x:c>
    </x:row>
    <x:row r="6047" spans="1:25">
      <x:c r="A6047" s="0" t="s">
        <x:v>55</x:v>
      </x:c>
      <x:c r="B6047" s="0" t="n">
        <x:v>3375</x:v>
      </x:c>
      <x:c r="C6047" s="0" t="s">
        <x:v>21</x:v>
      </x:c>
      <x:c r="D6047" s="0" t="s">
        <x:v>33</x:v>
      </x:c>
      <x:c r="E6047" s="0" t="s">
        <x:v>73</x:v>
      </x:c>
      <x:c r="F6047" s="0" t="s">
        <x:v>26</x:v>
      </x:c>
      <x:c r="G6047" s="0" t="n">
        <x:v>173</x:v>
      </x:c>
      <x:c r="H6047" s="4" t="n">
        <x:v>13.5</x:v>
      </x:c>
      <x:c r="I6047" s="4" t="n">
        <x:v>173</x:v>
      </x:c>
      <x:c r="J6047" s="4" t="n">
        <x:v>0.078</x:v>
      </x:c>
      <x:c r="K6047" s="4">
        <x:f>I6047*J6047</x:f>
      </x:c>
      <x:c r="L6047" s="4" t="n">
        <x:v>195.796</x:v>
      </x:c>
      <x:c r="M6047" s="5">
        <x:f>J6047/2.057*100</x:f>
      </x:c>
      <x:c r="N6047" s="6">
        <x:f>M6047*L6047/100</x:f>
      </x:c>
      <x:c r="O6047" s="6">
        <x:f>H6047-N6047</x:f>
      </x:c>
    </x:row>
    <x:row r="6048" spans="1:25">
      <x:c r="A6048" s="0" t="s">
        <x:v>55</x:v>
      </x:c>
      <x:c r="B6048" s="0" t="n">
        <x:v>3375</x:v>
      </x:c>
      <x:c r="C6048" s="0" t="s">
        <x:v>21</x:v>
      </x:c>
      <x:c r="D6048" s="0" t="s">
        <x:v>36</x:v>
      </x:c>
      <x:c r="E6048" s="0" t="s">
        <x:v>75</x:v>
      </x:c>
      <x:c r="F6048" s="0" t="s">
        <x:v>26</x:v>
      </x:c>
      <x:c r="G6048" s="0" t="n">
        <x:v>173</x:v>
      </x:c>
      <x:c r="H6048" s="4" t="n">
        <x:v>72.661</x:v>
      </x:c>
      <x:c r="I6048" s="4" t="n">
        <x:v>173</x:v>
      </x:c>
      <x:c r="J6048" s="4" t="n">
        <x:v>0.42</x:v>
      </x:c>
      <x:c r="K6048" s="4">
        <x:f>I6048*J6048</x:f>
      </x:c>
      <x:c r="L6048" s="4" t="n">
        <x:v>195.796</x:v>
      </x:c>
      <x:c r="M6048" s="5">
        <x:f>J6048/2.057*100</x:f>
      </x:c>
      <x:c r="N6048" s="6">
        <x:f>M6048*L6048/100</x:f>
      </x:c>
      <x:c r="O6048" s="6">
        <x:f>H6048-N6048</x:f>
      </x:c>
    </x:row>
    <x:row r="6049" spans="1:25">
      <x:c r="A6049" s="0" t="s">
        <x:v>55</x:v>
      </x:c>
      <x:c r="B6049" s="0" t="n">
        <x:v>3375</x:v>
      </x:c>
      <x:c r="C6049" s="0" t="s">
        <x:v>21</x:v>
      </x:c>
      <x:c r="D6049" s="0" t="s">
        <x:v>36</x:v>
      </x:c>
      <x:c r="E6049" s="0" t="s">
        <x:v>76</x:v>
      </x:c>
      <x:c r="F6049" s="0" t="s">
        <x:v>26</x:v>
      </x:c>
      <x:c r="G6049" s="0" t="n">
        <x:v>173</x:v>
      </x:c>
      <x:c r="H6049" s="4" t="n">
        <x:v>72.66</x:v>
      </x:c>
      <x:c r="I6049" s="4" t="n">
        <x:v>173</x:v>
      </x:c>
      <x:c r="J6049" s="4" t="n">
        <x:v>0.42</x:v>
      </x:c>
      <x:c r="K6049" s="4">
        <x:f>I6049*J6049</x:f>
      </x:c>
      <x:c r="L6049" s="4" t="n">
        <x:v>195.796</x:v>
      </x:c>
      <x:c r="M6049" s="5">
        <x:f>J6049/2.057*100</x:f>
      </x:c>
      <x:c r="N6049" s="6">
        <x:f>M6049*L6049/100</x:f>
      </x:c>
      <x:c r="O6049" s="6">
        <x:f>H6049-N6049</x:f>
      </x:c>
    </x:row>
    <x:row r="6050" spans="1:25">
      <x:c r="A6050" s="0" t="s">
        <x:v>41</x:v>
      </x:c>
      <x:c r="B6050" s="0" t="n">
        <x:v>3383</x:v>
      </x:c>
      <x:c r="C6050" s="0" t="s">
        <x:v>21</x:v>
      </x:c>
      <x:c r="D6050" s="0" t="s">
        <x:v>42</x:v>
      </x:c>
      <x:c r="E6050" s="0" t="s">
        <x:v>44</x:v>
      </x:c>
      <x:c r="F6050" s="0" t="s">
        <x:v>20</x:v>
      </x:c>
      <x:c r="G6050" s="0" t="n">
        <x:v>60</x:v>
      </x:c>
      <x:c r="H6050" s="4" t="n">
        <x:v>18</x:v>
      </x:c>
      <x:c r="I6050" s="4" t="n">
        <x:v>60</x:v>
      </x:c>
      <x:c r="J6050" s="4" t="n">
        <x:v>0.3</x:v>
      </x:c>
      <x:c r="K6050" s="4">
        <x:f>I6050*J6050</x:f>
      </x:c>
      <x:c r="L6050" s="4" t="n">
        <x:v>203.592</x:v>
      </x:c>
      <x:c r="M6050" s="5">
        <x:f>J6050/3.83*100</x:f>
      </x:c>
      <x:c r="N6050" s="6">
        <x:f>M6050*L6050/100</x:f>
      </x:c>
      <x:c r="O6050" s="6">
        <x:f>H6050-N6050</x:f>
      </x:c>
    </x:row>
    <x:row r="6051" spans="1:25">
      <x:c r="A6051" s="0" t="s">
        <x:v>41</x:v>
      </x:c>
      <x:c r="B6051" s="0" t="n">
        <x:v>3383</x:v>
      </x:c>
      <x:c r="C6051" s="0" t="s">
        <x:v>21</x:v>
      </x:c>
      <x:c r="D6051" s="0" t="s">
        <x:v>42</x:v>
      </x:c>
      <x:c r="E6051" s="0" t="s">
        <x:v>43</x:v>
      </x:c>
      <x:c r="F6051" s="0" t="s">
        <x:v>20</x:v>
      </x:c>
      <x:c r="G6051" s="0" t="n">
        <x:v>60</x:v>
      </x:c>
      <x:c r="H6051" s="4" t="n">
        <x:v>18</x:v>
      </x:c>
      <x:c r="I6051" s="4" t="n">
        <x:v>60</x:v>
      </x:c>
      <x:c r="J6051" s="4" t="n">
        <x:v>0.3</x:v>
      </x:c>
      <x:c r="K6051" s="4">
        <x:f>I6051*J6051</x:f>
      </x:c>
      <x:c r="L6051" s="4" t="n">
        <x:v>203.592</x:v>
      </x:c>
      <x:c r="M6051" s="5">
        <x:f>J6051/3.83*100</x:f>
      </x:c>
      <x:c r="N6051" s="6">
        <x:f>M6051*L6051/100</x:f>
      </x:c>
      <x:c r="O6051" s="6">
        <x:f>H6051-N6051</x:f>
      </x:c>
    </x:row>
    <x:row r="6052" spans="1:25">
      <x:c r="A6052" s="0" t="s">
        <x:v>41</x:v>
      </x:c>
      <x:c r="B6052" s="0" t="n">
        <x:v>3383</x:v>
      </x:c>
      <x:c r="C6052" s="0" t="s">
        <x:v>21</x:v>
      </x:c>
      <x:c r="D6052" s="0" t="s">
        <x:v>33</x:v>
      </x:c>
      <x:c r="E6052" s="0" t="s">
        <x:v>45</x:v>
      </x:c>
      <x:c r="F6052" s="0" t="s">
        <x:v>26</x:v>
      </x:c>
      <x:c r="G6052" s="0" t="n">
        <x:v>60</x:v>
      </x:c>
      <x:c r="H6052" s="4" t="n">
        <x:v>88.8</x:v>
      </x:c>
      <x:c r="I6052" s="4" t="n">
        <x:v>60</x:v>
      </x:c>
      <x:c r="J6052" s="4" t="n">
        <x:v>1.48</x:v>
      </x:c>
      <x:c r="K6052" s="4">
        <x:f>I6052*J6052</x:f>
      </x:c>
      <x:c r="L6052" s="4" t="n">
        <x:v>203.592</x:v>
      </x:c>
      <x:c r="M6052" s="5">
        <x:f>J6052/3.83*100</x:f>
      </x:c>
      <x:c r="N6052" s="6">
        <x:f>M6052*L6052/100</x:f>
      </x:c>
      <x:c r="O6052" s="6">
        <x:f>H6052-N6052</x:f>
      </x:c>
    </x:row>
    <x:row r="6053" spans="1:25">
      <x:c r="A6053" s="0" t="s">
        <x:v>41</x:v>
      </x:c>
      <x:c r="B6053" s="0" t="n">
        <x:v>3383</x:v>
      </x:c>
      <x:c r="C6053" s="0" t="s">
        <x:v>21</x:v>
      </x:c>
      <x:c r="D6053" s="0" t="s">
        <x:v>150</x:v>
      </x:c>
      <x:c r="E6053" s="0" t="s">
        <x:v>46</x:v>
      </x:c>
      <x:c r="F6053" s="0" t="s">
        <x:v>26</x:v>
      </x:c>
      <x:c r="G6053" s="0" t="n">
        <x:v>60</x:v>
      </x:c>
      <x:c r="H6053" s="4" t="n">
        <x:v>105</x:v>
      </x:c>
      <x:c r="I6053" s="4" t="n">
        <x:v>60</x:v>
      </x:c>
      <x:c r="J6053" s="4" t="n">
        <x:v>1.75</x:v>
      </x:c>
      <x:c r="K6053" s="4">
        <x:f>I6053*J6053</x:f>
      </x:c>
      <x:c r="L6053" s="4" t="n">
        <x:v>203.592</x:v>
      </x:c>
      <x:c r="M6053" s="5">
        <x:f>J6053/3.83*100</x:f>
      </x:c>
      <x:c r="N6053" s="6">
        <x:f>M6053*L6053/100</x:f>
      </x:c>
      <x:c r="O6053" s="6">
        <x:f>H6053-N6053</x:f>
      </x:c>
    </x:row>
    <x:row r="6054" spans="1:25">
      <x:c r="A6054" s="0" t="s">
        <x:v>80</x:v>
      </x:c>
      <x:c r="B6054" s="0" t="n">
        <x:v>3384</x:v>
      </x:c>
      <x:c r="C6054" s="0" t="s">
        <x:v>21</x:v>
      </x:c>
      <x:c r="D6054" s="0" t="s">
        <x:v>42</x:v>
      </x:c>
      <x:c r="E6054" s="0" t="s">
        <x:v>44</x:v>
      </x:c>
      <x:c r="F6054" s="0" t="s">
        <x:v>20</x:v>
      </x:c>
      <x:c r="G6054" s="0" t="n">
        <x:v>30</x:v>
      </x:c>
      <x:c r="H6054" s="4" t="n">
        <x:v>9</x:v>
      </x:c>
      <x:c r="I6054" s="4" t="n">
        <x:v>30</x:v>
      </x:c>
      <x:c r="J6054" s="4" t="n">
        <x:v>0.3</x:v>
      </x:c>
      <x:c r="K6054" s="4">
        <x:f>I6054*J6054</x:f>
      </x:c>
      <x:c r="L6054" s="4" t="n">
        <x:v>104.001</x:v>
      </x:c>
      <x:c r="M6054" s="5">
        <x:f>J6054/3.83*100</x:f>
      </x:c>
      <x:c r="N6054" s="6">
        <x:f>M6054*L6054/100</x:f>
      </x:c>
      <x:c r="O6054" s="6">
        <x:f>H6054-N6054</x:f>
      </x:c>
    </x:row>
    <x:row r="6055" spans="1:25">
      <x:c r="A6055" s="0" t="s">
        <x:v>80</x:v>
      </x:c>
      <x:c r="B6055" s="0" t="n">
        <x:v>3384</x:v>
      </x:c>
      <x:c r="C6055" s="0" t="s">
        <x:v>21</x:v>
      </x:c>
      <x:c r="D6055" s="0" t="s">
        <x:v>42</x:v>
      </x:c>
      <x:c r="E6055" s="0" t="s">
        <x:v>43</x:v>
      </x:c>
      <x:c r="F6055" s="0" t="s">
        <x:v>20</x:v>
      </x:c>
      <x:c r="G6055" s="0" t="n">
        <x:v>30</x:v>
      </x:c>
      <x:c r="H6055" s="4" t="n">
        <x:v>9</x:v>
      </x:c>
      <x:c r="I6055" s="4" t="n">
        <x:v>30</x:v>
      </x:c>
      <x:c r="J6055" s="4" t="n">
        <x:v>0.3</x:v>
      </x:c>
      <x:c r="K6055" s="4">
        <x:f>I6055*J6055</x:f>
      </x:c>
      <x:c r="L6055" s="4" t="n">
        <x:v>104.001</x:v>
      </x:c>
      <x:c r="M6055" s="5">
        <x:f>J6055/3.83*100</x:f>
      </x:c>
      <x:c r="N6055" s="6">
        <x:f>M6055*L6055/100</x:f>
      </x:c>
      <x:c r="O6055" s="6">
        <x:f>H6055-N6055</x:f>
      </x:c>
    </x:row>
    <x:row r="6056" spans="1:25">
      <x:c r="A6056" s="0" t="s">
        <x:v>80</x:v>
      </x:c>
      <x:c r="B6056" s="0" t="n">
        <x:v>3384</x:v>
      </x:c>
      <x:c r="C6056" s="0" t="s">
        <x:v>21</x:v>
      </x:c>
      <x:c r="D6056" s="0" t="s">
        <x:v>33</x:v>
      </x:c>
      <x:c r="E6056" s="0" t="s">
        <x:v>45</x:v>
      </x:c>
      <x:c r="F6056" s="0" t="s">
        <x:v>26</x:v>
      </x:c>
      <x:c r="G6056" s="0" t="n">
        <x:v>30</x:v>
      </x:c>
      <x:c r="H6056" s="4" t="n">
        <x:v>40.402</x:v>
      </x:c>
      <x:c r="I6056" s="4" t="n">
        <x:v>30</x:v>
      </x:c>
      <x:c r="J6056" s="4" t="n">
        <x:v>1.48</x:v>
      </x:c>
      <x:c r="K6056" s="4">
        <x:f>I6056*J6056</x:f>
      </x:c>
      <x:c r="L6056" s="4" t="n">
        <x:v>104.001</x:v>
      </x:c>
      <x:c r="M6056" s="5">
        <x:f>J6056/3.83*100</x:f>
      </x:c>
      <x:c r="N6056" s="6">
        <x:f>M6056*L6056/100</x:f>
      </x:c>
      <x:c r="O6056" s="6">
        <x:f>H6056-N6056</x:f>
      </x:c>
    </x:row>
    <x:row r="6057" spans="1:25">
      <x:c r="A6057" s="0" t="s">
        <x:v>80</x:v>
      </x:c>
      <x:c r="B6057" s="0" t="n">
        <x:v>3384</x:v>
      </x:c>
      <x:c r="C6057" s="0" t="s">
        <x:v>21</x:v>
      </x:c>
      <x:c r="D6057" s="0" t="s">
        <x:v>150</x:v>
      </x:c>
      <x:c r="E6057" s="0" t="s">
        <x:v>46</x:v>
      </x:c>
      <x:c r="F6057" s="0" t="s">
        <x:v>26</x:v>
      </x:c>
      <x:c r="G6057" s="0" t="n">
        <x:v>30</x:v>
      </x:c>
      <x:c r="H6057" s="4" t="n">
        <x:v>49.701</x:v>
      </x:c>
      <x:c r="I6057" s="4" t="n">
        <x:v>30</x:v>
      </x:c>
      <x:c r="J6057" s="4" t="n">
        <x:v>1.75</x:v>
      </x:c>
      <x:c r="K6057" s="4">
        <x:f>I6057*J6057</x:f>
      </x:c>
      <x:c r="L6057" s="4" t="n">
        <x:v>104.001</x:v>
      </x:c>
      <x:c r="M6057" s="5">
        <x:f>J6057/3.83*100</x:f>
      </x:c>
      <x:c r="N6057" s="6">
        <x:f>M6057*L6057/100</x:f>
      </x:c>
      <x:c r="O6057" s="6">
        <x:f>H6057-N6057</x:f>
      </x:c>
    </x:row>
    <x:row r="6058" spans="1:25">
      <x:c r="A6058" s="0" t="s">
        <x:v>81</x:v>
      </x:c>
      <x:c r="B6058" s="0" t="n">
        <x:v>3385</x:v>
      </x:c>
      <x:c r="C6058" s="0" t="s">
        <x:v>21</x:v>
      </x:c>
      <x:c r="D6058" s="0" t="s">
        <x:v>42</x:v>
      </x:c>
      <x:c r="E6058" s="0" t="s">
        <x:v>44</x:v>
      </x:c>
      <x:c r="F6058" s="0" t="s">
        <x:v>20</x:v>
      </x:c>
      <x:c r="G6058" s="0" t="n">
        <x:v>30</x:v>
      </x:c>
      <x:c r="H6058" s="4" t="n">
        <x:v>9</x:v>
      </x:c>
      <x:c r="I6058" s="4" t="n">
        <x:v>30</x:v>
      </x:c>
      <x:c r="J6058" s="4" t="n">
        <x:v>0.3</x:v>
      </x:c>
      <x:c r="K6058" s="4">
        <x:f>I6058*J6058</x:f>
      </x:c>
      <x:c r="L6058" s="4" t="n">
        <x:v>105.79</x:v>
      </x:c>
      <x:c r="M6058" s="5">
        <x:f>J6058/3.83*100</x:f>
      </x:c>
      <x:c r="N6058" s="6">
        <x:f>M6058*L6058/100</x:f>
      </x:c>
      <x:c r="O6058" s="6">
        <x:f>H6058-N6058</x:f>
      </x:c>
    </x:row>
    <x:row r="6059" spans="1:25">
      <x:c r="A6059" s="0" t="s">
        <x:v>81</x:v>
      </x:c>
      <x:c r="B6059" s="0" t="n">
        <x:v>3385</x:v>
      </x:c>
      <x:c r="C6059" s="0" t="s">
        <x:v>21</x:v>
      </x:c>
      <x:c r="D6059" s="0" t="s">
        <x:v>42</x:v>
      </x:c>
      <x:c r="E6059" s="0" t="s">
        <x:v>43</x:v>
      </x:c>
      <x:c r="F6059" s="0" t="s">
        <x:v>20</x:v>
      </x:c>
      <x:c r="G6059" s="0" t="n">
        <x:v>30</x:v>
      </x:c>
      <x:c r="H6059" s="4" t="n">
        <x:v>9</x:v>
      </x:c>
      <x:c r="I6059" s="4" t="n">
        <x:v>30</x:v>
      </x:c>
      <x:c r="J6059" s="4" t="n">
        <x:v>0.3</x:v>
      </x:c>
      <x:c r="K6059" s="4">
        <x:f>I6059*J6059</x:f>
      </x:c>
      <x:c r="L6059" s="4" t="n">
        <x:v>105.79</x:v>
      </x:c>
      <x:c r="M6059" s="5">
        <x:f>J6059/3.83*100</x:f>
      </x:c>
      <x:c r="N6059" s="6">
        <x:f>M6059*L6059/100</x:f>
      </x:c>
      <x:c r="O6059" s="6">
        <x:f>H6059-N6059</x:f>
      </x:c>
    </x:row>
    <x:row r="6060" spans="1:25">
      <x:c r="A6060" s="0" t="s">
        <x:v>81</x:v>
      </x:c>
      <x:c r="B6060" s="0" t="n">
        <x:v>3385</x:v>
      </x:c>
      <x:c r="C6060" s="0" t="s">
        <x:v>21</x:v>
      </x:c>
      <x:c r="D6060" s="0" t="s">
        <x:v>33</x:v>
      </x:c>
      <x:c r="E6060" s="0" t="s">
        <x:v>45</x:v>
      </x:c>
      <x:c r="F6060" s="0" t="s">
        <x:v>26</x:v>
      </x:c>
      <x:c r="G6060" s="0" t="n">
        <x:v>30</x:v>
      </x:c>
      <x:c r="H6060" s="4" t="n">
        <x:v>44.4</x:v>
      </x:c>
      <x:c r="I6060" s="4" t="n">
        <x:v>30</x:v>
      </x:c>
      <x:c r="J6060" s="4" t="n">
        <x:v>1.48</x:v>
      </x:c>
      <x:c r="K6060" s="4">
        <x:f>I6060*J6060</x:f>
      </x:c>
      <x:c r="L6060" s="4" t="n">
        <x:v>105.79</x:v>
      </x:c>
      <x:c r="M6060" s="5">
        <x:f>J6060/3.83*100</x:f>
      </x:c>
      <x:c r="N6060" s="6">
        <x:f>M6060*L6060/100</x:f>
      </x:c>
      <x:c r="O6060" s="6">
        <x:f>H6060-N6060</x:f>
      </x:c>
    </x:row>
    <x:row r="6061" spans="1:25">
      <x:c r="A6061" s="0" t="s">
        <x:v>81</x:v>
      </x:c>
      <x:c r="B6061" s="0" t="n">
        <x:v>3385</x:v>
      </x:c>
      <x:c r="C6061" s="0" t="s">
        <x:v>21</x:v>
      </x:c>
      <x:c r="D6061" s="0" t="s">
        <x:v>150</x:v>
      </x:c>
      <x:c r="E6061" s="0" t="s">
        <x:v>46</x:v>
      </x:c>
      <x:c r="F6061" s="0" t="s">
        <x:v>26</x:v>
      </x:c>
      <x:c r="G6061" s="0" t="n">
        <x:v>30</x:v>
      </x:c>
      <x:c r="H6061" s="4" t="n">
        <x:v>52.5</x:v>
      </x:c>
      <x:c r="I6061" s="4" t="n">
        <x:v>30</x:v>
      </x:c>
      <x:c r="J6061" s="4" t="n">
        <x:v>1.75</x:v>
      </x:c>
      <x:c r="K6061" s="4">
        <x:f>I6061*J6061</x:f>
      </x:c>
      <x:c r="L6061" s="4" t="n">
        <x:v>105.79</x:v>
      </x:c>
      <x:c r="M6061" s="5">
        <x:f>J6061/3.83*100</x:f>
      </x:c>
      <x:c r="N6061" s="6">
        <x:f>M6061*L6061/100</x:f>
      </x:c>
      <x:c r="O6061" s="6">
        <x:f>H6061-N6061</x:f>
      </x:c>
    </x:row>
    <x:row r="6062" spans="1:25">
      <x:c r="A6062" s="0" t="s">
        <x:v>66</x:v>
      </x:c>
      <x:c r="B6062" s="0" t="n">
        <x:v>3397</x:v>
      </x:c>
      <x:c r="C6062" s="0" t="s">
        <x:v>21</x:v>
      </x:c>
      <x:c r="D6062" s="0" t="s">
        <x:v>22</x:v>
      </x:c>
      <x:c r="E6062" s="0" t="s">
        <x:v>23</x:v>
      </x:c>
      <x:c r="F6062" s="0" t="s">
        <x:v>20</x:v>
      </x:c>
      <x:c r="G6062" s="0" t="n">
        <x:v>117</x:v>
      </x:c>
      <x:c r="H6062" s="4" t="n">
        <x:v>43.384</x:v>
      </x:c>
      <x:c r="I6062" s="4" t="n">
        <x:v>117</x:v>
      </x:c>
      <x:c r="J6062" s="4" t="n">
        <x:v>0.371</x:v>
      </x:c>
      <x:c r="K6062" s="4">
        <x:f>I6062*J6062</x:f>
      </x:c>
      <x:c r="L6062" s="4" t="n">
        <x:v>261.415</x:v>
      </x:c>
      <x:c r="M6062" s="5">
        <x:f>J6062/3.234*100</x:f>
      </x:c>
      <x:c r="N6062" s="6">
        <x:f>M6062*L6062/100</x:f>
      </x:c>
      <x:c r="O6062" s="6">
        <x:f>H6062-N6062</x:f>
      </x:c>
    </x:row>
    <x:row r="6063" spans="1:25">
      <x:c r="A6063" s="0" t="s">
        <x:v>66</x:v>
      </x:c>
      <x:c r="B6063" s="0" t="n">
        <x:v>3397</x:v>
      </x:c>
      <x:c r="C6063" s="0" t="s">
        <x:v>21</x:v>
      </x:c>
      <x:c r="D6063" s="0" t="s">
        <x:v>22</x:v>
      </x:c>
      <x:c r="E6063" s="0" t="s">
        <x:v>23</x:v>
      </x:c>
      <x:c r="F6063" s="0" t="s">
        <x:v>20</x:v>
      </x:c>
      <x:c r="G6063" s="0" t="n">
        <x:v>117</x:v>
      </x:c>
      <x:c r="H6063" s="4" t="n">
        <x:v>39.897</x:v>
      </x:c>
      <x:c r="I6063" s="4" t="n">
        <x:v>117</x:v>
      </x:c>
      <x:c r="J6063" s="4" t="n">
        <x:v>0.341</x:v>
      </x:c>
      <x:c r="K6063" s="4">
        <x:f>I6063*J6063</x:f>
      </x:c>
      <x:c r="L6063" s="4" t="n">
        <x:v>261.415</x:v>
      </x:c>
      <x:c r="M6063" s="5">
        <x:f>J6063/3.234*100</x:f>
      </x:c>
      <x:c r="N6063" s="6">
        <x:f>M6063*L6063/100</x:f>
      </x:c>
      <x:c r="O6063" s="6">
        <x:f>H6063-N6063</x:f>
      </x:c>
    </x:row>
    <x:row r="6064" spans="1:25">
      <x:c r="A6064" s="0" t="s">
        <x:v>66</x:v>
      </x:c>
      <x:c r="B6064" s="0" t="n">
        <x:v>3397</x:v>
      </x:c>
      <x:c r="C6064" s="0" t="s">
        <x:v>21</x:v>
      </x:c>
      <x:c r="D6064" s="0" t="s">
        <x:v>22</x:v>
      </x:c>
      <x:c r="E6064" s="0" t="s">
        <x:v>23</x:v>
      </x:c>
      <x:c r="F6064" s="0" t="s">
        <x:v>20</x:v>
      </x:c>
      <x:c r="G6064" s="0" t="n">
        <x:v>117</x:v>
      </x:c>
      <x:c r="H6064" s="4" t="n">
        <x:v>43.384</x:v>
      </x:c>
      <x:c r="I6064" s="4" t="n">
        <x:v>117</x:v>
      </x:c>
      <x:c r="J6064" s="4" t="n">
        <x:v>0.371</x:v>
      </x:c>
      <x:c r="K6064" s="4">
        <x:f>I6064*J6064</x:f>
      </x:c>
      <x:c r="L6064" s="4" t="n">
        <x:v>261.415</x:v>
      </x:c>
      <x:c r="M6064" s="5">
        <x:f>J6064/3.234*100</x:f>
      </x:c>
      <x:c r="N6064" s="6">
        <x:f>M6064*L6064/100</x:f>
      </x:c>
      <x:c r="O6064" s="6">
        <x:f>H6064-N6064</x:f>
      </x:c>
    </x:row>
    <x:row r="6065" spans="1:25">
      <x:c r="A6065" s="0" t="s">
        <x:v>66</x:v>
      </x:c>
      <x:c r="B6065" s="0" t="n">
        <x:v>3397</x:v>
      </x:c>
      <x:c r="C6065" s="0" t="s">
        <x:v>21</x:v>
      </x:c>
      <x:c r="D6065" s="0" t="s">
        <x:v>22</x:v>
      </x:c>
      <x:c r="E6065" s="0" t="s">
        <x:v>23</x:v>
      </x:c>
      <x:c r="F6065" s="0" t="s">
        <x:v>20</x:v>
      </x:c>
      <x:c r="G6065" s="0" t="n">
        <x:v>117</x:v>
      </x:c>
      <x:c r="H6065" s="4" t="n">
        <x:v>43.384</x:v>
      </x:c>
      <x:c r="I6065" s="4" t="n">
        <x:v>117</x:v>
      </x:c>
      <x:c r="J6065" s="4" t="n">
        <x:v>0.371</x:v>
      </x:c>
      <x:c r="K6065" s="4">
        <x:f>I6065*J6065</x:f>
      </x:c>
      <x:c r="L6065" s="4" t="n">
        <x:v>261.415</x:v>
      </x:c>
      <x:c r="M6065" s="5">
        <x:f>J6065/3.234*100</x:f>
      </x:c>
      <x:c r="N6065" s="6">
        <x:f>M6065*L6065/100</x:f>
      </x:c>
      <x:c r="O6065" s="6">
        <x:f>H6065-N6065</x:f>
      </x:c>
    </x:row>
    <x:row r="6066" spans="1:25">
      <x:c r="A6066" s="0" t="s">
        <x:v>66</x:v>
      </x:c>
      <x:c r="B6066" s="0" t="n">
        <x:v>3397</x:v>
      </x:c>
      <x:c r="C6066" s="0" t="s">
        <x:v>21</x:v>
      </x:c>
      <x:c r="D6066" s="0" t="s">
        <x:v>28</x:v>
      </x:c>
      <x:c r="E6066" s="0" t="s">
        <x:v>19</x:v>
      </x:c>
      <x:c r="F6066" s="0" t="s">
        <x:v>26</x:v>
      </x:c>
      <x:c r="G6066" s="0" t="n">
        <x:v>117</x:v>
      </x:c>
      <x:c r="H6066" s="4" t="n">
        <x:v>30.425</x:v>
      </x:c>
      <x:c r="I6066" s="4" t="n">
        <x:v>117</x:v>
      </x:c>
      <x:c r="J6066" s="4" t="n">
        <x:v>0.26</x:v>
      </x:c>
      <x:c r="K6066" s="4">
        <x:f>I6066*J6066</x:f>
      </x:c>
      <x:c r="L6066" s="4" t="n">
        <x:v>261.415</x:v>
      </x:c>
      <x:c r="M6066" s="5">
        <x:f>J6066/3.234*100</x:f>
      </x:c>
      <x:c r="N6066" s="6">
        <x:f>M6066*L6066/100</x:f>
      </x:c>
      <x:c r="O6066" s="6">
        <x:f>H6066-N6066</x:f>
      </x:c>
    </x:row>
    <x:row r="6067" spans="1:25">
      <x:c r="A6067" s="0" t="s">
        <x:v>66</x:v>
      </x:c>
      <x:c r="B6067" s="0" t="n">
        <x:v>3397</x:v>
      </x:c>
      <x:c r="C6067" s="0" t="s">
        <x:v>21</x:v>
      </x:c>
      <x:c r="D6067" s="0" t="s">
        <x:v>28</x:v>
      </x:c>
      <x:c r="E6067" s="0" t="s">
        <x:v>23</x:v>
      </x:c>
      <x:c r="F6067" s="0" t="s">
        <x:v>26</x:v>
      </x:c>
      <x:c r="G6067" s="0" t="n">
        <x:v>117</x:v>
      </x:c>
      <x:c r="H6067" s="4" t="n">
        <x:v>177.84</x:v>
      </x:c>
      <x:c r="I6067" s="4" t="n">
        <x:v>117</x:v>
      </x:c>
      <x:c r="J6067" s="4" t="n">
        <x:v>1.52</x:v>
      </x:c>
      <x:c r="K6067" s="4">
        <x:f>I6067*J6067</x:f>
      </x:c>
      <x:c r="L6067" s="4" t="n">
        <x:v>261.415</x:v>
      </x:c>
      <x:c r="M6067" s="5">
        <x:f>J6067/3.234*100</x:f>
      </x:c>
      <x:c r="N6067" s="6">
        <x:f>M6067*L6067/100</x:f>
      </x:c>
      <x:c r="O6067" s="6">
        <x:f>H6067-N6067</x:f>
      </x:c>
    </x:row>
    <x:row r="6068" spans="1:25">
      <x:c r="A6068" s="0" t="s">
        <x:v>131</x:v>
      </x:c>
      <x:c r="B6068" s="0" t="n">
        <x:v>3398</x:v>
      </x:c>
      <x:c r="C6068" s="0" t="s">
        <x:v>21</x:v>
      </x:c>
      <x:c r="D6068" s="0" t="s">
        <x:v>22</x:v>
      </x:c>
      <x:c r="E6068" s="0" t="s">
        <x:v>23</x:v>
      </x:c>
      <x:c r="F6068" s="0" t="s">
        <x:v>20</x:v>
      </x:c>
      <x:c r="G6068" s="0" t="n">
        <x:v>10</x:v>
      </x:c>
      <x:c r="H6068" s="4" t="n">
        <x:v>39.897</x:v>
      </x:c>
      <x:c r="I6068" s="4" t="n">
        <x:v>10</x:v>
      </x:c>
      <x:c r="J6068" s="4" t="n">
        <x:v>3.99</x:v>
      </x:c>
      <x:c r="K6068" s="4">
        <x:f>I6068*J6068</x:f>
      </x:c>
      <x:c r="L6068" s="4" t="n">
        <x:v>22</x:v>
      </x:c>
      <x:c r="M6068" s="5">
        <x:f>J6068/18.436*100</x:f>
      </x:c>
      <x:c r="N6068" s="6">
        <x:f>M6068*L6068/100</x:f>
      </x:c>
      <x:c r="O6068" s="6">
        <x:f>H6068-N6068</x:f>
      </x:c>
    </x:row>
    <x:row r="6069" spans="1:25">
      <x:c r="A6069" s="0" t="s">
        <x:v>131</x:v>
      </x:c>
      <x:c r="B6069" s="0" t="n">
        <x:v>3398</x:v>
      </x:c>
      <x:c r="C6069" s="0" t="s">
        <x:v>21</x:v>
      </x:c>
      <x:c r="D6069" s="0" t="s">
        <x:v>22</x:v>
      </x:c>
      <x:c r="E6069" s="0" t="s">
        <x:v>23</x:v>
      </x:c>
      <x:c r="F6069" s="0" t="s">
        <x:v>20</x:v>
      </x:c>
      <x:c r="G6069" s="0" t="n">
        <x:v>10</x:v>
      </x:c>
      <x:c r="H6069" s="4" t="n">
        <x:v>39.897</x:v>
      </x:c>
      <x:c r="I6069" s="4" t="n">
        <x:v>10</x:v>
      </x:c>
      <x:c r="J6069" s="4" t="n">
        <x:v>3.99</x:v>
      </x:c>
      <x:c r="K6069" s="4">
        <x:f>I6069*J6069</x:f>
      </x:c>
      <x:c r="L6069" s="4" t="n">
        <x:v>22</x:v>
      </x:c>
      <x:c r="M6069" s="5">
        <x:f>J6069/18.436*100</x:f>
      </x:c>
      <x:c r="N6069" s="6">
        <x:f>M6069*L6069/100</x:f>
      </x:c>
      <x:c r="O6069" s="6">
        <x:f>H6069-N6069</x:f>
      </x:c>
    </x:row>
    <x:row r="6070" spans="1:25">
      <x:c r="A6070" s="0" t="s">
        <x:v>131</x:v>
      </x:c>
      <x:c r="B6070" s="0" t="n">
        <x:v>3398</x:v>
      </x:c>
      <x:c r="C6070" s="0" t="s">
        <x:v>21</x:v>
      </x:c>
      <x:c r="D6070" s="0" t="s">
        <x:v>22</x:v>
      </x:c>
      <x:c r="E6070" s="0" t="s">
        <x:v>23</x:v>
      </x:c>
      <x:c r="F6070" s="0" t="s">
        <x:v>20</x:v>
      </x:c>
      <x:c r="G6070" s="0" t="n">
        <x:v>10</x:v>
      </x:c>
      <x:c r="H6070" s="4" t="n">
        <x:v>43.384</x:v>
      </x:c>
      <x:c r="I6070" s="4" t="n">
        <x:v>10</x:v>
      </x:c>
      <x:c r="J6070" s="4" t="n">
        <x:v>4.338</x:v>
      </x:c>
      <x:c r="K6070" s="4">
        <x:f>I6070*J6070</x:f>
      </x:c>
      <x:c r="L6070" s="4" t="n">
        <x:v>22</x:v>
      </x:c>
      <x:c r="M6070" s="5">
        <x:f>J6070/18.436*100</x:f>
      </x:c>
      <x:c r="N6070" s="6">
        <x:f>M6070*L6070/100</x:f>
      </x:c>
      <x:c r="O6070" s="6">
        <x:f>H6070-N6070</x:f>
      </x:c>
    </x:row>
    <x:row r="6071" spans="1:25">
      <x:c r="A6071" s="0" t="s">
        <x:v>131</x:v>
      </x:c>
      <x:c r="B6071" s="0" t="n">
        <x:v>3398</x:v>
      </x:c>
      <x:c r="C6071" s="0" t="s">
        <x:v>21</x:v>
      </x:c>
      <x:c r="D6071" s="0" t="s">
        <x:v>22</x:v>
      </x:c>
      <x:c r="E6071" s="0" t="s">
        <x:v>23</x:v>
      </x:c>
      <x:c r="F6071" s="0" t="s">
        <x:v>20</x:v>
      </x:c>
      <x:c r="G6071" s="0" t="n">
        <x:v>10</x:v>
      </x:c>
      <x:c r="H6071" s="4" t="n">
        <x:v>43.384</x:v>
      </x:c>
      <x:c r="I6071" s="4" t="n">
        <x:v>10</x:v>
      </x:c>
      <x:c r="J6071" s="4" t="n">
        <x:v>4.338</x:v>
      </x:c>
      <x:c r="K6071" s="4">
        <x:f>I6071*J6071</x:f>
      </x:c>
      <x:c r="L6071" s="4" t="n">
        <x:v>22</x:v>
      </x:c>
      <x:c r="M6071" s="5">
        <x:f>J6071/18.436*100</x:f>
      </x:c>
      <x:c r="N6071" s="6">
        <x:f>M6071*L6071/100</x:f>
      </x:c>
      <x:c r="O6071" s="6">
        <x:f>H6071-N6071</x:f>
      </x:c>
    </x:row>
    <x:row r="6072" spans="1:25">
      <x:c r="A6072" s="0" t="s">
        <x:v>131</x:v>
      </x:c>
      <x:c r="B6072" s="0" t="n">
        <x:v>3398</x:v>
      </x:c>
      <x:c r="C6072" s="0" t="s">
        <x:v>21</x:v>
      </x:c>
      <x:c r="D6072" s="0" t="s">
        <x:v>28</x:v>
      </x:c>
      <x:c r="E6072" s="0" t="s">
        <x:v>19</x:v>
      </x:c>
      <x:c r="F6072" s="0" t="s">
        <x:v>26</x:v>
      </x:c>
      <x:c r="G6072" s="0" t="n">
        <x:v>10</x:v>
      </x:c>
      <x:c r="H6072" s="4" t="n">
        <x:v>30.423</x:v>
      </x:c>
      <x:c r="I6072" s="4" t="n">
        <x:v>10</x:v>
      </x:c>
      <x:c r="J6072" s="4" t="n">
        <x:v>0.26</x:v>
      </x:c>
      <x:c r="K6072" s="4">
        <x:f>I6072*J6072</x:f>
      </x:c>
      <x:c r="L6072" s="4" t="n">
        <x:v>22</x:v>
      </x:c>
      <x:c r="M6072" s="5">
        <x:f>J6072/18.436*100</x:f>
      </x:c>
      <x:c r="N6072" s="6">
        <x:f>M6072*L6072/100</x:f>
      </x:c>
      <x:c r="O6072" s="6">
        <x:f>H6072-N6072</x:f>
      </x:c>
    </x:row>
    <x:row r="6073" spans="1:25">
      <x:c r="A6073" s="0" t="s">
        <x:v>131</x:v>
      </x:c>
      <x:c r="B6073" s="0" t="n">
        <x:v>3398</x:v>
      </x:c>
      <x:c r="C6073" s="0" t="s">
        <x:v>21</x:v>
      </x:c>
      <x:c r="D6073" s="0" t="s">
        <x:v>28</x:v>
      </x:c>
      <x:c r="E6073" s="0" t="s">
        <x:v>23</x:v>
      </x:c>
      <x:c r="F6073" s="0" t="s">
        <x:v>26</x:v>
      </x:c>
      <x:c r="G6073" s="0" t="n">
        <x:v>10</x:v>
      </x:c>
      <x:c r="H6073" s="4" t="n">
        <x:v>58.297</x:v>
      </x:c>
      <x:c r="I6073" s="4" t="n">
        <x:v>10</x:v>
      </x:c>
      <x:c r="J6073" s="4" t="n">
        <x:v>1.52</x:v>
      </x:c>
      <x:c r="K6073" s="4">
        <x:f>I6073*J6073</x:f>
      </x:c>
      <x:c r="L6073" s="4" t="n">
        <x:v>22</x:v>
      </x:c>
      <x:c r="M6073" s="5">
        <x:f>J6073/18.436*100</x:f>
      </x:c>
      <x:c r="N6073" s="6">
        <x:f>M6073*L6073/100</x:f>
      </x:c>
      <x:c r="O6073" s="6">
        <x:f>H6073-N6073</x:f>
      </x:c>
    </x:row>
    <x:row r="6074" spans="1:25">
      <x:c r="A6074" s="0" t="s">
        <x:v>68</x:v>
      </x:c>
      <x:c r="B6074" s="0" t="n">
        <x:v>3400</x:v>
      </x:c>
      <x:c r="C6074" s="0" t="s">
        <x:v>21</x:v>
      </x:c>
      <x:c r="D6074" s="0" t="s">
        <x:v>22</x:v>
      </x:c>
      <x:c r="E6074" s="0" t="s">
        <x:v>23</x:v>
      </x:c>
      <x:c r="F6074" s="0" t="s">
        <x:v>20</x:v>
      </x:c>
      <x:c r="G6074" s="0" t="n">
        <x:v>117</x:v>
      </x:c>
      <x:c r="H6074" s="4" t="n">
        <x:v>39.897</x:v>
      </x:c>
      <x:c r="I6074" s="4" t="n">
        <x:v>117</x:v>
      </x:c>
      <x:c r="J6074" s="4" t="n">
        <x:v>0.341</x:v>
      </x:c>
      <x:c r="K6074" s="4">
        <x:f>I6074*J6074</x:f>
      </x:c>
      <x:c r="L6074" s="4" t="n">
        <x:v>258.196</x:v>
      </x:c>
      <x:c r="M6074" s="5">
        <x:f>J6074/2.863*100</x:f>
      </x:c>
      <x:c r="N6074" s="6">
        <x:f>M6074*L6074/100</x:f>
      </x:c>
      <x:c r="O6074" s="6">
        <x:f>H6074-N6074</x:f>
      </x:c>
    </x:row>
    <x:row r="6075" spans="1:25">
      <x:c r="A6075" s="0" t="s">
        <x:v>68</x:v>
      </x:c>
      <x:c r="B6075" s="0" t="n">
        <x:v>3400</x:v>
      </x:c>
      <x:c r="C6075" s="0" t="s">
        <x:v>21</x:v>
      </x:c>
      <x:c r="D6075" s="0" t="s">
        <x:v>22</x:v>
      </x:c>
      <x:c r="E6075" s="0" t="s">
        <x:v>23</x:v>
      </x:c>
      <x:c r="F6075" s="0" t="s">
        <x:v>20</x:v>
      </x:c>
      <x:c r="G6075" s="0" t="n">
        <x:v>117</x:v>
      </x:c>
      <x:c r="H6075" s="4" t="n">
        <x:v>43.384</x:v>
      </x:c>
      <x:c r="I6075" s="4" t="n">
        <x:v>117</x:v>
      </x:c>
      <x:c r="J6075" s="4" t="n">
        <x:v>0.371</x:v>
      </x:c>
      <x:c r="K6075" s="4">
        <x:f>I6075*J6075</x:f>
      </x:c>
      <x:c r="L6075" s="4" t="n">
        <x:v>258.196</x:v>
      </x:c>
      <x:c r="M6075" s="5">
        <x:f>J6075/2.863*100</x:f>
      </x:c>
      <x:c r="N6075" s="6">
        <x:f>M6075*L6075/100</x:f>
      </x:c>
      <x:c r="O6075" s="6">
        <x:f>H6075-N6075</x:f>
      </x:c>
    </x:row>
    <x:row r="6076" spans="1:25">
      <x:c r="A6076" s="0" t="s">
        <x:v>68</x:v>
      </x:c>
      <x:c r="B6076" s="0" t="n">
        <x:v>3400</x:v>
      </x:c>
      <x:c r="C6076" s="0" t="s">
        <x:v>21</x:v>
      </x:c>
      <x:c r="D6076" s="0" t="s">
        <x:v>22</x:v>
      </x:c>
      <x:c r="E6076" s="0" t="s">
        <x:v>23</x:v>
      </x:c>
      <x:c r="F6076" s="0" t="s">
        <x:v>20</x:v>
      </x:c>
      <x:c r="G6076" s="0" t="n">
        <x:v>117</x:v>
      </x:c>
      <x:c r="H6076" s="4" t="n">
        <x:v>43.384</x:v>
      </x:c>
      <x:c r="I6076" s="4" t="n">
        <x:v>117</x:v>
      </x:c>
      <x:c r="J6076" s="4" t="n">
        <x:v>0.371</x:v>
      </x:c>
      <x:c r="K6076" s="4">
        <x:f>I6076*J6076</x:f>
      </x:c>
      <x:c r="L6076" s="4" t="n">
        <x:v>258.196</x:v>
      </x:c>
      <x:c r="M6076" s="5">
        <x:f>J6076/2.863*100</x:f>
      </x:c>
      <x:c r="N6076" s="6">
        <x:f>M6076*L6076/100</x:f>
      </x:c>
      <x:c r="O6076" s="6">
        <x:f>H6076-N6076</x:f>
      </x:c>
    </x:row>
    <x:row r="6077" spans="1:25">
      <x:c r="A6077" s="0" t="s">
        <x:v>68</x:v>
      </x:c>
      <x:c r="B6077" s="0" t="n">
        <x:v>3400</x:v>
      </x:c>
      <x:c r="C6077" s="0" t="s">
        <x:v>21</x:v>
      </x:c>
      <x:c r="D6077" s="0" t="s">
        <x:v>28</x:v>
      </x:c>
      <x:c r="E6077" s="0" t="s">
        <x:v>19</x:v>
      </x:c>
      <x:c r="F6077" s="0" t="s">
        <x:v>26</x:v>
      </x:c>
      <x:c r="G6077" s="0" t="n">
        <x:v>117</x:v>
      </x:c>
      <x:c r="H6077" s="4" t="n">
        <x:v>30.42</x:v>
      </x:c>
      <x:c r="I6077" s="4" t="n">
        <x:v>117</x:v>
      </x:c>
      <x:c r="J6077" s="4" t="n">
        <x:v>0.26</x:v>
      </x:c>
      <x:c r="K6077" s="4">
        <x:f>I6077*J6077</x:f>
      </x:c>
      <x:c r="L6077" s="4" t="n">
        <x:v>258.196</x:v>
      </x:c>
      <x:c r="M6077" s="5">
        <x:f>J6077/2.863*100</x:f>
      </x:c>
      <x:c r="N6077" s="6">
        <x:f>M6077*L6077/100</x:f>
      </x:c>
      <x:c r="O6077" s="6">
        <x:f>H6077-N6077</x:f>
      </x:c>
    </x:row>
    <x:row r="6078" spans="1:25">
      <x:c r="A6078" s="0" t="s">
        <x:v>68</x:v>
      </x:c>
      <x:c r="B6078" s="0" t="n">
        <x:v>3400</x:v>
      </x:c>
      <x:c r="C6078" s="0" t="s">
        <x:v>21</x:v>
      </x:c>
      <x:c r="D6078" s="0" t="s">
        <x:v>28</x:v>
      </x:c>
      <x:c r="E6078" s="0" t="s">
        <x:v>23</x:v>
      </x:c>
      <x:c r="F6078" s="0" t="s">
        <x:v>26</x:v>
      </x:c>
      <x:c r="G6078" s="0" t="n">
        <x:v>117</x:v>
      </x:c>
      <x:c r="H6078" s="4" t="n">
        <x:v>177.841</x:v>
      </x:c>
      <x:c r="I6078" s="4" t="n">
        <x:v>117</x:v>
      </x:c>
      <x:c r="J6078" s="4" t="n">
        <x:v>1.52</x:v>
      </x:c>
      <x:c r="K6078" s="4">
        <x:f>I6078*J6078</x:f>
      </x:c>
      <x:c r="L6078" s="4" t="n">
        <x:v>258.196</x:v>
      </x:c>
      <x:c r="M6078" s="5">
        <x:f>J6078/2.863*100</x:f>
      </x:c>
      <x:c r="N6078" s="6">
        <x:f>M6078*L6078/100</x:f>
      </x:c>
      <x:c r="O6078" s="6">
        <x:f>H6078-N6078</x:f>
      </x:c>
    </x:row>
    <x:row r="6079" spans="1:25">
      <x:c r="A6079" s="0" t="s">
        <x:v>94</x:v>
      </x:c>
      <x:c r="B6079" s="0" t="n">
        <x:v>3401</x:v>
      </x:c>
      <x:c r="C6079" s="0" t="s">
        <x:v>21</x:v>
      </x:c>
      <x:c r="D6079" s="0" t="s">
        <x:v>42</x:v>
      </x:c>
      <x:c r="E6079" s="0" t="s">
        <x:v>44</x:v>
      </x:c>
      <x:c r="F6079" s="0" t="s">
        <x:v>20</x:v>
      </x:c>
      <x:c r="G6079" s="0" t="n">
        <x:v>50</x:v>
      </x:c>
      <x:c r="H6079" s="4" t="n">
        <x:v>15</x:v>
      </x:c>
      <x:c r="I6079" s="4" t="n">
        <x:v>50</x:v>
      </x:c>
      <x:c r="J6079" s="4" t="n">
        <x:v>0.3</x:v>
      </x:c>
      <x:c r="K6079" s="4">
        <x:f>I6079*J6079</x:f>
      </x:c>
      <x:c r="L6079" s="4" t="n">
        <x:v>178.199</x:v>
      </x:c>
      <x:c r="M6079" s="5">
        <x:f>J6079/3.83*100</x:f>
      </x:c>
      <x:c r="N6079" s="6">
        <x:f>M6079*L6079/100</x:f>
      </x:c>
      <x:c r="O6079" s="6">
        <x:f>H6079-N6079</x:f>
      </x:c>
    </x:row>
    <x:row r="6080" spans="1:25">
      <x:c r="A6080" s="0" t="s">
        <x:v>94</x:v>
      </x:c>
      <x:c r="B6080" s="0" t="n">
        <x:v>3401</x:v>
      </x:c>
      <x:c r="C6080" s="0" t="s">
        <x:v>21</x:v>
      </x:c>
      <x:c r="D6080" s="0" t="s">
        <x:v>42</x:v>
      </x:c>
      <x:c r="E6080" s="0" t="s">
        <x:v>43</x:v>
      </x:c>
      <x:c r="F6080" s="0" t="s">
        <x:v>20</x:v>
      </x:c>
      <x:c r="G6080" s="0" t="n">
        <x:v>50</x:v>
      </x:c>
      <x:c r="H6080" s="4" t="n">
        <x:v>15</x:v>
      </x:c>
      <x:c r="I6080" s="4" t="n">
        <x:v>50</x:v>
      </x:c>
      <x:c r="J6080" s="4" t="n">
        <x:v>0.3</x:v>
      </x:c>
      <x:c r="K6080" s="4">
        <x:f>I6080*J6080</x:f>
      </x:c>
      <x:c r="L6080" s="4" t="n">
        <x:v>178.199</x:v>
      </x:c>
      <x:c r="M6080" s="5">
        <x:f>J6080/3.83*100</x:f>
      </x:c>
      <x:c r="N6080" s="6">
        <x:f>M6080*L6080/100</x:f>
      </x:c>
      <x:c r="O6080" s="6">
        <x:f>H6080-N6080</x:f>
      </x:c>
    </x:row>
    <x:row r="6081" spans="1:25">
      <x:c r="A6081" s="0" t="s">
        <x:v>94</x:v>
      </x:c>
      <x:c r="B6081" s="0" t="n">
        <x:v>3401</x:v>
      </x:c>
      <x:c r="C6081" s="0" t="s">
        <x:v>21</x:v>
      </x:c>
      <x:c r="D6081" s="0" t="s">
        <x:v>33</x:v>
      </x:c>
      <x:c r="E6081" s="0" t="s">
        <x:v>45</x:v>
      </x:c>
      <x:c r="F6081" s="0" t="s">
        <x:v>26</x:v>
      </x:c>
      <x:c r="G6081" s="0" t="n">
        <x:v>50</x:v>
      </x:c>
      <x:c r="H6081" s="4" t="n">
        <x:v>74.001</x:v>
      </x:c>
      <x:c r="I6081" s="4" t="n">
        <x:v>50</x:v>
      </x:c>
      <x:c r="J6081" s="4" t="n">
        <x:v>1.48</x:v>
      </x:c>
      <x:c r="K6081" s="4">
        <x:f>I6081*J6081</x:f>
      </x:c>
      <x:c r="L6081" s="4" t="n">
        <x:v>178.199</x:v>
      </x:c>
      <x:c r="M6081" s="5">
        <x:f>J6081/3.83*100</x:f>
      </x:c>
      <x:c r="N6081" s="6">
        <x:f>M6081*L6081/100</x:f>
      </x:c>
      <x:c r="O6081" s="6">
        <x:f>H6081-N6081</x:f>
      </x:c>
    </x:row>
    <x:row r="6082" spans="1:25">
      <x:c r="A6082" s="0" t="s">
        <x:v>94</x:v>
      </x:c>
      <x:c r="B6082" s="0" t="n">
        <x:v>3401</x:v>
      </x:c>
      <x:c r="C6082" s="0" t="s">
        <x:v>21</x:v>
      </x:c>
      <x:c r="D6082" s="0" t="s">
        <x:v>150</x:v>
      </x:c>
      <x:c r="E6082" s="0" t="s">
        <x:v>46</x:v>
      </x:c>
      <x:c r="F6082" s="0" t="s">
        <x:v>26</x:v>
      </x:c>
      <x:c r="G6082" s="0" t="n">
        <x:v>50</x:v>
      </x:c>
      <x:c r="H6082" s="4" t="n">
        <x:v>87.5</x:v>
      </x:c>
      <x:c r="I6082" s="4" t="n">
        <x:v>50</x:v>
      </x:c>
      <x:c r="J6082" s="4" t="n">
        <x:v>1.75</x:v>
      </x:c>
      <x:c r="K6082" s="4">
        <x:f>I6082*J6082</x:f>
      </x:c>
      <x:c r="L6082" s="4" t="n">
        <x:v>178.199</x:v>
      </x:c>
      <x:c r="M6082" s="5">
        <x:f>J6082/3.83*100</x:f>
      </x:c>
      <x:c r="N6082" s="6">
        <x:f>M6082*L6082/100</x:f>
      </x:c>
      <x:c r="O6082" s="6">
        <x:f>H6082-N6082</x:f>
      </x:c>
    </x:row>
    <x:row r="6083" spans="1:25">
      <x:c r="A6083" s="0" t="s">
        <x:v>16</x:v>
      </x:c>
      <x:c r="B6083" s="0" t="n">
        <x:v>3403</x:v>
      </x:c>
      <x:c r="C6083" s="0" t="s">
        <x:v>21</x:v>
      </x:c>
      <x:c r="D6083" s="0" t="s">
        <x:v>22</x:v>
      </x:c>
      <x:c r="E6083" s="0" t="s">
        <x:v>23</x:v>
      </x:c>
      <x:c r="F6083" s="0" t="s">
        <x:v>20</x:v>
      </x:c>
      <x:c r="G6083" s="0" t="n">
        <x:v>117</x:v>
      </x:c>
      <x:c r="H6083" s="4" t="n">
        <x:v>39.897</x:v>
      </x:c>
      <x:c r="I6083" s="4" t="n">
        <x:v>117</x:v>
      </x:c>
      <x:c r="J6083" s="4" t="n">
        <x:v>0.341</x:v>
      </x:c>
      <x:c r="K6083" s="4">
        <x:f>I6083*J6083</x:f>
      </x:c>
      <x:c r="L6083" s="4" t="n">
        <x:v>210.903</x:v>
      </x:c>
      <x:c r="M6083" s="5">
        <x:f>J6083/2.492*100</x:f>
      </x:c>
      <x:c r="N6083" s="6">
        <x:f>M6083*L6083/100</x:f>
      </x:c>
      <x:c r="O6083" s="6">
        <x:f>H6083-N6083</x:f>
      </x:c>
    </x:row>
    <x:row r="6084" spans="1:25">
      <x:c r="A6084" s="0" t="s">
        <x:v>16</x:v>
      </x:c>
      <x:c r="B6084" s="0" t="n">
        <x:v>3403</x:v>
      </x:c>
      <x:c r="C6084" s="0" t="s">
        <x:v>21</x:v>
      </x:c>
      <x:c r="D6084" s="0" t="s">
        <x:v>22</x:v>
      </x:c>
      <x:c r="E6084" s="0" t="s">
        <x:v>23</x:v>
      </x:c>
      <x:c r="F6084" s="0" t="s">
        <x:v>20</x:v>
      </x:c>
      <x:c r="G6084" s="0" t="n">
        <x:v>117</x:v>
      </x:c>
      <x:c r="H6084" s="4" t="n">
        <x:v>43.384</x:v>
      </x:c>
      <x:c r="I6084" s="4" t="n">
        <x:v>117</x:v>
      </x:c>
      <x:c r="J6084" s="4" t="n">
        <x:v>0.371</x:v>
      </x:c>
      <x:c r="K6084" s="4">
        <x:f>I6084*J6084</x:f>
      </x:c>
      <x:c r="L6084" s="4" t="n">
        <x:v>210.903</x:v>
      </x:c>
      <x:c r="M6084" s="5">
        <x:f>J6084/2.492*100</x:f>
      </x:c>
      <x:c r="N6084" s="6">
        <x:f>M6084*L6084/100</x:f>
      </x:c>
      <x:c r="O6084" s="6">
        <x:f>H6084-N6084</x:f>
      </x:c>
    </x:row>
    <x:row r="6085" spans="1:25">
      <x:c r="A6085" s="0" t="s">
        <x:v>16</x:v>
      </x:c>
      <x:c r="B6085" s="0" t="n">
        <x:v>3403</x:v>
      </x:c>
      <x:c r="C6085" s="0" t="s">
        <x:v>21</x:v>
      </x:c>
      <x:c r="D6085" s="0" t="s">
        <x:v>28</x:v>
      </x:c>
      <x:c r="E6085" s="0" t="s">
        <x:v>19</x:v>
      </x:c>
      <x:c r="F6085" s="0" t="s">
        <x:v>26</x:v>
      </x:c>
      <x:c r="G6085" s="0" t="n">
        <x:v>117</x:v>
      </x:c>
      <x:c r="H6085" s="4" t="n">
        <x:v>30.426</x:v>
      </x:c>
      <x:c r="I6085" s="4" t="n">
        <x:v>117</x:v>
      </x:c>
      <x:c r="J6085" s="4" t="n">
        <x:v>0.26</x:v>
      </x:c>
      <x:c r="K6085" s="4">
        <x:f>I6085*J6085</x:f>
      </x:c>
      <x:c r="L6085" s="4" t="n">
        <x:v>210.903</x:v>
      </x:c>
      <x:c r="M6085" s="5">
        <x:f>J6085/2.492*100</x:f>
      </x:c>
      <x:c r="N6085" s="6">
        <x:f>M6085*L6085/100</x:f>
      </x:c>
      <x:c r="O6085" s="6">
        <x:f>H6085-N6085</x:f>
      </x:c>
    </x:row>
    <x:row r="6086" spans="1:25">
      <x:c r="A6086" s="0" t="s">
        <x:v>16</x:v>
      </x:c>
      <x:c r="B6086" s="0" t="n">
        <x:v>3403</x:v>
      </x:c>
      <x:c r="C6086" s="0" t="s">
        <x:v>21</x:v>
      </x:c>
      <x:c r="D6086" s="0" t="s">
        <x:v>28</x:v>
      </x:c>
      <x:c r="E6086" s="0" t="s">
        <x:v>23</x:v>
      </x:c>
      <x:c r="F6086" s="0" t="s">
        <x:v>26</x:v>
      </x:c>
      <x:c r="G6086" s="0" t="n">
        <x:v>117</x:v>
      </x:c>
      <x:c r="H6086" s="4" t="n">
        <x:v>177.84</x:v>
      </x:c>
      <x:c r="I6086" s="4" t="n">
        <x:v>117</x:v>
      </x:c>
      <x:c r="J6086" s="4" t="n">
        <x:v>1.52</x:v>
      </x:c>
      <x:c r="K6086" s="4">
        <x:f>I6086*J6086</x:f>
      </x:c>
      <x:c r="L6086" s="4" t="n">
        <x:v>210.903</x:v>
      </x:c>
      <x:c r="M6086" s="5">
        <x:f>J6086/2.492*100</x:f>
      </x:c>
      <x:c r="N6086" s="6">
        <x:f>M6086*L6086/100</x:f>
      </x:c>
      <x:c r="O6086" s="6">
        <x:f>H6086-N6086</x:f>
      </x:c>
    </x:row>
    <x:row r="6087" spans="1:25">
      <x:c r="A6087" s="0" t="s">
        <x:v>114</x:v>
      </x:c>
      <x:c r="B6087" s="0" t="n">
        <x:v>3404</x:v>
      </x:c>
      <x:c r="C6087" s="0" t="s">
        <x:v>21</x:v>
      </x:c>
      <x:c r="D6087" s="0" t="s">
        <x:v>42</x:v>
      </x:c>
      <x:c r="E6087" s="0" t="s">
        <x:v>44</x:v>
      </x:c>
      <x:c r="F6087" s="0" t="s">
        <x:v>20</x:v>
      </x:c>
      <x:c r="G6087" s="0" t="n">
        <x:v>100</x:v>
      </x:c>
      <x:c r="H6087" s="4" t="n">
        <x:v>30</x:v>
      </x:c>
      <x:c r="I6087" s="4" t="n">
        <x:v>100</x:v>
      </x:c>
      <x:c r="J6087" s="4" t="n">
        <x:v>0.3</x:v>
      </x:c>
      <x:c r="K6087" s="4">
        <x:f>I6087*J6087</x:f>
      </x:c>
      <x:c r="L6087" s="4" t="n">
        <x:v>352.803</x:v>
      </x:c>
      <x:c r="M6087" s="5">
        <x:f>J6087/3.83*100</x:f>
      </x:c>
      <x:c r="N6087" s="6">
        <x:f>M6087*L6087/100</x:f>
      </x:c>
      <x:c r="O6087" s="6">
        <x:f>H6087-N6087</x:f>
      </x:c>
    </x:row>
    <x:row r="6088" spans="1:25">
      <x:c r="A6088" s="0" t="s">
        <x:v>114</x:v>
      </x:c>
      <x:c r="B6088" s="0" t="n">
        <x:v>3404</x:v>
      </x:c>
      <x:c r="C6088" s="0" t="s">
        <x:v>21</x:v>
      </x:c>
      <x:c r="D6088" s="0" t="s">
        <x:v>42</x:v>
      </x:c>
      <x:c r="E6088" s="0" t="s">
        <x:v>43</x:v>
      </x:c>
      <x:c r="F6088" s="0" t="s">
        <x:v>20</x:v>
      </x:c>
      <x:c r="G6088" s="0" t="n">
        <x:v>100</x:v>
      </x:c>
      <x:c r="H6088" s="4" t="n">
        <x:v>30</x:v>
      </x:c>
      <x:c r="I6088" s="4" t="n">
        <x:v>100</x:v>
      </x:c>
      <x:c r="J6088" s="4" t="n">
        <x:v>0.3</x:v>
      </x:c>
      <x:c r="K6088" s="4">
        <x:f>I6088*J6088</x:f>
      </x:c>
      <x:c r="L6088" s="4" t="n">
        <x:v>352.803</x:v>
      </x:c>
      <x:c r="M6088" s="5">
        <x:f>J6088/3.83*100</x:f>
      </x:c>
      <x:c r="N6088" s="6">
        <x:f>M6088*L6088/100</x:f>
      </x:c>
      <x:c r="O6088" s="6">
        <x:f>H6088-N6088</x:f>
      </x:c>
    </x:row>
    <x:row r="6089" spans="1:25">
      <x:c r="A6089" s="0" t="s">
        <x:v>114</x:v>
      </x:c>
      <x:c r="B6089" s="0" t="n">
        <x:v>3404</x:v>
      </x:c>
      <x:c r="C6089" s="0" t="s">
        <x:v>21</x:v>
      </x:c>
      <x:c r="D6089" s="0" t="s">
        <x:v>33</x:v>
      </x:c>
      <x:c r="E6089" s="0" t="s">
        <x:v>45</x:v>
      </x:c>
      <x:c r="F6089" s="0" t="s">
        <x:v>26</x:v>
      </x:c>
      <x:c r="G6089" s="0" t="n">
        <x:v>100</x:v>
      </x:c>
      <x:c r="H6089" s="4" t="n">
        <x:v>148</x:v>
      </x:c>
      <x:c r="I6089" s="4" t="n">
        <x:v>100</x:v>
      </x:c>
      <x:c r="J6089" s="4" t="n">
        <x:v>1.48</x:v>
      </x:c>
      <x:c r="K6089" s="4">
        <x:f>I6089*J6089</x:f>
      </x:c>
      <x:c r="L6089" s="4" t="n">
        <x:v>352.803</x:v>
      </x:c>
      <x:c r="M6089" s="5">
        <x:f>J6089/3.83*100</x:f>
      </x:c>
      <x:c r="N6089" s="6">
        <x:f>M6089*L6089/100</x:f>
      </x:c>
      <x:c r="O6089" s="6">
        <x:f>H6089-N6089</x:f>
      </x:c>
    </x:row>
    <x:row r="6090" spans="1:25">
      <x:c r="A6090" s="0" t="s">
        <x:v>114</x:v>
      </x:c>
      <x:c r="B6090" s="0" t="n">
        <x:v>3404</x:v>
      </x:c>
      <x:c r="C6090" s="0" t="s">
        <x:v>21</x:v>
      </x:c>
      <x:c r="D6090" s="0" t="s">
        <x:v>150</x:v>
      </x:c>
      <x:c r="E6090" s="0" t="s">
        <x:v>46</x:v>
      </x:c>
      <x:c r="F6090" s="0" t="s">
        <x:v>26</x:v>
      </x:c>
      <x:c r="G6090" s="0" t="n">
        <x:v>100</x:v>
      </x:c>
      <x:c r="H6090" s="4" t="n">
        <x:v>175</x:v>
      </x:c>
      <x:c r="I6090" s="4" t="n">
        <x:v>100</x:v>
      </x:c>
      <x:c r="J6090" s="4" t="n">
        <x:v>1.75</x:v>
      </x:c>
      <x:c r="K6090" s="4">
        <x:f>I6090*J6090</x:f>
      </x:c>
      <x:c r="L6090" s="4" t="n">
        <x:v>352.803</x:v>
      </x:c>
      <x:c r="M6090" s="5">
        <x:f>J6090/3.83*100</x:f>
      </x:c>
      <x:c r="N6090" s="6">
        <x:f>M6090*L6090/100</x:f>
      </x:c>
      <x:c r="O6090" s="6">
        <x:f>H6090-N6090</x:f>
      </x:c>
    </x:row>
    <x:row r="6091" spans="1:25">
      <x:c r="A6091" s="0" t="s">
        <x:v>123</x:v>
      </x:c>
      <x:c r="B6091" s="0" t="n">
        <x:v>3406</x:v>
      </x:c>
      <x:c r="C6091" s="0" t="s">
        <x:v>21</x:v>
      </x:c>
      <x:c r="D6091" s="0" t="s">
        <x:v>42</x:v>
      </x:c>
      <x:c r="E6091" s="0" t="s">
        <x:v>44</x:v>
      </x:c>
      <x:c r="F6091" s="0" t="s">
        <x:v>20</x:v>
      </x:c>
      <x:c r="G6091" s="0" t="n">
        <x:v>70</x:v>
      </x:c>
      <x:c r="H6091" s="4" t="n">
        <x:v>21</x:v>
      </x:c>
      <x:c r="I6091" s="4" t="n">
        <x:v>70</x:v>
      </x:c>
      <x:c r="J6091" s="4" t="n">
        <x:v>0.3</x:v>
      </x:c>
      <x:c r="K6091" s="4">
        <x:f>I6091*J6091</x:f>
      </x:c>
      <x:c r="L6091" s="4" t="n">
        <x:v>245.319</x:v>
      </x:c>
      <x:c r="M6091" s="5">
        <x:f>J6091/3.83*100</x:f>
      </x:c>
      <x:c r="N6091" s="6">
        <x:f>M6091*L6091/100</x:f>
      </x:c>
      <x:c r="O6091" s="6">
        <x:f>H6091-N6091</x:f>
      </x:c>
    </x:row>
    <x:row r="6092" spans="1:25">
      <x:c r="A6092" s="0" t="s">
        <x:v>123</x:v>
      </x:c>
      <x:c r="B6092" s="0" t="n">
        <x:v>3406</x:v>
      </x:c>
      <x:c r="C6092" s="0" t="s">
        <x:v>21</x:v>
      </x:c>
      <x:c r="D6092" s="0" t="s">
        <x:v>42</x:v>
      </x:c>
      <x:c r="E6092" s="0" t="s">
        <x:v>43</x:v>
      </x:c>
      <x:c r="F6092" s="0" t="s">
        <x:v>20</x:v>
      </x:c>
      <x:c r="G6092" s="0" t="n">
        <x:v>70</x:v>
      </x:c>
      <x:c r="H6092" s="4" t="n">
        <x:v>21</x:v>
      </x:c>
      <x:c r="I6092" s="4" t="n">
        <x:v>70</x:v>
      </x:c>
      <x:c r="J6092" s="4" t="n">
        <x:v>0.3</x:v>
      </x:c>
      <x:c r="K6092" s="4">
        <x:f>I6092*J6092</x:f>
      </x:c>
      <x:c r="L6092" s="4" t="n">
        <x:v>245.319</x:v>
      </x:c>
      <x:c r="M6092" s="5">
        <x:f>J6092/3.83*100</x:f>
      </x:c>
      <x:c r="N6092" s="6">
        <x:f>M6092*L6092/100</x:f>
      </x:c>
      <x:c r="O6092" s="6">
        <x:f>H6092-N6092</x:f>
      </x:c>
    </x:row>
    <x:row r="6093" spans="1:25">
      <x:c r="A6093" s="0" t="s">
        <x:v>123</x:v>
      </x:c>
      <x:c r="B6093" s="0" t="n">
        <x:v>3406</x:v>
      </x:c>
      <x:c r="C6093" s="0" t="s">
        <x:v>21</x:v>
      </x:c>
      <x:c r="D6093" s="0" t="s">
        <x:v>33</x:v>
      </x:c>
      <x:c r="E6093" s="0" t="s">
        <x:v>45</x:v>
      </x:c>
      <x:c r="F6093" s="0" t="s">
        <x:v>26</x:v>
      </x:c>
      <x:c r="G6093" s="0" t="n">
        <x:v>70</x:v>
      </x:c>
      <x:c r="H6093" s="4" t="n">
        <x:v>103.601</x:v>
      </x:c>
      <x:c r="I6093" s="4" t="n">
        <x:v>70</x:v>
      </x:c>
      <x:c r="J6093" s="4" t="n">
        <x:v>1.48</x:v>
      </x:c>
      <x:c r="K6093" s="4">
        <x:f>I6093*J6093</x:f>
      </x:c>
      <x:c r="L6093" s="4" t="n">
        <x:v>245.319</x:v>
      </x:c>
      <x:c r="M6093" s="5">
        <x:f>J6093/3.83*100</x:f>
      </x:c>
      <x:c r="N6093" s="6">
        <x:f>M6093*L6093/100</x:f>
      </x:c>
      <x:c r="O6093" s="6">
        <x:f>H6093-N6093</x:f>
      </x:c>
    </x:row>
    <x:row r="6094" spans="1:25">
      <x:c r="A6094" s="0" t="s">
        <x:v>123</x:v>
      </x:c>
      <x:c r="B6094" s="0" t="n">
        <x:v>3406</x:v>
      </x:c>
      <x:c r="C6094" s="0" t="s">
        <x:v>21</x:v>
      </x:c>
      <x:c r="D6094" s="0" t="s">
        <x:v>150</x:v>
      </x:c>
      <x:c r="E6094" s="0" t="s">
        <x:v>46</x:v>
      </x:c>
      <x:c r="F6094" s="0" t="s">
        <x:v>26</x:v>
      </x:c>
      <x:c r="G6094" s="0" t="n">
        <x:v>70</x:v>
      </x:c>
      <x:c r="H6094" s="4" t="n">
        <x:v>122.5</x:v>
      </x:c>
      <x:c r="I6094" s="4" t="n">
        <x:v>70</x:v>
      </x:c>
      <x:c r="J6094" s="4" t="n">
        <x:v>1.75</x:v>
      </x:c>
      <x:c r="K6094" s="4">
        <x:f>I6094*J6094</x:f>
      </x:c>
      <x:c r="L6094" s="4" t="n">
        <x:v>245.319</x:v>
      </x:c>
      <x:c r="M6094" s="5">
        <x:f>J6094/3.83*100</x:f>
      </x:c>
      <x:c r="N6094" s="6">
        <x:f>M6094*L6094/100</x:f>
      </x:c>
      <x:c r="O6094" s="6">
        <x:f>H6094-N6094</x:f>
      </x:c>
    </x:row>
    <x:row r="6095" spans="1:25">
      <x:c r="A6095" s="0" t="s">
        <x:v>126</x:v>
      </x:c>
      <x:c r="B6095" s="0" t="n">
        <x:v>3407</x:v>
      </x:c>
      <x:c r="C6095" s="0" t="s">
        <x:v>21</x:v>
      </x:c>
      <x:c r="D6095" s="0" t="s">
        <x:v>22</x:v>
      </x:c>
      <x:c r="E6095" s="0" t="s">
        <x:v>23</x:v>
      </x:c>
      <x:c r="F6095" s="0" t="s">
        <x:v>20</x:v>
      </x:c>
      <x:c r="G6095" s="0" t="n">
        <x:v>117</x:v>
      </x:c>
      <x:c r="H6095" s="4" t="n">
        <x:v>43.384</x:v>
      </x:c>
      <x:c r="I6095" s="4" t="n">
        <x:v>117</x:v>
      </x:c>
      <x:c r="J6095" s="4" t="n">
        <x:v>0.371</x:v>
      </x:c>
      <x:c r="K6095" s="4">
        <x:f>I6095*J6095</x:f>
      </x:c>
      <x:c r="L6095" s="4" t="n">
        <x:v>256.585</x:v>
      </x:c>
      <x:c r="M6095" s="5">
        <x:f>J6095/2.492*100</x:f>
      </x:c>
      <x:c r="N6095" s="6">
        <x:f>M6095*L6095/100</x:f>
      </x:c>
      <x:c r="O6095" s="6">
        <x:f>H6095-N6095</x:f>
      </x:c>
    </x:row>
    <x:row r="6096" spans="1:25">
      <x:c r="A6096" s="0" t="s">
        <x:v>126</x:v>
      </x:c>
      <x:c r="B6096" s="0" t="n">
        <x:v>3407</x:v>
      </x:c>
      <x:c r="C6096" s="0" t="s">
        <x:v>21</x:v>
      </x:c>
      <x:c r="D6096" s="0" t="s">
        <x:v>22</x:v>
      </x:c>
      <x:c r="E6096" s="0" t="s">
        <x:v>23</x:v>
      </x:c>
      <x:c r="F6096" s="0" t="s">
        <x:v>20</x:v>
      </x:c>
      <x:c r="G6096" s="0" t="n">
        <x:v>117</x:v>
      </x:c>
      <x:c r="H6096" s="4" t="n">
        <x:v>39.897</x:v>
      </x:c>
      <x:c r="I6096" s="4" t="n">
        <x:v>117</x:v>
      </x:c>
      <x:c r="J6096" s="4" t="n">
        <x:v>0.341</x:v>
      </x:c>
      <x:c r="K6096" s="4">
        <x:f>I6096*J6096</x:f>
      </x:c>
      <x:c r="L6096" s="4" t="n">
        <x:v>256.585</x:v>
      </x:c>
      <x:c r="M6096" s="5">
        <x:f>J6096/2.492*100</x:f>
      </x:c>
      <x:c r="N6096" s="6">
        <x:f>M6096*L6096/100</x:f>
      </x:c>
      <x:c r="O6096" s="6">
        <x:f>H6096-N6096</x:f>
      </x:c>
    </x:row>
    <x:row r="6097" spans="1:25">
      <x:c r="A6097" s="0" t="s">
        <x:v>126</x:v>
      </x:c>
      <x:c r="B6097" s="0" t="n">
        <x:v>3407</x:v>
      </x:c>
      <x:c r="C6097" s="0" t="s">
        <x:v>21</x:v>
      </x:c>
      <x:c r="D6097" s="0" t="s">
        <x:v>28</x:v>
      </x:c>
      <x:c r="E6097" s="0" t="s">
        <x:v>19</x:v>
      </x:c>
      <x:c r="F6097" s="0" t="s">
        <x:v>26</x:v>
      </x:c>
      <x:c r="G6097" s="0" t="n">
        <x:v>117</x:v>
      </x:c>
      <x:c r="H6097" s="4" t="n">
        <x:v>30.426</x:v>
      </x:c>
      <x:c r="I6097" s="4" t="n">
        <x:v>117</x:v>
      </x:c>
      <x:c r="J6097" s="4" t="n">
        <x:v>0.26</x:v>
      </x:c>
      <x:c r="K6097" s="4">
        <x:f>I6097*J6097</x:f>
      </x:c>
      <x:c r="L6097" s="4" t="n">
        <x:v>256.585</x:v>
      </x:c>
      <x:c r="M6097" s="5">
        <x:f>J6097/2.492*100</x:f>
      </x:c>
      <x:c r="N6097" s="6">
        <x:f>M6097*L6097/100</x:f>
      </x:c>
      <x:c r="O6097" s="6">
        <x:f>H6097-N6097</x:f>
      </x:c>
    </x:row>
    <x:row r="6098" spans="1:25">
      <x:c r="A6098" s="0" t="s">
        <x:v>126</x:v>
      </x:c>
      <x:c r="B6098" s="0" t="n">
        <x:v>3407</x:v>
      </x:c>
      <x:c r="C6098" s="0" t="s">
        <x:v>21</x:v>
      </x:c>
      <x:c r="D6098" s="0" t="s">
        <x:v>28</x:v>
      </x:c>
      <x:c r="E6098" s="0" t="s">
        <x:v>23</x:v>
      </x:c>
      <x:c r="F6098" s="0" t="s">
        <x:v>26</x:v>
      </x:c>
      <x:c r="G6098" s="0" t="n">
        <x:v>117</x:v>
      </x:c>
      <x:c r="H6098" s="4" t="n">
        <x:v>177.66</x:v>
      </x:c>
      <x:c r="I6098" s="4" t="n">
        <x:v>117</x:v>
      </x:c>
      <x:c r="J6098" s="4" t="n">
        <x:v>1.52</x:v>
      </x:c>
      <x:c r="K6098" s="4">
        <x:f>I6098*J6098</x:f>
      </x:c>
      <x:c r="L6098" s="4" t="n">
        <x:v>256.585</x:v>
      </x:c>
      <x:c r="M6098" s="5">
        <x:f>J6098/2.492*100</x:f>
      </x:c>
      <x:c r="N6098" s="6">
        <x:f>M6098*L6098/100</x:f>
      </x:c>
      <x:c r="O6098" s="6">
        <x:f>H6098-N6098</x:f>
      </x:c>
    </x:row>
    <x:row r="6099" spans="1:25">
      <x:c r="A6099" s="0" t="s">
        <x:v>101</x:v>
      </x:c>
      <x:c r="B6099" s="0" t="n">
        <x:v>3409</x:v>
      </x:c>
      <x:c r="C6099" s="0" t="s">
        <x:v>21</x:v>
      </x:c>
      <x:c r="D6099" s="0" t="s">
        <x:v>22</x:v>
      </x:c>
      <x:c r="E6099" s="0" t="s">
        <x:v>23</x:v>
      </x:c>
      <x:c r="F6099" s="0" t="s">
        <x:v>20</x:v>
      </x:c>
      <x:c r="G6099" s="0" t="n">
        <x:v>117</x:v>
      </x:c>
      <x:c r="H6099" s="4" t="n">
        <x:v>43.384</x:v>
      </x:c>
      <x:c r="I6099" s="4" t="n">
        <x:v>117</x:v>
      </x:c>
      <x:c r="J6099" s="4" t="n">
        <x:v>0.371</x:v>
      </x:c>
      <x:c r="K6099" s="4">
        <x:f>I6099*J6099</x:f>
      </x:c>
      <x:c r="L6099" s="4" t="n">
        <x:v>261.177</x:v>
      </x:c>
      <x:c r="M6099" s="5">
        <x:f>J6099/3.234*100</x:f>
      </x:c>
      <x:c r="N6099" s="6">
        <x:f>M6099*L6099/100</x:f>
      </x:c>
      <x:c r="O6099" s="6">
        <x:f>H6099-N6099</x:f>
      </x:c>
    </x:row>
    <x:row r="6100" spans="1:25">
      <x:c r="A6100" s="0" t="s">
        <x:v>101</x:v>
      </x:c>
      <x:c r="B6100" s="0" t="n">
        <x:v>3409</x:v>
      </x:c>
      <x:c r="C6100" s="0" t="s">
        <x:v>21</x:v>
      </x:c>
      <x:c r="D6100" s="0" t="s">
        <x:v>22</x:v>
      </x:c>
      <x:c r="E6100" s="0" t="s">
        <x:v>23</x:v>
      </x:c>
      <x:c r="F6100" s="0" t="s">
        <x:v>20</x:v>
      </x:c>
      <x:c r="G6100" s="0" t="n">
        <x:v>117</x:v>
      </x:c>
      <x:c r="H6100" s="4" t="n">
        <x:v>43.384</x:v>
      </x:c>
      <x:c r="I6100" s="4" t="n">
        <x:v>117</x:v>
      </x:c>
      <x:c r="J6100" s="4" t="n">
        <x:v>0.371</x:v>
      </x:c>
      <x:c r="K6100" s="4">
        <x:f>I6100*J6100</x:f>
      </x:c>
      <x:c r="L6100" s="4" t="n">
        <x:v>261.177</x:v>
      </x:c>
      <x:c r="M6100" s="5">
        <x:f>J6100/3.234*100</x:f>
      </x:c>
      <x:c r="N6100" s="6">
        <x:f>M6100*L6100/100</x:f>
      </x:c>
      <x:c r="O6100" s="6">
        <x:f>H6100-N6100</x:f>
      </x:c>
    </x:row>
    <x:row r="6101" spans="1:25">
      <x:c r="A6101" s="0" t="s">
        <x:v>101</x:v>
      </x:c>
      <x:c r="B6101" s="0" t="n">
        <x:v>3409</x:v>
      </x:c>
      <x:c r="C6101" s="0" t="s">
        <x:v>21</x:v>
      </x:c>
      <x:c r="D6101" s="0" t="s">
        <x:v>22</x:v>
      </x:c>
      <x:c r="E6101" s="0" t="s">
        <x:v>23</x:v>
      </x:c>
      <x:c r="F6101" s="0" t="s">
        <x:v>20</x:v>
      </x:c>
      <x:c r="G6101" s="0" t="n">
        <x:v>117</x:v>
      </x:c>
      <x:c r="H6101" s="4" t="n">
        <x:v>43.384</x:v>
      </x:c>
      <x:c r="I6101" s="4" t="n">
        <x:v>117</x:v>
      </x:c>
      <x:c r="J6101" s="4" t="n">
        <x:v>0.371</x:v>
      </x:c>
      <x:c r="K6101" s="4">
        <x:f>I6101*J6101</x:f>
      </x:c>
      <x:c r="L6101" s="4" t="n">
        <x:v>261.177</x:v>
      </x:c>
      <x:c r="M6101" s="5">
        <x:f>J6101/3.234*100</x:f>
      </x:c>
      <x:c r="N6101" s="6">
        <x:f>M6101*L6101/100</x:f>
      </x:c>
      <x:c r="O6101" s="6">
        <x:f>H6101-N6101</x:f>
      </x:c>
    </x:row>
    <x:row r="6102" spans="1:25">
      <x:c r="A6102" s="0" t="s">
        <x:v>101</x:v>
      </x:c>
      <x:c r="B6102" s="0" t="n">
        <x:v>3409</x:v>
      </x:c>
      <x:c r="C6102" s="0" t="s">
        <x:v>21</x:v>
      </x:c>
      <x:c r="D6102" s="0" t="s">
        <x:v>22</x:v>
      </x:c>
      <x:c r="E6102" s="0" t="s">
        <x:v>23</x:v>
      </x:c>
      <x:c r="F6102" s="0" t="s">
        <x:v>20</x:v>
      </x:c>
      <x:c r="G6102" s="0" t="n">
        <x:v>117</x:v>
      </x:c>
      <x:c r="H6102" s="4" t="n">
        <x:v>39.897</x:v>
      </x:c>
      <x:c r="I6102" s="4" t="n">
        <x:v>117</x:v>
      </x:c>
      <x:c r="J6102" s="4" t="n">
        <x:v>0.341</x:v>
      </x:c>
      <x:c r="K6102" s="4">
        <x:f>I6102*J6102</x:f>
      </x:c>
      <x:c r="L6102" s="4" t="n">
        <x:v>261.177</x:v>
      </x:c>
      <x:c r="M6102" s="5">
        <x:f>J6102/3.234*100</x:f>
      </x:c>
      <x:c r="N6102" s="6">
        <x:f>M6102*L6102/100</x:f>
      </x:c>
      <x:c r="O6102" s="6">
        <x:f>H6102-N6102</x:f>
      </x:c>
    </x:row>
    <x:row r="6103" spans="1:25">
      <x:c r="A6103" s="0" t="s">
        <x:v>101</x:v>
      </x:c>
      <x:c r="B6103" s="0" t="n">
        <x:v>3409</x:v>
      </x:c>
      <x:c r="C6103" s="0" t="s">
        <x:v>21</x:v>
      </x:c>
      <x:c r="D6103" s="0" t="s">
        <x:v>28</x:v>
      </x:c>
      <x:c r="E6103" s="0" t="s">
        <x:v>19</x:v>
      </x:c>
      <x:c r="F6103" s="0" t="s">
        <x:v>26</x:v>
      </x:c>
      <x:c r="G6103" s="0" t="n">
        <x:v>117</x:v>
      </x:c>
      <x:c r="H6103" s="4" t="n">
        <x:v>30.427</x:v>
      </x:c>
      <x:c r="I6103" s="4" t="n">
        <x:v>117</x:v>
      </x:c>
      <x:c r="J6103" s="4" t="n">
        <x:v>0.26</x:v>
      </x:c>
      <x:c r="K6103" s="4">
        <x:f>I6103*J6103</x:f>
      </x:c>
      <x:c r="L6103" s="4" t="n">
        <x:v>261.177</x:v>
      </x:c>
      <x:c r="M6103" s="5">
        <x:f>J6103/3.234*100</x:f>
      </x:c>
      <x:c r="N6103" s="6">
        <x:f>M6103*L6103/100</x:f>
      </x:c>
      <x:c r="O6103" s="6">
        <x:f>H6103-N6103</x:f>
      </x:c>
    </x:row>
    <x:row r="6104" spans="1:25">
      <x:c r="A6104" s="0" t="s">
        <x:v>101</x:v>
      </x:c>
      <x:c r="B6104" s="0" t="n">
        <x:v>3409</x:v>
      </x:c>
      <x:c r="C6104" s="0" t="s">
        <x:v>21</x:v>
      </x:c>
      <x:c r="D6104" s="0" t="s">
        <x:v>28</x:v>
      </x:c>
      <x:c r="E6104" s="0" t="s">
        <x:v>23</x:v>
      </x:c>
      <x:c r="F6104" s="0" t="s">
        <x:v>26</x:v>
      </x:c>
      <x:c r="G6104" s="0" t="n">
        <x:v>117</x:v>
      </x:c>
      <x:c r="H6104" s="4" t="n">
        <x:v>177.84</x:v>
      </x:c>
      <x:c r="I6104" s="4" t="n">
        <x:v>117</x:v>
      </x:c>
      <x:c r="J6104" s="4" t="n">
        <x:v>1.52</x:v>
      </x:c>
      <x:c r="K6104" s="4">
        <x:f>I6104*J6104</x:f>
      </x:c>
      <x:c r="L6104" s="4" t="n">
        <x:v>261.177</x:v>
      </x:c>
      <x:c r="M6104" s="5">
        <x:f>J6104/3.234*100</x:f>
      </x:c>
      <x:c r="N6104" s="6">
        <x:f>M6104*L6104/100</x:f>
      </x:c>
      <x:c r="O6104" s="6">
        <x:f>H6104-N6104</x:f>
      </x:c>
    </x:row>
    <x:row r="6105" spans="1:25">
      <x:c r="A6105" s="0" t="s">
        <x:v>125</x:v>
      </x:c>
      <x:c r="B6105" s="0" t="n">
        <x:v>3410</x:v>
      </x:c>
      <x:c r="C6105" s="0" t="s">
        <x:v>21</x:v>
      </x:c>
      <x:c r="D6105" s="0" t="s">
        <x:v>22</x:v>
      </x:c>
      <x:c r="E6105" s="0" t="s">
        <x:v>23</x:v>
      </x:c>
      <x:c r="F6105" s="0" t="s">
        <x:v>20</x:v>
      </x:c>
      <x:c r="G6105" s="0" t="n">
        <x:v>117</x:v>
      </x:c>
      <x:c r="H6105" s="4" t="n">
        <x:v>43.384</x:v>
      </x:c>
      <x:c r="I6105" s="4" t="n">
        <x:v>117</x:v>
      </x:c>
      <x:c r="J6105" s="4" t="n">
        <x:v>0.371</x:v>
      </x:c>
      <x:c r="K6105" s="4">
        <x:f>I6105*J6105</x:f>
      </x:c>
      <x:c r="L6105" s="4" t="n">
        <x:v>254.821</x:v>
      </x:c>
      <x:c r="M6105" s="5">
        <x:f>J6105/3.234*100</x:f>
      </x:c>
      <x:c r="N6105" s="6">
        <x:f>M6105*L6105/100</x:f>
      </x:c>
      <x:c r="O6105" s="6">
        <x:f>H6105-N6105</x:f>
      </x:c>
    </x:row>
    <x:row r="6106" spans="1:25">
      <x:c r="A6106" s="0" t="s">
        <x:v>125</x:v>
      </x:c>
      <x:c r="B6106" s="0" t="n">
        <x:v>3410</x:v>
      </x:c>
      <x:c r="C6106" s="0" t="s">
        <x:v>21</x:v>
      </x:c>
      <x:c r="D6106" s="0" t="s">
        <x:v>22</x:v>
      </x:c>
      <x:c r="E6106" s="0" t="s">
        <x:v>23</x:v>
      </x:c>
      <x:c r="F6106" s="0" t="s">
        <x:v>20</x:v>
      </x:c>
      <x:c r="G6106" s="0" t="n">
        <x:v>117</x:v>
      </x:c>
      <x:c r="H6106" s="4" t="n">
        <x:v>43.384</x:v>
      </x:c>
      <x:c r="I6106" s="4" t="n">
        <x:v>117</x:v>
      </x:c>
      <x:c r="J6106" s="4" t="n">
        <x:v>0.371</x:v>
      </x:c>
      <x:c r="K6106" s="4">
        <x:f>I6106*J6106</x:f>
      </x:c>
      <x:c r="L6106" s="4" t="n">
        <x:v>254.821</x:v>
      </x:c>
      <x:c r="M6106" s="5">
        <x:f>J6106/3.234*100</x:f>
      </x:c>
      <x:c r="N6106" s="6">
        <x:f>M6106*L6106/100</x:f>
      </x:c>
      <x:c r="O6106" s="6">
        <x:f>H6106-N6106</x:f>
      </x:c>
    </x:row>
    <x:row r="6107" spans="1:25">
      <x:c r="A6107" s="0" t="s">
        <x:v>125</x:v>
      </x:c>
      <x:c r="B6107" s="0" t="n">
        <x:v>3410</x:v>
      </x:c>
      <x:c r="C6107" s="0" t="s">
        <x:v>21</x:v>
      </x:c>
      <x:c r="D6107" s="0" t="s">
        <x:v>22</x:v>
      </x:c>
      <x:c r="E6107" s="0" t="s">
        <x:v>23</x:v>
      </x:c>
      <x:c r="F6107" s="0" t="s">
        <x:v>20</x:v>
      </x:c>
      <x:c r="G6107" s="0" t="n">
        <x:v>117</x:v>
      </x:c>
      <x:c r="H6107" s="4" t="n">
        <x:v>39.897</x:v>
      </x:c>
      <x:c r="I6107" s="4" t="n">
        <x:v>117</x:v>
      </x:c>
      <x:c r="J6107" s="4" t="n">
        <x:v>0.341</x:v>
      </x:c>
      <x:c r="K6107" s="4">
        <x:f>I6107*J6107</x:f>
      </x:c>
      <x:c r="L6107" s="4" t="n">
        <x:v>254.821</x:v>
      </x:c>
      <x:c r="M6107" s="5">
        <x:f>J6107/3.234*100</x:f>
      </x:c>
      <x:c r="N6107" s="6">
        <x:f>M6107*L6107/100</x:f>
      </x:c>
      <x:c r="O6107" s="6">
        <x:f>H6107-N6107</x:f>
      </x:c>
    </x:row>
    <x:row r="6108" spans="1:25">
      <x:c r="A6108" s="0" t="s">
        <x:v>125</x:v>
      </x:c>
      <x:c r="B6108" s="0" t="n">
        <x:v>3410</x:v>
      </x:c>
      <x:c r="C6108" s="0" t="s">
        <x:v>21</x:v>
      </x:c>
      <x:c r="D6108" s="0" t="s">
        <x:v>22</x:v>
      </x:c>
      <x:c r="E6108" s="0" t="s">
        <x:v>23</x:v>
      </x:c>
      <x:c r="F6108" s="0" t="s">
        <x:v>20</x:v>
      </x:c>
      <x:c r="G6108" s="0" t="n">
        <x:v>117</x:v>
      </x:c>
      <x:c r="H6108" s="4" t="n">
        <x:v>43.384</x:v>
      </x:c>
      <x:c r="I6108" s="4" t="n">
        <x:v>117</x:v>
      </x:c>
      <x:c r="J6108" s="4" t="n">
        <x:v>0.371</x:v>
      </x:c>
      <x:c r="K6108" s="4">
        <x:f>I6108*J6108</x:f>
      </x:c>
      <x:c r="L6108" s="4" t="n">
        <x:v>254.821</x:v>
      </x:c>
      <x:c r="M6108" s="5">
        <x:f>J6108/3.234*100</x:f>
      </x:c>
      <x:c r="N6108" s="6">
        <x:f>M6108*L6108/100</x:f>
      </x:c>
      <x:c r="O6108" s="6">
        <x:f>H6108-N6108</x:f>
      </x:c>
    </x:row>
    <x:row r="6109" spans="1:25">
      <x:c r="A6109" s="0" t="s">
        <x:v>125</x:v>
      </x:c>
      <x:c r="B6109" s="0" t="n">
        <x:v>3410</x:v>
      </x:c>
      <x:c r="C6109" s="0" t="s">
        <x:v>21</x:v>
      </x:c>
      <x:c r="D6109" s="0" t="s">
        <x:v>28</x:v>
      </x:c>
      <x:c r="E6109" s="0" t="s">
        <x:v>19</x:v>
      </x:c>
      <x:c r="F6109" s="0" t="s">
        <x:v>26</x:v>
      </x:c>
      <x:c r="G6109" s="0" t="n">
        <x:v>117</x:v>
      </x:c>
      <x:c r="H6109" s="4" t="n">
        <x:v>30.425</x:v>
      </x:c>
      <x:c r="I6109" s="4" t="n">
        <x:v>117</x:v>
      </x:c>
      <x:c r="J6109" s="4" t="n">
        <x:v>0.26</x:v>
      </x:c>
      <x:c r="K6109" s="4">
        <x:f>I6109*J6109</x:f>
      </x:c>
      <x:c r="L6109" s="4" t="n">
        <x:v>254.821</x:v>
      </x:c>
      <x:c r="M6109" s="5">
        <x:f>J6109/3.234*100</x:f>
      </x:c>
      <x:c r="N6109" s="6">
        <x:f>M6109*L6109/100</x:f>
      </x:c>
      <x:c r="O6109" s="6">
        <x:f>H6109-N6109</x:f>
      </x:c>
    </x:row>
    <x:row r="6110" spans="1:25">
      <x:c r="A6110" s="0" t="s">
        <x:v>125</x:v>
      </x:c>
      <x:c r="B6110" s="0" t="n">
        <x:v>3410</x:v>
      </x:c>
      <x:c r="C6110" s="0" t="s">
        <x:v>21</x:v>
      </x:c>
      <x:c r="D6110" s="0" t="s">
        <x:v>28</x:v>
      </x:c>
      <x:c r="E6110" s="0" t="s">
        <x:v>23</x:v>
      </x:c>
      <x:c r="F6110" s="0" t="s">
        <x:v>26</x:v>
      </x:c>
      <x:c r="G6110" s="0" t="n">
        <x:v>117</x:v>
      </x:c>
      <x:c r="H6110" s="4" t="n">
        <x:v>177.84</x:v>
      </x:c>
      <x:c r="I6110" s="4" t="n">
        <x:v>117</x:v>
      </x:c>
      <x:c r="J6110" s="4" t="n">
        <x:v>1.52</x:v>
      </x:c>
      <x:c r="K6110" s="4">
        <x:f>I6110*J6110</x:f>
      </x:c>
      <x:c r="L6110" s="4" t="n">
        <x:v>254.821</x:v>
      </x:c>
      <x:c r="M6110" s="5">
        <x:f>J6110/3.234*100</x:f>
      </x:c>
      <x:c r="N6110" s="6">
        <x:f>M6110*L6110/100</x:f>
      </x:c>
      <x:c r="O6110" s="6">
        <x:f>H6110-N6110</x:f>
      </x:c>
    </x:row>
    <x:row r="6111" spans="1:25">
      <x:c r="A6111" s="0" t="s">
        <x:v>30</x:v>
      </x:c>
      <x:c r="B6111" s="0" t="n">
        <x:v>3411</x:v>
      </x:c>
      <x:c r="C6111" s="0" t="s">
        <x:v>21</x:v>
      </x:c>
      <x:c r="D6111" s="0" t="s">
        <x:v>22</x:v>
      </x:c>
      <x:c r="E6111" s="0" t="s">
        <x:v>23</x:v>
      </x:c>
      <x:c r="F6111" s="0" t="s">
        <x:v>20</x:v>
      </x:c>
      <x:c r="G6111" s="0" t="n">
        <x:v>117</x:v>
      </x:c>
      <x:c r="H6111" s="4" t="n">
        <x:v>39.897</x:v>
      </x:c>
      <x:c r="I6111" s="4" t="n">
        <x:v>117</x:v>
      </x:c>
      <x:c r="J6111" s="4" t="n">
        <x:v>0.341</x:v>
      </x:c>
      <x:c r="K6111" s="4">
        <x:f>I6111*J6111</x:f>
      </x:c>
      <x:c r="L6111" s="4" t="n">
        <x:v>271.508</x:v>
      </x:c>
      <x:c r="M6111" s="5">
        <x:f>J6111/2.863*100</x:f>
      </x:c>
      <x:c r="N6111" s="6">
        <x:f>M6111*L6111/100</x:f>
      </x:c>
      <x:c r="O6111" s="6">
        <x:f>H6111-N6111</x:f>
      </x:c>
    </x:row>
    <x:row r="6112" spans="1:25">
      <x:c r="A6112" s="0" t="s">
        <x:v>30</x:v>
      </x:c>
      <x:c r="B6112" s="0" t="n">
        <x:v>3411</x:v>
      </x:c>
      <x:c r="C6112" s="0" t="s">
        <x:v>21</x:v>
      </x:c>
      <x:c r="D6112" s="0" t="s">
        <x:v>22</x:v>
      </x:c>
      <x:c r="E6112" s="0" t="s">
        <x:v>23</x:v>
      </x:c>
      <x:c r="F6112" s="0" t="s">
        <x:v>20</x:v>
      </x:c>
      <x:c r="G6112" s="0" t="n">
        <x:v>117</x:v>
      </x:c>
      <x:c r="H6112" s="4" t="n">
        <x:v>43.384</x:v>
      </x:c>
      <x:c r="I6112" s="4" t="n">
        <x:v>117</x:v>
      </x:c>
      <x:c r="J6112" s="4" t="n">
        <x:v>0.371</x:v>
      </x:c>
      <x:c r="K6112" s="4">
        <x:f>I6112*J6112</x:f>
      </x:c>
      <x:c r="L6112" s="4" t="n">
        <x:v>271.508</x:v>
      </x:c>
      <x:c r="M6112" s="5">
        <x:f>J6112/2.863*100</x:f>
      </x:c>
      <x:c r="N6112" s="6">
        <x:f>M6112*L6112/100</x:f>
      </x:c>
      <x:c r="O6112" s="6">
        <x:f>H6112-N6112</x:f>
      </x:c>
    </x:row>
    <x:row r="6113" spans="1:25">
      <x:c r="A6113" s="0" t="s">
        <x:v>30</x:v>
      </x:c>
      <x:c r="B6113" s="0" t="n">
        <x:v>3411</x:v>
      </x:c>
      <x:c r="C6113" s="0" t="s">
        <x:v>21</x:v>
      </x:c>
      <x:c r="D6113" s="0" t="s">
        <x:v>22</x:v>
      </x:c>
      <x:c r="E6113" s="0" t="s">
        <x:v>23</x:v>
      </x:c>
      <x:c r="F6113" s="0" t="s">
        <x:v>20</x:v>
      </x:c>
      <x:c r="G6113" s="0" t="n">
        <x:v>117</x:v>
      </x:c>
      <x:c r="H6113" s="4" t="n">
        <x:v>43.384</x:v>
      </x:c>
      <x:c r="I6113" s="4" t="n">
        <x:v>117</x:v>
      </x:c>
      <x:c r="J6113" s="4" t="n">
        <x:v>0.371</x:v>
      </x:c>
      <x:c r="K6113" s="4">
        <x:f>I6113*J6113</x:f>
      </x:c>
      <x:c r="L6113" s="4" t="n">
        <x:v>271.508</x:v>
      </x:c>
      <x:c r="M6113" s="5">
        <x:f>J6113/2.863*100</x:f>
      </x:c>
      <x:c r="N6113" s="6">
        <x:f>M6113*L6113/100</x:f>
      </x:c>
      <x:c r="O6113" s="6">
        <x:f>H6113-N6113</x:f>
      </x:c>
    </x:row>
    <x:row r="6114" spans="1:25">
      <x:c r="A6114" s="0" t="s">
        <x:v>30</x:v>
      </x:c>
      <x:c r="B6114" s="0" t="n">
        <x:v>3411</x:v>
      </x:c>
      <x:c r="C6114" s="0" t="s">
        <x:v>21</x:v>
      </x:c>
      <x:c r="D6114" s="0" t="s">
        <x:v>28</x:v>
      </x:c>
      <x:c r="E6114" s="0" t="s">
        <x:v>19</x:v>
      </x:c>
      <x:c r="F6114" s="0" t="s">
        <x:v>26</x:v>
      </x:c>
      <x:c r="G6114" s="0" t="n">
        <x:v>117</x:v>
      </x:c>
      <x:c r="H6114" s="4" t="n">
        <x:v>30.425</x:v>
      </x:c>
      <x:c r="I6114" s="4" t="n">
        <x:v>117</x:v>
      </x:c>
      <x:c r="J6114" s="4" t="n">
        <x:v>0.26</x:v>
      </x:c>
      <x:c r="K6114" s="4">
        <x:f>I6114*J6114</x:f>
      </x:c>
      <x:c r="L6114" s="4" t="n">
        <x:v>271.508</x:v>
      </x:c>
      <x:c r="M6114" s="5">
        <x:f>J6114/2.863*100</x:f>
      </x:c>
      <x:c r="N6114" s="6">
        <x:f>M6114*L6114/100</x:f>
      </x:c>
      <x:c r="O6114" s="6">
        <x:f>H6114-N6114</x:f>
      </x:c>
    </x:row>
    <x:row r="6115" spans="1:25">
      <x:c r="A6115" s="0" t="s">
        <x:v>30</x:v>
      </x:c>
      <x:c r="B6115" s="0" t="n">
        <x:v>3411</x:v>
      </x:c>
      <x:c r="C6115" s="0" t="s">
        <x:v>21</x:v>
      </x:c>
      <x:c r="D6115" s="0" t="s">
        <x:v>28</x:v>
      </x:c>
      <x:c r="E6115" s="0" t="s">
        <x:v>23</x:v>
      </x:c>
      <x:c r="F6115" s="0" t="s">
        <x:v>26</x:v>
      </x:c>
      <x:c r="G6115" s="0" t="n">
        <x:v>117</x:v>
      </x:c>
      <x:c r="H6115" s="4" t="n">
        <x:v>177.84</x:v>
      </x:c>
      <x:c r="I6115" s="4" t="n">
        <x:v>117</x:v>
      </x:c>
      <x:c r="J6115" s="4" t="n">
        <x:v>1.52</x:v>
      </x:c>
      <x:c r="K6115" s="4">
        <x:f>I6115*J6115</x:f>
      </x:c>
      <x:c r="L6115" s="4" t="n">
        <x:v>271.508</x:v>
      </x:c>
      <x:c r="M6115" s="5">
        <x:f>J6115/2.863*100</x:f>
      </x:c>
      <x:c r="N6115" s="6">
        <x:f>M6115*L6115/100</x:f>
      </x:c>
      <x:c r="O6115" s="6">
        <x:f>H6115-N6115</x:f>
      </x:c>
    </x:row>
    <x:row r="6116" spans="1:25">
      <x:c r="A6116" s="0" t="s">
        <x:v>111</x:v>
      </x:c>
      <x:c r="B6116" s="0" t="n">
        <x:v>3412</x:v>
      </x:c>
      <x:c r="C6116" s="0" t="s">
        <x:v>21</x:v>
      </x:c>
      <x:c r="D6116" s="0" t="s">
        <x:v>22</x:v>
      </x:c>
      <x:c r="E6116" s="0" t="s">
        <x:v>23</x:v>
      </x:c>
      <x:c r="F6116" s="0" t="s">
        <x:v>20</x:v>
      </x:c>
      <x:c r="G6116" s="0" t="n">
        <x:v>117</x:v>
      </x:c>
      <x:c r="H6116" s="4" t="n">
        <x:v>43.384</x:v>
      </x:c>
      <x:c r="I6116" s="4" t="n">
        <x:v>117</x:v>
      </x:c>
      <x:c r="J6116" s="4" t="n">
        <x:v>0.371</x:v>
      </x:c>
      <x:c r="K6116" s="4">
        <x:f>I6116*J6116</x:f>
      </x:c>
      <x:c r="L6116" s="4" t="n">
        <x:v>262.705</x:v>
      </x:c>
      <x:c r="M6116" s="5">
        <x:f>J6116/2.863*100</x:f>
      </x:c>
      <x:c r="N6116" s="6">
        <x:f>M6116*L6116/100</x:f>
      </x:c>
      <x:c r="O6116" s="6">
        <x:f>H6116-N6116</x:f>
      </x:c>
    </x:row>
    <x:row r="6117" spans="1:25">
      <x:c r="A6117" s="0" t="s">
        <x:v>111</x:v>
      </x:c>
      <x:c r="B6117" s="0" t="n">
        <x:v>3412</x:v>
      </x:c>
      <x:c r="C6117" s="0" t="s">
        <x:v>21</x:v>
      </x:c>
      <x:c r="D6117" s="0" t="s">
        <x:v>22</x:v>
      </x:c>
      <x:c r="E6117" s="0" t="s">
        <x:v>23</x:v>
      </x:c>
      <x:c r="F6117" s="0" t="s">
        <x:v>20</x:v>
      </x:c>
      <x:c r="G6117" s="0" t="n">
        <x:v>117</x:v>
      </x:c>
      <x:c r="H6117" s="4" t="n">
        <x:v>43.384</x:v>
      </x:c>
      <x:c r="I6117" s="4" t="n">
        <x:v>117</x:v>
      </x:c>
      <x:c r="J6117" s="4" t="n">
        <x:v>0.371</x:v>
      </x:c>
      <x:c r="K6117" s="4">
        <x:f>I6117*J6117</x:f>
      </x:c>
      <x:c r="L6117" s="4" t="n">
        <x:v>262.705</x:v>
      </x:c>
      <x:c r="M6117" s="5">
        <x:f>J6117/2.863*100</x:f>
      </x:c>
      <x:c r="N6117" s="6">
        <x:f>M6117*L6117/100</x:f>
      </x:c>
      <x:c r="O6117" s="6">
        <x:f>H6117-N6117</x:f>
      </x:c>
    </x:row>
    <x:row r="6118" spans="1:25">
      <x:c r="A6118" s="0" t="s">
        <x:v>111</x:v>
      </x:c>
      <x:c r="B6118" s="0" t="n">
        <x:v>3412</x:v>
      </x:c>
      <x:c r="C6118" s="0" t="s">
        <x:v>21</x:v>
      </x:c>
      <x:c r="D6118" s="0" t="s">
        <x:v>22</x:v>
      </x:c>
      <x:c r="E6118" s="0" t="s">
        <x:v>23</x:v>
      </x:c>
      <x:c r="F6118" s="0" t="s">
        <x:v>20</x:v>
      </x:c>
      <x:c r="G6118" s="0" t="n">
        <x:v>117</x:v>
      </x:c>
      <x:c r="H6118" s="4" t="n">
        <x:v>39.897</x:v>
      </x:c>
      <x:c r="I6118" s="4" t="n">
        <x:v>117</x:v>
      </x:c>
      <x:c r="J6118" s="4" t="n">
        <x:v>0.341</x:v>
      </x:c>
      <x:c r="K6118" s="4">
        <x:f>I6118*J6118</x:f>
      </x:c>
      <x:c r="L6118" s="4" t="n">
        <x:v>262.705</x:v>
      </x:c>
      <x:c r="M6118" s="5">
        <x:f>J6118/2.863*100</x:f>
      </x:c>
      <x:c r="N6118" s="6">
        <x:f>M6118*L6118/100</x:f>
      </x:c>
      <x:c r="O6118" s="6">
        <x:f>H6118-N6118</x:f>
      </x:c>
    </x:row>
    <x:row r="6119" spans="1:25">
      <x:c r="A6119" s="0" t="s">
        <x:v>111</x:v>
      </x:c>
      <x:c r="B6119" s="0" t="n">
        <x:v>3412</x:v>
      </x:c>
      <x:c r="C6119" s="0" t="s">
        <x:v>21</x:v>
      </x:c>
      <x:c r="D6119" s="0" t="s">
        <x:v>28</x:v>
      </x:c>
      <x:c r="E6119" s="0" t="s">
        <x:v>19</x:v>
      </x:c>
      <x:c r="F6119" s="0" t="s">
        <x:v>26</x:v>
      </x:c>
      <x:c r="G6119" s="0" t="n">
        <x:v>117</x:v>
      </x:c>
      <x:c r="H6119" s="4" t="n">
        <x:v>30.425</x:v>
      </x:c>
      <x:c r="I6119" s="4" t="n">
        <x:v>117</x:v>
      </x:c>
      <x:c r="J6119" s="4" t="n">
        <x:v>0.26</x:v>
      </x:c>
      <x:c r="K6119" s="4">
        <x:f>I6119*J6119</x:f>
      </x:c>
      <x:c r="L6119" s="4" t="n">
        <x:v>262.705</x:v>
      </x:c>
      <x:c r="M6119" s="5">
        <x:f>J6119/2.863*100</x:f>
      </x:c>
      <x:c r="N6119" s="6">
        <x:f>M6119*L6119/100</x:f>
      </x:c>
      <x:c r="O6119" s="6">
        <x:f>H6119-N6119</x:f>
      </x:c>
    </x:row>
    <x:row r="6120" spans="1:25">
      <x:c r="A6120" s="0" t="s">
        <x:v>111</x:v>
      </x:c>
      <x:c r="B6120" s="0" t="n">
        <x:v>3412</x:v>
      </x:c>
      <x:c r="C6120" s="0" t="s">
        <x:v>21</x:v>
      </x:c>
      <x:c r="D6120" s="0" t="s">
        <x:v>28</x:v>
      </x:c>
      <x:c r="E6120" s="0" t="s">
        <x:v>23</x:v>
      </x:c>
      <x:c r="F6120" s="0" t="s">
        <x:v>26</x:v>
      </x:c>
      <x:c r="G6120" s="0" t="n">
        <x:v>117</x:v>
      </x:c>
      <x:c r="H6120" s="4" t="n">
        <x:v>177.84</x:v>
      </x:c>
      <x:c r="I6120" s="4" t="n">
        <x:v>117</x:v>
      </x:c>
      <x:c r="J6120" s="4" t="n">
        <x:v>1.52</x:v>
      </x:c>
      <x:c r="K6120" s="4">
        <x:f>I6120*J6120</x:f>
      </x:c>
      <x:c r="L6120" s="4" t="n">
        <x:v>262.705</x:v>
      </x:c>
      <x:c r="M6120" s="5">
        <x:f>J6120/2.863*100</x:f>
      </x:c>
      <x:c r="N6120" s="6">
        <x:f>M6120*L6120/100</x:f>
      </x:c>
      <x:c r="O6120" s="6">
        <x:f>H6120-N6120</x:f>
      </x:c>
    </x:row>
    <x:row r="6121" spans="1:25">
      <x:c r="A6121" s="0" t="s">
        <x:v>146</x:v>
      </x:c>
      <x:c r="B6121" s="0" t="n">
        <x:v>3413</x:v>
      </x:c>
      <x:c r="C6121" s="0" t="s">
        <x:v>21</x:v>
      </x:c>
      <x:c r="D6121" s="0" t="s">
        <x:v>22</x:v>
      </x:c>
      <x:c r="E6121" s="0" t="s">
        <x:v>23</x:v>
      </x:c>
      <x:c r="F6121" s="0" t="s">
        <x:v>20</x:v>
      </x:c>
      <x:c r="G6121" s="0" t="n">
        <x:v>117</x:v>
      </x:c>
      <x:c r="H6121" s="4" t="n">
        <x:v>43.384</x:v>
      </x:c>
      <x:c r="I6121" s="4" t="n">
        <x:v>117</x:v>
      </x:c>
      <x:c r="J6121" s="4" t="n">
        <x:v>0.371</x:v>
      </x:c>
      <x:c r="K6121" s="4">
        <x:f>I6121*J6121</x:f>
      </x:c>
      <x:c r="L6121" s="4" t="n">
        <x:v>252.228</x:v>
      </x:c>
      <x:c r="M6121" s="5">
        <x:f>J6121/3.234*100</x:f>
      </x:c>
      <x:c r="N6121" s="6">
        <x:f>M6121*L6121/100</x:f>
      </x:c>
      <x:c r="O6121" s="6">
        <x:f>H6121-N6121</x:f>
      </x:c>
    </x:row>
    <x:row r="6122" spans="1:25">
      <x:c r="A6122" s="0" t="s">
        <x:v>146</x:v>
      </x:c>
      <x:c r="B6122" s="0" t="n">
        <x:v>3413</x:v>
      </x:c>
      <x:c r="C6122" s="0" t="s">
        <x:v>21</x:v>
      </x:c>
      <x:c r="D6122" s="0" t="s">
        <x:v>22</x:v>
      </x:c>
      <x:c r="E6122" s="0" t="s">
        <x:v>23</x:v>
      </x:c>
      <x:c r="F6122" s="0" t="s">
        <x:v>20</x:v>
      </x:c>
      <x:c r="G6122" s="0" t="n">
        <x:v>117</x:v>
      </x:c>
      <x:c r="H6122" s="4" t="n">
        <x:v>43.384</x:v>
      </x:c>
      <x:c r="I6122" s="4" t="n">
        <x:v>117</x:v>
      </x:c>
      <x:c r="J6122" s="4" t="n">
        <x:v>0.371</x:v>
      </x:c>
      <x:c r="K6122" s="4">
        <x:f>I6122*J6122</x:f>
      </x:c>
      <x:c r="L6122" s="4" t="n">
        <x:v>252.228</x:v>
      </x:c>
      <x:c r="M6122" s="5">
        <x:f>J6122/3.234*100</x:f>
      </x:c>
      <x:c r="N6122" s="6">
        <x:f>M6122*L6122/100</x:f>
      </x:c>
      <x:c r="O6122" s="6">
        <x:f>H6122-N6122</x:f>
      </x:c>
    </x:row>
    <x:row r="6123" spans="1:25">
      <x:c r="A6123" s="0" t="s">
        <x:v>146</x:v>
      </x:c>
      <x:c r="B6123" s="0" t="n">
        <x:v>3413</x:v>
      </x:c>
      <x:c r="C6123" s="0" t="s">
        <x:v>21</x:v>
      </x:c>
      <x:c r="D6123" s="0" t="s">
        <x:v>22</x:v>
      </x:c>
      <x:c r="E6123" s="0" t="s">
        <x:v>23</x:v>
      </x:c>
      <x:c r="F6123" s="0" t="s">
        <x:v>20</x:v>
      </x:c>
      <x:c r="G6123" s="0" t="n">
        <x:v>117</x:v>
      </x:c>
      <x:c r="H6123" s="4" t="n">
        <x:v>43.384</x:v>
      </x:c>
      <x:c r="I6123" s="4" t="n">
        <x:v>117</x:v>
      </x:c>
      <x:c r="J6123" s="4" t="n">
        <x:v>0.371</x:v>
      </x:c>
      <x:c r="K6123" s="4">
        <x:f>I6123*J6123</x:f>
      </x:c>
      <x:c r="L6123" s="4" t="n">
        <x:v>252.228</x:v>
      </x:c>
      <x:c r="M6123" s="5">
        <x:f>J6123/3.234*100</x:f>
      </x:c>
      <x:c r="N6123" s="6">
        <x:f>M6123*L6123/100</x:f>
      </x:c>
      <x:c r="O6123" s="6">
        <x:f>H6123-N6123</x:f>
      </x:c>
    </x:row>
    <x:row r="6124" spans="1:25">
      <x:c r="A6124" s="0" t="s">
        <x:v>146</x:v>
      </x:c>
      <x:c r="B6124" s="0" t="n">
        <x:v>3413</x:v>
      </x:c>
      <x:c r="C6124" s="0" t="s">
        <x:v>21</x:v>
      </x:c>
      <x:c r="D6124" s="0" t="s">
        <x:v>22</x:v>
      </x:c>
      <x:c r="E6124" s="0" t="s">
        <x:v>23</x:v>
      </x:c>
      <x:c r="F6124" s="0" t="s">
        <x:v>20</x:v>
      </x:c>
      <x:c r="G6124" s="0" t="n">
        <x:v>117</x:v>
      </x:c>
      <x:c r="H6124" s="4" t="n">
        <x:v>39.897</x:v>
      </x:c>
      <x:c r="I6124" s="4" t="n">
        <x:v>117</x:v>
      </x:c>
      <x:c r="J6124" s="4" t="n">
        <x:v>0.341</x:v>
      </x:c>
      <x:c r="K6124" s="4">
        <x:f>I6124*J6124</x:f>
      </x:c>
      <x:c r="L6124" s="4" t="n">
        <x:v>252.228</x:v>
      </x:c>
      <x:c r="M6124" s="5">
        <x:f>J6124/3.234*100</x:f>
      </x:c>
      <x:c r="N6124" s="6">
        <x:f>M6124*L6124/100</x:f>
      </x:c>
      <x:c r="O6124" s="6">
        <x:f>H6124-N6124</x:f>
      </x:c>
    </x:row>
    <x:row r="6125" spans="1:25">
      <x:c r="A6125" s="0" t="s">
        <x:v>146</x:v>
      </x:c>
      <x:c r="B6125" s="0" t="n">
        <x:v>3413</x:v>
      </x:c>
      <x:c r="C6125" s="0" t="s">
        <x:v>21</x:v>
      </x:c>
      <x:c r="D6125" s="0" t="s">
        <x:v>28</x:v>
      </x:c>
      <x:c r="E6125" s="0" t="s">
        <x:v>19</x:v>
      </x:c>
      <x:c r="F6125" s="0" t="s">
        <x:v>26</x:v>
      </x:c>
      <x:c r="G6125" s="0" t="n">
        <x:v>117</x:v>
      </x:c>
      <x:c r="H6125" s="4" t="n">
        <x:v>30.423</x:v>
      </x:c>
      <x:c r="I6125" s="4" t="n">
        <x:v>117</x:v>
      </x:c>
      <x:c r="J6125" s="4" t="n">
        <x:v>0.26</x:v>
      </x:c>
      <x:c r="K6125" s="4">
        <x:f>I6125*J6125</x:f>
      </x:c>
      <x:c r="L6125" s="4" t="n">
        <x:v>252.228</x:v>
      </x:c>
      <x:c r="M6125" s="5">
        <x:f>J6125/3.234*100</x:f>
      </x:c>
      <x:c r="N6125" s="6">
        <x:f>M6125*L6125/100</x:f>
      </x:c>
      <x:c r="O6125" s="6">
        <x:f>H6125-N6125</x:f>
      </x:c>
    </x:row>
    <x:row r="6126" spans="1:25">
      <x:c r="A6126" s="0" t="s">
        <x:v>146</x:v>
      </x:c>
      <x:c r="B6126" s="0" t="n">
        <x:v>3413</x:v>
      </x:c>
      <x:c r="C6126" s="0" t="s">
        <x:v>21</x:v>
      </x:c>
      <x:c r="D6126" s="0" t="s">
        <x:v>28</x:v>
      </x:c>
      <x:c r="E6126" s="0" t="s">
        <x:v>23</x:v>
      </x:c>
      <x:c r="F6126" s="0" t="s">
        <x:v>26</x:v>
      </x:c>
      <x:c r="G6126" s="0" t="n">
        <x:v>117</x:v>
      </x:c>
      <x:c r="H6126" s="4" t="n">
        <x:v>177.84</x:v>
      </x:c>
      <x:c r="I6126" s="4" t="n">
        <x:v>117</x:v>
      </x:c>
      <x:c r="J6126" s="4" t="n">
        <x:v>1.52</x:v>
      </x:c>
      <x:c r="K6126" s="4">
        <x:f>I6126*J6126</x:f>
      </x:c>
      <x:c r="L6126" s="4" t="n">
        <x:v>252.228</x:v>
      </x:c>
      <x:c r="M6126" s="5">
        <x:f>J6126/3.234*100</x:f>
      </x:c>
      <x:c r="N6126" s="6">
        <x:f>M6126*L6126/100</x:f>
      </x:c>
      <x:c r="O6126" s="6">
        <x:f>H6126-N6126</x:f>
      </x:c>
    </x:row>
    <x:row r="6127" spans="1:25">
      <x:c r="A6127" s="0" t="s">
        <x:v>141</x:v>
      </x:c>
      <x:c r="B6127" s="0" t="n">
        <x:v>3414</x:v>
      </x:c>
      <x:c r="C6127" s="0" t="s">
        <x:v>21</x:v>
      </x:c>
      <x:c r="D6127" s="0" t="s">
        <x:v>22</x:v>
      </x:c>
      <x:c r="E6127" s="0" t="s">
        <x:v>23</x:v>
      </x:c>
      <x:c r="F6127" s="0" t="s">
        <x:v>20</x:v>
      </x:c>
      <x:c r="G6127" s="0" t="n">
        <x:v>117</x:v>
      </x:c>
      <x:c r="H6127" s="4" t="n">
        <x:v>39.897</x:v>
      </x:c>
      <x:c r="I6127" s="4" t="n">
        <x:v>117</x:v>
      </x:c>
      <x:c r="J6127" s="4" t="n">
        <x:v>0.341</x:v>
      </x:c>
      <x:c r="K6127" s="4">
        <x:f>I6127*J6127</x:f>
      </x:c>
      <x:c r="L6127" s="4" t="n">
        <x:v>261.692</x:v>
      </x:c>
      <x:c r="M6127" s="5">
        <x:f>J6127/2.863*100</x:f>
      </x:c>
      <x:c r="N6127" s="6">
        <x:f>M6127*L6127/100</x:f>
      </x:c>
      <x:c r="O6127" s="6">
        <x:f>H6127-N6127</x:f>
      </x:c>
    </x:row>
    <x:row r="6128" spans="1:25">
      <x:c r="A6128" s="0" t="s">
        <x:v>141</x:v>
      </x:c>
      <x:c r="B6128" s="0" t="n">
        <x:v>3414</x:v>
      </x:c>
      <x:c r="C6128" s="0" t="s">
        <x:v>21</x:v>
      </x:c>
      <x:c r="D6128" s="0" t="s">
        <x:v>22</x:v>
      </x:c>
      <x:c r="E6128" s="0" t="s">
        <x:v>23</x:v>
      </x:c>
      <x:c r="F6128" s="0" t="s">
        <x:v>20</x:v>
      </x:c>
      <x:c r="G6128" s="0" t="n">
        <x:v>117</x:v>
      </x:c>
      <x:c r="H6128" s="4" t="n">
        <x:v>43.384</x:v>
      </x:c>
      <x:c r="I6128" s="4" t="n">
        <x:v>117</x:v>
      </x:c>
      <x:c r="J6128" s="4" t="n">
        <x:v>0.371</x:v>
      </x:c>
      <x:c r="K6128" s="4">
        <x:f>I6128*J6128</x:f>
      </x:c>
      <x:c r="L6128" s="4" t="n">
        <x:v>261.692</x:v>
      </x:c>
      <x:c r="M6128" s="5">
        <x:f>J6128/2.863*100</x:f>
      </x:c>
      <x:c r="N6128" s="6">
        <x:f>M6128*L6128/100</x:f>
      </x:c>
      <x:c r="O6128" s="6">
        <x:f>H6128-N6128</x:f>
      </x:c>
    </x:row>
    <x:row r="6129" spans="1:25">
      <x:c r="A6129" s="0" t="s">
        <x:v>141</x:v>
      </x:c>
      <x:c r="B6129" s="0" t="n">
        <x:v>3414</x:v>
      </x:c>
      <x:c r="C6129" s="0" t="s">
        <x:v>21</x:v>
      </x:c>
      <x:c r="D6129" s="0" t="s">
        <x:v>22</x:v>
      </x:c>
      <x:c r="E6129" s="0" t="s">
        <x:v>23</x:v>
      </x:c>
      <x:c r="F6129" s="0" t="s">
        <x:v>20</x:v>
      </x:c>
      <x:c r="G6129" s="0" t="n">
        <x:v>117</x:v>
      </x:c>
      <x:c r="H6129" s="4" t="n">
        <x:v>43.384</x:v>
      </x:c>
      <x:c r="I6129" s="4" t="n">
        <x:v>117</x:v>
      </x:c>
      <x:c r="J6129" s="4" t="n">
        <x:v>0.371</x:v>
      </x:c>
      <x:c r="K6129" s="4">
        <x:f>I6129*J6129</x:f>
      </x:c>
      <x:c r="L6129" s="4" t="n">
        <x:v>261.692</x:v>
      </x:c>
      <x:c r="M6129" s="5">
        <x:f>J6129/2.863*100</x:f>
      </x:c>
      <x:c r="N6129" s="6">
        <x:f>M6129*L6129/100</x:f>
      </x:c>
      <x:c r="O6129" s="6">
        <x:f>H6129-N6129</x:f>
      </x:c>
    </x:row>
    <x:row r="6130" spans="1:25">
      <x:c r="A6130" s="0" t="s">
        <x:v>141</x:v>
      </x:c>
      <x:c r="B6130" s="0" t="n">
        <x:v>3414</x:v>
      </x:c>
      <x:c r="C6130" s="0" t="s">
        <x:v>21</x:v>
      </x:c>
      <x:c r="D6130" s="0" t="s">
        <x:v>28</x:v>
      </x:c>
      <x:c r="E6130" s="0" t="s">
        <x:v>19</x:v>
      </x:c>
      <x:c r="F6130" s="0" t="s">
        <x:v>26</x:v>
      </x:c>
      <x:c r="G6130" s="0" t="n">
        <x:v>117</x:v>
      </x:c>
      <x:c r="H6130" s="4" t="n">
        <x:v>30.421</x:v>
      </x:c>
      <x:c r="I6130" s="4" t="n">
        <x:v>117</x:v>
      </x:c>
      <x:c r="J6130" s="4" t="n">
        <x:v>0.26</x:v>
      </x:c>
      <x:c r="K6130" s="4">
        <x:f>I6130*J6130</x:f>
      </x:c>
      <x:c r="L6130" s="4" t="n">
        <x:v>261.692</x:v>
      </x:c>
      <x:c r="M6130" s="5">
        <x:f>J6130/2.863*100</x:f>
      </x:c>
      <x:c r="N6130" s="6">
        <x:f>M6130*L6130/100</x:f>
      </x:c>
      <x:c r="O6130" s="6">
        <x:f>H6130-N6130</x:f>
      </x:c>
    </x:row>
    <x:row r="6131" spans="1:25">
      <x:c r="A6131" s="0" t="s">
        <x:v>141</x:v>
      </x:c>
      <x:c r="B6131" s="0" t="n">
        <x:v>3414</x:v>
      </x:c>
      <x:c r="C6131" s="0" t="s">
        <x:v>21</x:v>
      </x:c>
      <x:c r="D6131" s="0" t="s">
        <x:v>28</x:v>
      </x:c>
      <x:c r="E6131" s="0" t="s">
        <x:v>23</x:v>
      </x:c>
      <x:c r="F6131" s="0" t="s">
        <x:v>26</x:v>
      </x:c>
      <x:c r="G6131" s="0" t="n">
        <x:v>117</x:v>
      </x:c>
      <x:c r="H6131" s="4" t="n">
        <x:v>174.7</x:v>
      </x:c>
      <x:c r="I6131" s="4" t="n">
        <x:v>117</x:v>
      </x:c>
      <x:c r="J6131" s="4" t="n">
        <x:v>1.52</x:v>
      </x:c>
      <x:c r="K6131" s="4">
        <x:f>I6131*J6131</x:f>
      </x:c>
      <x:c r="L6131" s="4" t="n">
        <x:v>261.692</x:v>
      </x:c>
      <x:c r="M6131" s="5">
        <x:f>J6131/2.863*100</x:f>
      </x:c>
      <x:c r="N6131" s="6">
        <x:f>M6131*L6131/100</x:f>
      </x:c>
      <x:c r="O6131" s="6">
        <x:f>H6131-N6131</x:f>
      </x:c>
    </x:row>
    <x:row r="6132" spans="1:25">
      <x:c r="A6132" s="0" t="s">
        <x:v>92</x:v>
      </x:c>
      <x:c r="B6132" s="0" t="n">
        <x:v>3415</x:v>
      </x:c>
      <x:c r="C6132" s="0" t="s">
        <x:v>21</x:v>
      </x:c>
      <x:c r="D6132" s="0" t="s">
        <x:v>33</x:v>
      </x:c>
      <x:c r="E6132" s="0" t="s">
        <x:v>73</x:v>
      </x:c>
      <x:c r="F6132" s="0" t="s">
        <x:v>20</x:v>
      </x:c>
      <x:c r="G6132" s="0" t="n">
        <x:v>173</x:v>
      </x:c>
      <x:c r="H6132" s="4" t="n">
        <x:v>46.018</x:v>
      </x:c>
      <x:c r="I6132" s="4" t="n">
        <x:v>173</x:v>
      </x:c>
      <x:c r="J6132" s="4" t="n">
        <x:v>0.266</x:v>
      </x:c>
      <x:c r="K6132" s="4">
        <x:f>I6132*J6132</x:f>
      </x:c>
      <x:c r="L6132" s="4" t="n">
        <x:v>241.286</x:v>
      </x:c>
      <x:c r="M6132" s="5">
        <x:f>J6132/1.475*100</x:f>
      </x:c>
      <x:c r="N6132" s="6">
        <x:f>M6132*L6132/100</x:f>
      </x:c>
      <x:c r="O6132" s="6">
        <x:f>H6132-N6132</x:f>
      </x:c>
    </x:row>
    <x:row r="6133" spans="1:25">
      <x:c r="A6133" s="0" t="s">
        <x:v>92</x:v>
      </x:c>
      <x:c r="B6133" s="0" t="n">
        <x:v>3415</x:v>
      </x:c>
      <x:c r="C6133" s="0" t="s">
        <x:v>21</x:v>
      </x:c>
      <x:c r="D6133" s="0" t="s">
        <x:v>22</x:v>
      </x:c>
      <x:c r="E6133" s="0" t="s">
        <x:v>74</x:v>
      </x:c>
      <x:c r="F6133" s="0" t="s">
        <x:v>20</x:v>
      </x:c>
      <x:c r="G6133" s="0" t="n">
        <x:v>173</x:v>
      </x:c>
      <x:c r="H6133" s="4" t="n">
        <x:v>50.4</x:v>
      </x:c>
      <x:c r="I6133" s="4" t="n">
        <x:v>173</x:v>
      </x:c>
      <x:c r="J6133" s="4" t="n">
        <x:v>0.291</x:v>
      </x:c>
      <x:c r="K6133" s="4">
        <x:f>I6133*J6133</x:f>
      </x:c>
      <x:c r="L6133" s="4" t="n">
        <x:v>241.286</x:v>
      </x:c>
      <x:c r="M6133" s="5">
        <x:f>J6133/1.475*100</x:f>
      </x:c>
      <x:c r="N6133" s="6">
        <x:f>M6133*L6133/100</x:f>
      </x:c>
      <x:c r="O6133" s="6">
        <x:f>H6133-N6133</x:f>
      </x:c>
    </x:row>
    <x:row r="6134" spans="1:25">
      <x:c r="A6134" s="0" t="s">
        <x:v>92</x:v>
      </x:c>
      <x:c r="B6134" s="0" t="n">
        <x:v>3415</x:v>
      </x:c>
      <x:c r="C6134" s="0" t="s">
        <x:v>21</x:v>
      </x:c>
      <x:c r="D6134" s="0" t="s">
        <x:v>33</x:v>
      </x:c>
      <x:c r="E6134" s="0" t="s">
        <x:v>73</x:v>
      </x:c>
      <x:c r="F6134" s="0" t="s">
        <x:v>26</x:v>
      </x:c>
      <x:c r="G6134" s="0" t="n">
        <x:v>173</x:v>
      </x:c>
      <x:c r="H6134" s="4" t="n">
        <x:v>13.499</x:v>
      </x:c>
      <x:c r="I6134" s="4" t="n">
        <x:v>173</x:v>
      </x:c>
      <x:c r="J6134" s="4" t="n">
        <x:v>0.078</x:v>
      </x:c>
      <x:c r="K6134" s="4">
        <x:f>I6134*J6134</x:f>
      </x:c>
      <x:c r="L6134" s="4" t="n">
        <x:v>241.286</x:v>
      </x:c>
      <x:c r="M6134" s="5">
        <x:f>J6134/1.475*100</x:f>
      </x:c>
      <x:c r="N6134" s="6">
        <x:f>M6134*L6134/100</x:f>
      </x:c>
      <x:c r="O6134" s="6">
        <x:f>H6134-N6134</x:f>
      </x:c>
    </x:row>
    <x:row r="6135" spans="1:25">
      <x:c r="A6135" s="0" t="s">
        <x:v>92</x:v>
      </x:c>
      <x:c r="B6135" s="0" t="n">
        <x:v>3415</x:v>
      </x:c>
      <x:c r="C6135" s="0" t="s">
        <x:v>21</x:v>
      </x:c>
      <x:c r="D6135" s="0" t="s">
        <x:v>36</x:v>
      </x:c>
      <x:c r="E6135" s="0" t="s">
        <x:v>75</x:v>
      </x:c>
      <x:c r="F6135" s="0" t="s">
        <x:v>26</x:v>
      </x:c>
      <x:c r="G6135" s="0" t="n">
        <x:v>173</x:v>
      </x:c>
      <x:c r="H6135" s="4" t="n">
        <x:v>72.66</x:v>
      </x:c>
      <x:c r="I6135" s="4" t="n">
        <x:v>173</x:v>
      </x:c>
      <x:c r="J6135" s="4" t="n">
        <x:v>0.42</x:v>
      </x:c>
      <x:c r="K6135" s="4">
        <x:f>I6135*J6135</x:f>
      </x:c>
      <x:c r="L6135" s="4" t="n">
        <x:v>241.286</x:v>
      </x:c>
      <x:c r="M6135" s="5">
        <x:f>J6135/1.475*100</x:f>
      </x:c>
      <x:c r="N6135" s="6">
        <x:f>M6135*L6135/100</x:f>
      </x:c>
      <x:c r="O6135" s="6">
        <x:f>H6135-N6135</x:f>
      </x:c>
    </x:row>
    <x:row r="6136" spans="1:25">
      <x:c r="A6136" s="0" t="s">
        <x:v>92</x:v>
      </x:c>
      <x:c r="B6136" s="0" t="n">
        <x:v>3415</x:v>
      </x:c>
      <x:c r="C6136" s="0" t="s">
        <x:v>21</x:v>
      </x:c>
      <x:c r="D6136" s="0" t="s">
        <x:v>36</x:v>
      </x:c>
      <x:c r="E6136" s="0" t="s">
        <x:v>76</x:v>
      </x:c>
      <x:c r="F6136" s="0" t="s">
        <x:v>26</x:v>
      </x:c>
      <x:c r="G6136" s="0" t="n">
        <x:v>173</x:v>
      </x:c>
      <x:c r="H6136" s="4" t="n">
        <x:v>72.661</x:v>
      </x:c>
      <x:c r="I6136" s="4" t="n">
        <x:v>173</x:v>
      </x:c>
      <x:c r="J6136" s="4" t="n">
        <x:v>0.42</x:v>
      </x:c>
      <x:c r="K6136" s="4">
        <x:f>I6136*J6136</x:f>
      </x:c>
      <x:c r="L6136" s="4" t="n">
        <x:v>241.286</x:v>
      </x:c>
      <x:c r="M6136" s="5">
        <x:f>J6136/1.475*100</x:f>
      </x:c>
      <x:c r="N6136" s="6">
        <x:f>M6136*L6136/100</x:f>
      </x:c>
      <x:c r="O6136" s="6">
        <x:f>H6136-N6136</x:f>
      </x:c>
    </x:row>
    <x:row r="6137" spans="1:25">
      <x:c r="A6137" s="0" t="s">
        <x:v>70</x:v>
      </x:c>
      <x:c r="B6137" s="0" t="n">
        <x:v>3417</x:v>
      </x:c>
      <x:c r="C6137" s="0" t="s">
        <x:v>21</x:v>
      </x:c>
      <x:c r="D6137" s="0" t="s">
        <x:v>33</x:v>
      </x:c>
      <x:c r="E6137" s="0" t="s">
        <x:v>34</x:v>
      </x:c>
      <x:c r="F6137" s="0" t="s">
        <x:v>20</x:v>
      </x:c>
      <x:c r="G6137" s="0" t="n">
        <x:v>173</x:v>
      </x:c>
      <x:c r="H6137" s="4" t="n">
        <x:v>46.018</x:v>
      </x:c>
      <x:c r="I6137" s="4" t="n">
        <x:v>173</x:v>
      </x:c>
      <x:c r="J6137" s="4" t="n">
        <x:v>0.266</x:v>
      </x:c>
      <x:c r="K6137" s="4">
        <x:f>I6137*J6137</x:f>
      </x:c>
      <x:c r="L6137" s="4" t="n">
        <x:v>249.368</x:v>
      </x:c>
      <x:c r="M6137" s="5">
        <x:f>J6137/2.591*100</x:f>
      </x:c>
      <x:c r="N6137" s="6">
        <x:f>M6137*L6137/100</x:f>
      </x:c>
      <x:c r="O6137" s="6">
        <x:f>H6137-N6137</x:f>
      </x:c>
    </x:row>
    <x:row r="6138" spans="1:25">
      <x:c r="A6138" s="0" t="s">
        <x:v>70</x:v>
      </x:c>
      <x:c r="B6138" s="0" t="n">
        <x:v>3417</x:v>
      </x:c>
      <x:c r="C6138" s="0" t="s">
        <x:v>21</x:v>
      </x:c>
      <x:c r="D6138" s="0" t="s">
        <x:v>22</x:v>
      </x:c>
      <x:c r="E6138" s="0" t="s">
        <x:v>35</x:v>
      </x:c>
      <x:c r="F6138" s="0" t="s">
        <x:v>20</x:v>
      </x:c>
      <x:c r="G6138" s="0" t="n">
        <x:v>173</x:v>
      </x:c>
      <x:c r="H6138" s="4" t="n">
        <x:v>50.4</x:v>
      </x:c>
      <x:c r="I6138" s="4" t="n">
        <x:v>173</x:v>
      </x:c>
      <x:c r="J6138" s="4" t="n">
        <x:v>0.291</x:v>
      </x:c>
      <x:c r="K6138" s="4">
        <x:f>I6138*J6138</x:f>
      </x:c>
      <x:c r="L6138" s="4" t="n">
        <x:v>249.368</x:v>
      </x:c>
      <x:c r="M6138" s="5">
        <x:f>J6138/2.591*100</x:f>
      </x:c>
      <x:c r="N6138" s="6">
        <x:f>M6138*L6138/100</x:f>
      </x:c>
      <x:c r="O6138" s="6">
        <x:f>H6138-N6138</x:f>
      </x:c>
    </x:row>
    <x:row r="6139" spans="1:25">
      <x:c r="A6139" s="0" t="s">
        <x:v>70</x:v>
      </x:c>
      <x:c r="B6139" s="0" t="n">
        <x:v>3417</x:v>
      </x:c>
      <x:c r="C6139" s="0" t="s">
        <x:v>21</x:v>
      </x:c>
      <x:c r="D6139" s="0" t="s">
        <x:v>22</x:v>
      </x:c>
      <x:c r="E6139" s="0" t="s">
        <x:v>35</x:v>
      </x:c>
      <x:c r="F6139" s="0" t="s">
        <x:v>20</x:v>
      </x:c>
      <x:c r="G6139" s="0" t="n">
        <x:v>173</x:v>
      </x:c>
      <x:c r="H6139" s="4" t="n">
        <x:v>50.4</x:v>
      </x:c>
      <x:c r="I6139" s="4" t="n">
        <x:v>173</x:v>
      </x:c>
      <x:c r="J6139" s="4" t="n">
        <x:v>0.291</x:v>
      </x:c>
      <x:c r="K6139" s="4">
        <x:f>I6139*J6139</x:f>
      </x:c>
      <x:c r="L6139" s="4" t="n">
        <x:v>249.368</x:v>
      </x:c>
      <x:c r="M6139" s="5">
        <x:f>J6139/2.591*100</x:f>
      </x:c>
      <x:c r="N6139" s="6">
        <x:f>M6139*L6139/100</x:f>
      </x:c>
      <x:c r="O6139" s="6">
        <x:f>H6139-N6139</x:f>
      </x:c>
    </x:row>
    <x:row r="6140" spans="1:25">
      <x:c r="A6140" s="0" t="s">
        <x:v>70</x:v>
      </x:c>
      <x:c r="B6140" s="0" t="n">
        <x:v>3417</x:v>
      </x:c>
      <x:c r="C6140" s="0" t="s">
        <x:v>21</x:v>
      </x:c>
      <x:c r="D6140" s="0" t="s">
        <x:v>22</x:v>
      </x:c>
      <x:c r="E6140" s="0" t="s">
        <x:v>35</x:v>
      </x:c>
      <x:c r="F6140" s="0" t="s">
        <x:v>20</x:v>
      </x:c>
      <x:c r="G6140" s="0" t="n">
        <x:v>173</x:v>
      </x:c>
      <x:c r="H6140" s="4" t="n">
        <x:v>50.4</x:v>
      </x:c>
      <x:c r="I6140" s="4" t="n">
        <x:v>173</x:v>
      </x:c>
      <x:c r="J6140" s="4" t="n">
        <x:v>0.291</x:v>
      </x:c>
      <x:c r="K6140" s="4">
        <x:f>I6140*J6140</x:f>
      </x:c>
      <x:c r="L6140" s="4" t="n">
        <x:v>249.368</x:v>
      </x:c>
      <x:c r="M6140" s="5">
        <x:f>J6140/2.591*100</x:f>
      </x:c>
      <x:c r="N6140" s="6">
        <x:f>M6140*L6140/100</x:f>
      </x:c>
      <x:c r="O6140" s="6">
        <x:f>H6140-N6140</x:f>
      </x:c>
    </x:row>
    <x:row r="6141" spans="1:25">
      <x:c r="A6141" s="0" t="s">
        <x:v>70</x:v>
      </x:c>
      <x:c r="B6141" s="0" t="n">
        <x:v>3417</x:v>
      </x:c>
      <x:c r="C6141" s="0" t="s">
        <x:v>21</x:v>
      </x:c>
      <x:c r="D6141" s="0" t="s">
        <x:v>22</x:v>
      </x:c>
      <x:c r="E6141" s="0" t="s">
        <x:v>35</x:v>
      </x:c>
      <x:c r="F6141" s="0" t="s">
        <x:v>20</x:v>
      </x:c>
      <x:c r="G6141" s="0" t="n">
        <x:v>173</x:v>
      </x:c>
      <x:c r="H6141" s="4" t="n">
        <x:v>50.4</x:v>
      </x:c>
      <x:c r="I6141" s="4" t="n">
        <x:v>173</x:v>
      </x:c>
      <x:c r="J6141" s="4" t="n">
        <x:v>0.291</x:v>
      </x:c>
      <x:c r="K6141" s="4">
        <x:f>I6141*J6141</x:f>
      </x:c>
      <x:c r="L6141" s="4" t="n">
        <x:v>249.368</x:v>
      </x:c>
      <x:c r="M6141" s="5">
        <x:f>J6141/2.591*100</x:f>
      </x:c>
      <x:c r="N6141" s="6">
        <x:f>M6141*L6141/100</x:f>
      </x:c>
      <x:c r="O6141" s="6">
        <x:f>H6141-N6141</x:f>
      </x:c>
    </x:row>
    <x:row r="6142" spans="1:25">
      <x:c r="A6142" s="0" t="s">
        <x:v>70</x:v>
      </x:c>
      <x:c r="B6142" s="0" t="n">
        <x:v>3417</x:v>
      </x:c>
      <x:c r="C6142" s="0" t="s">
        <x:v>21</x:v>
      </x:c>
      <x:c r="D6142" s="0" t="s">
        <x:v>22</x:v>
      </x:c>
      <x:c r="E6142" s="0" t="s">
        <x:v>35</x:v>
      </x:c>
      <x:c r="F6142" s="0" t="s">
        <x:v>20</x:v>
      </x:c>
      <x:c r="G6142" s="0" t="n">
        <x:v>173</x:v>
      </x:c>
      <x:c r="H6142" s="4" t="n">
        <x:v>17.472</x:v>
      </x:c>
      <x:c r="I6142" s="4" t="n">
        <x:v>173</x:v>
      </x:c>
      <x:c r="J6142" s="4" t="n">
        <x:v>0.101</x:v>
      </x:c>
      <x:c r="K6142" s="4">
        <x:f>I6142*J6142</x:f>
      </x:c>
      <x:c r="L6142" s="4" t="n">
        <x:v>249.368</x:v>
      </x:c>
      <x:c r="M6142" s="5">
        <x:f>J6142/2.591*100</x:f>
      </x:c>
      <x:c r="N6142" s="6">
        <x:f>M6142*L6142/100</x:f>
      </x:c>
      <x:c r="O6142" s="6">
        <x:f>H6142-N6142</x:f>
      </x:c>
    </x:row>
    <x:row r="6143" spans="1:25">
      <x:c r="A6143" s="0" t="s">
        <x:v>70</x:v>
      </x:c>
      <x:c r="B6143" s="0" t="n">
        <x:v>3417</x:v>
      </x:c>
      <x:c r="C6143" s="0" t="s">
        <x:v>21</x:v>
      </x:c>
      <x:c r="D6143" s="0" t="s">
        <x:v>33</x:v>
      </x:c>
      <x:c r="E6143" s="0" t="s">
        <x:v>34</x:v>
      </x:c>
      <x:c r="F6143" s="0" t="s">
        <x:v>20</x:v>
      </x:c>
      <x:c r="G6143" s="0" t="n">
        <x:v>173</x:v>
      </x:c>
      <x:c r="H6143" s="4" t="n">
        <x:v>13.3</x:v>
      </x:c>
      <x:c r="I6143" s="4" t="n">
        <x:v>173</x:v>
      </x:c>
      <x:c r="J6143" s="4" t="n">
        <x:v>0.077</x:v>
      </x:c>
      <x:c r="K6143" s="4">
        <x:f>I6143*J6143</x:f>
      </x:c>
      <x:c r="L6143" s="4" t="n">
        <x:v>249.368</x:v>
      </x:c>
      <x:c r="M6143" s="5">
        <x:f>J6143/2.591*100</x:f>
      </x:c>
      <x:c r="N6143" s="6">
        <x:f>M6143*L6143/100</x:f>
      </x:c>
      <x:c r="O6143" s="6">
        <x:f>H6143-N6143</x:f>
      </x:c>
    </x:row>
    <x:row r="6144" spans="1:25">
      <x:c r="A6144" s="0" t="s">
        <x:v>70</x:v>
      </x:c>
      <x:c r="B6144" s="0" t="n">
        <x:v>3417</x:v>
      </x:c>
      <x:c r="C6144" s="0" t="s">
        <x:v>21</x:v>
      </x:c>
      <x:c r="D6144" s="0" t="s">
        <x:v>22</x:v>
      </x:c>
      <x:c r="E6144" s="0" t="s">
        <x:v>35</x:v>
      </x:c>
      <x:c r="F6144" s="0" t="s">
        <x:v>20</x:v>
      </x:c>
      <x:c r="G6144" s="0" t="n">
        <x:v>173</x:v>
      </x:c>
      <x:c r="H6144" s="4" t="n">
        <x:v>11.2</x:v>
      </x:c>
      <x:c r="I6144" s="4" t="n">
        <x:v>173</x:v>
      </x:c>
      <x:c r="J6144" s="4" t="n">
        <x:v>0.065</x:v>
      </x:c>
      <x:c r="K6144" s="4">
        <x:f>I6144*J6144</x:f>
      </x:c>
      <x:c r="L6144" s="4" t="n">
        <x:v>249.368</x:v>
      </x:c>
      <x:c r="M6144" s="5">
        <x:f>J6144/2.591*100</x:f>
      </x:c>
      <x:c r="N6144" s="6">
        <x:f>M6144*L6144/100</x:f>
      </x:c>
      <x:c r="O6144" s="6">
        <x:f>H6144-N6144</x:f>
      </x:c>
    </x:row>
    <x:row r="6145" spans="1:25">
      <x:c r="A6145" s="0" t="s">
        <x:v>70</x:v>
      </x:c>
      <x:c r="B6145" s="0" t="n">
        <x:v>3417</x:v>
      </x:c>
      <x:c r="C6145" s="0" t="s">
        <x:v>21</x:v>
      </x:c>
      <x:c r="D6145" s="0" t="s">
        <x:v>33</x:v>
      </x:c>
      <x:c r="E6145" s="0" t="s">
        <x:v>34</x:v>
      </x:c>
      <x:c r="F6145" s="0" t="s">
        <x:v>26</x:v>
      </x:c>
      <x:c r="G6145" s="0" t="n">
        <x:v>173</x:v>
      </x:c>
      <x:c r="H6145" s="4" t="n">
        <x:v>13.496</x:v>
      </x:c>
      <x:c r="I6145" s="4" t="n">
        <x:v>173</x:v>
      </x:c>
      <x:c r="J6145" s="4" t="n">
        <x:v>0.078</x:v>
      </x:c>
      <x:c r="K6145" s="4">
        <x:f>I6145*J6145</x:f>
      </x:c>
      <x:c r="L6145" s="4" t="n">
        <x:v>249.368</x:v>
      </x:c>
      <x:c r="M6145" s="5">
        <x:f>J6145/2.591*100</x:f>
      </x:c>
      <x:c r="N6145" s="6">
        <x:f>M6145*L6145/100</x:f>
      </x:c>
      <x:c r="O6145" s="6">
        <x:f>H6145-N6145</x:f>
      </x:c>
    </x:row>
    <x:row r="6146" spans="1:25">
      <x:c r="A6146" s="0" t="s">
        <x:v>70</x:v>
      </x:c>
      <x:c r="B6146" s="0" t="n">
        <x:v>3417</x:v>
      </x:c>
      <x:c r="C6146" s="0" t="s">
        <x:v>21</x:v>
      </x:c>
      <x:c r="D6146" s="0" t="s">
        <x:v>36</x:v>
      </x:c>
      <x:c r="E6146" s="0" t="s">
        <x:v>37</x:v>
      </x:c>
      <x:c r="F6146" s="0" t="s">
        <x:v>26</x:v>
      </x:c>
      <x:c r="G6146" s="0" t="n">
        <x:v>173</x:v>
      </x:c>
      <x:c r="H6146" s="4" t="n">
        <x:v>72.66</x:v>
      </x:c>
      <x:c r="I6146" s="4" t="n">
        <x:v>173</x:v>
      </x:c>
      <x:c r="J6146" s="4" t="n">
        <x:v>0.42</x:v>
      </x:c>
      <x:c r="K6146" s="4">
        <x:f>I6146*J6146</x:f>
      </x:c>
      <x:c r="L6146" s="4" t="n">
        <x:v>249.368</x:v>
      </x:c>
      <x:c r="M6146" s="5">
        <x:f>J6146/2.591*100</x:f>
      </x:c>
      <x:c r="N6146" s="6">
        <x:f>M6146*L6146/100</x:f>
      </x:c>
      <x:c r="O6146" s="6">
        <x:f>H6146-N6146</x:f>
      </x:c>
    </x:row>
    <x:row r="6147" spans="1:25">
      <x:c r="A6147" s="0" t="s">
        <x:v>70</x:v>
      </x:c>
      <x:c r="B6147" s="0" t="n">
        <x:v>3417</x:v>
      </x:c>
      <x:c r="C6147" s="0" t="s">
        <x:v>21</x:v>
      </x:c>
      <x:c r="D6147" s="0" t="s">
        <x:v>36</x:v>
      </x:c>
      <x:c r="E6147" s="0" t="s">
        <x:v>38</x:v>
      </x:c>
      <x:c r="F6147" s="0" t="s">
        <x:v>26</x:v>
      </x:c>
      <x:c r="G6147" s="0" t="n">
        <x:v>173</x:v>
      </x:c>
      <x:c r="H6147" s="4" t="n">
        <x:v>72.662</x:v>
      </x:c>
      <x:c r="I6147" s="4" t="n">
        <x:v>173</x:v>
      </x:c>
      <x:c r="J6147" s="4" t="n">
        <x:v>0.42</x:v>
      </x:c>
      <x:c r="K6147" s="4">
        <x:f>I6147*J6147</x:f>
      </x:c>
      <x:c r="L6147" s="4" t="n">
        <x:v>249.368</x:v>
      </x:c>
      <x:c r="M6147" s="5">
        <x:f>J6147/2.591*100</x:f>
      </x:c>
      <x:c r="N6147" s="6">
        <x:f>M6147*L6147/100</x:f>
      </x:c>
      <x:c r="O6147" s="6">
        <x:f>H6147-N6147</x:f>
      </x:c>
    </x:row>
    <x:row r="6148" spans="1:25">
      <x:c r="A6148" s="0" t="s">
        <x:v>52</x:v>
      </x:c>
      <x:c r="B6148" s="0" t="n">
        <x:v>3418</x:v>
      </x:c>
      <x:c r="C6148" s="0" t="s">
        <x:v>21</x:v>
      </x:c>
      <x:c r="D6148" s="0" t="s">
        <x:v>22</x:v>
      </x:c>
      <x:c r="E6148" s="0" t="s">
        <x:v>35</x:v>
      </x:c>
      <x:c r="F6148" s="0" t="s">
        <x:v>20</x:v>
      </x:c>
      <x:c r="G6148" s="0" t="n">
        <x:v>173</x:v>
      </x:c>
      <x:c r="H6148" s="4" t="n">
        <x:v>50.4</x:v>
      </x:c>
      <x:c r="I6148" s="4" t="n">
        <x:v>173</x:v>
      </x:c>
      <x:c r="J6148" s="4" t="n">
        <x:v>0.291</x:v>
      </x:c>
      <x:c r="K6148" s="4">
        <x:f>I6148*J6148</x:f>
      </x:c>
      <x:c r="L6148" s="4" t="n">
        <x:v>201.245</x:v>
      </x:c>
      <x:c r="M6148" s="5">
        <x:f>J6148/2.057*100</x:f>
      </x:c>
      <x:c r="N6148" s="6">
        <x:f>M6148*L6148/100</x:f>
      </x:c>
      <x:c r="O6148" s="6">
        <x:f>H6148-N6148</x:f>
      </x:c>
    </x:row>
    <x:row r="6149" spans="1:25">
      <x:c r="A6149" s="0" t="s">
        <x:v>52</x:v>
      </x:c>
      <x:c r="B6149" s="0" t="n">
        <x:v>3418</x:v>
      </x:c>
      <x:c r="C6149" s="0" t="s">
        <x:v>21</x:v>
      </x:c>
      <x:c r="D6149" s="0" t="s">
        <x:v>22</x:v>
      </x:c>
      <x:c r="E6149" s="0" t="s">
        <x:v>35</x:v>
      </x:c>
      <x:c r="F6149" s="0" t="s">
        <x:v>20</x:v>
      </x:c>
      <x:c r="G6149" s="0" t="n">
        <x:v>173</x:v>
      </x:c>
      <x:c r="H6149" s="4" t="n">
        <x:v>50.4</x:v>
      </x:c>
      <x:c r="I6149" s="4" t="n">
        <x:v>173</x:v>
      </x:c>
      <x:c r="J6149" s="4" t="n">
        <x:v>0.291</x:v>
      </x:c>
      <x:c r="K6149" s="4">
        <x:f>I6149*J6149</x:f>
      </x:c>
      <x:c r="L6149" s="4" t="n">
        <x:v>201.245</x:v>
      </x:c>
      <x:c r="M6149" s="5">
        <x:f>J6149/2.057*100</x:f>
      </x:c>
      <x:c r="N6149" s="6">
        <x:f>M6149*L6149/100</x:f>
      </x:c>
      <x:c r="O6149" s="6">
        <x:f>H6149-N6149</x:f>
      </x:c>
    </x:row>
    <x:row r="6150" spans="1:25">
      <x:c r="A6150" s="0" t="s">
        <x:v>52</x:v>
      </x:c>
      <x:c r="B6150" s="0" t="n">
        <x:v>3418</x:v>
      </x:c>
      <x:c r="C6150" s="0" t="s">
        <x:v>21</x:v>
      </x:c>
      <x:c r="D6150" s="0" t="s">
        <x:v>33</x:v>
      </x:c>
      <x:c r="E6150" s="0" t="s">
        <x:v>34</x:v>
      </x:c>
      <x:c r="F6150" s="0" t="s">
        <x:v>20</x:v>
      </x:c>
      <x:c r="G6150" s="0" t="n">
        <x:v>173</x:v>
      </x:c>
      <x:c r="H6150" s="4" t="n">
        <x:v>46.018</x:v>
      </x:c>
      <x:c r="I6150" s="4" t="n">
        <x:v>173</x:v>
      </x:c>
      <x:c r="J6150" s="4" t="n">
        <x:v>0.266</x:v>
      </x:c>
      <x:c r="K6150" s="4">
        <x:f>I6150*J6150</x:f>
      </x:c>
      <x:c r="L6150" s="4" t="n">
        <x:v>201.245</x:v>
      </x:c>
      <x:c r="M6150" s="5">
        <x:f>J6150/2.057*100</x:f>
      </x:c>
      <x:c r="N6150" s="6">
        <x:f>M6150*L6150/100</x:f>
      </x:c>
      <x:c r="O6150" s="6">
        <x:f>H6150-N6150</x:f>
      </x:c>
    </x:row>
    <x:row r="6151" spans="1:25">
      <x:c r="A6151" s="0" t="s">
        <x:v>52</x:v>
      </x:c>
      <x:c r="B6151" s="0" t="n">
        <x:v>3418</x:v>
      </x:c>
      <x:c r="C6151" s="0" t="s">
        <x:v>21</x:v>
      </x:c>
      <x:c r="D6151" s="0" t="s">
        <x:v>22</x:v>
      </x:c>
      <x:c r="E6151" s="0" t="s">
        <x:v>35</x:v>
      </x:c>
      <x:c r="F6151" s="0" t="s">
        <x:v>20</x:v>
      </x:c>
      <x:c r="G6151" s="0" t="n">
        <x:v>173</x:v>
      </x:c>
      <x:c r="H6151" s="4" t="n">
        <x:v>50.4</x:v>
      </x:c>
      <x:c r="I6151" s="4" t="n">
        <x:v>173</x:v>
      </x:c>
      <x:c r="J6151" s="4" t="n">
        <x:v>0.291</x:v>
      </x:c>
      <x:c r="K6151" s="4">
        <x:f>I6151*J6151</x:f>
      </x:c>
      <x:c r="L6151" s="4" t="n">
        <x:v>201.245</x:v>
      </x:c>
      <x:c r="M6151" s="5">
        <x:f>J6151/2.057*100</x:f>
      </x:c>
      <x:c r="N6151" s="6">
        <x:f>M6151*L6151/100</x:f>
      </x:c>
      <x:c r="O6151" s="6">
        <x:f>H6151-N6151</x:f>
      </x:c>
    </x:row>
    <x:row r="6152" spans="1:25">
      <x:c r="A6152" s="0" t="s">
        <x:v>52</x:v>
      </x:c>
      <x:c r="B6152" s="0" t="n">
        <x:v>3418</x:v>
      </x:c>
      <x:c r="C6152" s="0" t="s">
        <x:v>21</x:v>
      </x:c>
      <x:c r="D6152" s="0" t="s">
        <x:v>33</x:v>
      </x:c>
      <x:c r="E6152" s="0" t="s">
        <x:v>34</x:v>
      </x:c>
      <x:c r="F6152" s="0" t="s">
        <x:v>26</x:v>
      </x:c>
      <x:c r="G6152" s="0" t="n">
        <x:v>173</x:v>
      </x:c>
      <x:c r="H6152" s="4" t="n">
        <x:v>13.496</x:v>
      </x:c>
      <x:c r="I6152" s="4" t="n">
        <x:v>173</x:v>
      </x:c>
      <x:c r="J6152" s="4" t="n">
        <x:v>0.078</x:v>
      </x:c>
      <x:c r="K6152" s="4">
        <x:f>I6152*J6152</x:f>
      </x:c>
      <x:c r="L6152" s="4" t="n">
        <x:v>201.245</x:v>
      </x:c>
      <x:c r="M6152" s="5">
        <x:f>J6152/2.057*100</x:f>
      </x:c>
      <x:c r="N6152" s="6">
        <x:f>M6152*L6152/100</x:f>
      </x:c>
      <x:c r="O6152" s="6">
        <x:f>H6152-N6152</x:f>
      </x:c>
    </x:row>
    <x:row r="6153" spans="1:25">
      <x:c r="A6153" s="0" t="s">
        <x:v>52</x:v>
      </x:c>
      <x:c r="B6153" s="0" t="n">
        <x:v>3418</x:v>
      </x:c>
      <x:c r="C6153" s="0" t="s">
        <x:v>21</x:v>
      </x:c>
      <x:c r="D6153" s="0" t="s">
        <x:v>36</x:v>
      </x:c>
      <x:c r="E6153" s="0" t="s">
        <x:v>37</x:v>
      </x:c>
      <x:c r="F6153" s="0" t="s">
        <x:v>26</x:v>
      </x:c>
      <x:c r="G6153" s="0" t="n">
        <x:v>173</x:v>
      </x:c>
      <x:c r="H6153" s="4" t="n">
        <x:v>72.662</x:v>
      </x:c>
      <x:c r="I6153" s="4" t="n">
        <x:v>173</x:v>
      </x:c>
      <x:c r="J6153" s="4" t="n">
        <x:v>0.42</x:v>
      </x:c>
      <x:c r="K6153" s="4">
        <x:f>I6153*J6153</x:f>
      </x:c>
      <x:c r="L6153" s="4" t="n">
        <x:v>201.245</x:v>
      </x:c>
      <x:c r="M6153" s="5">
        <x:f>J6153/2.057*100</x:f>
      </x:c>
      <x:c r="N6153" s="6">
        <x:f>M6153*L6153/100</x:f>
      </x:c>
      <x:c r="O6153" s="6">
        <x:f>H6153-N6153</x:f>
      </x:c>
    </x:row>
    <x:row r="6154" spans="1:25">
      <x:c r="A6154" s="0" t="s">
        <x:v>52</x:v>
      </x:c>
      <x:c r="B6154" s="0" t="n">
        <x:v>3418</x:v>
      </x:c>
      <x:c r="C6154" s="0" t="s">
        <x:v>21</x:v>
      </x:c>
      <x:c r="D6154" s="0" t="s">
        <x:v>36</x:v>
      </x:c>
      <x:c r="E6154" s="0" t="s">
        <x:v>38</x:v>
      </x:c>
      <x:c r="F6154" s="0" t="s">
        <x:v>26</x:v>
      </x:c>
      <x:c r="G6154" s="0" t="n">
        <x:v>173</x:v>
      </x:c>
      <x:c r="H6154" s="4" t="n">
        <x:v>72.66</x:v>
      </x:c>
      <x:c r="I6154" s="4" t="n">
        <x:v>173</x:v>
      </x:c>
      <x:c r="J6154" s="4" t="n">
        <x:v>0.42</x:v>
      </x:c>
      <x:c r="K6154" s="4">
        <x:f>I6154*J6154</x:f>
      </x:c>
      <x:c r="L6154" s="4" t="n">
        <x:v>201.245</x:v>
      </x:c>
      <x:c r="M6154" s="5">
        <x:f>J6154/2.057*100</x:f>
      </x:c>
      <x:c r="N6154" s="6">
        <x:f>M6154*L6154/100</x:f>
      </x:c>
      <x:c r="O6154" s="6">
        <x:f>H6154-N6154</x:f>
      </x:c>
    </x:row>
    <x:row r="6155" spans="1:25">
      <x:c r="A6155" s="0" t="s">
        <x:v>54</x:v>
      </x:c>
      <x:c r="B6155" s="0" t="n">
        <x:v>3419</x:v>
      </x:c>
      <x:c r="C6155" s="0" t="s">
        <x:v>21</x:v>
      </x:c>
      <x:c r="D6155" s="0" t="s">
        <x:v>22</x:v>
      </x:c>
      <x:c r="E6155" s="0" t="s">
        <x:v>35</x:v>
      </x:c>
      <x:c r="F6155" s="0" t="s">
        <x:v>20</x:v>
      </x:c>
      <x:c r="G6155" s="0" t="n">
        <x:v>173</x:v>
      </x:c>
      <x:c r="H6155" s="4" t="n">
        <x:v>50.4</x:v>
      </x:c>
      <x:c r="I6155" s="4" t="n">
        <x:v>173</x:v>
      </x:c>
      <x:c r="J6155" s="4" t="n">
        <x:v>0.291</x:v>
      </x:c>
      <x:c r="K6155" s="4">
        <x:f>I6155*J6155</x:f>
      </x:c>
      <x:c r="L6155" s="4" t="n">
        <x:v>242.129</x:v>
      </x:c>
      <x:c r="M6155" s="5">
        <x:f>J6155/2.348*100</x:f>
      </x:c>
      <x:c r="N6155" s="6">
        <x:f>M6155*L6155/100</x:f>
      </x:c>
      <x:c r="O6155" s="6">
        <x:f>H6155-N6155</x:f>
      </x:c>
    </x:row>
    <x:row r="6156" spans="1:25">
      <x:c r="A6156" s="0" t="s">
        <x:v>54</x:v>
      </x:c>
      <x:c r="B6156" s="0" t="n">
        <x:v>3419</x:v>
      </x:c>
      <x:c r="C6156" s="0" t="s">
        <x:v>21</x:v>
      </x:c>
      <x:c r="D6156" s="0" t="s">
        <x:v>22</x:v>
      </x:c>
      <x:c r="E6156" s="0" t="s">
        <x:v>35</x:v>
      </x:c>
      <x:c r="F6156" s="0" t="s">
        <x:v>20</x:v>
      </x:c>
      <x:c r="G6156" s="0" t="n">
        <x:v>173</x:v>
      </x:c>
      <x:c r="H6156" s="4" t="n">
        <x:v>50.4</x:v>
      </x:c>
      <x:c r="I6156" s="4" t="n">
        <x:v>173</x:v>
      </x:c>
      <x:c r="J6156" s="4" t="n">
        <x:v>0.291</x:v>
      </x:c>
      <x:c r="K6156" s="4">
        <x:f>I6156*J6156</x:f>
      </x:c>
      <x:c r="L6156" s="4" t="n">
        <x:v>242.129</x:v>
      </x:c>
      <x:c r="M6156" s="5">
        <x:f>J6156/2.348*100</x:f>
      </x:c>
      <x:c r="N6156" s="6">
        <x:f>M6156*L6156/100</x:f>
      </x:c>
      <x:c r="O6156" s="6">
        <x:f>H6156-N6156</x:f>
      </x:c>
    </x:row>
    <x:row r="6157" spans="1:25">
      <x:c r="A6157" s="0" t="s">
        <x:v>54</x:v>
      </x:c>
      <x:c r="B6157" s="0" t="n">
        <x:v>3419</x:v>
      </x:c>
      <x:c r="C6157" s="0" t="s">
        <x:v>21</x:v>
      </x:c>
      <x:c r="D6157" s="0" t="s">
        <x:v>22</x:v>
      </x:c>
      <x:c r="E6157" s="0" t="s">
        <x:v>35</x:v>
      </x:c>
      <x:c r="F6157" s="0" t="s">
        <x:v>20</x:v>
      </x:c>
      <x:c r="G6157" s="0" t="n">
        <x:v>173</x:v>
      </x:c>
      <x:c r="H6157" s="4" t="n">
        <x:v>50.4</x:v>
      </x:c>
      <x:c r="I6157" s="4" t="n">
        <x:v>173</x:v>
      </x:c>
      <x:c r="J6157" s="4" t="n">
        <x:v>0.291</x:v>
      </x:c>
      <x:c r="K6157" s="4">
        <x:f>I6157*J6157</x:f>
      </x:c>
      <x:c r="L6157" s="4" t="n">
        <x:v>242.129</x:v>
      </x:c>
      <x:c r="M6157" s="5">
        <x:f>J6157/2.348*100</x:f>
      </x:c>
      <x:c r="N6157" s="6">
        <x:f>M6157*L6157/100</x:f>
      </x:c>
      <x:c r="O6157" s="6">
        <x:f>H6157-N6157</x:f>
      </x:c>
    </x:row>
    <x:row r="6158" spans="1:25">
      <x:c r="A6158" s="0" t="s">
        <x:v>54</x:v>
      </x:c>
      <x:c r="B6158" s="0" t="n">
        <x:v>3419</x:v>
      </x:c>
      <x:c r="C6158" s="0" t="s">
        <x:v>21</x:v>
      </x:c>
      <x:c r="D6158" s="0" t="s">
        <x:v>22</x:v>
      </x:c>
      <x:c r="E6158" s="0" t="s">
        <x:v>35</x:v>
      </x:c>
      <x:c r="F6158" s="0" t="s">
        <x:v>20</x:v>
      </x:c>
      <x:c r="G6158" s="0" t="n">
        <x:v>173</x:v>
      </x:c>
      <x:c r="H6158" s="4" t="n">
        <x:v>50.4</x:v>
      </x:c>
      <x:c r="I6158" s="4" t="n">
        <x:v>173</x:v>
      </x:c>
      <x:c r="J6158" s="4" t="n">
        <x:v>0.291</x:v>
      </x:c>
      <x:c r="K6158" s="4">
        <x:f>I6158*J6158</x:f>
      </x:c>
      <x:c r="L6158" s="4" t="n">
        <x:v>242.129</x:v>
      </x:c>
      <x:c r="M6158" s="5">
        <x:f>J6158/2.348*100</x:f>
      </x:c>
      <x:c r="N6158" s="6">
        <x:f>M6158*L6158/100</x:f>
      </x:c>
      <x:c r="O6158" s="6">
        <x:f>H6158-N6158</x:f>
      </x:c>
    </x:row>
    <x:row r="6159" spans="1:25">
      <x:c r="A6159" s="0" t="s">
        <x:v>54</x:v>
      </x:c>
      <x:c r="B6159" s="0" t="n">
        <x:v>3419</x:v>
      </x:c>
      <x:c r="C6159" s="0" t="s">
        <x:v>21</x:v>
      </x:c>
      <x:c r="D6159" s="0" t="s">
        <x:v>33</x:v>
      </x:c>
      <x:c r="E6159" s="0" t="s">
        <x:v>34</x:v>
      </x:c>
      <x:c r="F6159" s="0" t="s">
        <x:v>20</x:v>
      </x:c>
      <x:c r="G6159" s="0" t="n">
        <x:v>173</x:v>
      </x:c>
      <x:c r="H6159" s="4" t="n">
        <x:v>46.018</x:v>
      </x:c>
      <x:c r="I6159" s="4" t="n">
        <x:v>173</x:v>
      </x:c>
      <x:c r="J6159" s="4" t="n">
        <x:v>0.266</x:v>
      </x:c>
      <x:c r="K6159" s="4">
        <x:f>I6159*J6159</x:f>
      </x:c>
      <x:c r="L6159" s="4" t="n">
        <x:v>242.129</x:v>
      </x:c>
      <x:c r="M6159" s="5">
        <x:f>J6159/2.348*100</x:f>
      </x:c>
      <x:c r="N6159" s="6">
        <x:f>M6159*L6159/100</x:f>
      </x:c>
      <x:c r="O6159" s="6">
        <x:f>H6159-N6159</x:f>
      </x:c>
    </x:row>
    <x:row r="6160" spans="1:25">
      <x:c r="A6160" s="0" t="s">
        <x:v>54</x:v>
      </x:c>
      <x:c r="B6160" s="0" t="n">
        <x:v>3419</x:v>
      </x:c>
      <x:c r="C6160" s="0" t="s">
        <x:v>21</x:v>
      </x:c>
      <x:c r="D6160" s="0" t="s">
        <x:v>33</x:v>
      </x:c>
      <x:c r="E6160" s="0" t="s">
        <x:v>34</x:v>
      </x:c>
      <x:c r="F6160" s="0" t="s">
        <x:v>26</x:v>
      </x:c>
      <x:c r="G6160" s="0" t="n">
        <x:v>173</x:v>
      </x:c>
      <x:c r="H6160" s="4" t="n">
        <x:v>13.496</x:v>
      </x:c>
      <x:c r="I6160" s="4" t="n">
        <x:v>173</x:v>
      </x:c>
      <x:c r="J6160" s="4" t="n">
        <x:v>0.078</x:v>
      </x:c>
      <x:c r="K6160" s="4">
        <x:f>I6160*J6160</x:f>
      </x:c>
      <x:c r="L6160" s="4" t="n">
        <x:v>242.129</x:v>
      </x:c>
      <x:c r="M6160" s="5">
        <x:f>J6160/2.348*100</x:f>
      </x:c>
      <x:c r="N6160" s="6">
        <x:f>M6160*L6160/100</x:f>
      </x:c>
      <x:c r="O6160" s="6">
        <x:f>H6160-N6160</x:f>
      </x:c>
    </x:row>
    <x:row r="6161" spans="1:25">
      <x:c r="A6161" s="0" t="s">
        <x:v>54</x:v>
      </x:c>
      <x:c r="B6161" s="0" t="n">
        <x:v>3419</x:v>
      </x:c>
      <x:c r="C6161" s="0" t="s">
        <x:v>21</x:v>
      </x:c>
      <x:c r="D6161" s="0" t="s">
        <x:v>36</x:v>
      </x:c>
      <x:c r="E6161" s="0" t="s">
        <x:v>37</x:v>
      </x:c>
      <x:c r="F6161" s="0" t="s">
        <x:v>26</x:v>
      </x:c>
      <x:c r="G6161" s="0" t="n">
        <x:v>173</x:v>
      </x:c>
      <x:c r="H6161" s="4" t="n">
        <x:v>72.66</x:v>
      </x:c>
      <x:c r="I6161" s="4" t="n">
        <x:v>173</x:v>
      </x:c>
      <x:c r="J6161" s="4" t="n">
        <x:v>0.42</x:v>
      </x:c>
      <x:c r="K6161" s="4">
        <x:f>I6161*J6161</x:f>
      </x:c>
      <x:c r="L6161" s="4" t="n">
        <x:v>242.129</x:v>
      </x:c>
      <x:c r="M6161" s="5">
        <x:f>J6161/2.348*100</x:f>
      </x:c>
      <x:c r="N6161" s="6">
        <x:f>M6161*L6161/100</x:f>
      </x:c>
      <x:c r="O6161" s="6">
        <x:f>H6161-N6161</x:f>
      </x:c>
    </x:row>
    <x:row r="6162" spans="1:25">
      <x:c r="A6162" s="0" t="s">
        <x:v>54</x:v>
      </x:c>
      <x:c r="B6162" s="0" t="n">
        <x:v>3419</x:v>
      </x:c>
      <x:c r="C6162" s="0" t="s">
        <x:v>21</x:v>
      </x:c>
      <x:c r="D6162" s="0" t="s">
        <x:v>36</x:v>
      </x:c>
      <x:c r="E6162" s="0" t="s">
        <x:v>38</x:v>
      </x:c>
      <x:c r="F6162" s="0" t="s">
        <x:v>26</x:v>
      </x:c>
      <x:c r="G6162" s="0" t="n">
        <x:v>173</x:v>
      </x:c>
      <x:c r="H6162" s="4" t="n">
        <x:v>72.661</x:v>
      </x:c>
      <x:c r="I6162" s="4" t="n">
        <x:v>173</x:v>
      </x:c>
      <x:c r="J6162" s="4" t="n">
        <x:v>0.42</x:v>
      </x:c>
      <x:c r="K6162" s="4">
        <x:f>I6162*J6162</x:f>
      </x:c>
      <x:c r="L6162" s="4" t="n">
        <x:v>242.129</x:v>
      </x:c>
      <x:c r="M6162" s="5">
        <x:f>J6162/2.348*100</x:f>
      </x:c>
      <x:c r="N6162" s="6">
        <x:f>M6162*L6162/100</x:f>
      </x:c>
      <x:c r="O6162" s="6">
        <x:f>H6162-N6162</x:f>
      </x:c>
    </x:row>
    <x:row r="6163" spans="1:25">
      <x:c r="A6163" s="0" t="s">
        <x:v>153</x:v>
      </x:c>
      <x:c r="B6163" s="0" t="n">
        <x:v>3420</x:v>
      </x:c>
      <x:c r="C6163" s="0" t="s">
        <x:v>21</x:v>
      </x:c>
      <x:c r="D6163" s="0" t="s">
        <x:v>154</x:v>
      </x:c>
      <x:c r="E6163" s="0" t="s">
        <x:v>23</x:v>
      </x:c>
      <x:c r="F6163" s="0" t="s">
        <x:v>20</x:v>
      </x:c>
      <x:c r="G6163" s="0" t="n">
        <x:v>5000</x:v>
      </x:c>
      <x:c r="H6163" s="4" t="n">
        <x:v>35</x:v>
      </x:c>
      <x:c r="I6163" s="4" t="n">
        <x:v>5000</x:v>
      </x:c>
      <x:c r="J6163" s="4" t="n">
        <x:v>0.007</x:v>
      </x:c>
      <x:c r="K6163" s="4">
        <x:f>I6163*J6163</x:f>
      </x:c>
      <x:c r="L6163" s="4" t="n">
        <x:v>0</x:v>
      </x:c>
      <x:c r="M6163" s="5">
        <x:f>J6163/0.012*100</x:f>
      </x:c>
      <x:c r="N6163" s="6">
        <x:f>M6163*L6163/100</x:f>
      </x:c>
      <x:c r="O6163" s="6">
        <x:f>H6163-N6163</x:f>
      </x:c>
    </x:row>
    <x:row r="6164" spans="1:25">
      <x:c r="A6164" s="0" t="s">
        <x:v>153</x:v>
      </x:c>
      <x:c r="B6164" s="0" t="n">
        <x:v>3420</x:v>
      </x:c>
      <x:c r="C6164" s="0" t="s">
        <x:v>21</x:v>
      </x:c>
      <x:c r="D6164" s="0" t="s">
        <x:v>155</x:v>
      </x:c>
      <x:c r="E6164" s="0" t="s">
        <x:v>23</x:v>
      </x:c>
      <x:c r="F6164" s="0" t="s">
        <x:v>26</x:v>
      </x:c>
      <x:c r="G6164" s="0" t="n">
        <x:v>5000</x:v>
      </x:c>
      <x:c r="H6164" s="4" t="n">
        <x:v>24.996</x:v>
      </x:c>
      <x:c r="I6164" s="4" t="n">
        <x:v>5000</x:v>
      </x:c>
      <x:c r="J6164" s="4" t="n">
        <x:v>0.005</x:v>
      </x:c>
      <x:c r="K6164" s="4">
        <x:f>I6164*J6164</x:f>
      </x:c>
      <x:c r="L6164" s="4" t="n">
        <x:v>0</x:v>
      </x:c>
      <x:c r="M6164" s="5">
        <x:f>J6164/0.012*100</x:f>
      </x:c>
      <x:c r="N6164" s="6">
        <x:f>M6164*L6164/100</x:f>
      </x:c>
      <x:c r="O6164" s="6">
        <x:f>H6164-N6164</x:f>
      </x:c>
    </x:row>
    <x:row r="6165" spans="1:25">
      <x:c r="A6165" s="0" t="s">
        <x:v>117</x:v>
      </x:c>
      <x:c r="B6165" s="0" t="n">
        <x:v>3421</x:v>
      </x:c>
      <x:c r="C6165" s="0" t="s">
        <x:v>21</x:v>
      </x:c>
      <x:c r="D6165" s="0" t="s">
        <x:v>22</x:v>
      </x:c>
      <x:c r="E6165" s="0" t="s">
        <x:v>35</x:v>
      </x:c>
      <x:c r="F6165" s="0" t="s">
        <x:v>20</x:v>
      </x:c>
      <x:c r="G6165" s="0" t="n">
        <x:v>173</x:v>
      </x:c>
      <x:c r="H6165" s="4" t="n">
        <x:v>50.4</x:v>
      </x:c>
      <x:c r="I6165" s="4" t="n">
        <x:v>173</x:v>
      </x:c>
      <x:c r="J6165" s="4" t="n">
        <x:v>0.291</x:v>
      </x:c>
      <x:c r="K6165" s="4">
        <x:f>I6165*J6165</x:f>
      </x:c>
      <x:c r="L6165" s="4" t="n">
        <x:v>194.328</x:v>
      </x:c>
      <x:c r="M6165" s="5">
        <x:f>J6165/2.057*100</x:f>
      </x:c>
      <x:c r="N6165" s="6">
        <x:f>M6165*L6165/100</x:f>
      </x:c>
      <x:c r="O6165" s="6">
        <x:f>H6165-N6165</x:f>
      </x:c>
    </x:row>
    <x:row r="6166" spans="1:25">
      <x:c r="A6166" s="0" t="s">
        <x:v>117</x:v>
      </x:c>
      <x:c r="B6166" s="0" t="n">
        <x:v>3421</x:v>
      </x:c>
      <x:c r="C6166" s="0" t="s">
        <x:v>21</x:v>
      </x:c>
      <x:c r="D6166" s="0" t="s">
        <x:v>22</x:v>
      </x:c>
      <x:c r="E6166" s="0" t="s">
        <x:v>35</x:v>
      </x:c>
      <x:c r="F6166" s="0" t="s">
        <x:v>20</x:v>
      </x:c>
      <x:c r="G6166" s="0" t="n">
        <x:v>173</x:v>
      </x:c>
      <x:c r="H6166" s="4" t="n">
        <x:v>50.4</x:v>
      </x:c>
      <x:c r="I6166" s="4" t="n">
        <x:v>173</x:v>
      </x:c>
      <x:c r="J6166" s="4" t="n">
        <x:v>0.291</x:v>
      </x:c>
      <x:c r="K6166" s="4">
        <x:f>I6166*J6166</x:f>
      </x:c>
      <x:c r="L6166" s="4" t="n">
        <x:v>194.328</x:v>
      </x:c>
      <x:c r="M6166" s="5">
        <x:f>J6166/2.057*100</x:f>
      </x:c>
      <x:c r="N6166" s="6">
        <x:f>M6166*L6166/100</x:f>
      </x:c>
      <x:c r="O6166" s="6">
        <x:f>H6166-N6166</x:f>
      </x:c>
    </x:row>
    <x:row r="6167" spans="1:25">
      <x:c r="A6167" s="0" t="s">
        <x:v>117</x:v>
      </x:c>
      <x:c r="B6167" s="0" t="n">
        <x:v>3421</x:v>
      </x:c>
      <x:c r="C6167" s="0" t="s">
        <x:v>21</x:v>
      </x:c>
      <x:c r="D6167" s="0" t="s">
        <x:v>22</x:v>
      </x:c>
      <x:c r="E6167" s="0" t="s">
        <x:v>35</x:v>
      </x:c>
      <x:c r="F6167" s="0" t="s">
        <x:v>20</x:v>
      </x:c>
      <x:c r="G6167" s="0" t="n">
        <x:v>173</x:v>
      </x:c>
      <x:c r="H6167" s="4" t="n">
        <x:v>50.4</x:v>
      </x:c>
      <x:c r="I6167" s="4" t="n">
        <x:v>173</x:v>
      </x:c>
      <x:c r="J6167" s="4" t="n">
        <x:v>0.291</x:v>
      </x:c>
      <x:c r="K6167" s="4">
        <x:f>I6167*J6167</x:f>
      </x:c>
      <x:c r="L6167" s="4" t="n">
        <x:v>194.328</x:v>
      </x:c>
      <x:c r="M6167" s="5">
        <x:f>J6167/2.057*100</x:f>
      </x:c>
      <x:c r="N6167" s="6">
        <x:f>M6167*L6167/100</x:f>
      </x:c>
      <x:c r="O6167" s="6">
        <x:f>H6167-N6167</x:f>
      </x:c>
    </x:row>
    <x:row r="6168" spans="1:25">
      <x:c r="A6168" s="0" t="s">
        <x:v>117</x:v>
      </x:c>
      <x:c r="B6168" s="0" t="n">
        <x:v>3421</x:v>
      </x:c>
      <x:c r="C6168" s="0" t="s">
        <x:v>21</x:v>
      </x:c>
      <x:c r="D6168" s="0" t="s">
        <x:v>33</x:v>
      </x:c>
      <x:c r="E6168" s="0" t="s">
        <x:v>34</x:v>
      </x:c>
      <x:c r="F6168" s="0" t="s">
        <x:v>20</x:v>
      </x:c>
      <x:c r="G6168" s="0" t="n">
        <x:v>173</x:v>
      </x:c>
      <x:c r="H6168" s="4" t="n">
        <x:v>46.018</x:v>
      </x:c>
      <x:c r="I6168" s="4" t="n">
        <x:v>173</x:v>
      </x:c>
      <x:c r="J6168" s="4" t="n">
        <x:v>0.266</x:v>
      </x:c>
      <x:c r="K6168" s="4">
        <x:f>I6168*J6168</x:f>
      </x:c>
      <x:c r="L6168" s="4" t="n">
        <x:v>194.328</x:v>
      </x:c>
      <x:c r="M6168" s="5">
        <x:f>J6168/2.057*100</x:f>
      </x:c>
      <x:c r="N6168" s="6">
        <x:f>M6168*L6168/100</x:f>
      </x:c>
      <x:c r="O6168" s="6">
        <x:f>H6168-N6168</x:f>
      </x:c>
    </x:row>
    <x:row r="6169" spans="1:25">
      <x:c r="A6169" s="0" t="s">
        <x:v>117</x:v>
      </x:c>
      <x:c r="B6169" s="0" t="n">
        <x:v>3421</x:v>
      </x:c>
      <x:c r="C6169" s="0" t="s">
        <x:v>21</x:v>
      </x:c>
      <x:c r="D6169" s="0" t="s">
        <x:v>33</x:v>
      </x:c>
      <x:c r="E6169" s="0" t="s">
        <x:v>34</x:v>
      </x:c>
      <x:c r="F6169" s="0" t="s">
        <x:v>26</x:v>
      </x:c>
      <x:c r="G6169" s="0" t="n">
        <x:v>173</x:v>
      </x:c>
      <x:c r="H6169" s="4" t="n">
        <x:v>13.495</x:v>
      </x:c>
      <x:c r="I6169" s="4" t="n">
        <x:v>173</x:v>
      </x:c>
      <x:c r="J6169" s="4" t="n">
        <x:v>0.078</x:v>
      </x:c>
      <x:c r="K6169" s="4">
        <x:f>I6169*J6169</x:f>
      </x:c>
      <x:c r="L6169" s="4" t="n">
        <x:v>194.328</x:v>
      </x:c>
      <x:c r="M6169" s="5">
        <x:f>J6169/2.057*100</x:f>
      </x:c>
      <x:c r="N6169" s="6">
        <x:f>M6169*L6169/100</x:f>
      </x:c>
      <x:c r="O6169" s="6">
        <x:f>H6169-N6169</x:f>
      </x:c>
    </x:row>
    <x:row r="6170" spans="1:25">
      <x:c r="A6170" s="0" t="s">
        <x:v>117</x:v>
      </x:c>
      <x:c r="B6170" s="0" t="n">
        <x:v>3421</x:v>
      </x:c>
      <x:c r="C6170" s="0" t="s">
        <x:v>21</x:v>
      </x:c>
      <x:c r="D6170" s="0" t="s">
        <x:v>36</x:v>
      </x:c>
      <x:c r="E6170" s="0" t="s">
        <x:v>37</x:v>
      </x:c>
      <x:c r="F6170" s="0" t="s">
        <x:v>26</x:v>
      </x:c>
      <x:c r="G6170" s="0" t="n">
        <x:v>173</x:v>
      </x:c>
      <x:c r="H6170" s="4" t="n">
        <x:v>72.66</x:v>
      </x:c>
      <x:c r="I6170" s="4" t="n">
        <x:v>173</x:v>
      </x:c>
      <x:c r="J6170" s="4" t="n">
        <x:v>0.42</x:v>
      </x:c>
      <x:c r="K6170" s="4">
        <x:f>I6170*J6170</x:f>
      </x:c>
      <x:c r="L6170" s="4" t="n">
        <x:v>194.328</x:v>
      </x:c>
      <x:c r="M6170" s="5">
        <x:f>J6170/2.057*100</x:f>
      </x:c>
      <x:c r="N6170" s="6">
        <x:f>M6170*L6170/100</x:f>
      </x:c>
      <x:c r="O6170" s="6">
        <x:f>H6170-N6170</x:f>
      </x:c>
    </x:row>
    <x:row r="6171" spans="1:25">
      <x:c r="A6171" s="0" t="s">
        <x:v>117</x:v>
      </x:c>
      <x:c r="B6171" s="0" t="n">
        <x:v>3421</x:v>
      </x:c>
      <x:c r="C6171" s="0" t="s">
        <x:v>21</x:v>
      </x:c>
      <x:c r="D6171" s="0" t="s">
        <x:v>36</x:v>
      </x:c>
      <x:c r="E6171" s="0" t="s">
        <x:v>38</x:v>
      </x:c>
      <x:c r="F6171" s="0" t="s">
        <x:v>26</x:v>
      </x:c>
      <x:c r="G6171" s="0" t="n">
        <x:v>173</x:v>
      </x:c>
      <x:c r="H6171" s="4" t="n">
        <x:v>72.66</x:v>
      </x:c>
      <x:c r="I6171" s="4" t="n">
        <x:v>173</x:v>
      </x:c>
      <x:c r="J6171" s="4" t="n">
        <x:v>0.42</x:v>
      </x:c>
      <x:c r="K6171" s="4">
        <x:f>I6171*J6171</x:f>
      </x:c>
      <x:c r="L6171" s="4" t="n">
        <x:v>194.328</x:v>
      </x:c>
      <x:c r="M6171" s="5">
        <x:f>J6171/2.057*100</x:f>
      </x:c>
      <x:c r="N6171" s="6">
        <x:f>M6171*L6171/100</x:f>
      </x:c>
      <x:c r="O6171" s="6">
        <x:f>H6171-N6171</x:f>
      </x:c>
    </x:row>
    <x:row r="6172" spans="1:25">
      <x:c r="A6172" s="0" t="s">
        <x:v>141</x:v>
      </x:c>
      <x:c r="B6172" s="0" t="n">
        <x:v>3422</x:v>
      </x:c>
      <x:c r="C6172" s="0" t="s">
        <x:v>21</x:v>
      </x:c>
      <x:c r="D6172" s="0" t="s">
        <x:v>22</x:v>
      </x:c>
      <x:c r="E6172" s="0" t="s">
        <x:v>23</x:v>
      </x:c>
      <x:c r="F6172" s="0" t="s">
        <x:v>20</x:v>
      </x:c>
      <x:c r="G6172" s="0" t="n">
        <x:v>117</x:v>
      </x:c>
      <x:c r="H6172" s="4" t="n">
        <x:v>39.897</x:v>
      </x:c>
      <x:c r="I6172" s="4" t="n">
        <x:v>117</x:v>
      </x:c>
      <x:c r="J6172" s="4" t="n">
        <x:v>0.341</x:v>
      </x:c>
      <x:c r="K6172" s="4">
        <x:f>I6172*J6172</x:f>
      </x:c>
      <x:c r="L6172" s="4" t="n">
        <x:v>258.995</x:v>
      </x:c>
      <x:c r="M6172" s="5">
        <x:f>J6172/3.234*100</x:f>
      </x:c>
      <x:c r="N6172" s="6">
        <x:f>M6172*L6172/100</x:f>
      </x:c>
      <x:c r="O6172" s="6">
        <x:f>H6172-N6172</x:f>
      </x:c>
    </x:row>
    <x:row r="6173" spans="1:25">
      <x:c r="A6173" s="0" t="s">
        <x:v>141</x:v>
      </x:c>
      <x:c r="B6173" s="0" t="n">
        <x:v>3422</x:v>
      </x:c>
      <x:c r="C6173" s="0" t="s">
        <x:v>21</x:v>
      </x:c>
      <x:c r="D6173" s="0" t="s">
        <x:v>22</x:v>
      </x:c>
      <x:c r="E6173" s="0" t="s">
        <x:v>23</x:v>
      </x:c>
      <x:c r="F6173" s="0" t="s">
        <x:v>20</x:v>
      </x:c>
      <x:c r="G6173" s="0" t="n">
        <x:v>117</x:v>
      </x:c>
      <x:c r="H6173" s="4" t="n">
        <x:v>43.384</x:v>
      </x:c>
      <x:c r="I6173" s="4" t="n">
        <x:v>117</x:v>
      </x:c>
      <x:c r="J6173" s="4" t="n">
        <x:v>0.371</x:v>
      </x:c>
      <x:c r="K6173" s="4">
        <x:f>I6173*J6173</x:f>
      </x:c>
      <x:c r="L6173" s="4" t="n">
        <x:v>258.995</x:v>
      </x:c>
      <x:c r="M6173" s="5">
        <x:f>J6173/3.234*100</x:f>
      </x:c>
      <x:c r="N6173" s="6">
        <x:f>M6173*L6173/100</x:f>
      </x:c>
      <x:c r="O6173" s="6">
        <x:f>H6173-N6173</x:f>
      </x:c>
    </x:row>
    <x:row r="6174" spans="1:25">
      <x:c r="A6174" s="0" t="s">
        <x:v>141</x:v>
      </x:c>
      <x:c r="B6174" s="0" t="n">
        <x:v>3422</x:v>
      </x:c>
      <x:c r="C6174" s="0" t="s">
        <x:v>21</x:v>
      </x:c>
      <x:c r="D6174" s="0" t="s">
        <x:v>22</x:v>
      </x:c>
      <x:c r="E6174" s="0" t="s">
        <x:v>23</x:v>
      </x:c>
      <x:c r="F6174" s="0" t="s">
        <x:v>20</x:v>
      </x:c>
      <x:c r="G6174" s="0" t="n">
        <x:v>117</x:v>
      </x:c>
      <x:c r="H6174" s="4" t="n">
        <x:v>43.384</x:v>
      </x:c>
      <x:c r="I6174" s="4" t="n">
        <x:v>117</x:v>
      </x:c>
      <x:c r="J6174" s="4" t="n">
        <x:v>0.371</x:v>
      </x:c>
      <x:c r="K6174" s="4">
        <x:f>I6174*J6174</x:f>
      </x:c>
      <x:c r="L6174" s="4" t="n">
        <x:v>258.995</x:v>
      </x:c>
      <x:c r="M6174" s="5">
        <x:f>J6174/3.234*100</x:f>
      </x:c>
      <x:c r="N6174" s="6">
        <x:f>M6174*L6174/100</x:f>
      </x:c>
      <x:c r="O6174" s="6">
        <x:f>H6174-N6174</x:f>
      </x:c>
    </x:row>
    <x:row r="6175" spans="1:25">
      <x:c r="A6175" s="0" t="s">
        <x:v>141</x:v>
      </x:c>
      <x:c r="B6175" s="0" t="n">
        <x:v>3422</x:v>
      </x:c>
      <x:c r="C6175" s="0" t="s">
        <x:v>21</x:v>
      </x:c>
      <x:c r="D6175" s="0" t="s">
        <x:v>22</x:v>
      </x:c>
      <x:c r="E6175" s="0" t="s">
        <x:v>23</x:v>
      </x:c>
      <x:c r="F6175" s="0" t="s">
        <x:v>20</x:v>
      </x:c>
      <x:c r="G6175" s="0" t="n">
        <x:v>117</x:v>
      </x:c>
      <x:c r="H6175" s="4" t="n">
        <x:v>43.384</x:v>
      </x:c>
      <x:c r="I6175" s="4" t="n">
        <x:v>117</x:v>
      </x:c>
      <x:c r="J6175" s="4" t="n">
        <x:v>0.371</x:v>
      </x:c>
      <x:c r="K6175" s="4">
        <x:f>I6175*J6175</x:f>
      </x:c>
      <x:c r="L6175" s="4" t="n">
        <x:v>258.995</x:v>
      </x:c>
      <x:c r="M6175" s="5">
        <x:f>J6175/3.234*100</x:f>
      </x:c>
      <x:c r="N6175" s="6">
        <x:f>M6175*L6175/100</x:f>
      </x:c>
      <x:c r="O6175" s="6">
        <x:f>H6175-N6175</x:f>
      </x:c>
    </x:row>
    <x:row r="6176" spans="1:25">
      <x:c r="A6176" s="0" t="s">
        <x:v>141</x:v>
      </x:c>
      <x:c r="B6176" s="0" t="n">
        <x:v>3422</x:v>
      </x:c>
      <x:c r="C6176" s="0" t="s">
        <x:v>21</x:v>
      </x:c>
      <x:c r="D6176" s="0" t="s">
        <x:v>28</x:v>
      </x:c>
      <x:c r="E6176" s="0" t="s">
        <x:v>19</x:v>
      </x:c>
      <x:c r="F6176" s="0" t="s">
        <x:v>26</x:v>
      </x:c>
      <x:c r="G6176" s="0" t="n">
        <x:v>117</x:v>
      </x:c>
      <x:c r="H6176" s="4" t="n">
        <x:v>30.426</x:v>
      </x:c>
      <x:c r="I6176" s="4" t="n">
        <x:v>117</x:v>
      </x:c>
      <x:c r="J6176" s="4" t="n">
        <x:v>0.26</x:v>
      </x:c>
      <x:c r="K6176" s="4">
        <x:f>I6176*J6176</x:f>
      </x:c>
      <x:c r="L6176" s="4" t="n">
        <x:v>258.995</x:v>
      </x:c>
      <x:c r="M6176" s="5">
        <x:f>J6176/3.234*100</x:f>
      </x:c>
      <x:c r="N6176" s="6">
        <x:f>M6176*L6176/100</x:f>
      </x:c>
      <x:c r="O6176" s="6">
        <x:f>H6176-N6176</x:f>
      </x:c>
    </x:row>
    <x:row r="6177" spans="1:25">
      <x:c r="A6177" s="0" t="s">
        <x:v>141</x:v>
      </x:c>
      <x:c r="B6177" s="0" t="n">
        <x:v>3422</x:v>
      </x:c>
      <x:c r="C6177" s="0" t="s">
        <x:v>21</x:v>
      </x:c>
      <x:c r="D6177" s="0" t="s">
        <x:v>28</x:v>
      </x:c>
      <x:c r="E6177" s="0" t="s">
        <x:v>23</x:v>
      </x:c>
      <x:c r="F6177" s="0" t="s">
        <x:v>26</x:v>
      </x:c>
      <x:c r="G6177" s="0" t="n">
        <x:v>117</x:v>
      </x:c>
      <x:c r="H6177" s="4" t="n">
        <x:v>177.84</x:v>
      </x:c>
      <x:c r="I6177" s="4" t="n">
        <x:v>117</x:v>
      </x:c>
      <x:c r="J6177" s="4" t="n">
        <x:v>1.52</x:v>
      </x:c>
      <x:c r="K6177" s="4">
        <x:f>I6177*J6177</x:f>
      </x:c>
      <x:c r="L6177" s="4" t="n">
        <x:v>258.995</x:v>
      </x:c>
      <x:c r="M6177" s="5">
        <x:f>J6177/3.234*100</x:f>
      </x:c>
      <x:c r="N6177" s="6">
        <x:f>M6177*L6177/100</x:f>
      </x:c>
      <x:c r="O6177" s="6">
        <x:f>H6177-N6177</x:f>
      </x:c>
    </x:row>
    <x:row r="6178" spans="1:25">
      <x:c r="A6178" s="0" t="s">
        <x:v>104</x:v>
      </x:c>
      <x:c r="B6178" s="0" t="n">
        <x:v>3423</x:v>
      </x:c>
      <x:c r="C6178" s="0" t="s">
        <x:v>21</x:v>
      </x:c>
      <x:c r="D6178" s="0" t="s">
        <x:v>22</x:v>
      </x:c>
      <x:c r="E6178" s="0" t="s">
        <x:v>23</x:v>
      </x:c>
      <x:c r="F6178" s="0" t="s">
        <x:v>20</x:v>
      </x:c>
      <x:c r="G6178" s="0" t="n">
        <x:v>117</x:v>
      </x:c>
      <x:c r="H6178" s="4" t="n">
        <x:v>43.384</x:v>
      </x:c>
      <x:c r="I6178" s="4" t="n">
        <x:v>117</x:v>
      </x:c>
      <x:c r="J6178" s="4" t="n">
        <x:v>0.371</x:v>
      </x:c>
      <x:c r="K6178" s="4">
        <x:f>I6178*J6178</x:f>
      </x:c>
      <x:c r="L6178" s="4" t="n">
        <x:v>250.101</x:v>
      </x:c>
      <x:c r="M6178" s="5">
        <x:f>J6178/3.234*100</x:f>
      </x:c>
      <x:c r="N6178" s="6">
        <x:f>M6178*L6178/100</x:f>
      </x:c>
      <x:c r="O6178" s="6">
        <x:f>H6178-N6178</x:f>
      </x:c>
    </x:row>
    <x:row r="6179" spans="1:25">
      <x:c r="A6179" s="0" t="s">
        <x:v>104</x:v>
      </x:c>
      <x:c r="B6179" s="0" t="n">
        <x:v>3423</x:v>
      </x:c>
      <x:c r="C6179" s="0" t="s">
        <x:v>21</x:v>
      </x:c>
      <x:c r="D6179" s="0" t="s">
        <x:v>22</x:v>
      </x:c>
      <x:c r="E6179" s="0" t="s">
        <x:v>23</x:v>
      </x:c>
      <x:c r="F6179" s="0" t="s">
        <x:v>20</x:v>
      </x:c>
      <x:c r="G6179" s="0" t="n">
        <x:v>117</x:v>
      </x:c>
      <x:c r="H6179" s="4" t="n">
        <x:v>43.384</x:v>
      </x:c>
      <x:c r="I6179" s="4" t="n">
        <x:v>117</x:v>
      </x:c>
      <x:c r="J6179" s="4" t="n">
        <x:v>0.371</x:v>
      </x:c>
      <x:c r="K6179" s="4">
        <x:f>I6179*J6179</x:f>
      </x:c>
      <x:c r="L6179" s="4" t="n">
        <x:v>250.101</x:v>
      </x:c>
      <x:c r="M6179" s="5">
        <x:f>J6179/3.234*100</x:f>
      </x:c>
      <x:c r="N6179" s="6">
        <x:f>M6179*L6179/100</x:f>
      </x:c>
      <x:c r="O6179" s="6">
        <x:f>H6179-N6179</x:f>
      </x:c>
    </x:row>
    <x:row r="6180" spans="1:25">
      <x:c r="A6180" s="0" t="s">
        <x:v>104</x:v>
      </x:c>
      <x:c r="B6180" s="0" t="n">
        <x:v>3423</x:v>
      </x:c>
      <x:c r="C6180" s="0" t="s">
        <x:v>21</x:v>
      </x:c>
      <x:c r="D6180" s="0" t="s">
        <x:v>22</x:v>
      </x:c>
      <x:c r="E6180" s="0" t="s">
        <x:v>23</x:v>
      </x:c>
      <x:c r="F6180" s="0" t="s">
        <x:v>20</x:v>
      </x:c>
      <x:c r="G6180" s="0" t="n">
        <x:v>117</x:v>
      </x:c>
      <x:c r="H6180" s="4" t="n">
        <x:v>39.897</x:v>
      </x:c>
      <x:c r="I6180" s="4" t="n">
        <x:v>117</x:v>
      </x:c>
      <x:c r="J6180" s="4" t="n">
        <x:v>0.341</x:v>
      </x:c>
      <x:c r="K6180" s="4">
        <x:f>I6180*J6180</x:f>
      </x:c>
      <x:c r="L6180" s="4" t="n">
        <x:v>250.101</x:v>
      </x:c>
      <x:c r="M6180" s="5">
        <x:f>J6180/3.234*100</x:f>
      </x:c>
      <x:c r="N6180" s="6">
        <x:f>M6180*L6180/100</x:f>
      </x:c>
      <x:c r="O6180" s="6">
        <x:f>H6180-N6180</x:f>
      </x:c>
    </x:row>
    <x:row r="6181" spans="1:25">
      <x:c r="A6181" s="0" t="s">
        <x:v>104</x:v>
      </x:c>
      <x:c r="B6181" s="0" t="n">
        <x:v>3423</x:v>
      </x:c>
      <x:c r="C6181" s="0" t="s">
        <x:v>21</x:v>
      </x:c>
      <x:c r="D6181" s="0" t="s">
        <x:v>22</x:v>
      </x:c>
      <x:c r="E6181" s="0" t="s">
        <x:v>23</x:v>
      </x:c>
      <x:c r="F6181" s="0" t="s">
        <x:v>20</x:v>
      </x:c>
      <x:c r="G6181" s="0" t="n">
        <x:v>117</x:v>
      </x:c>
      <x:c r="H6181" s="4" t="n">
        <x:v>43.384</x:v>
      </x:c>
      <x:c r="I6181" s="4" t="n">
        <x:v>117</x:v>
      </x:c>
      <x:c r="J6181" s="4" t="n">
        <x:v>0.371</x:v>
      </x:c>
      <x:c r="K6181" s="4">
        <x:f>I6181*J6181</x:f>
      </x:c>
      <x:c r="L6181" s="4" t="n">
        <x:v>250.101</x:v>
      </x:c>
      <x:c r="M6181" s="5">
        <x:f>J6181/3.234*100</x:f>
      </x:c>
      <x:c r="N6181" s="6">
        <x:f>M6181*L6181/100</x:f>
      </x:c>
      <x:c r="O6181" s="6">
        <x:f>H6181-N6181</x:f>
      </x:c>
    </x:row>
    <x:row r="6182" spans="1:25">
      <x:c r="A6182" s="0" t="s">
        <x:v>104</x:v>
      </x:c>
      <x:c r="B6182" s="0" t="n">
        <x:v>3423</x:v>
      </x:c>
      <x:c r="C6182" s="0" t="s">
        <x:v>21</x:v>
      </x:c>
      <x:c r="D6182" s="0" t="s">
        <x:v>28</x:v>
      </x:c>
      <x:c r="E6182" s="0" t="s">
        <x:v>19</x:v>
      </x:c>
      <x:c r="F6182" s="0" t="s">
        <x:v>26</x:v>
      </x:c>
      <x:c r="G6182" s="0" t="n">
        <x:v>117</x:v>
      </x:c>
      <x:c r="H6182" s="4" t="n">
        <x:v>30.424</x:v>
      </x:c>
      <x:c r="I6182" s="4" t="n">
        <x:v>117</x:v>
      </x:c>
      <x:c r="J6182" s="4" t="n">
        <x:v>0.26</x:v>
      </x:c>
      <x:c r="K6182" s="4">
        <x:f>I6182*J6182</x:f>
      </x:c>
      <x:c r="L6182" s="4" t="n">
        <x:v>250.101</x:v>
      </x:c>
      <x:c r="M6182" s="5">
        <x:f>J6182/3.234*100</x:f>
      </x:c>
      <x:c r="N6182" s="6">
        <x:f>M6182*L6182/100</x:f>
      </x:c>
      <x:c r="O6182" s="6">
        <x:f>H6182-N6182</x:f>
      </x:c>
    </x:row>
    <x:row r="6183" spans="1:25">
      <x:c r="A6183" s="0" t="s">
        <x:v>104</x:v>
      </x:c>
      <x:c r="B6183" s="0" t="n">
        <x:v>3423</x:v>
      </x:c>
      <x:c r="C6183" s="0" t="s">
        <x:v>21</x:v>
      </x:c>
      <x:c r="D6183" s="0" t="s">
        <x:v>28</x:v>
      </x:c>
      <x:c r="E6183" s="0" t="s">
        <x:v>23</x:v>
      </x:c>
      <x:c r="F6183" s="0" t="s">
        <x:v>26</x:v>
      </x:c>
      <x:c r="G6183" s="0" t="n">
        <x:v>117</x:v>
      </x:c>
      <x:c r="H6183" s="4" t="n">
        <x:v>177.84</x:v>
      </x:c>
      <x:c r="I6183" s="4" t="n">
        <x:v>117</x:v>
      </x:c>
      <x:c r="J6183" s="4" t="n">
        <x:v>1.52</x:v>
      </x:c>
      <x:c r="K6183" s="4">
        <x:f>I6183*J6183</x:f>
      </x:c>
      <x:c r="L6183" s="4" t="n">
        <x:v>250.101</x:v>
      </x:c>
      <x:c r="M6183" s="5">
        <x:f>J6183/3.234*100</x:f>
      </x:c>
      <x:c r="N6183" s="6">
        <x:f>M6183*L6183/100</x:f>
      </x:c>
      <x:c r="O6183" s="6">
        <x:f>H6183-N6183</x:f>
      </x:c>
    </x:row>
    <x:row r="6184" spans="1:25">
      <x:c r="A6184" s="0" t="s">
        <x:v>65</x:v>
      </x:c>
      <x:c r="B6184" s="0" t="n">
        <x:v>3425</x:v>
      </x:c>
      <x:c r="C6184" s="0" t="s">
        <x:v>21</x:v>
      </x:c>
      <x:c r="D6184" s="0" t="s">
        <x:v>22</x:v>
      </x:c>
      <x:c r="E6184" s="0" t="s">
        <x:v>23</x:v>
      </x:c>
      <x:c r="F6184" s="0" t="s">
        <x:v>20</x:v>
      </x:c>
      <x:c r="G6184" s="0" t="n">
        <x:v>117</x:v>
      </x:c>
      <x:c r="H6184" s="4" t="n">
        <x:v>43.384</x:v>
      </x:c>
      <x:c r="I6184" s="4" t="n">
        <x:v>117</x:v>
      </x:c>
      <x:c r="J6184" s="4" t="n">
        <x:v>0.371</x:v>
      </x:c>
      <x:c r="K6184" s="4">
        <x:f>I6184*J6184</x:f>
      </x:c>
      <x:c r="L6184" s="4" t="n">
        <x:v>253.601</x:v>
      </x:c>
      <x:c r="M6184" s="5">
        <x:f>J6184/3.234*100</x:f>
      </x:c>
      <x:c r="N6184" s="6">
        <x:f>M6184*L6184/100</x:f>
      </x:c>
      <x:c r="O6184" s="6">
        <x:f>H6184-N6184</x:f>
      </x:c>
    </x:row>
    <x:row r="6185" spans="1:25">
      <x:c r="A6185" s="0" t="s">
        <x:v>65</x:v>
      </x:c>
      <x:c r="B6185" s="0" t="n">
        <x:v>3425</x:v>
      </x:c>
      <x:c r="C6185" s="0" t="s">
        <x:v>21</x:v>
      </x:c>
      <x:c r="D6185" s="0" t="s">
        <x:v>22</x:v>
      </x:c>
      <x:c r="E6185" s="0" t="s">
        <x:v>23</x:v>
      </x:c>
      <x:c r="F6185" s="0" t="s">
        <x:v>20</x:v>
      </x:c>
      <x:c r="G6185" s="0" t="n">
        <x:v>117</x:v>
      </x:c>
      <x:c r="H6185" s="4" t="n">
        <x:v>43.384</x:v>
      </x:c>
      <x:c r="I6185" s="4" t="n">
        <x:v>117</x:v>
      </x:c>
      <x:c r="J6185" s="4" t="n">
        <x:v>0.371</x:v>
      </x:c>
      <x:c r="K6185" s="4">
        <x:f>I6185*J6185</x:f>
      </x:c>
      <x:c r="L6185" s="4" t="n">
        <x:v>253.601</x:v>
      </x:c>
      <x:c r="M6185" s="5">
        <x:f>J6185/3.234*100</x:f>
      </x:c>
      <x:c r="N6185" s="6">
        <x:f>M6185*L6185/100</x:f>
      </x:c>
      <x:c r="O6185" s="6">
        <x:f>H6185-N6185</x:f>
      </x:c>
    </x:row>
    <x:row r="6186" spans="1:25">
      <x:c r="A6186" s="0" t="s">
        <x:v>65</x:v>
      </x:c>
      <x:c r="B6186" s="0" t="n">
        <x:v>3425</x:v>
      </x:c>
      <x:c r="C6186" s="0" t="s">
        <x:v>21</x:v>
      </x:c>
      <x:c r="D6186" s="0" t="s">
        <x:v>22</x:v>
      </x:c>
      <x:c r="E6186" s="0" t="s">
        <x:v>23</x:v>
      </x:c>
      <x:c r="F6186" s="0" t="s">
        <x:v>20</x:v>
      </x:c>
      <x:c r="G6186" s="0" t="n">
        <x:v>117</x:v>
      </x:c>
      <x:c r="H6186" s="4" t="n">
        <x:v>39.897</x:v>
      </x:c>
      <x:c r="I6186" s="4" t="n">
        <x:v>117</x:v>
      </x:c>
      <x:c r="J6186" s="4" t="n">
        <x:v>0.341</x:v>
      </x:c>
      <x:c r="K6186" s="4">
        <x:f>I6186*J6186</x:f>
      </x:c>
      <x:c r="L6186" s="4" t="n">
        <x:v>253.601</x:v>
      </x:c>
      <x:c r="M6186" s="5">
        <x:f>J6186/3.234*100</x:f>
      </x:c>
      <x:c r="N6186" s="6">
        <x:f>M6186*L6186/100</x:f>
      </x:c>
      <x:c r="O6186" s="6">
        <x:f>H6186-N6186</x:f>
      </x:c>
    </x:row>
    <x:row r="6187" spans="1:25">
      <x:c r="A6187" s="0" t="s">
        <x:v>65</x:v>
      </x:c>
      <x:c r="B6187" s="0" t="n">
        <x:v>3425</x:v>
      </x:c>
      <x:c r="C6187" s="0" t="s">
        <x:v>21</x:v>
      </x:c>
      <x:c r="D6187" s="0" t="s">
        <x:v>22</x:v>
      </x:c>
      <x:c r="E6187" s="0" t="s">
        <x:v>23</x:v>
      </x:c>
      <x:c r="F6187" s="0" t="s">
        <x:v>20</x:v>
      </x:c>
      <x:c r="G6187" s="0" t="n">
        <x:v>117</x:v>
      </x:c>
      <x:c r="H6187" s="4" t="n">
        <x:v>43.384</x:v>
      </x:c>
      <x:c r="I6187" s="4" t="n">
        <x:v>117</x:v>
      </x:c>
      <x:c r="J6187" s="4" t="n">
        <x:v>0.371</x:v>
      </x:c>
      <x:c r="K6187" s="4">
        <x:f>I6187*J6187</x:f>
      </x:c>
      <x:c r="L6187" s="4" t="n">
        <x:v>253.601</x:v>
      </x:c>
      <x:c r="M6187" s="5">
        <x:f>J6187/3.234*100</x:f>
      </x:c>
      <x:c r="N6187" s="6">
        <x:f>M6187*L6187/100</x:f>
      </x:c>
      <x:c r="O6187" s="6">
        <x:f>H6187-N6187</x:f>
      </x:c>
    </x:row>
    <x:row r="6188" spans="1:25">
      <x:c r="A6188" s="0" t="s">
        <x:v>65</x:v>
      </x:c>
      <x:c r="B6188" s="0" t="n">
        <x:v>3425</x:v>
      </x:c>
      <x:c r="C6188" s="0" t="s">
        <x:v>21</x:v>
      </x:c>
      <x:c r="D6188" s="0" t="s">
        <x:v>28</x:v>
      </x:c>
      <x:c r="E6188" s="0" t="s">
        <x:v>19</x:v>
      </x:c>
      <x:c r="F6188" s="0" t="s">
        <x:v>26</x:v>
      </x:c>
      <x:c r="G6188" s="0" t="n">
        <x:v>117</x:v>
      </x:c>
      <x:c r="H6188" s="4" t="n">
        <x:v>30.423</x:v>
      </x:c>
      <x:c r="I6188" s="4" t="n">
        <x:v>117</x:v>
      </x:c>
      <x:c r="J6188" s="4" t="n">
        <x:v>0.26</x:v>
      </x:c>
      <x:c r="K6188" s="4">
        <x:f>I6188*J6188</x:f>
      </x:c>
      <x:c r="L6188" s="4" t="n">
        <x:v>253.601</x:v>
      </x:c>
      <x:c r="M6188" s="5">
        <x:f>J6188/3.234*100</x:f>
      </x:c>
      <x:c r="N6188" s="6">
        <x:f>M6188*L6188/100</x:f>
      </x:c>
      <x:c r="O6188" s="6">
        <x:f>H6188-N6188</x:f>
      </x:c>
    </x:row>
    <x:row r="6189" spans="1:25">
      <x:c r="A6189" s="0" t="s">
        <x:v>65</x:v>
      </x:c>
      <x:c r="B6189" s="0" t="n">
        <x:v>3425</x:v>
      </x:c>
      <x:c r="C6189" s="0" t="s">
        <x:v>21</x:v>
      </x:c>
      <x:c r="D6189" s="0" t="s">
        <x:v>28</x:v>
      </x:c>
      <x:c r="E6189" s="0" t="s">
        <x:v>23</x:v>
      </x:c>
      <x:c r="F6189" s="0" t="s">
        <x:v>26</x:v>
      </x:c>
      <x:c r="G6189" s="0" t="n">
        <x:v>117</x:v>
      </x:c>
      <x:c r="H6189" s="4" t="n">
        <x:v>177.84</x:v>
      </x:c>
      <x:c r="I6189" s="4" t="n">
        <x:v>117</x:v>
      </x:c>
      <x:c r="J6189" s="4" t="n">
        <x:v>1.52</x:v>
      </x:c>
      <x:c r="K6189" s="4">
        <x:f>I6189*J6189</x:f>
      </x:c>
      <x:c r="L6189" s="4" t="n">
        <x:v>253.601</x:v>
      </x:c>
      <x:c r="M6189" s="5">
        <x:f>J6189/3.234*100</x:f>
      </x:c>
      <x:c r="N6189" s="6">
        <x:f>M6189*L6189/100</x:f>
      </x:c>
      <x:c r="O6189" s="6">
        <x:f>H6189-N6189</x:f>
      </x:c>
    </x:row>
    <x:row r="6190" spans="1:25">
      <x:c r="A6190" s="0" t="s">
        <x:v>147</x:v>
      </x:c>
      <x:c r="B6190" s="0" t="n">
        <x:v>3426</x:v>
      </x:c>
      <x:c r="C6190" s="0" t="s">
        <x:v>21</x:v>
      </x:c>
      <x:c r="D6190" s="0" t="s">
        <x:v>22</x:v>
      </x:c>
      <x:c r="E6190" s="0" t="s">
        <x:v>23</x:v>
      </x:c>
      <x:c r="F6190" s="0" t="s">
        <x:v>20</x:v>
      </x:c>
      <x:c r="G6190" s="0" t="n">
        <x:v>117</x:v>
      </x:c>
      <x:c r="H6190" s="4" t="n">
        <x:v>39.897</x:v>
      </x:c>
      <x:c r="I6190" s="4" t="n">
        <x:v>117</x:v>
      </x:c>
      <x:c r="J6190" s="4" t="n">
        <x:v>0.341</x:v>
      </x:c>
      <x:c r="K6190" s="4">
        <x:f>I6190*J6190</x:f>
      </x:c>
      <x:c r="L6190" s="4" t="n">
        <x:v>261.705</x:v>
      </x:c>
      <x:c r="M6190" s="5">
        <x:f>J6190/3.234*100</x:f>
      </x:c>
      <x:c r="N6190" s="6">
        <x:f>M6190*L6190/100</x:f>
      </x:c>
      <x:c r="O6190" s="6">
        <x:f>H6190-N6190</x:f>
      </x:c>
    </x:row>
    <x:row r="6191" spans="1:25">
      <x:c r="A6191" s="0" t="s">
        <x:v>147</x:v>
      </x:c>
      <x:c r="B6191" s="0" t="n">
        <x:v>3426</x:v>
      </x:c>
      <x:c r="C6191" s="0" t="s">
        <x:v>21</x:v>
      </x:c>
      <x:c r="D6191" s="0" t="s">
        <x:v>22</x:v>
      </x:c>
      <x:c r="E6191" s="0" t="s">
        <x:v>23</x:v>
      </x:c>
      <x:c r="F6191" s="0" t="s">
        <x:v>20</x:v>
      </x:c>
      <x:c r="G6191" s="0" t="n">
        <x:v>117</x:v>
      </x:c>
      <x:c r="H6191" s="4" t="n">
        <x:v>43.384</x:v>
      </x:c>
      <x:c r="I6191" s="4" t="n">
        <x:v>117</x:v>
      </x:c>
      <x:c r="J6191" s="4" t="n">
        <x:v>0.371</x:v>
      </x:c>
      <x:c r="K6191" s="4">
        <x:f>I6191*J6191</x:f>
      </x:c>
      <x:c r="L6191" s="4" t="n">
        <x:v>261.705</x:v>
      </x:c>
      <x:c r="M6191" s="5">
        <x:f>J6191/3.234*100</x:f>
      </x:c>
      <x:c r="N6191" s="6">
        <x:f>M6191*L6191/100</x:f>
      </x:c>
      <x:c r="O6191" s="6">
        <x:f>H6191-N6191</x:f>
      </x:c>
    </x:row>
    <x:row r="6192" spans="1:25">
      <x:c r="A6192" s="0" t="s">
        <x:v>147</x:v>
      </x:c>
      <x:c r="B6192" s="0" t="n">
        <x:v>3426</x:v>
      </x:c>
      <x:c r="C6192" s="0" t="s">
        <x:v>21</x:v>
      </x:c>
      <x:c r="D6192" s="0" t="s">
        <x:v>22</x:v>
      </x:c>
      <x:c r="E6192" s="0" t="s">
        <x:v>23</x:v>
      </x:c>
      <x:c r="F6192" s="0" t="s">
        <x:v>20</x:v>
      </x:c>
      <x:c r="G6192" s="0" t="n">
        <x:v>117</x:v>
      </x:c>
      <x:c r="H6192" s="4" t="n">
        <x:v>43.384</x:v>
      </x:c>
      <x:c r="I6192" s="4" t="n">
        <x:v>117</x:v>
      </x:c>
      <x:c r="J6192" s="4" t="n">
        <x:v>0.371</x:v>
      </x:c>
      <x:c r="K6192" s="4">
        <x:f>I6192*J6192</x:f>
      </x:c>
      <x:c r="L6192" s="4" t="n">
        <x:v>261.705</x:v>
      </x:c>
      <x:c r="M6192" s="5">
        <x:f>J6192/3.234*100</x:f>
      </x:c>
      <x:c r="N6192" s="6">
        <x:f>M6192*L6192/100</x:f>
      </x:c>
      <x:c r="O6192" s="6">
        <x:f>H6192-N6192</x:f>
      </x:c>
    </x:row>
    <x:row r="6193" spans="1:25">
      <x:c r="A6193" s="0" t="s">
        <x:v>147</x:v>
      </x:c>
      <x:c r="B6193" s="0" t="n">
        <x:v>3426</x:v>
      </x:c>
      <x:c r="C6193" s="0" t="s">
        <x:v>21</x:v>
      </x:c>
      <x:c r="D6193" s="0" t="s">
        <x:v>22</x:v>
      </x:c>
      <x:c r="E6193" s="0" t="s">
        <x:v>23</x:v>
      </x:c>
      <x:c r="F6193" s="0" t="s">
        <x:v>20</x:v>
      </x:c>
      <x:c r="G6193" s="0" t="n">
        <x:v>117</x:v>
      </x:c>
      <x:c r="H6193" s="4" t="n">
        <x:v>43.384</x:v>
      </x:c>
      <x:c r="I6193" s="4" t="n">
        <x:v>117</x:v>
      </x:c>
      <x:c r="J6193" s="4" t="n">
        <x:v>0.371</x:v>
      </x:c>
      <x:c r="K6193" s="4">
        <x:f>I6193*J6193</x:f>
      </x:c>
      <x:c r="L6193" s="4" t="n">
        <x:v>261.705</x:v>
      </x:c>
      <x:c r="M6193" s="5">
        <x:f>J6193/3.234*100</x:f>
      </x:c>
      <x:c r="N6193" s="6">
        <x:f>M6193*L6193/100</x:f>
      </x:c>
      <x:c r="O6193" s="6">
        <x:f>H6193-N6193</x:f>
      </x:c>
    </x:row>
    <x:row r="6194" spans="1:25">
      <x:c r="A6194" s="0" t="s">
        <x:v>147</x:v>
      </x:c>
      <x:c r="B6194" s="0" t="n">
        <x:v>3426</x:v>
      </x:c>
      <x:c r="C6194" s="0" t="s">
        <x:v>21</x:v>
      </x:c>
      <x:c r="D6194" s="0" t="s">
        <x:v>28</x:v>
      </x:c>
      <x:c r="E6194" s="0" t="s">
        <x:v>19</x:v>
      </x:c>
      <x:c r="F6194" s="0" t="s">
        <x:v>26</x:v>
      </x:c>
      <x:c r="G6194" s="0" t="n">
        <x:v>117</x:v>
      </x:c>
      <x:c r="H6194" s="4" t="n">
        <x:v>30.425</x:v>
      </x:c>
      <x:c r="I6194" s="4" t="n">
        <x:v>117</x:v>
      </x:c>
      <x:c r="J6194" s="4" t="n">
        <x:v>0.26</x:v>
      </x:c>
      <x:c r="K6194" s="4">
        <x:f>I6194*J6194</x:f>
      </x:c>
      <x:c r="L6194" s="4" t="n">
        <x:v>261.705</x:v>
      </x:c>
      <x:c r="M6194" s="5">
        <x:f>J6194/3.234*100</x:f>
      </x:c>
      <x:c r="N6194" s="6">
        <x:f>M6194*L6194/100</x:f>
      </x:c>
      <x:c r="O6194" s="6">
        <x:f>H6194-N6194</x:f>
      </x:c>
    </x:row>
    <x:row r="6195" spans="1:25">
      <x:c r="A6195" s="0" t="s">
        <x:v>147</x:v>
      </x:c>
      <x:c r="B6195" s="0" t="n">
        <x:v>3426</x:v>
      </x:c>
      <x:c r="C6195" s="0" t="s">
        <x:v>21</x:v>
      </x:c>
      <x:c r="D6195" s="0" t="s">
        <x:v>28</x:v>
      </x:c>
      <x:c r="E6195" s="0" t="s">
        <x:v>23</x:v>
      </x:c>
      <x:c r="F6195" s="0" t="s">
        <x:v>26</x:v>
      </x:c>
      <x:c r="G6195" s="0" t="n">
        <x:v>117</x:v>
      </x:c>
      <x:c r="H6195" s="4" t="n">
        <x:v>177.84</x:v>
      </x:c>
      <x:c r="I6195" s="4" t="n">
        <x:v>117</x:v>
      </x:c>
      <x:c r="J6195" s="4" t="n">
        <x:v>1.52</x:v>
      </x:c>
      <x:c r="K6195" s="4">
        <x:f>I6195*J6195</x:f>
      </x:c>
      <x:c r="L6195" s="4" t="n">
        <x:v>261.705</x:v>
      </x:c>
      <x:c r="M6195" s="5">
        <x:f>J6195/3.234*100</x:f>
      </x:c>
      <x:c r="N6195" s="6">
        <x:f>M6195*L6195/100</x:f>
      </x:c>
      <x:c r="O6195" s="6">
        <x:f>H6195-N6195</x:f>
      </x:c>
    </x:row>
    <x:row r="6196" spans="1:25">
      <x:c r="A6196" s="0" t="s">
        <x:v>29</x:v>
      </x:c>
      <x:c r="B6196" s="0" t="n">
        <x:v>3427</x:v>
      </x:c>
      <x:c r="C6196" s="0" t="s">
        <x:v>21</x:v>
      </x:c>
      <x:c r="D6196" s="0" t="s">
        <x:v>22</x:v>
      </x:c>
      <x:c r="E6196" s="0" t="s">
        <x:v>23</x:v>
      </x:c>
      <x:c r="F6196" s="0" t="s">
        <x:v>20</x:v>
      </x:c>
      <x:c r="G6196" s="0" t="n">
        <x:v>117</x:v>
      </x:c>
      <x:c r="H6196" s="4" t="n">
        <x:v>43.384</x:v>
      </x:c>
      <x:c r="I6196" s="4" t="n">
        <x:v>117</x:v>
      </x:c>
      <x:c r="J6196" s="4" t="n">
        <x:v>0.371</x:v>
      </x:c>
      <x:c r="K6196" s="4">
        <x:f>I6196*J6196</x:f>
      </x:c>
      <x:c r="L6196" s="4" t="n">
        <x:v>256.107</x:v>
      </x:c>
      <x:c r="M6196" s="5">
        <x:f>J6196/3.234*100</x:f>
      </x:c>
      <x:c r="N6196" s="6">
        <x:f>M6196*L6196/100</x:f>
      </x:c>
      <x:c r="O6196" s="6">
        <x:f>H6196-N6196</x:f>
      </x:c>
    </x:row>
    <x:row r="6197" spans="1:25">
      <x:c r="A6197" s="0" t="s">
        <x:v>29</x:v>
      </x:c>
      <x:c r="B6197" s="0" t="n">
        <x:v>3427</x:v>
      </x:c>
      <x:c r="C6197" s="0" t="s">
        <x:v>21</x:v>
      </x:c>
      <x:c r="D6197" s="0" t="s">
        <x:v>22</x:v>
      </x:c>
      <x:c r="E6197" s="0" t="s">
        <x:v>23</x:v>
      </x:c>
      <x:c r="F6197" s="0" t="s">
        <x:v>20</x:v>
      </x:c>
      <x:c r="G6197" s="0" t="n">
        <x:v>117</x:v>
      </x:c>
      <x:c r="H6197" s="4" t="n">
        <x:v>43.384</x:v>
      </x:c>
      <x:c r="I6197" s="4" t="n">
        <x:v>117</x:v>
      </x:c>
      <x:c r="J6197" s="4" t="n">
        <x:v>0.371</x:v>
      </x:c>
      <x:c r="K6197" s="4">
        <x:f>I6197*J6197</x:f>
      </x:c>
      <x:c r="L6197" s="4" t="n">
        <x:v>256.107</x:v>
      </x:c>
      <x:c r="M6197" s="5">
        <x:f>J6197/3.234*100</x:f>
      </x:c>
      <x:c r="N6197" s="6">
        <x:f>M6197*L6197/100</x:f>
      </x:c>
      <x:c r="O6197" s="6">
        <x:f>H6197-N6197</x:f>
      </x:c>
    </x:row>
    <x:row r="6198" spans="1:25">
      <x:c r="A6198" s="0" t="s">
        <x:v>29</x:v>
      </x:c>
      <x:c r="B6198" s="0" t="n">
        <x:v>3427</x:v>
      </x:c>
      <x:c r="C6198" s="0" t="s">
        <x:v>21</x:v>
      </x:c>
      <x:c r="D6198" s="0" t="s">
        <x:v>22</x:v>
      </x:c>
      <x:c r="E6198" s="0" t="s">
        <x:v>23</x:v>
      </x:c>
      <x:c r="F6198" s="0" t="s">
        <x:v>20</x:v>
      </x:c>
      <x:c r="G6198" s="0" t="n">
        <x:v>117</x:v>
      </x:c>
      <x:c r="H6198" s="4" t="n">
        <x:v>39.897</x:v>
      </x:c>
      <x:c r="I6198" s="4" t="n">
        <x:v>117</x:v>
      </x:c>
      <x:c r="J6198" s="4" t="n">
        <x:v>0.341</x:v>
      </x:c>
      <x:c r="K6198" s="4">
        <x:f>I6198*J6198</x:f>
      </x:c>
      <x:c r="L6198" s="4" t="n">
        <x:v>256.107</x:v>
      </x:c>
      <x:c r="M6198" s="5">
        <x:f>J6198/3.234*100</x:f>
      </x:c>
      <x:c r="N6198" s="6">
        <x:f>M6198*L6198/100</x:f>
      </x:c>
      <x:c r="O6198" s="6">
        <x:f>H6198-N6198</x:f>
      </x:c>
    </x:row>
    <x:row r="6199" spans="1:25">
      <x:c r="A6199" s="0" t="s">
        <x:v>29</x:v>
      </x:c>
      <x:c r="B6199" s="0" t="n">
        <x:v>3427</x:v>
      </x:c>
      <x:c r="C6199" s="0" t="s">
        <x:v>21</x:v>
      </x:c>
      <x:c r="D6199" s="0" t="s">
        <x:v>22</x:v>
      </x:c>
      <x:c r="E6199" s="0" t="s">
        <x:v>23</x:v>
      </x:c>
      <x:c r="F6199" s="0" t="s">
        <x:v>20</x:v>
      </x:c>
      <x:c r="G6199" s="0" t="n">
        <x:v>117</x:v>
      </x:c>
      <x:c r="H6199" s="4" t="n">
        <x:v>43.384</x:v>
      </x:c>
      <x:c r="I6199" s="4" t="n">
        <x:v>117</x:v>
      </x:c>
      <x:c r="J6199" s="4" t="n">
        <x:v>0.371</x:v>
      </x:c>
      <x:c r="K6199" s="4">
        <x:f>I6199*J6199</x:f>
      </x:c>
      <x:c r="L6199" s="4" t="n">
        <x:v>256.107</x:v>
      </x:c>
      <x:c r="M6199" s="5">
        <x:f>J6199/3.234*100</x:f>
      </x:c>
      <x:c r="N6199" s="6">
        <x:f>M6199*L6199/100</x:f>
      </x:c>
      <x:c r="O6199" s="6">
        <x:f>H6199-N6199</x:f>
      </x:c>
    </x:row>
    <x:row r="6200" spans="1:25">
      <x:c r="A6200" s="0" t="s">
        <x:v>29</x:v>
      </x:c>
      <x:c r="B6200" s="0" t="n">
        <x:v>3427</x:v>
      </x:c>
      <x:c r="C6200" s="0" t="s">
        <x:v>21</x:v>
      </x:c>
      <x:c r="D6200" s="0" t="s">
        <x:v>28</x:v>
      </x:c>
      <x:c r="E6200" s="0" t="s">
        <x:v>19</x:v>
      </x:c>
      <x:c r="F6200" s="0" t="s">
        <x:v>26</x:v>
      </x:c>
      <x:c r="G6200" s="0" t="n">
        <x:v>117</x:v>
      </x:c>
      <x:c r="H6200" s="4" t="n">
        <x:v>30.423</x:v>
      </x:c>
      <x:c r="I6200" s="4" t="n">
        <x:v>117</x:v>
      </x:c>
      <x:c r="J6200" s="4" t="n">
        <x:v>0.26</x:v>
      </x:c>
      <x:c r="K6200" s="4">
        <x:f>I6200*J6200</x:f>
      </x:c>
      <x:c r="L6200" s="4" t="n">
        <x:v>256.107</x:v>
      </x:c>
      <x:c r="M6200" s="5">
        <x:f>J6200/3.234*100</x:f>
      </x:c>
      <x:c r="N6200" s="6">
        <x:f>M6200*L6200/100</x:f>
      </x:c>
      <x:c r="O6200" s="6">
        <x:f>H6200-N6200</x:f>
      </x:c>
    </x:row>
    <x:row r="6201" spans="1:25">
      <x:c r="A6201" s="0" t="s">
        <x:v>29</x:v>
      </x:c>
      <x:c r="B6201" s="0" t="n">
        <x:v>3427</x:v>
      </x:c>
      <x:c r="C6201" s="0" t="s">
        <x:v>21</x:v>
      </x:c>
      <x:c r="D6201" s="0" t="s">
        <x:v>28</x:v>
      </x:c>
      <x:c r="E6201" s="0" t="s">
        <x:v>23</x:v>
      </x:c>
      <x:c r="F6201" s="0" t="s">
        <x:v>26</x:v>
      </x:c>
      <x:c r="G6201" s="0" t="n">
        <x:v>117</x:v>
      </x:c>
      <x:c r="H6201" s="4" t="n">
        <x:v>177.84</x:v>
      </x:c>
      <x:c r="I6201" s="4" t="n">
        <x:v>117</x:v>
      </x:c>
      <x:c r="J6201" s="4" t="n">
        <x:v>1.52</x:v>
      </x:c>
      <x:c r="K6201" s="4">
        <x:f>I6201*J6201</x:f>
      </x:c>
      <x:c r="L6201" s="4" t="n">
        <x:v>256.107</x:v>
      </x:c>
      <x:c r="M6201" s="5">
        <x:f>J6201/3.234*100</x:f>
      </x:c>
      <x:c r="N6201" s="6">
        <x:f>M6201*L6201/100</x:f>
      </x:c>
      <x:c r="O6201" s="6">
        <x:f>H6201-N6201</x:f>
      </x:c>
    </x:row>
    <x:row r="6202" spans="1:25">
      <x:c r="A6202" s="0" t="s">
        <x:v>102</x:v>
      </x:c>
      <x:c r="B6202" s="0" t="n">
        <x:v>3428</x:v>
      </x:c>
      <x:c r="C6202" s="0" t="s">
        <x:v>21</x:v>
      </x:c>
      <x:c r="D6202" s="0" t="s">
        <x:v>22</x:v>
      </x:c>
      <x:c r="E6202" s="0" t="s">
        <x:v>23</x:v>
      </x:c>
      <x:c r="F6202" s="0" t="s">
        <x:v>20</x:v>
      </x:c>
      <x:c r="G6202" s="0" t="n">
        <x:v>117</x:v>
      </x:c>
      <x:c r="H6202" s="4" t="n">
        <x:v>43.384</x:v>
      </x:c>
      <x:c r="I6202" s="4" t="n">
        <x:v>117</x:v>
      </x:c>
      <x:c r="J6202" s="4" t="n">
        <x:v>0.371</x:v>
      </x:c>
      <x:c r="K6202" s="4">
        <x:f>I6202*J6202</x:f>
      </x:c>
      <x:c r="L6202" s="4" t="n">
        <x:v>212.01</x:v>
      </x:c>
      <x:c r="M6202" s="5">
        <x:f>J6202/3.234*100</x:f>
      </x:c>
      <x:c r="N6202" s="6">
        <x:f>M6202*L6202/100</x:f>
      </x:c>
      <x:c r="O6202" s="6">
        <x:f>H6202-N6202</x:f>
      </x:c>
    </x:row>
    <x:row r="6203" spans="1:25">
      <x:c r="A6203" s="0" t="s">
        <x:v>102</x:v>
      </x:c>
      <x:c r="B6203" s="0" t="n">
        <x:v>3428</x:v>
      </x:c>
      <x:c r="C6203" s="0" t="s">
        <x:v>21</x:v>
      </x:c>
      <x:c r="D6203" s="0" t="s">
        <x:v>22</x:v>
      </x:c>
      <x:c r="E6203" s="0" t="s">
        <x:v>23</x:v>
      </x:c>
      <x:c r="F6203" s="0" t="s">
        <x:v>20</x:v>
      </x:c>
      <x:c r="G6203" s="0" t="n">
        <x:v>117</x:v>
      </x:c>
      <x:c r="H6203" s="4" t="n">
        <x:v>43.384</x:v>
      </x:c>
      <x:c r="I6203" s="4" t="n">
        <x:v>117</x:v>
      </x:c>
      <x:c r="J6203" s="4" t="n">
        <x:v>0.371</x:v>
      </x:c>
      <x:c r="K6203" s="4">
        <x:f>I6203*J6203</x:f>
      </x:c>
      <x:c r="L6203" s="4" t="n">
        <x:v>212.01</x:v>
      </x:c>
      <x:c r="M6203" s="5">
        <x:f>J6203/3.234*100</x:f>
      </x:c>
      <x:c r="N6203" s="6">
        <x:f>M6203*L6203/100</x:f>
      </x:c>
      <x:c r="O6203" s="6">
        <x:f>H6203-N6203</x:f>
      </x:c>
    </x:row>
    <x:row r="6204" spans="1:25">
      <x:c r="A6204" s="0" t="s">
        <x:v>102</x:v>
      </x:c>
      <x:c r="B6204" s="0" t="n">
        <x:v>3428</x:v>
      </x:c>
      <x:c r="C6204" s="0" t="s">
        <x:v>21</x:v>
      </x:c>
      <x:c r="D6204" s="0" t="s">
        <x:v>22</x:v>
      </x:c>
      <x:c r="E6204" s="0" t="s">
        <x:v>23</x:v>
      </x:c>
      <x:c r="F6204" s="0" t="s">
        <x:v>20</x:v>
      </x:c>
      <x:c r="G6204" s="0" t="n">
        <x:v>117</x:v>
      </x:c>
      <x:c r="H6204" s="4" t="n">
        <x:v>43.384</x:v>
      </x:c>
      <x:c r="I6204" s="4" t="n">
        <x:v>117</x:v>
      </x:c>
      <x:c r="J6204" s="4" t="n">
        <x:v>0.371</x:v>
      </x:c>
      <x:c r="K6204" s="4">
        <x:f>I6204*J6204</x:f>
      </x:c>
      <x:c r="L6204" s="4" t="n">
        <x:v>212.01</x:v>
      </x:c>
      <x:c r="M6204" s="5">
        <x:f>J6204/3.234*100</x:f>
      </x:c>
      <x:c r="N6204" s="6">
        <x:f>M6204*L6204/100</x:f>
      </x:c>
      <x:c r="O6204" s="6">
        <x:f>H6204-N6204</x:f>
      </x:c>
    </x:row>
    <x:row r="6205" spans="1:25">
      <x:c r="A6205" s="0" t="s">
        <x:v>102</x:v>
      </x:c>
      <x:c r="B6205" s="0" t="n">
        <x:v>3428</x:v>
      </x:c>
      <x:c r="C6205" s="0" t="s">
        <x:v>21</x:v>
      </x:c>
      <x:c r="D6205" s="0" t="s">
        <x:v>22</x:v>
      </x:c>
      <x:c r="E6205" s="0" t="s">
        <x:v>23</x:v>
      </x:c>
      <x:c r="F6205" s="0" t="s">
        <x:v>20</x:v>
      </x:c>
      <x:c r="G6205" s="0" t="n">
        <x:v>117</x:v>
      </x:c>
      <x:c r="H6205" s="4" t="n">
        <x:v>39.897</x:v>
      </x:c>
      <x:c r="I6205" s="4" t="n">
        <x:v>117</x:v>
      </x:c>
      <x:c r="J6205" s="4" t="n">
        <x:v>0.341</x:v>
      </x:c>
      <x:c r="K6205" s="4">
        <x:f>I6205*J6205</x:f>
      </x:c>
      <x:c r="L6205" s="4" t="n">
        <x:v>212.01</x:v>
      </x:c>
      <x:c r="M6205" s="5">
        <x:f>J6205/3.234*100</x:f>
      </x:c>
      <x:c r="N6205" s="6">
        <x:f>M6205*L6205/100</x:f>
      </x:c>
      <x:c r="O6205" s="6">
        <x:f>H6205-N6205</x:f>
      </x:c>
    </x:row>
    <x:row r="6206" spans="1:25">
      <x:c r="A6206" s="0" t="s">
        <x:v>102</x:v>
      </x:c>
      <x:c r="B6206" s="0" t="n">
        <x:v>3428</x:v>
      </x:c>
      <x:c r="C6206" s="0" t="s">
        <x:v>21</x:v>
      </x:c>
      <x:c r="D6206" s="0" t="s">
        <x:v>28</x:v>
      </x:c>
      <x:c r="E6206" s="0" t="s">
        <x:v>19</x:v>
      </x:c>
      <x:c r="F6206" s="0" t="s">
        <x:v>26</x:v>
      </x:c>
      <x:c r="G6206" s="0" t="n">
        <x:v>117</x:v>
      </x:c>
      <x:c r="H6206" s="4" t="n">
        <x:v>30.425</x:v>
      </x:c>
      <x:c r="I6206" s="4" t="n">
        <x:v>117</x:v>
      </x:c>
      <x:c r="J6206" s="4" t="n">
        <x:v>0.26</x:v>
      </x:c>
      <x:c r="K6206" s="4">
        <x:f>I6206*J6206</x:f>
      </x:c>
      <x:c r="L6206" s="4" t="n">
        <x:v>212.01</x:v>
      </x:c>
      <x:c r="M6206" s="5">
        <x:f>J6206/3.234*100</x:f>
      </x:c>
      <x:c r="N6206" s="6">
        <x:f>M6206*L6206/100</x:f>
      </x:c>
      <x:c r="O6206" s="6">
        <x:f>H6206-N6206</x:f>
      </x:c>
    </x:row>
    <x:row r="6207" spans="1:25">
      <x:c r="A6207" s="0" t="s">
        <x:v>102</x:v>
      </x:c>
      <x:c r="B6207" s="0" t="n">
        <x:v>3428</x:v>
      </x:c>
      <x:c r="C6207" s="0" t="s">
        <x:v>21</x:v>
      </x:c>
      <x:c r="D6207" s="0" t="s">
        <x:v>28</x:v>
      </x:c>
      <x:c r="E6207" s="0" t="s">
        <x:v>23</x:v>
      </x:c>
      <x:c r="F6207" s="0" t="s">
        <x:v>26</x:v>
      </x:c>
      <x:c r="G6207" s="0" t="n">
        <x:v>117</x:v>
      </x:c>
      <x:c r="H6207" s="4" t="n">
        <x:v>177.84</x:v>
      </x:c>
      <x:c r="I6207" s="4" t="n">
        <x:v>117</x:v>
      </x:c>
      <x:c r="J6207" s="4" t="n">
        <x:v>1.52</x:v>
      </x:c>
      <x:c r="K6207" s="4">
        <x:f>I6207*J6207</x:f>
      </x:c>
      <x:c r="L6207" s="4" t="n">
        <x:v>212.01</x:v>
      </x:c>
      <x:c r="M6207" s="5">
        <x:f>J6207/3.234*100</x:f>
      </x:c>
      <x:c r="N6207" s="6">
        <x:f>M6207*L6207/100</x:f>
      </x:c>
      <x:c r="O6207" s="6">
        <x:f>H6207-N6207</x:f>
      </x:c>
    </x:row>
    <x:row r="6208" spans="1:25">
      <x:c r="A6208" s="0" t="s">
        <x:v>82</x:v>
      </x:c>
      <x:c r="B6208" s="0" t="n">
        <x:v>3429</x:v>
      </x:c>
      <x:c r="C6208" s="0" t="s">
        <x:v>21</x:v>
      </x:c>
      <x:c r="D6208" s="0" t="s">
        <x:v>22</x:v>
      </x:c>
      <x:c r="E6208" s="0" t="s">
        <x:v>23</x:v>
      </x:c>
      <x:c r="F6208" s="0" t="s">
        <x:v>20</x:v>
      </x:c>
      <x:c r="G6208" s="0" t="n">
        <x:v>117</x:v>
      </x:c>
      <x:c r="H6208" s="4" t="n">
        <x:v>43.384</x:v>
      </x:c>
      <x:c r="I6208" s="4" t="n">
        <x:v>117</x:v>
      </x:c>
      <x:c r="J6208" s="4" t="n">
        <x:v>0.371</x:v>
      </x:c>
      <x:c r="K6208" s="4">
        <x:f>I6208*J6208</x:f>
      </x:c>
      <x:c r="L6208" s="4" t="n">
        <x:v>255.455</x:v>
      </x:c>
      <x:c r="M6208" s="5">
        <x:f>J6208/2.863*100</x:f>
      </x:c>
      <x:c r="N6208" s="6">
        <x:f>M6208*L6208/100</x:f>
      </x:c>
      <x:c r="O6208" s="6">
        <x:f>H6208-N6208</x:f>
      </x:c>
    </x:row>
    <x:row r="6209" spans="1:25">
      <x:c r="A6209" s="0" t="s">
        <x:v>82</x:v>
      </x:c>
      <x:c r="B6209" s="0" t="n">
        <x:v>3429</x:v>
      </x:c>
      <x:c r="C6209" s="0" t="s">
        <x:v>21</x:v>
      </x:c>
      <x:c r="D6209" s="0" t="s">
        <x:v>22</x:v>
      </x:c>
      <x:c r="E6209" s="0" t="s">
        <x:v>23</x:v>
      </x:c>
      <x:c r="F6209" s="0" t="s">
        <x:v>20</x:v>
      </x:c>
      <x:c r="G6209" s="0" t="n">
        <x:v>117</x:v>
      </x:c>
      <x:c r="H6209" s="4" t="n">
        <x:v>43.384</x:v>
      </x:c>
      <x:c r="I6209" s="4" t="n">
        <x:v>117</x:v>
      </x:c>
      <x:c r="J6209" s="4" t="n">
        <x:v>0.371</x:v>
      </x:c>
      <x:c r="K6209" s="4">
        <x:f>I6209*J6209</x:f>
      </x:c>
      <x:c r="L6209" s="4" t="n">
        <x:v>255.455</x:v>
      </x:c>
      <x:c r="M6209" s="5">
        <x:f>J6209/2.863*100</x:f>
      </x:c>
      <x:c r="N6209" s="6">
        <x:f>M6209*L6209/100</x:f>
      </x:c>
      <x:c r="O6209" s="6">
        <x:f>H6209-N6209</x:f>
      </x:c>
    </x:row>
    <x:row r="6210" spans="1:25">
      <x:c r="A6210" s="0" t="s">
        <x:v>82</x:v>
      </x:c>
      <x:c r="B6210" s="0" t="n">
        <x:v>3429</x:v>
      </x:c>
      <x:c r="C6210" s="0" t="s">
        <x:v>21</x:v>
      </x:c>
      <x:c r="D6210" s="0" t="s">
        <x:v>22</x:v>
      </x:c>
      <x:c r="E6210" s="0" t="s">
        <x:v>23</x:v>
      </x:c>
      <x:c r="F6210" s="0" t="s">
        <x:v>20</x:v>
      </x:c>
      <x:c r="G6210" s="0" t="n">
        <x:v>117</x:v>
      </x:c>
      <x:c r="H6210" s="4" t="n">
        <x:v>39.897</x:v>
      </x:c>
      <x:c r="I6210" s="4" t="n">
        <x:v>117</x:v>
      </x:c>
      <x:c r="J6210" s="4" t="n">
        <x:v>0.341</x:v>
      </x:c>
      <x:c r="K6210" s="4">
        <x:f>I6210*J6210</x:f>
      </x:c>
      <x:c r="L6210" s="4" t="n">
        <x:v>255.455</x:v>
      </x:c>
      <x:c r="M6210" s="5">
        <x:f>J6210/2.863*100</x:f>
      </x:c>
      <x:c r="N6210" s="6">
        <x:f>M6210*L6210/100</x:f>
      </x:c>
      <x:c r="O6210" s="6">
        <x:f>H6210-N6210</x:f>
      </x:c>
    </x:row>
    <x:row r="6211" spans="1:25">
      <x:c r="A6211" s="0" t="s">
        <x:v>82</x:v>
      </x:c>
      <x:c r="B6211" s="0" t="n">
        <x:v>3429</x:v>
      </x:c>
      <x:c r="C6211" s="0" t="s">
        <x:v>21</x:v>
      </x:c>
      <x:c r="D6211" s="0" t="s">
        <x:v>28</x:v>
      </x:c>
      <x:c r="E6211" s="0" t="s">
        <x:v>19</x:v>
      </x:c>
      <x:c r="F6211" s="0" t="s">
        <x:v>26</x:v>
      </x:c>
      <x:c r="G6211" s="0" t="n">
        <x:v>117</x:v>
      </x:c>
      <x:c r="H6211" s="4" t="n">
        <x:v>30.426</x:v>
      </x:c>
      <x:c r="I6211" s="4" t="n">
        <x:v>117</x:v>
      </x:c>
      <x:c r="J6211" s="4" t="n">
        <x:v>0.26</x:v>
      </x:c>
      <x:c r="K6211" s="4">
        <x:f>I6211*J6211</x:f>
      </x:c>
      <x:c r="L6211" s="4" t="n">
        <x:v>255.455</x:v>
      </x:c>
      <x:c r="M6211" s="5">
        <x:f>J6211/2.863*100</x:f>
      </x:c>
      <x:c r="N6211" s="6">
        <x:f>M6211*L6211/100</x:f>
      </x:c>
      <x:c r="O6211" s="6">
        <x:f>H6211-N6211</x:f>
      </x:c>
    </x:row>
    <x:row r="6212" spans="1:25">
      <x:c r="A6212" s="0" t="s">
        <x:v>82</x:v>
      </x:c>
      <x:c r="B6212" s="0" t="n">
        <x:v>3429</x:v>
      </x:c>
      <x:c r="C6212" s="0" t="s">
        <x:v>21</x:v>
      </x:c>
      <x:c r="D6212" s="0" t="s">
        <x:v>28</x:v>
      </x:c>
      <x:c r="E6212" s="0" t="s">
        <x:v>23</x:v>
      </x:c>
      <x:c r="F6212" s="0" t="s">
        <x:v>26</x:v>
      </x:c>
      <x:c r="G6212" s="0" t="n">
        <x:v>117</x:v>
      </x:c>
      <x:c r="H6212" s="4" t="n">
        <x:v>177.84</x:v>
      </x:c>
      <x:c r="I6212" s="4" t="n">
        <x:v>117</x:v>
      </x:c>
      <x:c r="J6212" s="4" t="n">
        <x:v>1.52</x:v>
      </x:c>
      <x:c r="K6212" s="4">
        <x:f>I6212*J6212</x:f>
      </x:c>
      <x:c r="L6212" s="4" t="n">
        <x:v>255.455</x:v>
      </x:c>
      <x:c r="M6212" s="5">
        <x:f>J6212/2.863*100</x:f>
      </x:c>
      <x:c r="N6212" s="6">
        <x:f>M6212*L6212/100</x:f>
      </x:c>
      <x:c r="O6212" s="6">
        <x:f>H6212-N6212</x:f>
      </x:c>
    </x:row>
    <x:row r="6213" spans="1:25">
      <x:c r="A6213" s="0" t="s">
        <x:v>99</x:v>
      </x:c>
      <x:c r="B6213" s="0" t="n">
        <x:v>3430</x:v>
      </x:c>
      <x:c r="C6213" s="0" t="s">
        <x:v>21</x:v>
      </x:c>
      <x:c r="D6213" s="0" t="s">
        <x:v>22</x:v>
      </x:c>
      <x:c r="E6213" s="0" t="s">
        <x:v>23</x:v>
      </x:c>
      <x:c r="F6213" s="0" t="s">
        <x:v>20</x:v>
      </x:c>
      <x:c r="G6213" s="0" t="n">
        <x:v>117</x:v>
      </x:c>
      <x:c r="H6213" s="4" t="n">
        <x:v>43.384</x:v>
      </x:c>
      <x:c r="I6213" s="4" t="n">
        <x:v>117</x:v>
      </x:c>
      <x:c r="J6213" s="4" t="n">
        <x:v>0.371</x:v>
      </x:c>
      <x:c r="K6213" s="4">
        <x:f>I6213*J6213</x:f>
      </x:c>
      <x:c r="L6213" s="4" t="n">
        <x:v>268.874</x:v>
      </x:c>
      <x:c r="M6213" s="5">
        <x:f>J6213/2.863*100</x:f>
      </x:c>
      <x:c r="N6213" s="6">
        <x:f>M6213*L6213/100</x:f>
      </x:c>
      <x:c r="O6213" s="6">
        <x:f>H6213-N6213</x:f>
      </x:c>
    </x:row>
    <x:row r="6214" spans="1:25">
      <x:c r="A6214" s="0" t="s">
        <x:v>99</x:v>
      </x:c>
      <x:c r="B6214" s="0" t="n">
        <x:v>3430</x:v>
      </x:c>
      <x:c r="C6214" s="0" t="s">
        <x:v>21</x:v>
      </x:c>
      <x:c r="D6214" s="0" t="s">
        <x:v>22</x:v>
      </x:c>
      <x:c r="E6214" s="0" t="s">
        <x:v>23</x:v>
      </x:c>
      <x:c r="F6214" s="0" t="s">
        <x:v>20</x:v>
      </x:c>
      <x:c r="G6214" s="0" t="n">
        <x:v>117</x:v>
      </x:c>
      <x:c r="H6214" s="4" t="n">
        <x:v>43.384</x:v>
      </x:c>
      <x:c r="I6214" s="4" t="n">
        <x:v>117</x:v>
      </x:c>
      <x:c r="J6214" s="4" t="n">
        <x:v>0.371</x:v>
      </x:c>
      <x:c r="K6214" s="4">
        <x:f>I6214*J6214</x:f>
      </x:c>
      <x:c r="L6214" s="4" t="n">
        <x:v>268.874</x:v>
      </x:c>
      <x:c r="M6214" s="5">
        <x:f>J6214/2.863*100</x:f>
      </x:c>
      <x:c r="N6214" s="6">
        <x:f>M6214*L6214/100</x:f>
      </x:c>
      <x:c r="O6214" s="6">
        <x:f>H6214-N6214</x:f>
      </x:c>
    </x:row>
    <x:row r="6215" spans="1:25">
      <x:c r="A6215" s="0" t="s">
        <x:v>99</x:v>
      </x:c>
      <x:c r="B6215" s="0" t="n">
        <x:v>3430</x:v>
      </x:c>
      <x:c r="C6215" s="0" t="s">
        <x:v>21</x:v>
      </x:c>
      <x:c r="D6215" s="0" t="s">
        <x:v>22</x:v>
      </x:c>
      <x:c r="E6215" s="0" t="s">
        <x:v>23</x:v>
      </x:c>
      <x:c r="F6215" s="0" t="s">
        <x:v>20</x:v>
      </x:c>
      <x:c r="G6215" s="0" t="n">
        <x:v>117</x:v>
      </x:c>
      <x:c r="H6215" s="4" t="n">
        <x:v>39.897</x:v>
      </x:c>
      <x:c r="I6215" s="4" t="n">
        <x:v>117</x:v>
      </x:c>
      <x:c r="J6215" s="4" t="n">
        <x:v>0.341</x:v>
      </x:c>
      <x:c r="K6215" s="4">
        <x:f>I6215*J6215</x:f>
      </x:c>
      <x:c r="L6215" s="4" t="n">
        <x:v>268.874</x:v>
      </x:c>
      <x:c r="M6215" s="5">
        <x:f>J6215/2.863*100</x:f>
      </x:c>
      <x:c r="N6215" s="6">
        <x:f>M6215*L6215/100</x:f>
      </x:c>
      <x:c r="O6215" s="6">
        <x:f>H6215-N6215</x:f>
      </x:c>
    </x:row>
    <x:row r="6216" spans="1:25">
      <x:c r="A6216" s="0" t="s">
        <x:v>99</x:v>
      </x:c>
      <x:c r="B6216" s="0" t="n">
        <x:v>3430</x:v>
      </x:c>
      <x:c r="C6216" s="0" t="s">
        <x:v>21</x:v>
      </x:c>
      <x:c r="D6216" s="0" t="s">
        <x:v>28</x:v>
      </x:c>
      <x:c r="E6216" s="0" t="s">
        <x:v>19</x:v>
      </x:c>
      <x:c r="F6216" s="0" t="s">
        <x:v>26</x:v>
      </x:c>
      <x:c r="G6216" s="0" t="n">
        <x:v>117</x:v>
      </x:c>
      <x:c r="H6216" s="4" t="n">
        <x:v>30.426</x:v>
      </x:c>
      <x:c r="I6216" s="4" t="n">
        <x:v>117</x:v>
      </x:c>
      <x:c r="J6216" s="4" t="n">
        <x:v>0.26</x:v>
      </x:c>
      <x:c r="K6216" s="4">
        <x:f>I6216*J6216</x:f>
      </x:c>
      <x:c r="L6216" s="4" t="n">
        <x:v>268.874</x:v>
      </x:c>
      <x:c r="M6216" s="5">
        <x:f>J6216/2.863*100</x:f>
      </x:c>
      <x:c r="N6216" s="6">
        <x:f>M6216*L6216/100</x:f>
      </x:c>
      <x:c r="O6216" s="6">
        <x:f>H6216-N6216</x:f>
      </x:c>
    </x:row>
    <x:row r="6217" spans="1:25">
      <x:c r="A6217" s="0" t="s">
        <x:v>99</x:v>
      </x:c>
      <x:c r="B6217" s="0" t="n">
        <x:v>3430</x:v>
      </x:c>
      <x:c r="C6217" s="0" t="s">
        <x:v>21</x:v>
      </x:c>
      <x:c r="D6217" s="0" t="s">
        <x:v>28</x:v>
      </x:c>
      <x:c r="E6217" s="0" t="s">
        <x:v>23</x:v>
      </x:c>
      <x:c r="F6217" s="0" t="s">
        <x:v>26</x:v>
      </x:c>
      <x:c r="G6217" s="0" t="n">
        <x:v>117</x:v>
      </x:c>
      <x:c r="H6217" s="4" t="n">
        <x:v>177.84</x:v>
      </x:c>
      <x:c r="I6217" s="4" t="n">
        <x:v>117</x:v>
      </x:c>
      <x:c r="J6217" s="4" t="n">
        <x:v>1.52</x:v>
      </x:c>
      <x:c r="K6217" s="4">
        <x:f>I6217*J6217</x:f>
      </x:c>
      <x:c r="L6217" s="4" t="n">
        <x:v>268.874</x:v>
      </x:c>
      <x:c r="M6217" s="5">
        <x:f>J6217/2.863*100</x:f>
      </x:c>
      <x:c r="N6217" s="6">
        <x:f>M6217*L6217/100</x:f>
      </x:c>
      <x:c r="O6217" s="6">
        <x:f>H6217-N6217</x:f>
      </x:c>
    </x:row>
    <x:row r="6218" spans="1:25">
      <x:c r="A6218" s="0" t="s">
        <x:v>79</x:v>
      </x:c>
      <x:c r="B6218" s="0" t="n">
        <x:v>3432</x:v>
      </x:c>
      <x:c r="C6218" s="0" t="s">
        <x:v>21</x:v>
      </x:c>
      <x:c r="D6218" s="0" t="s">
        <x:v>33</x:v>
      </x:c>
      <x:c r="E6218" s="0" t="s">
        <x:v>73</x:v>
      </x:c>
      <x:c r="F6218" s="0" t="s">
        <x:v>20</x:v>
      </x:c>
      <x:c r="G6218" s="0" t="n">
        <x:v>173</x:v>
      </x:c>
      <x:c r="H6218" s="4" t="n">
        <x:v>46.018</x:v>
      </x:c>
      <x:c r="I6218" s="4" t="n">
        <x:v>127</x:v>
      </x:c>
      <x:c r="J6218" s="4" t="n">
        <x:v>0.266</x:v>
      </x:c>
      <x:c r="K6218" s="4">
        <x:f>I6218*J6218</x:f>
      </x:c>
      <x:c r="L6218" s="4" t="n">
        <x:v>177.722</x:v>
      </x:c>
      <x:c r="M6218" s="5">
        <x:f>J6218/1.475*100</x:f>
      </x:c>
      <x:c r="N6218" s="6">
        <x:f>M6218*L6218/100</x:f>
      </x:c>
      <x:c r="O6218" s="6">
        <x:f>H6218-N6218</x:f>
      </x:c>
    </x:row>
    <x:row r="6219" spans="1:25">
      <x:c r="A6219" s="0" t="s">
        <x:v>79</x:v>
      </x:c>
      <x:c r="B6219" s="0" t="n">
        <x:v>3432</x:v>
      </x:c>
      <x:c r="C6219" s="0" t="s">
        <x:v>21</x:v>
      </x:c>
      <x:c r="D6219" s="0" t="s">
        <x:v>22</x:v>
      </x:c>
      <x:c r="E6219" s="0" t="s">
        <x:v>74</x:v>
      </x:c>
      <x:c r="F6219" s="0" t="s">
        <x:v>20</x:v>
      </x:c>
      <x:c r="G6219" s="0" t="n">
        <x:v>173</x:v>
      </x:c>
      <x:c r="H6219" s="4" t="n">
        <x:v>50.4</x:v>
      </x:c>
      <x:c r="I6219" s="4" t="n">
        <x:v>127</x:v>
      </x:c>
      <x:c r="J6219" s="4" t="n">
        <x:v>0.291</x:v>
      </x:c>
      <x:c r="K6219" s="4">
        <x:f>I6219*J6219</x:f>
      </x:c>
      <x:c r="L6219" s="4" t="n">
        <x:v>177.722</x:v>
      </x:c>
      <x:c r="M6219" s="5">
        <x:f>J6219/1.475*100</x:f>
      </x:c>
      <x:c r="N6219" s="6">
        <x:f>M6219*L6219/100</x:f>
      </x:c>
      <x:c r="O6219" s="6">
        <x:f>H6219-N6219</x:f>
      </x:c>
    </x:row>
    <x:row r="6220" spans="1:25">
      <x:c r="A6220" s="0" t="s">
        <x:v>79</x:v>
      </x:c>
      <x:c r="B6220" s="0" t="n">
        <x:v>3432</x:v>
      </x:c>
      <x:c r="C6220" s="0" t="s">
        <x:v>21</x:v>
      </x:c>
      <x:c r="D6220" s="0" t="s">
        <x:v>33</x:v>
      </x:c>
      <x:c r="E6220" s="0" t="s">
        <x:v>73</x:v>
      </x:c>
      <x:c r="F6220" s="0" t="s">
        <x:v>26</x:v>
      </x:c>
      <x:c r="G6220" s="0" t="n">
        <x:v>173</x:v>
      </x:c>
      <x:c r="H6220" s="4" t="n">
        <x:v>13.5</x:v>
      </x:c>
      <x:c r="I6220" s="4" t="n">
        <x:v>127</x:v>
      </x:c>
      <x:c r="J6220" s="4" t="n">
        <x:v>0.078</x:v>
      </x:c>
      <x:c r="K6220" s="4">
        <x:f>I6220*J6220</x:f>
      </x:c>
      <x:c r="L6220" s="4" t="n">
        <x:v>177.722</x:v>
      </x:c>
      <x:c r="M6220" s="5">
        <x:f>J6220/1.475*100</x:f>
      </x:c>
      <x:c r="N6220" s="6">
        <x:f>M6220*L6220/100</x:f>
      </x:c>
      <x:c r="O6220" s="6">
        <x:f>H6220-N6220</x:f>
      </x:c>
    </x:row>
    <x:row r="6221" spans="1:25">
      <x:c r="A6221" s="0" t="s">
        <x:v>79</x:v>
      </x:c>
      <x:c r="B6221" s="0" t="n">
        <x:v>3432</x:v>
      </x:c>
      <x:c r="C6221" s="0" t="s">
        <x:v>21</x:v>
      </x:c>
      <x:c r="D6221" s="0" t="s">
        <x:v>36</x:v>
      </x:c>
      <x:c r="E6221" s="0" t="s">
        <x:v>75</x:v>
      </x:c>
      <x:c r="F6221" s="0" t="s">
        <x:v>26</x:v>
      </x:c>
      <x:c r="G6221" s="0" t="n">
        <x:v>173</x:v>
      </x:c>
      <x:c r="H6221" s="4" t="n">
        <x:v>61.987</x:v>
      </x:c>
      <x:c r="I6221" s="4" t="n">
        <x:v>127</x:v>
      </x:c>
      <x:c r="J6221" s="4" t="n">
        <x:v>0.42</x:v>
      </x:c>
      <x:c r="K6221" s="4">
        <x:f>I6221*J6221</x:f>
      </x:c>
      <x:c r="L6221" s="4" t="n">
        <x:v>177.722</x:v>
      </x:c>
      <x:c r="M6221" s="5">
        <x:f>J6221/1.475*100</x:f>
      </x:c>
      <x:c r="N6221" s="6">
        <x:f>M6221*L6221/100</x:f>
      </x:c>
      <x:c r="O6221" s="6">
        <x:f>H6221-N6221</x:f>
      </x:c>
    </x:row>
    <x:row r="6222" spans="1:25">
      <x:c r="A6222" s="0" t="s">
        <x:v>79</x:v>
      </x:c>
      <x:c r="B6222" s="0" t="n">
        <x:v>3432</x:v>
      </x:c>
      <x:c r="C6222" s="0" t="s">
        <x:v>21</x:v>
      </x:c>
      <x:c r="D6222" s="0" t="s">
        <x:v>36</x:v>
      </x:c>
      <x:c r="E6222" s="0" t="s">
        <x:v>76</x:v>
      </x:c>
      <x:c r="F6222" s="0" t="s">
        <x:v>26</x:v>
      </x:c>
      <x:c r="G6222" s="0" t="n">
        <x:v>173</x:v>
      </x:c>
      <x:c r="H6222" s="4" t="n">
        <x:v>65.627</x:v>
      </x:c>
      <x:c r="I6222" s="4" t="n">
        <x:v>127</x:v>
      </x:c>
      <x:c r="J6222" s="4" t="n">
        <x:v>0.42</x:v>
      </x:c>
      <x:c r="K6222" s="4">
        <x:f>I6222*J6222</x:f>
      </x:c>
      <x:c r="L6222" s="4" t="n">
        <x:v>177.722</x:v>
      </x:c>
      <x:c r="M6222" s="5">
        <x:f>J6222/1.475*100</x:f>
      </x:c>
      <x:c r="N6222" s="6">
        <x:f>M6222*L6222/100</x:f>
      </x:c>
      <x:c r="O6222" s="6">
        <x:f>H6222-N6222</x:f>
      </x:c>
    </x:row>
    <x:row r="6223" spans="1:25">
      <x:c r="A6223" s="0" t="s">
        <x:v>95</x:v>
      </x:c>
      <x:c r="B6223" s="0" t="n">
        <x:v>3433</x:v>
      </x:c>
      <x:c r="C6223" s="0" t="s">
        <x:v>21</x:v>
      </x:c>
      <x:c r="D6223" s="0" t="s">
        <x:v>33</x:v>
      </x:c>
      <x:c r="E6223" s="0" t="s">
        <x:v>73</x:v>
      </x:c>
      <x:c r="F6223" s="0" t="s">
        <x:v>20</x:v>
      </x:c>
      <x:c r="G6223" s="0" t="n">
        <x:v>173</x:v>
      </x:c>
      <x:c r="H6223" s="4" t="n">
        <x:v>46.018</x:v>
      </x:c>
      <x:c r="I6223" s="4" t="n">
        <x:v>173</x:v>
      </x:c>
      <x:c r="J6223" s="4" t="n">
        <x:v>0.266</x:v>
      </x:c>
      <x:c r="K6223" s="4">
        <x:f>I6223*J6223</x:f>
      </x:c>
      <x:c r="L6223" s="4" t="n">
        <x:v>196.165</x:v>
      </x:c>
      <x:c r="M6223" s="5">
        <x:f>J6223/1.766*100</x:f>
      </x:c>
      <x:c r="N6223" s="6">
        <x:f>M6223*L6223/100</x:f>
      </x:c>
      <x:c r="O6223" s="6">
        <x:f>H6223-N6223</x:f>
      </x:c>
    </x:row>
    <x:row r="6224" spans="1:25">
      <x:c r="A6224" s="0" t="s">
        <x:v>95</x:v>
      </x:c>
      <x:c r="B6224" s="0" t="n">
        <x:v>3433</x:v>
      </x:c>
      <x:c r="C6224" s="0" t="s">
        <x:v>21</x:v>
      </x:c>
      <x:c r="D6224" s="0" t="s">
        <x:v>22</x:v>
      </x:c>
      <x:c r="E6224" s="0" t="s">
        <x:v>74</x:v>
      </x:c>
      <x:c r="F6224" s="0" t="s">
        <x:v>20</x:v>
      </x:c>
      <x:c r="G6224" s="0" t="n">
        <x:v>173</x:v>
      </x:c>
      <x:c r="H6224" s="4" t="n">
        <x:v>50.4</x:v>
      </x:c>
      <x:c r="I6224" s="4" t="n">
        <x:v>173</x:v>
      </x:c>
      <x:c r="J6224" s="4" t="n">
        <x:v>0.291</x:v>
      </x:c>
      <x:c r="K6224" s="4">
        <x:f>I6224*J6224</x:f>
      </x:c>
      <x:c r="L6224" s="4" t="n">
        <x:v>196.165</x:v>
      </x:c>
      <x:c r="M6224" s="5">
        <x:f>J6224/1.766*100</x:f>
      </x:c>
      <x:c r="N6224" s="6">
        <x:f>M6224*L6224/100</x:f>
      </x:c>
      <x:c r="O6224" s="6">
        <x:f>H6224-N6224</x:f>
      </x:c>
    </x:row>
    <x:row r="6225" spans="1:25">
      <x:c r="A6225" s="0" t="s">
        <x:v>95</x:v>
      </x:c>
      <x:c r="B6225" s="0" t="n">
        <x:v>3433</x:v>
      </x:c>
      <x:c r="C6225" s="0" t="s">
        <x:v>21</x:v>
      </x:c>
      <x:c r="D6225" s="0" t="s">
        <x:v>22</x:v>
      </x:c>
      <x:c r="E6225" s="0" t="s">
        <x:v>74</x:v>
      </x:c>
      <x:c r="F6225" s="0" t="s">
        <x:v>20</x:v>
      </x:c>
      <x:c r="G6225" s="0" t="n">
        <x:v>173</x:v>
      </x:c>
      <x:c r="H6225" s="4" t="n">
        <x:v>50.4</x:v>
      </x:c>
      <x:c r="I6225" s="4" t="n">
        <x:v>173</x:v>
      </x:c>
      <x:c r="J6225" s="4" t="n">
        <x:v>0.291</x:v>
      </x:c>
      <x:c r="K6225" s="4">
        <x:f>I6225*J6225</x:f>
      </x:c>
      <x:c r="L6225" s="4" t="n">
        <x:v>196.165</x:v>
      </x:c>
      <x:c r="M6225" s="5">
        <x:f>J6225/1.766*100</x:f>
      </x:c>
      <x:c r="N6225" s="6">
        <x:f>M6225*L6225/100</x:f>
      </x:c>
      <x:c r="O6225" s="6">
        <x:f>H6225-N6225</x:f>
      </x:c>
    </x:row>
    <x:row r="6226" spans="1:25">
      <x:c r="A6226" s="0" t="s">
        <x:v>95</x:v>
      </x:c>
      <x:c r="B6226" s="0" t="n">
        <x:v>3433</x:v>
      </x:c>
      <x:c r="C6226" s="0" t="s">
        <x:v>21</x:v>
      </x:c>
      <x:c r="D6226" s="0" t="s">
        <x:v>33</x:v>
      </x:c>
      <x:c r="E6226" s="0" t="s">
        <x:v>73</x:v>
      </x:c>
      <x:c r="F6226" s="0" t="s">
        <x:v>26</x:v>
      </x:c>
      <x:c r="G6226" s="0" t="n">
        <x:v>173</x:v>
      </x:c>
      <x:c r="H6226" s="4" t="n">
        <x:v>11.497</x:v>
      </x:c>
      <x:c r="I6226" s="4" t="n">
        <x:v>173</x:v>
      </x:c>
      <x:c r="J6226" s="4" t="n">
        <x:v>0.078</x:v>
      </x:c>
      <x:c r="K6226" s="4">
        <x:f>I6226*J6226</x:f>
      </x:c>
      <x:c r="L6226" s="4" t="n">
        <x:v>196.165</x:v>
      </x:c>
      <x:c r="M6226" s="5">
        <x:f>J6226/1.766*100</x:f>
      </x:c>
      <x:c r="N6226" s="6">
        <x:f>M6226*L6226/100</x:f>
      </x:c>
      <x:c r="O6226" s="6">
        <x:f>H6226-N6226</x:f>
      </x:c>
    </x:row>
    <x:row r="6227" spans="1:25">
      <x:c r="A6227" s="0" t="s">
        <x:v>95</x:v>
      </x:c>
      <x:c r="B6227" s="0" t="n">
        <x:v>3433</x:v>
      </x:c>
      <x:c r="C6227" s="0" t="s">
        <x:v>21</x:v>
      </x:c>
      <x:c r="D6227" s="0" t="s">
        <x:v>36</x:v>
      </x:c>
      <x:c r="E6227" s="0" t="s">
        <x:v>75</x:v>
      </x:c>
      <x:c r="F6227" s="0" t="s">
        <x:v>26</x:v>
      </x:c>
      <x:c r="G6227" s="0" t="n">
        <x:v>173</x:v>
      </x:c>
      <x:c r="H6227" s="4" t="n">
        <x:v>72.66</x:v>
      </x:c>
      <x:c r="I6227" s="4" t="n">
        <x:v>173</x:v>
      </x:c>
      <x:c r="J6227" s="4" t="n">
        <x:v>0.42</x:v>
      </x:c>
      <x:c r="K6227" s="4">
        <x:f>I6227*J6227</x:f>
      </x:c>
      <x:c r="L6227" s="4" t="n">
        <x:v>196.165</x:v>
      </x:c>
      <x:c r="M6227" s="5">
        <x:f>J6227/1.766*100</x:f>
      </x:c>
      <x:c r="N6227" s="6">
        <x:f>M6227*L6227/100</x:f>
      </x:c>
      <x:c r="O6227" s="6">
        <x:f>H6227-N6227</x:f>
      </x:c>
    </x:row>
    <x:row r="6228" spans="1:25">
      <x:c r="A6228" s="0" t="s">
        <x:v>95</x:v>
      </x:c>
      <x:c r="B6228" s="0" t="n">
        <x:v>3433</x:v>
      </x:c>
      <x:c r="C6228" s="0" t="s">
        <x:v>21</x:v>
      </x:c>
      <x:c r="D6228" s="0" t="s">
        <x:v>36</x:v>
      </x:c>
      <x:c r="E6228" s="0" t="s">
        <x:v>76</x:v>
      </x:c>
      <x:c r="F6228" s="0" t="s">
        <x:v>26</x:v>
      </x:c>
      <x:c r="G6228" s="0" t="n">
        <x:v>173</x:v>
      </x:c>
      <x:c r="H6228" s="4" t="n">
        <x:v>72.66</x:v>
      </x:c>
      <x:c r="I6228" s="4" t="n">
        <x:v>173</x:v>
      </x:c>
      <x:c r="J6228" s="4" t="n">
        <x:v>0.42</x:v>
      </x:c>
      <x:c r="K6228" s="4">
        <x:f>I6228*J6228</x:f>
      </x:c>
      <x:c r="L6228" s="4" t="n">
        <x:v>196.165</x:v>
      </x:c>
      <x:c r="M6228" s="5">
        <x:f>J6228/1.766*100</x:f>
      </x:c>
      <x:c r="N6228" s="6">
        <x:f>M6228*L6228/100</x:f>
      </x:c>
      <x:c r="O6228" s="6">
        <x:f>H6228-N6228</x:f>
      </x:c>
    </x:row>
    <x:row r="6229" spans="1:25">
      <x:c r="A6229" s="0" t="s">
        <x:v>120</x:v>
      </x:c>
      <x:c r="B6229" s="0" t="n">
        <x:v>3434</x:v>
      </x:c>
      <x:c r="C6229" s="0" t="s">
        <x:v>21</x:v>
      </x:c>
      <x:c r="D6229" s="0" t="s">
        <x:v>22</x:v>
      </x:c>
      <x:c r="E6229" s="0" t="s">
        <x:v>74</x:v>
      </x:c>
      <x:c r="F6229" s="0" t="s">
        <x:v>20</x:v>
      </x:c>
      <x:c r="G6229" s="0" t="n">
        <x:v>173</x:v>
      </x:c>
      <x:c r="H6229" s="4" t="n">
        <x:v>50.4</x:v>
      </x:c>
      <x:c r="I6229" s="4" t="n">
        <x:v>173</x:v>
      </x:c>
      <x:c r="J6229" s="4" t="n">
        <x:v>0.291</x:v>
      </x:c>
      <x:c r="K6229" s="4">
        <x:f>I6229*J6229</x:f>
      </x:c>
      <x:c r="L6229" s="4" t="n">
        <x:v>246.589</x:v>
      </x:c>
      <x:c r="M6229" s="5">
        <x:f>J6229/1.766*100</x:f>
      </x:c>
      <x:c r="N6229" s="6">
        <x:f>M6229*L6229/100</x:f>
      </x:c>
      <x:c r="O6229" s="6">
        <x:f>H6229-N6229</x:f>
      </x:c>
    </x:row>
    <x:row r="6230" spans="1:25">
      <x:c r="A6230" s="0" t="s">
        <x:v>120</x:v>
      </x:c>
      <x:c r="B6230" s="0" t="n">
        <x:v>3434</x:v>
      </x:c>
      <x:c r="C6230" s="0" t="s">
        <x:v>21</x:v>
      </x:c>
      <x:c r="D6230" s="0" t="s">
        <x:v>33</x:v>
      </x:c>
      <x:c r="E6230" s="0" t="s">
        <x:v>73</x:v>
      </x:c>
      <x:c r="F6230" s="0" t="s">
        <x:v>20</x:v>
      </x:c>
      <x:c r="G6230" s="0" t="n">
        <x:v>173</x:v>
      </x:c>
      <x:c r="H6230" s="4" t="n">
        <x:v>46.018</x:v>
      </x:c>
      <x:c r="I6230" s="4" t="n">
        <x:v>173</x:v>
      </x:c>
      <x:c r="J6230" s="4" t="n">
        <x:v>0.266</x:v>
      </x:c>
      <x:c r="K6230" s="4">
        <x:f>I6230*J6230</x:f>
      </x:c>
      <x:c r="L6230" s="4" t="n">
        <x:v>246.589</x:v>
      </x:c>
      <x:c r="M6230" s="5">
        <x:f>J6230/1.766*100</x:f>
      </x:c>
      <x:c r="N6230" s="6">
        <x:f>M6230*L6230/100</x:f>
      </x:c>
      <x:c r="O6230" s="6">
        <x:f>H6230-N6230</x:f>
      </x:c>
    </x:row>
    <x:row r="6231" spans="1:25">
      <x:c r="A6231" s="0" t="s">
        <x:v>120</x:v>
      </x:c>
      <x:c r="B6231" s="0" t="n">
        <x:v>3434</x:v>
      </x:c>
      <x:c r="C6231" s="0" t="s">
        <x:v>21</x:v>
      </x:c>
      <x:c r="D6231" s="0" t="s">
        <x:v>22</x:v>
      </x:c>
      <x:c r="E6231" s="0" t="s">
        <x:v>74</x:v>
      </x:c>
      <x:c r="F6231" s="0" t="s">
        <x:v>20</x:v>
      </x:c>
      <x:c r="G6231" s="0" t="n">
        <x:v>173</x:v>
      </x:c>
      <x:c r="H6231" s="4" t="n">
        <x:v>50.4</x:v>
      </x:c>
      <x:c r="I6231" s="4" t="n">
        <x:v>173</x:v>
      </x:c>
      <x:c r="J6231" s="4" t="n">
        <x:v>0.291</x:v>
      </x:c>
      <x:c r="K6231" s="4">
        <x:f>I6231*J6231</x:f>
      </x:c>
      <x:c r="L6231" s="4" t="n">
        <x:v>246.589</x:v>
      </x:c>
      <x:c r="M6231" s="5">
        <x:f>J6231/1.766*100</x:f>
      </x:c>
      <x:c r="N6231" s="6">
        <x:f>M6231*L6231/100</x:f>
      </x:c>
      <x:c r="O6231" s="6">
        <x:f>H6231-N6231</x:f>
      </x:c>
    </x:row>
    <x:row r="6232" spans="1:25">
      <x:c r="A6232" s="0" t="s">
        <x:v>120</x:v>
      </x:c>
      <x:c r="B6232" s="0" t="n">
        <x:v>3434</x:v>
      </x:c>
      <x:c r="C6232" s="0" t="s">
        <x:v>21</x:v>
      </x:c>
      <x:c r="D6232" s="0" t="s">
        <x:v>33</x:v>
      </x:c>
      <x:c r="E6232" s="0" t="s">
        <x:v>73</x:v>
      </x:c>
      <x:c r="F6232" s="0" t="s">
        <x:v>26</x:v>
      </x:c>
      <x:c r="G6232" s="0" t="n">
        <x:v>173</x:v>
      </x:c>
      <x:c r="H6232" s="4" t="n">
        <x:v>13.496</x:v>
      </x:c>
      <x:c r="I6232" s="4" t="n">
        <x:v>173</x:v>
      </x:c>
      <x:c r="J6232" s="4" t="n">
        <x:v>0.078</x:v>
      </x:c>
      <x:c r="K6232" s="4">
        <x:f>I6232*J6232</x:f>
      </x:c>
      <x:c r="L6232" s="4" t="n">
        <x:v>246.589</x:v>
      </x:c>
      <x:c r="M6232" s="5">
        <x:f>J6232/1.766*100</x:f>
      </x:c>
      <x:c r="N6232" s="6">
        <x:f>M6232*L6232/100</x:f>
      </x:c>
      <x:c r="O6232" s="6">
        <x:f>H6232-N6232</x:f>
      </x:c>
    </x:row>
    <x:row r="6233" spans="1:25">
      <x:c r="A6233" s="0" t="s">
        <x:v>120</x:v>
      </x:c>
      <x:c r="B6233" s="0" t="n">
        <x:v>3434</x:v>
      </x:c>
      <x:c r="C6233" s="0" t="s">
        <x:v>21</x:v>
      </x:c>
      <x:c r="D6233" s="0" t="s">
        <x:v>36</x:v>
      </x:c>
      <x:c r="E6233" s="0" t="s">
        <x:v>75</x:v>
      </x:c>
      <x:c r="F6233" s="0" t="s">
        <x:v>26</x:v>
      </x:c>
      <x:c r="G6233" s="0" t="n">
        <x:v>173</x:v>
      </x:c>
      <x:c r="H6233" s="4" t="n">
        <x:v>72.66</x:v>
      </x:c>
      <x:c r="I6233" s="4" t="n">
        <x:v>173</x:v>
      </x:c>
      <x:c r="J6233" s="4" t="n">
        <x:v>0.42</x:v>
      </x:c>
      <x:c r="K6233" s="4">
        <x:f>I6233*J6233</x:f>
      </x:c>
      <x:c r="L6233" s="4" t="n">
        <x:v>246.589</x:v>
      </x:c>
      <x:c r="M6233" s="5">
        <x:f>J6233/1.766*100</x:f>
      </x:c>
      <x:c r="N6233" s="6">
        <x:f>M6233*L6233/100</x:f>
      </x:c>
      <x:c r="O6233" s="6">
        <x:f>H6233-N6233</x:f>
      </x:c>
    </x:row>
    <x:row r="6234" spans="1:25">
      <x:c r="A6234" s="0" t="s">
        <x:v>120</x:v>
      </x:c>
      <x:c r="B6234" s="0" t="n">
        <x:v>3434</x:v>
      </x:c>
      <x:c r="C6234" s="0" t="s">
        <x:v>21</x:v>
      </x:c>
      <x:c r="D6234" s="0" t="s">
        <x:v>36</x:v>
      </x:c>
      <x:c r="E6234" s="0" t="s">
        <x:v>76</x:v>
      </x:c>
      <x:c r="F6234" s="0" t="s">
        <x:v>26</x:v>
      </x:c>
      <x:c r="G6234" s="0" t="n">
        <x:v>173</x:v>
      </x:c>
      <x:c r="H6234" s="4" t="n">
        <x:v>72.662</x:v>
      </x:c>
      <x:c r="I6234" s="4" t="n">
        <x:v>173</x:v>
      </x:c>
      <x:c r="J6234" s="4" t="n">
        <x:v>0.42</x:v>
      </x:c>
      <x:c r="K6234" s="4">
        <x:f>I6234*J6234</x:f>
      </x:c>
      <x:c r="L6234" s="4" t="n">
        <x:v>246.589</x:v>
      </x:c>
      <x:c r="M6234" s="5">
        <x:f>J6234/1.766*100</x:f>
      </x:c>
      <x:c r="N6234" s="6">
        <x:f>M6234*L6234/100</x:f>
      </x:c>
      <x:c r="O6234" s="6">
        <x:f>H6234-N6234</x:f>
      </x:c>
    </x:row>
    <x:row r="6235" spans="1:25">
      <x:c r="A6235" s="0" t="s">
        <x:v>105</x:v>
      </x:c>
      <x:c r="B6235" s="0" t="n">
        <x:v>3435</x:v>
      </x:c>
      <x:c r="C6235" s="0" t="s">
        <x:v>21</x:v>
      </x:c>
      <x:c r="D6235" s="0" t="s">
        <x:v>33</x:v>
      </x:c>
      <x:c r="E6235" s="0" t="s">
        <x:v>73</x:v>
      </x:c>
      <x:c r="F6235" s="0" t="s">
        <x:v>20</x:v>
      </x:c>
      <x:c r="G6235" s="0" t="n">
        <x:v>173</x:v>
      </x:c>
      <x:c r="H6235" s="4" t="n">
        <x:v>46.018</x:v>
      </x:c>
      <x:c r="I6235" s="4" t="n">
        <x:v>173</x:v>
      </x:c>
      <x:c r="J6235" s="4" t="n">
        <x:v>0.266</x:v>
      </x:c>
      <x:c r="K6235" s="4">
        <x:f>I6235*J6235</x:f>
      </x:c>
      <x:c r="L6235" s="4" t="n">
        <x:v>246.509</x:v>
      </x:c>
      <x:c r="M6235" s="5">
        <x:f>J6235/2.348*100</x:f>
      </x:c>
      <x:c r="N6235" s="6">
        <x:f>M6235*L6235/100</x:f>
      </x:c>
      <x:c r="O6235" s="6">
        <x:f>H6235-N6235</x:f>
      </x:c>
    </x:row>
    <x:row r="6236" spans="1:25">
      <x:c r="A6236" s="0" t="s">
        <x:v>105</x:v>
      </x:c>
      <x:c r="B6236" s="0" t="n">
        <x:v>3435</x:v>
      </x:c>
      <x:c r="C6236" s="0" t="s">
        <x:v>21</x:v>
      </x:c>
      <x:c r="D6236" s="0" t="s">
        <x:v>22</x:v>
      </x:c>
      <x:c r="E6236" s="0" t="s">
        <x:v>74</x:v>
      </x:c>
      <x:c r="F6236" s="0" t="s">
        <x:v>20</x:v>
      </x:c>
      <x:c r="G6236" s="0" t="n">
        <x:v>173</x:v>
      </x:c>
      <x:c r="H6236" s="4" t="n">
        <x:v>50.4</x:v>
      </x:c>
      <x:c r="I6236" s="4" t="n">
        <x:v>173</x:v>
      </x:c>
      <x:c r="J6236" s="4" t="n">
        <x:v>0.291</x:v>
      </x:c>
      <x:c r="K6236" s="4">
        <x:f>I6236*J6236</x:f>
      </x:c>
      <x:c r="L6236" s="4" t="n">
        <x:v>246.509</x:v>
      </x:c>
      <x:c r="M6236" s="5">
        <x:f>J6236/2.348*100</x:f>
      </x:c>
      <x:c r="N6236" s="6">
        <x:f>M6236*L6236/100</x:f>
      </x:c>
      <x:c r="O6236" s="6">
        <x:f>H6236-N6236</x:f>
      </x:c>
    </x:row>
    <x:row r="6237" spans="1:25">
      <x:c r="A6237" s="0" t="s">
        <x:v>105</x:v>
      </x:c>
      <x:c r="B6237" s="0" t="n">
        <x:v>3435</x:v>
      </x:c>
      <x:c r="C6237" s="0" t="s">
        <x:v>21</x:v>
      </x:c>
      <x:c r="D6237" s="0" t="s">
        <x:v>22</x:v>
      </x:c>
      <x:c r="E6237" s="0" t="s">
        <x:v>74</x:v>
      </x:c>
      <x:c r="F6237" s="0" t="s">
        <x:v>20</x:v>
      </x:c>
      <x:c r="G6237" s="0" t="n">
        <x:v>173</x:v>
      </x:c>
      <x:c r="H6237" s="4" t="n">
        <x:v>50.4</x:v>
      </x:c>
      <x:c r="I6237" s="4" t="n">
        <x:v>173</x:v>
      </x:c>
      <x:c r="J6237" s="4" t="n">
        <x:v>0.291</x:v>
      </x:c>
      <x:c r="K6237" s="4">
        <x:f>I6237*J6237</x:f>
      </x:c>
      <x:c r="L6237" s="4" t="n">
        <x:v>246.509</x:v>
      </x:c>
      <x:c r="M6237" s="5">
        <x:f>J6237/2.348*100</x:f>
      </x:c>
      <x:c r="N6237" s="6">
        <x:f>M6237*L6237/100</x:f>
      </x:c>
      <x:c r="O6237" s="6">
        <x:f>H6237-N6237</x:f>
      </x:c>
    </x:row>
    <x:row r="6238" spans="1:25">
      <x:c r="A6238" s="0" t="s">
        <x:v>105</x:v>
      </x:c>
      <x:c r="B6238" s="0" t="n">
        <x:v>3435</x:v>
      </x:c>
      <x:c r="C6238" s="0" t="s">
        <x:v>21</x:v>
      </x:c>
      <x:c r="D6238" s="0" t="s">
        <x:v>22</x:v>
      </x:c>
      <x:c r="E6238" s="0" t="s">
        <x:v>74</x:v>
      </x:c>
      <x:c r="F6238" s="0" t="s">
        <x:v>20</x:v>
      </x:c>
      <x:c r="G6238" s="0" t="n">
        <x:v>173</x:v>
      </x:c>
      <x:c r="H6238" s="4" t="n">
        <x:v>50.4</x:v>
      </x:c>
      <x:c r="I6238" s="4" t="n">
        <x:v>173</x:v>
      </x:c>
      <x:c r="J6238" s="4" t="n">
        <x:v>0.291</x:v>
      </x:c>
      <x:c r="K6238" s="4">
        <x:f>I6238*J6238</x:f>
      </x:c>
      <x:c r="L6238" s="4" t="n">
        <x:v>246.509</x:v>
      </x:c>
      <x:c r="M6238" s="5">
        <x:f>J6238/2.348*100</x:f>
      </x:c>
      <x:c r="N6238" s="6">
        <x:f>M6238*L6238/100</x:f>
      </x:c>
      <x:c r="O6238" s="6">
        <x:f>H6238-N6238</x:f>
      </x:c>
    </x:row>
    <x:row r="6239" spans="1:25">
      <x:c r="A6239" s="0" t="s">
        <x:v>105</x:v>
      </x:c>
      <x:c r="B6239" s="0" t="n">
        <x:v>3435</x:v>
      </x:c>
      <x:c r="C6239" s="0" t="s">
        <x:v>21</x:v>
      </x:c>
      <x:c r="D6239" s="0" t="s">
        <x:v>22</x:v>
      </x:c>
      <x:c r="E6239" s="0" t="s">
        <x:v>74</x:v>
      </x:c>
      <x:c r="F6239" s="0" t="s">
        <x:v>20</x:v>
      </x:c>
      <x:c r="G6239" s="0" t="n">
        <x:v>173</x:v>
      </x:c>
      <x:c r="H6239" s="4" t="n">
        <x:v>50.4</x:v>
      </x:c>
      <x:c r="I6239" s="4" t="n">
        <x:v>173</x:v>
      </x:c>
      <x:c r="J6239" s="4" t="n">
        <x:v>0.291</x:v>
      </x:c>
      <x:c r="K6239" s="4">
        <x:f>I6239*J6239</x:f>
      </x:c>
      <x:c r="L6239" s="4" t="n">
        <x:v>246.509</x:v>
      </x:c>
      <x:c r="M6239" s="5">
        <x:f>J6239/2.348*100</x:f>
      </x:c>
      <x:c r="N6239" s="6">
        <x:f>M6239*L6239/100</x:f>
      </x:c>
      <x:c r="O6239" s="6">
        <x:f>H6239-N6239</x:f>
      </x:c>
    </x:row>
    <x:row r="6240" spans="1:25">
      <x:c r="A6240" s="0" t="s">
        <x:v>105</x:v>
      </x:c>
      <x:c r="B6240" s="0" t="n">
        <x:v>3435</x:v>
      </x:c>
      <x:c r="C6240" s="0" t="s">
        <x:v>21</x:v>
      </x:c>
      <x:c r="D6240" s="0" t="s">
        <x:v>33</x:v>
      </x:c>
      <x:c r="E6240" s="0" t="s">
        <x:v>73</x:v>
      </x:c>
      <x:c r="F6240" s="0" t="s">
        <x:v>26</x:v>
      </x:c>
      <x:c r="G6240" s="0" t="n">
        <x:v>173</x:v>
      </x:c>
      <x:c r="H6240" s="4" t="n">
        <x:v>13.497</x:v>
      </x:c>
      <x:c r="I6240" s="4" t="n">
        <x:v>173</x:v>
      </x:c>
      <x:c r="J6240" s="4" t="n">
        <x:v>0.078</x:v>
      </x:c>
      <x:c r="K6240" s="4">
        <x:f>I6240*J6240</x:f>
      </x:c>
      <x:c r="L6240" s="4" t="n">
        <x:v>246.509</x:v>
      </x:c>
      <x:c r="M6240" s="5">
        <x:f>J6240/2.348*100</x:f>
      </x:c>
      <x:c r="N6240" s="6">
        <x:f>M6240*L6240/100</x:f>
      </x:c>
      <x:c r="O6240" s="6">
        <x:f>H6240-N6240</x:f>
      </x:c>
    </x:row>
    <x:row r="6241" spans="1:25">
      <x:c r="A6241" s="0" t="s">
        <x:v>105</x:v>
      </x:c>
      <x:c r="B6241" s="0" t="n">
        <x:v>3435</x:v>
      </x:c>
      <x:c r="C6241" s="0" t="s">
        <x:v>21</x:v>
      </x:c>
      <x:c r="D6241" s="0" t="s">
        <x:v>36</x:v>
      </x:c>
      <x:c r="E6241" s="0" t="s">
        <x:v>75</x:v>
      </x:c>
      <x:c r="F6241" s="0" t="s">
        <x:v>26</x:v>
      </x:c>
      <x:c r="G6241" s="0" t="n">
        <x:v>173</x:v>
      </x:c>
      <x:c r="H6241" s="4" t="n">
        <x:v>72.661</x:v>
      </x:c>
      <x:c r="I6241" s="4" t="n">
        <x:v>173</x:v>
      </x:c>
      <x:c r="J6241" s="4" t="n">
        <x:v>0.42</x:v>
      </x:c>
      <x:c r="K6241" s="4">
        <x:f>I6241*J6241</x:f>
      </x:c>
      <x:c r="L6241" s="4" t="n">
        <x:v>246.509</x:v>
      </x:c>
      <x:c r="M6241" s="5">
        <x:f>J6241/2.348*100</x:f>
      </x:c>
      <x:c r="N6241" s="6">
        <x:f>M6241*L6241/100</x:f>
      </x:c>
      <x:c r="O6241" s="6">
        <x:f>H6241-N6241</x:f>
      </x:c>
    </x:row>
    <x:row r="6242" spans="1:25">
      <x:c r="A6242" s="0" t="s">
        <x:v>105</x:v>
      </x:c>
      <x:c r="B6242" s="0" t="n">
        <x:v>3435</x:v>
      </x:c>
      <x:c r="C6242" s="0" t="s">
        <x:v>21</x:v>
      </x:c>
      <x:c r="D6242" s="0" t="s">
        <x:v>36</x:v>
      </x:c>
      <x:c r="E6242" s="0" t="s">
        <x:v>76</x:v>
      </x:c>
      <x:c r="F6242" s="0" t="s">
        <x:v>26</x:v>
      </x:c>
      <x:c r="G6242" s="0" t="n">
        <x:v>173</x:v>
      </x:c>
      <x:c r="H6242" s="4" t="n">
        <x:v>72.66</x:v>
      </x:c>
      <x:c r="I6242" s="4" t="n">
        <x:v>173</x:v>
      </x:c>
      <x:c r="J6242" s="4" t="n">
        <x:v>0.42</x:v>
      </x:c>
      <x:c r="K6242" s="4">
        <x:f>I6242*J6242</x:f>
      </x:c>
      <x:c r="L6242" s="4" t="n">
        <x:v>246.509</x:v>
      </x:c>
      <x:c r="M6242" s="5">
        <x:f>J6242/2.348*100</x:f>
      </x:c>
      <x:c r="N6242" s="6">
        <x:f>M6242*L6242/100</x:f>
      </x:c>
      <x:c r="O6242" s="6">
        <x:f>H6242-N6242</x:f>
      </x:c>
    </x:row>
    <x:row r="6243" spans="1:25">
      <x:c r="A6243" s="0" t="s">
        <x:v>153</x:v>
      </x:c>
      <x:c r="B6243" s="0" t="n">
        <x:v>3436</x:v>
      </x:c>
      <x:c r="C6243" s="0" t="s">
        <x:v>21</x:v>
      </x:c>
      <x:c r="D6243" s="0" t="s">
        <x:v>154</x:v>
      </x:c>
      <x:c r="E6243" s="0" t="s">
        <x:v>23</x:v>
      </x:c>
      <x:c r="F6243" s="0" t="s">
        <x:v>20</x:v>
      </x:c>
      <x:c r="G6243" s="0" t="n">
        <x:v>4999</x:v>
      </x:c>
      <x:c r="H6243" s="4" t="n">
        <x:v>35</x:v>
      </x:c>
      <x:c r="I6243" s="4" t="n">
        <x:v>4999</x:v>
      </x:c>
      <x:c r="J6243" s="4" t="n">
        <x:v>0.007</x:v>
      </x:c>
      <x:c r="K6243" s="4">
        <x:f>I6243*J6243</x:f>
      </x:c>
      <x:c r="L6243" s="4" t="n">
        <x:v>0</x:v>
      </x:c>
      <x:c r="M6243" s="5">
        <x:f>J6243/0.012*100</x:f>
      </x:c>
      <x:c r="N6243" s="6">
        <x:f>M6243*L6243/100</x:f>
      </x:c>
      <x:c r="O6243" s="6">
        <x:f>H6243-N6243</x:f>
      </x:c>
    </x:row>
    <x:row r="6244" spans="1:25">
      <x:c r="A6244" s="0" t="s">
        <x:v>153</x:v>
      </x:c>
      <x:c r="B6244" s="0" t="n">
        <x:v>3436</x:v>
      </x:c>
      <x:c r="C6244" s="0" t="s">
        <x:v>21</x:v>
      </x:c>
      <x:c r="D6244" s="0" t="s">
        <x:v>155</x:v>
      </x:c>
      <x:c r="E6244" s="0" t="s">
        <x:v>23</x:v>
      </x:c>
      <x:c r="F6244" s="0" t="s">
        <x:v>26</x:v>
      </x:c>
      <x:c r="G6244" s="0" t="n">
        <x:v>4999</x:v>
      </x:c>
      <x:c r="H6244" s="4" t="n">
        <x:v>24.996</x:v>
      </x:c>
      <x:c r="I6244" s="4" t="n">
        <x:v>4999</x:v>
      </x:c>
      <x:c r="J6244" s="4" t="n">
        <x:v>0.005</x:v>
      </x:c>
      <x:c r="K6244" s="4">
        <x:f>I6244*J6244</x:f>
      </x:c>
      <x:c r="L6244" s="4" t="n">
        <x:v>0</x:v>
      </x:c>
      <x:c r="M6244" s="5">
        <x:f>J6244/0.012*100</x:f>
      </x:c>
      <x:c r="N6244" s="6">
        <x:f>M6244*L6244/100</x:f>
      </x:c>
      <x:c r="O6244" s="6">
        <x:f>H6244-N6244</x:f>
      </x:c>
    </x:row>
    <x:row r="6245" spans="1:25">
      <x:c r="A6245" s="0" t="s">
        <x:v>71</x:v>
      </x:c>
      <x:c r="B6245" s="0" t="n">
        <x:v>3437</x:v>
      </x:c>
      <x:c r="C6245" s="0" t="s">
        <x:v>21</x:v>
      </x:c>
      <x:c r="D6245" s="0" t="s">
        <x:v>22</x:v>
      </x:c>
      <x:c r="E6245" s="0" t="s">
        <x:v>74</x:v>
      </x:c>
      <x:c r="F6245" s="0" t="s">
        <x:v>20</x:v>
      </x:c>
      <x:c r="G6245" s="0" t="n">
        <x:v>173</x:v>
      </x:c>
      <x:c r="H6245" s="4" t="n">
        <x:v>50.4</x:v>
      </x:c>
      <x:c r="I6245" s="4" t="n">
        <x:v>173</x:v>
      </x:c>
      <x:c r="J6245" s="4" t="n">
        <x:v>0.291</x:v>
      </x:c>
      <x:c r="K6245" s="4">
        <x:f>I6245*J6245</x:f>
      </x:c>
      <x:c r="L6245" s="4" t="n">
        <x:v>247.434</x:v>
      </x:c>
      <x:c r="M6245" s="5">
        <x:f>J6245/2.057*100</x:f>
      </x:c>
      <x:c r="N6245" s="6">
        <x:f>M6245*L6245/100</x:f>
      </x:c>
      <x:c r="O6245" s="6">
        <x:f>H6245-N6245</x:f>
      </x:c>
    </x:row>
    <x:row r="6246" spans="1:25">
      <x:c r="A6246" s="0" t="s">
        <x:v>71</x:v>
      </x:c>
      <x:c r="B6246" s="0" t="n">
        <x:v>3437</x:v>
      </x:c>
      <x:c r="C6246" s="0" t="s">
        <x:v>21</x:v>
      </x:c>
      <x:c r="D6246" s="0" t="s">
        <x:v>33</x:v>
      </x:c>
      <x:c r="E6246" s="0" t="s">
        <x:v>73</x:v>
      </x:c>
      <x:c r="F6246" s="0" t="s">
        <x:v>20</x:v>
      </x:c>
      <x:c r="G6246" s="0" t="n">
        <x:v>173</x:v>
      </x:c>
      <x:c r="H6246" s="4" t="n">
        <x:v>46.018</x:v>
      </x:c>
      <x:c r="I6246" s="4" t="n">
        <x:v>173</x:v>
      </x:c>
      <x:c r="J6246" s="4" t="n">
        <x:v>0.266</x:v>
      </x:c>
      <x:c r="K6246" s="4">
        <x:f>I6246*J6246</x:f>
      </x:c>
      <x:c r="L6246" s="4" t="n">
        <x:v>247.434</x:v>
      </x:c>
      <x:c r="M6246" s="5">
        <x:f>J6246/2.057*100</x:f>
      </x:c>
      <x:c r="N6246" s="6">
        <x:f>M6246*L6246/100</x:f>
      </x:c>
      <x:c r="O6246" s="6">
        <x:f>H6246-N6246</x:f>
      </x:c>
    </x:row>
    <x:row r="6247" spans="1:25">
      <x:c r="A6247" s="0" t="s">
        <x:v>71</x:v>
      </x:c>
      <x:c r="B6247" s="0" t="n">
        <x:v>3437</x:v>
      </x:c>
      <x:c r="C6247" s="0" t="s">
        <x:v>21</x:v>
      </x:c>
      <x:c r="D6247" s="0" t="s">
        <x:v>22</x:v>
      </x:c>
      <x:c r="E6247" s="0" t="s">
        <x:v>74</x:v>
      </x:c>
      <x:c r="F6247" s="0" t="s">
        <x:v>20</x:v>
      </x:c>
      <x:c r="G6247" s="0" t="n">
        <x:v>173</x:v>
      </x:c>
      <x:c r="H6247" s="4" t="n">
        <x:v>50.4</x:v>
      </x:c>
      <x:c r="I6247" s="4" t="n">
        <x:v>173</x:v>
      </x:c>
      <x:c r="J6247" s="4" t="n">
        <x:v>0.291</x:v>
      </x:c>
      <x:c r="K6247" s="4">
        <x:f>I6247*J6247</x:f>
      </x:c>
      <x:c r="L6247" s="4" t="n">
        <x:v>247.434</x:v>
      </x:c>
      <x:c r="M6247" s="5">
        <x:f>J6247/2.057*100</x:f>
      </x:c>
      <x:c r="N6247" s="6">
        <x:f>M6247*L6247/100</x:f>
      </x:c>
      <x:c r="O6247" s="6">
        <x:f>H6247-N6247</x:f>
      </x:c>
    </x:row>
    <x:row r="6248" spans="1:25">
      <x:c r="A6248" s="0" t="s">
        <x:v>71</x:v>
      </x:c>
      <x:c r="B6248" s="0" t="n">
        <x:v>3437</x:v>
      </x:c>
      <x:c r="C6248" s="0" t="s">
        <x:v>21</x:v>
      </x:c>
      <x:c r="D6248" s="0" t="s">
        <x:v>22</x:v>
      </x:c>
      <x:c r="E6248" s="0" t="s">
        <x:v>74</x:v>
      </x:c>
      <x:c r="F6248" s="0" t="s">
        <x:v>20</x:v>
      </x:c>
      <x:c r="G6248" s="0" t="n">
        <x:v>173</x:v>
      </x:c>
      <x:c r="H6248" s="4" t="n">
        <x:v>50.4</x:v>
      </x:c>
      <x:c r="I6248" s="4" t="n">
        <x:v>173</x:v>
      </x:c>
      <x:c r="J6248" s="4" t="n">
        <x:v>0.291</x:v>
      </x:c>
      <x:c r="K6248" s="4">
        <x:f>I6248*J6248</x:f>
      </x:c>
      <x:c r="L6248" s="4" t="n">
        <x:v>247.434</x:v>
      </x:c>
      <x:c r="M6248" s="5">
        <x:f>J6248/2.057*100</x:f>
      </x:c>
      <x:c r="N6248" s="6">
        <x:f>M6248*L6248/100</x:f>
      </x:c>
      <x:c r="O6248" s="6">
        <x:f>H6248-N6248</x:f>
      </x:c>
    </x:row>
    <x:row r="6249" spans="1:25">
      <x:c r="A6249" s="0" t="s">
        <x:v>71</x:v>
      </x:c>
      <x:c r="B6249" s="0" t="n">
        <x:v>3437</x:v>
      </x:c>
      <x:c r="C6249" s="0" t="s">
        <x:v>21</x:v>
      </x:c>
      <x:c r="D6249" s="0" t="s">
        <x:v>33</x:v>
      </x:c>
      <x:c r="E6249" s="0" t="s">
        <x:v>73</x:v>
      </x:c>
      <x:c r="F6249" s="0" t="s">
        <x:v>26</x:v>
      </x:c>
      <x:c r="G6249" s="0" t="n">
        <x:v>173</x:v>
      </x:c>
      <x:c r="H6249" s="4" t="n">
        <x:v>13.499</x:v>
      </x:c>
      <x:c r="I6249" s="4" t="n">
        <x:v>173</x:v>
      </x:c>
      <x:c r="J6249" s="4" t="n">
        <x:v>0.078</x:v>
      </x:c>
      <x:c r="K6249" s="4">
        <x:f>I6249*J6249</x:f>
      </x:c>
      <x:c r="L6249" s="4" t="n">
        <x:v>247.434</x:v>
      </x:c>
      <x:c r="M6249" s="5">
        <x:f>J6249/2.057*100</x:f>
      </x:c>
      <x:c r="N6249" s="6">
        <x:f>M6249*L6249/100</x:f>
      </x:c>
      <x:c r="O6249" s="6">
        <x:f>H6249-N6249</x:f>
      </x:c>
    </x:row>
    <x:row r="6250" spans="1:25">
      <x:c r="A6250" s="0" t="s">
        <x:v>71</x:v>
      </x:c>
      <x:c r="B6250" s="0" t="n">
        <x:v>3437</x:v>
      </x:c>
      <x:c r="C6250" s="0" t="s">
        <x:v>21</x:v>
      </x:c>
      <x:c r="D6250" s="0" t="s">
        <x:v>36</x:v>
      </x:c>
      <x:c r="E6250" s="0" t="s">
        <x:v>75</x:v>
      </x:c>
      <x:c r="F6250" s="0" t="s">
        <x:v>26</x:v>
      </x:c>
      <x:c r="G6250" s="0" t="n">
        <x:v>173</x:v>
      </x:c>
      <x:c r="H6250" s="4" t="n">
        <x:v>72.66</x:v>
      </x:c>
      <x:c r="I6250" s="4" t="n">
        <x:v>173</x:v>
      </x:c>
      <x:c r="J6250" s="4" t="n">
        <x:v>0.42</x:v>
      </x:c>
      <x:c r="K6250" s="4">
        <x:f>I6250*J6250</x:f>
      </x:c>
      <x:c r="L6250" s="4" t="n">
        <x:v>247.434</x:v>
      </x:c>
      <x:c r="M6250" s="5">
        <x:f>J6250/2.057*100</x:f>
      </x:c>
      <x:c r="N6250" s="6">
        <x:f>M6250*L6250/100</x:f>
      </x:c>
      <x:c r="O6250" s="6">
        <x:f>H6250-N6250</x:f>
      </x:c>
    </x:row>
    <x:row r="6251" spans="1:25">
      <x:c r="A6251" s="0" t="s">
        <x:v>71</x:v>
      </x:c>
      <x:c r="B6251" s="0" t="n">
        <x:v>3437</x:v>
      </x:c>
      <x:c r="C6251" s="0" t="s">
        <x:v>21</x:v>
      </x:c>
      <x:c r="D6251" s="0" t="s">
        <x:v>36</x:v>
      </x:c>
      <x:c r="E6251" s="0" t="s">
        <x:v>76</x:v>
      </x:c>
      <x:c r="F6251" s="0" t="s">
        <x:v>26</x:v>
      </x:c>
      <x:c r="G6251" s="0" t="n">
        <x:v>173</x:v>
      </x:c>
      <x:c r="H6251" s="4" t="n">
        <x:v>72.66</x:v>
      </x:c>
      <x:c r="I6251" s="4" t="n">
        <x:v>173</x:v>
      </x:c>
      <x:c r="J6251" s="4" t="n">
        <x:v>0.42</x:v>
      </x:c>
      <x:c r="K6251" s="4">
        <x:f>I6251*J6251</x:f>
      </x:c>
      <x:c r="L6251" s="4" t="n">
        <x:v>247.434</x:v>
      </x:c>
      <x:c r="M6251" s="5">
        <x:f>J6251/2.057*100</x:f>
      </x:c>
      <x:c r="N6251" s="6">
        <x:f>M6251*L6251/100</x:f>
      </x:c>
      <x:c r="O6251" s="6">
        <x:f>H6251-N6251</x:f>
      </x:c>
    </x:row>
    <x:row r="6252" spans="1:25">
      <x:c r="A6252" s="0" t="s">
        <x:v>77</x:v>
      </x:c>
      <x:c r="B6252" s="0" t="n">
        <x:v>3438</x:v>
      </x:c>
      <x:c r="C6252" s="0" t="s">
        <x:v>21</x:v>
      </x:c>
      <x:c r="D6252" s="0" t="s">
        <x:v>33</x:v>
      </x:c>
      <x:c r="E6252" s="0" t="s">
        <x:v>73</x:v>
      </x:c>
      <x:c r="F6252" s="0" t="s">
        <x:v>20</x:v>
      </x:c>
      <x:c r="G6252" s="0" t="n">
        <x:v>173</x:v>
      </x:c>
      <x:c r="H6252" s="4" t="n">
        <x:v>46.018</x:v>
      </x:c>
      <x:c r="I6252" s="4" t="n">
        <x:v>173</x:v>
      </x:c>
      <x:c r="J6252" s="4" t="n">
        <x:v>0.266</x:v>
      </x:c>
      <x:c r="K6252" s="4">
        <x:f>I6252*J6252</x:f>
      </x:c>
      <x:c r="L6252" s="4" t="n">
        <x:v>184.879</x:v>
      </x:c>
      <x:c r="M6252" s="5">
        <x:f>J6252/1.766*100</x:f>
      </x:c>
      <x:c r="N6252" s="6">
        <x:f>M6252*L6252/100</x:f>
      </x:c>
      <x:c r="O6252" s="6">
        <x:f>H6252-N6252</x:f>
      </x:c>
    </x:row>
    <x:row r="6253" spans="1:25">
      <x:c r="A6253" s="0" t="s">
        <x:v>77</x:v>
      </x:c>
      <x:c r="B6253" s="0" t="n">
        <x:v>3438</x:v>
      </x:c>
      <x:c r="C6253" s="0" t="s">
        <x:v>21</x:v>
      </x:c>
      <x:c r="D6253" s="0" t="s">
        <x:v>22</x:v>
      </x:c>
      <x:c r="E6253" s="0" t="s">
        <x:v>74</x:v>
      </x:c>
      <x:c r="F6253" s="0" t="s">
        <x:v>20</x:v>
      </x:c>
      <x:c r="G6253" s="0" t="n">
        <x:v>173</x:v>
      </x:c>
      <x:c r="H6253" s="4" t="n">
        <x:v>50.4</x:v>
      </x:c>
      <x:c r="I6253" s="4" t="n">
        <x:v>173</x:v>
      </x:c>
      <x:c r="J6253" s="4" t="n">
        <x:v>0.291</x:v>
      </x:c>
      <x:c r="K6253" s="4">
        <x:f>I6253*J6253</x:f>
      </x:c>
      <x:c r="L6253" s="4" t="n">
        <x:v>184.879</x:v>
      </x:c>
      <x:c r="M6253" s="5">
        <x:f>J6253/1.766*100</x:f>
      </x:c>
      <x:c r="N6253" s="6">
        <x:f>M6253*L6253/100</x:f>
      </x:c>
      <x:c r="O6253" s="6">
        <x:f>H6253-N6253</x:f>
      </x:c>
    </x:row>
    <x:row r="6254" spans="1:25">
      <x:c r="A6254" s="0" t="s">
        <x:v>77</x:v>
      </x:c>
      <x:c r="B6254" s="0" t="n">
        <x:v>3438</x:v>
      </x:c>
      <x:c r="C6254" s="0" t="s">
        <x:v>21</x:v>
      </x:c>
      <x:c r="D6254" s="0" t="s">
        <x:v>22</x:v>
      </x:c>
      <x:c r="E6254" s="0" t="s">
        <x:v>74</x:v>
      </x:c>
      <x:c r="F6254" s="0" t="s">
        <x:v>20</x:v>
      </x:c>
      <x:c r="G6254" s="0" t="n">
        <x:v>173</x:v>
      </x:c>
      <x:c r="H6254" s="4" t="n">
        <x:v>50.4</x:v>
      </x:c>
      <x:c r="I6254" s="4" t="n">
        <x:v>173</x:v>
      </x:c>
      <x:c r="J6254" s="4" t="n">
        <x:v>0.291</x:v>
      </x:c>
      <x:c r="K6254" s="4">
        <x:f>I6254*J6254</x:f>
      </x:c>
      <x:c r="L6254" s="4" t="n">
        <x:v>184.879</x:v>
      </x:c>
      <x:c r="M6254" s="5">
        <x:f>J6254/1.766*100</x:f>
      </x:c>
      <x:c r="N6254" s="6">
        <x:f>M6254*L6254/100</x:f>
      </x:c>
      <x:c r="O6254" s="6">
        <x:f>H6254-N6254</x:f>
      </x:c>
    </x:row>
    <x:row r="6255" spans="1:25">
      <x:c r="A6255" s="0" t="s">
        <x:v>77</x:v>
      </x:c>
      <x:c r="B6255" s="0" t="n">
        <x:v>3438</x:v>
      </x:c>
      <x:c r="C6255" s="0" t="s">
        <x:v>21</x:v>
      </x:c>
      <x:c r="D6255" s="0" t="s">
        <x:v>33</x:v>
      </x:c>
      <x:c r="E6255" s="0" t="s">
        <x:v>73</x:v>
      </x:c>
      <x:c r="F6255" s="0" t="s">
        <x:v>26</x:v>
      </x:c>
      <x:c r="G6255" s="0" t="n">
        <x:v>173</x:v>
      </x:c>
      <x:c r="H6255" s="4" t="n">
        <x:v>13.698</x:v>
      </x:c>
      <x:c r="I6255" s="4" t="n">
        <x:v>173</x:v>
      </x:c>
      <x:c r="J6255" s="4" t="n">
        <x:v>0.078</x:v>
      </x:c>
      <x:c r="K6255" s="4">
        <x:f>I6255*J6255</x:f>
      </x:c>
      <x:c r="L6255" s="4" t="n">
        <x:v>184.879</x:v>
      </x:c>
      <x:c r="M6255" s="5">
        <x:f>J6255/1.766*100</x:f>
      </x:c>
      <x:c r="N6255" s="6">
        <x:f>M6255*L6255/100</x:f>
      </x:c>
      <x:c r="O6255" s="6">
        <x:f>H6255-N6255</x:f>
      </x:c>
    </x:row>
    <x:row r="6256" spans="1:25">
      <x:c r="A6256" s="0" t="s">
        <x:v>77</x:v>
      </x:c>
      <x:c r="B6256" s="0" t="n">
        <x:v>3438</x:v>
      </x:c>
      <x:c r="C6256" s="0" t="s">
        <x:v>21</x:v>
      </x:c>
      <x:c r="D6256" s="0" t="s">
        <x:v>36</x:v>
      </x:c>
      <x:c r="E6256" s="0" t="s">
        <x:v>75</x:v>
      </x:c>
      <x:c r="F6256" s="0" t="s">
        <x:v>26</x:v>
      </x:c>
      <x:c r="G6256" s="0" t="n">
        <x:v>173</x:v>
      </x:c>
      <x:c r="H6256" s="4" t="n">
        <x:v>72.66</x:v>
      </x:c>
      <x:c r="I6256" s="4" t="n">
        <x:v>173</x:v>
      </x:c>
      <x:c r="J6256" s="4" t="n">
        <x:v>0.42</x:v>
      </x:c>
      <x:c r="K6256" s="4">
        <x:f>I6256*J6256</x:f>
      </x:c>
      <x:c r="L6256" s="4" t="n">
        <x:v>184.879</x:v>
      </x:c>
      <x:c r="M6256" s="5">
        <x:f>J6256/1.766*100</x:f>
      </x:c>
      <x:c r="N6256" s="6">
        <x:f>M6256*L6256/100</x:f>
      </x:c>
      <x:c r="O6256" s="6">
        <x:f>H6256-N6256</x:f>
      </x:c>
    </x:row>
    <x:row r="6257" spans="1:25">
      <x:c r="A6257" s="0" t="s">
        <x:v>77</x:v>
      </x:c>
      <x:c r="B6257" s="0" t="n">
        <x:v>3438</x:v>
      </x:c>
      <x:c r="C6257" s="0" t="s">
        <x:v>21</x:v>
      </x:c>
      <x:c r="D6257" s="0" t="s">
        <x:v>36</x:v>
      </x:c>
      <x:c r="E6257" s="0" t="s">
        <x:v>76</x:v>
      </x:c>
      <x:c r="F6257" s="0" t="s">
        <x:v>26</x:v>
      </x:c>
      <x:c r="G6257" s="0" t="n">
        <x:v>173</x:v>
      </x:c>
      <x:c r="H6257" s="4" t="n">
        <x:v>72.662</x:v>
      </x:c>
      <x:c r="I6257" s="4" t="n">
        <x:v>173</x:v>
      </x:c>
      <x:c r="J6257" s="4" t="n">
        <x:v>0.42</x:v>
      </x:c>
      <x:c r="K6257" s="4">
        <x:f>I6257*J6257</x:f>
      </x:c>
      <x:c r="L6257" s="4" t="n">
        <x:v>184.879</x:v>
      </x:c>
      <x:c r="M6257" s="5">
        <x:f>J6257/1.766*100</x:f>
      </x:c>
      <x:c r="N6257" s="6">
        <x:f>M6257*L6257/100</x:f>
      </x:c>
      <x:c r="O6257" s="6">
        <x:f>H6257-N6257</x:f>
      </x:c>
    </x:row>
    <x:row r="6258" spans="1:25">
      <x:c r="A6258" s="0" t="s">
        <x:v>91</x:v>
      </x:c>
      <x:c r="B6258" s="0" t="n">
        <x:v>3440</x:v>
      </x:c>
      <x:c r="C6258" s="0" t="s">
        <x:v>21</x:v>
      </x:c>
      <x:c r="D6258" s="0" t="s">
        <x:v>33</x:v>
      </x:c>
      <x:c r="E6258" s="0" t="s">
        <x:v>34</x:v>
      </x:c>
      <x:c r="F6258" s="0" t="s">
        <x:v>20</x:v>
      </x:c>
      <x:c r="G6258" s="0" t="n">
        <x:v>173</x:v>
      </x:c>
      <x:c r="H6258" s="4" t="n">
        <x:v>46.018</x:v>
      </x:c>
      <x:c r="I6258" s="4" t="n">
        <x:v>173</x:v>
      </x:c>
      <x:c r="J6258" s="4" t="n">
        <x:v>0.266</x:v>
      </x:c>
      <x:c r="K6258" s="4">
        <x:f>I6258*J6258</x:f>
      </x:c>
      <x:c r="L6258" s="4" t="n">
        <x:v>251.988</x:v>
      </x:c>
      <x:c r="M6258" s="5">
        <x:f>J6258/2.057*100</x:f>
      </x:c>
      <x:c r="N6258" s="6">
        <x:f>M6258*L6258/100</x:f>
      </x:c>
      <x:c r="O6258" s="6">
        <x:f>H6258-N6258</x:f>
      </x:c>
    </x:row>
    <x:row r="6259" spans="1:25">
      <x:c r="A6259" s="0" t="s">
        <x:v>91</x:v>
      </x:c>
      <x:c r="B6259" s="0" t="n">
        <x:v>3440</x:v>
      </x:c>
      <x:c r="C6259" s="0" t="s">
        <x:v>21</x:v>
      </x:c>
      <x:c r="D6259" s="0" t="s">
        <x:v>22</x:v>
      </x:c>
      <x:c r="E6259" s="0" t="s">
        <x:v>35</x:v>
      </x:c>
      <x:c r="F6259" s="0" t="s">
        <x:v>20</x:v>
      </x:c>
      <x:c r="G6259" s="0" t="n">
        <x:v>173</x:v>
      </x:c>
      <x:c r="H6259" s="4" t="n">
        <x:v>50.4</x:v>
      </x:c>
      <x:c r="I6259" s="4" t="n">
        <x:v>173</x:v>
      </x:c>
      <x:c r="J6259" s="4" t="n">
        <x:v>0.291</x:v>
      </x:c>
      <x:c r="K6259" s="4">
        <x:f>I6259*J6259</x:f>
      </x:c>
      <x:c r="L6259" s="4" t="n">
        <x:v>251.988</x:v>
      </x:c>
      <x:c r="M6259" s="5">
        <x:f>J6259/2.057*100</x:f>
      </x:c>
      <x:c r="N6259" s="6">
        <x:f>M6259*L6259/100</x:f>
      </x:c>
      <x:c r="O6259" s="6">
        <x:f>H6259-N6259</x:f>
      </x:c>
    </x:row>
    <x:row r="6260" spans="1:25">
      <x:c r="A6260" s="0" t="s">
        <x:v>91</x:v>
      </x:c>
      <x:c r="B6260" s="0" t="n">
        <x:v>3440</x:v>
      </x:c>
      <x:c r="C6260" s="0" t="s">
        <x:v>21</x:v>
      </x:c>
      <x:c r="D6260" s="0" t="s">
        <x:v>22</x:v>
      </x:c>
      <x:c r="E6260" s="0" t="s">
        <x:v>35</x:v>
      </x:c>
      <x:c r="F6260" s="0" t="s">
        <x:v>20</x:v>
      </x:c>
      <x:c r="G6260" s="0" t="n">
        <x:v>173</x:v>
      </x:c>
      <x:c r="H6260" s="4" t="n">
        <x:v>50.4</x:v>
      </x:c>
      <x:c r="I6260" s="4" t="n">
        <x:v>173</x:v>
      </x:c>
      <x:c r="J6260" s="4" t="n">
        <x:v>0.291</x:v>
      </x:c>
      <x:c r="K6260" s="4">
        <x:f>I6260*J6260</x:f>
      </x:c>
      <x:c r="L6260" s="4" t="n">
        <x:v>251.988</x:v>
      </x:c>
      <x:c r="M6260" s="5">
        <x:f>J6260/2.057*100</x:f>
      </x:c>
      <x:c r="N6260" s="6">
        <x:f>M6260*L6260/100</x:f>
      </x:c>
      <x:c r="O6260" s="6">
        <x:f>H6260-N6260</x:f>
      </x:c>
    </x:row>
    <x:row r="6261" spans="1:25">
      <x:c r="A6261" s="0" t="s">
        <x:v>91</x:v>
      </x:c>
      <x:c r="B6261" s="0" t="n">
        <x:v>3440</x:v>
      </x:c>
      <x:c r="C6261" s="0" t="s">
        <x:v>21</x:v>
      </x:c>
      <x:c r="D6261" s="0" t="s">
        <x:v>22</x:v>
      </x:c>
      <x:c r="E6261" s="0" t="s">
        <x:v>35</x:v>
      </x:c>
      <x:c r="F6261" s="0" t="s">
        <x:v>20</x:v>
      </x:c>
      <x:c r="G6261" s="0" t="n">
        <x:v>173</x:v>
      </x:c>
      <x:c r="H6261" s="4" t="n">
        <x:v>50.4</x:v>
      </x:c>
      <x:c r="I6261" s="4" t="n">
        <x:v>173</x:v>
      </x:c>
      <x:c r="J6261" s="4" t="n">
        <x:v>0.291</x:v>
      </x:c>
      <x:c r="K6261" s="4">
        <x:f>I6261*J6261</x:f>
      </x:c>
      <x:c r="L6261" s="4" t="n">
        <x:v>251.988</x:v>
      </x:c>
      <x:c r="M6261" s="5">
        <x:f>J6261/2.057*100</x:f>
      </x:c>
      <x:c r="N6261" s="6">
        <x:f>M6261*L6261/100</x:f>
      </x:c>
      <x:c r="O6261" s="6">
        <x:f>H6261-N6261</x:f>
      </x:c>
    </x:row>
    <x:row r="6262" spans="1:25">
      <x:c r="A6262" s="0" t="s">
        <x:v>91</x:v>
      </x:c>
      <x:c r="B6262" s="0" t="n">
        <x:v>3440</x:v>
      </x:c>
      <x:c r="C6262" s="0" t="s">
        <x:v>21</x:v>
      </x:c>
      <x:c r="D6262" s="0" t="s">
        <x:v>33</x:v>
      </x:c>
      <x:c r="E6262" s="0" t="s">
        <x:v>34</x:v>
      </x:c>
      <x:c r="F6262" s="0" t="s">
        <x:v>26</x:v>
      </x:c>
      <x:c r="G6262" s="0" t="n">
        <x:v>173</x:v>
      </x:c>
      <x:c r="H6262" s="4" t="n">
        <x:v>13.499</x:v>
      </x:c>
      <x:c r="I6262" s="4" t="n">
        <x:v>173</x:v>
      </x:c>
      <x:c r="J6262" s="4" t="n">
        <x:v>0.078</x:v>
      </x:c>
      <x:c r="K6262" s="4">
        <x:f>I6262*J6262</x:f>
      </x:c>
      <x:c r="L6262" s="4" t="n">
        <x:v>251.988</x:v>
      </x:c>
      <x:c r="M6262" s="5">
        <x:f>J6262/2.057*100</x:f>
      </x:c>
      <x:c r="N6262" s="6">
        <x:f>M6262*L6262/100</x:f>
      </x:c>
      <x:c r="O6262" s="6">
        <x:f>H6262-N6262</x:f>
      </x:c>
    </x:row>
    <x:row r="6263" spans="1:25">
      <x:c r="A6263" s="0" t="s">
        <x:v>91</x:v>
      </x:c>
      <x:c r="B6263" s="0" t="n">
        <x:v>3440</x:v>
      </x:c>
      <x:c r="C6263" s="0" t="s">
        <x:v>21</x:v>
      </x:c>
      <x:c r="D6263" s="0" t="s">
        <x:v>36</x:v>
      </x:c>
      <x:c r="E6263" s="0" t="s">
        <x:v>37</x:v>
      </x:c>
      <x:c r="F6263" s="0" t="s">
        <x:v>26</x:v>
      </x:c>
      <x:c r="G6263" s="0" t="n">
        <x:v>173</x:v>
      </x:c>
      <x:c r="H6263" s="4" t="n">
        <x:v>72.662</x:v>
      </x:c>
      <x:c r="I6263" s="4" t="n">
        <x:v>173</x:v>
      </x:c>
      <x:c r="J6263" s="4" t="n">
        <x:v>0.42</x:v>
      </x:c>
      <x:c r="K6263" s="4">
        <x:f>I6263*J6263</x:f>
      </x:c>
      <x:c r="L6263" s="4" t="n">
        <x:v>251.988</x:v>
      </x:c>
      <x:c r="M6263" s="5">
        <x:f>J6263/2.057*100</x:f>
      </x:c>
      <x:c r="N6263" s="6">
        <x:f>M6263*L6263/100</x:f>
      </x:c>
      <x:c r="O6263" s="6">
        <x:f>H6263-N6263</x:f>
      </x:c>
    </x:row>
    <x:row r="6264" spans="1:25">
      <x:c r="A6264" s="0" t="s">
        <x:v>91</x:v>
      </x:c>
      <x:c r="B6264" s="0" t="n">
        <x:v>3440</x:v>
      </x:c>
      <x:c r="C6264" s="0" t="s">
        <x:v>21</x:v>
      </x:c>
      <x:c r="D6264" s="0" t="s">
        <x:v>36</x:v>
      </x:c>
      <x:c r="E6264" s="0" t="s">
        <x:v>38</x:v>
      </x:c>
      <x:c r="F6264" s="0" t="s">
        <x:v>26</x:v>
      </x:c>
      <x:c r="G6264" s="0" t="n">
        <x:v>173</x:v>
      </x:c>
      <x:c r="H6264" s="4" t="n">
        <x:v>72.66</x:v>
      </x:c>
      <x:c r="I6264" s="4" t="n">
        <x:v>173</x:v>
      </x:c>
      <x:c r="J6264" s="4" t="n">
        <x:v>0.42</x:v>
      </x:c>
      <x:c r="K6264" s="4">
        <x:f>I6264*J6264</x:f>
      </x:c>
      <x:c r="L6264" s="4" t="n">
        <x:v>251.988</x:v>
      </x:c>
      <x:c r="M6264" s="5">
        <x:f>J6264/2.057*100</x:f>
      </x:c>
      <x:c r="N6264" s="6">
        <x:f>M6264*L6264/100</x:f>
      </x:c>
      <x:c r="O6264" s="6">
        <x:f>H6264-N6264</x:f>
      </x:c>
    </x:row>
    <x:row r="6265" spans="1:25">
      <x:c r="A6265" s="0" t="s">
        <x:v>109</x:v>
      </x:c>
      <x:c r="B6265" s="0" t="n">
        <x:v>3441</x:v>
      </x:c>
      <x:c r="C6265" s="0" t="s">
        <x:v>21</x:v>
      </x:c>
      <x:c r="D6265" s="0" t="s">
        <x:v>22</x:v>
      </x:c>
      <x:c r="E6265" s="0" t="s">
        <x:v>35</x:v>
      </x:c>
      <x:c r="F6265" s="0" t="s">
        <x:v>20</x:v>
      </x:c>
      <x:c r="G6265" s="0" t="n">
        <x:v>173</x:v>
      </x:c>
      <x:c r="H6265" s="4" t="n">
        <x:v>50.4</x:v>
      </x:c>
      <x:c r="I6265" s="4" t="n">
        <x:v>173</x:v>
      </x:c>
      <x:c r="J6265" s="4" t="n">
        <x:v>0.291</x:v>
      </x:c>
      <x:c r="K6265" s="4">
        <x:f>I6265*J6265</x:f>
      </x:c>
      <x:c r="L6265" s="4" t="n">
        <x:v>247.078</x:v>
      </x:c>
      <x:c r="M6265" s="5">
        <x:f>J6265/2.057*100</x:f>
      </x:c>
      <x:c r="N6265" s="6">
        <x:f>M6265*L6265/100</x:f>
      </x:c>
      <x:c r="O6265" s="6">
        <x:f>H6265-N6265</x:f>
      </x:c>
    </x:row>
    <x:row r="6266" spans="1:25">
      <x:c r="A6266" s="0" t="s">
        <x:v>109</x:v>
      </x:c>
      <x:c r="B6266" s="0" t="n">
        <x:v>3441</x:v>
      </x:c>
      <x:c r="C6266" s="0" t="s">
        <x:v>21</x:v>
      </x:c>
      <x:c r="D6266" s="0" t="s">
        <x:v>22</x:v>
      </x:c>
      <x:c r="E6266" s="0" t="s">
        <x:v>35</x:v>
      </x:c>
      <x:c r="F6266" s="0" t="s">
        <x:v>20</x:v>
      </x:c>
      <x:c r="G6266" s="0" t="n">
        <x:v>173</x:v>
      </x:c>
      <x:c r="H6266" s="4" t="n">
        <x:v>50.4</x:v>
      </x:c>
      <x:c r="I6266" s="4" t="n">
        <x:v>173</x:v>
      </x:c>
      <x:c r="J6266" s="4" t="n">
        <x:v>0.291</x:v>
      </x:c>
      <x:c r="K6266" s="4">
        <x:f>I6266*J6266</x:f>
      </x:c>
      <x:c r="L6266" s="4" t="n">
        <x:v>247.078</x:v>
      </x:c>
      <x:c r="M6266" s="5">
        <x:f>J6266/2.057*100</x:f>
      </x:c>
      <x:c r="N6266" s="6">
        <x:f>M6266*L6266/100</x:f>
      </x:c>
      <x:c r="O6266" s="6">
        <x:f>H6266-N6266</x:f>
      </x:c>
    </x:row>
    <x:row r="6267" spans="1:25">
      <x:c r="A6267" s="0" t="s">
        <x:v>109</x:v>
      </x:c>
      <x:c r="B6267" s="0" t="n">
        <x:v>3441</x:v>
      </x:c>
      <x:c r="C6267" s="0" t="s">
        <x:v>21</x:v>
      </x:c>
      <x:c r="D6267" s="0" t="s">
        <x:v>33</x:v>
      </x:c>
      <x:c r="E6267" s="0" t="s">
        <x:v>34</x:v>
      </x:c>
      <x:c r="F6267" s="0" t="s">
        <x:v>20</x:v>
      </x:c>
      <x:c r="G6267" s="0" t="n">
        <x:v>173</x:v>
      </x:c>
      <x:c r="H6267" s="4" t="n">
        <x:v>46.018</x:v>
      </x:c>
      <x:c r="I6267" s="4" t="n">
        <x:v>173</x:v>
      </x:c>
      <x:c r="J6267" s="4" t="n">
        <x:v>0.266</x:v>
      </x:c>
      <x:c r="K6267" s="4">
        <x:f>I6267*J6267</x:f>
      </x:c>
      <x:c r="L6267" s="4" t="n">
        <x:v>247.078</x:v>
      </x:c>
      <x:c r="M6267" s="5">
        <x:f>J6267/2.057*100</x:f>
      </x:c>
      <x:c r="N6267" s="6">
        <x:f>M6267*L6267/100</x:f>
      </x:c>
      <x:c r="O6267" s="6">
        <x:f>H6267-N6267</x:f>
      </x:c>
    </x:row>
    <x:row r="6268" spans="1:25">
      <x:c r="A6268" s="0" t="s">
        <x:v>109</x:v>
      </x:c>
      <x:c r="B6268" s="0" t="n">
        <x:v>3441</x:v>
      </x:c>
      <x:c r="C6268" s="0" t="s">
        <x:v>21</x:v>
      </x:c>
      <x:c r="D6268" s="0" t="s">
        <x:v>22</x:v>
      </x:c>
      <x:c r="E6268" s="0" t="s">
        <x:v>35</x:v>
      </x:c>
      <x:c r="F6268" s="0" t="s">
        <x:v>20</x:v>
      </x:c>
      <x:c r="G6268" s="0" t="n">
        <x:v>173</x:v>
      </x:c>
      <x:c r="H6268" s="4" t="n">
        <x:v>50.4</x:v>
      </x:c>
      <x:c r="I6268" s="4" t="n">
        <x:v>173</x:v>
      </x:c>
      <x:c r="J6268" s="4" t="n">
        <x:v>0.291</x:v>
      </x:c>
      <x:c r="K6268" s="4">
        <x:f>I6268*J6268</x:f>
      </x:c>
      <x:c r="L6268" s="4" t="n">
        <x:v>247.078</x:v>
      </x:c>
      <x:c r="M6268" s="5">
        <x:f>J6268/2.057*100</x:f>
      </x:c>
      <x:c r="N6268" s="6">
        <x:f>M6268*L6268/100</x:f>
      </x:c>
      <x:c r="O6268" s="6">
        <x:f>H6268-N6268</x:f>
      </x:c>
    </x:row>
    <x:row r="6269" spans="1:25">
      <x:c r="A6269" s="0" t="s">
        <x:v>109</x:v>
      </x:c>
      <x:c r="B6269" s="0" t="n">
        <x:v>3441</x:v>
      </x:c>
      <x:c r="C6269" s="0" t="s">
        <x:v>21</x:v>
      </x:c>
      <x:c r="D6269" s="0" t="s">
        <x:v>33</x:v>
      </x:c>
      <x:c r="E6269" s="0" t="s">
        <x:v>34</x:v>
      </x:c>
      <x:c r="F6269" s="0" t="s">
        <x:v>26</x:v>
      </x:c>
      <x:c r="G6269" s="0" t="n">
        <x:v>173</x:v>
      </x:c>
      <x:c r="H6269" s="4" t="n">
        <x:v>13.498</x:v>
      </x:c>
      <x:c r="I6269" s="4" t="n">
        <x:v>173</x:v>
      </x:c>
      <x:c r="J6269" s="4" t="n">
        <x:v>0.078</x:v>
      </x:c>
      <x:c r="K6269" s="4">
        <x:f>I6269*J6269</x:f>
      </x:c>
      <x:c r="L6269" s="4" t="n">
        <x:v>247.078</x:v>
      </x:c>
      <x:c r="M6269" s="5">
        <x:f>J6269/2.057*100</x:f>
      </x:c>
      <x:c r="N6269" s="6">
        <x:f>M6269*L6269/100</x:f>
      </x:c>
      <x:c r="O6269" s="6">
        <x:f>H6269-N6269</x:f>
      </x:c>
    </x:row>
    <x:row r="6270" spans="1:25">
      <x:c r="A6270" s="0" t="s">
        <x:v>109</x:v>
      </x:c>
      <x:c r="B6270" s="0" t="n">
        <x:v>3441</x:v>
      </x:c>
      <x:c r="C6270" s="0" t="s">
        <x:v>21</x:v>
      </x:c>
      <x:c r="D6270" s="0" t="s">
        <x:v>36</x:v>
      </x:c>
      <x:c r="E6270" s="0" t="s">
        <x:v>37</x:v>
      </x:c>
      <x:c r="F6270" s="0" t="s">
        <x:v>26</x:v>
      </x:c>
      <x:c r="G6270" s="0" t="n">
        <x:v>173</x:v>
      </x:c>
      <x:c r="H6270" s="4" t="n">
        <x:v>72.66</x:v>
      </x:c>
      <x:c r="I6270" s="4" t="n">
        <x:v>173</x:v>
      </x:c>
      <x:c r="J6270" s="4" t="n">
        <x:v>0.42</x:v>
      </x:c>
      <x:c r="K6270" s="4">
        <x:f>I6270*J6270</x:f>
      </x:c>
      <x:c r="L6270" s="4" t="n">
        <x:v>247.078</x:v>
      </x:c>
      <x:c r="M6270" s="5">
        <x:f>J6270/2.057*100</x:f>
      </x:c>
      <x:c r="N6270" s="6">
        <x:f>M6270*L6270/100</x:f>
      </x:c>
      <x:c r="O6270" s="6">
        <x:f>H6270-N6270</x:f>
      </x:c>
    </x:row>
    <x:row r="6271" spans="1:25">
      <x:c r="A6271" s="0" t="s">
        <x:v>109</x:v>
      </x:c>
      <x:c r="B6271" s="0" t="n">
        <x:v>3441</x:v>
      </x:c>
      <x:c r="C6271" s="0" t="s">
        <x:v>21</x:v>
      </x:c>
      <x:c r="D6271" s="0" t="s">
        <x:v>36</x:v>
      </x:c>
      <x:c r="E6271" s="0" t="s">
        <x:v>38</x:v>
      </x:c>
      <x:c r="F6271" s="0" t="s">
        <x:v>26</x:v>
      </x:c>
      <x:c r="G6271" s="0" t="n">
        <x:v>173</x:v>
      </x:c>
      <x:c r="H6271" s="4" t="n">
        <x:v>72.66</x:v>
      </x:c>
      <x:c r="I6271" s="4" t="n">
        <x:v>173</x:v>
      </x:c>
      <x:c r="J6271" s="4" t="n">
        <x:v>0.42</x:v>
      </x:c>
      <x:c r="K6271" s="4">
        <x:f>I6271*J6271</x:f>
      </x:c>
      <x:c r="L6271" s="4" t="n">
        <x:v>247.078</x:v>
      </x:c>
      <x:c r="M6271" s="5">
        <x:f>J6271/2.057*100</x:f>
      </x:c>
      <x:c r="N6271" s="6">
        <x:f>M6271*L6271/100</x:f>
      </x:c>
      <x:c r="O6271" s="6">
        <x:f>H6271-N6271</x:f>
      </x:c>
    </x:row>
    <x:row r="6272" spans="1:25">
      <x:c r="A6272" s="0" t="s">
        <x:v>40</x:v>
      </x:c>
      <x:c r="B6272" s="0" t="n">
        <x:v>3442</x:v>
      </x:c>
      <x:c r="C6272" s="0" t="s">
        <x:v>21</x:v>
      </x:c>
      <x:c r="D6272" s="0" t="s">
        <x:v>22</x:v>
      </x:c>
      <x:c r="E6272" s="0" t="s">
        <x:v>35</x:v>
      </x:c>
      <x:c r="F6272" s="0" t="s">
        <x:v>20</x:v>
      </x:c>
      <x:c r="G6272" s="0" t="n">
        <x:v>173</x:v>
      </x:c>
      <x:c r="H6272" s="4" t="n">
        <x:v>50.4</x:v>
      </x:c>
      <x:c r="I6272" s="4" t="n">
        <x:v>173</x:v>
      </x:c>
      <x:c r="J6272" s="4" t="n">
        <x:v>0.291</x:v>
      </x:c>
      <x:c r="K6272" s="4">
        <x:f>I6272*J6272</x:f>
      </x:c>
      <x:c r="L6272" s="4" t="n">
        <x:v>245.731</x:v>
      </x:c>
      <x:c r="M6272" s="5">
        <x:f>J6272/2.057*100</x:f>
      </x:c>
      <x:c r="N6272" s="6">
        <x:f>M6272*L6272/100</x:f>
      </x:c>
      <x:c r="O6272" s="6">
        <x:f>H6272-N6272</x:f>
      </x:c>
    </x:row>
    <x:row r="6273" spans="1:25">
      <x:c r="A6273" s="0" t="s">
        <x:v>40</x:v>
      </x:c>
      <x:c r="B6273" s="0" t="n">
        <x:v>3442</x:v>
      </x:c>
      <x:c r="C6273" s="0" t="s">
        <x:v>21</x:v>
      </x:c>
      <x:c r="D6273" s="0" t="s">
        <x:v>33</x:v>
      </x:c>
      <x:c r="E6273" s="0" t="s">
        <x:v>34</x:v>
      </x:c>
      <x:c r="F6273" s="0" t="s">
        <x:v>20</x:v>
      </x:c>
      <x:c r="G6273" s="0" t="n">
        <x:v>173</x:v>
      </x:c>
      <x:c r="H6273" s="4" t="n">
        <x:v>46.018</x:v>
      </x:c>
      <x:c r="I6273" s="4" t="n">
        <x:v>173</x:v>
      </x:c>
      <x:c r="J6273" s="4" t="n">
        <x:v>0.266</x:v>
      </x:c>
      <x:c r="K6273" s="4">
        <x:f>I6273*J6273</x:f>
      </x:c>
      <x:c r="L6273" s="4" t="n">
        <x:v>245.731</x:v>
      </x:c>
      <x:c r="M6273" s="5">
        <x:f>J6273/2.057*100</x:f>
      </x:c>
      <x:c r="N6273" s="6">
        <x:f>M6273*L6273/100</x:f>
      </x:c>
      <x:c r="O6273" s="6">
        <x:f>H6273-N6273</x:f>
      </x:c>
    </x:row>
    <x:row r="6274" spans="1:25">
      <x:c r="A6274" s="0" t="s">
        <x:v>40</x:v>
      </x:c>
      <x:c r="B6274" s="0" t="n">
        <x:v>3442</x:v>
      </x:c>
      <x:c r="C6274" s="0" t="s">
        <x:v>21</x:v>
      </x:c>
      <x:c r="D6274" s="0" t="s">
        <x:v>22</x:v>
      </x:c>
      <x:c r="E6274" s="0" t="s">
        <x:v>35</x:v>
      </x:c>
      <x:c r="F6274" s="0" t="s">
        <x:v>20</x:v>
      </x:c>
      <x:c r="G6274" s="0" t="n">
        <x:v>173</x:v>
      </x:c>
      <x:c r="H6274" s="4" t="n">
        <x:v>50.4</x:v>
      </x:c>
      <x:c r="I6274" s="4" t="n">
        <x:v>173</x:v>
      </x:c>
      <x:c r="J6274" s="4" t="n">
        <x:v>0.291</x:v>
      </x:c>
      <x:c r="K6274" s="4">
        <x:f>I6274*J6274</x:f>
      </x:c>
      <x:c r="L6274" s="4" t="n">
        <x:v>245.731</x:v>
      </x:c>
      <x:c r="M6274" s="5">
        <x:f>J6274/2.057*100</x:f>
      </x:c>
      <x:c r="N6274" s="6">
        <x:f>M6274*L6274/100</x:f>
      </x:c>
      <x:c r="O6274" s="6">
        <x:f>H6274-N6274</x:f>
      </x:c>
    </x:row>
    <x:row r="6275" spans="1:25">
      <x:c r="A6275" s="0" t="s">
        <x:v>40</x:v>
      </x:c>
      <x:c r="B6275" s="0" t="n">
        <x:v>3442</x:v>
      </x:c>
      <x:c r="C6275" s="0" t="s">
        <x:v>21</x:v>
      </x:c>
      <x:c r="D6275" s="0" t="s">
        <x:v>22</x:v>
      </x:c>
      <x:c r="E6275" s="0" t="s">
        <x:v>35</x:v>
      </x:c>
      <x:c r="F6275" s="0" t="s">
        <x:v>20</x:v>
      </x:c>
      <x:c r="G6275" s="0" t="n">
        <x:v>173</x:v>
      </x:c>
      <x:c r="H6275" s="4" t="n">
        <x:v>50.4</x:v>
      </x:c>
      <x:c r="I6275" s="4" t="n">
        <x:v>173</x:v>
      </x:c>
      <x:c r="J6275" s="4" t="n">
        <x:v>0.291</x:v>
      </x:c>
      <x:c r="K6275" s="4">
        <x:f>I6275*J6275</x:f>
      </x:c>
      <x:c r="L6275" s="4" t="n">
        <x:v>245.731</x:v>
      </x:c>
      <x:c r="M6275" s="5">
        <x:f>J6275/2.057*100</x:f>
      </x:c>
      <x:c r="N6275" s="6">
        <x:f>M6275*L6275/100</x:f>
      </x:c>
      <x:c r="O6275" s="6">
        <x:f>H6275-N6275</x:f>
      </x:c>
    </x:row>
    <x:row r="6276" spans="1:25">
      <x:c r="A6276" s="0" t="s">
        <x:v>40</x:v>
      </x:c>
      <x:c r="B6276" s="0" t="n">
        <x:v>3442</x:v>
      </x:c>
      <x:c r="C6276" s="0" t="s">
        <x:v>21</x:v>
      </x:c>
      <x:c r="D6276" s="0" t="s">
        <x:v>33</x:v>
      </x:c>
      <x:c r="E6276" s="0" t="s">
        <x:v>34</x:v>
      </x:c>
      <x:c r="F6276" s="0" t="s">
        <x:v>26</x:v>
      </x:c>
      <x:c r="G6276" s="0" t="n">
        <x:v>173</x:v>
      </x:c>
      <x:c r="H6276" s="4" t="n">
        <x:v>13.497</x:v>
      </x:c>
      <x:c r="I6276" s="4" t="n">
        <x:v>173</x:v>
      </x:c>
      <x:c r="J6276" s="4" t="n">
        <x:v>0.078</x:v>
      </x:c>
      <x:c r="K6276" s="4">
        <x:f>I6276*J6276</x:f>
      </x:c>
      <x:c r="L6276" s="4" t="n">
        <x:v>245.731</x:v>
      </x:c>
      <x:c r="M6276" s="5">
        <x:f>J6276/2.057*100</x:f>
      </x:c>
      <x:c r="N6276" s="6">
        <x:f>M6276*L6276/100</x:f>
      </x:c>
      <x:c r="O6276" s="6">
        <x:f>H6276-N6276</x:f>
      </x:c>
    </x:row>
    <x:row r="6277" spans="1:25">
      <x:c r="A6277" s="0" t="s">
        <x:v>40</x:v>
      </x:c>
      <x:c r="B6277" s="0" t="n">
        <x:v>3442</x:v>
      </x:c>
      <x:c r="C6277" s="0" t="s">
        <x:v>21</x:v>
      </x:c>
      <x:c r="D6277" s="0" t="s">
        <x:v>36</x:v>
      </x:c>
      <x:c r="E6277" s="0" t="s">
        <x:v>37</x:v>
      </x:c>
      <x:c r="F6277" s="0" t="s">
        <x:v>26</x:v>
      </x:c>
      <x:c r="G6277" s="0" t="n">
        <x:v>173</x:v>
      </x:c>
      <x:c r="H6277" s="4" t="n">
        <x:v>72.66</x:v>
      </x:c>
      <x:c r="I6277" s="4" t="n">
        <x:v>173</x:v>
      </x:c>
      <x:c r="J6277" s="4" t="n">
        <x:v>0.42</x:v>
      </x:c>
      <x:c r="K6277" s="4">
        <x:f>I6277*J6277</x:f>
      </x:c>
      <x:c r="L6277" s="4" t="n">
        <x:v>245.731</x:v>
      </x:c>
      <x:c r="M6277" s="5">
        <x:f>J6277/2.057*100</x:f>
      </x:c>
      <x:c r="N6277" s="6">
        <x:f>M6277*L6277/100</x:f>
      </x:c>
      <x:c r="O6277" s="6">
        <x:f>H6277-N6277</x:f>
      </x:c>
    </x:row>
    <x:row r="6278" spans="1:25">
      <x:c r="A6278" s="0" t="s">
        <x:v>40</x:v>
      </x:c>
      <x:c r="B6278" s="0" t="n">
        <x:v>3442</x:v>
      </x:c>
      <x:c r="C6278" s="0" t="s">
        <x:v>21</x:v>
      </x:c>
      <x:c r="D6278" s="0" t="s">
        <x:v>36</x:v>
      </x:c>
      <x:c r="E6278" s="0" t="s">
        <x:v>38</x:v>
      </x:c>
      <x:c r="F6278" s="0" t="s">
        <x:v>26</x:v>
      </x:c>
      <x:c r="G6278" s="0" t="n">
        <x:v>173</x:v>
      </x:c>
      <x:c r="H6278" s="4" t="n">
        <x:v>72.661</x:v>
      </x:c>
      <x:c r="I6278" s="4" t="n">
        <x:v>173</x:v>
      </x:c>
      <x:c r="J6278" s="4" t="n">
        <x:v>0.42</x:v>
      </x:c>
      <x:c r="K6278" s="4">
        <x:f>I6278*J6278</x:f>
      </x:c>
      <x:c r="L6278" s="4" t="n">
        <x:v>245.731</x:v>
      </x:c>
      <x:c r="M6278" s="5">
        <x:f>J6278/2.057*100</x:f>
      </x:c>
      <x:c r="N6278" s="6">
        <x:f>M6278*L6278/100</x:f>
      </x:c>
      <x:c r="O6278" s="6">
        <x:f>H6278-N6278</x:f>
      </x:c>
    </x:row>
    <x:row r="6279" spans="1:25">
      <x:c r="A6279" s="0" t="s">
        <x:v>32</x:v>
      </x:c>
      <x:c r="B6279" s="0" t="n">
        <x:v>3443</x:v>
      </x:c>
      <x:c r="C6279" s="0" t="s">
        <x:v>21</x:v>
      </x:c>
      <x:c r="D6279" s="0" t="s">
        <x:v>22</x:v>
      </x:c>
      <x:c r="E6279" s="0" t="s">
        <x:v>35</x:v>
      </x:c>
      <x:c r="F6279" s="0" t="s">
        <x:v>20</x:v>
      </x:c>
      <x:c r="G6279" s="0" t="n">
        <x:v>173</x:v>
      </x:c>
      <x:c r="H6279" s="4" t="n">
        <x:v>50.4</x:v>
      </x:c>
      <x:c r="I6279" s="4" t="n">
        <x:v>173</x:v>
      </x:c>
      <x:c r="J6279" s="4" t="n">
        <x:v>0.291</x:v>
      </x:c>
      <x:c r="K6279" s="4">
        <x:f>I6279*J6279</x:f>
      </x:c>
      <x:c r="L6279" s="4" t="n">
        <x:v>188.395</x:v>
      </x:c>
      <x:c r="M6279" s="5">
        <x:f>J6279/1.99*100</x:f>
      </x:c>
      <x:c r="N6279" s="6">
        <x:f>M6279*L6279/100</x:f>
      </x:c>
      <x:c r="O6279" s="6">
        <x:f>H6279-N6279</x:f>
      </x:c>
    </x:row>
    <x:row r="6280" spans="1:25">
      <x:c r="A6280" s="0" t="s">
        <x:v>32</x:v>
      </x:c>
      <x:c r="B6280" s="0" t="n">
        <x:v>3443</x:v>
      </x:c>
      <x:c r="C6280" s="0" t="s">
        <x:v>21</x:v>
      </x:c>
      <x:c r="D6280" s="0" t="s">
        <x:v>22</x:v>
      </x:c>
      <x:c r="E6280" s="0" t="s">
        <x:v>35</x:v>
      </x:c>
      <x:c r="F6280" s="0" t="s">
        <x:v>20</x:v>
      </x:c>
      <x:c r="G6280" s="0" t="n">
        <x:v>173</x:v>
      </x:c>
      <x:c r="H6280" s="4" t="n">
        <x:v>50.4</x:v>
      </x:c>
      <x:c r="I6280" s="4" t="n">
        <x:v>173</x:v>
      </x:c>
      <x:c r="J6280" s="4" t="n">
        <x:v>0.291</x:v>
      </x:c>
      <x:c r="K6280" s="4">
        <x:f>I6280*J6280</x:f>
      </x:c>
      <x:c r="L6280" s="4" t="n">
        <x:v>188.395</x:v>
      </x:c>
      <x:c r="M6280" s="5">
        <x:f>J6280/1.99*100</x:f>
      </x:c>
      <x:c r="N6280" s="6">
        <x:f>M6280*L6280/100</x:f>
      </x:c>
      <x:c r="O6280" s="6">
        <x:f>H6280-N6280</x:f>
      </x:c>
    </x:row>
    <x:row r="6281" spans="1:25">
      <x:c r="A6281" s="0" t="s">
        <x:v>32</x:v>
      </x:c>
      <x:c r="B6281" s="0" t="n">
        <x:v>3443</x:v>
      </x:c>
      <x:c r="C6281" s="0" t="s">
        <x:v>21</x:v>
      </x:c>
      <x:c r="D6281" s="0" t="s">
        <x:v>33</x:v>
      </x:c>
      <x:c r="E6281" s="0" t="s">
        <x:v>34</x:v>
      </x:c>
      <x:c r="F6281" s="0" t="s">
        <x:v>20</x:v>
      </x:c>
      <x:c r="G6281" s="0" t="n">
        <x:v>173</x:v>
      </x:c>
      <x:c r="H6281" s="4" t="n">
        <x:v>46.018</x:v>
      </x:c>
      <x:c r="I6281" s="4" t="n">
        <x:v>173</x:v>
      </x:c>
      <x:c r="J6281" s="4" t="n">
        <x:v>0.266</x:v>
      </x:c>
      <x:c r="K6281" s="4">
        <x:f>I6281*J6281</x:f>
      </x:c>
      <x:c r="L6281" s="4" t="n">
        <x:v>188.395</x:v>
      </x:c>
      <x:c r="M6281" s="5">
        <x:f>J6281/1.99*100</x:f>
      </x:c>
      <x:c r="N6281" s="6">
        <x:f>M6281*L6281/100</x:f>
      </x:c>
      <x:c r="O6281" s="6">
        <x:f>H6281-N6281</x:f>
      </x:c>
    </x:row>
    <x:row r="6282" spans="1:25">
      <x:c r="A6282" s="0" t="s">
        <x:v>32</x:v>
      </x:c>
      <x:c r="B6282" s="0" t="n">
        <x:v>3443</x:v>
      </x:c>
      <x:c r="C6282" s="0" t="s">
        <x:v>21</x:v>
      </x:c>
      <x:c r="D6282" s="0" t="s">
        <x:v>22</x:v>
      </x:c>
      <x:c r="E6282" s="0" t="s">
        <x:v>35</x:v>
      </x:c>
      <x:c r="F6282" s="0" t="s">
        <x:v>20</x:v>
      </x:c>
      <x:c r="G6282" s="0" t="n">
        <x:v>173</x:v>
      </x:c>
      <x:c r="H6282" s="4" t="n">
        <x:v>38.752</x:v>
      </x:c>
      <x:c r="I6282" s="4" t="n">
        <x:v>173</x:v>
      </x:c>
      <x:c r="J6282" s="4" t="n">
        <x:v>0.224</x:v>
      </x:c>
      <x:c r="K6282" s="4">
        <x:f>I6282*J6282</x:f>
      </x:c>
      <x:c r="L6282" s="4" t="n">
        <x:v>188.395</x:v>
      </x:c>
      <x:c r="M6282" s="5">
        <x:f>J6282/1.99*100</x:f>
      </x:c>
      <x:c r="N6282" s="6">
        <x:f>M6282*L6282/100</x:f>
      </x:c>
      <x:c r="O6282" s="6">
        <x:f>H6282-N6282</x:f>
      </x:c>
    </x:row>
    <x:row r="6283" spans="1:25">
      <x:c r="A6283" s="0" t="s">
        <x:v>32</x:v>
      </x:c>
      <x:c r="B6283" s="0" t="n">
        <x:v>3443</x:v>
      </x:c>
      <x:c r="C6283" s="0" t="s">
        <x:v>21</x:v>
      </x:c>
      <x:c r="D6283" s="0" t="s">
        <x:v>33</x:v>
      </x:c>
      <x:c r="E6283" s="0" t="s">
        <x:v>34</x:v>
      </x:c>
      <x:c r="F6283" s="0" t="s">
        <x:v>26</x:v>
      </x:c>
      <x:c r="G6283" s="0" t="n">
        <x:v>173</x:v>
      </x:c>
      <x:c r="H6283" s="4" t="n">
        <x:v>13.495</x:v>
      </x:c>
      <x:c r="I6283" s="4" t="n">
        <x:v>173</x:v>
      </x:c>
      <x:c r="J6283" s="4" t="n">
        <x:v>0.078</x:v>
      </x:c>
      <x:c r="K6283" s="4">
        <x:f>I6283*J6283</x:f>
      </x:c>
      <x:c r="L6283" s="4" t="n">
        <x:v>188.395</x:v>
      </x:c>
      <x:c r="M6283" s="5">
        <x:f>J6283/1.99*100</x:f>
      </x:c>
      <x:c r="N6283" s="6">
        <x:f>M6283*L6283/100</x:f>
      </x:c>
      <x:c r="O6283" s="6">
        <x:f>H6283-N6283</x:f>
      </x:c>
    </x:row>
    <x:row r="6284" spans="1:25">
      <x:c r="A6284" s="0" t="s">
        <x:v>32</x:v>
      </x:c>
      <x:c r="B6284" s="0" t="n">
        <x:v>3443</x:v>
      </x:c>
      <x:c r="C6284" s="0" t="s">
        <x:v>21</x:v>
      </x:c>
      <x:c r="D6284" s="0" t="s">
        <x:v>36</x:v>
      </x:c>
      <x:c r="E6284" s="0" t="s">
        <x:v>37</x:v>
      </x:c>
      <x:c r="F6284" s="0" t="s">
        <x:v>26</x:v>
      </x:c>
      <x:c r="G6284" s="0" t="n">
        <x:v>173</x:v>
      </x:c>
      <x:c r="H6284" s="4" t="n">
        <x:v>72.661</x:v>
      </x:c>
      <x:c r="I6284" s="4" t="n">
        <x:v>173</x:v>
      </x:c>
      <x:c r="J6284" s="4" t="n">
        <x:v>0.42</x:v>
      </x:c>
      <x:c r="K6284" s="4">
        <x:f>I6284*J6284</x:f>
      </x:c>
      <x:c r="L6284" s="4" t="n">
        <x:v>188.395</x:v>
      </x:c>
      <x:c r="M6284" s="5">
        <x:f>J6284/1.99*100</x:f>
      </x:c>
      <x:c r="N6284" s="6">
        <x:f>M6284*L6284/100</x:f>
      </x:c>
      <x:c r="O6284" s="6">
        <x:f>H6284-N6284</x:f>
      </x:c>
    </x:row>
    <x:row r="6285" spans="1:25">
      <x:c r="A6285" s="0" t="s">
        <x:v>32</x:v>
      </x:c>
      <x:c r="B6285" s="0" t="n">
        <x:v>3443</x:v>
      </x:c>
      <x:c r="C6285" s="0" t="s">
        <x:v>21</x:v>
      </x:c>
      <x:c r="D6285" s="0" t="s">
        <x:v>36</x:v>
      </x:c>
      <x:c r="E6285" s="0" t="s">
        <x:v>38</x:v>
      </x:c>
      <x:c r="F6285" s="0" t="s">
        <x:v>26</x:v>
      </x:c>
      <x:c r="G6285" s="0" t="n">
        <x:v>173</x:v>
      </x:c>
      <x:c r="H6285" s="4" t="n">
        <x:v>72.661</x:v>
      </x:c>
      <x:c r="I6285" s="4" t="n">
        <x:v>173</x:v>
      </x:c>
      <x:c r="J6285" s="4" t="n">
        <x:v>0.42</x:v>
      </x:c>
      <x:c r="K6285" s="4">
        <x:f>I6285*J6285</x:f>
      </x:c>
      <x:c r="L6285" s="4" t="n">
        <x:v>188.395</x:v>
      </x:c>
      <x:c r="M6285" s="5">
        <x:f>J6285/1.99*100</x:f>
      </x:c>
      <x:c r="N6285" s="6">
        <x:f>M6285*L6285/100</x:f>
      </x:c>
      <x:c r="O6285" s="6">
        <x:f>H6285-N6285</x:f>
      </x:c>
    </x:row>
    <x:row r="6286" spans="1:25">
      <x:c r="A6286" s="0" t="s">
        <x:v>110</x:v>
      </x:c>
      <x:c r="B6286" s="0" t="n">
        <x:v>3445</x:v>
      </x:c>
      <x:c r="C6286" s="0" t="s">
        <x:v>21</x:v>
      </x:c>
      <x:c r="D6286" s="0" t="s">
        <x:v>22</x:v>
      </x:c>
      <x:c r="E6286" s="0" t="s">
        <x:v>23</x:v>
      </x:c>
      <x:c r="F6286" s="0" t="s">
        <x:v>20</x:v>
      </x:c>
      <x:c r="G6286" s="0" t="n">
        <x:v>116</x:v>
      </x:c>
      <x:c r="H6286" s="4" t="n">
        <x:v>43.384</x:v>
      </x:c>
      <x:c r="I6286" s="4" t="n">
        <x:v>116</x:v>
      </x:c>
      <x:c r="J6286" s="4" t="n">
        <x:v>0.374</x:v>
      </x:c>
      <x:c r="K6286" s="4">
        <x:f>I6286*J6286</x:f>
      </x:c>
      <x:c r="L6286" s="4" t="n">
        <x:v>242.798</x:v>
      </x:c>
      <x:c r="M6286" s="5">
        <x:f>J6286/3.246*100</x:f>
      </x:c>
      <x:c r="N6286" s="6">
        <x:f>M6286*L6286/100</x:f>
      </x:c>
      <x:c r="O6286" s="6">
        <x:f>H6286-N6286</x:f>
      </x:c>
    </x:row>
    <x:row r="6287" spans="1:25">
      <x:c r="A6287" s="0" t="s">
        <x:v>110</x:v>
      </x:c>
      <x:c r="B6287" s="0" t="n">
        <x:v>3445</x:v>
      </x:c>
      <x:c r="C6287" s="0" t="s">
        <x:v>21</x:v>
      </x:c>
      <x:c r="D6287" s="0" t="s">
        <x:v>22</x:v>
      </x:c>
      <x:c r="E6287" s="0" t="s">
        <x:v>23</x:v>
      </x:c>
      <x:c r="F6287" s="0" t="s">
        <x:v>20</x:v>
      </x:c>
      <x:c r="G6287" s="0" t="n">
        <x:v>116</x:v>
      </x:c>
      <x:c r="H6287" s="4" t="n">
        <x:v>39.897</x:v>
      </x:c>
      <x:c r="I6287" s="4" t="n">
        <x:v>116</x:v>
      </x:c>
      <x:c r="J6287" s="4" t="n">
        <x:v>0.344</x:v>
      </x:c>
      <x:c r="K6287" s="4">
        <x:f>I6287*J6287</x:f>
      </x:c>
      <x:c r="L6287" s="4" t="n">
        <x:v>242.798</x:v>
      </x:c>
      <x:c r="M6287" s="5">
        <x:f>J6287/3.246*100</x:f>
      </x:c>
      <x:c r="N6287" s="6">
        <x:f>M6287*L6287/100</x:f>
      </x:c>
      <x:c r="O6287" s="6">
        <x:f>H6287-N6287</x:f>
      </x:c>
    </x:row>
    <x:row r="6288" spans="1:25">
      <x:c r="A6288" s="0" t="s">
        <x:v>110</x:v>
      </x:c>
      <x:c r="B6288" s="0" t="n">
        <x:v>3445</x:v>
      </x:c>
      <x:c r="C6288" s="0" t="s">
        <x:v>21</x:v>
      </x:c>
      <x:c r="D6288" s="0" t="s">
        <x:v>22</x:v>
      </x:c>
      <x:c r="E6288" s="0" t="s">
        <x:v>23</x:v>
      </x:c>
      <x:c r="F6288" s="0" t="s">
        <x:v>20</x:v>
      </x:c>
      <x:c r="G6288" s="0" t="n">
        <x:v>116</x:v>
      </x:c>
      <x:c r="H6288" s="4" t="n">
        <x:v>43.384</x:v>
      </x:c>
      <x:c r="I6288" s="4" t="n">
        <x:v>116</x:v>
      </x:c>
      <x:c r="J6288" s="4" t="n">
        <x:v>0.374</x:v>
      </x:c>
      <x:c r="K6288" s="4">
        <x:f>I6288*J6288</x:f>
      </x:c>
      <x:c r="L6288" s="4" t="n">
        <x:v>242.798</x:v>
      </x:c>
      <x:c r="M6288" s="5">
        <x:f>J6288/3.246*100</x:f>
      </x:c>
      <x:c r="N6288" s="6">
        <x:f>M6288*L6288/100</x:f>
      </x:c>
      <x:c r="O6288" s="6">
        <x:f>H6288-N6288</x:f>
      </x:c>
    </x:row>
    <x:row r="6289" spans="1:25">
      <x:c r="A6289" s="0" t="s">
        <x:v>110</x:v>
      </x:c>
      <x:c r="B6289" s="0" t="n">
        <x:v>3445</x:v>
      </x:c>
      <x:c r="C6289" s="0" t="s">
        <x:v>21</x:v>
      </x:c>
      <x:c r="D6289" s="0" t="s">
        <x:v>22</x:v>
      </x:c>
      <x:c r="E6289" s="0" t="s">
        <x:v>23</x:v>
      </x:c>
      <x:c r="F6289" s="0" t="s">
        <x:v>20</x:v>
      </x:c>
      <x:c r="G6289" s="0" t="n">
        <x:v>116</x:v>
      </x:c>
      <x:c r="H6289" s="4" t="n">
        <x:v>43.384</x:v>
      </x:c>
      <x:c r="I6289" s="4" t="n">
        <x:v>116</x:v>
      </x:c>
      <x:c r="J6289" s="4" t="n">
        <x:v>0.374</x:v>
      </x:c>
      <x:c r="K6289" s="4">
        <x:f>I6289*J6289</x:f>
      </x:c>
      <x:c r="L6289" s="4" t="n">
        <x:v>242.798</x:v>
      </x:c>
      <x:c r="M6289" s="5">
        <x:f>J6289/3.246*100</x:f>
      </x:c>
      <x:c r="N6289" s="6">
        <x:f>M6289*L6289/100</x:f>
      </x:c>
      <x:c r="O6289" s="6">
        <x:f>H6289-N6289</x:f>
      </x:c>
    </x:row>
    <x:row r="6290" spans="1:25">
      <x:c r="A6290" s="0" t="s">
        <x:v>110</x:v>
      </x:c>
      <x:c r="B6290" s="0" t="n">
        <x:v>3445</x:v>
      </x:c>
      <x:c r="C6290" s="0" t="s">
        <x:v>21</x:v>
      </x:c>
      <x:c r="D6290" s="0" t="s">
        <x:v>28</x:v>
      </x:c>
      <x:c r="E6290" s="0" t="s">
        <x:v>19</x:v>
      </x:c>
      <x:c r="F6290" s="0" t="s">
        <x:v>26</x:v>
      </x:c>
      <x:c r="G6290" s="0" t="n">
        <x:v>116</x:v>
      </x:c>
      <x:c r="H6290" s="4" t="n">
        <x:v>30.421</x:v>
      </x:c>
      <x:c r="I6290" s="4" t="n">
        <x:v>116</x:v>
      </x:c>
      <x:c r="J6290" s="4" t="n">
        <x:v>0.26</x:v>
      </x:c>
      <x:c r="K6290" s="4">
        <x:f>I6290*J6290</x:f>
      </x:c>
      <x:c r="L6290" s="4" t="n">
        <x:v>242.798</x:v>
      </x:c>
      <x:c r="M6290" s="5">
        <x:f>J6290/3.246*100</x:f>
      </x:c>
      <x:c r="N6290" s="6">
        <x:f>M6290*L6290/100</x:f>
      </x:c>
      <x:c r="O6290" s="6">
        <x:f>H6290-N6290</x:f>
      </x:c>
    </x:row>
    <x:row r="6291" spans="1:25">
      <x:c r="A6291" s="0" t="s">
        <x:v>110</x:v>
      </x:c>
      <x:c r="B6291" s="0" t="n">
        <x:v>3445</x:v>
      </x:c>
      <x:c r="C6291" s="0" t="s">
        <x:v>21</x:v>
      </x:c>
      <x:c r="D6291" s="0" t="s">
        <x:v>28</x:v>
      </x:c>
      <x:c r="E6291" s="0" t="s">
        <x:v>23</x:v>
      </x:c>
      <x:c r="F6291" s="0" t="s">
        <x:v>26</x:v>
      </x:c>
      <x:c r="G6291" s="0" t="n">
        <x:v>116</x:v>
      </x:c>
      <x:c r="H6291" s="4" t="n">
        <x:v>177.84</x:v>
      </x:c>
      <x:c r="I6291" s="4" t="n">
        <x:v>116</x:v>
      </x:c>
      <x:c r="J6291" s="4" t="n">
        <x:v>1.52</x:v>
      </x:c>
      <x:c r="K6291" s="4">
        <x:f>I6291*J6291</x:f>
      </x:c>
      <x:c r="L6291" s="4" t="n">
        <x:v>242.798</x:v>
      </x:c>
      <x:c r="M6291" s="5">
        <x:f>J6291/3.246*100</x:f>
      </x:c>
      <x:c r="N6291" s="6">
        <x:f>M6291*L6291/100</x:f>
      </x:c>
      <x:c r="O6291" s="6">
        <x:f>H6291-N6291</x:f>
      </x:c>
    </x:row>
    <x:row r="6292" spans="1:25">
      <x:c r="A6292" s="0" t="s">
        <x:v>113</x:v>
      </x:c>
      <x:c r="B6292" s="0" t="n">
        <x:v>3448</x:v>
      </x:c>
      <x:c r="C6292" s="0" t="s">
        <x:v>21</x:v>
      </x:c>
      <x:c r="D6292" s="0" t="s">
        <x:v>42</x:v>
      </x:c>
      <x:c r="E6292" s="0" t="s">
        <x:v>44</x:v>
      </x:c>
      <x:c r="F6292" s="0" t="s">
        <x:v>20</x:v>
      </x:c>
      <x:c r="G6292" s="0" t="n">
        <x:v>100</x:v>
      </x:c>
      <x:c r="H6292" s="4" t="n">
        <x:v>30</x:v>
      </x:c>
      <x:c r="I6292" s="4" t="n">
        <x:v>100</x:v>
      </x:c>
      <x:c r="J6292" s="4" t="n">
        <x:v>0.3</x:v>
      </x:c>
      <x:c r="K6292" s="4">
        <x:f>I6292*J6292</x:f>
      </x:c>
      <x:c r="L6292" s="4" t="n">
        <x:v>359.051</x:v>
      </x:c>
      <x:c r="M6292" s="5">
        <x:f>J6292/3.83*100</x:f>
      </x:c>
      <x:c r="N6292" s="6">
        <x:f>M6292*L6292/100</x:f>
      </x:c>
      <x:c r="O6292" s="6">
        <x:f>H6292-N6292</x:f>
      </x:c>
    </x:row>
    <x:row r="6293" spans="1:25">
      <x:c r="A6293" s="0" t="s">
        <x:v>113</x:v>
      </x:c>
      <x:c r="B6293" s="0" t="n">
        <x:v>3448</x:v>
      </x:c>
      <x:c r="C6293" s="0" t="s">
        <x:v>21</x:v>
      </x:c>
      <x:c r="D6293" s="0" t="s">
        <x:v>42</x:v>
      </x:c>
      <x:c r="E6293" s="0" t="s">
        <x:v>43</x:v>
      </x:c>
      <x:c r="F6293" s="0" t="s">
        <x:v>20</x:v>
      </x:c>
      <x:c r="G6293" s="0" t="n">
        <x:v>100</x:v>
      </x:c>
      <x:c r="H6293" s="4" t="n">
        <x:v>30</x:v>
      </x:c>
      <x:c r="I6293" s="4" t="n">
        <x:v>100</x:v>
      </x:c>
      <x:c r="J6293" s="4" t="n">
        <x:v>0.3</x:v>
      </x:c>
      <x:c r="K6293" s="4">
        <x:f>I6293*J6293</x:f>
      </x:c>
      <x:c r="L6293" s="4" t="n">
        <x:v>359.051</x:v>
      </x:c>
      <x:c r="M6293" s="5">
        <x:f>J6293/3.83*100</x:f>
      </x:c>
      <x:c r="N6293" s="6">
        <x:f>M6293*L6293/100</x:f>
      </x:c>
      <x:c r="O6293" s="6">
        <x:f>H6293-N6293</x:f>
      </x:c>
    </x:row>
    <x:row r="6294" spans="1:25">
      <x:c r="A6294" s="0" t="s">
        <x:v>113</x:v>
      </x:c>
      <x:c r="B6294" s="0" t="n">
        <x:v>3448</x:v>
      </x:c>
      <x:c r="C6294" s="0" t="s">
        <x:v>21</x:v>
      </x:c>
      <x:c r="D6294" s="0" t="s">
        <x:v>33</x:v>
      </x:c>
      <x:c r="E6294" s="0" t="s">
        <x:v>45</x:v>
      </x:c>
      <x:c r="F6294" s="0" t="s">
        <x:v>26</x:v>
      </x:c>
      <x:c r="G6294" s="0" t="n">
        <x:v>100</x:v>
      </x:c>
      <x:c r="H6294" s="4" t="n">
        <x:v>152.505</x:v>
      </x:c>
      <x:c r="I6294" s="4" t="n">
        <x:v>100</x:v>
      </x:c>
      <x:c r="J6294" s="4" t="n">
        <x:v>1.48</x:v>
      </x:c>
      <x:c r="K6294" s="4">
        <x:f>I6294*J6294</x:f>
      </x:c>
      <x:c r="L6294" s="4" t="n">
        <x:v>359.051</x:v>
      </x:c>
      <x:c r="M6294" s="5">
        <x:f>J6294/3.83*100</x:f>
      </x:c>
      <x:c r="N6294" s="6">
        <x:f>M6294*L6294/100</x:f>
      </x:c>
      <x:c r="O6294" s="6">
        <x:f>H6294-N6294</x:f>
      </x:c>
    </x:row>
    <x:row r="6295" spans="1:25">
      <x:c r="A6295" s="0" t="s">
        <x:v>113</x:v>
      </x:c>
      <x:c r="B6295" s="0" t="n">
        <x:v>3448</x:v>
      </x:c>
      <x:c r="C6295" s="0" t="s">
        <x:v>21</x:v>
      </x:c>
      <x:c r="D6295" s="0" t="s">
        <x:v>150</x:v>
      </x:c>
      <x:c r="E6295" s="0" t="s">
        <x:v>46</x:v>
      </x:c>
      <x:c r="F6295" s="0" t="s">
        <x:v>26</x:v>
      </x:c>
      <x:c r="G6295" s="0" t="n">
        <x:v>100</x:v>
      </x:c>
      <x:c r="H6295" s="4" t="n">
        <x:v>177.403</x:v>
      </x:c>
      <x:c r="I6295" s="4" t="n">
        <x:v>100</x:v>
      </x:c>
      <x:c r="J6295" s="4" t="n">
        <x:v>1.75</x:v>
      </x:c>
      <x:c r="K6295" s="4">
        <x:f>I6295*J6295</x:f>
      </x:c>
      <x:c r="L6295" s="4" t="n">
        <x:v>359.051</x:v>
      </x:c>
      <x:c r="M6295" s="5">
        <x:f>J6295/3.83*100</x:f>
      </x:c>
      <x:c r="N6295" s="6">
        <x:f>M6295*L6295/100</x:f>
      </x:c>
      <x:c r="O6295" s="6">
        <x:f>H6295-N6295</x:f>
      </x:c>
    </x:row>
    <x:row r="6296" spans="1:25">
      <x:c r="A6296" s="0" t="s">
        <x:v>153</x:v>
      </x:c>
      <x:c r="B6296" s="0" t="n">
        <x:v>3449</x:v>
      </x:c>
      <x:c r="C6296" s="0" t="s">
        <x:v>21</x:v>
      </x:c>
      <x:c r="D6296" s="0" t="s">
        <x:v>154</x:v>
      </x:c>
      <x:c r="E6296" s="0" t="s">
        <x:v>23</x:v>
      </x:c>
      <x:c r="F6296" s="0" t="s">
        <x:v>20</x:v>
      </x:c>
      <x:c r="G6296" s="0" t="n">
        <x:v>5000</x:v>
      </x:c>
      <x:c r="H6296" s="4" t="n">
        <x:v>35</x:v>
      </x:c>
      <x:c r="I6296" s="4" t="n">
        <x:v>5000</x:v>
      </x:c>
      <x:c r="J6296" s="4" t="n">
        <x:v>0.007</x:v>
      </x:c>
      <x:c r="K6296" s="4">
        <x:f>I6296*J6296</x:f>
      </x:c>
      <x:c r="L6296" s="4" t="n">
        <x:v>0</x:v>
      </x:c>
      <x:c r="M6296" s="5">
        <x:f>J6296/0.012*100</x:f>
      </x:c>
      <x:c r="N6296" s="6">
        <x:f>M6296*L6296/100</x:f>
      </x:c>
      <x:c r="O6296" s="6">
        <x:f>H6296-N6296</x:f>
      </x:c>
    </x:row>
    <x:row r="6297" spans="1:25">
      <x:c r="A6297" s="0" t="s">
        <x:v>153</x:v>
      </x:c>
      <x:c r="B6297" s="0" t="n">
        <x:v>3449</x:v>
      </x:c>
      <x:c r="C6297" s="0" t="s">
        <x:v>21</x:v>
      </x:c>
      <x:c r="D6297" s="0" t="s">
        <x:v>155</x:v>
      </x:c>
      <x:c r="E6297" s="0" t="s">
        <x:v>23</x:v>
      </x:c>
      <x:c r="F6297" s="0" t="s">
        <x:v>26</x:v>
      </x:c>
      <x:c r="G6297" s="0" t="n">
        <x:v>5000</x:v>
      </x:c>
      <x:c r="H6297" s="4" t="n">
        <x:v>24.996</x:v>
      </x:c>
      <x:c r="I6297" s="4" t="n">
        <x:v>5000</x:v>
      </x:c>
      <x:c r="J6297" s="4" t="n">
        <x:v>0.005</x:v>
      </x:c>
      <x:c r="K6297" s="4">
        <x:f>I6297*J6297</x:f>
      </x:c>
      <x:c r="L6297" s="4" t="n">
        <x:v>0</x:v>
      </x:c>
      <x:c r="M6297" s="5">
        <x:f>J6297/0.012*100</x:f>
      </x:c>
      <x:c r="N6297" s="6">
        <x:f>M6297*L6297/100</x:f>
      </x:c>
      <x:c r="O6297" s="6">
        <x:f>H6297-N6297</x:f>
      </x:c>
    </x:row>
    <x:row r="6298" spans="1:25">
      <x:c r="A6298" s="0" t="s">
        <x:v>69</x:v>
      </x:c>
      <x:c r="B6298" s="0" t="n">
        <x:v>3454</x:v>
      </x:c>
      <x:c r="C6298" s="0" t="s">
        <x:v>21</x:v>
      </x:c>
      <x:c r="D6298" s="0" t="s">
        <x:v>22</x:v>
      </x:c>
      <x:c r="E6298" s="0" t="s">
        <x:v>23</x:v>
      </x:c>
      <x:c r="F6298" s="0" t="s">
        <x:v>20</x:v>
      </x:c>
      <x:c r="G6298" s="0" t="n">
        <x:v>127</x:v>
      </x:c>
      <x:c r="H6298" s="4" t="n">
        <x:v>43.384</x:v>
      </x:c>
      <x:c r="I6298" s="4" t="n">
        <x:v>127</x:v>
      </x:c>
      <x:c r="J6298" s="4" t="n">
        <x:v>0.342</x:v>
      </x:c>
      <x:c r="K6298" s="4">
        <x:f>I6298*J6298</x:f>
      </x:c>
      <x:c r="L6298" s="4" t="n">
        <x:v>222.995</x:v>
      </x:c>
      <x:c r="M6298" s="5">
        <x:f>J6298/2.805*100</x:f>
      </x:c>
      <x:c r="N6298" s="6">
        <x:f>M6298*L6298/100</x:f>
      </x:c>
      <x:c r="O6298" s="6">
        <x:f>H6298-N6298</x:f>
      </x:c>
    </x:row>
    <x:row r="6299" spans="1:25">
      <x:c r="A6299" s="0" t="s">
        <x:v>69</x:v>
      </x:c>
      <x:c r="B6299" s="0" t="n">
        <x:v>3454</x:v>
      </x:c>
      <x:c r="C6299" s="0" t="s">
        <x:v>21</x:v>
      </x:c>
      <x:c r="D6299" s="0" t="s">
        <x:v>22</x:v>
      </x:c>
      <x:c r="E6299" s="0" t="s">
        <x:v>23</x:v>
      </x:c>
      <x:c r="F6299" s="0" t="s">
        <x:v>20</x:v>
      </x:c>
      <x:c r="G6299" s="0" t="n">
        <x:v>127</x:v>
      </x:c>
      <x:c r="H6299" s="4" t="n">
        <x:v>43.384</x:v>
      </x:c>
      <x:c r="I6299" s="4" t="n">
        <x:v>127</x:v>
      </x:c>
      <x:c r="J6299" s="4" t="n">
        <x:v>0.342</x:v>
      </x:c>
      <x:c r="K6299" s="4">
        <x:f>I6299*J6299</x:f>
      </x:c>
      <x:c r="L6299" s="4" t="n">
        <x:v>222.995</x:v>
      </x:c>
      <x:c r="M6299" s="5">
        <x:f>J6299/2.805*100</x:f>
      </x:c>
      <x:c r="N6299" s="6">
        <x:f>M6299*L6299/100</x:f>
      </x:c>
      <x:c r="O6299" s="6">
        <x:f>H6299-N6299</x:f>
      </x:c>
    </x:row>
    <x:row r="6300" spans="1:25">
      <x:c r="A6300" s="0" t="s">
        <x:v>69</x:v>
      </x:c>
      <x:c r="B6300" s="0" t="n">
        <x:v>3454</x:v>
      </x:c>
      <x:c r="C6300" s="0" t="s">
        <x:v>21</x:v>
      </x:c>
      <x:c r="D6300" s="0" t="s">
        <x:v>22</x:v>
      </x:c>
      <x:c r="E6300" s="0" t="s">
        <x:v>23</x:v>
      </x:c>
      <x:c r="F6300" s="0" t="s">
        <x:v>20</x:v>
      </x:c>
      <x:c r="G6300" s="0" t="n">
        <x:v>127</x:v>
      </x:c>
      <x:c r="H6300" s="4" t="n">
        <x:v>39.897</x:v>
      </x:c>
      <x:c r="I6300" s="4" t="n">
        <x:v>127</x:v>
      </x:c>
      <x:c r="J6300" s="4" t="n">
        <x:v>0.314</x:v>
      </x:c>
      <x:c r="K6300" s="4">
        <x:f>I6300*J6300</x:f>
      </x:c>
      <x:c r="L6300" s="4" t="n">
        <x:v>222.995</x:v>
      </x:c>
      <x:c r="M6300" s="5">
        <x:f>J6300/2.805*100</x:f>
      </x:c>
      <x:c r="N6300" s="6">
        <x:f>M6300*L6300/100</x:f>
      </x:c>
      <x:c r="O6300" s="6">
        <x:f>H6300-N6300</x:f>
      </x:c>
    </x:row>
    <x:row r="6301" spans="1:25">
      <x:c r="A6301" s="0" t="s">
        <x:v>69</x:v>
      </x:c>
      <x:c r="B6301" s="0" t="n">
        <x:v>3454</x:v>
      </x:c>
      <x:c r="C6301" s="0" t="s">
        <x:v>21</x:v>
      </x:c>
      <x:c r="D6301" s="0" t="s">
        <x:v>22</x:v>
      </x:c>
      <x:c r="E6301" s="0" t="s">
        <x:v>23</x:v>
      </x:c>
      <x:c r="F6301" s="0" t="s">
        <x:v>20</x:v>
      </x:c>
      <x:c r="G6301" s="0" t="n">
        <x:v>127</x:v>
      </x:c>
      <x:c r="H6301" s="4" t="n">
        <x:v>3.41</x:v>
      </x:c>
      <x:c r="I6301" s="4" t="n">
        <x:v>127</x:v>
      </x:c>
      <x:c r="J6301" s="4" t="n">
        <x:v>0.027</x:v>
      </x:c>
      <x:c r="K6301" s="4">
        <x:f>I6301*J6301</x:f>
      </x:c>
      <x:c r="L6301" s="4" t="n">
        <x:v>222.995</x:v>
      </x:c>
      <x:c r="M6301" s="5">
        <x:f>J6301/2.805*100</x:f>
      </x:c>
      <x:c r="N6301" s="6">
        <x:f>M6301*L6301/100</x:f>
      </x:c>
      <x:c r="O6301" s="6">
        <x:f>H6301-N6301</x:f>
      </x:c>
    </x:row>
    <x:row r="6302" spans="1:25">
      <x:c r="A6302" s="0" t="s">
        <x:v>69</x:v>
      </x:c>
      <x:c r="B6302" s="0" t="n">
        <x:v>3454</x:v>
      </x:c>
      <x:c r="C6302" s="0" t="s">
        <x:v>21</x:v>
      </x:c>
      <x:c r="D6302" s="0" t="s">
        <x:v>28</x:v>
      </x:c>
      <x:c r="E6302" s="0" t="s">
        <x:v>19</x:v>
      </x:c>
      <x:c r="F6302" s="0" t="s">
        <x:v>26</x:v>
      </x:c>
      <x:c r="G6302" s="0" t="n">
        <x:v>127</x:v>
      </x:c>
      <x:c r="H6302" s="4" t="n">
        <x:v>33.02</x:v>
      </x:c>
      <x:c r="I6302" s="4" t="n">
        <x:v>127</x:v>
      </x:c>
      <x:c r="J6302" s="4" t="n">
        <x:v>0.26</x:v>
      </x:c>
      <x:c r="K6302" s="4">
        <x:f>I6302*J6302</x:f>
      </x:c>
      <x:c r="L6302" s="4" t="n">
        <x:v>222.995</x:v>
      </x:c>
      <x:c r="M6302" s="5">
        <x:f>J6302/2.805*100</x:f>
      </x:c>
      <x:c r="N6302" s="6">
        <x:f>M6302*L6302/100</x:f>
      </x:c>
      <x:c r="O6302" s="6">
        <x:f>H6302-N6302</x:f>
      </x:c>
    </x:row>
    <x:row r="6303" spans="1:25">
      <x:c r="A6303" s="0" t="s">
        <x:v>69</x:v>
      </x:c>
      <x:c r="B6303" s="0" t="n">
        <x:v>3454</x:v>
      </x:c>
      <x:c r="C6303" s="0" t="s">
        <x:v>21</x:v>
      </x:c>
      <x:c r="D6303" s="0" t="s">
        <x:v>28</x:v>
      </x:c>
      <x:c r="E6303" s="0" t="s">
        <x:v>23</x:v>
      </x:c>
      <x:c r="F6303" s="0" t="s">
        <x:v>26</x:v>
      </x:c>
      <x:c r="G6303" s="0" t="n">
        <x:v>127</x:v>
      </x:c>
      <x:c r="H6303" s="4" t="n">
        <x:v>193.04</x:v>
      </x:c>
      <x:c r="I6303" s="4" t="n">
        <x:v>127</x:v>
      </x:c>
      <x:c r="J6303" s="4" t="n">
        <x:v>1.52</x:v>
      </x:c>
      <x:c r="K6303" s="4">
        <x:f>I6303*J6303</x:f>
      </x:c>
      <x:c r="L6303" s="4" t="n">
        <x:v>222.995</x:v>
      </x:c>
      <x:c r="M6303" s="5">
        <x:f>J6303/2.805*100</x:f>
      </x:c>
      <x:c r="N6303" s="6">
        <x:f>M6303*L6303/100</x:f>
      </x:c>
      <x:c r="O6303" s="6">
        <x:f>H6303-N6303</x:f>
      </x:c>
    </x:row>
    <x:row r="6304" spans="1:25">
      <x:c r="A6304" s="0" t="s">
        <x:v>142</x:v>
      </x:c>
      <x:c r="B6304" s="0" t="n">
        <x:v>3455</x:v>
      </x:c>
      <x:c r="C6304" s="0" t="s">
        <x:v>21</x:v>
      </x:c>
      <x:c r="D6304" s="0" t="s">
        <x:v>22</x:v>
      </x:c>
      <x:c r="E6304" s="0" t="s">
        <x:v>23</x:v>
      </x:c>
      <x:c r="F6304" s="0" t="s">
        <x:v>20</x:v>
      </x:c>
      <x:c r="G6304" s="0" t="n">
        <x:v>21</x:v>
      </x:c>
      <x:c r="H6304" s="4" t="n">
        <x:v>39.897</x:v>
      </x:c>
      <x:c r="I6304" s="4" t="n">
        <x:v>21</x:v>
      </x:c>
      <x:c r="J6304" s="4" t="n">
        <x:v>1.9</x:v>
      </x:c>
      <x:c r="K6304" s="4">
        <x:f>I6304*J6304</x:f>
      </x:c>
      <x:c r="L6304" s="4" t="n">
        <x:v>26.503</x:v>
      </x:c>
      <x:c r="M6304" s="5">
        <x:f>J6304/9.712*100</x:f>
      </x:c>
      <x:c r="N6304" s="6">
        <x:f>M6304*L6304/100</x:f>
      </x:c>
      <x:c r="O6304" s="6">
        <x:f>H6304-N6304</x:f>
      </x:c>
    </x:row>
    <x:row r="6305" spans="1:25">
      <x:c r="A6305" s="0" t="s">
        <x:v>142</x:v>
      </x:c>
      <x:c r="B6305" s="0" t="n">
        <x:v>3455</x:v>
      </x:c>
      <x:c r="C6305" s="0" t="s">
        <x:v>21</x:v>
      </x:c>
      <x:c r="D6305" s="0" t="s">
        <x:v>22</x:v>
      </x:c>
      <x:c r="E6305" s="0" t="s">
        <x:v>23</x:v>
      </x:c>
      <x:c r="F6305" s="0" t="s">
        <x:v>20</x:v>
      </x:c>
      <x:c r="G6305" s="0" t="n">
        <x:v>21</x:v>
      </x:c>
      <x:c r="H6305" s="4" t="n">
        <x:v>39.897</x:v>
      </x:c>
      <x:c r="I6305" s="4" t="n">
        <x:v>21</x:v>
      </x:c>
      <x:c r="J6305" s="4" t="n">
        <x:v>1.9</x:v>
      </x:c>
      <x:c r="K6305" s="4">
        <x:f>I6305*J6305</x:f>
      </x:c>
      <x:c r="L6305" s="4" t="n">
        <x:v>26.503</x:v>
      </x:c>
      <x:c r="M6305" s="5">
        <x:f>J6305/9.712*100</x:f>
      </x:c>
      <x:c r="N6305" s="6">
        <x:f>M6305*L6305/100</x:f>
      </x:c>
      <x:c r="O6305" s="6">
        <x:f>H6305-N6305</x:f>
      </x:c>
    </x:row>
    <x:row r="6306" spans="1:25">
      <x:c r="A6306" s="0" t="s">
        <x:v>142</x:v>
      </x:c>
      <x:c r="B6306" s="0" t="n">
        <x:v>3455</x:v>
      </x:c>
      <x:c r="C6306" s="0" t="s">
        <x:v>21</x:v>
      </x:c>
      <x:c r="D6306" s="0" t="s">
        <x:v>22</x:v>
      </x:c>
      <x:c r="E6306" s="0" t="s">
        <x:v>23</x:v>
      </x:c>
      <x:c r="F6306" s="0" t="s">
        <x:v>20</x:v>
      </x:c>
      <x:c r="G6306" s="0" t="n">
        <x:v>21</x:v>
      </x:c>
      <x:c r="H6306" s="4" t="n">
        <x:v>43.384</x:v>
      </x:c>
      <x:c r="I6306" s="4" t="n">
        <x:v>21</x:v>
      </x:c>
      <x:c r="J6306" s="4" t="n">
        <x:v>2.066</x:v>
      </x:c>
      <x:c r="K6306" s="4">
        <x:f>I6306*J6306</x:f>
      </x:c>
      <x:c r="L6306" s="4" t="n">
        <x:v>26.503</x:v>
      </x:c>
      <x:c r="M6306" s="5">
        <x:f>J6306/9.712*100</x:f>
      </x:c>
      <x:c r="N6306" s="6">
        <x:f>M6306*L6306/100</x:f>
      </x:c>
      <x:c r="O6306" s="6">
        <x:f>H6306-N6306</x:f>
      </x:c>
    </x:row>
    <x:row r="6307" spans="1:25">
      <x:c r="A6307" s="0" t="s">
        <x:v>142</x:v>
      </x:c>
      <x:c r="B6307" s="0" t="n">
        <x:v>3455</x:v>
      </x:c>
      <x:c r="C6307" s="0" t="s">
        <x:v>21</x:v>
      </x:c>
      <x:c r="D6307" s="0" t="s">
        <x:v>22</x:v>
      </x:c>
      <x:c r="E6307" s="0" t="s">
        <x:v>23</x:v>
      </x:c>
      <x:c r="F6307" s="0" t="s">
        <x:v>20</x:v>
      </x:c>
      <x:c r="G6307" s="0" t="n">
        <x:v>21</x:v>
      </x:c>
      <x:c r="H6307" s="4" t="n">
        <x:v>43.384</x:v>
      </x:c>
      <x:c r="I6307" s="4" t="n">
        <x:v>21</x:v>
      </x:c>
      <x:c r="J6307" s="4" t="n">
        <x:v>2.066</x:v>
      </x:c>
      <x:c r="K6307" s="4">
        <x:f>I6307*J6307</x:f>
      </x:c>
      <x:c r="L6307" s="4" t="n">
        <x:v>26.503</x:v>
      </x:c>
      <x:c r="M6307" s="5">
        <x:f>J6307/9.712*100</x:f>
      </x:c>
      <x:c r="N6307" s="6">
        <x:f>M6307*L6307/100</x:f>
      </x:c>
      <x:c r="O6307" s="6">
        <x:f>H6307-N6307</x:f>
      </x:c>
    </x:row>
    <x:row r="6308" spans="1:25">
      <x:c r="A6308" s="0" t="s">
        <x:v>142</x:v>
      </x:c>
      <x:c r="B6308" s="0" t="n">
        <x:v>3455</x:v>
      </x:c>
      <x:c r="C6308" s="0" t="s">
        <x:v>21</x:v>
      </x:c>
      <x:c r="D6308" s="0" t="s">
        <x:v>28</x:v>
      </x:c>
      <x:c r="E6308" s="0" t="s">
        <x:v>19</x:v>
      </x:c>
      <x:c r="F6308" s="0" t="s">
        <x:v>26</x:v>
      </x:c>
      <x:c r="G6308" s="0" t="n">
        <x:v>21</x:v>
      </x:c>
      <x:c r="H6308" s="4" t="n">
        <x:v>21.402</x:v>
      </x:c>
      <x:c r="I6308" s="4" t="n">
        <x:v>21</x:v>
      </x:c>
      <x:c r="J6308" s="4" t="n">
        <x:v>0.26</x:v>
      </x:c>
      <x:c r="K6308" s="4">
        <x:f>I6308*J6308</x:f>
      </x:c>
      <x:c r="L6308" s="4" t="n">
        <x:v>26.503</x:v>
      </x:c>
      <x:c r="M6308" s="5">
        <x:f>J6308/9.712*100</x:f>
      </x:c>
      <x:c r="N6308" s="6">
        <x:f>M6308*L6308/100</x:f>
      </x:c>
      <x:c r="O6308" s="6">
        <x:f>H6308-N6308</x:f>
      </x:c>
    </x:row>
    <x:row r="6309" spans="1:25">
      <x:c r="A6309" s="0" t="s">
        <x:v>142</x:v>
      </x:c>
      <x:c r="B6309" s="0" t="n">
        <x:v>3455</x:v>
      </x:c>
      <x:c r="C6309" s="0" t="s">
        <x:v>21</x:v>
      </x:c>
      <x:c r="D6309" s="0" t="s">
        <x:v>28</x:v>
      </x:c>
      <x:c r="E6309" s="0" t="s">
        <x:v>23</x:v>
      </x:c>
      <x:c r="F6309" s="0" t="s">
        <x:v>26</x:v>
      </x:c>
      <x:c r="G6309" s="0" t="n">
        <x:v>21</x:v>
      </x:c>
      <x:c r="H6309" s="4" t="n">
        <x:v>98.2</x:v>
      </x:c>
      <x:c r="I6309" s="4" t="n">
        <x:v>21</x:v>
      </x:c>
      <x:c r="J6309" s="4" t="n">
        <x:v>1.52</x:v>
      </x:c>
      <x:c r="K6309" s="4">
        <x:f>I6309*J6309</x:f>
      </x:c>
      <x:c r="L6309" s="4" t="n">
        <x:v>26.503</x:v>
      </x:c>
      <x:c r="M6309" s="5">
        <x:f>J6309/9.712*100</x:f>
      </x:c>
      <x:c r="N6309" s="6">
        <x:f>M6309*L6309/100</x:f>
      </x:c>
      <x:c r="O6309" s="6">
        <x:f>H6309-N6309</x:f>
      </x:c>
    </x:row>
    <x:row r="6310" spans="1:25">
      <x:c r="A6310" s="0" t="s">
        <x:v>89</x:v>
      </x:c>
      <x:c r="B6310" s="0" t="n">
        <x:v>3456</x:v>
      </x:c>
      <x:c r="C6310" s="0" t="s">
        <x:v>21</x:v>
      </x:c>
      <x:c r="D6310" s="0" t="s">
        <x:v>22</x:v>
      </x:c>
      <x:c r="E6310" s="0" t="s">
        <x:v>23</x:v>
      </x:c>
      <x:c r="F6310" s="0" t="s">
        <x:v>20</x:v>
      </x:c>
      <x:c r="G6310" s="0" t="n">
        <x:v>117</x:v>
      </x:c>
      <x:c r="H6310" s="4" t="n">
        <x:v>43.384</x:v>
      </x:c>
      <x:c r="I6310" s="4" t="n">
        <x:v>117</x:v>
      </x:c>
      <x:c r="J6310" s="4" t="n">
        <x:v>0.371</x:v>
      </x:c>
      <x:c r="K6310" s="4">
        <x:f>I6310*J6310</x:f>
      </x:c>
      <x:c r="L6310" s="4" t="n">
        <x:v>264.717</x:v>
      </x:c>
      <x:c r="M6310" s="5">
        <x:f>J6310/2.863*100</x:f>
      </x:c>
      <x:c r="N6310" s="6">
        <x:f>M6310*L6310/100</x:f>
      </x:c>
      <x:c r="O6310" s="6">
        <x:f>H6310-N6310</x:f>
      </x:c>
    </x:row>
    <x:row r="6311" spans="1:25">
      <x:c r="A6311" s="0" t="s">
        <x:v>89</x:v>
      </x:c>
      <x:c r="B6311" s="0" t="n">
        <x:v>3456</x:v>
      </x:c>
      <x:c r="C6311" s="0" t="s">
        <x:v>21</x:v>
      </x:c>
      <x:c r="D6311" s="0" t="s">
        <x:v>22</x:v>
      </x:c>
      <x:c r="E6311" s="0" t="s">
        <x:v>23</x:v>
      </x:c>
      <x:c r="F6311" s="0" t="s">
        <x:v>20</x:v>
      </x:c>
      <x:c r="G6311" s="0" t="n">
        <x:v>117</x:v>
      </x:c>
      <x:c r="H6311" s="4" t="n">
        <x:v>43.384</x:v>
      </x:c>
      <x:c r="I6311" s="4" t="n">
        <x:v>117</x:v>
      </x:c>
      <x:c r="J6311" s="4" t="n">
        <x:v>0.371</x:v>
      </x:c>
      <x:c r="K6311" s="4">
        <x:f>I6311*J6311</x:f>
      </x:c>
      <x:c r="L6311" s="4" t="n">
        <x:v>264.717</x:v>
      </x:c>
      <x:c r="M6311" s="5">
        <x:f>J6311/2.863*100</x:f>
      </x:c>
      <x:c r="N6311" s="6">
        <x:f>M6311*L6311/100</x:f>
      </x:c>
      <x:c r="O6311" s="6">
        <x:f>H6311-N6311</x:f>
      </x:c>
    </x:row>
    <x:row r="6312" spans="1:25">
      <x:c r="A6312" s="0" t="s">
        <x:v>89</x:v>
      </x:c>
      <x:c r="B6312" s="0" t="n">
        <x:v>3456</x:v>
      </x:c>
      <x:c r="C6312" s="0" t="s">
        <x:v>21</x:v>
      </x:c>
      <x:c r="D6312" s="0" t="s">
        <x:v>22</x:v>
      </x:c>
      <x:c r="E6312" s="0" t="s">
        <x:v>23</x:v>
      </x:c>
      <x:c r="F6312" s="0" t="s">
        <x:v>20</x:v>
      </x:c>
      <x:c r="G6312" s="0" t="n">
        <x:v>117</x:v>
      </x:c>
      <x:c r="H6312" s="4" t="n">
        <x:v>39.897</x:v>
      </x:c>
      <x:c r="I6312" s="4" t="n">
        <x:v>117</x:v>
      </x:c>
      <x:c r="J6312" s="4" t="n">
        <x:v>0.341</x:v>
      </x:c>
      <x:c r="K6312" s="4">
        <x:f>I6312*J6312</x:f>
      </x:c>
      <x:c r="L6312" s="4" t="n">
        <x:v>264.717</x:v>
      </x:c>
      <x:c r="M6312" s="5">
        <x:f>J6312/2.863*100</x:f>
      </x:c>
      <x:c r="N6312" s="6">
        <x:f>M6312*L6312/100</x:f>
      </x:c>
      <x:c r="O6312" s="6">
        <x:f>H6312-N6312</x:f>
      </x:c>
    </x:row>
    <x:row r="6313" spans="1:25">
      <x:c r="A6313" s="0" t="s">
        <x:v>89</x:v>
      </x:c>
      <x:c r="B6313" s="0" t="n">
        <x:v>3456</x:v>
      </x:c>
      <x:c r="C6313" s="0" t="s">
        <x:v>21</x:v>
      </x:c>
      <x:c r="D6313" s="0" t="s">
        <x:v>28</x:v>
      </x:c>
      <x:c r="E6313" s="0" t="s">
        <x:v>19</x:v>
      </x:c>
      <x:c r="F6313" s="0" t="s">
        <x:v>26</x:v>
      </x:c>
      <x:c r="G6313" s="0" t="n">
        <x:v>117</x:v>
      </x:c>
      <x:c r="H6313" s="4" t="n">
        <x:v>30.427</x:v>
      </x:c>
      <x:c r="I6313" s="4" t="n">
        <x:v>117</x:v>
      </x:c>
      <x:c r="J6313" s="4" t="n">
        <x:v>0.26</x:v>
      </x:c>
      <x:c r="K6313" s="4">
        <x:f>I6313*J6313</x:f>
      </x:c>
      <x:c r="L6313" s="4" t="n">
        <x:v>264.717</x:v>
      </x:c>
      <x:c r="M6313" s="5">
        <x:f>J6313/2.863*100</x:f>
      </x:c>
      <x:c r="N6313" s="6">
        <x:f>M6313*L6313/100</x:f>
      </x:c>
      <x:c r="O6313" s="6">
        <x:f>H6313-N6313</x:f>
      </x:c>
    </x:row>
    <x:row r="6314" spans="1:25">
      <x:c r="A6314" s="0" t="s">
        <x:v>89</x:v>
      </x:c>
      <x:c r="B6314" s="0" t="n">
        <x:v>3456</x:v>
      </x:c>
      <x:c r="C6314" s="0" t="s">
        <x:v>21</x:v>
      </x:c>
      <x:c r="D6314" s="0" t="s">
        <x:v>28</x:v>
      </x:c>
      <x:c r="E6314" s="0" t="s">
        <x:v>23</x:v>
      </x:c>
      <x:c r="F6314" s="0" t="s">
        <x:v>26</x:v>
      </x:c>
      <x:c r="G6314" s="0" t="n">
        <x:v>117</x:v>
      </x:c>
      <x:c r="H6314" s="4" t="n">
        <x:v>177.84</x:v>
      </x:c>
      <x:c r="I6314" s="4" t="n">
        <x:v>117</x:v>
      </x:c>
      <x:c r="J6314" s="4" t="n">
        <x:v>1.52</x:v>
      </x:c>
      <x:c r="K6314" s="4">
        <x:f>I6314*J6314</x:f>
      </x:c>
      <x:c r="L6314" s="4" t="n">
        <x:v>264.717</x:v>
      </x:c>
      <x:c r="M6314" s="5">
        <x:f>J6314/2.863*100</x:f>
      </x:c>
      <x:c r="N6314" s="6">
        <x:f>M6314*L6314/100</x:f>
      </x:c>
      <x:c r="O6314" s="6">
        <x:f>H6314-N6314</x:f>
      </x:c>
    </x:row>
    <x:row r="6315" spans="1:25">
      <x:c r="A6315" s="0" t="s">
        <x:v>48</x:v>
      </x:c>
      <x:c r="B6315" s="0" t="n">
        <x:v>3457</x:v>
      </x:c>
      <x:c r="C6315" s="0" t="s">
        <x:v>21</x:v>
      </x:c>
      <x:c r="D6315" s="0" t="s">
        <x:v>33</x:v>
      </x:c>
      <x:c r="E6315" s="0" t="s">
        <x:v>73</x:v>
      </x:c>
      <x:c r="F6315" s="0" t="s">
        <x:v>20</x:v>
      </x:c>
      <x:c r="G6315" s="0" t="n">
        <x:v>100</x:v>
      </x:c>
      <x:c r="H6315" s="4" t="n">
        <x:v>46.018</x:v>
      </x:c>
      <x:c r="I6315" s="4" t="n">
        <x:v>100</x:v>
      </x:c>
      <x:c r="J6315" s="4" t="n">
        <x:v>0.46</x:v>
      </x:c>
      <x:c r="K6315" s="4">
        <x:f>I6315*J6315</x:f>
      </x:c>
      <x:c r="L6315" s="4" t="n">
        <x:v>144.697</x:v>
      </x:c>
      <x:c r="M6315" s="5">
        <x:f>J6315/2.832*100</x:f>
      </x:c>
      <x:c r="N6315" s="6">
        <x:f>M6315*L6315/100</x:f>
      </x:c>
      <x:c r="O6315" s="6">
        <x:f>H6315-N6315</x:f>
      </x:c>
    </x:row>
    <x:row r="6316" spans="1:25">
      <x:c r="A6316" s="0" t="s">
        <x:v>48</x:v>
      </x:c>
      <x:c r="B6316" s="0" t="n">
        <x:v>3457</x:v>
      </x:c>
      <x:c r="C6316" s="0" t="s">
        <x:v>21</x:v>
      </x:c>
      <x:c r="D6316" s="0" t="s">
        <x:v>33</x:v>
      </x:c>
      <x:c r="E6316" s="0" t="s">
        <x:v>73</x:v>
      </x:c>
      <x:c r="F6316" s="0" t="s">
        <x:v>20</x:v>
      </x:c>
      <x:c r="G6316" s="0" t="n">
        <x:v>100</x:v>
      </x:c>
      <x:c r="H6316" s="4" t="n">
        <x:v>46.018</x:v>
      </x:c>
      <x:c r="I6316" s="4" t="n">
        <x:v>100</x:v>
      </x:c>
      <x:c r="J6316" s="4" t="n">
        <x:v>0.46</x:v>
      </x:c>
      <x:c r="K6316" s="4">
        <x:f>I6316*J6316</x:f>
      </x:c>
      <x:c r="L6316" s="4" t="n">
        <x:v>144.697</x:v>
      </x:c>
      <x:c r="M6316" s="5">
        <x:f>J6316/2.832*100</x:f>
      </x:c>
      <x:c r="N6316" s="6">
        <x:f>M6316*L6316/100</x:f>
      </x:c>
      <x:c r="O6316" s="6">
        <x:f>H6316-N6316</x:f>
      </x:c>
    </x:row>
    <x:row r="6317" spans="1:25">
      <x:c r="A6317" s="0" t="s">
        <x:v>48</x:v>
      </x:c>
      <x:c r="B6317" s="0" t="n">
        <x:v>3457</x:v>
      </x:c>
      <x:c r="C6317" s="0" t="s">
        <x:v>21</x:v>
      </x:c>
      <x:c r="D6317" s="0" t="s">
        <x:v>22</x:v>
      </x:c>
      <x:c r="E6317" s="0" t="s">
        <x:v>74</x:v>
      </x:c>
      <x:c r="F6317" s="0" t="s">
        <x:v>20</x:v>
      </x:c>
      <x:c r="G6317" s="0" t="n">
        <x:v>100</x:v>
      </x:c>
      <x:c r="H6317" s="4" t="n">
        <x:v>49.728</x:v>
      </x:c>
      <x:c r="I6317" s="4" t="n">
        <x:v>100</x:v>
      </x:c>
      <x:c r="J6317" s="4" t="n">
        <x:v>0.497</x:v>
      </x:c>
      <x:c r="K6317" s="4">
        <x:f>I6317*J6317</x:f>
      </x:c>
      <x:c r="L6317" s="4" t="n">
        <x:v>144.697</x:v>
      </x:c>
      <x:c r="M6317" s="5">
        <x:f>J6317/2.832*100</x:f>
      </x:c>
      <x:c r="N6317" s="6">
        <x:f>M6317*L6317/100</x:f>
      </x:c>
      <x:c r="O6317" s="6">
        <x:f>H6317-N6317</x:f>
      </x:c>
    </x:row>
    <x:row r="6318" spans="1:25">
      <x:c r="A6318" s="0" t="s">
        <x:v>48</x:v>
      </x:c>
      <x:c r="B6318" s="0" t="n">
        <x:v>3457</x:v>
      </x:c>
      <x:c r="C6318" s="0" t="s">
        <x:v>21</x:v>
      </x:c>
      <x:c r="D6318" s="0" t="s">
        <x:v>22</x:v>
      </x:c>
      <x:c r="E6318" s="0" t="s">
        <x:v>74</x:v>
      </x:c>
      <x:c r="F6318" s="0" t="s">
        <x:v>20</x:v>
      </x:c>
      <x:c r="G6318" s="0" t="n">
        <x:v>100</x:v>
      </x:c>
      <x:c r="H6318" s="4" t="n">
        <x:v>49.728</x:v>
      </x:c>
      <x:c r="I6318" s="4" t="n">
        <x:v>100</x:v>
      </x:c>
      <x:c r="J6318" s="4" t="n">
        <x:v>0.497</x:v>
      </x:c>
      <x:c r="K6318" s="4">
        <x:f>I6318*J6318</x:f>
      </x:c>
      <x:c r="L6318" s="4" t="n">
        <x:v>144.697</x:v>
      </x:c>
      <x:c r="M6318" s="5">
        <x:f>J6318/2.832*100</x:f>
      </x:c>
      <x:c r="N6318" s="6">
        <x:f>M6318*L6318/100</x:f>
      </x:c>
      <x:c r="O6318" s="6">
        <x:f>H6318-N6318</x:f>
      </x:c>
    </x:row>
    <x:row r="6319" spans="1:25">
      <x:c r="A6319" s="0" t="s">
        <x:v>48</x:v>
      </x:c>
      <x:c r="B6319" s="0" t="n">
        <x:v>3457</x:v>
      </x:c>
      <x:c r="C6319" s="0" t="s">
        <x:v>21</x:v>
      </x:c>
      <x:c r="D6319" s="0" t="s">
        <x:v>33</x:v>
      </x:c>
      <x:c r="E6319" s="0" t="s">
        <x:v>73</x:v>
      </x:c>
      <x:c r="F6319" s="0" t="s">
        <x:v>26</x:v>
      </x:c>
      <x:c r="G6319" s="0" t="n">
        <x:v>100</x:v>
      </x:c>
      <x:c r="H6319" s="4" t="n">
        <x:v>13.5</x:v>
      </x:c>
      <x:c r="I6319" s="4" t="n">
        <x:v>100</x:v>
      </x:c>
      <x:c r="J6319" s="4" t="n">
        <x:v>0.078</x:v>
      </x:c>
      <x:c r="K6319" s="4">
        <x:f>I6319*J6319</x:f>
      </x:c>
      <x:c r="L6319" s="4" t="n">
        <x:v>144.697</x:v>
      </x:c>
      <x:c r="M6319" s="5">
        <x:f>J6319/2.832*100</x:f>
      </x:c>
      <x:c r="N6319" s="6">
        <x:f>M6319*L6319/100</x:f>
      </x:c>
      <x:c r="O6319" s="6">
        <x:f>H6319-N6319</x:f>
      </x:c>
    </x:row>
    <x:row r="6320" spans="1:25">
      <x:c r="A6320" s="0" t="s">
        <x:v>48</x:v>
      </x:c>
      <x:c r="B6320" s="0" t="n">
        <x:v>3457</x:v>
      </x:c>
      <x:c r="C6320" s="0" t="s">
        <x:v>21</x:v>
      </x:c>
      <x:c r="D6320" s="0" t="s">
        <x:v>36</x:v>
      </x:c>
      <x:c r="E6320" s="0" t="s">
        <x:v>75</x:v>
      </x:c>
      <x:c r="F6320" s="0" t="s">
        <x:v>26</x:v>
      </x:c>
      <x:c r="G6320" s="0" t="n">
        <x:v>100</x:v>
      </x:c>
      <x:c r="H6320" s="4" t="n">
        <x:v>57.301</x:v>
      </x:c>
      <x:c r="I6320" s="4" t="n">
        <x:v>100</x:v>
      </x:c>
      <x:c r="J6320" s="4" t="n">
        <x:v>0.42</x:v>
      </x:c>
      <x:c r="K6320" s="4">
        <x:f>I6320*J6320</x:f>
      </x:c>
      <x:c r="L6320" s="4" t="n">
        <x:v>144.697</x:v>
      </x:c>
      <x:c r="M6320" s="5">
        <x:f>J6320/2.832*100</x:f>
      </x:c>
      <x:c r="N6320" s="6">
        <x:f>M6320*L6320/100</x:f>
      </x:c>
      <x:c r="O6320" s="6">
        <x:f>H6320-N6320</x:f>
      </x:c>
    </x:row>
    <x:row r="6321" spans="1:25">
      <x:c r="A6321" s="0" t="s">
        <x:v>48</x:v>
      </x:c>
      <x:c r="B6321" s="0" t="n">
        <x:v>3457</x:v>
      </x:c>
      <x:c r="C6321" s="0" t="s">
        <x:v>21</x:v>
      </x:c>
      <x:c r="D6321" s="0" t="s">
        <x:v>36</x:v>
      </x:c>
      <x:c r="E6321" s="0" t="s">
        <x:v>76</x:v>
      </x:c>
      <x:c r="F6321" s="0" t="s">
        <x:v>26</x:v>
      </x:c>
      <x:c r="G6321" s="0" t="n">
        <x:v>100</x:v>
      </x:c>
      <x:c r="H6321" s="4" t="n">
        <x:v>50.103</x:v>
      </x:c>
      <x:c r="I6321" s="4" t="n">
        <x:v>100</x:v>
      </x:c>
      <x:c r="J6321" s="4" t="n">
        <x:v>0.42</x:v>
      </x:c>
      <x:c r="K6321" s="4">
        <x:f>I6321*J6321</x:f>
      </x:c>
      <x:c r="L6321" s="4" t="n">
        <x:v>144.697</x:v>
      </x:c>
      <x:c r="M6321" s="5">
        <x:f>J6321/2.832*100</x:f>
      </x:c>
      <x:c r="N6321" s="6">
        <x:f>M6321*L6321/100</x:f>
      </x:c>
      <x:c r="O6321" s="6">
        <x:f>H6321-N6321</x:f>
      </x:c>
    </x:row>
    <x:row r="6322" spans="1:25">
      <x:c r="A6322" s="0" t="s">
        <x:v>92</x:v>
      </x:c>
      <x:c r="B6322" s="0" t="n">
        <x:v>3458</x:v>
      </x:c>
      <x:c r="C6322" s="0" t="s">
        <x:v>21</x:v>
      </x:c>
      <x:c r="D6322" s="0" t="s">
        <x:v>33</x:v>
      </x:c>
      <x:c r="E6322" s="0" t="s">
        <x:v>73</x:v>
      </x:c>
      <x:c r="F6322" s="0" t="s">
        <x:v>20</x:v>
      </x:c>
      <x:c r="G6322" s="0" t="n">
        <x:v>173</x:v>
      </x:c>
      <x:c r="H6322" s="4" t="n">
        <x:v>46.018</x:v>
      </x:c>
      <x:c r="I6322" s="4" t="n">
        <x:v>173</x:v>
      </x:c>
      <x:c r="J6322" s="4" t="n">
        <x:v>0.266</x:v>
      </x:c>
      <x:c r="K6322" s="4">
        <x:f>I6322*J6322</x:f>
      </x:c>
      <x:c r="L6322" s="4" t="n">
        <x:v>249.295</x:v>
      </x:c>
      <x:c r="M6322" s="5">
        <x:f>J6322/1.766*100</x:f>
      </x:c>
      <x:c r="N6322" s="6">
        <x:f>M6322*L6322/100</x:f>
      </x:c>
      <x:c r="O6322" s="6">
        <x:f>H6322-N6322</x:f>
      </x:c>
    </x:row>
    <x:row r="6323" spans="1:25">
      <x:c r="A6323" s="0" t="s">
        <x:v>92</x:v>
      </x:c>
      <x:c r="B6323" s="0" t="n">
        <x:v>3458</x:v>
      </x:c>
      <x:c r="C6323" s="0" t="s">
        <x:v>21</x:v>
      </x:c>
      <x:c r="D6323" s="0" t="s">
        <x:v>22</x:v>
      </x:c>
      <x:c r="E6323" s="0" t="s">
        <x:v>74</x:v>
      </x:c>
      <x:c r="F6323" s="0" t="s">
        <x:v>20</x:v>
      </x:c>
      <x:c r="G6323" s="0" t="n">
        <x:v>173</x:v>
      </x:c>
      <x:c r="H6323" s="4" t="n">
        <x:v>50.4</x:v>
      </x:c>
      <x:c r="I6323" s="4" t="n">
        <x:v>173</x:v>
      </x:c>
      <x:c r="J6323" s="4" t="n">
        <x:v>0.291</x:v>
      </x:c>
      <x:c r="K6323" s="4">
        <x:f>I6323*J6323</x:f>
      </x:c>
      <x:c r="L6323" s="4" t="n">
        <x:v>249.295</x:v>
      </x:c>
      <x:c r="M6323" s="5">
        <x:f>J6323/1.766*100</x:f>
      </x:c>
      <x:c r="N6323" s="6">
        <x:f>M6323*L6323/100</x:f>
      </x:c>
      <x:c r="O6323" s="6">
        <x:f>H6323-N6323</x:f>
      </x:c>
    </x:row>
    <x:row r="6324" spans="1:25">
      <x:c r="A6324" s="0" t="s">
        <x:v>92</x:v>
      </x:c>
      <x:c r="B6324" s="0" t="n">
        <x:v>3458</x:v>
      </x:c>
      <x:c r="C6324" s="0" t="s">
        <x:v>21</x:v>
      </x:c>
      <x:c r="D6324" s="0" t="s">
        <x:v>22</x:v>
      </x:c>
      <x:c r="E6324" s="0" t="s">
        <x:v>74</x:v>
      </x:c>
      <x:c r="F6324" s="0" t="s">
        <x:v>20</x:v>
      </x:c>
      <x:c r="G6324" s="0" t="n">
        <x:v>173</x:v>
      </x:c>
      <x:c r="H6324" s="4" t="n">
        <x:v>50.4</x:v>
      </x:c>
      <x:c r="I6324" s="4" t="n">
        <x:v>173</x:v>
      </x:c>
      <x:c r="J6324" s="4" t="n">
        <x:v>0.291</x:v>
      </x:c>
      <x:c r="K6324" s="4">
        <x:f>I6324*J6324</x:f>
      </x:c>
      <x:c r="L6324" s="4" t="n">
        <x:v>249.295</x:v>
      </x:c>
      <x:c r="M6324" s="5">
        <x:f>J6324/1.766*100</x:f>
      </x:c>
      <x:c r="N6324" s="6">
        <x:f>M6324*L6324/100</x:f>
      </x:c>
      <x:c r="O6324" s="6">
        <x:f>H6324-N6324</x:f>
      </x:c>
    </x:row>
    <x:row r="6325" spans="1:25">
      <x:c r="A6325" s="0" t="s">
        <x:v>92</x:v>
      </x:c>
      <x:c r="B6325" s="0" t="n">
        <x:v>3458</x:v>
      </x:c>
      <x:c r="C6325" s="0" t="s">
        <x:v>21</x:v>
      </x:c>
      <x:c r="D6325" s="0" t="s">
        <x:v>33</x:v>
      </x:c>
      <x:c r="E6325" s="0" t="s">
        <x:v>73</x:v>
      </x:c>
      <x:c r="F6325" s="0" t="s">
        <x:v>26</x:v>
      </x:c>
      <x:c r="G6325" s="0" t="n">
        <x:v>173</x:v>
      </x:c>
      <x:c r="H6325" s="4" t="n">
        <x:v>13.5</x:v>
      </x:c>
      <x:c r="I6325" s="4" t="n">
        <x:v>173</x:v>
      </x:c>
      <x:c r="J6325" s="4" t="n">
        <x:v>0.078</x:v>
      </x:c>
      <x:c r="K6325" s="4">
        <x:f>I6325*J6325</x:f>
      </x:c>
      <x:c r="L6325" s="4" t="n">
        <x:v>249.295</x:v>
      </x:c>
      <x:c r="M6325" s="5">
        <x:f>J6325/1.766*100</x:f>
      </x:c>
      <x:c r="N6325" s="6">
        <x:f>M6325*L6325/100</x:f>
      </x:c>
      <x:c r="O6325" s="6">
        <x:f>H6325-N6325</x:f>
      </x:c>
    </x:row>
    <x:row r="6326" spans="1:25">
      <x:c r="A6326" s="0" t="s">
        <x:v>92</x:v>
      </x:c>
      <x:c r="B6326" s="0" t="n">
        <x:v>3458</x:v>
      </x:c>
      <x:c r="C6326" s="0" t="s">
        <x:v>21</x:v>
      </x:c>
      <x:c r="D6326" s="0" t="s">
        <x:v>36</x:v>
      </x:c>
      <x:c r="E6326" s="0" t="s">
        <x:v>75</x:v>
      </x:c>
      <x:c r="F6326" s="0" t="s">
        <x:v>26</x:v>
      </x:c>
      <x:c r="G6326" s="0" t="n">
        <x:v>173</x:v>
      </x:c>
      <x:c r="H6326" s="4" t="n">
        <x:v>72.66</x:v>
      </x:c>
      <x:c r="I6326" s="4" t="n">
        <x:v>173</x:v>
      </x:c>
      <x:c r="J6326" s="4" t="n">
        <x:v>0.42</x:v>
      </x:c>
      <x:c r="K6326" s="4">
        <x:f>I6326*J6326</x:f>
      </x:c>
      <x:c r="L6326" s="4" t="n">
        <x:v>249.295</x:v>
      </x:c>
      <x:c r="M6326" s="5">
        <x:f>J6326/1.766*100</x:f>
      </x:c>
      <x:c r="N6326" s="6">
        <x:f>M6326*L6326/100</x:f>
      </x:c>
      <x:c r="O6326" s="6">
        <x:f>H6326-N6326</x:f>
      </x:c>
    </x:row>
    <x:row r="6327" spans="1:25">
      <x:c r="A6327" s="0" t="s">
        <x:v>92</x:v>
      </x:c>
      <x:c r="B6327" s="0" t="n">
        <x:v>3458</x:v>
      </x:c>
      <x:c r="C6327" s="0" t="s">
        <x:v>21</x:v>
      </x:c>
      <x:c r="D6327" s="0" t="s">
        <x:v>36</x:v>
      </x:c>
      <x:c r="E6327" s="0" t="s">
        <x:v>76</x:v>
      </x:c>
      <x:c r="F6327" s="0" t="s">
        <x:v>26</x:v>
      </x:c>
      <x:c r="G6327" s="0" t="n">
        <x:v>173</x:v>
      </x:c>
      <x:c r="H6327" s="4" t="n">
        <x:v>72.66</x:v>
      </x:c>
      <x:c r="I6327" s="4" t="n">
        <x:v>173</x:v>
      </x:c>
      <x:c r="J6327" s="4" t="n">
        <x:v>0.42</x:v>
      </x:c>
      <x:c r="K6327" s="4">
        <x:f>I6327*J6327</x:f>
      </x:c>
      <x:c r="L6327" s="4" t="n">
        <x:v>249.295</x:v>
      </x:c>
      <x:c r="M6327" s="5">
        <x:f>J6327/1.766*100</x:f>
      </x:c>
      <x:c r="N6327" s="6">
        <x:f>M6327*L6327/100</x:f>
      </x:c>
      <x:c r="O6327" s="6">
        <x:f>H6327-N6327</x:f>
      </x:c>
    </x:row>
    <x:row r="6328" spans="1:25">
      <x:c r="A6328" s="0" t="s">
        <x:v>119</x:v>
      </x:c>
      <x:c r="B6328" s="0" t="n">
        <x:v>3459</x:v>
      </x:c>
      <x:c r="C6328" s="0" t="s">
        <x:v>21</x:v>
      </x:c>
      <x:c r="D6328" s="0" t="s">
        <x:v>33</x:v>
      </x:c>
      <x:c r="E6328" s="0" t="s">
        <x:v>34</x:v>
      </x:c>
      <x:c r="F6328" s="0" t="s">
        <x:v>20</x:v>
      </x:c>
      <x:c r="G6328" s="0" t="n">
        <x:v>173</x:v>
      </x:c>
      <x:c r="H6328" s="4" t="n">
        <x:v>46.018</x:v>
      </x:c>
      <x:c r="I6328" s="4" t="n">
        <x:v>173</x:v>
      </x:c>
      <x:c r="J6328" s="4" t="n">
        <x:v>0.266</x:v>
      </x:c>
      <x:c r="K6328" s="4">
        <x:f>I6328*J6328</x:f>
      </x:c>
      <x:c r="L6328" s="4" t="n">
        <x:v>244.926</x:v>
      </x:c>
      <x:c r="M6328" s="5">
        <x:f>J6328/1.475*100</x:f>
      </x:c>
      <x:c r="N6328" s="6">
        <x:f>M6328*L6328/100</x:f>
      </x:c>
      <x:c r="O6328" s="6">
        <x:f>H6328-N6328</x:f>
      </x:c>
    </x:row>
    <x:row r="6329" spans="1:25">
      <x:c r="A6329" s="0" t="s">
        <x:v>119</x:v>
      </x:c>
      <x:c r="B6329" s="0" t="n">
        <x:v>3459</x:v>
      </x:c>
      <x:c r="C6329" s="0" t="s">
        <x:v>21</x:v>
      </x:c>
      <x:c r="D6329" s="0" t="s">
        <x:v>22</x:v>
      </x:c>
      <x:c r="E6329" s="0" t="s">
        <x:v>35</x:v>
      </x:c>
      <x:c r="F6329" s="0" t="s">
        <x:v>20</x:v>
      </x:c>
      <x:c r="G6329" s="0" t="n">
        <x:v>173</x:v>
      </x:c>
      <x:c r="H6329" s="4" t="n">
        <x:v>50.4</x:v>
      </x:c>
      <x:c r="I6329" s="4" t="n">
        <x:v>173</x:v>
      </x:c>
      <x:c r="J6329" s="4" t="n">
        <x:v>0.291</x:v>
      </x:c>
      <x:c r="K6329" s="4">
        <x:f>I6329*J6329</x:f>
      </x:c>
      <x:c r="L6329" s="4" t="n">
        <x:v>244.926</x:v>
      </x:c>
      <x:c r="M6329" s="5">
        <x:f>J6329/1.475*100</x:f>
      </x:c>
      <x:c r="N6329" s="6">
        <x:f>M6329*L6329/100</x:f>
      </x:c>
      <x:c r="O6329" s="6">
        <x:f>H6329-N6329</x:f>
      </x:c>
    </x:row>
    <x:row r="6330" spans="1:25">
      <x:c r="A6330" s="0" t="s">
        <x:v>119</x:v>
      </x:c>
      <x:c r="B6330" s="0" t="n">
        <x:v>3459</x:v>
      </x:c>
      <x:c r="C6330" s="0" t="s">
        <x:v>21</x:v>
      </x:c>
      <x:c r="D6330" s="0" t="s">
        <x:v>33</x:v>
      </x:c>
      <x:c r="E6330" s="0" t="s">
        <x:v>34</x:v>
      </x:c>
      <x:c r="F6330" s="0" t="s">
        <x:v>26</x:v>
      </x:c>
      <x:c r="G6330" s="0" t="n">
        <x:v>173</x:v>
      </x:c>
      <x:c r="H6330" s="4" t="n">
        <x:v>13.5</x:v>
      </x:c>
      <x:c r="I6330" s="4" t="n">
        <x:v>173</x:v>
      </x:c>
      <x:c r="J6330" s="4" t="n">
        <x:v>0.078</x:v>
      </x:c>
      <x:c r="K6330" s="4">
        <x:f>I6330*J6330</x:f>
      </x:c>
      <x:c r="L6330" s="4" t="n">
        <x:v>244.926</x:v>
      </x:c>
      <x:c r="M6330" s="5">
        <x:f>J6330/1.475*100</x:f>
      </x:c>
      <x:c r="N6330" s="6">
        <x:f>M6330*L6330/100</x:f>
      </x:c>
      <x:c r="O6330" s="6">
        <x:f>H6330-N6330</x:f>
      </x:c>
    </x:row>
    <x:row r="6331" spans="1:25">
      <x:c r="A6331" s="0" t="s">
        <x:v>119</x:v>
      </x:c>
      <x:c r="B6331" s="0" t="n">
        <x:v>3459</x:v>
      </x:c>
      <x:c r="C6331" s="0" t="s">
        <x:v>21</x:v>
      </x:c>
      <x:c r="D6331" s="0" t="s">
        <x:v>36</x:v>
      </x:c>
      <x:c r="E6331" s="0" t="s">
        <x:v>37</x:v>
      </x:c>
      <x:c r="F6331" s="0" t="s">
        <x:v>26</x:v>
      </x:c>
      <x:c r="G6331" s="0" t="n">
        <x:v>173</x:v>
      </x:c>
      <x:c r="H6331" s="4" t="n">
        <x:v>72.66</x:v>
      </x:c>
      <x:c r="I6331" s="4" t="n">
        <x:v>173</x:v>
      </x:c>
      <x:c r="J6331" s="4" t="n">
        <x:v>0.42</x:v>
      </x:c>
      <x:c r="K6331" s="4">
        <x:f>I6331*J6331</x:f>
      </x:c>
      <x:c r="L6331" s="4" t="n">
        <x:v>244.926</x:v>
      </x:c>
      <x:c r="M6331" s="5">
        <x:f>J6331/1.475*100</x:f>
      </x:c>
      <x:c r="N6331" s="6">
        <x:f>M6331*L6331/100</x:f>
      </x:c>
      <x:c r="O6331" s="6">
        <x:f>H6331-N6331</x:f>
      </x:c>
    </x:row>
    <x:row r="6332" spans="1:25">
      <x:c r="A6332" s="0" t="s">
        <x:v>119</x:v>
      </x:c>
      <x:c r="B6332" s="0" t="n">
        <x:v>3459</x:v>
      </x:c>
      <x:c r="C6332" s="0" t="s">
        <x:v>21</x:v>
      </x:c>
      <x:c r="D6332" s="0" t="s">
        <x:v>36</x:v>
      </x:c>
      <x:c r="E6332" s="0" t="s">
        <x:v>38</x:v>
      </x:c>
      <x:c r="F6332" s="0" t="s">
        <x:v>26</x:v>
      </x:c>
      <x:c r="G6332" s="0" t="n">
        <x:v>173</x:v>
      </x:c>
      <x:c r="H6332" s="4" t="n">
        <x:v>72.661</x:v>
      </x:c>
      <x:c r="I6332" s="4" t="n">
        <x:v>173</x:v>
      </x:c>
      <x:c r="J6332" s="4" t="n">
        <x:v>0.42</x:v>
      </x:c>
      <x:c r="K6332" s="4">
        <x:f>I6332*J6332</x:f>
      </x:c>
      <x:c r="L6332" s="4" t="n">
        <x:v>244.926</x:v>
      </x:c>
      <x:c r="M6332" s="5">
        <x:f>J6332/1.475*100</x:f>
      </x:c>
      <x:c r="N6332" s="6">
        <x:f>M6332*L6332/100</x:f>
      </x:c>
      <x:c r="O6332" s="6">
        <x:f>H6332-N6332</x:f>
      </x:c>
    </x:row>
    <x:row r="6333" spans="1:25">
      <x:c r="A6333" s="0" t="s">
        <x:v>108</x:v>
      </x:c>
      <x:c r="B6333" s="0" t="n">
        <x:v>3460</x:v>
      </x:c>
      <x:c r="C6333" s="0" t="s">
        <x:v>21</x:v>
      </x:c>
      <x:c r="D6333" s="0" t="s">
        <x:v>33</x:v>
      </x:c>
      <x:c r="E6333" s="0" t="s">
        <x:v>34</x:v>
      </x:c>
      <x:c r="F6333" s="0" t="s">
        <x:v>20</x:v>
      </x:c>
      <x:c r="G6333" s="0" t="n">
        <x:v>173</x:v>
      </x:c>
      <x:c r="H6333" s="4" t="n">
        <x:v>46.018</x:v>
      </x:c>
      <x:c r="I6333" s="4" t="n">
        <x:v>173</x:v>
      </x:c>
      <x:c r="J6333" s="4" t="n">
        <x:v>0.266</x:v>
      </x:c>
      <x:c r="K6333" s="4">
        <x:f>I6333*J6333</x:f>
      </x:c>
      <x:c r="L6333" s="4" t="n">
        <x:v>251.51</x:v>
      </x:c>
      <x:c r="M6333" s="5">
        <x:f>J6333/2.057*100</x:f>
      </x:c>
      <x:c r="N6333" s="6">
        <x:f>M6333*L6333/100</x:f>
      </x:c>
      <x:c r="O6333" s="6">
        <x:f>H6333-N6333</x:f>
      </x:c>
    </x:row>
    <x:row r="6334" spans="1:25">
      <x:c r="A6334" s="0" t="s">
        <x:v>108</x:v>
      </x:c>
      <x:c r="B6334" s="0" t="n">
        <x:v>3460</x:v>
      </x:c>
      <x:c r="C6334" s="0" t="s">
        <x:v>21</x:v>
      </x:c>
      <x:c r="D6334" s="0" t="s">
        <x:v>22</x:v>
      </x:c>
      <x:c r="E6334" s="0" t="s">
        <x:v>35</x:v>
      </x:c>
      <x:c r="F6334" s="0" t="s">
        <x:v>20</x:v>
      </x:c>
      <x:c r="G6334" s="0" t="n">
        <x:v>173</x:v>
      </x:c>
      <x:c r="H6334" s="4" t="n">
        <x:v>50.4</x:v>
      </x:c>
      <x:c r="I6334" s="4" t="n">
        <x:v>173</x:v>
      </x:c>
      <x:c r="J6334" s="4" t="n">
        <x:v>0.291</x:v>
      </x:c>
      <x:c r="K6334" s="4">
        <x:f>I6334*J6334</x:f>
      </x:c>
      <x:c r="L6334" s="4" t="n">
        <x:v>251.51</x:v>
      </x:c>
      <x:c r="M6334" s="5">
        <x:f>J6334/2.057*100</x:f>
      </x:c>
      <x:c r="N6334" s="6">
        <x:f>M6334*L6334/100</x:f>
      </x:c>
      <x:c r="O6334" s="6">
        <x:f>H6334-N6334</x:f>
      </x:c>
    </x:row>
    <x:row r="6335" spans="1:25">
      <x:c r="A6335" s="0" t="s">
        <x:v>108</x:v>
      </x:c>
      <x:c r="B6335" s="0" t="n">
        <x:v>3460</x:v>
      </x:c>
      <x:c r="C6335" s="0" t="s">
        <x:v>21</x:v>
      </x:c>
      <x:c r="D6335" s="0" t="s">
        <x:v>22</x:v>
      </x:c>
      <x:c r="E6335" s="0" t="s">
        <x:v>35</x:v>
      </x:c>
      <x:c r="F6335" s="0" t="s">
        <x:v>20</x:v>
      </x:c>
      <x:c r="G6335" s="0" t="n">
        <x:v>173</x:v>
      </x:c>
      <x:c r="H6335" s="4" t="n">
        <x:v>50.4</x:v>
      </x:c>
      <x:c r="I6335" s="4" t="n">
        <x:v>173</x:v>
      </x:c>
      <x:c r="J6335" s="4" t="n">
        <x:v>0.291</x:v>
      </x:c>
      <x:c r="K6335" s="4">
        <x:f>I6335*J6335</x:f>
      </x:c>
      <x:c r="L6335" s="4" t="n">
        <x:v>251.51</x:v>
      </x:c>
      <x:c r="M6335" s="5">
        <x:f>J6335/2.057*100</x:f>
      </x:c>
      <x:c r="N6335" s="6">
        <x:f>M6335*L6335/100</x:f>
      </x:c>
      <x:c r="O6335" s="6">
        <x:f>H6335-N6335</x:f>
      </x:c>
    </x:row>
    <x:row r="6336" spans="1:25">
      <x:c r="A6336" s="0" t="s">
        <x:v>108</x:v>
      </x:c>
      <x:c r="B6336" s="0" t="n">
        <x:v>3460</x:v>
      </x:c>
      <x:c r="C6336" s="0" t="s">
        <x:v>21</x:v>
      </x:c>
      <x:c r="D6336" s="0" t="s">
        <x:v>22</x:v>
      </x:c>
      <x:c r="E6336" s="0" t="s">
        <x:v>35</x:v>
      </x:c>
      <x:c r="F6336" s="0" t="s">
        <x:v>20</x:v>
      </x:c>
      <x:c r="G6336" s="0" t="n">
        <x:v>173</x:v>
      </x:c>
      <x:c r="H6336" s="4" t="n">
        <x:v>50.4</x:v>
      </x:c>
      <x:c r="I6336" s="4" t="n">
        <x:v>173</x:v>
      </x:c>
      <x:c r="J6336" s="4" t="n">
        <x:v>0.291</x:v>
      </x:c>
      <x:c r="K6336" s="4">
        <x:f>I6336*J6336</x:f>
      </x:c>
      <x:c r="L6336" s="4" t="n">
        <x:v>251.51</x:v>
      </x:c>
      <x:c r="M6336" s="5">
        <x:f>J6336/2.057*100</x:f>
      </x:c>
      <x:c r="N6336" s="6">
        <x:f>M6336*L6336/100</x:f>
      </x:c>
      <x:c r="O6336" s="6">
        <x:f>H6336-N6336</x:f>
      </x:c>
    </x:row>
    <x:row r="6337" spans="1:25">
      <x:c r="A6337" s="0" t="s">
        <x:v>108</x:v>
      </x:c>
      <x:c r="B6337" s="0" t="n">
        <x:v>3460</x:v>
      </x:c>
      <x:c r="C6337" s="0" t="s">
        <x:v>21</x:v>
      </x:c>
      <x:c r="D6337" s="0" t="s">
        <x:v>33</x:v>
      </x:c>
      <x:c r="E6337" s="0" t="s">
        <x:v>34</x:v>
      </x:c>
      <x:c r="F6337" s="0" t="s">
        <x:v>26</x:v>
      </x:c>
      <x:c r="G6337" s="0" t="n">
        <x:v>173</x:v>
      </x:c>
      <x:c r="H6337" s="4" t="n">
        <x:v>13.495</x:v>
      </x:c>
      <x:c r="I6337" s="4" t="n">
        <x:v>173</x:v>
      </x:c>
      <x:c r="J6337" s="4" t="n">
        <x:v>0.078</x:v>
      </x:c>
      <x:c r="K6337" s="4">
        <x:f>I6337*J6337</x:f>
      </x:c>
      <x:c r="L6337" s="4" t="n">
        <x:v>251.51</x:v>
      </x:c>
      <x:c r="M6337" s="5">
        <x:f>J6337/2.057*100</x:f>
      </x:c>
      <x:c r="N6337" s="6">
        <x:f>M6337*L6337/100</x:f>
      </x:c>
      <x:c r="O6337" s="6">
        <x:f>H6337-N6337</x:f>
      </x:c>
    </x:row>
    <x:row r="6338" spans="1:25">
      <x:c r="A6338" s="0" t="s">
        <x:v>108</x:v>
      </x:c>
      <x:c r="B6338" s="0" t="n">
        <x:v>3460</x:v>
      </x:c>
      <x:c r="C6338" s="0" t="s">
        <x:v>21</x:v>
      </x:c>
      <x:c r="D6338" s="0" t="s">
        <x:v>36</x:v>
      </x:c>
      <x:c r="E6338" s="0" t="s">
        <x:v>37</x:v>
      </x:c>
      <x:c r="F6338" s="0" t="s">
        <x:v>26</x:v>
      </x:c>
      <x:c r="G6338" s="0" t="n">
        <x:v>173</x:v>
      </x:c>
      <x:c r="H6338" s="4" t="n">
        <x:v>72.66</x:v>
      </x:c>
      <x:c r="I6338" s="4" t="n">
        <x:v>173</x:v>
      </x:c>
      <x:c r="J6338" s="4" t="n">
        <x:v>0.42</x:v>
      </x:c>
      <x:c r="K6338" s="4">
        <x:f>I6338*J6338</x:f>
      </x:c>
      <x:c r="L6338" s="4" t="n">
        <x:v>251.51</x:v>
      </x:c>
      <x:c r="M6338" s="5">
        <x:f>J6338/2.057*100</x:f>
      </x:c>
      <x:c r="N6338" s="6">
        <x:f>M6338*L6338/100</x:f>
      </x:c>
      <x:c r="O6338" s="6">
        <x:f>H6338-N6338</x:f>
      </x:c>
    </x:row>
    <x:row r="6339" spans="1:25">
      <x:c r="A6339" s="0" t="s">
        <x:v>108</x:v>
      </x:c>
      <x:c r="B6339" s="0" t="n">
        <x:v>3460</x:v>
      </x:c>
      <x:c r="C6339" s="0" t="s">
        <x:v>21</x:v>
      </x:c>
      <x:c r="D6339" s="0" t="s">
        <x:v>36</x:v>
      </x:c>
      <x:c r="E6339" s="0" t="s">
        <x:v>38</x:v>
      </x:c>
      <x:c r="F6339" s="0" t="s">
        <x:v>26</x:v>
      </x:c>
      <x:c r="G6339" s="0" t="n">
        <x:v>173</x:v>
      </x:c>
      <x:c r="H6339" s="4" t="n">
        <x:v>72.66</x:v>
      </x:c>
      <x:c r="I6339" s="4" t="n">
        <x:v>173</x:v>
      </x:c>
      <x:c r="J6339" s="4" t="n">
        <x:v>0.42</x:v>
      </x:c>
      <x:c r="K6339" s="4">
        <x:f>I6339*J6339</x:f>
      </x:c>
      <x:c r="L6339" s="4" t="n">
        <x:v>251.51</x:v>
      </x:c>
      <x:c r="M6339" s="5">
        <x:f>J6339/2.057*100</x:f>
      </x:c>
      <x:c r="N6339" s="6">
        <x:f>M6339*L6339/100</x:f>
      </x:c>
      <x:c r="O6339" s="6">
        <x:f>H6339-N6339</x:f>
      </x:c>
    </x:row>
    <x:row r="6340" spans="1:25">
      <x:c r="A6340" s="0" t="s">
        <x:v>49</x:v>
      </x:c>
      <x:c r="B6340" s="0" t="n">
        <x:v>3464</x:v>
      </x:c>
      <x:c r="C6340" s="0" t="s">
        <x:v>21</x:v>
      </x:c>
      <x:c r="D6340" s="0" t="s">
        <x:v>22</x:v>
      </x:c>
      <x:c r="E6340" s="0" t="s">
        <x:v>23</x:v>
      </x:c>
      <x:c r="F6340" s="0" t="s">
        <x:v>20</x:v>
      </x:c>
      <x:c r="G6340" s="0" t="n">
        <x:v>117</x:v>
      </x:c>
      <x:c r="H6340" s="4" t="n">
        <x:v>39.897</x:v>
      </x:c>
      <x:c r="I6340" s="4" t="n">
        <x:v>117</x:v>
      </x:c>
      <x:c r="J6340" s="4" t="n">
        <x:v>0.341</x:v>
      </x:c>
      <x:c r="K6340" s="4">
        <x:f>I6340*J6340</x:f>
      </x:c>
      <x:c r="L6340" s="4" t="n">
        <x:v>252.896</x:v>
      </x:c>
      <x:c r="M6340" s="5">
        <x:f>J6340/2.492*100</x:f>
      </x:c>
      <x:c r="N6340" s="6">
        <x:f>M6340*L6340/100</x:f>
      </x:c>
      <x:c r="O6340" s="6">
        <x:f>H6340-N6340</x:f>
      </x:c>
    </x:row>
    <x:row r="6341" spans="1:25">
      <x:c r="A6341" s="0" t="s">
        <x:v>49</x:v>
      </x:c>
      <x:c r="B6341" s="0" t="n">
        <x:v>3464</x:v>
      </x:c>
      <x:c r="C6341" s="0" t="s">
        <x:v>21</x:v>
      </x:c>
      <x:c r="D6341" s="0" t="s">
        <x:v>22</x:v>
      </x:c>
      <x:c r="E6341" s="0" t="s">
        <x:v>23</x:v>
      </x:c>
      <x:c r="F6341" s="0" t="s">
        <x:v>20</x:v>
      </x:c>
      <x:c r="G6341" s="0" t="n">
        <x:v>117</x:v>
      </x:c>
      <x:c r="H6341" s="4" t="n">
        <x:v>43.384</x:v>
      </x:c>
      <x:c r="I6341" s="4" t="n">
        <x:v>117</x:v>
      </x:c>
      <x:c r="J6341" s="4" t="n">
        <x:v>0.371</x:v>
      </x:c>
      <x:c r="K6341" s="4">
        <x:f>I6341*J6341</x:f>
      </x:c>
      <x:c r="L6341" s="4" t="n">
        <x:v>252.896</x:v>
      </x:c>
      <x:c r="M6341" s="5">
        <x:f>J6341/2.492*100</x:f>
      </x:c>
      <x:c r="N6341" s="6">
        <x:f>M6341*L6341/100</x:f>
      </x:c>
      <x:c r="O6341" s="6">
        <x:f>H6341-N6341</x:f>
      </x:c>
    </x:row>
    <x:row r="6342" spans="1:25">
      <x:c r="A6342" s="0" t="s">
        <x:v>49</x:v>
      </x:c>
      <x:c r="B6342" s="0" t="n">
        <x:v>3464</x:v>
      </x:c>
      <x:c r="C6342" s="0" t="s">
        <x:v>21</x:v>
      </x:c>
      <x:c r="D6342" s="0" t="s">
        <x:v>28</x:v>
      </x:c>
      <x:c r="E6342" s="0" t="s">
        <x:v>19</x:v>
      </x:c>
      <x:c r="F6342" s="0" t="s">
        <x:v>26</x:v>
      </x:c>
      <x:c r="G6342" s="0" t="n">
        <x:v>117</x:v>
      </x:c>
      <x:c r="H6342" s="4" t="n">
        <x:v>30.422</x:v>
      </x:c>
      <x:c r="I6342" s="4" t="n">
        <x:v>117</x:v>
      </x:c>
      <x:c r="J6342" s="4" t="n">
        <x:v>0.26</x:v>
      </x:c>
      <x:c r="K6342" s="4">
        <x:f>I6342*J6342</x:f>
      </x:c>
      <x:c r="L6342" s="4" t="n">
        <x:v>252.896</x:v>
      </x:c>
      <x:c r="M6342" s="5">
        <x:f>J6342/2.492*100</x:f>
      </x:c>
      <x:c r="N6342" s="6">
        <x:f>M6342*L6342/100</x:f>
      </x:c>
      <x:c r="O6342" s="6">
        <x:f>H6342-N6342</x:f>
      </x:c>
    </x:row>
    <x:row r="6343" spans="1:25">
      <x:c r="A6343" s="0" t="s">
        <x:v>49</x:v>
      </x:c>
      <x:c r="B6343" s="0" t="n">
        <x:v>3464</x:v>
      </x:c>
      <x:c r="C6343" s="0" t="s">
        <x:v>21</x:v>
      </x:c>
      <x:c r="D6343" s="0" t="s">
        <x:v>28</x:v>
      </x:c>
      <x:c r="E6343" s="0" t="s">
        <x:v>23</x:v>
      </x:c>
      <x:c r="F6343" s="0" t="s">
        <x:v>26</x:v>
      </x:c>
      <x:c r="G6343" s="0" t="n">
        <x:v>117</x:v>
      </x:c>
      <x:c r="H6343" s="4" t="n">
        <x:v>177.84</x:v>
      </x:c>
      <x:c r="I6343" s="4" t="n">
        <x:v>117</x:v>
      </x:c>
      <x:c r="J6343" s="4" t="n">
        <x:v>1.52</x:v>
      </x:c>
      <x:c r="K6343" s="4">
        <x:f>I6343*J6343</x:f>
      </x:c>
      <x:c r="L6343" s="4" t="n">
        <x:v>252.896</x:v>
      </x:c>
      <x:c r="M6343" s="5">
        <x:f>J6343/2.492*100</x:f>
      </x:c>
      <x:c r="N6343" s="6">
        <x:f>M6343*L6343/100</x:f>
      </x:c>
      <x:c r="O6343" s="6">
        <x:f>H6343-N6343</x:f>
      </x:c>
    </x:row>
    <x:row r="6344" spans="1:25">
      <x:c r="A6344" s="0" t="s">
        <x:v>41</x:v>
      </x:c>
      <x:c r="B6344" s="0" t="n">
        <x:v>3465</x:v>
      </x:c>
      <x:c r="C6344" s="0" t="s">
        <x:v>21</x:v>
      </x:c>
      <x:c r="D6344" s="0" t="s">
        <x:v>42</x:v>
      </x:c>
      <x:c r="E6344" s="0" t="s">
        <x:v>44</x:v>
      </x:c>
      <x:c r="F6344" s="0" t="s">
        <x:v>20</x:v>
      </x:c>
      <x:c r="G6344" s="0" t="n">
        <x:v>100</x:v>
      </x:c>
      <x:c r="H6344" s="4" t="n">
        <x:v>30</x:v>
      </x:c>
      <x:c r="I6344" s="4" t="n">
        <x:v>100</x:v>
      </x:c>
      <x:c r="J6344" s="4" t="n">
        <x:v>0.3</x:v>
      </x:c>
      <x:c r="K6344" s="4">
        <x:f>I6344*J6344</x:f>
      </x:c>
      <x:c r="L6344" s="4" t="n">
        <x:v>352.887</x:v>
      </x:c>
      <x:c r="M6344" s="5">
        <x:f>J6344/3.83*100</x:f>
      </x:c>
      <x:c r="N6344" s="6">
        <x:f>M6344*L6344/100</x:f>
      </x:c>
      <x:c r="O6344" s="6">
        <x:f>H6344-N6344</x:f>
      </x:c>
    </x:row>
    <x:row r="6345" spans="1:25">
      <x:c r="A6345" s="0" t="s">
        <x:v>41</x:v>
      </x:c>
      <x:c r="B6345" s="0" t="n">
        <x:v>3465</x:v>
      </x:c>
      <x:c r="C6345" s="0" t="s">
        <x:v>21</x:v>
      </x:c>
      <x:c r="D6345" s="0" t="s">
        <x:v>42</x:v>
      </x:c>
      <x:c r="E6345" s="0" t="s">
        <x:v>43</x:v>
      </x:c>
      <x:c r="F6345" s="0" t="s">
        <x:v>20</x:v>
      </x:c>
      <x:c r="G6345" s="0" t="n">
        <x:v>100</x:v>
      </x:c>
      <x:c r="H6345" s="4" t="n">
        <x:v>30</x:v>
      </x:c>
      <x:c r="I6345" s="4" t="n">
        <x:v>100</x:v>
      </x:c>
      <x:c r="J6345" s="4" t="n">
        <x:v>0.3</x:v>
      </x:c>
      <x:c r="K6345" s="4">
        <x:f>I6345*J6345</x:f>
      </x:c>
      <x:c r="L6345" s="4" t="n">
        <x:v>352.887</x:v>
      </x:c>
      <x:c r="M6345" s="5">
        <x:f>J6345/3.83*100</x:f>
      </x:c>
      <x:c r="N6345" s="6">
        <x:f>M6345*L6345/100</x:f>
      </x:c>
      <x:c r="O6345" s="6">
        <x:f>H6345-N6345</x:f>
      </x:c>
    </x:row>
    <x:row r="6346" spans="1:25">
      <x:c r="A6346" s="0" t="s">
        <x:v>41</x:v>
      </x:c>
      <x:c r="B6346" s="0" t="n">
        <x:v>3465</x:v>
      </x:c>
      <x:c r="C6346" s="0" t="s">
        <x:v>21</x:v>
      </x:c>
      <x:c r="D6346" s="0" t="s">
        <x:v>33</x:v>
      </x:c>
      <x:c r="E6346" s="0" t="s">
        <x:v>45</x:v>
      </x:c>
      <x:c r="F6346" s="0" t="s">
        <x:v>26</x:v>
      </x:c>
      <x:c r="G6346" s="0" t="n">
        <x:v>100</x:v>
      </x:c>
      <x:c r="H6346" s="4" t="n">
        <x:v>147.978</x:v>
      </x:c>
      <x:c r="I6346" s="4" t="n">
        <x:v>100</x:v>
      </x:c>
      <x:c r="J6346" s="4" t="n">
        <x:v>1.48</x:v>
      </x:c>
      <x:c r="K6346" s="4">
        <x:f>I6346*J6346</x:f>
      </x:c>
      <x:c r="L6346" s="4" t="n">
        <x:v>352.887</x:v>
      </x:c>
      <x:c r="M6346" s="5">
        <x:f>J6346/3.83*100</x:f>
      </x:c>
      <x:c r="N6346" s="6">
        <x:f>M6346*L6346/100</x:f>
      </x:c>
      <x:c r="O6346" s="6">
        <x:f>H6346-N6346</x:f>
      </x:c>
    </x:row>
    <x:row r="6347" spans="1:25">
      <x:c r="A6347" s="0" t="s">
        <x:v>41</x:v>
      </x:c>
      <x:c r="B6347" s="0" t="n">
        <x:v>3465</x:v>
      </x:c>
      <x:c r="C6347" s="0" t="s">
        <x:v>21</x:v>
      </x:c>
      <x:c r="D6347" s="0" t="s">
        <x:v>150</x:v>
      </x:c>
      <x:c r="E6347" s="0" t="s">
        <x:v>46</x:v>
      </x:c>
      <x:c r="F6347" s="0" t="s">
        <x:v>26</x:v>
      </x:c>
      <x:c r="G6347" s="0" t="n">
        <x:v>100</x:v>
      </x:c>
      <x:c r="H6347" s="4" t="n">
        <x:v>175</x:v>
      </x:c>
      <x:c r="I6347" s="4" t="n">
        <x:v>100</x:v>
      </x:c>
      <x:c r="J6347" s="4" t="n">
        <x:v>1.75</x:v>
      </x:c>
      <x:c r="K6347" s="4">
        <x:f>I6347*J6347</x:f>
      </x:c>
      <x:c r="L6347" s="4" t="n">
        <x:v>352.887</x:v>
      </x:c>
      <x:c r="M6347" s="5">
        <x:f>J6347/3.83*100</x:f>
      </x:c>
      <x:c r="N6347" s="6">
        <x:f>M6347*L6347/100</x:f>
      </x:c>
      <x:c r="O6347" s="6">
        <x:f>H6347-N6347</x:f>
      </x:c>
    </x:row>
    <x:row r="6348" spans="1:25">
      <x:c r="A6348" s="0" t="s">
        <x:v>80</x:v>
      </x:c>
      <x:c r="B6348" s="0" t="n">
        <x:v>3466</x:v>
      </x:c>
      <x:c r="C6348" s="0" t="s">
        <x:v>21</x:v>
      </x:c>
      <x:c r="D6348" s="0" t="s">
        <x:v>42</x:v>
      </x:c>
      <x:c r="E6348" s="0" t="s">
        <x:v>43</x:v>
      </x:c>
      <x:c r="F6348" s="0" t="s">
        <x:v>20</x:v>
      </x:c>
      <x:c r="G6348" s="0" t="n">
        <x:v>100</x:v>
      </x:c>
      <x:c r="H6348" s="4" t="n">
        <x:v>30</x:v>
      </x:c>
      <x:c r="I6348" s="4" t="n">
        <x:v>100</x:v>
      </x:c>
      <x:c r="J6348" s="4" t="n">
        <x:v>0.3</x:v>
      </x:c>
      <x:c r="K6348" s="4">
        <x:f>I6348*J6348</x:f>
      </x:c>
      <x:c r="L6348" s="4" t="n">
        <x:v>357.901</x:v>
      </x:c>
      <x:c r="M6348" s="5">
        <x:f>J6348/3.83*100</x:f>
      </x:c>
      <x:c r="N6348" s="6">
        <x:f>M6348*L6348/100</x:f>
      </x:c>
      <x:c r="O6348" s="6">
        <x:f>H6348-N6348</x:f>
      </x:c>
    </x:row>
    <x:row r="6349" spans="1:25">
      <x:c r="A6349" s="0" t="s">
        <x:v>80</x:v>
      </x:c>
      <x:c r="B6349" s="0" t="n">
        <x:v>3466</x:v>
      </x:c>
      <x:c r="C6349" s="0" t="s">
        <x:v>21</x:v>
      </x:c>
      <x:c r="D6349" s="0" t="s">
        <x:v>42</x:v>
      </x:c>
      <x:c r="E6349" s="0" t="s">
        <x:v>44</x:v>
      </x:c>
      <x:c r="F6349" s="0" t="s">
        <x:v>20</x:v>
      </x:c>
      <x:c r="G6349" s="0" t="n">
        <x:v>100</x:v>
      </x:c>
      <x:c r="H6349" s="4" t="n">
        <x:v>30</x:v>
      </x:c>
      <x:c r="I6349" s="4" t="n">
        <x:v>100</x:v>
      </x:c>
      <x:c r="J6349" s="4" t="n">
        <x:v>0.3</x:v>
      </x:c>
      <x:c r="K6349" s="4">
        <x:f>I6349*J6349</x:f>
      </x:c>
      <x:c r="L6349" s="4" t="n">
        <x:v>357.901</x:v>
      </x:c>
      <x:c r="M6349" s="5">
        <x:f>J6349/3.83*100</x:f>
      </x:c>
      <x:c r="N6349" s="6">
        <x:f>M6349*L6349/100</x:f>
      </x:c>
      <x:c r="O6349" s="6">
        <x:f>H6349-N6349</x:f>
      </x:c>
    </x:row>
    <x:row r="6350" spans="1:25">
      <x:c r="A6350" s="0" t="s">
        <x:v>80</x:v>
      </x:c>
      <x:c r="B6350" s="0" t="n">
        <x:v>3466</x:v>
      </x:c>
      <x:c r="C6350" s="0" t="s">
        <x:v>21</x:v>
      </x:c>
      <x:c r="D6350" s="0" t="s">
        <x:v>33</x:v>
      </x:c>
      <x:c r="E6350" s="0" t="s">
        <x:v>45</x:v>
      </x:c>
      <x:c r="F6350" s="0" t="s">
        <x:v>26</x:v>
      </x:c>
      <x:c r="G6350" s="0" t="n">
        <x:v>100</x:v>
      </x:c>
      <x:c r="H6350" s="4" t="n">
        <x:v>148.004</x:v>
      </x:c>
      <x:c r="I6350" s="4" t="n">
        <x:v>100</x:v>
      </x:c>
      <x:c r="J6350" s="4" t="n">
        <x:v>1.48</x:v>
      </x:c>
      <x:c r="K6350" s="4">
        <x:f>I6350*J6350</x:f>
      </x:c>
      <x:c r="L6350" s="4" t="n">
        <x:v>357.901</x:v>
      </x:c>
      <x:c r="M6350" s="5">
        <x:f>J6350/3.83*100</x:f>
      </x:c>
      <x:c r="N6350" s="6">
        <x:f>M6350*L6350/100</x:f>
      </x:c>
      <x:c r="O6350" s="6">
        <x:f>H6350-N6350</x:f>
      </x:c>
    </x:row>
    <x:row r="6351" spans="1:25">
      <x:c r="A6351" s="0" t="s">
        <x:v>80</x:v>
      </x:c>
      <x:c r="B6351" s="0" t="n">
        <x:v>3466</x:v>
      </x:c>
      <x:c r="C6351" s="0" t="s">
        <x:v>21</x:v>
      </x:c>
      <x:c r="D6351" s="0" t="s">
        <x:v>150</x:v>
      </x:c>
      <x:c r="E6351" s="0" t="s">
        <x:v>46</x:v>
      </x:c>
      <x:c r="F6351" s="0" t="s">
        <x:v>26</x:v>
      </x:c>
      <x:c r="G6351" s="0" t="n">
        <x:v>100</x:v>
      </x:c>
      <x:c r="H6351" s="4" t="n">
        <x:v>175</x:v>
      </x:c>
      <x:c r="I6351" s="4" t="n">
        <x:v>100</x:v>
      </x:c>
      <x:c r="J6351" s="4" t="n">
        <x:v>1.75</x:v>
      </x:c>
      <x:c r="K6351" s="4">
        <x:f>I6351*J6351</x:f>
      </x:c>
      <x:c r="L6351" s="4" t="n">
        <x:v>357.901</x:v>
      </x:c>
      <x:c r="M6351" s="5">
        <x:f>J6351/3.83*100</x:f>
      </x:c>
      <x:c r="N6351" s="6">
        <x:f>M6351*L6351/100</x:f>
      </x:c>
      <x:c r="O6351" s="6">
        <x:f>H6351-N6351</x:f>
      </x:c>
    </x:row>
    <x:row r="6352" spans="1:25">
      <x:c r="A6352" s="0" t="s">
        <x:v>146</x:v>
      </x:c>
      <x:c r="B6352" s="0" t="n">
        <x:v>3467</x:v>
      </x:c>
      <x:c r="C6352" s="0" t="s">
        <x:v>21</x:v>
      </x:c>
      <x:c r="D6352" s="0" t="s">
        <x:v>22</x:v>
      </x:c>
      <x:c r="E6352" s="0" t="s">
        <x:v>23</x:v>
      </x:c>
      <x:c r="F6352" s="0" t="s">
        <x:v>20</x:v>
      </x:c>
      <x:c r="G6352" s="0" t="n">
        <x:v>137</x:v>
      </x:c>
      <x:c r="H6352" s="4" t="n">
        <x:v>43.384</x:v>
      </x:c>
      <x:c r="I6352" s="4" t="n">
        <x:v>137</x:v>
      </x:c>
      <x:c r="J6352" s="4" t="n">
        <x:v>0.317</x:v>
      </x:c>
      <x:c r="K6352" s="4">
        <x:f>I6352*J6352</x:f>
      </x:c>
      <x:c r="L6352" s="4" t="n">
        <x:v>289.119</x:v>
      </x:c>
      <x:c r="M6352" s="5">
        <x:f>J6352/2.755*100</x:f>
      </x:c>
      <x:c r="N6352" s="6">
        <x:f>M6352*L6352/100</x:f>
      </x:c>
      <x:c r="O6352" s="6">
        <x:f>H6352-N6352</x:f>
      </x:c>
    </x:row>
    <x:row r="6353" spans="1:25">
      <x:c r="A6353" s="0" t="s">
        <x:v>146</x:v>
      </x:c>
      <x:c r="B6353" s="0" t="n">
        <x:v>3467</x:v>
      </x:c>
      <x:c r="C6353" s="0" t="s">
        <x:v>21</x:v>
      </x:c>
      <x:c r="D6353" s="0" t="s">
        <x:v>22</x:v>
      </x:c>
      <x:c r="E6353" s="0" t="s">
        <x:v>23</x:v>
      </x:c>
      <x:c r="F6353" s="0" t="s">
        <x:v>20</x:v>
      </x:c>
      <x:c r="G6353" s="0" t="n">
        <x:v>137</x:v>
      </x:c>
      <x:c r="H6353" s="4" t="n">
        <x:v>43.384</x:v>
      </x:c>
      <x:c r="I6353" s="4" t="n">
        <x:v>137</x:v>
      </x:c>
      <x:c r="J6353" s="4" t="n">
        <x:v>0.317</x:v>
      </x:c>
      <x:c r="K6353" s="4">
        <x:f>I6353*J6353</x:f>
      </x:c>
      <x:c r="L6353" s="4" t="n">
        <x:v>289.119</x:v>
      </x:c>
      <x:c r="M6353" s="5">
        <x:f>J6353/2.755*100</x:f>
      </x:c>
      <x:c r="N6353" s="6">
        <x:f>M6353*L6353/100</x:f>
      </x:c>
      <x:c r="O6353" s="6">
        <x:f>H6353-N6353</x:f>
      </x:c>
    </x:row>
    <x:row r="6354" spans="1:25">
      <x:c r="A6354" s="0" t="s">
        <x:v>146</x:v>
      </x:c>
      <x:c r="B6354" s="0" t="n">
        <x:v>3467</x:v>
      </x:c>
      <x:c r="C6354" s="0" t="s">
        <x:v>21</x:v>
      </x:c>
      <x:c r="D6354" s="0" t="s">
        <x:v>22</x:v>
      </x:c>
      <x:c r="E6354" s="0" t="s">
        <x:v>23</x:v>
      </x:c>
      <x:c r="F6354" s="0" t="s">
        <x:v>20</x:v>
      </x:c>
      <x:c r="G6354" s="0" t="n">
        <x:v>137</x:v>
      </x:c>
      <x:c r="H6354" s="4" t="n">
        <x:v>39.897</x:v>
      </x:c>
      <x:c r="I6354" s="4" t="n">
        <x:v>137</x:v>
      </x:c>
      <x:c r="J6354" s="4" t="n">
        <x:v>0.291</x:v>
      </x:c>
      <x:c r="K6354" s="4">
        <x:f>I6354*J6354</x:f>
      </x:c>
      <x:c r="L6354" s="4" t="n">
        <x:v>289.119</x:v>
      </x:c>
      <x:c r="M6354" s="5">
        <x:f>J6354/2.755*100</x:f>
      </x:c>
      <x:c r="N6354" s="6">
        <x:f>M6354*L6354/100</x:f>
      </x:c>
      <x:c r="O6354" s="6">
        <x:f>H6354-N6354</x:f>
      </x:c>
    </x:row>
    <x:row r="6355" spans="1:25">
      <x:c r="A6355" s="0" t="s">
        <x:v>146</x:v>
      </x:c>
      <x:c r="B6355" s="0" t="n">
        <x:v>3467</x:v>
      </x:c>
      <x:c r="C6355" s="0" t="s">
        <x:v>21</x:v>
      </x:c>
      <x:c r="D6355" s="0" t="s">
        <x:v>22</x:v>
      </x:c>
      <x:c r="E6355" s="0" t="s">
        <x:v>23</x:v>
      </x:c>
      <x:c r="F6355" s="0" t="s">
        <x:v>20</x:v>
      </x:c>
      <x:c r="G6355" s="0" t="n">
        <x:v>137</x:v>
      </x:c>
      <x:c r="H6355" s="4" t="n">
        <x:v>6.82</x:v>
      </x:c>
      <x:c r="I6355" s="4" t="n">
        <x:v>137</x:v>
      </x:c>
      <x:c r="J6355" s="4" t="n">
        <x:v>0.05</x:v>
      </x:c>
      <x:c r="K6355" s="4">
        <x:f>I6355*J6355</x:f>
      </x:c>
      <x:c r="L6355" s="4" t="n">
        <x:v>289.119</x:v>
      </x:c>
      <x:c r="M6355" s="5">
        <x:f>J6355/2.755*100</x:f>
      </x:c>
      <x:c r="N6355" s="6">
        <x:f>M6355*L6355/100</x:f>
      </x:c>
      <x:c r="O6355" s="6">
        <x:f>H6355-N6355</x:f>
      </x:c>
    </x:row>
    <x:row r="6356" spans="1:25">
      <x:c r="A6356" s="0" t="s">
        <x:v>146</x:v>
      </x:c>
      <x:c r="B6356" s="0" t="n">
        <x:v>3467</x:v>
      </x:c>
      <x:c r="C6356" s="0" t="s">
        <x:v>21</x:v>
      </x:c>
      <x:c r="D6356" s="0" t="s">
        <x:v>28</x:v>
      </x:c>
      <x:c r="E6356" s="0" t="s">
        <x:v>19</x:v>
      </x:c>
      <x:c r="F6356" s="0" t="s">
        <x:v>26</x:v>
      </x:c>
      <x:c r="G6356" s="0" t="n">
        <x:v>137</x:v>
      </x:c>
      <x:c r="H6356" s="4" t="n">
        <x:v>35.62</x:v>
      </x:c>
      <x:c r="I6356" s="4" t="n">
        <x:v>137</x:v>
      </x:c>
      <x:c r="J6356" s="4" t="n">
        <x:v>0.26</x:v>
      </x:c>
      <x:c r="K6356" s="4">
        <x:f>I6356*J6356</x:f>
      </x:c>
      <x:c r="L6356" s="4" t="n">
        <x:v>289.119</x:v>
      </x:c>
      <x:c r="M6356" s="5">
        <x:f>J6356/2.755*100</x:f>
      </x:c>
      <x:c r="N6356" s="6">
        <x:f>M6356*L6356/100</x:f>
      </x:c>
      <x:c r="O6356" s="6">
        <x:f>H6356-N6356</x:f>
      </x:c>
    </x:row>
    <x:row r="6357" spans="1:25">
      <x:c r="A6357" s="0" t="s">
        <x:v>146</x:v>
      </x:c>
      <x:c r="B6357" s="0" t="n">
        <x:v>3467</x:v>
      </x:c>
      <x:c r="C6357" s="0" t="s">
        <x:v>21</x:v>
      </x:c>
      <x:c r="D6357" s="0" t="s">
        <x:v>28</x:v>
      </x:c>
      <x:c r="E6357" s="0" t="s">
        <x:v>23</x:v>
      </x:c>
      <x:c r="F6357" s="0" t="s">
        <x:v>26</x:v>
      </x:c>
      <x:c r="G6357" s="0" t="n">
        <x:v>137</x:v>
      </x:c>
      <x:c r="H6357" s="4" t="n">
        <x:v>208.24</x:v>
      </x:c>
      <x:c r="I6357" s="4" t="n">
        <x:v>137</x:v>
      </x:c>
      <x:c r="J6357" s="4" t="n">
        <x:v>1.52</x:v>
      </x:c>
      <x:c r="K6357" s="4">
        <x:f>I6357*J6357</x:f>
      </x:c>
      <x:c r="L6357" s="4" t="n">
        <x:v>289.119</x:v>
      </x:c>
      <x:c r="M6357" s="5">
        <x:f>J6357/2.755*100</x:f>
      </x:c>
      <x:c r="N6357" s="6">
        <x:f>M6357*L6357/100</x:f>
      </x:c>
      <x:c r="O6357" s="6">
        <x:f>H6357-N6357</x:f>
      </x:c>
    </x:row>
    <x:row r="6358" spans="1:25">
      <x:c r="A6358" s="0" t="s">
        <x:v>78</x:v>
      </x:c>
      <x:c r="B6358" s="0" t="n">
        <x:v>3468</x:v>
      </x:c>
      <x:c r="C6358" s="0" t="s">
        <x:v>21</x:v>
      </x:c>
      <x:c r="D6358" s="0" t="s">
        <x:v>22</x:v>
      </x:c>
      <x:c r="E6358" s="0" t="s">
        <x:v>23</x:v>
      </x:c>
      <x:c r="F6358" s="0" t="s">
        <x:v>20</x:v>
      </x:c>
      <x:c r="G6358" s="0" t="n">
        <x:v>117</x:v>
      </x:c>
      <x:c r="H6358" s="4" t="n">
        <x:v>43.384</x:v>
      </x:c>
      <x:c r="I6358" s="4" t="n">
        <x:v>117</x:v>
      </x:c>
      <x:c r="J6358" s="4" t="n">
        <x:v>0.371</x:v>
      </x:c>
      <x:c r="K6358" s="4">
        <x:f>I6358*J6358</x:f>
      </x:c>
      <x:c r="L6358" s="4" t="n">
        <x:v>252.473</x:v>
      </x:c>
      <x:c r="M6358" s="5">
        <x:f>J6358/2.492*100</x:f>
      </x:c>
      <x:c r="N6358" s="6">
        <x:f>M6358*L6358/100</x:f>
      </x:c>
      <x:c r="O6358" s="6">
        <x:f>H6358-N6358</x:f>
      </x:c>
    </x:row>
    <x:row r="6359" spans="1:25">
      <x:c r="A6359" s="0" t="s">
        <x:v>78</x:v>
      </x:c>
      <x:c r="B6359" s="0" t="n">
        <x:v>3468</x:v>
      </x:c>
      <x:c r="C6359" s="0" t="s">
        <x:v>21</x:v>
      </x:c>
      <x:c r="D6359" s="0" t="s">
        <x:v>22</x:v>
      </x:c>
      <x:c r="E6359" s="0" t="s">
        <x:v>23</x:v>
      </x:c>
      <x:c r="F6359" s="0" t="s">
        <x:v>20</x:v>
      </x:c>
      <x:c r="G6359" s="0" t="n">
        <x:v>117</x:v>
      </x:c>
      <x:c r="H6359" s="4" t="n">
        <x:v>39.897</x:v>
      </x:c>
      <x:c r="I6359" s="4" t="n">
        <x:v>117</x:v>
      </x:c>
      <x:c r="J6359" s="4" t="n">
        <x:v>0.341</x:v>
      </x:c>
      <x:c r="K6359" s="4">
        <x:f>I6359*J6359</x:f>
      </x:c>
      <x:c r="L6359" s="4" t="n">
        <x:v>252.473</x:v>
      </x:c>
      <x:c r="M6359" s="5">
        <x:f>J6359/2.492*100</x:f>
      </x:c>
      <x:c r="N6359" s="6">
        <x:f>M6359*L6359/100</x:f>
      </x:c>
      <x:c r="O6359" s="6">
        <x:f>H6359-N6359</x:f>
      </x:c>
    </x:row>
    <x:row r="6360" spans="1:25">
      <x:c r="A6360" s="0" t="s">
        <x:v>78</x:v>
      </x:c>
      <x:c r="B6360" s="0" t="n">
        <x:v>3468</x:v>
      </x:c>
      <x:c r="C6360" s="0" t="s">
        <x:v>21</x:v>
      </x:c>
      <x:c r="D6360" s="0" t="s">
        <x:v>28</x:v>
      </x:c>
      <x:c r="E6360" s="0" t="s">
        <x:v>19</x:v>
      </x:c>
      <x:c r="F6360" s="0" t="s">
        <x:v>26</x:v>
      </x:c>
      <x:c r="G6360" s="0" t="n">
        <x:v>117</x:v>
      </x:c>
      <x:c r="H6360" s="4" t="n">
        <x:v>30.423</x:v>
      </x:c>
      <x:c r="I6360" s="4" t="n">
        <x:v>117</x:v>
      </x:c>
      <x:c r="J6360" s="4" t="n">
        <x:v>0.26</x:v>
      </x:c>
      <x:c r="K6360" s="4">
        <x:f>I6360*J6360</x:f>
      </x:c>
      <x:c r="L6360" s="4" t="n">
        <x:v>252.473</x:v>
      </x:c>
      <x:c r="M6360" s="5">
        <x:f>J6360/2.492*100</x:f>
      </x:c>
      <x:c r="N6360" s="6">
        <x:f>M6360*L6360/100</x:f>
      </x:c>
      <x:c r="O6360" s="6">
        <x:f>H6360-N6360</x:f>
      </x:c>
    </x:row>
    <x:row r="6361" spans="1:25">
      <x:c r="A6361" s="0" t="s">
        <x:v>78</x:v>
      </x:c>
      <x:c r="B6361" s="0" t="n">
        <x:v>3468</x:v>
      </x:c>
      <x:c r="C6361" s="0" t="s">
        <x:v>21</x:v>
      </x:c>
      <x:c r="D6361" s="0" t="s">
        <x:v>28</x:v>
      </x:c>
      <x:c r="E6361" s="0" t="s">
        <x:v>23</x:v>
      </x:c>
      <x:c r="F6361" s="0" t="s">
        <x:v>26</x:v>
      </x:c>
      <x:c r="G6361" s="0" t="n">
        <x:v>117</x:v>
      </x:c>
      <x:c r="H6361" s="4" t="n">
        <x:v>177.84</x:v>
      </x:c>
      <x:c r="I6361" s="4" t="n">
        <x:v>117</x:v>
      </x:c>
      <x:c r="J6361" s="4" t="n">
        <x:v>1.52</x:v>
      </x:c>
      <x:c r="K6361" s="4">
        <x:f>I6361*J6361</x:f>
      </x:c>
      <x:c r="L6361" s="4" t="n">
        <x:v>252.473</x:v>
      </x:c>
      <x:c r="M6361" s="5">
        <x:f>J6361/2.492*100</x:f>
      </x:c>
      <x:c r="N6361" s="6">
        <x:f>M6361*L6361/100</x:f>
      </x:c>
      <x:c r="O6361" s="6">
        <x:f>H6361-N6361</x:f>
      </x:c>
    </x:row>
    <x:row r="6362" spans="1:25">
      <x:c r="A6362" s="0" t="s">
        <x:v>100</x:v>
      </x:c>
      <x:c r="B6362" s="0" t="n">
        <x:v>3469</x:v>
      </x:c>
      <x:c r="C6362" s="0" t="s">
        <x:v>21</x:v>
      </x:c>
      <x:c r="D6362" s="0" t="s">
        <x:v>22</x:v>
      </x:c>
      <x:c r="E6362" s="0" t="s">
        <x:v>23</x:v>
      </x:c>
      <x:c r="F6362" s="0" t="s">
        <x:v>20</x:v>
      </x:c>
      <x:c r="G6362" s="0" t="n">
        <x:v>132</x:v>
      </x:c>
      <x:c r="H6362" s="4" t="n">
        <x:v>39.897</x:v>
      </x:c>
      <x:c r="I6362" s="4" t="n">
        <x:v>132</x:v>
      </x:c>
      <x:c r="J6362" s="4" t="n">
        <x:v>0.302</x:v>
      </x:c>
      <x:c r="K6362" s="4">
        <x:f>I6362*J6362</x:f>
      </x:c>
      <x:c r="L6362" s="4" t="n">
        <x:v>294.494</x:v>
      </x:c>
      <x:c r="M6362" s="5">
        <x:f>J6362/2.45*100</x:f>
      </x:c>
      <x:c r="N6362" s="6">
        <x:f>M6362*L6362/100</x:f>
      </x:c>
      <x:c r="O6362" s="6">
        <x:f>H6362-N6362</x:f>
      </x:c>
    </x:row>
    <x:row r="6363" spans="1:25">
      <x:c r="A6363" s="0" t="s">
        <x:v>100</x:v>
      </x:c>
      <x:c r="B6363" s="0" t="n">
        <x:v>3469</x:v>
      </x:c>
      <x:c r="C6363" s="0" t="s">
        <x:v>21</x:v>
      </x:c>
      <x:c r="D6363" s="0" t="s">
        <x:v>22</x:v>
      </x:c>
      <x:c r="E6363" s="0" t="s">
        <x:v>23</x:v>
      </x:c>
      <x:c r="F6363" s="0" t="s">
        <x:v>20</x:v>
      </x:c>
      <x:c r="G6363" s="0" t="n">
        <x:v>132</x:v>
      </x:c>
      <x:c r="H6363" s="4" t="n">
        <x:v>43.384</x:v>
      </x:c>
      <x:c r="I6363" s="4" t="n">
        <x:v>132</x:v>
      </x:c>
      <x:c r="J6363" s="4" t="n">
        <x:v>0.329</x:v>
      </x:c>
      <x:c r="K6363" s="4">
        <x:f>I6363*J6363</x:f>
      </x:c>
      <x:c r="L6363" s="4" t="n">
        <x:v>294.494</x:v>
      </x:c>
      <x:c r="M6363" s="5">
        <x:f>J6363/2.45*100</x:f>
      </x:c>
      <x:c r="N6363" s="6">
        <x:f>M6363*L6363/100</x:f>
      </x:c>
      <x:c r="O6363" s="6">
        <x:f>H6363-N6363</x:f>
      </x:c>
    </x:row>
    <x:row r="6364" spans="1:25">
      <x:c r="A6364" s="0" t="s">
        <x:v>100</x:v>
      </x:c>
      <x:c r="B6364" s="0" t="n">
        <x:v>3469</x:v>
      </x:c>
      <x:c r="C6364" s="0" t="s">
        <x:v>21</x:v>
      </x:c>
      <x:c r="D6364" s="0" t="s">
        <x:v>22</x:v>
      </x:c>
      <x:c r="E6364" s="0" t="s">
        <x:v>23</x:v>
      </x:c>
      <x:c r="F6364" s="0" t="s">
        <x:v>20</x:v>
      </x:c>
      <x:c r="G6364" s="0" t="n">
        <x:v>132</x:v>
      </x:c>
      <x:c r="H6364" s="4" t="n">
        <x:v>5.115</x:v>
      </x:c>
      <x:c r="I6364" s="4" t="n">
        <x:v>132</x:v>
      </x:c>
      <x:c r="J6364" s="4" t="n">
        <x:v>0.039</x:v>
      </x:c>
      <x:c r="K6364" s="4">
        <x:f>I6364*J6364</x:f>
      </x:c>
      <x:c r="L6364" s="4" t="n">
        <x:v>294.494</x:v>
      </x:c>
      <x:c r="M6364" s="5">
        <x:f>J6364/2.45*100</x:f>
      </x:c>
      <x:c r="N6364" s="6">
        <x:f>M6364*L6364/100</x:f>
      </x:c>
      <x:c r="O6364" s="6">
        <x:f>H6364-N6364</x:f>
      </x:c>
    </x:row>
    <x:row r="6365" spans="1:25">
      <x:c r="A6365" s="0" t="s">
        <x:v>100</x:v>
      </x:c>
      <x:c r="B6365" s="0" t="n">
        <x:v>3469</x:v>
      </x:c>
      <x:c r="C6365" s="0" t="s">
        <x:v>21</x:v>
      </x:c>
      <x:c r="D6365" s="0" t="s">
        <x:v>28</x:v>
      </x:c>
      <x:c r="E6365" s="0" t="s">
        <x:v>19</x:v>
      </x:c>
      <x:c r="F6365" s="0" t="s">
        <x:v>26</x:v>
      </x:c>
      <x:c r="G6365" s="0" t="n">
        <x:v>132</x:v>
      </x:c>
      <x:c r="H6365" s="4" t="n">
        <x:v>34.32</x:v>
      </x:c>
      <x:c r="I6365" s="4" t="n">
        <x:v>132</x:v>
      </x:c>
      <x:c r="J6365" s="4" t="n">
        <x:v>0.26</x:v>
      </x:c>
      <x:c r="K6365" s="4">
        <x:f>I6365*J6365</x:f>
      </x:c>
      <x:c r="L6365" s="4" t="n">
        <x:v>294.494</x:v>
      </x:c>
      <x:c r="M6365" s="5">
        <x:f>J6365/2.45*100</x:f>
      </x:c>
      <x:c r="N6365" s="6">
        <x:f>M6365*L6365/100</x:f>
      </x:c>
      <x:c r="O6365" s="6">
        <x:f>H6365-N6365</x:f>
      </x:c>
    </x:row>
    <x:row r="6366" spans="1:25">
      <x:c r="A6366" s="0" t="s">
        <x:v>100</x:v>
      </x:c>
      <x:c r="B6366" s="0" t="n">
        <x:v>3469</x:v>
      </x:c>
      <x:c r="C6366" s="0" t="s">
        <x:v>21</x:v>
      </x:c>
      <x:c r="D6366" s="0" t="s">
        <x:v>28</x:v>
      </x:c>
      <x:c r="E6366" s="0" t="s">
        <x:v>23</x:v>
      </x:c>
      <x:c r="F6366" s="0" t="s">
        <x:v>26</x:v>
      </x:c>
      <x:c r="G6366" s="0" t="n">
        <x:v>132</x:v>
      </x:c>
      <x:c r="H6366" s="4" t="n">
        <x:v>200.64</x:v>
      </x:c>
      <x:c r="I6366" s="4" t="n">
        <x:v>132</x:v>
      </x:c>
      <x:c r="J6366" s="4" t="n">
        <x:v>1.52</x:v>
      </x:c>
      <x:c r="K6366" s="4">
        <x:f>I6366*J6366</x:f>
      </x:c>
      <x:c r="L6366" s="4" t="n">
        <x:v>294.494</x:v>
      </x:c>
      <x:c r="M6366" s="5">
        <x:f>J6366/2.45*100</x:f>
      </x:c>
      <x:c r="N6366" s="6">
        <x:f>M6366*L6366/100</x:f>
      </x:c>
      <x:c r="O6366" s="6">
        <x:f>H6366-N6366</x:f>
      </x:c>
    </x:row>
    <x:row r="6367" spans="1:25">
      <x:c r="A6367" s="0" t="s">
        <x:v>111</x:v>
      </x:c>
      <x:c r="B6367" s="0" t="n">
        <x:v>3470</x:v>
      </x:c>
      <x:c r="C6367" s="0" t="s">
        <x:v>21</x:v>
      </x:c>
      <x:c r="D6367" s="0" t="s">
        <x:v>22</x:v>
      </x:c>
      <x:c r="E6367" s="0" t="s">
        <x:v>23</x:v>
      </x:c>
      <x:c r="F6367" s="0" t="s">
        <x:v>20</x:v>
      </x:c>
      <x:c r="G6367" s="0" t="n">
        <x:v>117</x:v>
      </x:c>
      <x:c r="H6367" s="4" t="n">
        <x:v>43.384</x:v>
      </x:c>
      <x:c r="I6367" s="4" t="n">
        <x:v>117</x:v>
      </x:c>
      <x:c r="J6367" s="4" t="n">
        <x:v>0.371</x:v>
      </x:c>
      <x:c r="K6367" s="4">
        <x:f>I6367*J6367</x:f>
      </x:c>
      <x:c r="L6367" s="4" t="n">
        <x:v>252.527</x:v>
      </x:c>
      <x:c r="M6367" s="5">
        <x:f>J6367/3.234*100</x:f>
      </x:c>
      <x:c r="N6367" s="6">
        <x:f>M6367*L6367/100</x:f>
      </x:c>
      <x:c r="O6367" s="6">
        <x:f>H6367-N6367</x:f>
      </x:c>
    </x:row>
    <x:row r="6368" spans="1:25">
      <x:c r="A6368" s="0" t="s">
        <x:v>111</x:v>
      </x:c>
      <x:c r="B6368" s="0" t="n">
        <x:v>3470</x:v>
      </x:c>
      <x:c r="C6368" s="0" t="s">
        <x:v>21</x:v>
      </x:c>
      <x:c r="D6368" s="0" t="s">
        <x:v>22</x:v>
      </x:c>
      <x:c r="E6368" s="0" t="s">
        <x:v>23</x:v>
      </x:c>
      <x:c r="F6368" s="0" t="s">
        <x:v>20</x:v>
      </x:c>
      <x:c r="G6368" s="0" t="n">
        <x:v>117</x:v>
      </x:c>
      <x:c r="H6368" s="4" t="n">
        <x:v>39.897</x:v>
      </x:c>
      <x:c r="I6368" s="4" t="n">
        <x:v>117</x:v>
      </x:c>
      <x:c r="J6368" s="4" t="n">
        <x:v>0.341</x:v>
      </x:c>
      <x:c r="K6368" s="4">
        <x:f>I6368*J6368</x:f>
      </x:c>
      <x:c r="L6368" s="4" t="n">
        <x:v>252.527</x:v>
      </x:c>
      <x:c r="M6368" s="5">
        <x:f>J6368/3.234*100</x:f>
      </x:c>
      <x:c r="N6368" s="6">
        <x:f>M6368*L6368/100</x:f>
      </x:c>
      <x:c r="O6368" s="6">
        <x:f>H6368-N6368</x:f>
      </x:c>
    </x:row>
    <x:row r="6369" spans="1:25">
      <x:c r="A6369" s="0" t="s">
        <x:v>111</x:v>
      </x:c>
      <x:c r="B6369" s="0" t="n">
        <x:v>3470</x:v>
      </x:c>
      <x:c r="C6369" s="0" t="s">
        <x:v>21</x:v>
      </x:c>
      <x:c r="D6369" s="0" t="s">
        <x:v>22</x:v>
      </x:c>
      <x:c r="E6369" s="0" t="s">
        <x:v>23</x:v>
      </x:c>
      <x:c r="F6369" s="0" t="s">
        <x:v>20</x:v>
      </x:c>
      <x:c r="G6369" s="0" t="n">
        <x:v>117</x:v>
      </x:c>
      <x:c r="H6369" s="4" t="n">
        <x:v>43.384</x:v>
      </x:c>
      <x:c r="I6369" s="4" t="n">
        <x:v>117</x:v>
      </x:c>
      <x:c r="J6369" s="4" t="n">
        <x:v>0.371</x:v>
      </x:c>
      <x:c r="K6369" s="4">
        <x:f>I6369*J6369</x:f>
      </x:c>
      <x:c r="L6369" s="4" t="n">
        <x:v>252.527</x:v>
      </x:c>
      <x:c r="M6369" s="5">
        <x:f>J6369/3.234*100</x:f>
      </x:c>
      <x:c r="N6369" s="6">
        <x:f>M6369*L6369/100</x:f>
      </x:c>
      <x:c r="O6369" s="6">
        <x:f>H6369-N6369</x:f>
      </x:c>
    </x:row>
    <x:row r="6370" spans="1:25">
      <x:c r="A6370" s="0" t="s">
        <x:v>111</x:v>
      </x:c>
      <x:c r="B6370" s="0" t="n">
        <x:v>3470</x:v>
      </x:c>
      <x:c r="C6370" s="0" t="s">
        <x:v>21</x:v>
      </x:c>
      <x:c r="D6370" s="0" t="s">
        <x:v>22</x:v>
      </x:c>
      <x:c r="E6370" s="0" t="s">
        <x:v>23</x:v>
      </x:c>
      <x:c r="F6370" s="0" t="s">
        <x:v>20</x:v>
      </x:c>
      <x:c r="G6370" s="0" t="n">
        <x:v>117</x:v>
      </x:c>
      <x:c r="H6370" s="4" t="n">
        <x:v>43.384</x:v>
      </x:c>
      <x:c r="I6370" s="4" t="n">
        <x:v>117</x:v>
      </x:c>
      <x:c r="J6370" s="4" t="n">
        <x:v>0.371</x:v>
      </x:c>
      <x:c r="K6370" s="4">
        <x:f>I6370*J6370</x:f>
      </x:c>
      <x:c r="L6370" s="4" t="n">
        <x:v>252.527</x:v>
      </x:c>
      <x:c r="M6370" s="5">
        <x:f>J6370/3.234*100</x:f>
      </x:c>
      <x:c r="N6370" s="6">
        <x:f>M6370*L6370/100</x:f>
      </x:c>
      <x:c r="O6370" s="6">
        <x:f>H6370-N6370</x:f>
      </x:c>
    </x:row>
    <x:row r="6371" spans="1:25">
      <x:c r="A6371" s="0" t="s">
        <x:v>111</x:v>
      </x:c>
      <x:c r="B6371" s="0" t="n">
        <x:v>3470</x:v>
      </x:c>
      <x:c r="C6371" s="0" t="s">
        <x:v>21</x:v>
      </x:c>
      <x:c r="D6371" s="0" t="s">
        <x:v>28</x:v>
      </x:c>
      <x:c r="E6371" s="0" t="s">
        <x:v>19</x:v>
      </x:c>
      <x:c r="F6371" s="0" t="s">
        <x:v>26</x:v>
      </x:c>
      <x:c r="G6371" s="0" t="n">
        <x:v>117</x:v>
      </x:c>
      <x:c r="H6371" s="4" t="n">
        <x:v>30.427</x:v>
      </x:c>
      <x:c r="I6371" s="4" t="n">
        <x:v>117</x:v>
      </x:c>
      <x:c r="J6371" s="4" t="n">
        <x:v>0.26</x:v>
      </x:c>
      <x:c r="K6371" s="4">
        <x:f>I6371*J6371</x:f>
      </x:c>
      <x:c r="L6371" s="4" t="n">
        <x:v>252.527</x:v>
      </x:c>
      <x:c r="M6371" s="5">
        <x:f>J6371/3.234*100</x:f>
      </x:c>
      <x:c r="N6371" s="6">
        <x:f>M6371*L6371/100</x:f>
      </x:c>
      <x:c r="O6371" s="6">
        <x:f>H6371-N6371</x:f>
      </x:c>
    </x:row>
    <x:row r="6372" spans="1:25">
      <x:c r="A6372" s="0" t="s">
        <x:v>111</x:v>
      </x:c>
      <x:c r="B6372" s="0" t="n">
        <x:v>3470</x:v>
      </x:c>
      <x:c r="C6372" s="0" t="s">
        <x:v>21</x:v>
      </x:c>
      <x:c r="D6372" s="0" t="s">
        <x:v>28</x:v>
      </x:c>
      <x:c r="E6372" s="0" t="s">
        <x:v>23</x:v>
      </x:c>
      <x:c r="F6372" s="0" t="s">
        <x:v>26</x:v>
      </x:c>
      <x:c r="G6372" s="0" t="n">
        <x:v>117</x:v>
      </x:c>
      <x:c r="H6372" s="4" t="n">
        <x:v>177.84</x:v>
      </x:c>
      <x:c r="I6372" s="4" t="n">
        <x:v>117</x:v>
      </x:c>
      <x:c r="J6372" s="4" t="n">
        <x:v>1.52</x:v>
      </x:c>
      <x:c r="K6372" s="4">
        <x:f>I6372*J6372</x:f>
      </x:c>
      <x:c r="L6372" s="4" t="n">
        <x:v>252.527</x:v>
      </x:c>
      <x:c r="M6372" s="5">
        <x:f>J6372/3.234*100</x:f>
      </x:c>
      <x:c r="N6372" s="6">
        <x:f>M6372*L6372/100</x:f>
      </x:c>
      <x:c r="O6372" s="6">
        <x:f>H6372-N6372</x:f>
      </x:c>
    </x:row>
    <x:row r="6373" spans="1:25">
      <x:c r="A6373" s="0" t="s">
        <x:v>49</x:v>
      </x:c>
      <x:c r="B6373" s="0" t="n">
        <x:v>3471</x:v>
      </x:c>
      <x:c r="C6373" s="0" t="s">
        <x:v>21</x:v>
      </x:c>
      <x:c r="D6373" s="0" t="s">
        <x:v>22</x:v>
      </x:c>
      <x:c r="E6373" s="0" t="s">
        <x:v>23</x:v>
      </x:c>
      <x:c r="F6373" s="0" t="s">
        <x:v>20</x:v>
      </x:c>
      <x:c r="G6373" s="0" t="n">
        <x:v>117</x:v>
      </x:c>
      <x:c r="H6373" s="4" t="n">
        <x:v>39.897</x:v>
      </x:c>
      <x:c r="I6373" s="4" t="n">
        <x:v>117</x:v>
      </x:c>
      <x:c r="J6373" s="4" t="n">
        <x:v>0.341</x:v>
      </x:c>
      <x:c r="K6373" s="4">
        <x:f>I6373*J6373</x:f>
      </x:c>
      <x:c r="L6373" s="4" t="n">
        <x:v>247.505</x:v>
      </x:c>
      <x:c r="M6373" s="5">
        <x:f>J6373/3.234*100</x:f>
      </x:c>
      <x:c r="N6373" s="6">
        <x:f>M6373*L6373/100</x:f>
      </x:c>
      <x:c r="O6373" s="6">
        <x:f>H6373-N6373</x:f>
      </x:c>
    </x:row>
    <x:row r="6374" spans="1:25">
      <x:c r="A6374" s="0" t="s">
        <x:v>49</x:v>
      </x:c>
      <x:c r="B6374" s="0" t="n">
        <x:v>3471</x:v>
      </x:c>
      <x:c r="C6374" s="0" t="s">
        <x:v>21</x:v>
      </x:c>
      <x:c r="D6374" s="0" t="s">
        <x:v>22</x:v>
      </x:c>
      <x:c r="E6374" s="0" t="s">
        <x:v>23</x:v>
      </x:c>
      <x:c r="F6374" s="0" t="s">
        <x:v>20</x:v>
      </x:c>
      <x:c r="G6374" s="0" t="n">
        <x:v>117</x:v>
      </x:c>
      <x:c r="H6374" s="4" t="n">
        <x:v>43.384</x:v>
      </x:c>
      <x:c r="I6374" s="4" t="n">
        <x:v>117</x:v>
      </x:c>
      <x:c r="J6374" s="4" t="n">
        <x:v>0.371</x:v>
      </x:c>
      <x:c r="K6374" s="4">
        <x:f>I6374*J6374</x:f>
      </x:c>
      <x:c r="L6374" s="4" t="n">
        <x:v>247.505</x:v>
      </x:c>
      <x:c r="M6374" s="5">
        <x:f>J6374/3.234*100</x:f>
      </x:c>
      <x:c r="N6374" s="6">
        <x:f>M6374*L6374/100</x:f>
      </x:c>
      <x:c r="O6374" s="6">
        <x:f>H6374-N6374</x:f>
      </x:c>
    </x:row>
    <x:row r="6375" spans="1:25">
      <x:c r="A6375" s="0" t="s">
        <x:v>49</x:v>
      </x:c>
      <x:c r="B6375" s="0" t="n">
        <x:v>3471</x:v>
      </x:c>
      <x:c r="C6375" s="0" t="s">
        <x:v>21</x:v>
      </x:c>
      <x:c r="D6375" s="0" t="s">
        <x:v>22</x:v>
      </x:c>
      <x:c r="E6375" s="0" t="s">
        <x:v>23</x:v>
      </x:c>
      <x:c r="F6375" s="0" t="s">
        <x:v>20</x:v>
      </x:c>
      <x:c r="G6375" s="0" t="n">
        <x:v>117</x:v>
      </x:c>
      <x:c r="H6375" s="4" t="n">
        <x:v>43.384</x:v>
      </x:c>
      <x:c r="I6375" s="4" t="n">
        <x:v>117</x:v>
      </x:c>
      <x:c r="J6375" s="4" t="n">
        <x:v>0.371</x:v>
      </x:c>
      <x:c r="K6375" s="4">
        <x:f>I6375*J6375</x:f>
      </x:c>
      <x:c r="L6375" s="4" t="n">
        <x:v>247.505</x:v>
      </x:c>
      <x:c r="M6375" s="5">
        <x:f>J6375/3.234*100</x:f>
      </x:c>
      <x:c r="N6375" s="6">
        <x:f>M6375*L6375/100</x:f>
      </x:c>
      <x:c r="O6375" s="6">
        <x:f>H6375-N6375</x:f>
      </x:c>
    </x:row>
    <x:row r="6376" spans="1:25">
      <x:c r="A6376" s="0" t="s">
        <x:v>49</x:v>
      </x:c>
      <x:c r="B6376" s="0" t="n">
        <x:v>3471</x:v>
      </x:c>
      <x:c r="C6376" s="0" t="s">
        <x:v>21</x:v>
      </x:c>
      <x:c r="D6376" s="0" t="s">
        <x:v>22</x:v>
      </x:c>
      <x:c r="E6376" s="0" t="s">
        <x:v>23</x:v>
      </x:c>
      <x:c r="F6376" s="0" t="s">
        <x:v>20</x:v>
      </x:c>
      <x:c r="G6376" s="0" t="n">
        <x:v>117</x:v>
      </x:c>
      <x:c r="H6376" s="4" t="n">
        <x:v>43.384</x:v>
      </x:c>
      <x:c r="I6376" s="4" t="n">
        <x:v>117</x:v>
      </x:c>
      <x:c r="J6376" s="4" t="n">
        <x:v>0.371</x:v>
      </x:c>
      <x:c r="K6376" s="4">
        <x:f>I6376*J6376</x:f>
      </x:c>
      <x:c r="L6376" s="4" t="n">
        <x:v>247.505</x:v>
      </x:c>
      <x:c r="M6376" s="5">
        <x:f>J6376/3.234*100</x:f>
      </x:c>
      <x:c r="N6376" s="6">
        <x:f>M6376*L6376/100</x:f>
      </x:c>
      <x:c r="O6376" s="6">
        <x:f>H6376-N6376</x:f>
      </x:c>
    </x:row>
    <x:row r="6377" spans="1:25">
      <x:c r="A6377" s="0" t="s">
        <x:v>49</x:v>
      </x:c>
      <x:c r="B6377" s="0" t="n">
        <x:v>3471</x:v>
      </x:c>
      <x:c r="C6377" s="0" t="s">
        <x:v>21</x:v>
      </x:c>
      <x:c r="D6377" s="0" t="s">
        <x:v>28</x:v>
      </x:c>
      <x:c r="E6377" s="0" t="s">
        <x:v>19</x:v>
      </x:c>
      <x:c r="F6377" s="0" t="s">
        <x:v>26</x:v>
      </x:c>
      <x:c r="G6377" s="0" t="n">
        <x:v>117</x:v>
      </x:c>
      <x:c r="H6377" s="4" t="n">
        <x:v>30.427</x:v>
      </x:c>
      <x:c r="I6377" s="4" t="n">
        <x:v>117</x:v>
      </x:c>
      <x:c r="J6377" s="4" t="n">
        <x:v>0.26</x:v>
      </x:c>
      <x:c r="K6377" s="4">
        <x:f>I6377*J6377</x:f>
      </x:c>
      <x:c r="L6377" s="4" t="n">
        <x:v>247.505</x:v>
      </x:c>
      <x:c r="M6377" s="5">
        <x:f>J6377/3.234*100</x:f>
      </x:c>
      <x:c r="N6377" s="6">
        <x:f>M6377*L6377/100</x:f>
      </x:c>
      <x:c r="O6377" s="6">
        <x:f>H6377-N6377</x:f>
      </x:c>
    </x:row>
    <x:row r="6378" spans="1:25">
      <x:c r="A6378" s="0" t="s">
        <x:v>49</x:v>
      </x:c>
      <x:c r="B6378" s="0" t="n">
        <x:v>3471</x:v>
      </x:c>
      <x:c r="C6378" s="0" t="s">
        <x:v>21</x:v>
      </x:c>
      <x:c r="D6378" s="0" t="s">
        <x:v>28</x:v>
      </x:c>
      <x:c r="E6378" s="0" t="s">
        <x:v>23</x:v>
      </x:c>
      <x:c r="F6378" s="0" t="s">
        <x:v>26</x:v>
      </x:c>
      <x:c r="G6378" s="0" t="n">
        <x:v>117</x:v>
      </x:c>
      <x:c r="H6378" s="4" t="n">
        <x:v>177.84</x:v>
      </x:c>
      <x:c r="I6378" s="4" t="n">
        <x:v>117</x:v>
      </x:c>
      <x:c r="J6378" s="4" t="n">
        <x:v>1.52</x:v>
      </x:c>
      <x:c r="K6378" s="4">
        <x:f>I6378*J6378</x:f>
      </x:c>
      <x:c r="L6378" s="4" t="n">
        <x:v>247.505</x:v>
      </x:c>
      <x:c r="M6378" s="5">
        <x:f>J6378/3.234*100</x:f>
      </x:c>
      <x:c r="N6378" s="6">
        <x:f>M6378*L6378/100</x:f>
      </x:c>
      <x:c r="O6378" s="6">
        <x:f>H6378-N6378</x:f>
      </x:c>
    </x:row>
    <x:row r="6379" spans="1:25">
      <x:c r="A6379" s="0" t="s">
        <x:v>101</x:v>
      </x:c>
      <x:c r="B6379" s="0" t="n">
        <x:v>3472</x:v>
      </x:c>
      <x:c r="C6379" s="0" t="s">
        <x:v>21</x:v>
      </x:c>
      <x:c r="D6379" s="0" t="s">
        <x:v>22</x:v>
      </x:c>
      <x:c r="E6379" s="0" t="s">
        <x:v>23</x:v>
      </x:c>
      <x:c r="F6379" s="0" t="s">
        <x:v>20</x:v>
      </x:c>
      <x:c r="G6379" s="0" t="n">
        <x:v>117</x:v>
      </x:c>
      <x:c r="H6379" s="4" t="n">
        <x:v>43.384</x:v>
      </x:c>
      <x:c r="I6379" s="4" t="n">
        <x:v>117</x:v>
      </x:c>
      <x:c r="J6379" s="4" t="n">
        <x:v>0.371</x:v>
      </x:c>
      <x:c r="K6379" s="4">
        <x:f>I6379*J6379</x:f>
      </x:c>
      <x:c r="L6379" s="4" t="n">
        <x:v>253.322</x:v>
      </x:c>
      <x:c r="M6379" s="5">
        <x:f>J6379/3.234*100</x:f>
      </x:c>
      <x:c r="N6379" s="6">
        <x:f>M6379*L6379/100</x:f>
      </x:c>
      <x:c r="O6379" s="6">
        <x:f>H6379-N6379</x:f>
      </x:c>
    </x:row>
    <x:row r="6380" spans="1:25">
      <x:c r="A6380" s="0" t="s">
        <x:v>101</x:v>
      </x:c>
      <x:c r="B6380" s="0" t="n">
        <x:v>3472</x:v>
      </x:c>
      <x:c r="C6380" s="0" t="s">
        <x:v>21</x:v>
      </x:c>
      <x:c r="D6380" s="0" t="s">
        <x:v>22</x:v>
      </x:c>
      <x:c r="E6380" s="0" t="s">
        <x:v>23</x:v>
      </x:c>
      <x:c r="F6380" s="0" t="s">
        <x:v>20</x:v>
      </x:c>
      <x:c r="G6380" s="0" t="n">
        <x:v>117</x:v>
      </x:c>
      <x:c r="H6380" s="4" t="n">
        <x:v>39.897</x:v>
      </x:c>
      <x:c r="I6380" s="4" t="n">
        <x:v>117</x:v>
      </x:c>
      <x:c r="J6380" s="4" t="n">
        <x:v>0.341</x:v>
      </x:c>
      <x:c r="K6380" s="4">
        <x:f>I6380*J6380</x:f>
      </x:c>
      <x:c r="L6380" s="4" t="n">
        <x:v>253.322</x:v>
      </x:c>
      <x:c r="M6380" s="5">
        <x:f>J6380/3.234*100</x:f>
      </x:c>
      <x:c r="N6380" s="6">
        <x:f>M6380*L6380/100</x:f>
      </x:c>
      <x:c r="O6380" s="6">
        <x:f>H6380-N6380</x:f>
      </x:c>
    </x:row>
    <x:row r="6381" spans="1:25">
      <x:c r="A6381" s="0" t="s">
        <x:v>101</x:v>
      </x:c>
      <x:c r="B6381" s="0" t="n">
        <x:v>3472</x:v>
      </x:c>
      <x:c r="C6381" s="0" t="s">
        <x:v>21</x:v>
      </x:c>
      <x:c r="D6381" s="0" t="s">
        <x:v>22</x:v>
      </x:c>
      <x:c r="E6381" s="0" t="s">
        <x:v>23</x:v>
      </x:c>
      <x:c r="F6381" s="0" t="s">
        <x:v>20</x:v>
      </x:c>
      <x:c r="G6381" s="0" t="n">
        <x:v>117</x:v>
      </x:c>
      <x:c r="H6381" s="4" t="n">
        <x:v>43.384</x:v>
      </x:c>
      <x:c r="I6381" s="4" t="n">
        <x:v>117</x:v>
      </x:c>
      <x:c r="J6381" s="4" t="n">
        <x:v>0.371</x:v>
      </x:c>
      <x:c r="K6381" s="4">
        <x:f>I6381*J6381</x:f>
      </x:c>
      <x:c r="L6381" s="4" t="n">
        <x:v>253.322</x:v>
      </x:c>
      <x:c r="M6381" s="5">
        <x:f>J6381/3.234*100</x:f>
      </x:c>
      <x:c r="N6381" s="6">
        <x:f>M6381*L6381/100</x:f>
      </x:c>
      <x:c r="O6381" s="6">
        <x:f>H6381-N6381</x:f>
      </x:c>
    </x:row>
    <x:row r="6382" spans="1:25">
      <x:c r="A6382" s="0" t="s">
        <x:v>101</x:v>
      </x:c>
      <x:c r="B6382" s="0" t="n">
        <x:v>3472</x:v>
      </x:c>
      <x:c r="C6382" s="0" t="s">
        <x:v>21</x:v>
      </x:c>
      <x:c r="D6382" s="0" t="s">
        <x:v>22</x:v>
      </x:c>
      <x:c r="E6382" s="0" t="s">
        <x:v>23</x:v>
      </x:c>
      <x:c r="F6382" s="0" t="s">
        <x:v>20</x:v>
      </x:c>
      <x:c r="G6382" s="0" t="n">
        <x:v>117</x:v>
      </x:c>
      <x:c r="H6382" s="4" t="n">
        <x:v>43.384</x:v>
      </x:c>
      <x:c r="I6382" s="4" t="n">
        <x:v>117</x:v>
      </x:c>
      <x:c r="J6382" s="4" t="n">
        <x:v>0.371</x:v>
      </x:c>
      <x:c r="K6382" s="4">
        <x:f>I6382*J6382</x:f>
      </x:c>
      <x:c r="L6382" s="4" t="n">
        <x:v>253.322</x:v>
      </x:c>
      <x:c r="M6382" s="5">
        <x:f>J6382/3.234*100</x:f>
      </x:c>
      <x:c r="N6382" s="6">
        <x:f>M6382*L6382/100</x:f>
      </x:c>
      <x:c r="O6382" s="6">
        <x:f>H6382-N6382</x:f>
      </x:c>
    </x:row>
    <x:row r="6383" spans="1:25">
      <x:c r="A6383" s="0" t="s">
        <x:v>101</x:v>
      </x:c>
      <x:c r="B6383" s="0" t="n">
        <x:v>3472</x:v>
      </x:c>
      <x:c r="C6383" s="0" t="s">
        <x:v>21</x:v>
      </x:c>
      <x:c r="D6383" s="0" t="s">
        <x:v>28</x:v>
      </x:c>
      <x:c r="E6383" s="0" t="s">
        <x:v>19</x:v>
      </x:c>
      <x:c r="F6383" s="0" t="s">
        <x:v>26</x:v>
      </x:c>
      <x:c r="G6383" s="0" t="n">
        <x:v>117</x:v>
      </x:c>
      <x:c r="H6383" s="4" t="n">
        <x:v>30.426</x:v>
      </x:c>
      <x:c r="I6383" s="4" t="n">
        <x:v>117</x:v>
      </x:c>
      <x:c r="J6383" s="4" t="n">
        <x:v>0.26</x:v>
      </x:c>
      <x:c r="K6383" s="4">
        <x:f>I6383*J6383</x:f>
      </x:c>
      <x:c r="L6383" s="4" t="n">
        <x:v>253.322</x:v>
      </x:c>
      <x:c r="M6383" s="5">
        <x:f>J6383/3.234*100</x:f>
      </x:c>
      <x:c r="N6383" s="6">
        <x:f>M6383*L6383/100</x:f>
      </x:c>
      <x:c r="O6383" s="6">
        <x:f>H6383-N6383</x:f>
      </x:c>
    </x:row>
    <x:row r="6384" spans="1:25">
      <x:c r="A6384" s="0" t="s">
        <x:v>101</x:v>
      </x:c>
      <x:c r="B6384" s="0" t="n">
        <x:v>3472</x:v>
      </x:c>
      <x:c r="C6384" s="0" t="s">
        <x:v>21</x:v>
      </x:c>
      <x:c r="D6384" s="0" t="s">
        <x:v>28</x:v>
      </x:c>
      <x:c r="E6384" s="0" t="s">
        <x:v>23</x:v>
      </x:c>
      <x:c r="F6384" s="0" t="s">
        <x:v>26</x:v>
      </x:c>
      <x:c r="G6384" s="0" t="n">
        <x:v>117</x:v>
      </x:c>
      <x:c r="H6384" s="4" t="n">
        <x:v>177.84</x:v>
      </x:c>
      <x:c r="I6384" s="4" t="n">
        <x:v>117</x:v>
      </x:c>
      <x:c r="J6384" s="4" t="n">
        <x:v>1.52</x:v>
      </x:c>
      <x:c r="K6384" s="4">
        <x:f>I6384*J6384</x:f>
      </x:c>
      <x:c r="L6384" s="4" t="n">
        <x:v>253.322</x:v>
      </x:c>
      <x:c r="M6384" s="5">
        <x:f>J6384/3.234*100</x:f>
      </x:c>
      <x:c r="N6384" s="6">
        <x:f>M6384*L6384/100</x:f>
      </x:c>
      <x:c r="O6384" s="6">
        <x:f>H6384-N6384</x:f>
      </x:c>
    </x:row>
    <x:row r="6385" spans="1:25">
      <x:c r="A6385" s="0" t="s">
        <x:v>110</x:v>
      </x:c>
      <x:c r="B6385" s="0" t="n">
        <x:v>3473</x:v>
      </x:c>
      <x:c r="C6385" s="0" t="s">
        <x:v>21</x:v>
      </x:c>
      <x:c r="D6385" s="0" t="s">
        <x:v>22</x:v>
      </x:c>
      <x:c r="E6385" s="0" t="s">
        <x:v>23</x:v>
      </x:c>
      <x:c r="F6385" s="0" t="s">
        <x:v>20</x:v>
      </x:c>
      <x:c r="G6385" s="0" t="n">
        <x:v>117</x:v>
      </x:c>
      <x:c r="H6385" s="4" t="n">
        <x:v>43.384</x:v>
      </x:c>
      <x:c r="I6385" s="4" t="n">
        <x:v>117</x:v>
      </x:c>
      <x:c r="J6385" s="4" t="n">
        <x:v>0.371</x:v>
      </x:c>
      <x:c r="K6385" s="4">
        <x:f>I6385*J6385</x:f>
      </x:c>
      <x:c r="L6385" s="4" t="n">
        <x:v>257.589</x:v>
      </x:c>
      <x:c r="M6385" s="5">
        <x:f>J6385/2.863*100</x:f>
      </x:c>
      <x:c r="N6385" s="6">
        <x:f>M6385*L6385/100</x:f>
      </x:c>
      <x:c r="O6385" s="6">
        <x:f>H6385-N6385</x:f>
      </x:c>
    </x:row>
    <x:row r="6386" spans="1:25">
      <x:c r="A6386" s="0" t="s">
        <x:v>110</x:v>
      </x:c>
      <x:c r="B6386" s="0" t="n">
        <x:v>3473</x:v>
      </x:c>
      <x:c r="C6386" s="0" t="s">
        <x:v>21</x:v>
      </x:c>
      <x:c r="D6386" s="0" t="s">
        <x:v>22</x:v>
      </x:c>
      <x:c r="E6386" s="0" t="s">
        <x:v>23</x:v>
      </x:c>
      <x:c r="F6386" s="0" t="s">
        <x:v>20</x:v>
      </x:c>
      <x:c r="G6386" s="0" t="n">
        <x:v>117</x:v>
      </x:c>
      <x:c r="H6386" s="4" t="n">
        <x:v>43.384</x:v>
      </x:c>
      <x:c r="I6386" s="4" t="n">
        <x:v>117</x:v>
      </x:c>
      <x:c r="J6386" s="4" t="n">
        <x:v>0.371</x:v>
      </x:c>
      <x:c r="K6386" s="4">
        <x:f>I6386*J6386</x:f>
      </x:c>
      <x:c r="L6386" s="4" t="n">
        <x:v>257.589</x:v>
      </x:c>
      <x:c r="M6386" s="5">
        <x:f>J6386/2.863*100</x:f>
      </x:c>
      <x:c r="N6386" s="6">
        <x:f>M6386*L6386/100</x:f>
      </x:c>
      <x:c r="O6386" s="6">
        <x:f>H6386-N6386</x:f>
      </x:c>
    </x:row>
    <x:row r="6387" spans="1:25">
      <x:c r="A6387" s="0" t="s">
        <x:v>110</x:v>
      </x:c>
      <x:c r="B6387" s="0" t="n">
        <x:v>3473</x:v>
      </x:c>
      <x:c r="C6387" s="0" t="s">
        <x:v>21</x:v>
      </x:c>
      <x:c r="D6387" s="0" t="s">
        <x:v>22</x:v>
      </x:c>
      <x:c r="E6387" s="0" t="s">
        <x:v>23</x:v>
      </x:c>
      <x:c r="F6387" s="0" t="s">
        <x:v>20</x:v>
      </x:c>
      <x:c r="G6387" s="0" t="n">
        <x:v>117</x:v>
      </x:c>
      <x:c r="H6387" s="4" t="n">
        <x:v>39.897</x:v>
      </x:c>
      <x:c r="I6387" s="4" t="n">
        <x:v>117</x:v>
      </x:c>
      <x:c r="J6387" s="4" t="n">
        <x:v>0.341</x:v>
      </x:c>
      <x:c r="K6387" s="4">
        <x:f>I6387*J6387</x:f>
      </x:c>
      <x:c r="L6387" s="4" t="n">
        <x:v>257.589</x:v>
      </x:c>
      <x:c r="M6387" s="5">
        <x:f>J6387/2.863*100</x:f>
      </x:c>
      <x:c r="N6387" s="6">
        <x:f>M6387*L6387/100</x:f>
      </x:c>
      <x:c r="O6387" s="6">
        <x:f>H6387-N6387</x:f>
      </x:c>
    </x:row>
    <x:row r="6388" spans="1:25">
      <x:c r="A6388" s="0" t="s">
        <x:v>110</x:v>
      </x:c>
      <x:c r="B6388" s="0" t="n">
        <x:v>3473</x:v>
      </x:c>
      <x:c r="C6388" s="0" t="s">
        <x:v>21</x:v>
      </x:c>
      <x:c r="D6388" s="0" t="s">
        <x:v>28</x:v>
      </x:c>
      <x:c r="E6388" s="0" t="s">
        <x:v>19</x:v>
      </x:c>
      <x:c r="F6388" s="0" t="s">
        <x:v>26</x:v>
      </x:c>
      <x:c r="G6388" s="0" t="n">
        <x:v>117</x:v>
      </x:c>
      <x:c r="H6388" s="4" t="n">
        <x:v>30.426</x:v>
      </x:c>
      <x:c r="I6388" s="4" t="n">
        <x:v>117</x:v>
      </x:c>
      <x:c r="J6388" s="4" t="n">
        <x:v>0.26</x:v>
      </x:c>
      <x:c r="K6388" s="4">
        <x:f>I6388*J6388</x:f>
      </x:c>
      <x:c r="L6388" s="4" t="n">
        <x:v>257.589</x:v>
      </x:c>
      <x:c r="M6388" s="5">
        <x:f>J6388/2.863*100</x:f>
      </x:c>
      <x:c r="N6388" s="6">
        <x:f>M6388*L6388/100</x:f>
      </x:c>
      <x:c r="O6388" s="6">
        <x:f>H6388-N6388</x:f>
      </x:c>
    </x:row>
    <x:row r="6389" spans="1:25">
      <x:c r="A6389" s="0" t="s">
        <x:v>110</x:v>
      </x:c>
      <x:c r="B6389" s="0" t="n">
        <x:v>3473</x:v>
      </x:c>
      <x:c r="C6389" s="0" t="s">
        <x:v>21</x:v>
      </x:c>
      <x:c r="D6389" s="0" t="s">
        <x:v>28</x:v>
      </x:c>
      <x:c r="E6389" s="0" t="s">
        <x:v>23</x:v>
      </x:c>
      <x:c r="F6389" s="0" t="s">
        <x:v>26</x:v>
      </x:c>
      <x:c r="G6389" s="0" t="n">
        <x:v>117</x:v>
      </x:c>
      <x:c r="H6389" s="4" t="n">
        <x:v>177.84</x:v>
      </x:c>
      <x:c r="I6389" s="4" t="n">
        <x:v>117</x:v>
      </x:c>
      <x:c r="J6389" s="4" t="n">
        <x:v>1.52</x:v>
      </x:c>
      <x:c r="K6389" s="4">
        <x:f>I6389*J6389</x:f>
      </x:c>
      <x:c r="L6389" s="4" t="n">
        <x:v>257.589</x:v>
      </x:c>
      <x:c r="M6389" s="5">
        <x:f>J6389/2.863*100</x:f>
      </x:c>
      <x:c r="N6389" s="6">
        <x:f>M6389*L6389/100</x:f>
      </x:c>
      <x:c r="O6389" s="6">
        <x:f>H6389-N6389</x:f>
      </x:c>
    </x:row>
    <x:row r="6390" spans="1:25">
      <x:c r="A6390" s="0" t="s">
        <x:v>88</x:v>
      </x:c>
      <x:c r="B6390" s="0" t="n">
        <x:v>3474</x:v>
      </x:c>
      <x:c r="C6390" s="0" t="s">
        <x:v>21</x:v>
      </x:c>
      <x:c r="D6390" s="0" t="s">
        <x:v>22</x:v>
      </x:c>
      <x:c r="E6390" s="0" t="s">
        <x:v>23</x:v>
      </x:c>
      <x:c r="F6390" s="0" t="s">
        <x:v>20</x:v>
      </x:c>
      <x:c r="G6390" s="0" t="n">
        <x:v>116</x:v>
      </x:c>
      <x:c r="H6390" s="4" t="n">
        <x:v>39.897</x:v>
      </x:c>
      <x:c r="I6390" s="4" t="n">
        <x:v>116</x:v>
      </x:c>
      <x:c r="J6390" s="4" t="n">
        <x:v>0.344</x:v>
      </x:c>
      <x:c r="K6390" s="4">
        <x:f>I6390*J6390</x:f>
      </x:c>
      <x:c r="L6390" s="4" t="n">
        <x:v>251.296</x:v>
      </x:c>
      <x:c r="M6390" s="5">
        <x:f>J6390/3.232*100</x:f>
      </x:c>
      <x:c r="N6390" s="6">
        <x:f>M6390*L6390/100</x:f>
      </x:c>
      <x:c r="O6390" s="6">
        <x:f>H6390-N6390</x:f>
      </x:c>
    </x:row>
    <x:row r="6391" spans="1:25">
      <x:c r="A6391" s="0" t="s">
        <x:v>88</x:v>
      </x:c>
      <x:c r="B6391" s="0" t="n">
        <x:v>3474</x:v>
      </x:c>
      <x:c r="C6391" s="0" t="s">
        <x:v>21</x:v>
      </x:c>
      <x:c r="D6391" s="0" t="s">
        <x:v>22</x:v>
      </x:c>
      <x:c r="E6391" s="0" t="s">
        <x:v>23</x:v>
      </x:c>
      <x:c r="F6391" s="0" t="s">
        <x:v>20</x:v>
      </x:c>
      <x:c r="G6391" s="0" t="n">
        <x:v>116</x:v>
      </x:c>
      <x:c r="H6391" s="4" t="n">
        <x:v>41.76</x:v>
      </x:c>
      <x:c r="I6391" s="4" t="n">
        <x:v>116</x:v>
      </x:c>
      <x:c r="J6391" s="4" t="n">
        <x:v>0.36</x:v>
      </x:c>
      <x:c r="K6391" s="4">
        <x:f>I6391*J6391</x:f>
      </x:c>
      <x:c r="L6391" s="4" t="n">
        <x:v>251.296</x:v>
      </x:c>
      <x:c r="M6391" s="5">
        <x:f>J6391/3.232*100</x:f>
      </x:c>
      <x:c r="N6391" s="6">
        <x:f>M6391*L6391/100</x:f>
      </x:c>
      <x:c r="O6391" s="6">
        <x:f>H6391-N6391</x:f>
      </x:c>
    </x:row>
    <x:row r="6392" spans="1:25">
      <x:c r="A6392" s="0" t="s">
        <x:v>88</x:v>
      </x:c>
      <x:c r="B6392" s="0" t="n">
        <x:v>3474</x:v>
      </x:c>
      <x:c r="C6392" s="0" t="s">
        <x:v>21</x:v>
      </x:c>
      <x:c r="D6392" s="0" t="s">
        <x:v>22</x:v>
      </x:c>
      <x:c r="E6392" s="0" t="s">
        <x:v>23</x:v>
      </x:c>
      <x:c r="F6392" s="0" t="s">
        <x:v>20</x:v>
      </x:c>
      <x:c r="G6392" s="0" t="n">
        <x:v>116</x:v>
      </x:c>
      <x:c r="H6392" s="4" t="n">
        <x:v>43.384</x:v>
      </x:c>
      <x:c r="I6392" s="4" t="n">
        <x:v>116</x:v>
      </x:c>
      <x:c r="J6392" s="4" t="n">
        <x:v>0.374</x:v>
      </x:c>
      <x:c r="K6392" s="4">
        <x:f>I6392*J6392</x:f>
      </x:c>
      <x:c r="L6392" s="4" t="n">
        <x:v>251.296</x:v>
      </x:c>
      <x:c r="M6392" s="5">
        <x:f>J6392/3.232*100</x:f>
      </x:c>
      <x:c r="N6392" s="6">
        <x:f>M6392*L6392/100</x:f>
      </x:c>
      <x:c r="O6392" s="6">
        <x:f>H6392-N6392</x:f>
      </x:c>
    </x:row>
    <x:row r="6393" spans="1:25">
      <x:c r="A6393" s="0" t="s">
        <x:v>88</x:v>
      </x:c>
      <x:c r="B6393" s="0" t="n">
        <x:v>3474</x:v>
      </x:c>
      <x:c r="C6393" s="0" t="s">
        <x:v>21</x:v>
      </x:c>
      <x:c r="D6393" s="0" t="s">
        <x:v>22</x:v>
      </x:c>
      <x:c r="E6393" s="0" t="s">
        <x:v>23</x:v>
      </x:c>
      <x:c r="F6393" s="0" t="s">
        <x:v>20</x:v>
      </x:c>
      <x:c r="G6393" s="0" t="n">
        <x:v>116</x:v>
      </x:c>
      <x:c r="H6393" s="4" t="n">
        <x:v>43.384</x:v>
      </x:c>
      <x:c r="I6393" s="4" t="n">
        <x:v>116</x:v>
      </x:c>
      <x:c r="J6393" s="4" t="n">
        <x:v>0.374</x:v>
      </x:c>
      <x:c r="K6393" s="4">
        <x:f>I6393*J6393</x:f>
      </x:c>
      <x:c r="L6393" s="4" t="n">
        <x:v>251.296</x:v>
      </x:c>
      <x:c r="M6393" s="5">
        <x:f>J6393/3.232*100</x:f>
      </x:c>
      <x:c r="N6393" s="6">
        <x:f>M6393*L6393/100</x:f>
      </x:c>
      <x:c r="O6393" s="6">
        <x:f>H6393-N6393</x:f>
      </x:c>
    </x:row>
    <x:row r="6394" spans="1:25">
      <x:c r="A6394" s="0" t="s">
        <x:v>88</x:v>
      </x:c>
      <x:c r="B6394" s="0" t="n">
        <x:v>3474</x:v>
      </x:c>
      <x:c r="C6394" s="0" t="s">
        <x:v>21</x:v>
      </x:c>
      <x:c r="D6394" s="0" t="s">
        <x:v>28</x:v>
      </x:c>
      <x:c r="E6394" s="0" t="s">
        <x:v>19</x:v>
      </x:c>
      <x:c r="F6394" s="0" t="s">
        <x:v>26</x:v>
      </x:c>
      <x:c r="G6394" s="0" t="n">
        <x:v>116</x:v>
      </x:c>
      <x:c r="H6394" s="4" t="n">
        <x:v>30.425</x:v>
      </x:c>
      <x:c r="I6394" s="4" t="n">
        <x:v>116</x:v>
      </x:c>
      <x:c r="J6394" s="4" t="n">
        <x:v>0.26</x:v>
      </x:c>
      <x:c r="K6394" s="4">
        <x:f>I6394*J6394</x:f>
      </x:c>
      <x:c r="L6394" s="4" t="n">
        <x:v>251.296</x:v>
      </x:c>
      <x:c r="M6394" s="5">
        <x:f>J6394/3.232*100</x:f>
      </x:c>
      <x:c r="N6394" s="6">
        <x:f>M6394*L6394/100</x:f>
      </x:c>
      <x:c r="O6394" s="6">
        <x:f>H6394-N6394</x:f>
      </x:c>
    </x:row>
    <x:row r="6395" spans="1:25">
      <x:c r="A6395" s="0" t="s">
        <x:v>88</x:v>
      </x:c>
      <x:c r="B6395" s="0" t="n">
        <x:v>3474</x:v>
      </x:c>
      <x:c r="C6395" s="0" t="s">
        <x:v>21</x:v>
      </x:c>
      <x:c r="D6395" s="0" t="s">
        <x:v>28</x:v>
      </x:c>
      <x:c r="E6395" s="0" t="s">
        <x:v>23</x:v>
      </x:c>
      <x:c r="F6395" s="0" t="s">
        <x:v>26</x:v>
      </x:c>
      <x:c r="G6395" s="0" t="n">
        <x:v>116</x:v>
      </x:c>
      <x:c r="H6395" s="4" t="n">
        <x:v>177.84</x:v>
      </x:c>
      <x:c r="I6395" s="4" t="n">
        <x:v>116</x:v>
      </x:c>
      <x:c r="J6395" s="4" t="n">
        <x:v>1.52</x:v>
      </x:c>
      <x:c r="K6395" s="4">
        <x:f>I6395*J6395</x:f>
      </x:c>
      <x:c r="L6395" s="4" t="n">
        <x:v>251.296</x:v>
      </x:c>
      <x:c r="M6395" s="5">
        <x:f>J6395/3.232*100</x:f>
      </x:c>
      <x:c r="N6395" s="6">
        <x:f>M6395*L6395/100</x:f>
      </x:c>
      <x:c r="O6395" s="6">
        <x:f>H6395-N6395</x:f>
      </x:c>
    </x:row>
    <x:row r="6396" spans="1:25">
      <x:c r="A6396" s="0" t="s">
        <x:v>67</x:v>
      </x:c>
      <x:c r="B6396" s="0" t="n">
        <x:v>3475</x:v>
      </x:c>
      <x:c r="C6396" s="0" t="s">
        <x:v>21</x:v>
      </x:c>
      <x:c r="D6396" s="0" t="s">
        <x:v>22</x:v>
      </x:c>
      <x:c r="E6396" s="0" t="s">
        <x:v>23</x:v>
      </x:c>
      <x:c r="F6396" s="0" t="s">
        <x:v>20</x:v>
      </x:c>
      <x:c r="G6396" s="0" t="n">
        <x:v>162</x:v>
      </x:c>
      <x:c r="H6396" s="4" t="n">
        <x:v>43.384</x:v>
      </x:c>
      <x:c r="I6396" s="4" t="n">
        <x:v>162</x:v>
      </x:c>
      <x:c r="J6396" s="4" t="n">
        <x:v>0.268</x:v>
      </x:c>
      <x:c r="K6396" s="4">
        <x:f>I6396*J6396</x:f>
      </x:c>
      <x:c r="L6396" s="4" t="n">
        <x:v>352.924</x:v>
      </x:c>
      <x:c r="M6396" s="5">
        <x:f>J6396/2.389*100</x:f>
      </x:c>
      <x:c r="N6396" s="6">
        <x:f>M6396*L6396/100</x:f>
      </x:c>
      <x:c r="O6396" s="6">
        <x:f>H6396-N6396</x:f>
      </x:c>
    </x:row>
    <x:row r="6397" spans="1:25">
      <x:c r="A6397" s="0" t="s">
        <x:v>67</x:v>
      </x:c>
      <x:c r="B6397" s="0" t="n">
        <x:v>3475</x:v>
      </x:c>
      <x:c r="C6397" s="0" t="s">
        <x:v>21</x:v>
      </x:c>
      <x:c r="D6397" s="0" t="s">
        <x:v>22</x:v>
      </x:c>
      <x:c r="E6397" s="0" t="s">
        <x:v>23</x:v>
      </x:c>
      <x:c r="F6397" s="0" t="s">
        <x:v>20</x:v>
      </x:c>
      <x:c r="G6397" s="0" t="n">
        <x:v>162</x:v>
      </x:c>
      <x:c r="H6397" s="4" t="n">
        <x:v>39.897</x:v>
      </x:c>
      <x:c r="I6397" s="4" t="n">
        <x:v>162</x:v>
      </x:c>
      <x:c r="J6397" s="4" t="n">
        <x:v>0.246</x:v>
      </x:c>
      <x:c r="K6397" s="4">
        <x:f>I6397*J6397</x:f>
      </x:c>
      <x:c r="L6397" s="4" t="n">
        <x:v>352.924</x:v>
      </x:c>
      <x:c r="M6397" s="5">
        <x:f>J6397/2.389*100</x:f>
      </x:c>
      <x:c r="N6397" s="6">
        <x:f>M6397*L6397/100</x:f>
      </x:c>
      <x:c r="O6397" s="6">
        <x:f>H6397-N6397</x:f>
      </x:c>
    </x:row>
    <x:row r="6398" spans="1:25">
      <x:c r="A6398" s="0" t="s">
        <x:v>67</x:v>
      </x:c>
      <x:c r="B6398" s="0" t="n">
        <x:v>3475</x:v>
      </x:c>
      <x:c r="C6398" s="0" t="s">
        <x:v>21</x:v>
      </x:c>
      <x:c r="D6398" s="0" t="s">
        <x:v>22</x:v>
      </x:c>
      <x:c r="E6398" s="0" t="s">
        <x:v>23</x:v>
      </x:c>
      <x:c r="F6398" s="0" t="s">
        <x:v>20</x:v>
      </x:c>
      <x:c r="G6398" s="0" t="n">
        <x:v>162</x:v>
      </x:c>
      <x:c r="H6398" s="4" t="n">
        <x:v>10.23</x:v>
      </x:c>
      <x:c r="I6398" s="4" t="n">
        <x:v>162</x:v>
      </x:c>
      <x:c r="J6398" s="4" t="n">
        <x:v>0.063</x:v>
      </x:c>
      <x:c r="K6398" s="4">
        <x:f>I6398*J6398</x:f>
      </x:c>
      <x:c r="L6398" s="4" t="n">
        <x:v>352.924</x:v>
      </x:c>
      <x:c r="M6398" s="5">
        <x:f>J6398/2.389*100</x:f>
      </x:c>
      <x:c r="N6398" s="6">
        <x:f>M6398*L6398/100</x:f>
      </x:c>
      <x:c r="O6398" s="6">
        <x:f>H6398-N6398</x:f>
      </x:c>
    </x:row>
    <x:row r="6399" spans="1:25">
      <x:c r="A6399" s="0" t="s">
        <x:v>67</x:v>
      </x:c>
      <x:c r="B6399" s="0" t="n">
        <x:v>3475</x:v>
      </x:c>
      <x:c r="C6399" s="0" t="s">
        <x:v>21</x:v>
      </x:c>
      <x:c r="D6399" s="0" t="s">
        <x:v>22</x:v>
      </x:c>
      <x:c r="E6399" s="0" t="s">
        <x:v>23</x:v>
      </x:c>
      <x:c r="F6399" s="0" t="s">
        <x:v>20</x:v>
      </x:c>
      <x:c r="G6399" s="0" t="n">
        <x:v>162</x:v>
      </x:c>
      <x:c r="H6399" s="4" t="n">
        <x:v>5.115</x:v>
      </x:c>
      <x:c r="I6399" s="4" t="n">
        <x:v>162</x:v>
      </x:c>
      <x:c r="J6399" s="4" t="n">
        <x:v>0.032</x:v>
      </x:c>
      <x:c r="K6399" s="4">
        <x:f>I6399*J6399</x:f>
      </x:c>
      <x:c r="L6399" s="4" t="n">
        <x:v>352.924</x:v>
      </x:c>
      <x:c r="M6399" s="5">
        <x:f>J6399/2.389*100</x:f>
      </x:c>
      <x:c r="N6399" s="6">
        <x:f>M6399*L6399/100</x:f>
      </x:c>
      <x:c r="O6399" s="6">
        <x:f>H6399-N6399</x:f>
      </x:c>
    </x:row>
    <x:row r="6400" spans="1:25">
      <x:c r="A6400" s="0" t="s">
        <x:v>67</x:v>
      </x:c>
      <x:c r="B6400" s="0" t="n">
        <x:v>3475</x:v>
      </x:c>
      <x:c r="C6400" s="0" t="s">
        <x:v>21</x:v>
      </x:c>
      <x:c r="D6400" s="0" t="s">
        <x:v>28</x:v>
      </x:c>
      <x:c r="E6400" s="0" t="s">
        <x:v>19</x:v>
      </x:c>
      <x:c r="F6400" s="0" t="s">
        <x:v>26</x:v>
      </x:c>
      <x:c r="G6400" s="0" t="n">
        <x:v>162</x:v>
      </x:c>
      <x:c r="H6400" s="4" t="n">
        <x:v>42.121</x:v>
      </x:c>
      <x:c r="I6400" s="4" t="n">
        <x:v>162</x:v>
      </x:c>
      <x:c r="J6400" s="4" t="n">
        <x:v>0.26</x:v>
      </x:c>
      <x:c r="K6400" s="4">
        <x:f>I6400*J6400</x:f>
      </x:c>
      <x:c r="L6400" s="4" t="n">
        <x:v>352.924</x:v>
      </x:c>
      <x:c r="M6400" s="5">
        <x:f>J6400/2.389*100</x:f>
      </x:c>
      <x:c r="N6400" s="6">
        <x:f>M6400*L6400/100</x:f>
      </x:c>
      <x:c r="O6400" s="6">
        <x:f>H6400-N6400</x:f>
      </x:c>
    </x:row>
    <x:row r="6401" spans="1:25">
      <x:c r="A6401" s="0" t="s">
        <x:v>67</x:v>
      </x:c>
      <x:c r="B6401" s="0" t="n">
        <x:v>3475</x:v>
      </x:c>
      <x:c r="C6401" s="0" t="s">
        <x:v>21</x:v>
      </x:c>
      <x:c r="D6401" s="0" t="s">
        <x:v>28</x:v>
      </x:c>
      <x:c r="E6401" s="0" t="s">
        <x:v>23</x:v>
      </x:c>
      <x:c r="F6401" s="0" t="s">
        <x:v>26</x:v>
      </x:c>
      <x:c r="G6401" s="0" t="n">
        <x:v>162</x:v>
      </x:c>
      <x:c r="H6401" s="4" t="n">
        <x:v>246.239</x:v>
      </x:c>
      <x:c r="I6401" s="4" t="n">
        <x:v>162</x:v>
      </x:c>
      <x:c r="J6401" s="4" t="n">
        <x:v>1.52</x:v>
      </x:c>
      <x:c r="K6401" s="4">
        <x:f>I6401*J6401</x:f>
      </x:c>
      <x:c r="L6401" s="4" t="n">
        <x:v>352.924</x:v>
      </x:c>
      <x:c r="M6401" s="5">
        <x:f>J6401/2.389*100</x:f>
      </x:c>
      <x:c r="N6401" s="6">
        <x:f>M6401*L6401/100</x:f>
      </x:c>
      <x:c r="O6401" s="6">
        <x:f>H6401-N6401</x:f>
      </x:c>
    </x:row>
    <x:row r="6402" spans="1:25">
      <x:c r="A6402" s="0" t="s">
        <x:v>103</x:v>
      </x:c>
      <x:c r="B6402" s="0" t="n">
        <x:v>3476</x:v>
      </x:c>
      <x:c r="C6402" s="0" t="s">
        <x:v>21</x:v>
      </x:c>
      <x:c r="D6402" s="0" t="s">
        <x:v>22</x:v>
      </x:c>
      <x:c r="E6402" s="0" t="s">
        <x:v>23</x:v>
      </x:c>
      <x:c r="F6402" s="0" t="s">
        <x:v>20</x:v>
      </x:c>
      <x:c r="G6402" s="0" t="n">
        <x:v>157</x:v>
      </x:c>
      <x:c r="H6402" s="4" t="n">
        <x:v>8.525</x:v>
      </x:c>
      <x:c r="I6402" s="4" t="n">
        <x:v>157</x:v>
      </x:c>
      <x:c r="J6402" s="4" t="n">
        <x:v>0.054</x:v>
      </x:c>
      <x:c r="K6402" s="4">
        <x:f>I6402*J6402</x:f>
      </x:c>
      <x:c r="L6402" s="4" t="n">
        <x:v>339.718</x:v>
      </x:c>
      <x:c r="M6402" s="5">
        <x:f>J6402/2.436*100</x:f>
      </x:c>
      <x:c r="N6402" s="6">
        <x:f>M6402*L6402/100</x:f>
      </x:c>
      <x:c r="O6402" s="6">
        <x:f>H6402-N6402</x:f>
      </x:c>
    </x:row>
    <x:row r="6403" spans="1:25">
      <x:c r="A6403" s="0" t="s">
        <x:v>103</x:v>
      </x:c>
      <x:c r="B6403" s="0" t="n">
        <x:v>3476</x:v>
      </x:c>
      <x:c r="C6403" s="0" t="s">
        <x:v>21</x:v>
      </x:c>
      <x:c r="D6403" s="0" t="s">
        <x:v>22</x:v>
      </x:c>
      <x:c r="E6403" s="0" t="s">
        <x:v>23</x:v>
      </x:c>
      <x:c r="F6403" s="0" t="s">
        <x:v>20</x:v>
      </x:c>
      <x:c r="G6403" s="0" t="n">
        <x:v>157</x:v>
      </x:c>
      <x:c r="H6403" s="4" t="n">
        <x:v>43.384</x:v>
      </x:c>
      <x:c r="I6403" s="4" t="n">
        <x:v>157</x:v>
      </x:c>
      <x:c r="J6403" s="4" t="n">
        <x:v>0.276</x:v>
      </x:c>
      <x:c r="K6403" s="4">
        <x:f>I6403*J6403</x:f>
      </x:c>
      <x:c r="L6403" s="4" t="n">
        <x:v>339.718</x:v>
      </x:c>
      <x:c r="M6403" s="5">
        <x:f>J6403/2.436*100</x:f>
      </x:c>
      <x:c r="N6403" s="6">
        <x:f>M6403*L6403/100</x:f>
      </x:c>
      <x:c r="O6403" s="6">
        <x:f>H6403-N6403</x:f>
      </x:c>
    </x:row>
    <x:row r="6404" spans="1:25">
      <x:c r="A6404" s="0" t="s">
        <x:v>103</x:v>
      </x:c>
      <x:c r="B6404" s="0" t="n">
        <x:v>3476</x:v>
      </x:c>
      <x:c r="C6404" s="0" t="s">
        <x:v>21</x:v>
      </x:c>
      <x:c r="D6404" s="0" t="s">
        <x:v>22</x:v>
      </x:c>
      <x:c r="E6404" s="0" t="s">
        <x:v>23</x:v>
      </x:c>
      <x:c r="F6404" s="0" t="s">
        <x:v>20</x:v>
      </x:c>
      <x:c r="G6404" s="0" t="n">
        <x:v>157</x:v>
      </x:c>
      <x:c r="H6404" s="4" t="n">
        <x:v>51.15</x:v>
      </x:c>
      <x:c r="I6404" s="4" t="n">
        <x:v>157</x:v>
      </x:c>
      <x:c r="J6404" s="4" t="n">
        <x:v>0.326</x:v>
      </x:c>
      <x:c r="K6404" s="4">
        <x:f>I6404*J6404</x:f>
      </x:c>
      <x:c r="L6404" s="4" t="n">
        <x:v>339.718</x:v>
      </x:c>
      <x:c r="M6404" s="5">
        <x:f>J6404/2.436*100</x:f>
      </x:c>
      <x:c r="N6404" s="6">
        <x:f>M6404*L6404/100</x:f>
      </x:c>
      <x:c r="O6404" s="6">
        <x:f>H6404-N6404</x:f>
      </x:c>
    </x:row>
    <x:row r="6405" spans="1:25">
      <x:c r="A6405" s="0" t="s">
        <x:v>103</x:v>
      </x:c>
      <x:c r="B6405" s="0" t="n">
        <x:v>3476</x:v>
      </x:c>
      <x:c r="C6405" s="0" t="s">
        <x:v>21</x:v>
      </x:c>
      <x:c r="D6405" s="0" t="s">
        <x:v>28</x:v>
      </x:c>
      <x:c r="E6405" s="0" t="s">
        <x:v>19</x:v>
      </x:c>
      <x:c r="F6405" s="0" t="s">
        <x:v>26</x:v>
      </x:c>
      <x:c r="G6405" s="0" t="n">
        <x:v>157</x:v>
      </x:c>
      <x:c r="H6405" s="4" t="n">
        <x:v>40.821</x:v>
      </x:c>
      <x:c r="I6405" s="4" t="n">
        <x:v>157</x:v>
      </x:c>
      <x:c r="J6405" s="4" t="n">
        <x:v>0.26</x:v>
      </x:c>
      <x:c r="K6405" s="4">
        <x:f>I6405*J6405</x:f>
      </x:c>
      <x:c r="L6405" s="4" t="n">
        <x:v>339.718</x:v>
      </x:c>
      <x:c r="M6405" s="5">
        <x:f>J6405/2.436*100</x:f>
      </x:c>
      <x:c r="N6405" s="6">
        <x:f>M6405*L6405/100</x:f>
      </x:c>
      <x:c r="O6405" s="6">
        <x:f>H6405-N6405</x:f>
      </x:c>
    </x:row>
    <x:row r="6406" spans="1:25">
      <x:c r="A6406" s="0" t="s">
        <x:v>103</x:v>
      </x:c>
      <x:c r="B6406" s="0" t="n">
        <x:v>3476</x:v>
      </x:c>
      <x:c r="C6406" s="0" t="s">
        <x:v>21</x:v>
      </x:c>
      <x:c r="D6406" s="0" t="s">
        <x:v>28</x:v>
      </x:c>
      <x:c r="E6406" s="0" t="s">
        <x:v>23</x:v>
      </x:c>
      <x:c r="F6406" s="0" t="s">
        <x:v>26</x:v>
      </x:c>
      <x:c r="G6406" s="0" t="n">
        <x:v>157</x:v>
      </x:c>
      <x:c r="H6406" s="4" t="n">
        <x:v>238.639</x:v>
      </x:c>
      <x:c r="I6406" s="4" t="n">
        <x:v>157</x:v>
      </x:c>
      <x:c r="J6406" s="4" t="n">
        <x:v>1.52</x:v>
      </x:c>
      <x:c r="K6406" s="4">
        <x:f>I6406*J6406</x:f>
      </x:c>
      <x:c r="L6406" s="4" t="n">
        <x:v>339.718</x:v>
      </x:c>
      <x:c r="M6406" s="5">
        <x:f>J6406/2.436*100</x:f>
      </x:c>
      <x:c r="N6406" s="6">
        <x:f>M6406*L6406/100</x:f>
      </x:c>
      <x:c r="O6406" s="6">
        <x:f>H6406-N6406</x:f>
      </x:c>
    </x:row>
    <x:row r="6407" spans="1:25">
      <x:c r="A6407" s="0" t="s">
        <x:v>68</x:v>
      </x:c>
      <x:c r="B6407" s="0" t="n">
        <x:v>3481</x:v>
      </x:c>
      <x:c r="C6407" s="0" t="s">
        <x:v>21</x:v>
      </x:c>
      <x:c r="D6407" s="0" t="s">
        <x:v>22</x:v>
      </x:c>
      <x:c r="E6407" s="0" t="s">
        <x:v>23</x:v>
      </x:c>
      <x:c r="F6407" s="0" t="s">
        <x:v>20</x:v>
      </x:c>
      <x:c r="G6407" s="0" t="n">
        <x:v>117</x:v>
      </x:c>
      <x:c r="H6407" s="4" t="n">
        <x:v>43.384</x:v>
      </x:c>
      <x:c r="I6407" s="4" t="n">
        <x:v>117</x:v>
      </x:c>
      <x:c r="J6407" s="4" t="n">
        <x:v>0.371</x:v>
      </x:c>
      <x:c r="K6407" s="4">
        <x:f>I6407*J6407</x:f>
      </x:c>
      <x:c r="L6407" s="4" t="n">
        <x:v>256.601</x:v>
      </x:c>
      <x:c r="M6407" s="5">
        <x:f>J6407/3.605*100</x:f>
      </x:c>
      <x:c r="N6407" s="6">
        <x:f>M6407*L6407/100</x:f>
      </x:c>
      <x:c r="O6407" s="6">
        <x:f>H6407-N6407</x:f>
      </x:c>
    </x:row>
    <x:row r="6408" spans="1:25">
      <x:c r="A6408" s="0" t="s">
        <x:v>68</x:v>
      </x:c>
      <x:c r="B6408" s="0" t="n">
        <x:v>3481</x:v>
      </x:c>
      <x:c r="C6408" s="0" t="s">
        <x:v>21</x:v>
      </x:c>
      <x:c r="D6408" s="0" t="s">
        <x:v>22</x:v>
      </x:c>
      <x:c r="E6408" s="0" t="s">
        <x:v>23</x:v>
      </x:c>
      <x:c r="F6408" s="0" t="s">
        <x:v>20</x:v>
      </x:c>
      <x:c r="G6408" s="0" t="n">
        <x:v>117</x:v>
      </x:c>
      <x:c r="H6408" s="4" t="n">
        <x:v>43.384</x:v>
      </x:c>
      <x:c r="I6408" s="4" t="n">
        <x:v>117</x:v>
      </x:c>
      <x:c r="J6408" s="4" t="n">
        <x:v>0.371</x:v>
      </x:c>
      <x:c r="K6408" s="4">
        <x:f>I6408*J6408</x:f>
      </x:c>
      <x:c r="L6408" s="4" t="n">
        <x:v>256.601</x:v>
      </x:c>
      <x:c r="M6408" s="5">
        <x:f>J6408/3.605*100</x:f>
      </x:c>
      <x:c r="N6408" s="6">
        <x:f>M6408*L6408/100</x:f>
      </x:c>
      <x:c r="O6408" s="6">
        <x:f>H6408-N6408</x:f>
      </x:c>
    </x:row>
    <x:row r="6409" spans="1:25">
      <x:c r="A6409" s="0" t="s">
        <x:v>68</x:v>
      </x:c>
      <x:c r="B6409" s="0" t="n">
        <x:v>3481</x:v>
      </x:c>
      <x:c r="C6409" s="0" t="s">
        <x:v>21</x:v>
      </x:c>
      <x:c r="D6409" s="0" t="s">
        <x:v>22</x:v>
      </x:c>
      <x:c r="E6409" s="0" t="s">
        <x:v>23</x:v>
      </x:c>
      <x:c r="F6409" s="0" t="s">
        <x:v>20</x:v>
      </x:c>
      <x:c r="G6409" s="0" t="n">
        <x:v>117</x:v>
      </x:c>
      <x:c r="H6409" s="4" t="n">
        <x:v>43.384</x:v>
      </x:c>
      <x:c r="I6409" s="4" t="n">
        <x:v>117</x:v>
      </x:c>
      <x:c r="J6409" s="4" t="n">
        <x:v>0.371</x:v>
      </x:c>
      <x:c r="K6409" s="4">
        <x:f>I6409*J6409</x:f>
      </x:c>
      <x:c r="L6409" s="4" t="n">
        <x:v>256.601</x:v>
      </x:c>
      <x:c r="M6409" s="5">
        <x:f>J6409/3.605*100</x:f>
      </x:c>
      <x:c r="N6409" s="6">
        <x:f>M6409*L6409/100</x:f>
      </x:c>
      <x:c r="O6409" s="6">
        <x:f>H6409-N6409</x:f>
      </x:c>
    </x:row>
    <x:row r="6410" spans="1:25">
      <x:c r="A6410" s="0" t="s">
        <x:v>68</x:v>
      </x:c>
      <x:c r="B6410" s="0" t="n">
        <x:v>3481</x:v>
      </x:c>
      <x:c r="C6410" s="0" t="s">
        <x:v>21</x:v>
      </x:c>
      <x:c r="D6410" s="0" t="s">
        <x:v>22</x:v>
      </x:c>
      <x:c r="E6410" s="0" t="s">
        <x:v>23</x:v>
      </x:c>
      <x:c r="F6410" s="0" t="s">
        <x:v>20</x:v>
      </x:c>
      <x:c r="G6410" s="0" t="n">
        <x:v>117</x:v>
      </x:c>
      <x:c r="H6410" s="4" t="n">
        <x:v>39.897</x:v>
      </x:c>
      <x:c r="I6410" s="4" t="n">
        <x:v>117</x:v>
      </x:c>
      <x:c r="J6410" s="4" t="n">
        <x:v>0.341</x:v>
      </x:c>
      <x:c r="K6410" s="4">
        <x:f>I6410*J6410</x:f>
      </x:c>
      <x:c r="L6410" s="4" t="n">
        <x:v>256.601</x:v>
      </x:c>
      <x:c r="M6410" s="5">
        <x:f>J6410/3.605*100</x:f>
      </x:c>
      <x:c r="N6410" s="6">
        <x:f>M6410*L6410/100</x:f>
      </x:c>
      <x:c r="O6410" s="6">
        <x:f>H6410-N6410</x:f>
      </x:c>
    </x:row>
    <x:row r="6411" spans="1:25">
      <x:c r="A6411" s="0" t="s">
        <x:v>68</x:v>
      </x:c>
      <x:c r="B6411" s="0" t="n">
        <x:v>3481</x:v>
      </x:c>
      <x:c r="C6411" s="0" t="s">
        <x:v>21</x:v>
      </x:c>
      <x:c r="D6411" s="0" t="s">
        <x:v>22</x:v>
      </x:c>
      <x:c r="E6411" s="0" t="s">
        <x:v>23</x:v>
      </x:c>
      <x:c r="F6411" s="0" t="s">
        <x:v>20</x:v>
      </x:c>
      <x:c r="G6411" s="0" t="n">
        <x:v>117</x:v>
      </x:c>
      <x:c r="H6411" s="4" t="n">
        <x:v>43.384</x:v>
      </x:c>
      <x:c r="I6411" s="4" t="n">
        <x:v>117</x:v>
      </x:c>
      <x:c r="J6411" s="4" t="n">
        <x:v>0.371</x:v>
      </x:c>
      <x:c r="K6411" s="4">
        <x:f>I6411*J6411</x:f>
      </x:c>
      <x:c r="L6411" s="4" t="n">
        <x:v>256.601</x:v>
      </x:c>
      <x:c r="M6411" s="5">
        <x:f>J6411/3.605*100</x:f>
      </x:c>
      <x:c r="N6411" s="6">
        <x:f>M6411*L6411/100</x:f>
      </x:c>
      <x:c r="O6411" s="6">
        <x:f>H6411-N6411</x:f>
      </x:c>
    </x:row>
    <x:row r="6412" spans="1:25">
      <x:c r="A6412" s="0" t="s">
        <x:v>68</x:v>
      </x:c>
      <x:c r="B6412" s="0" t="n">
        <x:v>3481</x:v>
      </x:c>
      <x:c r="C6412" s="0" t="s">
        <x:v>21</x:v>
      </x:c>
      <x:c r="D6412" s="0" t="s">
        <x:v>28</x:v>
      </x:c>
      <x:c r="E6412" s="0" t="s">
        <x:v>19</x:v>
      </x:c>
      <x:c r="F6412" s="0" t="s">
        <x:v>26</x:v>
      </x:c>
      <x:c r="G6412" s="0" t="n">
        <x:v>117</x:v>
      </x:c>
      <x:c r="H6412" s="4" t="n">
        <x:v>30.426</x:v>
      </x:c>
      <x:c r="I6412" s="4" t="n">
        <x:v>117</x:v>
      </x:c>
      <x:c r="J6412" s="4" t="n">
        <x:v>0.26</x:v>
      </x:c>
      <x:c r="K6412" s="4">
        <x:f>I6412*J6412</x:f>
      </x:c>
      <x:c r="L6412" s="4" t="n">
        <x:v>256.601</x:v>
      </x:c>
      <x:c r="M6412" s="5">
        <x:f>J6412/3.605*100</x:f>
      </x:c>
      <x:c r="N6412" s="6">
        <x:f>M6412*L6412/100</x:f>
      </x:c>
      <x:c r="O6412" s="6">
        <x:f>H6412-N6412</x:f>
      </x:c>
    </x:row>
    <x:row r="6413" spans="1:25">
      <x:c r="A6413" s="0" t="s">
        <x:v>68</x:v>
      </x:c>
      <x:c r="B6413" s="0" t="n">
        <x:v>3481</x:v>
      </x:c>
      <x:c r="C6413" s="0" t="s">
        <x:v>21</x:v>
      </x:c>
      <x:c r="D6413" s="0" t="s">
        <x:v>28</x:v>
      </x:c>
      <x:c r="E6413" s="0" t="s">
        <x:v>23</x:v>
      </x:c>
      <x:c r="F6413" s="0" t="s">
        <x:v>26</x:v>
      </x:c>
      <x:c r="G6413" s="0" t="n">
        <x:v>117</x:v>
      </x:c>
      <x:c r="H6413" s="4" t="n">
        <x:v>177.84</x:v>
      </x:c>
      <x:c r="I6413" s="4" t="n">
        <x:v>117</x:v>
      </x:c>
      <x:c r="J6413" s="4" t="n">
        <x:v>1.52</x:v>
      </x:c>
      <x:c r="K6413" s="4">
        <x:f>I6413*J6413</x:f>
      </x:c>
      <x:c r="L6413" s="4" t="n">
        <x:v>256.601</x:v>
      </x:c>
      <x:c r="M6413" s="5">
        <x:f>J6413/3.605*100</x:f>
      </x:c>
      <x:c r="N6413" s="6">
        <x:f>M6413*L6413/100</x:f>
      </x:c>
      <x:c r="O6413" s="6">
        <x:f>H6413-N6413</x:f>
      </x:c>
    </x:row>
    <x:row r="6414" spans="1:25">
      <x:c r="A6414" s="0" t="s">
        <x:v>153</x:v>
      </x:c>
      <x:c r="B6414" s="0" t="n">
        <x:v>3488</x:v>
      </x:c>
      <x:c r="C6414" s="0" t="s">
        <x:v>21</x:v>
      </x:c>
      <x:c r="D6414" s="0" t="s">
        <x:v>154</x:v>
      </x:c>
      <x:c r="E6414" s="0" t="s">
        <x:v>23</x:v>
      </x:c>
      <x:c r="F6414" s="0" t="s">
        <x:v>20</x:v>
      </x:c>
      <x:c r="G6414" s="0" t="n">
        <x:v>5000</x:v>
      </x:c>
      <x:c r="H6414" s="4" t="n">
        <x:v>35</x:v>
      </x:c>
      <x:c r="I6414" s="4" t="n">
        <x:v>5000</x:v>
      </x:c>
      <x:c r="J6414" s="4" t="n">
        <x:v>0.007</x:v>
      </x:c>
      <x:c r="K6414" s="4">
        <x:f>I6414*J6414</x:f>
      </x:c>
      <x:c r="L6414" s="4" t="n">
        <x:v>0</x:v>
      </x:c>
      <x:c r="M6414" s="5">
        <x:f>J6414/0.012*100</x:f>
      </x:c>
      <x:c r="N6414" s="6">
        <x:f>M6414*L6414/100</x:f>
      </x:c>
      <x:c r="O6414" s="6">
        <x:f>H6414-N6414</x:f>
      </x:c>
    </x:row>
    <x:row r="6415" spans="1:25">
      <x:c r="A6415" s="0" t="s">
        <x:v>153</x:v>
      </x:c>
      <x:c r="B6415" s="0" t="n">
        <x:v>3488</x:v>
      </x:c>
      <x:c r="C6415" s="0" t="s">
        <x:v>21</x:v>
      </x:c>
      <x:c r="D6415" s="0" t="s">
        <x:v>155</x:v>
      </x:c>
      <x:c r="E6415" s="0" t="s">
        <x:v>23</x:v>
      </x:c>
      <x:c r="F6415" s="0" t="s">
        <x:v>26</x:v>
      </x:c>
      <x:c r="G6415" s="0" t="n">
        <x:v>5000</x:v>
      </x:c>
      <x:c r="H6415" s="4" t="n">
        <x:v>24.996</x:v>
      </x:c>
      <x:c r="I6415" s="4" t="n">
        <x:v>5000</x:v>
      </x:c>
      <x:c r="J6415" s="4" t="n">
        <x:v>0.005</x:v>
      </x:c>
      <x:c r="K6415" s="4">
        <x:f>I6415*J6415</x:f>
      </x:c>
      <x:c r="L6415" s="4" t="n">
        <x:v>0</x:v>
      </x:c>
      <x:c r="M6415" s="5">
        <x:f>J6415/0.012*100</x:f>
      </x:c>
      <x:c r="N6415" s="6">
        <x:f>M6415*L6415/100</x:f>
      </x:c>
      <x:c r="O6415" s="6">
        <x:f>H6415-N6415</x:f>
      </x:c>
    </x:row>
    <x:row r="6416" spans="1:25">
      <x:c r="A6416" s="0" t="s">
        <x:v>153</x:v>
      </x:c>
      <x:c r="B6416" s="0" t="n">
        <x:v>3489</x:v>
      </x:c>
      <x:c r="C6416" s="0" t="s">
        <x:v>21</x:v>
      </x:c>
      <x:c r="D6416" s="0" t="s">
        <x:v>154</x:v>
      </x:c>
      <x:c r="E6416" s="0" t="s">
        <x:v>23</x:v>
      </x:c>
      <x:c r="F6416" s="0" t="s">
        <x:v>20</x:v>
      </x:c>
      <x:c r="G6416" s="0" t="n">
        <x:v>5000</x:v>
      </x:c>
      <x:c r="H6416" s="4" t="n">
        <x:v>35</x:v>
      </x:c>
      <x:c r="I6416" s="4" t="n">
        <x:v>5000</x:v>
      </x:c>
      <x:c r="J6416" s="4" t="n">
        <x:v>0.007</x:v>
      </x:c>
      <x:c r="K6416" s="4">
        <x:f>I6416*J6416</x:f>
      </x:c>
      <x:c r="L6416" s="4" t="n">
        <x:v>0</x:v>
      </x:c>
      <x:c r="M6416" s="5">
        <x:f>J6416/0.012*100</x:f>
      </x:c>
      <x:c r="N6416" s="6">
        <x:f>M6416*L6416/100</x:f>
      </x:c>
      <x:c r="O6416" s="6">
        <x:f>H6416-N6416</x:f>
      </x:c>
    </x:row>
    <x:row r="6417" spans="1:25">
      <x:c r="A6417" s="0" t="s">
        <x:v>153</x:v>
      </x:c>
      <x:c r="B6417" s="0" t="n">
        <x:v>3489</x:v>
      </x:c>
      <x:c r="C6417" s="0" t="s">
        <x:v>21</x:v>
      </x:c>
      <x:c r="D6417" s="0" t="s">
        <x:v>155</x:v>
      </x:c>
      <x:c r="E6417" s="0" t="s">
        <x:v>23</x:v>
      </x:c>
      <x:c r="F6417" s="0" t="s">
        <x:v>26</x:v>
      </x:c>
      <x:c r="G6417" s="0" t="n">
        <x:v>5000</x:v>
      </x:c>
      <x:c r="H6417" s="4" t="n">
        <x:v>24.996</x:v>
      </x:c>
      <x:c r="I6417" s="4" t="n">
        <x:v>5000</x:v>
      </x:c>
      <x:c r="J6417" s="4" t="n">
        <x:v>0.005</x:v>
      </x:c>
      <x:c r="K6417" s="4">
        <x:f>I6417*J6417</x:f>
      </x:c>
      <x:c r="L6417" s="4" t="n">
        <x:v>0</x:v>
      </x:c>
      <x:c r="M6417" s="5">
        <x:f>J6417/0.012*100</x:f>
      </x:c>
      <x:c r="N6417" s="6">
        <x:f>M6417*L6417/100</x:f>
      </x:c>
      <x:c r="O6417" s="6">
        <x:f>H6417-N6417</x:f>
      </x:c>
    </x:row>
    <x:row r="6418" spans="1:25">
      <x:c r="A6418" s="0" t="s">
        <x:v>153</x:v>
      </x:c>
      <x:c r="B6418" s="0" t="n">
        <x:v>3490</x:v>
      </x:c>
      <x:c r="C6418" s="0" t="s">
        <x:v>21</x:v>
      </x:c>
      <x:c r="D6418" s="0" t="s">
        <x:v>154</x:v>
      </x:c>
      <x:c r="E6418" s="0" t="s">
        <x:v>23</x:v>
      </x:c>
      <x:c r="F6418" s="0" t="s">
        <x:v>20</x:v>
      </x:c>
      <x:c r="G6418" s="0" t="n">
        <x:v>5000</x:v>
      </x:c>
      <x:c r="H6418" s="4" t="n">
        <x:v>35</x:v>
      </x:c>
      <x:c r="I6418" s="4" t="n">
        <x:v>5000</x:v>
      </x:c>
      <x:c r="J6418" s="4" t="n">
        <x:v>0.007</x:v>
      </x:c>
      <x:c r="K6418" s="4">
        <x:f>I6418*J6418</x:f>
      </x:c>
      <x:c r="L6418" s="4" t="n">
        <x:v>0</x:v>
      </x:c>
      <x:c r="M6418" s="5">
        <x:f>J6418/0.012*100</x:f>
      </x:c>
      <x:c r="N6418" s="6">
        <x:f>M6418*L6418/100</x:f>
      </x:c>
      <x:c r="O6418" s="6">
        <x:f>H6418-N6418</x:f>
      </x:c>
    </x:row>
    <x:row r="6419" spans="1:25">
      <x:c r="A6419" s="0" t="s">
        <x:v>153</x:v>
      </x:c>
      <x:c r="B6419" s="0" t="n">
        <x:v>3490</x:v>
      </x:c>
      <x:c r="C6419" s="0" t="s">
        <x:v>21</x:v>
      </x:c>
      <x:c r="D6419" s="0" t="s">
        <x:v>155</x:v>
      </x:c>
      <x:c r="E6419" s="0" t="s">
        <x:v>23</x:v>
      </x:c>
      <x:c r="F6419" s="0" t="s">
        <x:v>26</x:v>
      </x:c>
      <x:c r="G6419" s="0" t="n">
        <x:v>5000</x:v>
      </x:c>
      <x:c r="H6419" s="4" t="n">
        <x:v>24.996</x:v>
      </x:c>
      <x:c r="I6419" s="4" t="n">
        <x:v>5000</x:v>
      </x:c>
      <x:c r="J6419" s="4" t="n">
        <x:v>0.005</x:v>
      </x:c>
      <x:c r="K6419" s="4">
        <x:f>I6419*J6419</x:f>
      </x:c>
      <x:c r="L6419" s="4" t="n">
        <x:v>0</x:v>
      </x:c>
      <x:c r="M6419" s="5">
        <x:f>J6419/0.012*100</x:f>
      </x:c>
      <x:c r="N6419" s="6">
        <x:f>M6419*L6419/100</x:f>
      </x:c>
      <x:c r="O6419" s="6">
        <x:f>H6419-N6419</x:f>
      </x:c>
    </x:row>
    <x:row r="6420" spans="1:25">
      <x:c r="A6420" s="0" t="s">
        <x:v>50</x:v>
      </x:c>
      <x:c r="B6420" s="0" t="n">
        <x:v>3491</x:v>
      </x:c>
      <x:c r="C6420" s="0" t="s">
        <x:v>21</x:v>
      </x:c>
      <x:c r="D6420" s="0" t="s">
        <x:v>22</x:v>
      </x:c>
      <x:c r="E6420" s="0" t="s">
        <x:v>23</x:v>
      </x:c>
      <x:c r="F6420" s="0" t="s">
        <x:v>20</x:v>
      </x:c>
      <x:c r="G6420" s="0" t="n">
        <x:v>116</x:v>
      </x:c>
      <x:c r="H6420" s="4" t="n">
        <x:v>43.384</x:v>
      </x:c>
      <x:c r="I6420" s="4" t="n">
        <x:v>116</x:v>
      </x:c>
      <x:c r="J6420" s="4" t="n">
        <x:v>0.374</x:v>
      </x:c>
      <x:c r="K6420" s="4">
        <x:f>I6420*J6420</x:f>
      </x:c>
      <x:c r="L6420" s="4" t="n">
        <x:v>192.895</x:v>
      </x:c>
      <x:c r="M6420" s="5">
        <x:f>J6420/2.872*100</x:f>
      </x:c>
      <x:c r="N6420" s="6">
        <x:f>M6420*L6420/100</x:f>
      </x:c>
      <x:c r="O6420" s="6">
        <x:f>H6420-N6420</x:f>
      </x:c>
    </x:row>
    <x:row r="6421" spans="1:25">
      <x:c r="A6421" s="0" t="s">
        <x:v>50</x:v>
      </x:c>
      <x:c r="B6421" s="0" t="n">
        <x:v>3491</x:v>
      </x:c>
      <x:c r="C6421" s="0" t="s">
        <x:v>21</x:v>
      </x:c>
      <x:c r="D6421" s="0" t="s">
        <x:v>22</x:v>
      </x:c>
      <x:c r="E6421" s="0" t="s">
        <x:v>23</x:v>
      </x:c>
      <x:c r="F6421" s="0" t="s">
        <x:v>20</x:v>
      </x:c>
      <x:c r="G6421" s="0" t="n">
        <x:v>116</x:v>
      </x:c>
      <x:c r="H6421" s="4" t="n">
        <x:v>43.384</x:v>
      </x:c>
      <x:c r="I6421" s="4" t="n">
        <x:v>116</x:v>
      </x:c>
      <x:c r="J6421" s="4" t="n">
        <x:v>0.374</x:v>
      </x:c>
      <x:c r="K6421" s="4">
        <x:f>I6421*J6421</x:f>
      </x:c>
      <x:c r="L6421" s="4" t="n">
        <x:v>192.895</x:v>
      </x:c>
      <x:c r="M6421" s="5">
        <x:f>J6421/2.872*100</x:f>
      </x:c>
      <x:c r="N6421" s="6">
        <x:f>M6421*L6421/100</x:f>
      </x:c>
      <x:c r="O6421" s="6">
        <x:f>H6421-N6421</x:f>
      </x:c>
    </x:row>
    <x:row r="6422" spans="1:25">
      <x:c r="A6422" s="0" t="s">
        <x:v>50</x:v>
      </x:c>
      <x:c r="B6422" s="0" t="n">
        <x:v>3491</x:v>
      </x:c>
      <x:c r="C6422" s="0" t="s">
        <x:v>21</x:v>
      </x:c>
      <x:c r="D6422" s="0" t="s">
        <x:v>22</x:v>
      </x:c>
      <x:c r="E6422" s="0" t="s">
        <x:v>23</x:v>
      </x:c>
      <x:c r="F6422" s="0" t="s">
        <x:v>20</x:v>
      </x:c>
      <x:c r="G6422" s="0" t="n">
        <x:v>116</x:v>
      </x:c>
      <x:c r="H6422" s="4" t="n">
        <x:v>39.897</x:v>
      </x:c>
      <x:c r="I6422" s="4" t="n">
        <x:v>116</x:v>
      </x:c>
      <x:c r="J6422" s="4" t="n">
        <x:v>0.344</x:v>
      </x:c>
      <x:c r="K6422" s="4">
        <x:f>I6422*J6422</x:f>
      </x:c>
      <x:c r="L6422" s="4" t="n">
        <x:v>192.895</x:v>
      </x:c>
      <x:c r="M6422" s="5">
        <x:f>J6422/2.872*100</x:f>
      </x:c>
      <x:c r="N6422" s="6">
        <x:f>M6422*L6422/100</x:f>
      </x:c>
      <x:c r="O6422" s="6">
        <x:f>H6422-N6422</x:f>
      </x:c>
    </x:row>
    <x:row r="6423" spans="1:25">
      <x:c r="A6423" s="0" t="s">
        <x:v>50</x:v>
      </x:c>
      <x:c r="B6423" s="0" t="n">
        <x:v>3491</x:v>
      </x:c>
      <x:c r="C6423" s="0" t="s">
        <x:v>21</x:v>
      </x:c>
      <x:c r="D6423" s="0" t="s">
        <x:v>28</x:v>
      </x:c>
      <x:c r="E6423" s="0" t="s">
        <x:v>19</x:v>
      </x:c>
      <x:c r="F6423" s="0" t="s">
        <x:v>26</x:v>
      </x:c>
      <x:c r="G6423" s="0" t="n">
        <x:v>116</x:v>
      </x:c>
      <x:c r="H6423" s="4" t="n">
        <x:v>30.421</x:v>
      </x:c>
      <x:c r="I6423" s="4" t="n">
        <x:v>116</x:v>
      </x:c>
      <x:c r="J6423" s="4" t="n">
        <x:v>0.26</x:v>
      </x:c>
      <x:c r="K6423" s="4">
        <x:f>I6423*J6423</x:f>
      </x:c>
      <x:c r="L6423" s="4" t="n">
        <x:v>192.895</x:v>
      </x:c>
      <x:c r="M6423" s="5">
        <x:f>J6423/2.872*100</x:f>
      </x:c>
      <x:c r="N6423" s="6">
        <x:f>M6423*L6423/100</x:f>
      </x:c>
      <x:c r="O6423" s="6">
        <x:f>H6423-N6423</x:f>
      </x:c>
    </x:row>
    <x:row r="6424" spans="1:25">
      <x:c r="A6424" s="0" t="s">
        <x:v>50</x:v>
      </x:c>
      <x:c r="B6424" s="0" t="n">
        <x:v>3491</x:v>
      </x:c>
      <x:c r="C6424" s="0" t="s">
        <x:v>21</x:v>
      </x:c>
      <x:c r="D6424" s="0" t="s">
        <x:v>28</x:v>
      </x:c>
      <x:c r="E6424" s="0" t="s">
        <x:v>23</x:v>
      </x:c>
      <x:c r="F6424" s="0" t="s">
        <x:v>26</x:v>
      </x:c>
      <x:c r="G6424" s="0" t="n">
        <x:v>116</x:v>
      </x:c>
      <x:c r="H6424" s="4" t="n">
        <x:v>177.84</x:v>
      </x:c>
      <x:c r="I6424" s="4" t="n">
        <x:v>116</x:v>
      </x:c>
      <x:c r="J6424" s="4" t="n">
        <x:v>1.52</x:v>
      </x:c>
      <x:c r="K6424" s="4">
        <x:f>I6424*J6424</x:f>
      </x:c>
      <x:c r="L6424" s="4" t="n">
        <x:v>192.895</x:v>
      </x:c>
      <x:c r="M6424" s="5">
        <x:f>J6424/2.872*100</x:f>
      </x:c>
      <x:c r="N6424" s="6">
        <x:f>M6424*L6424/100</x:f>
      </x:c>
      <x:c r="O6424" s="6">
        <x:f>H6424-N6424</x:f>
      </x:c>
    </x:row>
    <x:row r="6425" spans="1:25">
      <x:c r="A6425" s="0" t="s">
        <x:v>66</x:v>
      </x:c>
      <x:c r="B6425" s="0" t="n">
        <x:v>3492</x:v>
      </x:c>
      <x:c r="C6425" s="0" t="s">
        <x:v>21</x:v>
      </x:c>
      <x:c r="D6425" s="0" t="s">
        <x:v>22</x:v>
      </x:c>
      <x:c r="E6425" s="0" t="s">
        <x:v>23</x:v>
      </x:c>
      <x:c r="F6425" s="0" t="s">
        <x:v>20</x:v>
      </x:c>
      <x:c r="G6425" s="0" t="n">
        <x:v>117</x:v>
      </x:c>
      <x:c r="H6425" s="4" t="n">
        <x:v>39.897</x:v>
      </x:c>
      <x:c r="I6425" s="4" t="n">
        <x:v>117</x:v>
      </x:c>
      <x:c r="J6425" s="4" t="n">
        <x:v>0.341</x:v>
      </x:c>
      <x:c r="K6425" s="4">
        <x:f>I6425*J6425</x:f>
      </x:c>
      <x:c r="L6425" s="4" t="n">
        <x:v>264.295</x:v>
      </x:c>
      <x:c r="M6425" s="5">
        <x:f>J6425/2.863*100</x:f>
      </x:c>
      <x:c r="N6425" s="6">
        <x:f>M6425*L6425/100</x:f>
      </x:c>
      <x:c r="O6425" s="6">
        <x:f>H6425-N6425</x:f>
      </x:c>
    </x:row>
    <x:row r="6426" spans="1:25">
      <x:c r="A6426" s="0" t="s">
        <x:v>66</x:v>
      </x:c>
      <x:c r="B6426" s="0" t="n">
        <x:v>3492</x:v>
      </x:c>
      <x:c r="C6426" s="0" t="s">
        <x:v>21</x:v>
      </x:c>
      <x:c r="D6426" s="0" t="s">
        <x:v>22</x:v>
      </x:c>
      <x:c r="E6426" s="0" t="s">
        <x:v>23</x:v>
      </x:c>
      <x:c r="F6426" s="0" t="s">
        <x:v>20</x:v>
      </x:c>
      <x:c r="G6426" s="0" t="n">
        <x:v>117</x:v>
      </x:c>
      <x:c r="H6426" s="4" t="n">
        <x:v>43.384</x:v>
      </x:c>
      <x:c r="I6426" s="4" t="n">
        <x:v>117</x:v>
      </x:c>
      <x:c r="J6426" s="4" t="n">
        <x:v>0.371</x:v>
      </x:c>
      <x:c r="K6426" s="4">
        <x:f>I6426*J6426</x:f>
      </x:c>
      <x:c r="L6426" s="4" t="n">
        <x:v>264.295</x:v>
      </x:c>
      <x:c r="M6426" s="5">
        <x:f>J6426/2.863*100</x:f>
      </x:c>
      <x:c r="N6426" s="6">
        <x:f>M6426*L6426/100</x:f>
      </x:c>
      <x:c r="O6426" s="6">
        <x:f>H6426-N6426</x:f>
      </x:c>
    </x:row>
    <x:row r="6427" spans="1:25">
      <x:c r="A6427" s="0" t="s">
        <x:v>66</x:v>
      </x:c>
      <x:c r="B6427" s="0" t="n">
        <x:v>3492</x:v>
      </x:c>
      <x:c r="C6427" s="0" t="s">
        <x:v>21</x:v>
      </x:c>
      <x:c r="D6427" s="0" t="s">
        <x:v>22</x:v>
      </x:c>
      <x:c r="E6427" s="0" t="s">
        <x:v>23</x:v>
      </x:c>
      <x:c r="F6427" s="0" t="s">
        <x:v>20</x:v>
      </x:c>
      <x:c r="G6427" s="0" t="n">
        <x:v>117</x:v>
      </x:c>
      <x:c r="H6427" s="4" t="n">
        <x:v>43.384</x:v>
      </x:c>
      <x:c r="I6427" s="4" t="n">
        <x:v>117</x:v>
      </x:c>
      <x:c r="J6427" s="4" t="n">
        <x:v>0.371</x:v>
      </x:c>
      <x:c r="K6427" s="4">
        <x:f>I6427*J6427</x:f>
      </x:c>
      <x:c r="L6427" s="4" t="n">
        <x:v>264.295</x:v>
      </x:c>
      <x:c r="M6427" s="5">
        <x:f>J6427/2.863*100</x:f>
      </x:c>
      <x:c r="N6427" s="6">
        <x:f>M6427*L6427/100</x:f>
      </x:c>
      <x:c r="O6427" s="6">
        <x:f>H6427-N6427</x:f>
      </x:c>
    </x:row>
    <x:row r="6428" spans="1:25">
      <x:c r="A6428" s="0" t="s">
        <x:v>66</x:v>
      </x:c>
      <x:c r="B6428" s="0" t="n">
        <x:v>3492</x:v>
      </x:c>
      <x:c r="C6428" s="0" t="s">
        <x:v>21</x:v>
      </x:c>
      <x:c r="D6428" s="0" t="s">
        <x:v>28</x:v>
      </x:c>
      <x:c r="E6428" s="0" t="s">
        <x:v>19</x:v>
      </x:c>
      <x:c r="F6428" s="0" t="s">
        <x:v>26</x:v>
      </x:c>
      <x:c r="G6428" s="0" t="n">
        <x:v>117</x:v>
      </x:c>
      <x:c r="H6428" s="4" t="n">
        <x:v>30.426</x:v>
      </x:c>
      <x:c r="I6428" s="4" t="n">
        <x:v>117</x:v>
      </x:c>
      <x:c r="J6428" s="4" t="n">
        <x:v>0.26</x:v>
      </x:c>
      <x:c r="K6428" s="4">
        <x:f>I6428*J6428</x:f>
      </x:c>
      <x:c r="L6428" s="4" t="n">
        <x:v>264.295</x:v>
      </x:c>
      <x:c r="M6428" s="5">
        <x:f>J6428/2.863*100</x:f>
      </x:c>
      <x:c r="N6428" s="6">
        <x:f>M6428*L6428/100</x:f>
      </x:c>
      <x:c r="O6428" s="6">
        <x:f>H6428-N6428</x:f>
      </x:c>
    </x:row>
    <x:row r="6429" spans="1:25">
      <x:c r="A6429" s="0" t="s">
        <x:v>66</x:v>
      </x:c>
      <x:c r="B6429" s="0" t="n">
        <x:v>3492</x:v>
      </x:c>
      <x:c r="C6429" s="0" t="s">
        <x:v>21</x:v>
      </x:c>
      <x:c r="D6429" s="0" t="s">
        <x:v>28</x:v>
      </x:c>
      <x:c r="E6429" s="0" t="s">
        <x:v>23</x:v>
      </x:c>
      <x:c r="F6429" s="0" t="s">
        <x:v>26</x:v>
      </x:c>
      <x:c r="G6429" s="0" t="n">
        <x:v>117</x:v>
      </x:c>
      <x:c r="H6429" s="4" t="n">
        <x:v>177.84</x:v>
      </x:c>
      <x:c r="I6429" s="4" t="n">
        <x:v>117</x:v>
      </x:c>
      <x:c r="J6429" s="4" t="n">
        <x:v>1.52</x:v>
      </x:c>
      <x:c r="K6429" s="4">
        <x:f>I6429*J6429</x:f>
      </x:c>
      <x:c r="L6429" s="4" t="n">
        <x:v>264.295</x:v>
      </x:c>
      <x:c r="M6429" s="5">
        <x:f>J6429/2.863*100</x:f>
      </x:c>
      <x:c r="N6429" s="6">
        <x:f>M6429*L6429/100</x:f>
      </x:c>
      <x:c r="O6429" s="6">
        <x:f>H6429-N6429</x:f>
      </x:c>
    </x:row>
    <x:row r="6430" spans="1:25">
      <x:c r="A6430" s="0" t="s">
        <x:v>31</x:v>
      </x:c>
      <x:c r="B6430" s="0" t="n">
        <x:v>3493</x:v>
      </x:c>
      <x:c r="C6430" s="0" t="s">
        <x:v>21</x:v>
      </x:c>
      <x:c r="D6430" s="0" t="s">
        <x:v>22</x:v>
      </x:c>
      <x:c r="E6430" s="0" t="s">
        <x:v>23</x:v>
      </x:c>
      <x:c r="F6430" s="0" t="s">
        <x:v>20</x:v>
      </x:c>
      <x:c r="G6430" s="0" t="n">
        <x:v>117</x:v>
      </x:c>
      <x:c r="H6430" s="4" t="n">
        <x:v>39.897</x:v>
      </x:c>
      <x:c r="I6430" s="4" t="n">
        <x:v>117</x:v>
      </x:c>
      <x:c r="J6430" s="4" t="n">
        <x:v>0.341</x:v>
      </x:c>
      <x:c r="K6430" s="4">
        <x:f>I6430*J6430</x:f>
      </x:c>
      <x:c r="L6430" s="4" t="n">
        <x:v>251.115</x:v>
      </x:c>
      <x:c r="M6430" s="5">
        <x:f>J6430/2.863*100</x:f>
      </x:c>
      <x:c r="N6430" s="6">
        <x:f>M6430*L6430/100</x:f>
      </x:c>
      <x:c r="O6430" s="6">
        <x:f>H6430-N6430</x:f>
      </x:c>
    </x:row>
    <x:row r="6431" spans="1:25">
      <x:c r="A6431" s="0" t="s">
        <x:v>31</x:v>
      </x:c>
      <x:c r="B6431" s="0" t="n">
        <x:v>3493</x:v>
      </x:c>
      <x:c r="C6431" s="0" t="s">
        <x:v>21</x:v>
      </x:c>
      <x:c r="D6431" s="0" t="s">
        <x:v>22</x:v>
      </x:c>
      <x:c r="E6431" s="0" t="s">
        <x:v>23</x:v>
      </x:c>
      <x:c r="F6431" s="0" t="s">
        <x:v>20</x:v>
      </x:c>
      <x:c r="G6431" s="0" t="n">
        <x:v>117</x:v>
      </x:c>
      <x:c r="H6431" s="4" t="n">
        <x:v>43.384</x:v>
      </x:c>
      <x:c r="I6431" s="4" t="n">
        <x:v>117</x:v>
      </x:c>
      <x:c r="J6431" s="4" t="n">
        <x:v>0.371</x:v>
      </x:c>
      <x:c r="K6431" s="4">
        <x:f>I6431*J6431</x:f>
      </x:c>
      <x:c r="L6431" s="4" t="n">
        <x:v>251.115</x:v>
      </x:c>
      <x:c r="M6431" s="5">
        <x:f>J6431/2.863*100</x:f>
      </x:c>
      <x:c r="N6431" s="6">
        <x:f>M6431*L6431/100</x:f>
      </x:c>
      <x:c r="O6431" s="6">
        <x:f>H6431-N6431</x:f>
      </x:c>
    </x:row>
    <x:row r="6432" spans="1:25">
      <x:c r="A6432" s="0" t="s">
        <x:v>31</x:v>
      </x:c>
      <x:c r="B6432" s="0" t="n">
        <x:v>3493</x:v>
      </x:c>
      <x:c r="C6432" s="0" t="s">
        <x:v>21</x:v>
      </x:c>
      <x:c r="D6432" s="0" t="s">
        <x:v>22</x:v>
      </x:c>
      <x:c r="E6432" s="0" t="s">
        <x:v>23</x:v>
      </x:c>
      <x:c r="F6432" s="0" t="s">
        <x:v>20</x:v>
      </x:c>
      <x:c r="G6432" s="0" t="n">
        <x:v>117</x:v>
      </x:c>
      <x:c r="H6432" s="4" t="n">
        <x:v>43.384</x:v>
      </x:c>
      <x:c r="I6432" s="4" t="n">
        <x:v>117</x:v>
      </x:c>
      <x:c r="J6432" s="4" t="n">
        <x:v>0.371</x:v>
      </x:c>
      <x:c r="K6432" s="4">
        <x:f>I6432*J6432</x:f>
      </x:c>
      <x:c r="L6432" s="4" t="n">
        <x:v>251.115</x:v>
      </x:c>
      <x:c r="M6432" s="5">
        <x:f>J6432/2.863*100</x:f>
      </x:c>
      <x:c r="N6432" s="6">
        <x:f>M6432*L6432/100</x:f>
      </x:c>
      <x:c r="O6432" s="6">
        <x:f>H6432-N6432</x:f>
      </x:c>
    </x:row>
    <x:row r="6433" spans="1:25">
      <x:c r="A6433" s="0" t="s">
        <x:v>31</x:v>
      </x:c>
      <x:c r="B6433" s="0" t="n">
        <x:v>3493</x:v>
      </x:c>
      <x:c r="C6433" s="0" t="s">
        <x:v>21</x:v>
      </x:c>
      <x:c r="D6433" s="0" t="s">
        <x:v>28</x:v>
      </x:c>
      <x:c r="E6433" s="0" t="s">
        <x:v>19</x:v>
      </x:c>
      <x:c r="F6433" s="0" t="s">
        <x:v>26</x:v>
      </x:c>
      <x:c r="G6433" s="0" t="n">
        <x:v>117</x:v>
      </x:c>
      <x:c r="H6433" s="4" t="n">
        <x:v>30.42</x:v>
      </x:c>
      <x:c r="I6433" s="4" t="n">
        <x:v>117</x:v>
      </x:c>
      <x:c r="J6433" s="4" t="n">
        <x:v>0.26</x:v>
      </x:c>
      <x:c r="K6433" s="4">
        <x:f>I6433*J6433</x:f>
      </x:c>
      <x:c r="L6433" s="4" t="n">
        <x:v>251.115</x:v>
      </x:c>
      <x:c r="M6433" s="5">
        <x:f>J6433/2.863*100</x:f>
      </x:c>
      <x:c r="N6433" s="6">
        <x:f>M6433*L6433/100</x:f>
      </x:c>
      <x:c r="O6433" s="6">
        <x:f>H6433-N6433</x:f>
      </x:c>
    </x:row>
    <x:row r="6434" spans="1:25">
      <x:c r="A6434" s="0" t="s">
        <x:v>31</x:v>
      </x:c>
      <x:c r="B6434" s="0" t="n">
        <x:v>3493</x:v>
      </x:c>
      <x:c r="C6434" s="0" t="s">
        <x:v>21</x:v>
      </x:c>
      <x:c r="D6434" s="0" t="s">
        <x:v>28</x:v>
      </x:c>
      <x:c r="E6434" s="0" t="s">
        <x:v>23</x:v>
      </x:c>
      <x:c r="F6434" s="0" t="s">
        <x:v>26</x:v>
      </x:c>
      <x:c r="G6434" s="0" t="n">
        <x:v>117</x:v>
      </x:c>
      <x:c r="H6434" s="4" t="n">
        <x:v>177.54</x:v>
      </x:c>
      <x:c r="I6434" s="4" t="n">
        <x:v>117</x:v>
      </x:c>
      <x:c r="J6434" s="4" t="n">
        <x:v>1.52</x:v>
      </x:c>
      <x:c r="K6434" s="4">
        <x:f>I6434*J6434</x:f>
      </x:c>
      <x:c r="L6434" s="4" t="n">
        <x:v>251.115</x:v>
      </x:c>
      <x:c r="M6434" s="5">
        <x:f>J6434/2.863*100</x:f>
      </x:c>
      <x:c r="N6434" s="6">
        <x:f>M6434*L6434/100</x:f>
      </x:c>
      <x:c r="O6434" s="6">
        <x:f>H6434-N6434</x:f>
      </x:c>
    </x:row>
    <x:row r="6435" spans="1:25">
      <x:c r="A6435" s="0" t="s">
        <x:v>83</x:v>
      </x:c>
      <x:c r="B6435" s="0" t="n">
        <x:v>3494</x:v>
      </x:c>
      <x:c r="C6435" s="0" t="s">
        <x:v>21</x:v>
      </x:c>
      <x:c r="D6435" s="0" t="s">
        <x:v>22</x:v>
      </x:c>
      <x:c r="E6435" s="0" t="s">
        <x:v>23</x:v>
      </x:c>
      <x:c r="F6435" s="0" t="s">
        <x:v>20</x:v>
      </x:c>
      <x:c r="G6435" s="0" t="n">
        <x:v>177</x:v>
      </x:c>
      <x:c r="H6435" s="4" t="n">
        <x:v>13.64</x:v>
      </x:c>
      <x:c r="I6435" s="4" t="n">
        <x:v>177</x:v>
      </x:c>
      <x:c r="J6435" s="4" t="n">
        <x:v>0.077</x:v>
      </x:c>
      <x:c r="K6435" s="4">
        <x:f>I6435*J6435</x:f>
      </x:c>
      <x:c r="L6435" s="4" t="n">
        <x:v>304.109</x:v>
      </x:c>
      <x:c r="M6435" s="5">
        <x:f>J6435/2.856*100</x:f>
      </x:c>
      <x:c r="N6435" s="6">
        <x:f>M6435*L6435/100</x:f>
      </x:c>
      <x:c r="O6435" s="6">
        <x:f>H6435-N6435</x:f>
      </x:c>
    </x:row>
    <x:row r="6436" spans="1:25">
      <x:c r="A6436" s="0" t="s">
        <x:v>83</x:v>
      </x:c>
      <x:c r="B6436" s="0" t="n">
        <x:v>3494</x:v>
      </x:c>
      <x:c r="C6436" s="0" t="s">
        <x:v>21</x:v>
      </x:c>
      <x:c r="D6436" s="0" t="s">
        <x:v>22</x:v>
      </x:c>
      <x:c r="E6436" s="0" t="s">
        <x:v>23</x:v>
      </x:c>
      <x:c r="F6436" s="0" t="s">
        <x:v>20</x:v>
      </x:c>
      <x:c r="G6436" s="0" t="n">
        <x:v>177</x:v>
      </x:c>
      <x:c r="H6436" s="4" t="n">
        <x:v>6.82</x:v>
      </x:c>
      <x:c r="I6436" s="4" t="n">
        <x:v>177</x:v>
      </x:c>
      <x:c r="J6436" s="4" t="n">
        <x:v>0.039</x:v>
      </x:c>
      <x:c r="K6436" s="4">
        <x:f>I6436*J6436</x:f>
      </x:c>
      <x:c r="L6436" s="4" t="n">
        <x:v>304.109</x:v>
      </x:c>
      <x:c r="M6436" s="5">
        <x:f>J6436/2.856*100</x:f>
      </x:c>
      <x:c r="N6436" s="6">
        <x:f>M6436*L6436/100</x:f>
      </x:c>
      <x:c r="O6436" s="6">
        <x:f>H6436-N6436</x:f>
      </x:c>
    </x:row>
    <x:row r="6437" spans="1:25">
      <x:c r="A6437" s="0" t="s">
        <x:v>83</x:v>
      </x:c>
      <x:c r="B6437" s="0" t="n">
        <x:v>3494</x:v>
      </x:c>
      <x:c r="C6437" s="0" t="s">
        <x:v>21</x:v>
      </x:c>
      <x:c r="D6437" s="0" t="s">
        <x:v>22</x:v>
      </x:c>
      <x:c r="E6437" s="0" t="s">
        <x:v>23</x:v>
      </x:c>
      <x:c r="F6437" s="0" t="s">
        <x:v>20</x:v>
      </x:c>
      <x:c r="G6437" s="0" t="n">
        <x:v>177</x:v>
      </x:c>
      <x:c r="H6437" s="4" t="n">
        <x:v>39.897</x:v>
      </x:c>
      <x:c r="I6437" s="4" t="n">
        <x:v>177</x:v>
      </x:c>
      <x:c r="J6437" s="4" t="n">
        <x:v>0.225</x:v>
      </x:c>
      <x:c r="K6437" s="4">
        <x:f>I6437*J6437</x:f>
      </x:c>
      <x:c r="L6437" s="4" t="n">
        <x:v>304.109</x:v>
      </x:c>
      <x:c r="M6437" s="5">
        <x:f>J6437/2.856*100</x:f>
      </x:c>
      <x:c r="N6437" s="6">
        <x:f>M6437*L6437/100</x:f>
      </x:c>
      <x:c r="O6437" s="6">
        <x:f>H6437-N6437</x:f>
      </x:c>
    </x:row>
    <x:row r="6438" spans="1:25">
      <x:c r="A6438" s="0" t="s">
        <x:v>83</x:v>
      </x:c>
      <x:c r="B6438" s="0" t="n">
        <x:v>3494</x:v>
      </x:c>
      <x:c r="C6438" s="0" t="s">
        <x:v>21</x:v>
      </x:c>
      <x:c r="D6438" s="0" t="s">
        <x:v>22</x:v>
      </x:c>
      <x:c r="E6438" s="0" t="s">
        <x:v>23</x:v>
      </x:c>
      <x:c r="F6438" s="0" t="s">
        <x:v>20</x:v>
      </x:c>
      <x:c r="G6438" s="0" t="n">
        <x:v>177</x:v>
      </x:c>
      <x:c r="H6438" s="4" t="n">
        <x:v>43.384</x:v>
      </x:c>
      <x:c r="I6438" s="4" t="n">
        <x:v>177</x:v>
      </x:c>
      <x:c r="J6438" s="4" t="n">
        <x:v>0.245</x:v>
      </x:c>
      <x:c r="K6438" s="4">
        <x:f>I6438*J6438</x:f>
      </x:c>
      <x:c r="L6438" s="4" t="n">
        <x:v>304.109</x:v>
      </x:c>
      <x:c r="M6438" s="5">
        <x:f>J6438/2.856*100</x:f>
      </x:c>
      <x:c r="N6438" s="6">
        <x:f>M6438*L6438/100</x:f>
      </x:c>
      <x:c r="O6438" s="6">
        <x:f>H6438-N6438</x:f>
      </x:c>
    </x:row>
    <x:row r="6439" spans="1:25">
      <x:c r="A6439" s="0" t="s">
        <x:v>83</x:v>
      </x:c>
      <x:c r="B6439" s="0" t="n">
        <x:v>3494</x:v>
      </x:c>
      <x:c r="C6439" s="0" t="s">
        <x:v>21</x:v>
      </x:c>
      <x:c r="D6439" s="0" t="s">
        <x:v>22</x:v>
      </x:c>
      <x:c r="E6439" s="0" t="s">
        <x:v>23</x:v>
      </x:c>
      <x:c r="F6439" s="0" t="s">
        <x:v>20</x:v>
      </x:c>
      <x:c r="G6439" s="0" t="n">
        <x:v>177</x:v>
      </x:c>
      <x:c r="H6439" s="4" t="n">
        <x:v>43.384</x:v>
      </x:c>
      <x:c r="I6439" s="4" t="n">
        <x:v>177</x:v>
      </x:c>
      <x:c r="J6439" s="4" t="n">
        <x:v>0.245</x:v>
      </x:c>
      <x:c r="K6439" s="4">
        <x:f>I6439*J6439</x:f>
      </x:c>
      <x:c r="L6439" s="4" t="n">
        <x:v>304.109</x:v>
      </x:c>
      <x:c r="M6439" s="5">
        <x:f>J6439/2.856*100</x:f>
      </x:c>
      <x:c r="N6439" s="6">
        <x:f>M6439*L6439/100</x:f>
      </x:c>
      <x:c r="O6439" s="6">
        <x:f>H6439-N6439</x:f>
      </x:c>
    </x:row>
    <x:row r="6440" spans="1:25">
      <x:c r="A6440" s="0" t="s">
        <x:v>83</x:v>
      </x:c>
      <x:c r="B6440" s="0" t="n">
        <x:v>3494</x:v>
      </x:c>
      <x:c r="C6440" s="0" t="s">
        <x:v>21</x:v>
      </x:c>
      <x:c r="D6440" s="0" t="s">
        <x:v>22</x:v>
      </x:c>
      <x:c r="E6440" s="0" t="s">
        <x:v>23</x:v>
      </x:c>
      <x:c r="F6440" s="0" t="s">
        <x:v>20</x:v>
      </x:c>
      <x:c r="G6440" s="0" t="n">
        <x:v>177</x:v>
      </x:c>
      <x:c r="H6440" s="4" t="n">
        <x:v>43.384</x:v>
      </x:c>
      <x:c r="I6440" s="4" t="n">
        <x:v>177</x:v>
      </x:c>
      <x:c r="J6440" s="4" t="n">
        <x:v>0.245</x:v>
      </x:c>
      <x:c r="K6440" s="4">
        <x:f>I6440*J6440</x:f>
      </x:c>
      <x:c r="L6440" s="4" t="n">
        <x:v>304.109</x:v>
      </x:c>
      <x:c r="M6440" s="5">
        <x:f>J6440/2.856*100</x:f>
      </x:c>
      <x:c r="N6440" s="6">
        <x:f>M6440*L6440/100</x:f>
      </x:c>
      <x:c r="O6440" s="6">
        <x:f>H6440-N6440</x:f>
      </x:c>
    </x:row>
    <x:row r="6441" spans="1:25">
      <x:c r="A6441" s="0" t="s">
        <x:v>83</x:v>
      </x:c>
      <x:c r="B6441" s="0" t="n">
        <x:v>3494</x:v>
      </x:c>
      <x:c r="C6441" s="0" t="s">
        <x:v>21</x:v>
      </x:c>
      <x:c r="D6441" s="0" t="s">
        <x:v>28</x:v>
      </x:c>
      <x:c r="E6441" s="0" t="s">
        <x:v>19</x:v>
      </x:c>
      <x:c r="F6441" s="0" t="s">
        <x:v>26</x:v>
      </x:c>
      <x:c r="G6441" s="0" t="n">
        <x:v>177</x:v>
      </x:c>
      <x:c r="H6441" s="4" t="n">
        <x:v>46.02</x:v>
      </x:c>
      <x:c r="I6441" s="4" t="n">
        <x:v>177</x:v>
      </x:c>
      <x:c r="J6441" s="4" t="n">
        <x:v>0.26</x:v>
      </x:c>
      <x:c r="K6441" s="4">
        <x:f>I6441*J6441</x:f>
      </x:c>
      <x:c r="L6441" s="4" t="n">
        <x:v>304.109</x:v>
      </x:c>
      <x:c r="M6441" s="5">
        <x:f>J6441/2.856*100</x:f>
      </x:c>
      <x:c r="N6441" s="6">
        <x:f>M6441*L6441/100</x:f>
      </x:c>
      <x:c r="O6441" s="6">
        <x:f>H6441-N6441</x:f>
      </x:c>
    </x:row>
    <x:row r="6442" spans="1:25">
      <x:c r="A6442" s="0" t="s">
        <x:v>83</x:v>
      </x:c>
      <x:c r="B6442" s="0" t="n">
        <x:v>3494</x:v>
      </x:c>
      <x:c r="C6442" s="0" t="s">
        <x:v>21</x:v>
      </x:c>
      <x:c r="D6442" s="0" t="s">
        <x:v>28</x:v>
      </x:c>
      <x:c r="E6442" s="0" t="s">
        <x:v>23</x:v>
      </x:c>
      <x:c r="F6442" s="0" t="s">
        <x:v>26</x:v>
      </x:c>
      <x:c r="G6442" s="0" t="n">
        <x:v>177</x:v>
      </x:c>
      <x:c r="H6442" s="4" t="n">
        <x:v>269.039</x:v>
      </x:c>
      <x:c r="I6442" s="4" t="n">
        <x:v>177</x:v>
      </x:c>
      <x:c r="J6442" s="4" t="n">
        <x:v>1.52</x:v>
      </x:c>
      <x:c r="K6442" s="4">
        <x:f>I6442*J6442</x:f>
      </x:c>
      <x:c r="L6442" s="4" t="n">
        <x:v>304.109</x:v>
      </x:c>
      <x:c r="M6442" s="5">
        <x:f>J6442/2.856*100</x:f>
      </x:c>
      <x:c r="N6442" s="6">
        <x:f>M6442*L6442/100</x:f>
      </x:c>
      <x:c r="O6442" s="6">
        <x:f>H6442-N6442</x:f>
      </x:c>
    </x:row>
    <x:row r="6443" spans="1:25">
      <x:c r="A6443" s="0" t="s">
        <x:v>30</x:v>
      </x:c>
      <x:c r="B6443" s="0" t="n">
        <x:v>3495</x:v>
      </x:c>
      <x:c r="C6443" s="0" t="s">
        <x:v>21</x:v>
      </x:c>
      <x:c r="D6443" s="0" t="s">
        <x:v>22</x:v>
      </x:c>
      <x:c r="E6443" s="0" t="s">
        <x:v>23</x:v>
      </x:c>
      <x:c r="F6443" s="0" t="s">
        <x:v>20</x:v>
      </x:c>
      <x:c r="G6443" s="0" t="n">
        <x:v>117</x:v>
      </x:c>
      <x:c r="H6443" s="4" t="n">
        <x:v>39.897</x:v>
      </x:c>
      <x:c r="I6443" s="4" t="n">
        <x:v>117</x:v>
      </x:c>
      <x:c r="J6443" s="4" t="n">
        <x:v>0.341</x:v>
      </x:c>
      <x:c r="K6443" s="4">
        <x:f>I6443*J6443</x:f>
      </x:c>
      <x:c r="L6443" s="4" t="n">
        <x:v>256.297</x:v>
      </x:c>
      <x:c r="M6443" s="5">
        <x:f>J6443/3.234*100</x:f>
      </x:c>
      <x:c r="N6443" s="6">
        <x:f>M6443*L6443/100</x:f>
      </x:c>
      <x:c r="O6443" s="6">
        <x:f>H6443-N6443</x:f>
      </x:c>
    </x:row>
    <x:row r="6444" spans="1:25">
      <x:c r="A6444" s="0" t="s">
        <x:v>30</x:v>
      </x:c>
      <x:c r="B6444" s="0" t="n">
        <x:v>3495</x:v>
      </x:c>
      <x:c r="C6444" s="0" t="s">
        <x:v>21</x:v>
      </x:c>
      <x:c r="D6444" s="0" t="s">
        <x:v>22</x:v>
      </x:c>
      <x:c r="E6444" s="0" t="s">
        <x:v>23</x:v>
      </x:c>
      <x:c r="F6444" s="0" t="s">
        <x:v>20</x:v>
      </x:c>
      <x:c r="G6444" s="0" t="n">
        <x:v>117</x:v>
      </x:c>
      <x:c r="H6444" s="4" t="n">
        <x:v>43.384</x:v>
      </x:c>
      <x:c r="I6444" s="4" t="n">
        <x:v>117</x:v>
      </x:c>
      <x:c r="J6444" s="4" t="n">
        <x:v>0.371</x:v>
      </x:c>
      <x:c r="K6444" s="4">
        <x:f>I6444*J6444</x:f>
      </x:c>
      <x:c r="L6444" s="4" t="n">
        <x:v>256.297</x:v>
      </x:c>
      <x:c r="M6444" s="5">
        <x:f>J6444/3.234*100</x:f>
      </x:c>
      <x:c r="N6444" s="6">
        <x:f>M6444*L6444/100</x:f>
      </x:c>
      <x:c r="O6444" s="6">
        <x:f>H6444-N6444</x:f>
      </x:c>
    </x:row>
    <x:row r="6445" spans="1:25">
      <x:c r="A6445" s="0" t="s">
        <x:v>30</x:v>
      </x:c>
      <x:c r="B6445" s="0" t="n">
        <x:v>3495</x:v>
      </x:c>
      <x:c r="C6445" s="0" t="s">
        <x:v>21</x:v>
      </x:c>
      <x:c r="D6445" s="0" t="s">
        <x:v>22</x:v>
      </x:c>
      <x:c r="E6445" s="0" t="s">
        <x:v>23</x:v>
      </x:c>
      <x:c r="F6445" s="0" t="s">
        <x:v>20</x:v>
      </x:c>
      <x:c r="G6445" s="0" t="n">
        <x:v>117</x:v>
      </x:c>
      <x:c r="H6445" s="4" t="n">
        <x:v>43.384</x:v>
      </x:c>
      <x:c r="I6445" s="4" t="n">
        <x:v>117</x:v>
      </x:c>
      <x:c r="J6445" s="4" t="n">
        <x:v>0.371</x:v>
      </x:c>
      <x:c r="K6445" s="4">
        <x:f>I6445*J6445</x:f>
      </x:c>
      <x:c r="L6445" s="4" t="n">
        <x:v>256.297</x:v>
      </x:c>
      <x:c r="M6445" s="5">
        <x:f>J6445/3.234*100</x:f>
      </x:c>
      <x:c r="N6445" s="6">
        <x:f>M6445*L6445/100</x:f>
      </x:c>
      <x:c r="O6445" s="6">
        <x:f>H6445-N6445</x:f>
      </x:c>
    </x:row>
    <x:row r="6446" spans="1:25">
      <x:c r="A6446" s="0" t="s">
        <x:v>30</x:v>
      </x:c>
      <x:c r="B6446" s="0" t="n">
        <x:v>3495</x:v>
      </x:c>
      <x:c r="C6446" s="0" t="s">
        <x:v>21</x:v>
      </x:c>
      <x:c r="D6446" s="0" t="s">
        <x:v>22</x:v>
      </x:c>
      <x:c r="E6446" s="0" t="s">
        <x:v>23</x:v>
      </x:c>
      <x:c r="F6446" s="0" t="s">
        <x:v>20</x:v>
      </x:c>
      <x:c r="G6446" s="0" t="n">
        <x:v>117</x:v>
      </x:c>
      <x:c r="H6446" s="4" t="n">
        <x:v>43.384</x:v>
      </x:c>
      <x:c r="I6446" s="4" t="n">
        <x:v>117</x:v>
      </x:c>
      <x:c r="J6446" s="4" t="n">
        <x:v>0.371</x:v>
      </x:c>
      <x:c r="K6446" s="4">
        <x:f>I6446*J6446</x:f>
      </x:c>
      <x:c r="L6446" s="4" t="n">
        <x:v>256.297</x:v>
      </x:c>
      <x:c r="M6446" s="5">
        <x:f>J6446/3.234*100</x:f>
      </x:c>
      <x:c r="N6446" s="6">
        <x:f>M6446*L6446/100</x:f>
      </x:c>
      <x:c r="O6446" s="6">
        <x:f>H6446-N6446</x:f>
      </x:c>
    </x:row>
    <x:row r="6447" spans="1:25">
      <x:c r="A6447" s="0" t="s">
        <x:v>30</x:v>
      </x:c>
      <x:c r="B6447" s="0" t="n">
        <x:v>3495</x:v>
      </x:c>
      <x:c r="C6447" s="0" t="s">
        <x:v>21</x:v>
      </x:c>
      <x:c r="D6447" s="0" t="s">
        <x:v>28</x:v>
      </x:c>
      <x:c r="E6447" s="0" t="s">
        <x:v>19</x:v>
      </x:c>
      <x:c r="F6447" s="0" t="s">
        <x:v>26</x:v>
      </x:c>
      <x:c r="G6447" s="0" t="n">
        <x:v>117</x:v>
      </x:c>
      <x:c r="H6447" s="4" t="n">
        <x:v>30.425</x:v>
      </x:c>
      <x:c r="I6447" s="4" t="n">
        <x:v>117</x:v>
      </x:c>
      <x:c r="J6447" s="4" t="n">
        <x:v>0.26</x:v>
      </x:c>
      <x:c r="K6447" s="4">
        <x:f>I6447*J6447</x:f>
      </x:c>
      <x:c r="L6447" s="4" t="n">
        <x:v>256.297</x:v>
      </x:c>
      <x:c r="M6447" s="5">
        <x:f>J6447/3.234*100</x:f>
      </x:c>
      <x:c r="N6447" s="6">
        <x:f>M6447*L6447/100</x:f>
      </x:c>
      <x:c r="O6447" s="6">
        <x:f>H6447-N6447</x:f>
      </x:c>
    </x:row>
    <x:row r="6448" spans="1:25">
      <x:c r="A6448" s="0" t="s">
        <x:v>30</x:v>
      </x:c>
      <x:c r="B6448" s="0" t="n">
        <x:v>3495</x:v>
      </x:c>
      <x:c r="C6448" s="0" t="s">
        <x:v>21</x:v>
      </x:c>
      <x:c r="D6448" s="0" t="s">
        <x:v>28</x:v>
      </x:c>
      <x:c r="E6448" s="0" t="s">
        <x:v>23</x:v>
      </x:c>
      <x:c r="F6448" s="0" t="s">
        <x:v>26</x:v>
      </x:c>
      <x:c r="G6448" s="0" t="n">
        <x:v>117</x:v>
      </x:c>
      <x:c r="H6448" s="4" t="n">
        <x:v>177.84</x:v>
      </x:c>
      <x:c r="I6448" s="4" t="n">
        <x:v>117</x:v>
      </x:c>
      <x:c r="J6448" s="4" t="n">
        <x:v>1.52</x:v>
      </x:c>
      <x:c r="K6448" s="4">
        <x:f>I6448*J6448</x:f>
      </x:c>
      <x:c r="L6448" s="4" t="n">
        <x:v>256.297</x:v>
      </x:c>
      <x:c r="M6448" s="5">
        <x:f>J6448/3.234*100</x:f>
      </x:c>
      <x:c r="N6448" s="6">
        <x:f>M6448*L6448/100</x:f>
      </x:c>
      <x:c r="O6448" s="6">
        <x:f>H6448-N6448</x:f>
      </x:c>
    </x:row>
    <x:row r="6449" spans="1:25">
      <x:c r="A6449" s="0" t="s">
        <x:v>68</x:v>
      </x:c>
      <x:c r="B6449" s="0" t="n">
        <x:v>3496</x:v>
      </x:c>
      <x:c r="C6449" s="0" t="s">
        <x:v>21</x:v>
      </x:c>
      <x:c r="D6449" s="0" t="s">
        <x:v>22</x:v>
      </x:c>
      <x:c r="E6449" s="0" t="s">
        <x:v>23</x:v>
      </x:c>
      <x:c r="F6449" s="0" t="s">
        <x:v>20</x:v>
      </x:c>
      <x:c r="G6449" s="0" t="n">
        <x:v>117</x:v>
      </x:c>
      <x:c r="H6449" s="4" t="n">
        <x:v>39.897</x:v>
      </x:c>
      <x:c r="I6449" s="4" t="n">
        <x:v>117</x:v>
      </x:c>
      <x:c r="J6449" s="4" t="n">
        <x:v>0.341</x:v>
      </x:c>
      <x:c r="K6449" s="4">
        <x:f>I6449*J6449</x:f>
      </x:c>
      <x:c r="L6449" s="4" t="n">
        <x:v>247.601</x:v>
      </x:c>
      <x:c r="M6449" s="5">
        <x:f>J6449/3.234*100</x:f>
      </x:c>
      <x:c r="N6449" s="6">
        <x:f>M6449*L6449/100</x:f>
      </x:c>
      <x:c r="O6449" s="6">
        <x:f>H6449-N6449</x:f>
      </x:c>
    </x:row>
    <x:row r="6450" spans="1:25">
      <x:c r="A6450" s="0" t="s">
        <x:v>68</x:v>
      </x:c>
      <x:c r="B6450" s="0" t="n">
        <x:v>3496</x:v>
      </x:c>
      <x:c r="C6450" s="0" t="s">
        <x:v>21</x:v>
      </x:c>
      <x:c r="D6450" s="0" t="s">
        <x:v>22</x:v>
      </x:c>
      <x:c r="E6450" s="0" t="s">
        <x:v>23</x:v>
      </x:c>
      <x:c r="F6450" s="0" t="s">
        <x:v>20</x:v>
      </x:c>
      <x:c r="G6450" s="0" t="n">
        <x:v>117</x:v>
      </x:c>
      <x:c r="H6450" s="4" t="n">
        <x:v>43.384</x:v>
      </x:c>
      <x:c r="I6450" s="4" t="n">
        <x:v>117</x:v>
      </x:c>
      <x:c r="J6450" s="4" t="n">
        <x:v>0.371</x:v>
      </x:c>
      <x:c r="K6450" s="4">
        <x:f>I6450*J6450</x:f>
      </x:c>
      <x:c r="L6450" s="4" t="n">
        <x:v>247.601</x:v>
      </x:c>
      <x:c r="M6450" s="5">
        <x:f>J6450/3.234*100</x:f>
      </x:c>
      <x:c r="N6450" s="6">
        <x:f>M6450*L6450/100</x:f>
      </x:c>
      <x:c r="O6450" s="6">
        <x:f>H6450-N6450</x:f>
      </x:c>
    </x:row>
    <x:row r="6451" spans="1:25">
      <x:c r="A6451" s="0" t="s">
        <x:v>68</x:v>
      </x:c>
      <x:c r="B6451" s="0" t="n">
        <x:v>3496</x:v>
      </x:c>
      <x:c r="C6451" s="0" t="s">
        <x:v>21</x:v>
      </x:c>
      <x:c r="D6451" s="0" t="s">
        <x:v>22</x:v>
      </x:c>
      <x:c r="E6451" s="0" t="s">
        <x:v>23</x:v>
      </x:c>
      <x:c r="F6451" s="0" t="s">
        <x:v>20</x:v>
      </x:c>
      <x:c r="G6451" s="0" t="n">
        <x:v>117</x:v>
      </x:c>
      <x:c r="H6451" s="4" t="n">
        <x:v>43.384</x:v>
      </x:c>
      <x:c r="I6451" s="4" t="n">
        <x:v>117</x:v>
      </x:c>
      <x:c r="J6451" s="4" t="n">
        <x:v>0.371</x:v>
      </x:c>
      <x:c r="K6451" s="4">
        <x:f>I6451*J6451</x:f>
      </x:c>
      <x:c r="L6451" s="4" t="n">
        <x:v>247.601</x:v>
      </x:c>
      <x:c r="M6451" s="5">
        <x:f>J6451/3.234*100</x:f>
      </x:c>
      <x:c r="N6451" s="6">
        <x:f>M6451*L6451/100</x:f>
      </x:c>
      <x:c r="O6451" s="6">
        <x:f>H6451-N6451</x:f>
      </x:c>
    </x:row>
    <x:row r="6452" spans="1:25">
      <x:c r="A6452" s="0" t="s">
        <x:v>68</x:v>
      </x:c>
      <x:c r="B6452" s="0" t="n">
        <x:v>3496</x:v>
      </x:c>
      <x:c r="C6452" s="0" t="s">
        <x:v>21</x:v>
      </x:c>
      <x:c r="D6452" s="0" t="s">
        <x:v>22</x:v>
      </x:c>
      <x:c r="E6452" s="0" t="s">
        <x:v>23</x:v>
      </x:c>
      <x:c r="F6452" s="0" t="s">
        <x:v>20</x:v>
      </x:c>
      <x:c r="G6452" s="0" t="n">
        <x:v>117</x:v>
      </x:c>
      <x:c r="H6452" s="4" t="n">
        <x:v>43.384</x:v>
      </x:c>
      <x:c r="I6452" s="4" t="n">
        <x:v>117</x:v>
      </x:c>
      <x:c r="J6452" s="4" t="n">
        <x:v>0.371</x:v>
      </x:c>
      <x:c r="K6452" s="4">
        <x:f>I6452*J6452</x:f>
      </x:c>
      <x:c r="L6452" s="4" t="n">
        <x:v>247.601</x:v>
      </x:c>
      <x:c r="M6452" s="5">
        <x:f>J6452/3.234*100</x:f>
      </x:c>
      <x:c r="N6452" s="6">
        <x:f>M6452*L6452/100</x:f>
      </x:c>
      <x:c r="O6452" s="6">
        <x:f>H6452-N6452</x:f>
      </x:c>
    </x:row>
    <x:row r="6453" spans="1:25">
      <x:c r="A6453" s="0" t="s">
        <x:v>68</x:v>
      </x:c>
      <x:c r="B6453" s="0" t="n">
        <x:v>3496</x:v>
      </x:c>
      <x:c r="C6453" s="0" t="s">
        <x:v>21</x:v>
      </x:c>
      <x:c r="D6453" s="0" t="s">
        <x:v>28</x:v>
      </x:c>
      <x:c r="E6453" s="0" t="s">
        <x:v>19</x:v>
      </x:c>
      <x:c r="F6453" s="0" t="s">
        <x:v>26</x:v>
      </x:c>
      <x:c r="G6453" s="0" t="n">
        <x:v>117</x:v>
      </x:c>
      <x:c r="H6453" s="4" t="n">
        <x:v>30.429</x:v>
      </x:c>
      <x:c r="I6453" s="4" t="n">
        <x:v>117</x:v>
      </x:c>
      <x:c r="J6453" s="4" t="n">
        <x:v>0.26</x:v>
      </x:c>
      <x:c r="K6453" s="4">
        <x:f>I6453*J6453</x:f>
      </x:c>
      <x:c r="L6453" s="4" t="n">
        <x:v>247.601</x:v>
      </x:c>
      <x:c r="M6453" s="5">
        <x:f>J6453/3.234*100</x:f>
      </x:c>
      <x:c r="N6453" s="6">
        <x:f>M6453*L6453/100</x:f>
      </x:c>
      <x:c r="O6453" s="6">
        <x:f>H6453-N6453</x:f>
      </x:c>
    </x:row>
    <x:row r="6454" spans="1:25">
      <x:c r="A6454" s="0" t="s">
        <x:v>68</x:v>
      </x:c>
      <x:c r="B6454" s="0" t="n">
        <x:v>3496</x:v>
      </x:c>
      <x:c r="C6454" s="0" t="s">
        <x:v>21</x:v>
      </x:c>
      <x:c r="D6454" s="0" t="s">
        <x:v>28</x:v>
      </x:c>
      <x:c r="E6454" s="0" t="s">
        <x:v>23</x:v>
      </x:c>
      <x:c r="F6454" s="0" t="s">
        <x:v>26</x:v>
      </x:c>
      <x:c r="G6454" s="0" t="n">
        <x:v>117</x:v>
      </x:c>
      <x:c r="H6454" s="4" t="n">
        <x:v>177.84</x:v>
      </x:c>
      <x:c r="I6454" s="4" t="n">
        <x:v>117</x:v>
      </x:c>
      <x:c r="J6454" s="4" t="n">
        <x:v>1.52</x:v>
      </x:c>
      <x:c r="K6454" s="4">
        <x:f>I6454*J6454</x:f>
      </x:c>
      <x:c r="L6454" s="4" t="n">
        <x:v>247.601</x:v>
      </x:c>
      <x:c r="M6454" s="5">
        <x:f>J6454/3.234*100</x:f>
      </x:c>
      <x:c r="N6454" s="6">
        <x:f>M6454*L6454/100</x:f>
      </x:c>
      <x:c r="O6454" s="6">
        <x:f>H6454-N6454</x:f>
      </x:c>
    </x:row>
    <x:row r="6455" spans="1:25">
      <x:c r="A6455" s="0" t="s">
        <x:v>53</x:v>
      </x:c>
      <x:c r="B6455" s="0" t="n">
        <x:v>3497</x:v>
      </x:c>
      <x:c r="C6455" s="0" t="s">
        <x:v>21</x:v>
      </x:c>
      <x:c r="D6455" s="0" t="s">
        <x:v>22</x:v>
      </x:c>
      <x:c r="E6455" s="0" t="s">
        <x:v>23</x:v>
      </x:c>
      <x:c r="F6455" s="0" t="s">
        <x:v>20</x:v>
      </x:c>
      <x:c r="G6455" s="0" t="n">
        <x:v>117</x:v>
      </x:c>
      <x:c r="H6455" s="4" t="n">
        <x:v>43.384</x:v>
      </x:c>
      <x:c r="I6455" s="4" t="n">
        <x:v>117</x:v>
      </x:c>
      <x:c r="J6455" s="4" t="n">
        <x:v>0.371</x:v>
      </x:c>
      <x:c r="K6455" s="4">
        <x:f>I6455*J6455</x:f>
      </x:c>
      <x:c r="L6455" s="4" t="n">
        <x:v>259.604</x:v>
      </x:c>
      <x:c r="M6455" s="5">
        <x:f>J6455/3.234*100</x:f>
      </x:c>
      <x:c r="N6455" s="6">
        <x:f>M6455*L6455/100</x:f>
      </x:c>
      <x:c r="O6455" s="6">
        <x:f>H6455-N6455</x:f>
      </x:c>
    </x:row>
    <x:row r="6456" spans="1:25">
      <x:c r="A6456" s="0" t="s">
        <x:v>53</x:v>
      </x:c>
      <x:c r="B6456" s="0" t="n">
        <x:v>3497</x:v>
      </x:c>
      <x:c r="C6456" s="0" t="s">
        <x:v>21</x:v>
      </x:c>
      <x:c r="D6456" s="0" t="s">
        <x:v>22</x:v>
      </x:c>
      <x:c r="E6456" s="0" t="s">
        <x:v>23</x:v>
      </x:c>
      <x:c r="F6456" s="0" t="s">
        <x:v>20</x:v>
      </x:c>
      <x:c r="G6456" s="0" t="n">
        <x:v>117</x:v>
      </x:c>
      <x:c r="H6456" s="4" t="n">
        <x:v>39.897</x:v>
      </x:c>
      <x:c r="I6456" s="4" t="n">
        <x:v>117</x:v>
      </x:c>
      <x:c r="J6456" s="4" t="n">
        <x:v>0.341</x:v>
      </x:c>
      <x:c r="K6456" s="4">
        <x:f>I6456*J6456</x:f>
      </x:c>
      <x:c r="L6456" s="4" t="n">
        <x:v>259.604</x:v>
      </x:c>
      <x:c r="M6456" s="5">
        <x:f>J6456/3.234*100</x:f>
      </x:c>
      <x:c r="N6456" s="6">
        <x:f>M6456*L6456/100</x:f>
      </x:c>
      <x:c r="O6456" s="6">
        <x:f>H6456-N6456</x:f>
      </x:c>
    </x:row>
    <x:row r="6457" spans="1:25">
      <x:c r="A6457" s="0" t="s">
        <x:v>53</x:v>
      </x:c>
      <x:c r="B6457" s="0" t="n">
        <x:v>3497</x:v>
      </x:c>
      <x:c r="C6457" s="0" t="s">
        <x:v>21</x:v>
      </x:c>
      <x:c r="D6457" s="0" t="s">
        <x:v>22</x:v>
      </x:c>
      <x:c r="E6457" s="0" t="s">
        <x:v>23</x:v>
      </x:c>
      <x:c r="F6457" s="0" t="s">
        <x:v>20</x:v>
      </x:c>
      <x:c r="G6457" s="0" t="n">
        <x:v>117</x:v>
      </x:c>
      <x:c r="H6457" s="4" t="n">
        <x:v>43.384</x:v>
      </x:c>
      <x:c r="I6457" s="4" t="n">
        <x:v>117</x:v>
      </x:c>
      <x:c r="J6457" s="4" t="n">
        <x:v>0.371</x:v>
      </x:c>
      <x:c r="K6457" s="4">
        <x:f>I6457*J6457</x:f>
      </x:c>
      <x:c r="L6457" s="4" t="n">
        <x:v>259.604</x:v>
      </x:c>
      <x:c r="M6457" s="5">
        <x:f>J6457/3.234*100</x:f>
      </x:c>
      <x:c r="N6457" s="6">
        <x:f>M6457*L6457/100</x:f>
      </x:c>
      <x:c r="O6457" s="6">
        <x:f>H6457-N6457</x:f>
      </x:c>
    </x:row>
    <x:row r="6458" spans="1:25">
      <x:c r="A6458" s="0" t="s">
        <x:v>53</x:v>
      </x:c>
      <x:c r="B6458" s="0" t="n">
        <x:v>3497</x:v>
      </x:c>
      <x:c r="C6458" s="0" t="s">
        <x:v>21</x:v>
      </x:c>
      <x:c r="D6458" s="0" t="s">
        <x:v>22</x:v>
      </x:c>
      <x:c r="E6458" s="0" t="s">
        <x:v>23</x:v>
      </x:c>
      <x:c r="F6458" s="0" t="s">
        <x:v>20</x:v>
      </x:c>
      <x:c r="G6458" s="0" t="n">
        <x:v>117</x:v>
      </x:c>
      <x:c r="H6458" s="4" t="n">
        <x:v>43.384</x:v>
      </x:c>
      <x:c r="I6458" s="4" t="n">
        <x:v>117</x:v>
      </x:c>
      <x:c r="J6458" s="4" t="n">
        <x:v>0.371</x:v>
      </x:c>
      <x:c r="K6458" s="4">
        <x:f>I6458*J6458</x:f>
      </x:c>
      <x:c r="L6458" s="4" t="n">
        <x:v>259.604</x:v>
      </x:c>
      <x:c r="M6458" s="5">
        <x:f>J6458/3.234*100</x:f>
      </x:c>
      <x:c r="N6458" s="6">
        <x:f>M6458*L6458/100</x:f>
      </x:c>
      <x:c r="O6458" s="6">
        <x:f>H6458-N6458</x:f>
      </x:c>
    </x:row>
    <x:row r="6459" spans="1:25">
      <x:c r="A6459" s="0" t="s">
        <x:v>53</x:v>
      </x:c>
      <x:c r="B6459" s="0" t="n">
        <x:v>3497</x:v>
      </x:c>
      <x:c r="C6459" s="0" t="s">
        <x:v>21</x:v>
      </x:c>
      <x:c r="D6459" s="0" t="s">
        <x:v>28</x:v>
      </x:c>
      <x:c r="E6459" s="0" t="s">
        <x:v>19</x:v>
      </x:c>
      <x:c r="F6459" s="0" t="s">
        <x:v>26</x:v>
      </x:c>
      <x:c r="G6459" s="0" t="n">
        <x:v>117</x:v>
      </x:c>
      <x:c r="H6459" s="4" t="n">
        <x:v>30.428</x:v>
      </x:c>
      <x:c r="I6459" s="4" t="n">
        <x:v>117</x:v>
      </x:c>
      <x:c r="J6459" s="4" t="n">
        <x:v>0.26</x:v>
      </x:c>
      <x:c r="K6459" s="4">
        <x:f>I6459*J6459</x:f>
      </x:c>
      <x:c r="L6459" s="4" t="n">
        <x:v>259.604</x:v>
      </x:c>
      <x:c r="M6459" s="5">
        <x:f>J6459/3.234*100</x:f>
      </x:c>
      <x:c r="N6459" s="6">
        <x:f>M6459*L6459/100</x:f>
      </x:c>
      <x:c r="O6459" s="6">
        <x:f>H6459-N6459</x:f>
      </x:c>
    </x:row>
    <x:row r="6460" spans="1:25">
      <x:c r="A6460" s="0" t="s">
        <x:v>53</x:v>
      </x:c>
      <x:c r="B6460" s="0" t="n">
        <x:v>3497</x:v>
      </x:c>
      <x:c r="C6460" s="0" t="s">
        <x:v>21</x:v>
      </x:c>
      <x:c r="D6460" s="0" t="s">
        <x:v>28</x:v>
      </x:c>
      <x:c r="E6460" s="0" t="s">
        <x:v>23</x:v>
      </x:c>
      <x:c r="F6460" s="0" t="s">
        <x:v>26</x:v>
      </x:c>
      <x:c r="G6460" s="0" t="n">
        <x:v>117</x:v>
      </x:c>
      <x:c r="H6460" s="4" t="n">
        <x:v>177.84</x:v>
      </x:c>
      <x:c r="I6460" s="4" t="n">
        <x:v>117</x:v>
      </x:c>
      <x:c r="J6460" s="4" t="n">
        <x:v>1.52</x:v>
      </x:c>
      <x:c r="K6460" s="4">
        <x:f>I6460*J6460</x:f>
      </x:c>
      <x:c r="L6460" s="4" t="n">
        <x:v>259.604</x:v>
      </x:c>
      <x:c r="M6460" s="5">
        <x:f>J6460/3.234*100</x:f>
      </x:c>
      <x:c r="N6460" s="6">
        <x:f>M6460*L6460/100</x:f>
      </x:c>
      <x:c r="O6460" s="6">
        <x:f>H6460-N6460</x:f>
      </x:c>
    </x:row>
    <x:row r="6461" spans="1:25">
      <x:c r="A6461" s="0" t="s">
        <x:v>141</x:v>
      </x:c>
      <x:c r="B6461" s="0" t="n">
        <x:v>3498</x:v>
      </x:c>
      <x:c r="C6461" s="0" t="s">
        <x:v>21</x:v>
      </x:c>
      <x:c r="D6461" s="0" t="s">
        <x:v>22</x:v>
      </x:c>
      <x:c r="E6461" s="0" t="s">
        <x:v>23</x:v>
      </x:c>
      <x:c r="F6461" s="0" t="s">
        <x:v>20</x:v>
      </x:c>
      <x:c r="G6461" s="0" t="n">
        <x:v>116</x:v>
      </x:c>
      <x:c r="H6461" s="4" t="n">
        <x:v>39.897</x:v>
      </x:c>
      <x:c r="I6461" s="4" t="n">
        <x:v>116</x:v>
      </x:c>
      <x:c r="J6461" s="4" t="n">
        <x:v>0.344</x:v>
      </x:c>
      <x:c r="K6461" s="4">
        <x:f>I6461*J6461</x:f>
      </x:c>
      <x:c r="L6461" s="4" t="n">
        <x:v>172.017</x:v>
      </x:c>
      <x:c r="M6461" s="5">
        <x:f>J6461/2.872*100</x:f>
      </x:c>
      <x:c r="N6461" s="6">
        <x:f>M6461*L6461/100</x:f>
      </x:c>
      <x:c r="O6461" s="6">
        <x:f>H6461-N6461</x:f>
      </x:c>
    </x:row>
    <x:row r="6462" spans="1:25">
      <x:c r="A6462" s="0" t="s">
        <x:v>141</x:v>
      </x:c>
      <x:c r="B6462" s="0" t="n">
        <x:v>3498</x:v>
      </x:c>
      <x:c r="C6462" s="0" t="s">
        <x:v>21</x:v>
      </x:c>
      <x:c r="D6462" s="0" t="s">
        <x:v>22</x:v>
      </x:c>
      <x:c r="E6462" s="0" t="s">
        <x:v>23</x:v>
      </x:c>
      <x:c r="F6462" s="0" t="s">
        <x:v>20</x:v>
      </x:c>
      <x:c r="G6462" s="0" t="n">
        <x:v>116</x:v>
      </x:c>
      <x:c r="H6462" s="4" t="n">
        <x:v>43.384</x:v>
      </x:c>
      <x:c r="I6462" s="4" t="n">
        <x:v>116</x:v>
      </x:c>
      <x:c r="J6462" s="4" t="n">
        <x:v>0.374</x:v>
      </x:c>
      <x:c r="K6462" s="4">
        <x:f>I6462*J6462</x:f>
      </x:c>
      <x:c r="L6462" s="4" t="n">
        <x:v>172.017</x:v>
      </x:c>
      <x:c r="M6462" s="5">
        <x:f>J6462/2.872*100</x:f>
      </x:c>
      <x:c r="N6462" s="6">
        <x:f>M6462*L6462/100</x:f>
      </x:c>
      <x:c r="O6462" s="6">
        <x:f>H6462-N6462</x:f>
      </x:c>
    </x:row>
    <x:row r="6463" spans="1:25">
      <x:c r="A6463" s="0" t="s">
        <x:v>141</x:v>
      </x:c>
      <x:c r="B6463" s="0" t="n">
        <x:v>3498</x:v>
      </x:c>
      <x:c r="C6463" s="0" t="s">
        <x:v>21</x:v>
      </x:c>
      <x:c r="D6463" s="0" t="s">
        <x:v>22</x:v>
      </x:c>
      <x:c r="E6463" s="0" t="s">
        <x:v>23</x:v>
      </x:c>
      <x:c r="F6463" s="0" t="s">
        <x:v>20</x:v>
      </x:c>
      <x:c r="G6463" s="0" t="n">
        <x:v>116</x:v>
      </x:c>
      <x:c r="H6463" s="4" t="n">
        <x:v>43.384</x:v>
      </x:c>
      <x:c r="I6463" s="4" t="n">
        <x:v>116</x:v>
      </x:c>
      <x:c r="J6463" s="4" t="n">
        <x:v>0.374</x:v>
      </x:c>
      <x:c r="K6463" s="4">
        <x:f>I6463*J6463</x:f>
      </x:c>
      <x:c r="L6463" s="4" t="n">
        <x:v>172.017</x:v>
      </x:c>
      <x:c r="M6463" s="5">
        <x:f>J6463/2.872*100</x:f>
      </x:c>
      <x:c r="N6463" s="6">
        <x:f>M6463*L6463/100</x:f>
      </x:c>
      <x:c r="O6463" s="6">
        <x:f>H6463-N6463</x:f>
      </x:c>
    </x:row>
    <x:row r="6464" spans="1:25">
      <x:c r="A6464" s="0" t="s">
        <x:v>141</x:v>
      </x:c>
      <x:c r="B6464" s="0" t="n">
        <x:v>3498</x:v>
      </x:c>
      <x:c r="C6464" s="0" t="s">
        <x:v>21</x:v>
      </x:c>
      <x:c r="D6464" s="0" t="s">
        <x:v>28</x:v>
      </x:c>
      <x:c r="E6464" s="0" t="s">
        <x:v>19</x:v>
      </x:c>
      <x:c r="F6464" s="0" t="s">
        <x:v>26</x:v>
      </x:c>
      <x:c r="G6464" s="0" t="n">
        <x:v>116</x:v>
      </x:c>
      <x:c r="H6464" s="4" t="n">
        <x:v>30.42</x:v>
      </x:c>
      <x:c r="I6464" s="4" t="n">
        <x:v>116</x:v>
      </x:c>
      <x:c r="J6464" s="4" t="n">
        <x:v>0.26</x:v>
      </x:c>
      <x:c r="K6464" s="4">
        <x:f>I6464*J6464</x:f>
      </x:c>
      <x:c r="L6464" s="4" t="n">
        <x:v>172.017</x:v>
      </x:c>
      <x:c r="M6464" s="5">
        <x:f>J6464/2.872*100</x:f>
      </x:c>
      <x:c r="N6464" s="6">
        <x:f>M6464*L6464/100</x:f>
      </x:c>
      <x:c r="O6464" s="6">
        <x:f>H6464-N6464</x:f>
      </x:c>
    </x:row>
    <x:row r="6465" spans="1:25">
      <x:c r="A6465" s="0" t="s">
        <x:v>141</x:v>
      </x:c>
      <x:c r="B6465" s="0" t="n">
        <x:v>3498</x:v>
      </x:c>
      <x:c r="C6465" s="0" t="s">
        <x:v>21</x:v>
      </x:c>
      <x:c r="D6465" s="0" t="s">
        <x:v>28</x:v>
      </x:c>
      <x:c r="E6465" s="0" t="s">
        <x:v>23</x:v>
      </x:c>
      <x:c r="F6465" s="0" t="s">
        <x:v>26</x:v>
      </x:c>
      <x:c r="G6465" s="0" t="n">
        <x:v>116</x:v>
      </x:c>
      <x:c r="H6465" s="4" t="n">
        <x:v>177.84</x:v>
      </x:c>
      <x:c r="I6465" s="4" t="n">
        <x:v>116</x:v>
      </x:c>
      <x:c r="J6465" s="4" t="n">
        <x:v>1.52</x:v>
      </x:c>
      <x:c r="K6465" s="4">
        <x:f>I6465*J6465</x:f>
      </x:c>
      <x:c r="L6465" s="4" t="n">
        <x:v>172.017</x:v>
      </x:c>
      <x:c r="M6465" s="5">
        <x:f>J6465/2.872*100</x:f>
      </x:c>
      <x:c r="N6465" s="6">
        <x:f>M6465*L6465/100</x:f>
      </x:c>
      <x:c r="O6465" s="6">
        <x:f>H6465-N6465</x:f>
      </x:c>
    </x:row>
    <x:row r="6466" spans="1:25">
      <x:c r="A6466" s="0" t="s">
        <x:v>85</x:v>
      </x:c>
      <x:c r="B6466" s="0" t="n">
        <x:v>3499</x:v>
      </x:c>
      <x:c r="C6466" s="0" t="s">
        <x:v>21</x:v>
      </x:c>
      <x:c r="D6466" s="0" t="s">
        <x:v>22</x:v>
      </x:c>
      <x:c r="E6466" s="0" t="s">
        <x:v>23</x:v>
      </x:c>
      <x:c r="F6466" s="0" t="s">
        <x:v>20</x:v>
      </x:c>
      <x:c r="G6466" s="0" t="n">
        <x:v>117</x:v>
      </x:c>
      <x:c r="H6466" s="4" t="n">
        <x:v>39.897</x:v>
      </x:c>
      <x:c r="I6466" s="4" t="n">
        <x:v>117</x:v>
      </x:c>
      <x:c r="J6466" s="4" t="n">
        <x:v>0.341</x:v>
      </x:c>
      <x:c r="K6466" s="4">
        <x:f>I6466*J6466</x:f>
      </x:c>
      <x:c r="L6466" s="4" t="n">
        <x:v>259.603</x:v>
      </x:c>
      <x:c r="M6466" s="5">
        <x:f>J6466/2.863*100</x:f>
      </x:c>
      <x:c r="N6466" s="6">
        <x:f>M6466*L6466/100</x:f>
      </x:c>
      <x:c r="O6466" s="6">
        <x:f>H6466-N6466</x:f>
      </x:c>
    </x:row>
    <x:row r="6467" spans="1:25">
      <x:c r="A6467" s="0" t="s">
        <x:v>85</x:v>
      </x:c>
      <x:c r="B6467" s="0" t="n">
        <x:v>3499</x:v>
      </x:c>
      <x:c r="C6467" s="0" t="s">
        <x:v>21</x:v>
      </x:c>
      <x:c r="D6467" s="0" t="s">
        <x:v>22</x:v>
      </x:c>
      <x:c r="E6467" s="0" t="s">
        <x:v>23</x:v>
      </x:c>
      <x:c r="F6467" s="0" t="s">
        <x:v>20</x:v>
      </x:c>
      <x:c r="G6467" s="0" t="n">
        <x:v>117</x:v>
      </x:c>
      <x:c r="H6467" s="4" t="n">
        <x:v>43.384</x:v>
      </x:c>
      <x:c r="I6467" s="4" t="n">
        <x:v>117</x:v>
      </x:c>
      <x:c r="J6467" s="4" t="n">
        <x:v>0.371</x:v>
      </x:c>
      <x:c r="K6467" s="4">
        <x:f>I6467*J6467</x:f>
      </x:c>
      <x:c r="L6467" s="4" t="n">
        <x:v>259.603</x:v>
      </x:c>
      <x:c r="M6467" s="5">
        <x:f>J6467/2.863*100</x:f>
      </x:c>
      <x:c r="N6467" s="6">
        <x:f>M6467*L6467/100</x:f>
      </x:c>
      <x:c r="O6467" s="6">
        <x:f>H6467-N6467</x:f>
      </x:c>
    </x:row>
    <x:row r="6468" spans="1:25">
      <x:c r="A6468" s="0" t="s">
        <x:v>85</x:v>
      </x:c>
      <x:c r="B6468" s="0" t="n">
        <x:v>3499</x:v>
      </x:c>
      <x:c r="C6468" s="0" t="s">
        <x:v>21</x:v>
      </x:c>
      <x:c r="D6468" s="0" t="s">
        <x:v>22</x:v>
      </x:c>
      <x:c r="E6468" s="0" t="s">
        <x:v>23</x:v>
      </x:c>
      <x:c r="F6468" s="0" t="s">
        <x:v>20</x:v>
      </x:c>
      <x:c r="G6468" s="0" t="n">
        <x:v>117</x:v>
      </x:c>
      <x:c r="H6468" s="4" t="n">
        <x:v>43.384</x:v>
      </x:c>
      <x:c r="I6468" s="4" t="n">
        <x:v>117</x:v>
      </x:c>
      <x:c r="J6468" s="4" t="n">
        <x:v>0.371</x:v>
      </x:c>
      <x:c r="K6468" s="4">
        <x:f>I6468*J6468</x:f>
      </x:c>
      <x:c r="L6468" s="4" t="n">
        <x:v>259.603</x:v>
      </x:c>
      <x:c r="M6468" s="5">
        <x:f>J6468/2.863*100</x:f>
      </x:c>
      <x:c r="N6468" s="6">
        <x:f>M6468*L6468/100</x:f>
      </x:c>
      <x:c r="O6468" s="6">
        <x:f>H6468-N6468</x:f>
      </x:c>
    </x:row>
    <x:row r="6469" spans="1:25">
      <x:c r="A6469" s="0" t="s">
        <x:v>85</x:v>
      </x:c>
      <x:c r="B6469" s="0" t="n">
        <x:v>3499</x:v>
      </x:c>
      <x:c r="C6469" s="0" t="s">
        <x:v>21</x:v>
      </x:c>
      <x:c r="D6469" s="0" t="s">
        <x:v>28</x:v>
      </x:c>
      <x:c r="E6469" s="0" t="s">
        <x:v>19</x:v>
      </x:c>
      <x:c r="F6469" s="0" t="s">
        <x:v>26</x:v>
      </x:c>
      <x:c r="G6469" s="0" t="n">
        <x:v>117</x:v>
      </x:c>
      <x:c r="H6469" s="4" t="n">
        <x:v>30.426</x:v>
      </x:c>
      <x:c r="I6469" s="4" t="n">
        <x:v>117</x:v>
      </x:c>
      <x:c r="J6469" s="4" t="n">
        <x:v>0.26</x:v>
      </x:c>
      <x:c r="K6469" s="4">
        <x:f>I6469*J6469</x:f>
      </x:c>
      <x:c r="L6469" s="4" t="n">
        <x:v>259.603</x:v>
      </x:c>
      <x:c r="M6469" s="5">
        <x:f>J6469/2.863*100</x:f>
      </x:c>
      <x:c r="N6469" s="6">
        <x:f>M6469*L6469/100</x:f>
      </x:c>
      <x:c r="O6469" s="6">
        <x:f>H6469-N6469</x:f>
      </x:c>
    </x:row>
    <x:row r="6470" spans="1:25">
      <x:c r="A6470" s="0" t="s">
        <x:v>85</x:v>
      </x:c>
      <x:c r="B6470" s="0" t="n">
        <x:v>3499</x:v>
      </x:c>
      <x:c r="C6470" s="0" t="s">
        <x:v>21</x:v>
      </x:c>
      <x:c r="D6470" s="0" t="s">
        <x:v>28</x:v>
      </x:c>
      <x:c r="E6470" s="0" t="s">
        <x:v>23</x:v>
      </x:c>
      <x:c r="F6470" s="0" t="s">
        <x:v>26</x:v>
      </x:c>
      <x:c r="G6470" s="0" t="n">
        <x:v>117</x:v>
      </x:c>
      <x:c r="H6470" s="4" t="n">
        <x:v>177.84</x:v>
      </x:c>
      <x:c r="I6470" s="4" t="n">
        <x:v>117</x:v>
      </x:c>
      <x:c r="J6470" s="4" t="n">
        <x:v>1.52</x:v>
      </x:c>
      <x:c r="K6470" s="4">
        <x:f>I6470*J6470</x:f>
      </x:c>
      <x:c r="L6470" s="4" t="n">
        <x:v>259.603</x:v>
      </x:c>
      <x:c r="M6470" s="5">
        <x:f>J6470/2.863*100</x:f>
      </x:c>
      <x:c r="N6470" s="6">
        <x:f>M6470*L6470/100</x:f>
      </x:c>
      <x:c r="O6470" s="6">
        <x:f>H6470-N6470</x:f>
      </x:c>
    </x:row>
    <x:row r="6471" spans="1:25">
      <x:c r="A6471" s="0" t="s">
        <x:v>90</x:v>
      </x:c>
      <x:c r="B6471" s="0" t="n">
        <x:v>3501</x:v>
      </x:c>
      <x:c r="C6471" s="0" t="s">
        <x:v>21</x:v>
      </x:c>
      <x:c r="D6471" s="0" t="s">
        <x:v>22</x:v>
      </x:c>
      <x:c r="E6471" s="0" t="s">
        <x:v>74</x:v>
      </x:c>
      <x:c r="F6471" s="0" t="s">
        <x:v>20</x:v>
      </x:c>
      <x:c r="G6471" s="0" t="n">
        <x:v>173</x:v>
      </x:c>
      <x:c r="H6471" s="4" t="n">
        <x:v>50.4</x:v>
      </x:c>
      <x:c r="I6471" s="4" t="n">
        <x:v>173</x:v>
      </x:c>
      <x:c r="J6471" s="4" t="n">
        <x:v>0.291</x:v>
      </x:c>
      <x:c r="K6471" s="4">
        <x:f>I6471*J6471</x:f>
      </x:c>
      <x:c r="L6471" s="4" t="n">
        <x:v>209.359</x:v>
      </x:c>
      <x:c r="M6471" s="5">
        <x:f>J6471/1.766*100</x:f>
      </x:c>
      <x:c r="N6471" s="6">
        <x:f>M6471*L6471/100</x:f>
      </x:c>
      <x:c r="O6471" s="6">
        <x:f>H6471-N6471</x:f>
      </x:c>
    </x:row>
    <x:row r="6472" spans="1:25">
      <x:c r="A6472" s="0" t="s">
        <x:v>90</x:v>
      </x:c>
      <x:c r="B6472" s="0" t="n">
        <x:v>3501</x:v>
      </x:c>
      <x:c r="C6472" s="0" t="s">
        <x:v>21</x:v>
      </x:c>
      <x:c r="D6472" s="0" t="s">
        <x:v>33</x:v>
      </x:c>
      <x:c r="E6472" s="0" t="s">
        <x:v>73</x:v>
      </x:c>
      <x:c r="F6472" s="0" t="s">
        <x:v>20</x:v>
      </x:c>
      <x:c r="G6472" s="0" t="n">
        <x:v>173</x:v>
      </x:c>
      <x:c r="H6472" s="4" t="n">
        <x:v>46.018</x:v>
      </x:c>
      <x:c r="I6472" s="4" t="n">
        <x:v>173</x:v>
      </x:c>
      <x:c r="J6472" s="4" t="n">
        <x:v>0.266</x:v>
      </x:c>
      <x:c r="K6472" s="4">
        <x:f>I6472*J6472</x:f>
      </x:c>
      <x:c r="L6472" s="4" t="n">
        <x:v>209.359</x:v>
      </x:c>
      <x:c r="M6472" s="5">
        <x:f>J6472/1.766*100</x:f>
      </x:c>
      <x:c r="N6472" s="6">
        <x:f>M6472*L6472/100</x:f>
      </x:c>
      <x:c r="O6472" s="6">
        <x:f>H6472-N6472</x:f>
      </x:c>
    </x:row>
    <x:row r="6473" spans="1:25">
      <x:c r="A6473" s="0" t="s">
        <x:v>90</x:v>
      </x:c>
      <x:c r="B6473" s="0" t="n">
        <x:v>3501</x:v>
      </x:c>
      <x:c r="C6473" s="0" t="s">
        <x:v>21</x:v>
      </x:c>
      <x:c r="D6473" s="0" t="s">
        <x:v>22</x:v>
      </x:c>
      <x:c r="E6473" s="0" t="s">
        <x:v>74</x:v>
      </x:c>
      <x:c r="F6473" s="0" t="s">
        <x:v>20</x:v>
      </x:c>
      <x:c r="G6473" s="0" t="n">
        <x:v>173</x:v>
      </x:c>
      <x:c r="H6473" s="4" t="n">
        <x:v>50.4</x:v>
      </x:c>
      <x:c r="I6473" s="4" t="n">
        <x:v>173</x:v>
      </x:c>
      <x:c r="J6473" s="4" t="n">
        <x:v>0.291</x:v>
      </x:c>
      <x:c r="K6473" s="4">
        <x:f>I6473*J6473</x:f>
      </x:c>
      <x:c r="L6473" s="4" t="n">
        <x:v>209.359</x:v>
      </x:c>
      <x:c r="M6473" s="5">
        <x:f>J6473/1.766*100</x:f>
      </x:c>
      <x:c r="N6473" s="6">
        <x:f>M6473*L6473/100</x:f>
      </x:c>
      <x:c r="O6473" s="6">
        <x:f>H6473-N6473</x:f>
      </x:c>
    </x:row>
    <x:row r="6474" spans="1:25">
      <x:c r="A6474" s="0" t="s">
        <x:v>90</x:v>
      </x:c>
      <x:c r="B6474" s="0" t="n">
        <x:v>3501</x:v>
      </x:c>
      <x:c r="C6474" s="0" t="s">
        <x:v>21</x:v>
      </x:c>
      <x:c r="D6474" s="0" t="s">
        <x:v>33</x:v>
      </x:c>
      <x:c r="E6474" s="0" t="s">
        <x:v>73</x:v>
      </x:c>
      <x:c r="F6474" s="0" t="s">
        <x:v>26</x:v>
      </x:c>
      <x:c r="G6474" s="0" t="n">
        <x:v>173</x:v>
      </x:c>
      <x:c r="H6474" s="4" t="n">
        <x:v>13.498</x:v>
      </x:c>
      <x:c r="I6474" s="4" t="n">
        <x:v>173</x:v>
      </x:c>
      <x:c r="J6474" s="4" t="n">
        <x:v>0.078</x:v>
      </x:c>
      <x:c r="K6474" s="4">
        <x:f>I6474*J6474</x:f>
      </x:c>
      <x:c r="L6474" s="4" t="n">
        <x:v>209.359</x:v>
      </x:c>
      <x:c r="M6474" s="5">
        <x:f>J6474/1.766*100</x:f>
      </x:c>
      <x:c r="N6474" s="6">
        <x:f>M6474*L6474/100</x:f>
      </x:c>
      <x:c r="O6474" s="6">
        <x:f>H6474-N6474</x:f>
      </x:c>
    </x:row>
    <x:row r="6475" spans="1:25">
      <x:c r="A6475" s="0" t="s">
        <x:v>90</x:v>
      </x:c>
      <x:c r="B6475" s="0" t="n">
        <x:v>3501</x:v>
      </x:c>
      <x:c r="C6475" s="0" t="s">
        <x:v>21</x:v>
      </x:c>
      <x:c r="D6475" s="0" t="s">
        <x:v>36</x:v>
      </x:c>
      <x:c r="E6475" s="0" t="s">
        <x:v>75</x:v>
      </x:c>
      <x:c r="F6475" s="0" t="s">
        <x:v>26</x:v>
      </x:c>
      <x:c r="G6475" s="0" t="n">
        <x:v>173</x:v>
      </x:c>
      <x:c r="H6475" s="4" t="n">
        <x:v>72.661</x:v>
      </x:c>
      <x:c r="I6475" s="4" t="n">
        <x:v>173</x:v>
      </x:c>
      <x:c r="J6475" s="4" t="n">
        <x:v>0.42</x:v>
      </x:c>
      <x:c r="K6475" s="4">
        <x:f>I6475*J6475</x:f>
      </x:c>
      <x:c r="L6475" s="4" t="n">
        <x:v>209.359</x:v>
      </x:c>
      <x:c r="M6475" s="5">
        <x:f>J6475/1.766*100</x:f>
      </x:c>
      <x:c r="N6475" s="6">
        <x:f>M6475*L6475/100</x:f>
      </x:c>
      <x:c r="O6475" s="6">
        <x:f>H6475-N6475</x:f>
      </x:c>
    </x:row>
    <x:row r="6476" spans="1:25">
      <x:c r="A6476" s="0" t="s">
        <x:v>90</x:v>
      </x:c>
      <x:c r="B6476" s="0" t="n">
        <x:v>3501</x:v>
      </x:c>
      <x:c r="C6476" s="0" t="s">
        <x:v>21</x:v>
      </x:c>
      <x:c r="D6476" s="0" t="s">
        <x:v>36</x:v>
      </x:c>
      <x:c r="E6476" s="0" t="s">
        <x:v>76</x:v>
      </x:c>
      <x:c r="F6476" s="0" t="s">
        <x:v>26</x:v>
      </x:c>
      <x:c r="G6476" s="0" t="n">
        <x:v>173</x:v>
      </x:c>
      <x:c r="H6476" s="4" t="n">
        <x:v>72.66</x:v>
      </x:c>
      <x:c r="I6476" s="4" t="n">
        <x:v>173</x:v>
      </x:c>
      <x:c r="J6476" s="4" t="n">
        <x:v>0.42</x:v>
      </x:c>
      <x:c r="K6476" s="4">
        <x:f>I6476*J6476</x:f>
      </x:c>
      <x:c r="L6476" s="4" t="n">
        <x:v>209.359</x:v>
      </x:c>
      <x:c r="M6476" s="5">
        <x:f>J6476/1.766*100</x:f>
      </x:c>
      <x:c r="N6476" s="6">
        <x:f>M6476*L6476/100</x:f>
      </x:c>
      <x:c r="O6476" s="6">
        <x:f>H6476-N6476</x:f>
      </x:c>
    </x:row>
    <x:row r="6477" spans="1:25">
      <x:c r="A6477" s="0" t="s">
        <x:v>120</x:v>
      </x:c>
      <x:c r="B6477" s="0" t="n">
        <x:v>3504</x:v>
      </x:c>
      <x:c r="C6477" s="0" t="s">
        <x:v>21</x:v>
      </x:c>
      <x:c r="D6477" s="0" t="s">
        <x:v>33</x:v>
      </x:c>
      <x:c r="E6477" s="0" t="s">
        <x:v>73</x:v>
      </x:c>
      <x:c r="F6477" s="0" t="s">
        <x:v>20</x:v>
      </x:c>
      <x:c r="G6477" s="0" t="n">
        <x:v>173</x:v>
      </x:c>
      <x:c r="H6477" s="4" t="n">
        <x:v>46.018</x:v>
      </x:c>
      <x:c r="I6477" s="4" t="n">
        <x:v>173</x:v>
      </x:c>
      <x:c r="J6477" s="4" t="n">
        <x:v>0.266</x:v>
      </x:c>
      <x:c r="K6477" s="4">
        <x:f>I6477*J6477</x:f>
      </x:c>
      <x:c r="L6477" s="4" t="n">
        <x:v>248.791</x:v>
      </x:c>
      <x:c r="M6477" s="5">
        <x:f>J6477/2.348*100</x:f>
      </x:c>
      <x:c r="N6477" s="6">
        <x:f>M6477*L6477/100</x:f>
      </x:c>
      <x:c r="O6477" s="6">
        <x:f>H6477-N6477</x:f>
      </x:c>
    </x:row>
    <x:row r="6478" spans="1:25">
      <x:c r="A6478" s="0" t="s">
        <x:v>120</x:v>
      </x:c>
      <x:c r="B6478" s="0" t="n">
        <x:v>3504</x:v>
      </x:c>
      <x:c r="C6478" s="0" t="s">
        <x:v>21</x:v>
      </x:c>
      <x:c r="D6478" s="0" t="s">
        <x:v>22</x:v>
      </x:c>
      <x:c r="E6478" s="0" t="s">
        <x:v>74</x:v>
      </x:c>
      <x:c r="F6478" s="0" t="s">
        <x:v>20</x:v>
      </x:c>
      <x:c r="G6478" s="0" t="n">
        <x:v>173</x:v>
      </x:c>
      <x:c r="H6478" s="4" t="n">
        <x:v>50.4</x:v>
      </x:c>
      <x:c r="I6478" s="4" t="n">
        <x:v>173</x:v>
      </x:c>
      <x:c r="J6478" s="4" t="n">
        <x:v>0.291</x:v>
      </x:c>
      <x:c r="K6478" s="4">
        <x:f>I6478*J6478</x:f>
      </x:c>
      <x:c r="L6478" s="4" t="n">
        <x:v>248.791</x:v>
      </x:c>
      <x:c r="M6478" s="5">
        <x:f>J6478/2.348*100</x:f>
      </x:c>
      <x:c r="N6478" s="6">
        <x:f>M6478*L6478/100</x:f>
      </x:c>
      <x:c r="O6478" s="6">
        <x:f>H6478-N6478</x:f>
      </x:c>
    </x:row>
    <x:row r="6479" spans="1:25">
      <x:c r="A6479" s="0" t="s">
        <x:v>120</x:v>
      </x:c>
      <x:c r="B6479" s="0" t="n">
        <x:v>3504</x:v>
      </x:c>
      <x:c r="C6479" s="0" t="s">
        <x:v>21</x:v>
      </x:c>
      <x:c r="D6479" s="0" t="s">
        <x:v>22</x:v>
      </x:c>
      <x:c r="E6479" s="0" t="s">
        <x:v>74</x:v>
      </x:c>
      <x:c r="F6479" s="0" t="s">
        <x:v>20</x:v>
      </x:c>
      <x:c r="G6479" s="0" t="n">
        <x:v>173</x:v>
      </x:c>
      <x:c r="H6479" s="4" t="n">
        <x:v>50.4</x:v>
      </x:c>
      <x:c r="I6479" s="4" t="n">
        <x:v>173</x:v>
      </x:c>
      <x:c r="J6479" s="4" t="n">
        <x:v>0.291</x:v>
      </x:c>
      <x:c r="K6479" s="4">
        <x:f>I6479*J6479</x:f>
      </x:c>
      <x:c r="L6479" s="4" t="n">
        <x:v>248.791</x:v>
      </x:c>
      <x:c r="M6479" s="5">
        <x:f>J6479/2.348*100</x:f>
      </x:c>
      <x:c r="N6479" s="6">
        <x:f>M6479*L6479/100</x:f>
      </x:c>
      <x:c r="O6479" s="6">
        <x:f>H6479-N6479</x:f>
      </x:c>
    </x:row>
    <x:row r="6480" spans="1:25">
      <x:c r="A6480" s="0" t="s">
        <x:v>120</x:v>
      </x:c>
      <x:c r="B6480" s="0" t="n">
        <x:v>3504</x:v>
      </x:c>
      <x:c r="C6480" s="0" t="s">
        <x:v>21</x:v>
      </x:c>
      <x:c r="D6480" s="0" t="s">
        <x:v>22</x:v>
      </x:c>
      <x:c r="E6480" s="0" t="s">
        <x:v>74</x:v>
      </x:c>
      <x:c r="F6480" s="0" t="s">
        <x:v>20</x:v>
      </x:c>
      <x:c r="G6480" s="0" t="n">
        <x:v>173</x:v>
      </x:c>
      <x:c r="H6480" s="4" t="n">
        <x:v>50.4</x:v>
      </x:c>
      <x:c r="I6480" s="4" t="n">
        <x:v>173</x:v>
      </x:c>
      <x:c r="J6480" s="4" t="n">
        <x:v>0.291</x:v>
      </x:c>
      <x:c r="K6480" s="4">
        <x:f>I6480*J6480</x:f>
      </x:c>
      <x:c r="L6480" s="4" t="n">
        <x:v>248.791</x:v>
      </x:c>
      <x:c r="M6480" s="5">
        <x:f>J6480/2.348*100</x:f>
      </x:c>
      <x:c r="N6480" s="6">
        <x:f>M6480*L6480/100</x:f>
      </x:c>
      <x:c r="O6480" s="6">
        <x:f>H6480-N6480</x:f>
      </x:c>
    </x:row>
    <x:row r="6481" spans="1:25">
      <x:c r="A6481" s="0" t="s">
        <x:v>120</x:v>
      </x:c>
      <x:c r="B6481" s="0" t="n">
        <x:v>3504</x:v>
      </x:c>
      <x:c r="C6481" s="0" t="s">
        <x:v>21</x:v>
      </x:c>
      <x:c r="D6481" s="0" t="s">
        <x:v>22</x:v>
      </x:c>
      <x:c r="E6481" s="0" t="s">
        <x:v>74</x:v>
      </x:c>
      <x:c r="F6481" s="0" t="s">
        <x:v>20</x:v>
      </x:c>
      <x:c r="G6481" s="0" t="n">
        <x:v>173</x:v>
      </x:c>
      <x:c r="H6481" s="4" t="n">
        <x:v>50.4</x:v>
      </x:c>
      <x:c r="I6481" s="4" t="n">
        <x:v>173</x:v>
      </x:c>
      <x:c r="J6481" s="4" t="n">
        <x:v>0.291</x:v>
      </x:c>
      <x:c r="K6481" s="4">
        <x:f>I6481*J6481</x:f>
      </x:c>
      <x:c r="L6481" s="4" t="n">
        <x:v>248.791</x:v>
      </x:c>
      <x:c r="M6481" s="5">
        <x:f>J6481/2.348*100</x:f>
      </x:c>
      <x:c r="N6481" s="6">
        <x:f>M6481*L6481/100</x:f>
      </x:c>
      <x:c r="O6481" s="6">
        <x:f>H6481-N6481</x:f>
      </x:c>
    </x:row>
    <x:row r="6482" spans="1:25">
      <x:c r="A6482" s="0" t="s">
        <x:v>120</x:v>
      </x:c>
      <x:c r="B6482" s="0" t="n">
        <x:v>3504</x:v>
      </x:c>
      <x:c r="C6482" s="0" t="s">
        <x:v>21</x:v>
      </x:c>
      <x:c r="D6482" s="0" t="s">
        <x:v>33</x:v>
      </x:c>
      <x:c r="E6482" s="0" t="s">
        <x:v>73</x:v>
      </x:c>
      <x:c r="F6482" s="0" t="s">
        <x:v>26</x:v>
      </x:c>
      <x:c r="G6482" s="0" t="n">
        <x:v>173</x:v>
      </x:c>
      <x:c r="H6482" s="4" t="n">
        <x:v>13.499</x:v>
      </x:c>
      <x:c r="I6482" s="4" t="n">
        <x:v>173</x:v>
      </x:c>
      <x:c r="J6482" s="4" t="n">
        <x:v>0.078</x:v>
      </x:c>
      <x:c r="K6482" s="4">
        <x:f>I6482*J6482</x:f>
      </x:c>
      <x:c r="L6482" s="4" t="n">
        <x:v>248.791</x:v>
      </x:c>
      <x:c r="M6482" s="5">
        <x:f>J6482/2.348*100</x:f>
      </x:c>
      <x:c r="N6482" s="6">
        <x:f>M6482*L6482/100</x:f>
      </x:c>
      <x:c r="O6482" s="6">
        <x:f>H6482-N6482</x:f>
      </x:c>
    </x:row>
    <x:row r="6483" spans="1:25">
      <x:c r="A6483" s="0" t="s">
        <x:v>120</x:v>
      </x:c>
      <x:c r="B6483" s="0" t="n">
        <x:v>3504</x:v>
      </x:c>
      <x:c r="C6483" s="0" t="s">
        <x:v>21</x:v>
      </x:c>
      <x:c r="D6483" s="0" t="s">
        <x:v>36</x:v>
      </x:c>
      <x:c r="E6483" s="0" t="s">
        <x:v>75</x:v>
      </x:c>
      <x:c r="F6483" s="0" t="s">
        <x:v>26</x:v>
      </x:c>
      <x:c r="G6483" s="0" t="n">
        <x:v>173</x:v>
      </x:c>
      <x:c r="H6483" s="4" t="n">
        <x:v>72.662</x:v>
      </x:c>
      <x:c r="I6483" s="4" t="n">
        <x:v>173</x:v>
      </x:c>
      <x:c r="J6483" s="4" t="n">
        <x:v>0.42</x:v>
      </x:c>
      <x:c r="K6483" s="4">
        <x:f>I6483*J6483</x:f>
      </x:c>
      <x:c r="L6483" s="4" t="n">
        <x:v>248.791</x:v>
      </x:c>
      <x:c r="M6483" s="5">
        <x:f>J6483/2.348*100</x:f>
      </x:c>
      <x:c r="N6483" s="6">
        <x:f>M6483*L6483/100</x:f>
      </x:c>
      <x:c r="O6483" s="6">
        <x:f>H6483-N6483</x:f>
      </x:c>
    </x:row>
    <x:row r="6484" spans="1:25">
      <x:c r="A6484" s="0" t="s">
        <x:v>120</x:v>
      </x:c>
      <x:c r="B6484" s="0" t="n">
        <x:v>3504</x:v>
      </x:c>
      <x:c r="C6484" s="0" t="s">
        <x:v>21</x:v>
      </x:c>
      <x:c r="D6484" s="0" t="s">
        <x:v>36</x:v>
      </x:c>
      <x:c r="E6484" s="0" t="s">
        <x:v>76</x:v>
      </x:c>
      <x:c r="F6484" s="0" t="s">
        <x:v>26</x:v>
      </x:c>
      <x:c r="G6484" s="0" t="n">
        <x:v>173</x:v>
      </x:c>
      <x:c r="H6484" s="4" t="n">
        <x:v>73.815</x:v>
      </x:c>
      <x:c r="I6484" s="4" t="n">
        <x:v>173</x:v>
      </x:c>
      <x:c r="J6484" s="4" t="n">
        <x:v>0.42</x:v>
      </x:c>
      <x:c r="K6484" s="4">
        <x:f>I6484*J6484</x:f>
      </x:c>
      <x:c r="L6484" s="4" t="n">
        <x:v>248.791</x:v>
      </x:c>
      <x:c r="M6484" s="5">
        <x:f>J6484/2.348*100</x:f>
      </x:c>
      <x:c r="N6484" s="6">
        <x:f>M6484*L6484/100</x:f>
      </x:c>
      <x:c r="O6484" s="6">
        <x:f>H6484-N6484</x:f>
      </x:c>
    </x:row>
    <x:row r="6485" spans="1:25">
      <x:c r="A6485" s="0" t="s">
        <x:v>106</x:v>
      </x:c>
      <x:c r="B6485" s="0" t="n">
        <x:v>3505</x:v>
      </x:c>
      <x:c r="C6485" s="0" t="s">
        <x:v>21</x:v>
      </x:c>
      <x:c r="D6485" s="0" t="s">
        <x:v>22</x:v>
      </x:c>
      <x:c r="E6485" s="0" t="s">
        <x:v>74</x:v>
      </x:c>
      <x:c r="F6485" s="0" t="s">
        <x:v>20</x:v>
      </x:c>
      <x:c r="G6485" s="0" t="n">
        <x:v>173</x:v>
      </x:c>
      <x:c r="H6485" s="4" t="n">
        <x:v>50.4</x:v>
      </x:c>
      <x:c r="I6485" s="4" t="n">
        <x:v>173</x:v>
      </x:c>
      <x:c r="J6485" s="4" t="n">
        <x:v>0.291</x:v>
      </x:c>
      <x:c r="K6485" s="4">
        <x:f>I6485*J6485</x:f>
      </x:c>
      <x:c r="L6485" s="4" t="n">
        <x:v>164.286</x:v>
      </x:c>
      <x:c r="M6485" s="5">
        <x:f>J6485/2.057*100</x:f>
      </x:c>
      <x:c r="N6485" s="6">
        <x:f>M6485*L6485/100</x:f>
      </x:c>
      <x:c r="O6485" s="6">
        <x:f>H6485-N6485</x:f>
      </x:c>
    </x:row>
    <x:row r="6486" spans="1:25">
      <x:c r="A6486" s="0" t="s">
        <x:v>106</x:v>
      </x:c>
      <x:c r="B6486" s="0" t="n">
        <x:v>3505</x:v>
      </x:c>
      <x:c r="C6486" s="0" t="s">
        <x:v>21</x:v>
      </x:c>
      <x:c r="D6486" s="0" t="s">
        <x:v>33</x:v>
      </x:c>
      <x:c r="E6486" s="0" t="s">
        <x:v>73</x:v>
      </x:c>
      <x:c r="F6486" s="0" t="s">
        <x:v>20</x:v>
      </x:c>
      <x:c r="G6486" s="0" t="n">
        <x:v>173</x:v>
      </x:c>
      <x:c r="H6486" s="4" t="n">
        <x:v>46.018</x:v>
      </x:c>
      <x:c r="I6486" s="4" t="n">
        <x:v>173</x:v>
      </x:c>
      <x:c r="J6486" s="4" t="n">
        <x:v>0.266</x:v>
      </x:c>
      <x:c r="K6486" s="4">
        <x:f>I6486*J6486</x:f>
      </x:c>
      <x:c r="L6486" s="4" t="n">
        <x:v>164.286</x:v>
      </x:c>
      <x:c r="M6486" s="5">
        <x:f>J6486/2.057*100</x:f>
      </x:c>
      <x:c r="N6486" s="6">
        <x:f>M6486*L6486/100</x:f>
      </x:c>
      <x:c r="O6486" s="6">
        <x:f>H6486-N6486</x:f>
      </x:c>
    </x:row>
    <x:row r="6487" spans="1:25">
      <x:c r="A6487" s="0" t="s">
        <x:v>106</x:v>
      </x:c>
      <x:c r="B6487" s="0" t="n">
        <x:v>3505</x:v>
      </x:c>
      <x:c r="C6487" s="0" t="s">
        <x:v>21</x:v>
      </x:c>
      <x:c r="D6487" s="0" t="s">
        <x:v>22</x:v>
      </x:c>
      <x:c r="E6487" s="0" t="s">
        <x:v>74</x:v>
      </x:c>
      <x:c r="F6487" s="0" t="s">
        <x:v>20</x:v>
      </x:c>
      <x:c r="G6487" s="0" t="n">
        <x:v>173</x:v>
      </x:c>
      <x:c r="H6487" s="4" t="n">
        <x:v>50.4</x:v>
      </x:c>
      <x:c r="I6487" s="4" t="n">
        <x:v>173</x:v>
      </x:c>
      <x:c r="J6487" s="4" t="n">
        <x:v>0.291</x:v>
      </x:c>
      <x:c r="K6487" s="4">
        <x:f>I6487*J6487</x:f>
      </x:c>
      <x:c r="L6487" s="4" t="n">
        <x:v>164.286</x:v>
      </x:c>
      <x:c r="M6487" s="5">
        <x:f>J6487/2.057*100</x:f>
      </x:c>
      <x:c r="N6487" s="6">
        <x:f>M6487*L6487/100</x:f>
      </x:c>
      <x:c r="O6487" s="6">
        <x:f>H6487-N6487</x:f>
      </x:c>
    </x:row>
    <x:row r="6488" spans="1:25">
      <x:c r="A6488" s="0" t="s">
        <x:v>106</x:v>
      </x:c>
      <x:c r="B6488" s="0" t="n">
        <x:v>3505</x:v>
      </x:c>
      <x:c r="C6488" s="0" t="s">
        <x:v>21</x:v>
      </x:c>
      <x:c r="D6488" s="0" t="s">
        <x:v>22</x:v>
      </x:c>
      <x:c r="E6488" s="0" t="s">
        <x:v>74</x:v>
      </x:c>
      <x:c r="F6488" s="0" t="s">
        <x:v>20</x:v>
      </x:c>
      <x:c r="G6488" s="0" t="n">
        <x:v>173</x:v>
      </x:c>
      <x:c r="H6488" s="4" t="n">
        <x:v>50.4</x:v>
      </x:c>
      <x:c r="I6488" s="4" t="n">
        <x:v>173</x:v>
      </x:c>
      <x:c r="J6488" s="4" t="n">
        <x:v>0.291</x:v>
      </x:c>
      <x:c r="K6488" s="4">
        <x:f>I6488*J6488</x:f>
      </x:c>
      <x:c r="L6488" s="4" t="n">
        <x:v>164.286</x:v>
      </x:c>
      <x:c r="M6488" s="5">
        <x:f>J6488/2.057*100</x:f>
      </x:c>
      <x:c r="N6488" s="6">
        <x:f>M6488*L6488/100</x:f>
      </x:c>
      <x:c r="O6488" s="6">
        <x:f>H6488-N6488</x:f>
      </x:c>
    </x:row>
    <x:row r="6489" spans="1:25">
      <x:c r="A6489" s="0" t="s">
        <x:v>106</x:v>
      </x:c>
      <x:c r="B6489" s="0" t="n">
        <x:v>3505</x:v>
      </x:c>
      <x:c r="C6489" s="0" t="s">
        <x:v>21</x:v>
      </x:c>
      <x:c r="D6489" s="0" t="s">
        <x:v>33</x:v>
      </x:c>
      <x:c r="E6489" s="0" t="s">
        <x:v>73</x:v>
      </x:c>
      <x:c r="F6489" s="0" t="s">
        <x:v>26</x:v>
      </x:c>
      <x:c r="G6489" s="0" t="n">
        <x:v>173</x:v>
      </x:c>
      <x:c r="H6489" s="4" t="n">
        <x:v>13.498</x:v>
      </x:c>
      <x:c r="I6489" s="4" t="n">
        <x:v>173</x:v>
      </x:c>
      <x:c r="J6489" s="4" t="n">
        <x:v>0.078</x:v>
      </x:c>
      <x:c r="K6489" s="4">
        <x:f>I6489*J6489</x:f>
      </x:c>
      <x:c r="L6489" s="4" t="n">
        <x:v>164.286</x:v>
      </x:c>
      <x:c r="M6489" s="5">
        <x:f>J6489/2.057*100</x:f>
      </x:c>
      <x:c r="N6489" s="6">
        <x:f>M6489*L6489/100</x:f>
      </x:c>
      <x:c r="O6489" s="6">
        <x:f>H6489-N6489</x:f>
      </x:c>
    </x:row>
    <x:row r="6490" spans="1:25">
      <x:c r="A6490" s="0" t="s">
        <x:v>106</x:v>
      </x:c>
      <x:c r="B6490" s="0" t="n">
        <x:v>3505</x:v>
      </x:c>
      <x:c r="C6490" s="0" t="s">
        <x:v>21</x:v>
      </x:c>
      <x:c r="D6490" s="0" t="s">
        <x:v>36</x:v>
      </x:c>
      <x:c r="E6490" s="0" t="s">
        <x:v>75</x:v>
      </x:c>
      <x:c r="F6490" s="0" t="s">
        <x:v>26</x:v>
      </x:c>
      <x:c r="G6490" s="0" t="n">
        <x:v>173</x:v>
      </x:c>
      <x:c r="H6490" s="4" t="n">
        <x:v>72.66</x:v>
      </x:c>
      <x:c r="I6490" s="4" t="n">
        <x:v>173</x:v>
      </x:c>
      <x:c r="J6490" s="4" t="n">
        <x:v>0.42</x:v>
      </x:c>
      <x:c r="K6490" s="4">
        <x:f>I6490*J6490</x:f>
      </x:c>
      <x:c r="L6490" s="4" t="n">
        <x:v>164.286</x:v>
      </x:c>
      <x:c r="M6490" s="5">
        <x:f>J6490/2.057*100</x:f>
      </x:c>
      <x:c r="N6490" s="6">
        <x:f>M6490*L6490/100</x:f>
      </x:c>
      <x:c r="O6490" s="6">
        <x:f>H6490-N6490</x:f>
      </x:c>
    </x:row>
    <x:row r="6491" spans="1:25">
      <x:c r="A6491" s="0" t="s">
        <x:v>106</x:v>
      </x:c>
      <x:c r="B6491" s="0" t="n">
        <x:v>3505</x:v>
      </x:c>
      <x:c r="C6491" s="0" t="s">
        <x:v>21</x:v>
      </x:c>
      <x:c r="D6491" s="0" t="s">
        <x:v>36</x:v>
      </x:c>
      <x:c r="E6491" s="0" t="s">
        <x:v>76</x:v>
      </x:c>
      <x:c r="F6491" s="0" t="s">
        <x:v>26</x:v>
      </x:c>
      <x:c r="G6491" s="0" t="n">
        <x:v>173</x:v>
      </x:c>
      <x:c r="H6491" s="4" t="n">
        <x:v>72.661</x:v>
      </x:c>
      <x:c r="I6491" s="4" t="n">
        <x:v>173</x:v>
      </x:c>
      <x:c r="J6491" s="4" t="n">
        <x:v>0.42</x:v>
      </x:c>
      <x:c r="K6491" s="4">
        <x:f>I6491*J6491</x:f>
      </x:c>
      <x:c r="L6491" s="4" t="n">
        <x:v>164.286</x:v>
      </x:c>
      <x:c r="M6491" s="5">
        <x:f>J6491/2.057*100</x:f>
      </x:c>
      <x:c r="N6491" s="6">
        <x:f>M6491*L6491/100</x:f>
      </x:c>
      <x:c r="O6491" s="6">
        <x:f>H6491-N6491</x:f>
      </x:c>
    </x:row>
    <x:row r="6492" spans="1:25">
      <x:c r="A6492" s="0" t="s">
        <x:v>54</x:v>
      </x:c>
      <x:c r="B6492" s="0" t="n">
        <x:v>3506</x:v>
      </x:c>
      <x:c r="C6492" s="0" t="s">
        <x:v>21</x:v>
      </x:c>
      <x:c r="D6492" s="0" t="s">
        <x:v>22</x:v>
      </x:c>
      <x:c r="E6492" s="0" t="s">
        <x:v>35</x:v>
      </x:c>
      <x:c r="F6492" s="0" t="s">
        <x:v>20</x:v>
      </x:c>
      <x:c r="G6492" s="0" t="n">
        <x:v>173</x:v>
      </x:c>
      <x:c r="H6492" s="4" t="n">
        <x:v>50.4</x:v>
      </x:c>
      <x:c r="I6492" s="4" t="n">
        <x:v>173</x:v>
      </x:c>
      <x:c r="J6492" s="4" t="n">
        <x:v>0.291</x:v>
      </x:c>
      <x:c r="K6492" s="4">
        <x:f>I6492*J6492</x:f>
      </x:c>
      <x:c r="L6492" s="4" t="n">
        <x:v>250.809</x:v>
      </x:c>
      <x:c r="M6492" s="5">
        <x:f>J6492/2.057*100</x:f>
      </x:c>
      <x:c r="N6492" s="6">
        <x:f>M6492*L6492/100</x:f>
      </x:c>
      <x:c r="O6492" s="6">
        <x:f>H6492-N6492</x:f>
      </x:c>
    </x:row>
    <x:row r="6493" spans="1:25">
      <x:c r="A6493" s="0" t="s">
        <x:v>54</x:v>
      </x:c>
      <x:c r="B6493" s="0" t="n">
        <x:v>3506</x:v>
      </x:c>
      <x:c r="C6493" s="0" t="s">
        <x:v>21</x:v>
      </x:c>
      <x:c r="D6493" s="0" t="s">
        <x:v>22</x:v>
      </x:c>
      <x:c r="E6493" s="0" t="s">
        <x:v>35</x:v>
      </x:c>
      <x:c r="F6493" s="0" t="s">
        <x:v>20</x:v>
      </x:c>
      <x:c r="G6493" s="0" t="n">
        <x:v>173</x:v>
      </x:c>
      <x:c r="H6493" s="4" t="n">
        <x:v>50.4</x:v>
      </x:c>
      <x:c r="I6493" s="4" t="n">
        <x:v>173</x:v>
      </x:c>
      <x:c r="J6493" s="4" t="n">
        <x:v>0.291</x:v>
      </x:c>
      <x:c r="K6493" s="4">
        <x:f>I6493*J6493</x:f>
      </x:c>
      <x:c r="L6493" s="4" t="n">
        <x:v>250.809</x:v>
      </x:c>
      <x:c r="M6493" s="5">
        <x:f>J6493/2.057*100</x:f>
      </x:c>
      <x:c r="N6493" s="6">
        <x:f>M6493*L6493/100</x:f>
      </x:c>
      <x:c r="O6493" s="6">
        <x:f>H6493-N6493</x:f>
      </x:c>
    </x:row>
    <x:row r="6494" spans="1:25">
      <x:c r="A6494" s="0" t="s">
        <x:v>54</x:v>
      </x:c>
      <x:c r="B6494" s="0" t="n">
        <x:v>3506</x:v>
      </x:c>
      <x:c r="C6494" s="0" t="s">
        <x:v>21</x:v>
      </x:c>
      <x:c r="D6494" s="0" t="s">
        <x:v>33</x:v>
      </x:c>
      <x:c r="E6494" s="0" t="s">
        <x:v>34</x:v>
      </x:c>
      <x:c r="F6494" s="0" t="s">
        <x:v>20</x:v>
      </x:c>
      <x:c r="G6494" s="0" t="n">
        <x:v>173</x:v>
      </x:c>
      <x:c r="H6494" s="4" t="n">
        <x:v>46.018</x:v>
      </x:c>
      <x:c r="I6494" s="4" t="n">
        <x:v>173</x:v>
      </x:c>
      <x:c r="J6494" s="4" t="n">
        <x:v>0.266</x:v>
      </x:c>
      <x:c r="K6494" s="4">
        <x:f>I6494*J6494</x:f>
      </x:c>
      <x:c r="L6494" s="4" t="n">
        <x:v>250.809</x:v>
      </x:c>
      <x:c r="M6494" s="5">
        <x:f>J6494/2.057*100</x:f>
      </x:c>
      <x:c r="N6494" s="6">
        <x:f>M6494*L6494/100</x:f>
      </x:c>
      <x:c r="O6494" s="6">
        <x:f>H6494-N6494</x:f>
      </x:c>
    </x:row>
    <x:row r="6495" spans="1:25">
      <x:c r="A6495" s="0" t="s">
        <x:v>54</x:v>
      </x:c>
      <x:c r="B6495" s="0" t="n">
        <x:v>3506</x:v>
      </x:c>
      <x:c r="C6495" s="0" t="s">
        <x:v>21</x:v>
      </x:c>
      <x:c r="D6495" s="0" t="s">
        <x:v>22</x:v>
      </x:c>
      <x:c r="E6495" s="0" t="s">
        <x:v>35</x:v>
      </x:c>
      <x:c r="F6495" s="0" t="s">
        <x:v>20</x:v>
      </x:c>
      <x:c r="G6495" s="0" t="n">
        <x:v>173</x:v>
      </x:c>
      <x:c r="H6495" s="4" t="n">
        <x:v>50.4</x:v>
      </x:c>
      <x:c r="I6495" s="4" t="n">
        <x:v>173</x:v>
      </x:c>
      <x:c r="J6495" s="4" t="n">
        <x:v>0.291</x:v>
      </x:c>
      <x:c r="K6495" s="4">
        <x:f>I6495*J6495</x:f>
      </x:c>
      <x:c r="L6495" s="4" t="n">
        <x:v>250.809</x:v>
      </x:c>
      <x:c r="M6495" s="5">
        <x:f>J6495/2.057*100</x:f>
      </x:c>
      <x:c r="N6495" s="6">
        <x:f>M6495*L6495/100</x:f>
      </x:c>
      <x:c r="O6495" s="6">
        <x:f>H6495-N6495</x:f>
      </x:c>
    </x:row>
    <x:row r="6496" spans="1:25">
      <x:c r="A6496" s="0" t="s">
        <x:v>54</x:v>
      </x:c>
      <x:c r="B6496" s="0" t="n">
        <x:v>3506</x:v>
      </x:c>
      <x:c r="C6496" s="0" t="s">
        <x:v>21</x:v>
      </x:c>
      <x:c r="D6496" s="0" t="s">
        <x:v>33</x:v>
      </x:c>
      <x:c r="E6496" s="0" t="s">
        <x:v>34</x:v>
      </x:c>
      <x:c r="F6496" s="0" t="s">
        <x:v>26</x:v>
      </x:c>
      <x:c r="G6496" s="0" t="n">
        <x:v>173</x:v>
      </x:c>
      <x:c r="H6496" s="4" t="n">
        <x:v>13.496</x:v>
      </x:c>
      <x:c r="I6496" s="4" t="n">
        <x:v>173</x:v>
      </x:c>
      <x:c r="J6496" s="4" t="n">
        <x:v>0.078</x:v>
      </x:c>
      <x:c r="K6496" s="4">
        <x:f>I6496*J6496</x:f>
      </x:c>
      <x:c r="L6496" s="4" t="n">
        <x:v>250.809</x:v>
      </x:c>
      <x:c r="M6496" s="5">
        <x:f>J6496/2.057*100</x:f>
      </x:c>
      <x:c r="N6496" s="6">
        <x:f>M6496*L6496/100</x:f>
      </x:c>
      <x:c r="O6496" s="6">
        <x:f>H6496-N6496</x:f>
      </x:c>
    </x:row>
    <x:row r="6497" spans="1:25">
      <x:c r="A6497" s="0" t="s">
        <x:v>54</x:v>
      </x:c>
      <x:c r="B6497" s="0" t="n">
        <x:v>3506</x:v>
      </x:c>
      <x:c r="C6497" s="0" t="s">
        <x:v>21</x:v>
      </x:c>
      <x:c r="D6497" s="0" t="s">
        <x:v>36</x:v>
      </x:c>
      <x:c r="E6497" s="0" t="s">
        <x:v>37</x:v>
      </x:c>
      <x:c r="F6497" s="0" t="s">
        <x:v>26</x:v>
      </x:c>
      <x:c r="G6497" s="0" t="n">
        <x:v>173</x:v>
      </x:c>
      <x:c r="H6497" s="4" t="n">
        <x:v>72.661</x:v>
      </x:c>
      <x:c r="I6497" s="4" t="n">
        <x:v>173</x:v>
      </x:c>
      <x:c r="J6497" s="4" t="n">
        <x:v>0.42</x:v>
      </x:c>
      <x:c r="K6497" s="4">
        <x:f>I6497*J6497</x:f>
      </x:c>
      <x:c r="L6497" s="4" t="n">
        <x:v>250.809</x:v>
      </x:c>
      <x:c r="M6497" s="5">
        <x:f>J6497/2.057*100</x:f>
      </x:c>
      <x:c r="N6497" s="6">
        <x:f>M6497*L6497/100</x:f>
      </x:c>
      <x:c r="O6497" s="6">
        <x:f>H6497-N6497</x:f>
      </x:c>
    </x:row>
    <x:row r="6498" spans="1:25">
      <x:c r="A6498" s="0" t="s">
        <x:v>54</x:v>
      </x:c>
      <x:c r="B6498" s="0" t="n">
        <x:v>3506</x:v>
      </x:c>
      <x:c r="C6498" s="0" t="s">
        <x:v>21</x:v>
      </x:c>
      <x:c r="D6498" s="0" t="s">
        <x:v>36</x:v>
      </x:c>
      <x:c r="E6498" s="0" t="s">
        <x:v>38</x:v>
      </x:c>
      <x:c r="F6498" s="0" t="s">
        <x:v>26</x:v>
      </x:c>
      <x:c r="G6498" s="0" t="n">
        <x:v>173</x:v>
      </x:c>
      <x:c r="H6498" s="4" t="n">
        <x:v>72.565</x:v>
      </x:c>
      <x:c r="I6498" s="4" t="n">
        <x:v>173</x:v>
      </x:c>
      <x:c r="J6498" s="4" t="n">
        <x:v>0.42</x:v>
      </x:c>
      <x:c r="K6498" s="4">
        <x:f>I6498*J6498</x:f>
      </x:c>
      <x:c r="L6498" s="4" t="n">
        <x:v>250.809</x:v>
      </x:c>
      <x:c r="M6498" s="5">
        <x:f>J6498/2.057*100</x:f>
      </x:c>
      <x:c r="N6498" s="6">
        <x:f>M6498*L6498/100</x:f>
      </x:c>
      <x:c r="O6498" s="6">
        <x:f>H6498-N6498</x:f>
      </x:c>
    </x:row>
    <x:row r="6499" spans="1:25">
      <x:c r="A6499" s="0" t="s">
        <x:v>117</x:v>
      </x:c>
      <x:c r="B6499" s="0" t="n">
        <x:v>3507</x:v>
      </x:c>
      <x:c r="C6499" s="0" t="s">
        <x:v>21</x:v>
      </x:c>
      <x:c r="D6499" s="0" t="s">
        <x:v>33</x:v>
      </x:c>
      <x:c r="E6499" s="0" t="s">
        <x:v>34</x:v>
      </x:c>
      <x:c r="F6499" s="0" t="s">
        <x:v>20</x:v>
      </x:c>
      <x:c r="G6499" s="0" t="n">
        <x:v>173</x:v>
      </x:c>
      <x:c r="H6499" s="4" t="n">
        <x:v>46.018</x:v>
      </x:c>
      <x:c r="I6499" s="4" t="n">
        <x:v>173</x:v>
      </x:c>
      <x:c r="J6499" s="4" t="n">
        <x:v>0.266</x:v>
      </x:c>
      <x:c r="K6499" s="4">
        <x:f>I6499*J6499</x:f>
      </x:c>
      <x:c r="L6499" s="4" t="n">
        <x:v>186.855</x:v>
      </x:c>
      <x:c r="M6499" s="5">
        <x:f>J6499/2.057*100</x:f>
      </x:c>
      <x:c r="N6499" s="6">
        <x:f>M6499*L6499/100</x:f>
      </x:c>
      <x:c r="O6499" s="6">
        <x:f>H6499-N6499</x:f>
      </x:c>
    </x:row>
    <x:row r="6500" spans="1:25">
      <x:c r="A6500" s="0" t="s">
        <x:v>117</x:v>
      </x:c>
      <x:c r="B6500" s="0" t="n">
        <x:v>3507</x:v>
      </x:c>
      <x:c r="C6500" s="0" t="s">
        <x:v>21</x:v>
      </x:c>
      <x:c r="D6500" s="0" t="s">
        <x:v>22</x:v>
      </x:c>
      <x:c r="E6500" s="0" t="s">
        <x:v>35</x:v>
      </x:c>
      <x:c r="F6500" s="0" t="s">
        <x:v>20</x:v>
      </x:c>
      <x:c r="G6500" s="0" t="n">
        <x:v>173</x:v>
      </x:c>
      <x:c r="H6500" s="4" t="n">
        <x:v>50.4</x:v>
      </x:c>
      <x:c r="I6500" s="4" t="n">
        <x:v>173</x:v>
      </x:c>
      <x:c r="J6500" s="4" t="n">
        <x:v>0.291</x:v>
      </x:c>
      <x:c r="K6500" s="4">
        <x:f>I6500*J6500</x:f>
      </x:c>
      <x:c r="L6500" s="4" t="n">
        <x:v>186.855</x:v>
      </x:c>
      <x:c r="M6500" s="5">
        <x:f>J6500/2.057*100</x:f>
      </x:c>
      <x:c r="N6500" s="6">
        <x:f>M6500*L6500/100</x:f>
      </x:c>
      <x:c r="O6500" s="6">
        <x:f>H6500-N6500</x:f>
      </x:c>
    </x:row>
    <x:row r="6501" spans="1:25">
      <x:c r="A6501" s="0" t="s">
        <x:v>117</x:v>
      </x:c>
      <x:c r="B6501" s="0" t="n">
        <x:v>3507</x:v>
      </x:c>
      <x:c r="C6501" s="0" t="s">
        <x:v>21</x:v>
      </x:c>
      <x:c r="D6501" s="0" t="s">
        <x:v>22</x:v>
      </x:c>
      <x:c r="E6501" s="0" t="s">
        <x:v>35</x:v>
      </x:c>
      <x:c r="F6501" s="0" t="s">
        <x:v>20</x:v>
      </x:c>
      <x:c r="G6501" s="0" t="n">
        <x:v>173</x:v>
      </x:c>
      <x:c r="H6501" s="4" t="n">
        <x:v>50.4</x:v>
      </x:c>
      <x:c r="I6501" s="4" t="n">
        <x:v>173</x:v>
      </x:c>
      <x:c r="J6501" s="4" t="n">
        <x:v>0.291</x:v>
      </x:c>
      <x:c r="K6501" s="4">
        <x:f>I6501*J6501</x:f>
      </x:c>
      <x:c r="L6501" s="4" t="n">
        <x:v>186.855</x:v>
      </x:c>
      <x:c r="M6501" s="5">
        <x:f>J6501/2.057*100</x:f>
      </x:c>
      <x:c r="N6501" s="6">
        <x:f>M6501*L6501/100</x:f>
      </x:c>
      <x:c r="O6501" s="6">
        <x:f>H6501-N6501</x:f>
      </x:c>
    </x:row>
    <x:row r="6502" spans="1:25">
      <x:c r="A6502" s="0" t="s">
        <x:v>117</x:v>
      </x:c>
      <x:c r="B6502" s="0" t="n">
        <x:v>3507</x:v>
      </x:c>
      <x:c r="C6502" s="0" t="s">
        <x:v>21</x:v>
      </x:c>
      <x:c r="D6502" s="0" t="s">
        <x:v>22</x:v>
      </x:c>
      <x:c r="E6502" s="0" t="s">
        <x:v>35</x:v>
      </x:c>
      <x:c r="F6502" s="0" t="s">
        <x:v>20</x:v>
      </x:c>
      <x:c r="G6502" s="0" t="n">
        <x:v>173</x:v>
      </x:c>
      <x:c r="H6502" s="4" t="n">
        <x:v>50.4</x:v>
      </x:c>
      <x:c r="I6502" s="4" t="n">
        <x:v>173</x:v>
      </x:c>
      <x:c r="J6502" s="4" t="n">
        <x:v>0.291</x:v>
      </x:c>
      <x:c r="K6502" s="4">
        <x:f>I6502*J6502</x:f>
      </x:c>
      <x:c r="L6502" s="4" t="n">
        <x:v>186.855</x:v>
      </x:c>
      <x:c r="M6502" s="5">
        <x:f>J6502/2.057*100</x:f>
      </x:c>
      <x:c r="N6502" s="6">
        <x:f>M6502*L6502/100</x:f>
      </x:c>
      <x:c r="O6502" s="6">
        <x:f>H6502-N6502</x:f>
      </x:c>
    </x:row>
    <x:row r="6503" spans="1:25">
      <x:c r="A6503" s="0" t="s">
        <x:v>117</x:v>
      </x:c>
      <x:c r="B6503" s="0" t="n">
        <x:v>3507</x:v>
      </x:c>
      <x:c r="C6503" s="0" t="s">
        <x:v>21</x:v>
      </x:c>
      <x:c r="D6503" s="0" t="s">
        <x:v>33</x:v>
      </x:c>
      <x:c r="E6503" s="0" t="s">
        <x:v>34</x:v>
      </x:c>
      <x:c r="F6503" s="0" t="s">
        <x:v>26</x:v>
      </x:c>
      <x:c r="G6503" s="0" t="n">
        <x:v>173</x:v>
      </x:c>
      <x:c r="H6503" s="4" t="n">
        <x:v>13.498</x:v>
      </x:c>
      <x:c r="I6503" s="4" t="n">
        <x:v>173</x:v>
      </x:c>
      <x:c r="J6503" s="4" t="n">
        <x:v>0.078</x:v>
      </x:c>
      <x:c r="K6503" s="4">
        <x:f>I6503*J6503</x:f>
      </x:c>
      <x:c r="L6503" s="4" t="n">
        <x:v>186.855</x:v>
      </x:c>
      <x:c r="M6503" s="5">
        <x:f>J6503/2.057*100</x:f>
      </x:c>
      <x:c r="N6503" s="6">
        <x:f>M6503*L6503/100</x:f>
      </x:c>
      <x:c r="O6503" s="6">
        <x:f>H6503-N6503</x:f>
      </x:c>
    </x:row>
    <x:row r="6504" spans="1:25">
      <x:c r="A6504" s="0" t="s">
        <x:v>117</x:v>
      </x:c>
      <x:c r="B6504" s="0" t="n">
        <x:v>3507</x:v>
      </x:c>
      <x:c r="C6504" s="0" t="s">
        <x:v>21</x:v>
      </x:c>
      <x:c r="D6504" s="0" t="s">
        <x:v>36</x:v>
      </x:c>
      <x:c r="E6504" s="0" t="s">
        <x:v>37</x:v>
      </x:c>
      <x:c r="F6504" s="0" t="s">
        <x:v>26</x:v>
      </x:c>
      <x:c r="G6504" s="0" t="n">
        <x:v>173</x:v>
      </x:c>
      <x:c r="H6504" s="4" t="n">
        <x:v>72.66</x:v>
      </x:c>
      <x:c r="I6504" s="4" t="n">
        <x:v>173</x:v>
      </x:c>
      <x:c r="J6504" s="4" t="n">
        <x:v>0.42</x:v>
      </x:c>
      <x:c r="K6504" s="4">
        <x:f>I6504*J6504</x:f>
      </x:c>
      <x:c r="L6504" s="4" t="n">
        <x:v>186.855</x:v>
      </x:c>
      <x:c r="M6504" s="5">
        <x:f>J6504/2.057*100</x:f>
      </x:c>
      <x:c r="N6504" s="6">
        <x:f>M6504*L6504/100</x:f>
      </x:c>
      <x:c r="O6504" s="6">
        <x:f>H6504-N6504</x:f>
      </x:c>
    </x:row>
    <x:row r="6505" spans="1:25">
      <x:c r="A6505" s="0" t="s">
        <x:v>117</x:v>
      </x:c>
      <x:c r="B6505" s="0" t="n">
        <x:v>3507</x:v>
      </x:c>
      <x:c r="C6505" s="0" t="s">
        <x:v>21</x:v>
      </x:c>
      <x:c r="D6505" s="0" t="s">
        <x:v>36</x:v>
      </x:c>
      <x:c r="E6505" s="0" t="s">
        <x:v>38</x:v>
      </x:c>
      <x:c r="F6505" s="0" t="s">
        <x:v>26</x:v>
      </x:c>
      <x:c r="G6505" s="0" t="n">
        <x:v>173</x:v>
      </x:c>
      <x:c r="H6505" s="4" t="n">
        <x:v>71.803</x:v>
      </x:c>
      <x:c r="I6505" s="4" t="n">
        <x:v>173</x:v>
      </x:c>
      <x:c r="J6505" s="4" t="n">
        <x:v>0.42</x:v>
      </x:c>
      <x:c r="K6505" s="4">
        <x:f>I6505*J6505</x:f>
      </x:c>
      <x:c r="L6505" s="4" t="n">
        <x:v>186.855</x:v>
      </x:c>
      <x:c r="M6505" s="5">
        <x:f>J6505/2.057*100</x:f>
      </x:c>
      <x:c r="N6505" s="6">
        <x:f>M6505*L6505/100</x:f>
      </x:c>
      <x:c r="O6505" s="6">
        <x:f>H6505-N6505</x:f>
      </x:c>
    </x:row>
    <x:row r="6506" spans="1:25">
      <x:c r="A6506" s="0" t="s">
        <x:v>87</x:v>
      </x:c>
      <x:c r="B6506" s="0" t="n">
        <x:v>3508</x:v>
      </x:c>
      <x:c r="C6506" s="0" t="s">
        <x:v>21</x:v>
      </x:c>
      <x:c r="D6506" s="0" t="s">
        <x:v>33</x:v>
      </x:c>
      <x:c r="E6506" s="0" t="s">
        <x:v>34</x:v>
      </x:c>
      <x:c r="F6506" s="0" t="s">
        <x:v>20</x:v>
      </x:c>
      <x:c r="G6506" s="0" t="n">
        <x:v>173</x:v>
      </x:c>
      <x:c r="H6506" s="4" t="n">
        <x:v>46.018</x:v>
      </x:c>
      <x:c r="I6506" s="4" t="n">
        <x:v>173</x:v>
      </x:c>
      <x:c r="J6506" s="4" t="n">
        <x:v>0.266</x:v>
      </x:c>
      <x:c r="K6506" s="4">
        <x:f>I6506*J6506</x:f>
      </x:c>
      <x:c r="L6506" s="4" t="n">
        <x:v>246.459</x:v>
      </x:c>
      <x:c r="M6506" s="5">
        <x:f>J6506/2.057*100</x:f>
      </x:c>
      <x:c r="N6506" s="6">
        <x:f>M6506*L6506/100</x:f>
      </x:c>
      <x:c r="O6506" s="6">
        <x:f>H6506-N6506</x:f>
      </x:c>
    </x:row>
    <x:row r="6507" spans="1:25">
      <x:c r="A6507" s="0" t="s">
        <x:v>87</x:v>
      </x:c>
      <x:c r="B6507" s="0" t="n">
        <x:v>3508</x:v>
      </x:c>
      <x:c r="C6507" s="0" t="s">
        <x:v>21</x:v>
      </x:c>
      <x:c r="D6507" s="0" t="s">
        <x:v>22</x:v>
      </x:c>
      <x:c r="E6507" s="0" t="s">
        <x:v>35</x:v>
      </x:c>
      <x:c r="F6507" s="0" t="s">
        <x:v>20</x:v>
      </x:c>
      <x:c r="G6507" s="0" t="n">
        <x:v>173</x:v>
      </x:c>
      <x:c r="H6507" s="4" t="n">
        <x:v>50.4</x:v>
      </x:c>
      <x:c r="I6507" s="4" t="n">
        <x:v>173</x:v>
      </x:c>
      <x:c r="J6507" s="4" t="n">
        <x:v>0.291</x:v>
      </x:c>
      <x:c r="K6507" s="4">
        <x:f>I6507*J6507</x:f>
      </x:c>
      <x:c r="L6507" s="4" t="n">
        <x:v>246.459</x:v>
      </x:c>
      <x:c r="M6507" s="5">
        <x:f>J6507/2.057*100</x:f>
      </x:c>
      <x:c r="N6507" s="6">
        <x:f>M6507*L6507/100</x:f>
      </x:c>
      <x:c r="O6507" s="6">
        <x:f>H6507-N6507</x:f>
      </x:c>
    </x:row>
    <x:row r="6508" spans="1:25">
      <x:c r="A6508" s="0" t="s">
        <x:v>87</x:v>
      </x:c>
      <x:c r="B6508" s="0" t="n">
        <x:v>3508</x:v>
      </x:c>
      <x:c r="C6508" s="0" t="s">
        <x:v>21</x:v>
      </x:c>
      <x:c r="D6508" s="0" t="s">
        <x:v>22</x:v>
      </x:c>
      <x:c r="E6508" s="0" t="s">
        <x:v>35</x:v>
      </x:c>
      <x:c r="F6508" s="0" t="s">
        <x:v>20</x:v>
      </x:c>
      <x:c r="G6508" s="0" t="n">
        <x:v>173</x:v>
      </x:c>
      <x:c r="H6508" s="4" t="n">
        <x:v>50.4</x:v>
      </x:c>
      <x:c r="I6508" s="4" t="n">
        <x:v>173</x:v>
      </x:c>
      <x:c r="J6508" s="4" t="n">
        <x:v>0.291</x:v>
      </x:c>
      <x:c r="K6508" s="4">
        <x:f>I6508*J6508</x:f>
      </x:c>
      <x:c r="L6508" s="4" t="n">
        <x:v>246.459</x:v>
      </x:c>
      <x:c r="M6508" s="5">
        <x:f>J6508/2.057*100</x:f>
      </x:c>
      <x:c r="N6508" s="6">
        <x:f>M6508*L6508/100</x:f>
      </x:c>
      <x:c r="O6508" s="6">
        <x:f>H6508-N6508</x:f>
      </x:c>
    </x:row>
    <x:row r="6509" spans="1:25">
      <x:c r="A6509" s="0" t="s">
        <x:v>87</x:v>
      </x:c>
      <x:c r="B6509" s="0" t="n">
        <x:v>3508</x:v>
      </x:c>
      <x:c r="C6509" s="0" t="s">
        <x:v>21</x:v>
      </x:c>
      <x:c r="D6509" s="0" t="s">
        <x:v>22</x:v>
      </x:c>
      <x:c r="E6509" s="0" t="s">
        <x:v>35</x:v>
      </x:c>
      <x:c r="F6509" s="0" t="s">
        <x:v>20</x:v>
      </x:c>
      <x:c r="G6509" s="0" t="n">
        <x:v>173</x:v>
      </x:c>
      <x:c r="H6509" s="4" t="n">
        <x:v>50.4</x:v>
      </x:c>
      <x:c r="I6509" s="4" t="n">
        <x:v>173</x:v>
      </x:c>
      <x:c r="J6509" s="4" t="n">
        <x:v>0.291</x:v>
      </x:c>
      <x:c r="K6509" s="4">
        <x:f>I6509*J6509</x:f>
      </x:c>
      <x:c r="L6509" s="4" t="n">
        <x:v>246.459</x:v>
      </x:c>
      <x:c r="M6509" s="5">
        <x:f>J6509/2.057*100</x:f>
      </x:c>
      <x:c r="N6509" s="6">
        <x:f>M6509*L6509/100</x:f>
      </x:c>
      <x:c r="O6509" s="6">
        <x:f>H6509-N6509</x:f>
      </x:c>
    </x:row>
    <x:row r="6510" spans="1:25">
      <x:c r="A6510" s="0" t="s">
        <x:v>87</x:v>
      </x:c>
      <x:c r="B6510" s="0" t="n">
        <x:v>3508</x:v>
      </x:c>
      <x:c r="C6510" s="0" t="s">
        <x:v>21</x:v>
      </x:c>
      <x:c r="D6510" s="0" t="s">
        <x:v>33</x:v>
      </x:c>
      <x:c r="E6510" s="0" t="s">
        <x:v>34</x:v>
      </x:c>
      <x:c r="F6510" s="0" t="s">
        <x:v>26</x:v>
      </x:c>
      <x:c r="G6510" s="0" t="n">
        <x:v>173</x:v>
      </x:c>
      <x:c r="H6510" s="4" t="n">
        <x:v>13.499</x:v>
      </x:c>
      <x:c r="I6510" s="4" t="n">
        <x:v>173</x:v>
      </x:c>
      <x:c r="J6510" s="4" t="n">
        <x:v>0.078</x:v>
      </x:c>
      <x:c r="K6510" s="4">
        <x:f>I6510*J6510</x:f>
      </x:c>
      <x:c r="L6510" s="4" t="n">
        <x:v>246.459</x:v>
      </x:c>
      <x:c r="M6510" s="5">
        <x:f>J6510/2.057*100</x:f>
      </x:c>
      <x:c r="N6510" s="6">
        <x:f>M6510*L6510/100</x:f>
      </x:c>
      <x:c r="O6510" s="6">
        <x:f>H6510-N6510</x:f>
      </x:c>
    </x:row>
    <x:row r="6511" spans="1:25">
      <x:c r="A6511" s="0" t="s">
        <x:v>87</x:v>
      </x:c>
      <x:c r="B6511" s="0" t="n">
        <x:v>3508</x:v>
      </x:c>
      <x:c r="C6511" s="0" t="s">
        <x:v>21</x:v>
      </x:c>
      <x:c r="D6511" s="0" t="s">
        <x:v>36</x:v>
      </x:c>
      <x:c r="E6511" s="0" t="s">
        <x:v>37</x:v>
      </x:c>
      <x:c r="F6511" s="0" t="s">
        <x:v>26</x:v>
      </x:c>
      <x:c r="G6511" s="0" t="n">
        <x:v>173</x:v>
      </x:c>
      <x:c r="H6511" s="4" t="n">
        <x:v>73.095</x:v>
      </x:c>
      <x:c r="I6511" s="4" t="n">
        <x:v>173</x:v>
      </x:c>
      <x:c r="J6511" s="4" t="n">
        <x:v>0.42</x:v>
      </x:c>
      <x:c r="K6511" s="4">
        <x:f>I6511*J6511</x:f>
      </x:c>
      <x:c r="L6511" s="4" t="n">
        <x:v>246.459</x:v>
      </x:c>
      <x:c r="M6511" s="5">
        <x:f>J6511/2.057*100</x:f>
      </x:c>
      <x:c r="N6511" s="6">
        <x:f>M6511*L6511/100</x:f>
      </x:c>
      <x:c r="O6511" s="6">
        <x:f>H6511-N6511</x:f>
      </x:c>
    </x:row>
    <x:row r="6512" spans="1:25">
      <x:c r="A6512" s="0" t="s">
        <x:v>87</x:v>
      </x:c>
      <x:c r="B6512" s="0" t="n">
        <x:v>3508</x:v>
      </x:c>
      <x:c r="C6512" s="0" t="s">
        <x:v>21</x:v>
      </x:c>
      <x:c r="D6512" s="0" t="s">
        <x:v>36</x:v>
      </x:c>
      <x:c r="E6512" s="0" t="s">
        <x:v>38</x:v>
      </x:c>
      <x:c r="F6512" s="0" t="s">
        <x:v>26</x:v>
      </x:c>
      <x:c r="G6512" s="0" t="n">
        <x:v>173</x:v>
      </x:c>
      <x:c r="H6512" s="4" t="n">
        <x:v>72.66</x:v>
      </x:c>
      <x:c r="I6512" s="4" t="n">
        <x:v>173</x:v>
      </x:c>
      <x:c r="J6512" s="4" t="n">
        <x:v>0.42</x:v>
      </x:c>
      <x:c r="K6512" s="4">
        <x:f>I6512*J6512</x:f>
      </x:c>
      <x:c r="L6512" s="4" t="n">
        <x:v>246.459</x:v>
      </x:c>
      <x:c r="M6512" s="5">
        <x:f>J6512/2.057*100</x:f>
      </x:c>
      <x:c r="N6512" s="6">
        <x:f>M6512*L6512/100</x:f>
      </x:c>
      <x:c r="O6512" s="6">
        <x:f>H6512-N6512</x:f>
      </x:c>
    </x:row>
    <x:row r="6513" spans="1:25">
      <x:c r="A6513" s="0" t="s">
        <x:v>109</x:v>
      </x:c>
      <x:c r="B6513" s="0" t="n">
        <x:v>3509</x:v>
      </x:c>
      <x:c r="C6513" s="0" t="s">
        <x:v>21</x:v>
      </x:c>
      <x:c r="D6513" s="0" t="s">
        <x:v>22</x:v>
      </x:c>
      <x:c r="E6513" s="0" t="s">
        <x:v>35</x:v>
      </x:c>
      <x:c r="F6513" s="0" t="s">
        <x:v>20</x:v>
      </x:c>
      <x:c r="G6513" s="0" t="n">
        <x:v>173</x:v>
      </x:c>
      <x:c r="H6513" s="4" t="n">
        <x:v>50.4</x:v>
      </x:c>
      <x:c r="I6513" s="4" t="n">
        <x:v>173</x:v>
      </x:c>
      <x:c r="J6513" s="4" t="n">
        <x:v>0.291</x:v>
      </x:c>
      <x:c r="K6513" s="4">
        <x:f>I6513*J6513</x:f>
      </x:c>
      <x:c r="L6513" s="4" t="n">
        <x:v>149.491</x:v>
      </x:c>
      <x:c r="M6513" s="5">
        <x:f>J6513/2.057*100</x:f>
      </x:c>
      <x:c r="N6513" s="6">
        <x:f>M6513*L6513/100</x:f>
      </x:c>
      <x:c r="O6513" s="6">
        <x:f>H6513-N6513</x:f>
      </x:c>
    </x:row>
    <x:row r="6514" spans="1:25">
      <x:c r="A6514" s="0" t="s">
        <x:v>109</x:v>
      </x:c>
      <x:c r="B6514" s="0" t="n">
        <x:v>3509</x:v>
      </x:c>
      <x:c r="C6514" s="0" t="s">
        <x:v>21</x:v>
      </x:c>
      <x:c r="D6514" s="0" t="s">
        <x:v>22</x:v>
      </x:c>
      <x:c r="E6514" s="0" t="s">
        <x:v>35</x:v>
      </x:c>
      <x:c r="F6514" s="0" t="s">
        <x:v>20</x:v>
      </x:c>
      <x:c r="G6514" s="0" t="n">
        <x:v>173</x:v>
      </x:c>
      <x:c r="H6514" s="4" t="n">
        <x:v>50.4</x:v>
      </x:c>
      <x:c r="I6514" s="4" t="n">
        <x:v>173</x:v>
      </x:c>
      <x:c r="J6514" s="4" t="n">
        <x:v>0.291</x:v>
      </x:c>
      <x:c r="K6514" s="4">
        <x:f>I6514*J6514</x:f>
      </x:c>
      <x:c r="L6514" s="4" t="n">
        <x:v>149.491</x:v>
      </x:c>
      <x:c r="M6514" s="5">
        <x:f>J6514/2.057*100</x:f>
      </x:c>
      <x:c r="N6514" s="6">
        <x:f>M6514*L6514/100</x:f>
      </x:c>
      <x:c r="O6514" s="6">
        <x:f>H6514-N6514</x:f>
      </x:c>
    </x:row>
    <x:row r="6515" spans="1:25">
      <x:c r="A6515" s="0" t="s">
        <x:v>109</x:v>
      </x:c>
      <x:c r="B6515" s="0" t="n">
        <x:v>3509</x:v>
      </x:c>
      <x:c r="C6515" s="0" t="s">
        <x:v>21</x:v>
      </x:c>
      <x:c r="D6515" s="0" t="s">
        <x:v>33</x:v>
      </x:c>
      <x:c r="E6515" s="0" t="s">
        <x:v>34</x:v>
      </x:c>
      <x:c r="F6515" s="0" t="s">
        <x:v>20</x:v>
      </x:c>
      <x:c r="G6515" s="0" t="n">
        <x:v>173</x:v>
      </x:c>
      <x:c r="H6515" s="4" t="n">
        <x:v>46.018</x:v>
      </x:c>
      <x:c r="I6515" s="4" t="n">
        <x:v>173</x:v>
      </x:c>
      <x:c r="J6515" s="4" t="n">
        <x:v>0.266</x:v>
      </x:c>
      <x:c r="K6515" s="4">
        <x:f>I6515*J6515</x:f>
      </x:c>
      <x:c r="L6515" s="4" t="n">
        <x:v>149.491</x:v>
      </x:c>
      <x:c r="M6515" s="5">
        <x:f>J6515/2.057*100</x:f>
      </x:c>
      <x:c r="N6515" s="6">
        <x:f>M6515*L6515/100</x:f>
      </x:c>
      <x:c r="O6515" s="6">
        <x:f>H6515-N6515</x:f>
      </x:c>
    </x:row>
    <x:row r="6516" spans="1:25">
      <x:c r="A6516" s="0" t="s">
        <x:v>109</x:v>
      </x:c>
      <x:c r="B6516" s="0" t="n">
        <x:v>3509</x:v>
      </x:c>
      <x:c r="C6516" s="0" t="s">
        <x:v>21</x:v>
      </x:c>
      <x:c r="D6516" s="0" t="s">
        <x:v>22</x:v>
      </x:c>
      <x:c r="E6516" s="0" t="s">
        <x:v>35</x:v>
      </x:c>
      <x:c r="F6516" s="0" t="s">
        <x:v>20</x:v>
      </x:c>
      <x:c r="G6516" s="0" t="n">
        <x:v>173</x:v>
      </x:c>
      <x:c r="H6516" s="4" t="n">
        <x:v>50.4</x:v>
      </x:c>
      <x:c r="I6516" s="4" t="n">
        <x:v>173</x:v>
      </x:c>
      <x:c r="J6516" s="4" t="n">
        <x:v>0.291</x:v>
      </x:c>
      <x:c r="K6516" s="4">
        <x:f>I6516*J6516</x:f>
      </x:c>
      <x:c r="L6516" s="4" t="n">
        <x:v>149.491</x:v>
      </x:c>
      <x:c r="M6516" s="5">
        <x:f>J6516/2.057*100</x:f>
      </x:c>
      <x:c r="N6516" s="6">
        <x:f>M6516*L6516/100</x:f>
      </x:c>
      <x:c r="O6516" s="6">
        <x:f>H6516-N6516</x:f>
      </x:c>
    </x:row>
    <x:row r="6517" spans="1:25">
      <x:c r="A6517" s="0" t="s">
        <x:v>109</x:v>
      </x:c>
      <x:c r="B6517" s="0" t="n">
        <x:v>3509</x:v>
      </x:c>
      <x:c r="C6517" s="0" t="s">
        <x:v>21</x:v>
      </x:c>
      <x:c r="D6517" s="0" t="s">
        <x:v>33</x:v>
      </x:c>
      <x:c r="E6517" s="0" t="s">
        <x:v>34</x:v>
      </x:c>
      <x:c r="F6517" s="0" t="s">
        <x:v>26</x:v>
      </x:c>
      <x:c r="G6517" s="0" t="n">
        <x:v>173</x:v>
      </x:c>
      <x:c r="H6517" s="4" t="n">
        <x:v>13.496</x:v>
      </x:c>
      <x:c r="I6517" s="4" t="n">
        <x:v>173</x:v>
      </x:c>
      <x:c r="J6517" s="4" t="n">
        <x:v>0.078</x:v>
      </x:c>
      <x:c r="K6517" s="4">
        <x:f>I6517*J6517</x:f>
      </x:c>
      <x:c r="L6517" s="4" t="n">
        <x:v>149.491</x:v>
      </x:c>
      <x:c r="M6517" s="5">
        <x:f>J6517/2.057*100</x:f>
      </x:c>
      <x:c r="N6517" s="6">
        <x:f>M6517*L6517/100</x:f>
      </x:c>
      <x:c r="O6517" s="6">
        <x:f>H6517-N6517</x:f>
      </x:c>
    </x:row>
    <x:row r="6518" spans="1:25">
      <x:c r="A6518" s="0" t="s">
        <x:v>109</x:v>
      </x:c>
      <x:c r="B6518" s="0" t="n">
        <x:v>3509</x:v>
      </x:c>
      <x:c r="C6518" s="0" t="s">
        <x:v>21</x:v>
      </x:c>
      <x:c r="D6518" s="0" t="s">
        <x:v>36</x:v>
      </x:c>
      <x:c r="E6518" s="0" t="s">
        <x:v>37</x:v>
      </x:c>
      <x:c r="F6518" s="0" t="s">
        <x:v>26</x:v>
      </x:c>
      <x:c r="G6518" s="0" t="n">
        <x:v>173</x:v>
      </x:c>
      <x:c r="H6518" s="4" t="n">
        <x:v>72.66</x:v>
      </x:c>
      <x:c r="I6518" s="4" t="n">
        <x:v>173</x:v>
      </x:c>
      <x:c r="J6518" s="4" t="n">
        <x:v>0.42</x:v>
      </x:c>
      <x:c r="K6518" s="4">
        <x:f>I6518*J6518</x:f>
      </x:c>
      <x:c r="L6518" s="4" t="n">
        <x:v>149.491</x:v>
      </x:c>
      <x:c r="M6518" s="5">
        <x:f>J6518/2.057*100</x:f>
      </x:c>
      <x:c r="N6518" s="6">
        <x:f>M6518*L6518/100</x:f>
      </x:c>
      <x:c r="O6518" s="6">
        <x:f>H6518-N6518</x:f>
      </x:c>
    </x:row>
    <x:row r="6519" spans="1:25">
      <x:c r="A6519" s="0" t="s">
        <x:v>109</x:v>
      </x:c>
      <x:c r="B6519" s="0" t="n">
        <x:v>3509</x:v>
      </x:c>
      <x:c r="C6519" s="0" t="s">
        <x:v>21</x:v>
      </x:c>
      <x:c r="D6519" s="0" t="s">
        <x:v>36</x:v>
      </x:c>
      <x:c r="E6519" s="0" t="s">
        <x:v>38</x:v>
      </x:c>
      <x:c r="F6519" s="0" t="s">
        <x:v>26</x:v>
      </x:c>
      <x:c r="G6519" s="0" t="n">
        <x:v>173</x:v>
      </x:c>
      <x:c r="H6519" s="4" t="n">
        <x:v>72.663</x:v>
      </x:c>
      <x:c r="I6519" s="4" t="n">
        <x:v>173</x:v>
      </x:c>
      <x:c r="J6519" s="4" t="n">
        <x:v>0.42</x:v>
      </x:c>
      <x:c r="K6519" s="4">
        <x:f>I6519*J6519</x:f>
      </x:c>
      <x:c r="L6519" s="4" t="n">
        <x:v>149.491</x:v>
      </x:c>
      <x:c r="M6519" s="5">
        <x:f>J6519/2.057*100</x:f>
      </x:c>
      <x:c r="N6519" s="6">
        <x:f>M6519*L6519/100</x:f>
      </x:c>
      <x:c r="O6519" s="6">
        <x:f>H6519-N6519</x:f>
      </x:c>
    </x:row>
    <x:row r="6520" spans="1:25">
      <x:c r="A6520" s="0" t="s">
        <x:v>94</x:v>
      </x:c>
      <x:c r="B6520" s="0" t="n">
        <x:v>3510</x:v>
      </x:c>
      <x:c r="C6520" s="0" t="s">
        <x:v>21</x:v>
      </x:c>
      <x:c r="D6520" s="0" t="s">
        <x:v>42</x:v>
      </x:c>
      <x:c r="E6520" s="0" t="s">
        <x:v>44</x:v>
      </x:c>
      <x:c r="F6520" s="0" t="s">
        <x:v>20</x:v>
      </x:c>
      <x:c r="G6520" s="0" t="n">
        <x:v>100</x:v>
      </x:c>
      <x:c r="H6520" s="4" t="n">
        <x:v>30</x:v>
      </x:c>
      <x:c r="I6520" s="4" t="n">
        <x:v>100</x:v>
      </x:c>
      <x:c r="J6520" s="4" t="n">
        <x:v>0.3</x:v>
      </x:c>
      <x:c r="K6520" s="4">
        <x:f>I6520*J6520</x:f>
      </x:c>
      <x:c r="L6520" s="4" t="n">
        <x:v>339.248</x:v>
      </x:c>
      <x:c r="M6520" s="5">
        <x:f>J6520/3.83*100</x:f>
      </x:c>
      <x:c r="N6520" s="6">
        <x:f>M6520*L6520/100</x:f>
      </x:c>
      <x:c r="O6520" s="6">
        <x:f>H6520-N6520</x:f>
      </x:c>
    </x:row>
    <x:row r="6521" spans="1:25">
      <x:c r="A6521" s="0" t="s">
        <x:v>94</x:v>
      </x:c>
      <x:c r="B6521" s="0" t="n">
        <x:v>3510</x:v>
      </x:c>
      <x:c r="C6521" s="0" t="s">
        <x:v>21</x:v>
      </x:c>
      <x:c r="D6521" s="0" t="s">
        <x:v>42</x:v>
      </x:c>
      <x:c r="E6521" s="0" t="s">
        <x:v>43</x:v>
      </x:c>
      <x:c r="F6521" s="0" t="s">
        <x:v>20</x:v>
      </x:c>
      <x:c r="G6521" s="0" t="n">
        <x:v>100</x:v>
      </x:c>
      <x:c r="H6521" s="4" t="n">
        <x:v>30</x:v>
      </x:c>
      <x:c r="I6521" s="4" t="n">
        <x:v>100</x:v>
      </x:c>
      <x:c r="J6521" s="4" t="n">
        <x:v>0.3</x:v>
      </x:c>
      <x:c r="K6521" s="4">
        <x:f>I6521*J6521</x:f>
      </x:c>
      <x:c r="L6521" s="4" t="n">
        <x:v>339.248</x:v>
      </x:c>
      <x:c r="M6521" s="5">
        <x:f>J6521/3.83*100</x:f>
      </x:c>
      <x:c r="N6521" s="6">
        <x:f>M6521*L6521/100</x:f>
      </x:c>
      <x:c r="O6521" s="6">
        <x:f>H6521-N6521</x:f>
      </x:c>
    </x:row>
    <x:row r="6522" spans="1:25">
      <x:c r="A6522" s="0" t="s">
        <x:v>94</x:v>
      </x:c>
      <x:c r="B6522" s="0" t="n">
        <x:v>3510</x:v>
      </x:c>
      <x:c r="C6522" s="0" t="s">
        <x:v>21</x:v>
      </x:c>
      <x:c r="D6522" s="0" t="s">
        <x:v>33</x:v>
      </x:c>
      <x:c r="E6522" s="0" t="s">
        <x:v>45</x:v>
      </x:c>
      <x:c r="F6522" s="0" t="s">
        <x:v>26</x:v>
      </x:c>
      <x:c r="G6522" s="0" t="n">
        <x:v>100</x:v>
      </x:c>
      <x:c r="H6522" s="4" t="n">
        <x:v>153.404</x:v>
      </x:c>
      <x:c r="I6522" s="4" t="n">
        <x:v>100</x:v>
      </x:c>
      <x:c r="J6522" s="4" t="n">
        <x:v>1.48</x:v>
      </x:c>
      <x:c r="K6522" s="4">
        <x:f>I6522*J6522</x:f>
      </x:c>
      <x:c r="L6522" s="4" t="n">
        <x:v>339.248</x:v>
      </x:c>
      <x:c r="M6522" s="5">
        <x:f>J6522/3.83*100</x:f>
      </x:c>
      <x:c r="N6522" s="6">
        <x:f>M6522*L6522/100</x:f>
      </x:c>
      <x:c r="O6522" s="6">
        <x:f>H6522-N6522</x:f>
      </x:c>
    </x:row>
    <x:row r="6523" spans="1:25">
      <x:c r="A6523" s="0" t="s">
        <x:v>94</x:v>
      </x:c>
      <x:c r="B6523" s="0" t="n">
        <x:v>3510</x:v>
      </x:c>
      <x:c r="C6523" s="0" t="s">
        <x:v>21</x:v>
      </x:c>
      <x:c r="D6523" s="0" t="s">
        <x:v>150</x:v>
      </x:c>
      <x:c r="E6523" s="0" t="s">
        <x:v>46</x:v>
      </x:c>
      <x:c r="F6523" s="0" t="s">
        <x:v>26</x:v>
      </x:c>
      <x:c r="G6523" s="0" t="n">
        <x:v>100</x:v>
      </x:c>
      <x:c r="H6523" s="4" t="n">
        <x:v>175</x:v>
      </x:c>
      <x:c r="I6523" s="4" t="n">
        <x:v>100</x:v>
      </x:c>
      <x:c r="J6523" s="4" t="n">
        <x:v>1.75</x:v>
      </x:c>
      <x:c r="K6523" s="4">
        <x:f>I6523*J6523</x:f>
      </x:c>
      <x:c r="L6523" s="4" t="n">
        <x:v>339.248</x:v>
      </x:c>
      <x:c r="M6523" s="5">
        <x:f>J6523/3.83*100</x:f>
      </x:c>
      <x:c r="N6523" s="6">
        <x:f>M6523*L6523/100</x:f>
      </x:c>
      <x:c r="O6523" s="6">
        <x:f>H6523-N6523</x:f>
      </x:c>
    </x:row>
    <x:row r="6524" spans="1:25">
      <x:c r="A6524" s="0" t="s">
        <x:v>123</x:v>
      </x:c>
      <x:c r="B6524" s="0" t="n">
        <x:v>3512</x:v>
      </x:c>
      <x:c r="C6524" s="0" t="s">
        <x:v>21</x:v>
      </x:c>
      <x:c r="D6524" s="0" t="s">
        <x:v>42</x:v>
      </x:c>
      <x:c r="E6524" s="0" t="s">
        <x:v>44</x:v>
      </x:c>
      <x:c r="F6524" s="0" t="s">
        <x:v>20</x:v>
      </x:c>
      <x:c r="G6524" s="0" t="n">
        <x:v>100</x:v>
      </x:c>
      <x:c r="H6524" s="4" t="n">
        <x:v>30</x:v>
      </x:c>
      <x:c r="I6524" s="4" t="n">
        <x:v>100</x:v>
      </x:c>
      <x:c r="J6524" s="4" t="n">
        <x:v>0.3</x:v>
      </x:c>
      <x:c r="K6524" s="4">
        <x:f>I6524*J6524</x:f>
      </x:c>
      <x:c r="L6524" s="4" t="n">
        <x:v>354.4</x:v>
      </x:c>
      <x:c r="M6524" s="5">
        <x:f>J6524/3.83*100</x:f>
      </x:c>
      <x:c r="N6524" s="6">
        <x:f>M6524*L6524/100</x:f>
      </x:c>
      <x:c r="O6524" s="6">
        <x:f>H6524-N6524</x:f>
      </x:c>
    </x:row>
    <x:row r="6525" spans="1:25">
      <x:c r="A6525" s="0" t="s">
        <x:v>123</x:v>
      </x:c>
      <x:c r="B6525" s="0" t="n">
        <x:v>3512</x:v>
      </x:c>
      <x:c r="C6525" s="0" t="s">
        <x:v>21</x:v>
      </x:c>
      <x:c r="D6525" s="0" t="s">
        <x:v>42</x:v>
      </x:c>
      <x:c r="E6525" s="0" t="s">
        <x:v>43</x:v>
      </x:c>
      <x:c r="F6525" s="0" t="s">
        <x:v>20</x:v>
      </x:c>
      <x:c r="G6525" s="0" t="n">
        <x:v>100</x:v>
      </x:c>
      <x:c r="H6525" s="4" t="n">
        <x:v>30</x:v>
      </x:c>
      <x:c r="I6525" s="4" t="n">
        <x:v>100</x:v>
      </x:c>
      <x:c r="J6525" s="4" t="n">
        <x:v>0.3</x:v>
      </x:c>
      <x:c r="K6525" s="4">
        <x:f>I6525*J6525</x:f>
      </x:c>
      <x:c r="L6525" s="4" t="n">
        <x:v>354.4</x:v>
      </x:c>
      <x:c r="M6525" s="5">
        <x:f>J6525/3.83*100</x:f>
      </x:c>
      <x:c r="N6525" s="6">
        <x:f>M6525*L6525/100</x:f>
      </x:c>
      <x:c r="O6525" s="6">
        <x:f>H6525-N6525</x:f>
      </x:c>
    </x:row>
    <x:row r="6526" spans="1:25">
      <x:c r="A6526" s="0" t="s">
        <x:v>123</x:v>
      </x:c>
      <x:c r="B6526" s="0" t="n">
        <x:v>3512</x:v>
      </x:c>
      <x:c r="C6526" s="0" t="s">
        <x:v>21</x:v>
      </x:c>
      <x:c r="D6526" s="0" t="s">
        <x:v>33</x:v>
      </x:c>
      <x:c r="E6526" s="0" t="s">
        <x:v>45</x:v>
      </x:c>
      <x:c r="F6526" s="0" t="s">
        <x:v>26</x:v>
      </x:c>
      <x:c r="G6526" s="0" t="n">
        <x:v>100</x:v>
      </x:c>
      <x:c r="H6526" s="4" t="n">
        <x:v>148</x:v>
      </x:c>
      <x:c r="I6526" s="4" t="n">
        <x:v>100</x:v>
      </x:c>
      <x:c r="J6526" s="4" t="n">
        <x:v>1.48</x:v>
      </x:c>
      <x:c r="K6526" s="4">
        <x:f>I6526*J6526</x:f>
      </x:c>
      <x:c r="L6526" s="4" t="n">
        <x:v>354.4</x:v>
      </x:c>
      <x:c r="M6526" s="5">
        <x:f>J6526/3.83*100</x:f>
      </x:c>
      <x:c r="N6526" s="6">
        <x:f>M6526*L6526/100</x:f>
      </x:c>
      <x:c r="O6526" s="6">
        <x:f>H6526-N6526</x:f>
      </x:c>
    </x:row>
    <x:row r="6527" spans="1:25">
      <x:c r="A6527" s="0" t="s">
        <x:v>123</x:v>
      </x:c>
      <x:c r="B6527" s="0" t="n">
        <x:v>3512</x:v>
      </x:c>
      <x:c r="C6527" s="0" t="s">
        <x:v>21</x:v>
      </x:c>
      <x:c r="D6527" s="0" t="s">
        <x:v>150</x:v>
      </x:c>
      <x:c r="E6527" s="0" t="s">
        <x:v>46</x:v>
      </x:c>
      <x:c r="F6527" s="0" t="s">
        <x:v>26</x:v>
      </x:c>
      <x:c r="G6527" s="0" t="n">
        <x:v>100</x:v>
      </x:c>
      <x:c r="H6527" s="4" t="n">
        <x:v>175.001</x:v>
      </x:c>
      <x:c r="I6527" s="4" t="n">
        <x:v>100</x:v>
      </x:c>
      <x:c r="J6527" s="4" t="n">
        <x:v>1.75</x:v>
      </x:c>
      <x:c r="K6527" s="4">
        <x:f>I6527*J6527</x:f>
      </x:c>
      <x:c r="L6527" s="4" t="n">
        <x:v>354.4</x:v>
      </x:c>
      <x:c r="M6527" s="5">
        <x:f>J6527/3.83*100</x:f>
      </x:c>
      <x:c r="N6527" s="6">
        <x:f>M6527*L6527/100</x:f>
      </x:c>
      <x:c r="O6527" s="6">
        <x:f>H6527-N6527</x:f>
      </x:c>
    </x:row>
    <x:row r="6528" spans="1:25">
      <x:c r="A6528" s="0" t="s">
        <x:v>147</x:v>
      </x:c>
      <x:c r="B6528" s="0" t="n">
        <x:v>3517</x:v>
      </x:c>
      <x:c r="C6528" s="0" t="s">
        <x:v>21</x:v>
      </x:c>
      <x:c r="D6528" s="0" t="s">
        <x:v>22</x:v>
      </x:c>
      <x:c r="E6528" s="0" t="s">
        <x:v>23</x:v>
      </x:c>
      <x:c r="F6528" s="0" t="s">
        <x:v>20</x:v>
      </x:c>
      <x:c r="G6528" s="0" t="n">
        <x:v>117</x:v>
      </x:c>
      <x:c r="H6528" s="4" t="n">
        <x:v>39.897</x:v>
      </x:c>
      <x:c r="I6528" s="4" t="n">
        <x:v>117</x:v>
      </x:c>
      <x:c r="J6528" s="4" t="n">
        <x:v>0.341</x:v>
      </x:c>
      <x:c r="K6528" s="4">
        <x:f>I6528*J6528</x:f>
      </x:c>
      <x:c r="L6528" s="4" t="n">
        <x:v>258.379</x:v>
      </x:c>
      <x:c r="M6528" s="5">
        <x:f>J6528/2.863*100</x:f>
      </x:c>
      <x:c r="N6528" s="6">
        <x:f>M6528*L6528/100</x:f>
      </x:c>
      <x:c r="O6528" s="6">
        <x:f>H6528-N6528</x:f>
      </x:c>
    </x:row>
    <x:row r="6529" spans="1:25">
      <x:c r="A6529" s="0" t="s">
        <x:v>147</x:v>
      </x:c>
      <x:c r="B6529" s="0" t="n">
        <x:v>3517</x:v>
      </x:c>
      <x:c r="C6529" s="0" t="s">
        <x:v>21</x:v>
      </x:c>
      <x:c r="D6529" s="0" t="s">
        <x:v>22</x:v>
      </x:c>
      <x:c r="E6529" s="0" t="s">
        <x:v>23</x:v>
      </x:c>
      <x:c r="F6529" s="0" t="s">
        <x:v>20</x:v>
      </x:c>
      <x:c r="G6529" s="0" t="n">
        <x:v>117</x:v>
      </x:c>
      <x:c r="H6529" s="4" t="n">
        <x:v>43.384</x:v>
      </x:c>
      <x:c r="I6529" s="4" t="n">
        <x:v>117</x:v>
      </x:c>
      <x:c r="J6529" s="4" t="n">
        <x:v>0.371</x:v>
      </x:c>
      <x:c r="K6529" s="4">
        <x:f>I6529*J6529</x:f>
      </x:c>
      <x:c r="L6529" s="4" t="n">
        <x:v>258.379</x:v>
      </x:c>
      <x:c r="M6529" s="5">
        <x:f>J6529/2.863*100</x:f>
      </x:c>
      <x:c r="N6529" s="6">
        <x:f>M6529*L6529/100</x:f>
      </x:c>
      <x:c r="O6529" s="6">
        <x:f>H6529-N6529</x:f>
      </x:c>
    </x:row>
    <x:row r="6530" spans="1:25">
      <x:c r="A6530" s="0" t="s">
        <x:v>147</x:v>
      </x:c>
      <x:c r="B6530" s="0" t="n">
        <x:v>3517</x:v>
      </x:c>
      <x:c r="C6530" s="0" t="s">
        <x:v>21</x:v>
      </x:c>
      <x:c r="D6530" s="0" t="s">
        <x:v>22</x:v>
      </x:c>
      <x:c r="E6530" s="0" t="s">
        <x:v>23</x:v>
      </x:c>
      <x:c r="F6530" s="0" t="s">
        <x:v>20</x:v>
      </x:c>
      <x:c r="G6530" s="0" t="n">
        <x:v>117</x:v>
      </x:c>
      <x:c r="H6530" s="4" t="n">
        <x:v>43.384</x:v>
      </x:c>
      <x:c r="I6530" s="4" t="n">
        <x:v>117</x:v>
      </x:c>
      <x:c r="J6530" s="4" t="n">
        <x:v>0.371</x:v>
      </x:c>
      <x:c r="K6530" s="4">
        <x:f>I6530*J6530</x:f>
      </x:c>
      <x:c r="L6530" s="4" t="n">
        <x:v>258.379</x:v>
      </x:c>
      <x:c r="M6530" s="5">
        <x:f>J6530/2.863*100</x:f>
      </x:c>
      <x:c r="N6530" s="6">
        <x:f>M6530*L6530/100</x:f>
      </x:c>
      <x:c r="O6530" s="6">
        <x:f>H6530-N6530</x:f>
      </x:c>
    </x:row>
    <x:row r="6531" spans="1:25">
      <x:c r="A6531" s="0" t="s">
        <x:v>147</x:v>
      </x:c>
      <x:c r="B6531" s="0" t="n">
        <x:v>3517</x:v>
      </x:c>
      <x:c r="C6531" s="0" t="s">
        <x:v>21</x:v>
      </x:c>
      <x:c r="D6531" s="0" t="s">
        <x:v>28</x:v>
      </x:c>
      <x:c r="E6531" s="0" t="s">
        <x:v>19</x:v>
      </x:c>
      <x:c r="F6531" s="0" t="s">
        <x:v>26</x:v>
      </x:c>
      <x:c r="G6531" s="0" t="n">
        <x:v>117</x:v>
      </x:c>
      <x:c r="H6531" s="4" t="n">
        <x:v>30.426</x:v>
      </x:c>
      <x:c r="I6531" s="4" t="n">
        <x:v>117</x:v>
      </x:c>
      <x:c r="J6531" s="4" t="n">
        <x:v>0.26</x:v>
      </x:c>
      <x:c r="K6531" s="4">
        <x:f>I6531*J6531</x:f>
      </x:c>
      <x:c r="L6531" s="4" t="n">
        <x:v>258.379</x:v>
      </x:c>
      <x:c r="M6531" s="5">
        <x:f>J6531/2.863*100</x:f>
      </x:c>
      <x:c r="N6531" s="6">
        <x:f>M6531*L6531/100</x:f>
      </x:c>
      <x:c r="O6531" s="6">
        <x:f>H6531-N6531</x:f>
      </x:c>
    </x:row>
    <x:row r="6532" spans="1:25">
      <x:c r="A6532" s="0" t="s">
        <x:v>147</x:v>
      </x:c>
      <x:c r="B6532" s="0" t="n">
        <x:v>3517</x:v>
      </x:c>
      <x:c r="C6532" s="0" t="s">
        <x:v>21</x:v>
      </x:c>
      <x:c r="D6532" s="0" t="s">
        <x:v>28</x:v>
      </x:c>
      <x:c r="E6532" s="0" t="s">
        <x:v>23</x:v>
      </x:c>
      <x:c r="F6532" s="0" t="s">
        <x:v>26</x:v>
      </x:c>
      <x:c r="G6532" s="0" t="n">
        <x:v>117</x:v>
      </x:c>
      <x:c r="H6532" s="4" t="n">
        <x:v>177.84</x:v>
      </x:c>
      <x:c r="I6532" s="4" t="n">
        <x:v>117</x:v>
      </x:c>
      <x:c r="J6532" s="4" t="n">
        <x:v>1.52</x:v>
      </x:c>
      <x:c r="K6532" s="4">
        <x:f>I6532*J6532</x:f>
      </x:c>
      <x:c r="L6532" s="4" t="n">
        <x:v>258.379</x:v>
      </x:c>
      <x:c r="M6532" s="5">
        <x:f>J6532/2.863*100</x:f>
      </x:c>
      <x:c r="N6532" s="6">
        <x:f>M6532*L6532/100</x:f>
      </x:c>
      <x:c r="O6532" s="6">
        <x:f>H6532-N6532</x:f>
      </x:c>
    </x:row>
    <x:row r="6533" spans="1:25">
      <x:c r="A6533" s="0" t="s">
        <x:v>125</x:v>
      </x:c>
      <x:c r="B6533" s="0" t="n">
        <x:v>3518</x:v>
      </x:c>
      <x:c r="C6533" s="0" t="s">
        <x:v>21</x:v>
      </x:c>
      <x:c r="D6533" s="0" t="s">
        <x:v>22</x:v>
      </x:c>
      <x:c r="E6533" s="0" t="s">
        <x:v>23</x:v>
      </x:c>
      <x:c r="F6533" s="0" t="s">
        <x:v>20</x:v>
      </x:c>
      <x:c r="G6533" s="0" t="n">
        <x:v>117</x:v>
      </x:c>
      <x:c r="H6533" s="4" t="n">
        <x:v>39.897</x:v>
      </x:c>
      <x:c r="I6533" s="4" t="n">
        <x:v>117</x:v>
      </x:c>
      <x:c r="J6533" s="4" t="n">
        <x:v>0.341</x:v>
      </x:c>
      <x:c r="K6533" s="4">
        <x:f>I6533*J6533</x:f>
      </x:c>
      <x:c r="L6533" s="4" t="n">
        <x:v>227.727</x:v>
      </x:c>
      <x:c r="M6533" s="5">
        <x:f>J6533/3.234*100</x:f>
      </x:c>
      <x:c r="N6533" s="6">
        <x:f>M6533*L6533/100</x:f>
      </x:c>
      <x:c r="O6533" s="6">
        <x:f>H6533-N6533</x:f>
      </x:c>
    </x:row>
    <x:row r="6534" spans="1:25">
      <x:c r="A6534" s="0" t="s">
        <x:v>125</x:v>
      </x:c>
      <x:c r="B6534" s="0" t="n">
        <x:v>3518</x:v>
      </x:c>
      <x:c r="C6534" s="0" t="s">
        <x:v>21</x:v>
      </x:c>
      <x:c r="D6534" s="0" t="s">
        <x:v>22</x:v>
      </x:c>
      <x:c r="E6534" s="0" t="s">
        <x:v>23</x:v>
      </x:c>
      <x:c r="F6534" s="0" t="s">
        <x:v>20</x:v>
      </x:c>
      <x:c r="G6534" s="0" t="n">
        <x:v>117</x:v>
      </x:c>
      <x:c r="H6534" s="4" t="n">
        <x:v>43.384</x:v>
      </x:c>
      <x:c r="I6534" s="4" t="n">
        <x:v>117</x:v>
      </x:c>
      <x:c r="J6534" s="4" t="n">
        <x:v>0.371</x:v>
      </x:c>
      <x:c r="K6534" s="4">
        <x:f>I6534*J6534</x:f>
      </x:c>
      <x:c r="L6534" s="4" t="n">
        <x:v>227.727</x:v>
      </x:c>
      <x:c r="M6534" s="5">
        <x:f>J6534/3.234*100</x:f>
      </x:c>
      <x:c r="N6534" s="6">
        <x:f>M6534*L6534/100</x:f>
      </x:c>
      <x:c r="O6534" s="6">
        <x:f>H6534-N6534</x:f>
      </x:c>
    </x:row>
    <x:row r="6535" spans="1:25">
      <x:c r="A6535" s="0" t="s">
        <x:v>125</x:v>
      </x:c>
      <x:c r="B6535" s="0" t="n">
        <x:v>3518</x:v>
      </x:c>
      <x:c r="C6535" s="0" t="s">
        <x:v>21</x:v>
      </x:c>
      <x:c r="D6535" s="0" t="s">
        <x:v>22</x:v>
      </x:c>
      <x:c r="E6535" s="0" t="s">
        <x:v>23</x:v>
      </x:c>
      <x:c r="F6535" s="0" t="s">
        <x:v>20</x:v>
      </x:c>
      <x:c r="G6535" s="0" t="n">
        <x:v>117</x:v>
      </x:c>
      <x:c r="H6535" s="4" t="n">
        <x:v>43.384</x:v>
      </x:c>
      <x:c r="I6535" s="4" t="n">
        <x:v>117</x:v>
      </x:c>
      <x:c r="J6535" s="4" t="n">
        <x:v>0.371</x:v>
      </x:c>
      <x:c r="K6535" s="4">
        <x:f>I6535*J6535</x:f>
      </x:c>
      <x:c r="L6535" s="4" t="n">
        <x:v>227.727</x:v>
      </x:c>
      <x:c r="M6535" s="5">
        <x:f>J6535/3.234*100</x:f>
      </x:c>
      <x:c r="N6535" s="6">
        <x:f>M6535*L6535/100</x:f>
      </x:c>
      <x:c r="O6535" s="6">
        <x:f>H6535-N6535</x:f>
      </x:c>
    </x:row>
    <x:row r="6536" spans="1:25">
      <x:c r="A6536" s="0" t="s">
        <x:v>125</x:v>
      </x:c>
      <x:c r="B6536" s="0" t="n">
        <x:v>3518</x:v>
      </x:c>
      <x:c r="C6536" s="0" t="s">
        <x:v>21</x:v>
      </x:c>
      <x:c r="D6536" s="0" t="s">
        <x:v>22</x:v>
      </x:c>
      <x:c r="E6536" s="0" t="s">
        <x:v>23</x:v>
      </x:c>
      <x:c r="F6536" s="0" t="s">
        <x:v>20</x:v>
      </x:c>
      <x:c r="G6536" s="0" t="n">
        <x:v>117</x:v>
      </x:c>
      <x:c r="H6536" s="4" t="n">
        <x:v>43.384</x:v>
      </x:c>
      <x:c r="I6536" s="4" t="n">
        <x:v>117</x:v>
      </x:c>
      <x:c r="J6536" s="4" t="n">
        <x:v>0.371</x:v>
      </x:c>
      <x:c r="K6536" s="4">
        <x:f>I6536*J6536</x:f>
      </x:c>
      <x:c r="L6536" s="4" t="n">
        <x:v>227.727</x:v>
      </x:c>
      <x:c r="M6536" s="5">
        <x:f>J6536/3.234*100</x:f>
      </x:c>
      <x:c r="N6536" s="6">
        <x:f>M6536*L6536/100</x:f>
      </x:c>
      <x:c r="O6536" s="6">
        <x:f>H6536-N6536</x:f>
      </x:c>
    </x:row>
    <x:row r="6537" spans="1:25">
      <x:c r="A6537" s="0" t="s">
        <x:v>125</x:v>
      </x:c>
      <x:c r="B6537" s="0" t="n">
        <x:v>3518</x:v>
      </x:c>
      <x:c r="C6537" s="0" t="s">
        <x:v>21</x:v>
      </x:c>
      <x:c r="D6537" s="0" t="s">
        <x:v>28</x:v>
      </x:c>
      <x:c r="E6537" s="0" t="s">
        <x:v>19</x:v>
      </x:c>
      <x:c r="F6537" s="0" t="s">
        <x:v>26</x:v>
      </x:c>
      <x:c r="G6537" s="0" t="n">
        <x:v>117</x:v>
      </x:c>
      <x:c r="H6537" s="4" t="n">
        <x:v>30.421</x:v>
      </x:c>
      <x:c r="I6537" s="4" t="n">
        <x:v>117</x:v>
      </x:c>
      <x:c r="J6537" s="4" t="n">
        <x:v>0.26</x:v>
      </x:c>
      <x:c r="K6537" s="4">
        <x:f>I6537*J6537</x:f>
      </x:c>
      <x:c r="L6537" s="4" t="n">
        <x:v>227.727</x:v>
      </x:c>
      <x:c r="M6537" s="5">
        <x:f>J6537/3.234*100</x:f>
      </x:c>
      <x:c r="N6537" s="6">
        <x:f>M6537*L6537/100</x:f>
      </x:c>
      <x:c r="O6537" s="6">
        <x:f>H6537-N6537</x:f>
      </x:c>
    </x:row>
    <x:row r="6538" spans="1:25">
      <x:c r="A6538" s="0" t="s">
        <x:v>125</x:v>
      </x:c>
      <x:c r="B6538" s="0" t="n">
        <x:v>3518</x:v>
      </x:c>
      <x:c r="C6538" s="0" t="s">
        <x:v>21</x:v>
      </x:c>
      <x:c r="D6538" s="0" t="s">
        <x:v>28</x:v>
      </x:c>
      <x:c r="E6538" s="0" t="s">
        <x:v>23</x:v>
      </x:c>
      <x:c r="F6538" s="0" t="s">
        <x:v>26</x:v>
      </x:c>
      <x:c r="G6538" s="0" t="n">
        <x:v>117</x:v>
      </x:c>
      <x:c r="H6538" s="4" t="n">
        <x:v>177.84</x:v>
      </x:c>
      <x:c r="I6538" s="4" t="n">
        <x:v>117</x:v>
      </x:c>
      <x:c r="J6538" s="4" t="n">
        <x:v>1.52</x:v>
      </x:c>
      <x:c r="K6538" s="4">
        <x:f>I6538*J6538</x:f>
      </x:c>
      <x:c r="L6538" s="4" t="n">
        <x:v>227.727</x:v>
      </x:c>
      <x:c r="M6538" s="5">
        <x:f>J6538/3.234*100</x:f>
      </x:c>
      <x:c r="N6538" s="6">
        <x:f>M6538*L6538/100</x:f>
      </x:c>
      <x:c r="O6538" s="6">
        <x:f>H6538-N6538</x:f>
      </x:c>
    </x:row>
    <x:row r="6539" spans="1:25">
      <x:c r="A6539" s="0" t="s">
        <x:v>51</x:v>
      </x:c>
      <x:c r="B6539" s="0" t="n">
        <x:v>3519</x:v>
      </x:c>
      <x:c r="C6539" s="0" t="s">
        <x:v>21</x:v>
      </x:c>
      <x:c r="D6539" s="0" t="s">
        <x:v>22</x:v>
      </x:c>
      <x:c r="E6539" s="0" t="s">
        <x:v>23</x:v>
      </x:c>
      <x:c r="F6539" s="0" t="s">
        <x:v>20</x:v>
      </x:c>
      <x:c r="G6539" s="0" t="n">
        <x:v>147</x:v>
      </x:c>
      <x:c r="H6539" s="4" t="n">
        <x:v>39.897</x:v>
      </x:c>
      <x:c r="I6539" s="4" t="n">
        <x:v>147</x:v>
      </x:c>
      <x:c r="J6539" s="4" t="n">
        <x:v>0.271</x:v>
      </x:c>
      <x:c r="K6539" s="4">
        <x:f>I6539*J6539</x:f>
      </x:c>
      <x:c r="L6539" s="4" t="n">
        <x:v>324.998</x:v>
      </x:c>
      <x:c r="M6539" s="5">
        <x:f>J6539/3.006*100</x:f>
      </x:c>
      <x:c r="N6539" s="6">
        <x:f>M6539*L6539/100</x:f>
      </x:c>
      <x:c r="O6539" s="6">
        <x:f>H6539-N6539</x:f>
      </x:c>
    </x:row>
    <x:row r="6540" spans="1:25">
      <x:c r="A6540" s="0" t="s">
        <x:v>51</x:v>
      </x:c>
      <x:c r="B6540" s="0" t="n">
        <x:v>3519</x:v>
      </x:c>
      <x:c r="C6540" s="0" t="s">
        <x:v>21</x:v>
      </x:c>
      <x:c r="D6540" s="0" t="s">
        <x:v>22</x:v>
      </x:c>
      <x:c r="E6540" s="0" t="s">
        <x:v>23</x:v>
      </x:c>
      <x:c r="F6540" s="0" t="s">
        <x:v>20</x:v>
      </x:c>
      <x:c r="G6540" s="0" t="n">
        <x:v>147</x:v>
      </x:c>
      <x:c r="H6540" s="4" t="n">
        <x:v>43.384</x:v>
      </x:c>
      <x:c r="I6540" s="4" t="n">
        <x:v>147</x:v>
      </x:c>
      <x:c r="J6540" s="4" t="n">
        <x:v>0.295</x:v>
      </x:c>
      <x:c r="K6540" s="4">
        <x:f>I6540*J6540</x:f>
      </x:c>
      <x:c r="L6540" s="4" t="n">
        <x:v>324.998</x:v>
      </x:c>
      <x:c r="M6540" s="5">
        <x:f>J6540/3.006*100</x:f>
      </x:c>
      <x:c r="N6540" s="6">
        <x:f>M6540*L6540/100</x:f>
      </x:c>
      <x:c r="O6540" s="6">
        <x:f>H6540-N6540</x:f>
      </x:c>
    </x:row>
    <x:row r="6541" spans="1:25">
      <x:c r="A6541" s="0" t="s">
        <x:v>51</x:v>
      </x:c>
      <x:c r="B6541" s="0" t="n">
        <x:v>3519</x:v>
      </x:c>
      <x:c r="C6541" s="0" t="s">
        <x:v>21</x:v>
      </x:c>
      <x:c r="D6541" s="0" t="s">
        <x:v>22</x:v>
      </x:c>
      <x:c r="E6541" s="0" t="s">
        <x:v>23</x:v>
      </x:c>
      <x:c r="F6541" s="0" t="s">
        <x:v>20</x:v>
      </x:c>
      <x:c r="G6541" s="0" t="n">
        <x:v>147</x:v>
      </x:c>
      <x:c r="H6541" s="4" t="n">
        <x:v>43.384</x:v>
      </x:c>
      <x:c r="I6541" s="4" t="n">
        <x:v>147</x:v>
      </x:c>
      <x:c r="J6541" s="4" t="n">
        <x:v>0.295</x:v>
      </x:c>
      <x:c r="K6541" s="4">
        <x:f>I6541*J6541</x:f>
      </x:c>
      <x:c r="L6541" s="4" t="n">
        <x:v>324.998</x:v>
      </x:c>
      <x:c r="M6541" s="5">
        <x:f>J6541/3.006*100</x:f>
      </x:c>
      <x:c r="N6541" s="6">
        <x:f>M6541*L6541/100</x:f>
      </x:c>
      <x:c r="O6541" s="6">
        <x:f>H6541-N6541</x:f>
      </x:c>
    </x:row>
    <x:row r="6542" spans="1:25">
      <x:c r="A6542" s="0" t="s">
        <x:v>51</x:v>
      </x:c>
      <x:c r="B6542" s="0" t="n">
        <x:v>3519</x:v>
      </x:c>
      <x:c r="C6542" s="0" t="s">
        <x:v>21</x:v>
      </x:c>
      <x:c r="D6542" s="0" t="s">
        <x:v>22</x:v>
      </x:c>
      <x:c r="E6542" s="0" t="s">
        <x:v>23</x:v>
      </x:c>
      <x:c r="F6542" s="0" t="s">
        <x:v>20</x:v>
      </x:c>
      <x:c r="G6542" s="0" t="n">
        <x:v>147</x:v>
      </x:c>
      <x:c r="H6542" s="4" t="n">
        <x:v>43.384</x:v>
      </x:c>
      <x:c r="I6542" s="4" t="n">
        <x:v>147</x:v>
      </x:c>
      <x:c r="J6542" s="4" t="n">
        <x:v>0.295</x:v>
      </x:c>
      <x:c r="K6542" s="4">
        <x:f>I6542*J6542</x:f>
      </x:c>
      <x:c r="L6542" s="4" t="n">
        <x:v>324.998</x:v>
      </x:c>
      <x:c r="M6542" s="5">
        <x:f>J6542/3.006*100</x:f>
      </x:c>
      <x:c r="N6542" s="6">
        <x:f>M6542*L6542/100</x:f>
      </x:c>
      <x:c r="O6542" s="6">
        <x:f>H6542-N6542</x:f>
      </x:c>
    </x:row>
    <x:row r="6543" spans="1:25">
      <x:c r="A6543" s="0" t="s">
        <x:v>51</x:v>
      </x:c>
      <x:c r="B6543" s="0" t="n">
        <x:v>3519</x:v>
      </x:c>
      <x:c r="C6543" s="0" t="s">
        <x:v>21</x:v>
      </x:c>
      <x:c r="D6543" s="0" t="s">
        <x:v>22</x:v>
      </x:c>
      <x:c r="E6543" s="0" t="s">
        <x:v>23</x:v>
      </x:c>
      <x:c r="F6543" s="0" t="s">
        <x:v>20</x:v>
      </x:c>
      <x:c r="G6543" s="0" t="n">
        <x:v>147</x:v>
      </x:c>
      <x:c r="H6543" s="4" t="n">
        <x:v>10.23</x:v>
      </x:c>
      <x:c r="I6543" s="4" t="n">
        <x:v>147</x:v>
      </x:c>
      <x:c r="J6543" s="4" t="n">
        <x:v>0.07</x:v>
      </x:c>
      <x:c r="K6543" s="4">
        <x:f>I6543*J6543</x:f>
      </x:c>
      <x:c r="L6543" s="4" t="n">
        <x:v>324.998</x:v>
      </x:c>
      <x:c r="M6543" s="5">
        <x:f>J6543/3.006*100</x:f>
      </x:c>
      <x:c r="N6543" s="6">
        <x:f>M6543*L6543/100</x:f>
      </x:c>
      <x:c r="O6543" s="6">
        <x:f>H6543-N6543</x:f>
      </x:c>
    </x:row>
    <x:row r="6544" spans="1:25">
      <x:c r="A6544" s="0" t="s">
        <x:v>51</x:v>
      </x:c>
      <x:c r="B6544" s="0" t="n">
        <x:v>3519</x:v>
      </x:c>
      <x:c r="C6544" s="0" t="s">
        <x:v>21</x:v>
      </x:c>
      <x:c r="D6544" s="0" t="s">
        <x:v>28</x:v>
      </x:c>
      <x:c r="E6544" s="0" t="s">
        <x:v>19</x:v>
      </x:c>
      <x:c r="F6544" s="0" t="s">
        <x:v>26</x:v>
      </x:c>
      <x:c r="G6544" s="0" t="n">
        <x:v>147</x:v>
      </x:c>
      <x:c r="H6544" s="4" t="n">
        <x:v>38.222</x:v>
      </x:c>
      <x:c r="I6544" s="4" t="n">
        <x:v>147</x:v>
      </x:c>
      <x:c r="J6544" s="4" t="n">
        <x:v>0.26</x:v>
      </x:c>
      <x:c r="K6544" s="4">
        <x:f>I6544*J6544</x:f>
      </x:c>
      <x:c r="L6544" s="4" t="n">
        <x:v>324.998</x:v>
      </x:c>
      <x:c r="M6544" s="5">
        <x:f>J6544/3.006*100</x:f>
      </x:c>
      <x:c r="N6544" s="6">
        <x:f>M6544*L6544/100</x:f>
      </x:c>
      <x:c r="O6544" s="6">
        <x:f>H6544-N6544</x:f>
      </x:c>
    </x:row>
    <x:row r="6545" spans="1:25">
      <x:c r="A6545" s="0" t="s">
        <x:v>51</x:v>
      </x:c>
      <x:c r="B6545" s="0" t="n">
        <x:v>3519</x:v>
      </x:c>
      <x:c r="C6545" s="0" t="s">
        <x:v>21</x:v>
      </x:c>
      <x:c r="D6545" s="0" t="s">
        <x:v>28</x:v>
      </x:c>
      <x:c r="E6545" s="0" t="s">
        <x:v>23</x:v>
      </x:c>
      <x:c r="F6545" s="0" t="s">
        <x:v>26</x:v>
      </x:c>
      <x:c r="G6545" s="0" t="n">
        <x:v>147</x:v>
      </x:c>
      <x:c r="H6545" s="4" t="n">
        <x:v>223.439</x:v>
      </x:c>
      <x:c r="I6545" s="4" t="n">
        <x:v>147</x:v>
      </x:c>
      <x:c r="J6545" s="4" t="n">
        <x:v>1.52</x:v>
      </x:c>
      <x:c r="K6545" s="4">
        <x:f>I6545*J6545</x:f>
      </x:c>
      <x:c r="L6545" s="4" t="n">
        <x:v>324.998</x:v>
      </x:c>
      <x:c r="M6545" s="5">
        <x:f>J6545/3.006*100</x:f>
      </x:c>
      <x:c r="N6545" s="6">
        <x:f>M6545*L6545/100</x:f>
      </x:c>
      <x:c r="O6545" s="6">
        <x:f>H6545-N6545</x:f>
      </x:c>
    </x:row>
    <x:row r="6546" spans="1:25">
      <x:c r="A6546" s="0" t="s">
        <x:v>57</x:v>
      </x:c>
      <x:c r="B6546" s="0" t="n">
        <x:v>3521</x:v>
      </x:c>
      <x:c r="C6546" s="0" t="s">
        <x:v>21</x:v>
      </x:c>
      <x:c r="D6546" s="0" t="s">
        <x:v>42</x:v>
      </x:c>
      <x:c r="E6546" s="0" t="s">
        <x:v>43</x:v>
      </x:c>
      <x:c r="F6546" s="0" t="s">
        <x:v>20</x:v>
      </x:c>
      <x:c r="G6546" s="0" t="n">
        <x:v>100</x:v>
      </x:c>
      <x:c r="H6546" s="4" t="n">
        <x:v>30</x:v>
      </x:c>
      <x:c r="I6546" s="4" t="n">
        <x:v>100</x:v>
      </x:c>
      <x:c r="J6546" s="4" t="n">
        <x:v>0.3</x:v>
      </x:c>
      <x:c r="K6546" s="4">
        <x:f>I6546*J6546</x:f>
      </x:c>
      <x:c r="L6546" s="4" t="n">
        <x:v>170.978</x:v>
      </x:c>
      <x:c r="M6546" s="5">
        <x:f>J6546/3.83*100</x:f>
      </x:c>
      <x:c r="N6546" s="6">
        <x:f>M6546*L6546/100</x:f>
      </x:c>
      <x:c r="O6546" s="6">
        <x:f>H6546-N6546</x:f>
      </x:c>
    </x:row>
    <x:row r="6547" spans="1:25">
      <x:c r="A6547" s="0" t="s">
        <x:v>57</x:v>
      </x:c>
      <x:c r="B6547" s="0" t="n">
        <x:v>3521</x:v>
      </x:c>
      <x:c r="C6547" s="0" t="s">
        <x:v>21</x:v>
      </x:c>
      <x:c r="D6547" s="0" t="s">
        <x:v>42</x:v>
      </x:c>
      <x:c r="E6547" s="0" t="s">
        <x:v>44</x:v>
      </x:c>
      <x:c r="F6547" s="0" t="s">
        <x:v>20</x:v>
      </x:c>
      <x:c r="G6547" s="0" t="n">
        <x:v>100</x:v>
      </x:c>
      <x:c r="H6547" s="4" t="n">
        <x:v>30</x:v>
      </x:c>
      <x:c r="I6547" s="4" t="n">
        <x:v>100</x:v>
      </x:c>
      <x:c r="J6547" s="4" t="n">
        <x:v>0.3</x:v>
      </x:c>
      <x:c r="K6547" s="4">
        <x:f>I6547*J6547</x:f>
      </x:c>
      <x:c r="L6547" s="4" t="n">
        <x:v>170.978</x:v>
      </x:c>
      <x:c r="M6547" s="5">
        <x:f>J6547/3.83*100</x:f>
      </x:c>
      <x:c r="N6547" s="6">
        <x:f>M6547*L6547/100</x:f>
      </x:c>
      <x:c r="O6547" s="6">
        <x:f>H6547-N6547</x:f>
      </x:c>
    </x:row>
    <x:row r="6548" spans="1:25">
      <x:c r="A6548" s="0" t="s">
        <x:v>57</x:v>
      </x:c>
      <x:c r="B6548" s="0" t="n">
        <x:v>3521</x:v>
      </x:c>
      <x:c r="C6548" s="0" t="s">
        <x:v>21</x:v>
      </x:c>
      <x:c r="D6548" s="0" t="s">
        <x:v>33</x:v>
      </x:c>
      <x:c r="E6548" s="0" t="s">
        <x:v>45</x:v>
      </x:c>
      <x:c r="F6548" s="0" t="s">
        <x:v>26</x:v>
      </x:c>
      <x:c r="G6548" s="0" t="n">
        <x:v>100</x:v>
      </x:c>
      <x:c r="H6548" s="4" t="n">
        <x:v>148</x:v>
      </x:c>
      <x:c r="I6548" s="4" t="n">
        <x:v>100</x:v>
      </x:c>
      <x:c r="J6548" s="4" t="n">
        <x:v>1.48</x:v>
      </x:c>
      <x:c r="K6548" s="4">
        <x:f>I6548*J6548</x:f>
      </x:c>
      <x:c r="L6548" s="4" t="n">
        <x:v>170.978</x:v>
      </x:c>
      <x:c r="M6548" s="5">
        <x:f>J6548/3.83*100</x:f>
      </x:c>
      <x:c r="N6548" s="6">
        <x:f>M6548*L6548/100</x:f>
      </x:c>
      <x:c r="O6548" s="6">
        <x:f>H6548-N6548</x:f>
      </x:c>
    </x:row>
    <x:row r="6549" spans="1:25">
      <x:c r="A6549" s="0" t="s">
        <x:v>57</x:v>
      </x:c>
      <x:c r="B6549" s="0" t="n">
        <x:v>3521</x:v>
      </x:c>
      <x:c r="C6549" s="0" t="s">
        <x:v>21</x:v>
      </x:c>
      <x:c r="D6549" s="0" t="s">
        <x:v>150</x:v>
      </x:c>
      <x:c r="E6549" s="0" t="s">
        <x:v>46</x:v>
      </x:c>
      <x:c r="F6549" s="0" t="s">
        <x:v>26</x:v>
      </x:c>
      <x:c r="G6549" s="0" t="n">
        <x:v>100</x:v>
      </x:c>
      <x:c r="H6549" s="4" t="n">
        <x:v>182.304</x:v>
      </x:c>
      <x:c r="I6549" s="4" t="n">
        <x:v>100</x:v>
      </x:c>
      <x:c r="J6549" s="4" t="n">
        <x:v>1.75</x:v>
      </x:c>
      <x:c r="K6549" s="4">
        <x:f>I6549*J6549</x:f>
      </x:c>
      <x:c r="L6549" s="4" t="n">
        <x:v>170.978</x:v>
      </x:c>
      <x:c r="M6549" s="5">
        <x:f>J6549/3.83*100</x:f>
      </x:c>
      <x:c r="N6549" s="6">
        <x:f>M6549*L6549/100</x:f>
      </x:c>
      <x:c r="O6549" s="6">
        <x:f>H6549-N6549</x:f>
      </x:c>
    </x:row>
    <x:row r="6550" spans="1:25">
      <x:c r="A6550" s="0" t="s">
        <x:v>81</x:v>
      </x:c>
      <x:c r="B6550" s="0" t="n">
        <x:v>3522</x:v>
      </x:c>
      <x:c r="C6550" s="0" t="s">
        <x:v>21</x:v>
      </x:c>
      <x:c r="D6550" s="0" t="s">
        <x:v>42</x:v>
      </x:c>
      <x:c r="E6550" s="0" t="s">
        <x:v>43</x:v>
      </x:c>
      <x:c r="F6550" s="0" t="s">
        <x:v>20</x:v>
      </x:c>
      <x:c r="G6550" s="0" t="n">
        <x:v>100</x:v>
      </x:c>
      <x:c r="H6550" s="4" t="n">
        <x:v>30</x:v>
      </x:c>
      <x:c r="I6550" s="4" t="n">
        <x:v>100</x:v>
      </x:c>
      <x:c r="J6550" s="4" t="n">
        <x:v>0.3</x:v>
      </x:c>
      <x:c r="K6550" s="4">
        <x:f>I6550*J6550</x:f>
      </x:c>
      <x:c r="L6550" s="4" t="n">
        <x:v>162.895</x:v>
      </x:c>
      <x:c r="M6550" s="5">
        <x:f>J6550/3.83*100</x:f>
      </x:c>
      <x:c r="N6550" s="6">
        <x:f>M6550*L6550/100</x:f>
      </x:c>
      <x:c r="O6550" s="6">
        <x:f>H6550-N6550</x:f>
      </x:c>
    </x:row>
    <x:row r="6551" spans="1:25">
      <x:c r="A6551" s="0" t="s">
        <x:v>81</x:v>
      </x:c>
      <x:c r="B6551" s="0" t="n">
        <x:v>3522</x:v>
      </x:c>
      <x:c r="C6551" s="0" t="s">
        <x:v>21</x:v>
      </x:c>
      <x:c r="D6551" s="0" t="s">
        <x:v>42</x:v>
      </x:c>
      <x:c r="E6551" s="0" t="s">
        <x:v>44</x:v>
      </x:c>
      <x:c r="F6551" s="0" t="s">
        <x:v>20</x:v>
      </x:c>
      <x:c r="G6551" s="0" t="n">
        <x:v>100</x:v>
      </x:c>
      <x:c r="H6551" s="4" t="n">
        <x:v>30</x:v>
      </x:c>
      <x:c r="I6551" s="4" t="n">
        <x:v>100</x:v>
      </x:c>
      <x:c r="J6551" s="4" t="n">
        <x:v>0.3</x:v>
      </x:c>
      <x:c r="K6551" s="4">
        <x:f>I6551*J6551</x:f>
      </x:c>
      <x:c r="L6551" s="4" t="n">
        <x:v>162.895</x:v>
      </x:c>
      <x:c r="M6551" s="5">
        <x:f>J6551/3.83*100</x:f>
      </x:c>
      <x:c r="N6551" s="6">
        <x:f>M6551*L6551/100</x:f>
      </x:c>
      <x:c r="O6551" s="6">
        <x:f>H6551-N6551</x:f>
      </x:c>
    </x:row>
    <x:row r="6552" spans="1:25">
      <x:c r="A6552" s="0" t="s">
        <x:v>81</x:v>
      </x:c>
      <x:c r="B6552" s="0" t="n">
        <x:v>3522</x:v>
      </x:c>
      <x:c r="C6552" s="0" t="s">
        <x:v>21</x:v>
      </x:c>
      <x:c r="D6552" s="0" t="s">
        <x:v>33</x:v>
      </x:c>
      <x:c r="E6552" s="0" t="s">
        <x:v>45</x:v>
      </x:c>
      <x:c r="F6552" s="0" t="s">
        <x:v>26</x:v>
      </x:c>
      <x:c r="G6552" s="0" t="n">
        <x:v>100</x:v>
      </x:c>
      <x:c r="H6552" s="4" t="n">
        <x:v>148</x:v>
      </x:c>
      <x:c r="I6552" s="4" t="n">
        <x:v>100</x:v>
      </x:c>
      <x:c r="J6552" s="4" t="n">
        <x:v>1.48</x:v>
      </x:c>
      <x:c r="K6552" s="4">
        <x:f>I6552*J6552</x:f>
      </x:c>
      <x:c r="L6552" s="4" t="n">
        <x:v>162.895</x:v>
      </x:c>
      <x:c r="M6552" s="5">
        <x:f>J6552/3.83*100</x:f>
      </x:c>
      <x:c r="N6552" s="6">
        <x:f>M6552*L6552/100</x:f>
      </x:c>
      <x:c r="O6552" s="6">
        <x:f>H6552-N6552</x:f>
      </x:c>
    </x:row>
    <x:row r="6553" spans="1:25">
      <x:c r="A6553" s="0" t="s">
        <x:v>81</x:v>
      </x:c>
      <x:c r="B6553" s="0" t="n">
        <x:v>3522</x:v>
      </x:c>
      <x:c r="C6553" s="0" t="s">
        <x:v>21</x:v>
      </x:c>
      <x:c r="D6553" s="0" t="s">
        <x:v>150</x:v>
      </x:c>
      <x:c r="E6553" s="0" t="s">
        <x:v>46</x:v>
      </x:c>
      <x:c r="F6553" s="0" t="s">
        <x:v>26</x:v>
      </x:c>
      <x:c r="G6553" s="0" t="n">
        <x:v>100</x:v>
      </x:c>
      <x:c r="H6553" s="4" t="n">
        <x:v>175</x:v>
      </x:c>
      <x:c r="I6553" s="4" t="n">
        <x:v>100</x:v>
      </x:c>
      <x:c r="J6553" s="4" t="n">
        <x:v>1.75</x:v>
      </x:c>
      <x:c r="K6553" s="4">
        <x:f>I6553*J6553</x:f>
      </x:c>
      <x:c r="L6553" s="4" t="n">
        <x:v>162.895</x:v>
      </x:c>
      <x:c r="M6553" s="5">
        <x:f>J6553/3.83*100</x:f>
      </x:c>
      <x:c r="N6553" s="6">
        <x:f>M6553*L6553/100</x:f>
      </x:c>
      <x:c r="O6553" s="6">
        <x:f>H6553-N6553</x:f>
      </x:c>
    </x:row>
    <x:row r="6554" spans="1:25">
      <x:c r="A6554" s="0" t="s">
        <x:v>108</x:v>
      </x:c>
      <x:c r="B6554" s="0" t="n">
        <x:v>3523</x:v>
      </x:c>
      <x:c r="C6554" s="0" t="s">
        <x:v>21</x:v>
      </x:c>
      <x:c r="D6554" s="0" t="s">
        <x:v>33</x:v>
      </x:c>
      <x:c r="E6554" s="0" t="s">
        <x:v>34</x:v>
      </x:c>
      <x:c r="F6554" s="0" t="s">
        <x:v>20</x:v>
      </x:c>
      <x:c r="G6554" s="0" t="n">
        <x:v>173</x:v>
      </x:c>
      <x:c r="H6554" s="4" t="n">
        <x:v>46.018</x:v>
      </x:c>
      <x:c r="I6554" s="4" t="n">
        <x:v>173</x:v>
      </x:c>
      <x:c r="J6554" s="4" t="n">
        <x:v>0.266</x:v>
      </x:c>
      <x:c r="K6554" s="4">
        <x:f>I6554*J6554</x:f>
      </x:c>
      <x:c r="L6554" s="4" t="n">
        <x:v>160.018</x:v>
      </x:c>
      <x:c r="M6554" s="5">
        <x:f>J6554/1.475*100</x:f>
      </x:c>
      <x:c r="N6554" s="6">
        <x:f>M6554*L6554/100</x:f>
      </x:c>
      <x:c r="O6554" s="6">
        <x:f>H6554-N6554</x:f>
      </x:c>
    </x:row>
    <x:row r="6555" spans="1:25">
      <x:c r="A6555" s="0" t="s">
        <x:v>108</x:v>
      </x:c>
      <x:c r="B6555" s="0" t="n">
        <x:v>3523</x:v>
      </x:c>
      <x:c r="C6555" s="0" t="s">
        <x:v>21</x:v>
      </x:c>
      <x:c r="D6555" s="0" t="s">
        <x:v>22</x:v>
      </x:c>
      <x:c r="E6555" s="0" t="s">
        <x:v>35</x:v>
      </x:c>
      <x:c r="F6555" s="0" t="s">
        <x:v>20</x:v>
      </x:c>
      <x:c r="G6555" s="0" t="n">
        <x:v>173</x:v>
      </x:c>
      <x:c r="H6555" s="4" t="n">
        <x:v>50.4</x:v>
      </x:c>
      <x:c r="I6555" s="4" t="n">
        <x:v>173</x:v>
      </x:c>
      <x:c r="J6555" s="4" t="n">
        <x:v>0.291</x:v>
      </x:c>
      <x:c r="K6555" s="4">
        <x:f>I6555*J6555</x:f>
      </x:c>
      <x:c r="L6555" s="4" t="n">
        <x:v>160.018</x:v>
      </x:c>
      <x:c r="M6555" s="5">
        <x:f>J6555/1.475*100</x:f>
      </x:c>
      <x:c r="N6555" s="6">
        <x:f>M6555*L6555/100</x:f>
      </x:c>
      <x:c r="O6555" s="6">
        <x:f>H6555-N6555</x:f>
      </x:c>
    </x:row>
    <x:row r="6556" spans="1:25">
      <x:c r="A6556" s="0" t="s">
        <x:v>108</x:v>
      </x:c>
      <x:c r="B6556" s="0" t="n">
        <x:v>3523</x:v>
      </x:c>
      <x:c r="C6556" s="0" t="s">
        <x:v>21</x:v>
      </x:c>
      <x:c r="D6556" s="0" t="s">
        <x:v>33</x:v>
      </x:c>
      <x:c r="E6556" s="0" t="s">
        <x:v>34</x:v>
      </x:c>
      <x:c r="F6556" s="0" t="s">
        <x:v>26</x:v>
      </x:c>
      <x:c r="G6556" s="0" t="n">
        <x:v>173</x:v>
      </x:c>
      <x:c r="H6556" s="4" t="n">
        <x:v>13.495</x:v>
      </x:c>
      <x:c r="I6556" s="4" t="n">
        <x:v>173</x:v>
      </x:c>
      <x:c r="J6556" s="4" t="n">
        <x:v>0.078</x:v>
      </x:c>
      <x:c r="K6556" s="4">
        <x:f>I6556*J6556</x:f>
      </x:c>
      <x:c r="L6556" s="4" t="n">
        <x:v>160.018</x:v>
      </x:c>
      <x:c r="M6556" s="5">
        <x:f>J6556/1.475*100</x:f>
      </x:c>
      <x:c r="N6556" s="6">
        <x:f>M6556*L6556/100</x:f>
      </x:c>
      <x:c r="O6556" s="6">
        <x:f>H6556-N6556</x:f>
      </x:c>
    </x:row>
    <x:row r="6557" spans="1:25">
      <x:c r="A6557" s="0" t="s">
        <x:v>108</x:v>
      </x:c>
      <x:c r="B6557" s="0" t="n">
        <x:v>3523</x:v>
      </x:c>
      <x:c r="C6557" s="0" t="s">
        <x:v>21</x:v>
      </x:c>
      <x:c r="D6557" s="0" t="s">
        <x:v>36</x:v>
      </x:c>
      <x:c r="E6557" s="0" t="s">
        <x:v>37</x:v>
      </x:c>
      <x:c r="F6557" s="0" t="s">
        <x:v>26</x:v>
      </x:c>
      <x:c r="G6557" s="0" t="n">
        <x:v>173</x:v>
      </x:c>
      <x:c r="H6557" s="4" t="n">
        <x:v>72.663</x:v>
      </x:c>
      <x:c r="I6557" s="4" t="n">
        <x:v>173</x:v>
      </x:c>
      <x:c r="J6557" s="4" t="n">
        <x:v>0.42</x:v>
      </x:c>
      <x:c r="K6557" s="4">
        <x:f>I6557*J6557</x:f>
      </x:c>
      <x:c r="L6557" s="4" t="n">
        <x:v>160.018</x:v>
      </x:c>
      <x:c r="M6557" s="5">
        <x:f>J6557/1.475*100</x:f>
      </x:c>
      <x:c r="N6557" s="6">
        <x:f>M6557*L6557/100</x:f>
      </x:c>
      <x:c r="O6557" s="6">
        <x:f>H6557-N6557</x:f>
      </x:c>
    </x:row>
    <x:row r="6558" spans="1:25">
      <x:c r="A6558" s="0" t="s">
        <x:v>108</x:v>
      </x:c>
      <x:c r="B6558" s="0" t="n">
        <x:v>3523</x:v>
      </x:c>
      <x:c r="C6558" s="0" t="s">
        <x:v>21</x:v>
      </x:c>
      <x:c r="D6558" s="0" t="s">
        <x:v>36</x:v>
      </x:c>
      <x:c r="E6558" s="0" t="s">
        <x:v>38</x:v>
      </x:c>
      <x:c r="F6558" s="0" t="s">
        <x:v>26</x:v>
      </x:c>
      <x:c r="G6558" s="0" t="n">
        <x:v>173</x:v>
      </x:c>
      <x:c r="H6558" s="4" t="n">
        <x:v>72.66</x:v>
      </x:c>
      <x:c r="I6558" s="4" t="n">
        <x:v>173</x:v>
      </x:c>
      <x:c r="J6558" s="4" t="n">
        <x:v>0.42</x:v>
      </x:c>
      <x:c r="K6558" s="4">
        <x:f>I6558*J6558</x:f>
      </x:c>
      <x:c r="L6558" s="4" t="n">
        <x:v>160.018</x:v>
      </x:c>
      <x:c r="M6558" s="5">
        <x:f>J6558/1.475*100</x:f>
      </x:c>
      <x:c r="N6558" s="6">
        <x:f>M6558*L6558/100</x:f>
      </x:c>
      <x:c r="O6558" s="6">
        <x:f>H6558-N6558</x:f>
      </x:c>
    </x:row>
    <x:row r="6559" spans="1:25">
      <x:c r="A6559" s="0" t="s">
        <x:v>97</x:v>
      </x:c>
      <x:c r="B6559" s="0" t="n">
        <x:v>3524</x:v>
      </x:c>
      <x:c r="C6559" s="0" t="s">
        <x:v>21</x:v>
      </x:c>
      <x:c r="D6559" s="0" t="s">
        <x:v>33</x:v>
      </x:c>
      <x:c r="E6559" s="0" t="s">
        <x:v>34</x:v>
      </x:c>
      <x:c r="F6559" s="0" t="s">
        <x:v>20</x:v>
      </x:c>
      <x:c r="G6559" s="0" t="n">
        <x:v>173</x:v>
      </x:c>
      <x:c r="H6559" s="4" t="n">
        <x:v>46.018</x:v>
      </x:c>
      <x:c r="I6559" s="4" t="n">
        <x:v>173</x:v>
      </x:c>
      <x:c r="J6559" s="4" t="n">
        <x:v>0.266</x:v>
      </x:c>
      <x:c r="K6559" s="4">
        <x:f>I6559*J6559</x:f>
      </x:c>
      <x:c r="L6559" s="4" t="n">
        <x:v>184.508</x:v>
      </x:c>
      <x:c r="M6559" s="5">
        <x:f>J6559/1.766*100</x:f>
      </x:c>
      <x:c r="N6559" s="6">
        <x:f>M6559*L6559/100</x:f>
      </x:c>
      <x:c r="O6559" s="6">
        <x:f>H6559-N6559</x:f>
      </x:c>
    </x:row>
    <x:row r="6560" spans="1:25">
      <x:c r="A6560" s="0" t="s">
        <x:v>97</x:v>
      </x:c>
      <x:c r="B6560" s="0" t="n">
        <x:v>3524</x:v>
      </x:c>
      <x:c r="C6560" s="0" t="s">
        <x:v>21</x:v>
      </x:c>
      <x:c r="D6560" s="0" t="s">
        <x:v>22</x:v>
      </x:c>
      <x:c r="E6560" s="0" t="s">
        <x:v>35</x:v>
      </x:c>
      <x:c r="F6560" s="0" t="s">
        <x:v>20</x:v>
      </x:c>
      <x:c r="G6560" s="0" t="n">
        <x:v>173</x:v>
      </x:c>
      <x:c r="H6560" s="4" t="n">
        <x:v>50.4</x:v>
      </x:c>
      <x:c r="I6560" s="4" t="n">
        <x:v>173</x:v>
      </x:c>
      <x:c r="J6560" s="4" t="n">
        <x:v>0.291</x:v>
      </x:c>
      <x:c r="K6560" s="4">
        <x:f>I6560*J6560</x:f>
      </x:c>
      <x:c r="L6560" s="4" t="n">
        <x:v>184.508</x:v>
      </x:c>
      <x:c r="M6560" s="5">
        <x:f>J6560/1.766*100</x:f>
      </x:c>
      <x:c r="N6560" s="6">
        <x:f>M6560*L6560/100</x:f>
      </x:c>
      <x:c r="O6560" s="6">
        <x:f>H6560-N6560</x:f>
      </x:c>
    </x:row>
    <x:row r="6561" spans="1:25">
      <x:c r="A6561" s="0" t="s">
        <x:v>97</x:v>
      </x:c>
      <x:c r="B6561" s="0" t="n">
        <x:v>3524</x:v>
      </x:c>
      <x:c r="C6561" s="0" t="s">
        <x:v>21</x:v>
      </x:c>
      <x:c r="D6561" s="0" t="s">
        <x:v>22</x:v>
      </x:c>
      <x:c r="E6561" s="0" t="s">
        <x:v>35</x:v>
      </x:c>
      <x:c r="F6561" s="0" t="s">
        <x:v>20</x:v>
      </x:c>
      <x:c r="G6561" s="0" t="n">
        <x:v>173</x:v>
      </x:c>
      <x:c r="H6561" s="4" t="n">
        <x:v>50.4</x:v>
      </x:c>
      <x:c r="I6561" s="4" t="n">
        <x:v>173</x:v>
      </x:c>
      <x:c r="J6561" s="4" t="n">
        <x:v>0.291</x:v>
      </x:c>
      <x:c r="K6561" s="4">
        <x:f>I6561*J6561</x:f>
      </x:c>
      <x:c r="L6561" s="4" t="n">
        <x:v>184.508</x:v>
      </x:c>
      <x:c r="M6561" s="5">
        <x:f>J6561/1.766*100</x:f>
      </x:c>
      <x:c r="N6561" s="6">
        <x:f>M6561*L6561/100</x:f>
      </x:c>
      <x:c r="O6561" s="6">
        <x:f>H6561-N6561</x:f>
      </x:c>
    </x:row>
    <x:row r="6562" spans="1:25">
      <x:c r="A6562" s="0" t="s">
        <x:v>97</x:v>
      </x:c>
      <x:c r="B6562" s="0" t="n">
        <x:v>3524</x:v>
      </x:c>
      <x:c r="C6562" s="0" t="s">
        <x:v>21</x:v>
      </x:c>
      <x:c r="D6562" s="0" t="s">
        <x:v>33</x:v>
      </x:c>
      <x:c r="E6562" s="0" t="s">
        <x:v>34</x:v>
      </x:c>
      <x:c r="F6562" s="0" t="s">
        <x:v>26</x:v>
      </x:c>
      <x:c r="G6562" s="0" t="n">
        <x:v>173</x:v>
      </x:c>
      <x:c r="H6562" s="4" t="n">
        <x:v>13.498</x:v>
      </x:c>
      <x:c r="I6562" s="4" t="n">
        <x:v>173</x:v>
      </x:c>
      <x:c r="J6562" s="4" t="n">
        <x:v>0.078</x:v>
      </x:c>
      <x:c r="K6562" s="4">
        <x:f>I6562*J6562</x:f>
      </x:c>
      <x:c r="L6562" s="4" t="n">
        <x:v>184.508</x:v>
      </x:c>
      <x:c r="M6562" s="5">
        <x:f>J6562/1.766*100</x:f>
      </x:c>
      <x:c r="N6562" s="6">
        <x:f>M6562*L6562/100</x:f>
      </x:c>
      <x:c r="O6562" s="6">
        <x:f>H6562-N6562</x:f>
      </x:c>
    </x:row>
    <x:row r="6563" spans="1:25">
      <x:c r="A6563" s="0" t="s">
        <x:v>97</x:v>
      </x:c>
      <x:c r="B6563" s="0" t="n">
        <x:v>3524</x:v>
      </x:c>
      <x:c r="C6563" s="0" t="s">
        <x:v>21</x:v>
      </x:c>
      <x:c r="D6563" s="0" t="s">
        <x:v>36</x:v>
      </x:c>
      <x:c r="E6563" s="0" t="s">
        <x:v>37</x:v>
      </x:c>
      <x:c r="F6563" s="0" t="s">
        <x:v>26</x:v>
      </x:c>
      <x:c r="G6563" s="0" t="n">
        <x:v>173</x:v>
      </x:c>
      <x:c r="H6563" s="4" t="n">
        <x:v>72.661</x:v>
      </x:c>
      <x:c r="I6563" s="4" t="n">
        <x:v>173</x:v>
      </x:c>
      <x:c r="J6563" s="4" t="n">
        <x:v>0.42</x:v>
      </x:c>
      <x:c r="K6563" s="4">
        <x:f>I6563*J6563</x:f>
      </x:c>
      <x:c r="L6563" s="4" t="n">
        <x:v>184.508</x:v>
      </x:c>
      <x:c r="M6563" s="5">
        <x:f>J6563/1.766*100</x:f>
      </x:c>
      <x:c r="N6563" s="6">
        <x:f>M6563*L6563/100</x:f>
      </x:c>
      <x:c r="O6563" s="6">
        <x:f>H6563-N6563</x:f>
      </x:c>
    </x:row>
    <x:row r="6564" spans="1:25">
      <x:c r="A6564" s="0" t="s">
        <x:v>97</x:v>
      </x:c>
      <x:c r="B6564" s="0" t="n">
        <x:v>3524</x:v>
      </x:c>
      <x:c r="C6564" s="0" t="s">
        <x:v>21</x:v>
      </x:c>
      <x:c r="D6564" s="0" t="s">
        <x:v>36</x:v>
      </x:c>
      <x:c r="E6564" s="0" t="s">
        <x:v>38</x:v>
      </x:c>
      <x:c r="F6564" s="0" t="s">
        <x:v>26</x:v>
      </x:c>
      <x:c r="G6564" s="0" t="n">
        <x:v>173</x:v>
      </x:c>
      <x:c r="H6564" s="4" t="n">
        <x:v>72.66</x:v>
      </x:c>
      <x:c r="I6564" s="4" t="n">
        <x:v>173</x:v>
      </x:c>
      <x:c r="J6564" s="4" t="n">
        <x:v>0.42</x:v>
      </x:c>
      <x:c r="K6564" s="4">
        <x:f>I6564*J6564</x:f>
      </x:c>
      <x:c r="L6564" s="4" t="n">
        <x:v>184.508</x:v>
      </x:c>
      <x:c r="M6564" s="5">
        <x:f>J6564/1.766*100</x:f>
      </x:c>
      <x:c r="N6564" s="6">
        <x:f>M6564*L6564/100</x:f>
      </x:c>
      <x:c r="O6564" s="6">
        <x:f>H6564-N6564</x:f>
      </x:c>
    </x:row>
    <x:row r="6565" spans="1:25">
      <x:c r="A6565" s="0" t="s">
        <x:v>82</x:v>
      </x:c>
      <x:c r="B6565" s="0" t="n">
        <x:v>3525</x:v>
      </x:c>
      <x:c r="C6565" s="0" t="s">
        <x:v>21</x:v>
      </x:c>
      <x:c r="D6565" s="0" t="s">
        <x:v>22</x:v>
      </x:c>
      <x:c r="E6565" s="0" t="s">
        <x:v>23</x:v>
      </x:c>
      <x:c r="F6565" s="0" t="s">
        <x:v>20</x:v>
      </x:c>
      <x:c r="G6565" s="0" t="n">
        <x:v>147</x:v>
      </x:c>
      <x:c r="H6565" s="4" t="n">
        <x:v>10.23</x:v>
      </x:c>
      <x:c r="I6565" s="4" t="n">
        <x:v>147</x:v>
      </x:c>
      <x:c r="J6565" s="4" t="n">
        <x:v>0.07</x:v>
      </x:c>
      <x:c r="K6565" s="4">
        <x:f>I6565*J6565</x:f>
      </x:c>
      <x:c r="L6565" s="4" t="n">
        <x:v>307.232</x:v>
      </x:c>
      <x:c r="M6565" s="5">
        <x:f>J6565/2.711*100</x:f>
      </x:c>
      <x:c r="N6565" s="6">
        <x:f>M6565*L6565/100</x:f>
      </x:c>
      <x:c r="O6565" s="6">
        <x:f>H6565-N6565</x:f>
      </x:c>
    </x:row>
    <x:row r="6566" spans="1:25">
      <x:c r="A6566" s="0" t="s">
        <x:v>82</x:v>
      </x:c>
      <x:c r="B6566" s="0" t="n">
        <x:v>3525</x:v>
      </x:c>
      <x:c r="C6566" s="0" t="s">
        <x:v>21</x:v>
      </x:c>
      <x:c r="D6566" s="0" t="s">
        <x:v>22</x:v>
      </x:c>
      <x:c r="E6566" s="0" t="s">
        <x:v>23</x:v>
      </x:c>
      <x:c r="F6566" s="0" t="s">
        <x:v>20</x:v>
      </x:c>
      <x:c r="G6566" s="0" t="n">
        <x:v>147</x:v>
      </x:c>
      <x:c r="H6566" s="4" t="n">
        <x:v>39.897</x:v>
      </x:c>
      <x:c r="I6566" s="4" t="n">
        <x:v>147</x:v>
      </x:c>
      <x:c r="J6566" s="4" t="n">
        <x:v>0.271</x:v>
      </x:c>
      <x:c r="K6566" s="4">
        <x:f>I6566*J6566</x:f>
      </x:c>
      <x:c r="L6566" s="4" t="n">
        <x:v>307.232</x:v>
      </x:c>
      <x:c r="M6566" s="5">
        <x:f>J6566/2.711*100</x:f>
      </x:c>
      <x:c r="N6566" s="6">
        <x:f>M6566*L6566/100</x:f>
      </x:c>
      <x:c r="O6566" s="6">
        <x:f>H6566-N6566</x:f>
      </x:c>
    </x:row>
    <x:row r="6567" spans="1:25">
      <x:c r="A6567" s="0" t="s">
        <x:v>82</x:v>
      </x:c>
      <x:c r="B6567" s="0" t="n">
        <x:v>3525</x:v>
      </x:c>
      <x:c r="C6567" s="0" t="s">
        <x:v>21</x:v>
      </x:c>
      <x:c r="D6567" s="0" t="s">
        <x:v>22</x:v>
      </x:c>
      <x:c r="E6567" s="0" t="s">
        <x:v>23</x:v>
      </x:c>
      <x:c r="F6567" s="0" t="s">
        <x:v>20</x:v>
      </x:c>
      <x:c r="G6567" s="0" t="n">
        <x:v>147</x:v>
      </x:c>
      <x:c r="H6567" s="4" t="n">
        <x:v>43.384</x:v>
      </x:c>
      <x:c r="I6567" s="4" t="n">
        <x:v>147</x:v>
      </x:c>
      <x:c r="J6567" s="4" t="n">
        <x:v>0.295</x:v>
      </x:c>
      <x:c r="K6567" s="4">
        <x:f>I6567*J6567</x:f>
      </x:c>
      <x:c r="L6567" s="4" t="n">
        <x:v>307.232</x:v>
      </x:c>
      <x:c r="M6567" s="5">
        <x:f>J6567/2.711*100</x:f>
      </x:c>
      <x:c r="N6567" s="6">
        <x:f>M6567*L6567/100</x:f>
      </x:c>
      <x:c r="O6567" s="6">
        <x:f>H6567-N6567</x:f>
      </x:c>
    </x:row>
    <x:row r="6568" spans="1:25">
      <x:c r="A6568" s="0" t="s">
        <x:v>82</x:v>
      </x:c>
      <x:c r="B6568" s="0" t="n">
        <x:v>3525</x:v>
      </x:c>
      <x:c r="C6568" s="0" t="s">
        <x:v>21</x:v>
      </x:c>
      <x:c r="D6568" s="0" t="s">
        <x:v>22</x:v>
      </x:c>
      <x:c r="E6568" s="0" t="s">
        <x:v>23</x:v>
      </x:c>
      <x:c r="F6568" s="0" t="s">
        <x:v>20</x:v>
      </x:c>
      <x:c r="G6568" s="0" t="n">
        <x:v>147</x:v>
      </x:c>
      <x:c r="H6568" s="4" t="n">
        <x:v>43.384</x:v>
      </x:c>
      <x:c r="I6568" s="4" t="n">
        <x:v>147</x:v>
      </x:c>
      <x:c r="J6568" s="4" t="n">
        <x:v>0.295</x:v>
      </x:c>
      <x:c r="K6568" s="4">
        <x:f>I6568*J6568</x:f>
      </x:c>
      <x:c r="L6568" s="4" t="n">
        <x:v>307.232</x:v>
      </x:c>
      <x:c r="M6568" s="5">
        <x:f>J6568/2.711*100</x:f>
      </x:c>
      <x:c r="N6568" s="6">
        <x:f>M6568*L6568/100</x:f>
      </x:c>
      <x:c r="O6568" s="6">
        <x:f>H6568-N6568</x:f>
      </x:c>
    </x:row>
    <x:row r="6569" spans="1:25">
      <x:c r="A6569" s="0" t="s">
        <x:v>82</x:v>
      </x:c>
      <x:c r="B6569" s="0" t="n">
        <x:v>3525</x:v>
      </x:c>
      <x:c r="C6569" s="0" t="s">
        <x:v>21</x:v>
      </x:c>
      <x:c r="D6569" s="0" t="s">
        <x:v>28</x:v>
      </x:c>
      <x:c r="E6569" s="0" t="s">
        <x:v>19</x:v>
      </x:c>
      <x:c r="F6569" s="0" t="s">
        <x:v>26</x:v>
      </x:c>
      <x:c r="G6569" s="0" t="n">
        <x:v>147</x:v>
      </x:c>
      <x:c r="H6569" s="4" t="n">
        <x:v>38.222</x:v>
      </x:c>
      <x:c r="I6569" s="4" t="n">
        <x:v>147</x:v>
      </x:c>
      <x:c r="J6569" s="4" t="n">
        <x:v>0.26</x:v>
      </x:c>
      <x:c r="K6569" s="4">
        <x:f>I6569*J6569</x:f>
      </x:c>
      <x:c r="L6569" s="4" t="n">
        <x:v>307.232</x:v>
      </x:c>
      <x:c r="M6569" s="5">
        <x:f>J6569/2.711*100</x:f>
      </x:c>
      <x:c r="N6569" s="6">
        <x:f>M6569*L6569/100</x:f>
      </x:c>
      <x:c r="O6569" s="6">
        <x:f>H6569-N6569</x:f>
      </x:c>
    </x:row>
    <x:row r="6570" spans="1:25">
      <x:c r="A6570" s="0" t="s">
        <x:v>82</x:v>
      </x:c>
      <x:c r="B6570" s="0" t="n">
        <x:v>3525</x:v>
      </x:c>
      <x:c r="C6570" s="0" t="s">
        <x:v>21</x:v>
      </x:c>
      <x:c r="D6570" s="0" t="s">
        <x:v>28</x:v>
      </x:c>
      <x:c r="E6570" s="0" t="s">
        <x:v>23</x:v>
      </x:c>
      <x:c r="F6570" s="0" t="s">
        <x:v>26</x:v>
      </x:c>
      <x:c r="G6570" s="0" t="n">
        <x:v>147</x:v>
      </x:c>
      <x:c r="H6570" s="4" t="n">
        <x:v>223.439</x:v>
      </x:c>
      <x:c r="I6570" s="4" t="n">
        <x:v>147</x:v>
      </x:c>
      <x:c r="J6570" s="4" t="n">
        <x:v>1.52</x:v>
      </x:c>
      <x:c r="K6570" s="4">
        <x:f>I6570*J6570</x:f>
      </x:c>
      <x:c r="L6570" s="4" t="n">
        <x:v>307.232</x:v>
      </x:c>
      <x:c r="M6570" s="5">
        <x:f>J6570/2.711*100</x:f>
      </x:c>
      <x:c r="N6570" s="6">
        <x:f>M6570*L6570/100</x:f>
      </x:c>
      <x:c r="O6570" s="6">
        <x:f>H6570-N6570</x:f>
      </x:c>
    </x:row>
    <x:row r="6571" spans="1:25">
      <x:c r="A6571" s="0" t="s">
        <x:v>111</x:v>
      </x:c>
      <x:c r="B6571" s="0" t="n">
        <x:v>3529</x:v>
      </x:c>
      <x:c r="C6571" s="0" t="s">
        <x:v>21</x:v>
      </x:c>
      <x:c r="D6571" s="0" t="s">
        <x:v>22</x:v>
      </x:c>
      <x:c r="E6571" s="0" t="s">
        <x:v>23</x:v>
      </x:c>
      <x:c r="F6571" s="0" t="s">
        <x:v>20</x:v>
      </x:c>
      <x:c r="G6571" s="0" t="n">
        <x:v>116</x:v>
      </x:c>
      <x:c r="H6571" s="4" t="n">
        <x:v>39.897</x:v>
      </x:c>
      <x:c r="I6571" s="4" t="n">
        <x:v>116</x:v>
      </x:c>
      <x:c r="J6571" s="4" t="n">
        <x:v>0.344</x:v>
      </x:c>
      <x:c r="K6571" s="4">
        <x:f>I6571*J6571</x:f>
      </x:c>
      <x:c r="L6571" s="4" t="n">
        <x:v>245.301</x:v>
      </x:c>
      <x:c r="M6571" s="5">
        <x:f>J6571/2.498*100</x:f>
      </x:c>
      <x:c r="N6571" s="6">
        <x:f>M6571*L6571/100</x:f>
      </x:c>
      <x:c r="O6571" s="6">
        <x:f>H6571-N6571</x:f>
      </x:c>
    </x:row>
    <x:row r="6572" spans="1:25">
      <x:c r="A6572" s="0" t="s">
        <x:v>111</x:v>
      </x:c>
      <x:c r="B6572" s="0" t="n">
        <x:v>3529</x:v>
      </x:c>
      <x:c r="C6572" s="0" t="s">
        <x:v>21</x:v>
      </x:c>
      <x:c r="D6572" s="0" t="s">
        <x:v>22</x:v>
      </x:c>
      <x:c r="E6572" s="0" t="s">
        <x:v>23</x:v>
      </x:c>
      <x:c r="F6572" s="0" t="s">
        <x:v>20</x:v>
      </x:c>
      <x:c r="G6572" s="0" t="n">
        <x:v>116</x:v>
      </x:c>
      <x:c r="H6572" s="4" t="n">
        <x:v>43.384</x:v>
      </x:c>
      <x:c r="I6572" s="4" t="n">
        <x:v>116</x:v>
      </x:c>
      <x:c r="J6572" s="4" t="n">
        <x:v>0.374</x:v>
      </x:c>
      <x:c r="K6572" s="4">
        <x:f>I6572*J6572</x:f>
      </x:c>
      <x:c r="L6572" s="4" t="n">
        <x:v>245.301</x:v>
      </x:c>
      <x:c r="M6572" s="5">
        <x:f>J6572/2.498*100</x:f>
      </x:c>
      <x:c r="N6572" s="6">
        <x:f>M6572*L6572/100</x:f>
      </x:c>
      <x:c r="O6572" s="6">
        <x:f>H6572-N6572</x:f>
      </x:c>
    </x:row>
    <x:row r="6573" spans="1:25">
      <x:c r="A6573" s="0" t="s">
        <x:v>111</x:v>
      </x:c>
      <x:c r="B6573" s="0" t="n">
        <x:v>3529</x:v>
      </x:c>
      <x:c r="C6573" s="0" t="s">
        <x:v>21</x:v>
      </x:c>
      <x:c r="D6573" s="0" t="s">
        <x:v>28</x:v>
      </x:c>
      <x:c r="E6573" s="0" t="s">
        <x:v>19</x:v>
      </x:c>
      <x:c r="F6573" s="0" t="s">
        <x:v>26</x:v>
      </x:c>
      <x:c r="G6573" s="0" t="n">
        <x:v>116</x:v>
      </x:c>
      <x:c r="H6573" s="4" t="n">
        <x:v>30.425</x:v>
      </x:c>
      <x:c r="I6573" s="4" t="n">
        <x:v>116</x:v>
      </x:c>
      <x:c r="J6573" s="4" t="n">
        <x:v>0.26</x:v>
      </x:c>
      <x:c r="K6573" s="4">
        <x:f>I6573*J6573</x:f>
      </x:c>
      <x:c r="L6573" s="4" t="n">
        <x:v>245.301</x:v>
      </x:c>
      <x:c r="M6573" s="5">
        <x:f>J6573/2.498*100</x:f>
      </x:c>
      <x:c r="N6573" s="6">
        <x:f>M6573*L6573/100</x:f>
      </x:c>
      <x:c r="O6573" s="6">
        <x:f>H6573-N6573</x:f>
      </x:c>
    </x:row>
    <x:row r="6574" spans="1:25">
      <x:c r="A6574" s="0" t="s">
        <x:v>111</x:v>
      </x:c>
      <x:c r="B6574" s="0" t="n">
        <x:v>3529</x:v>
      </x:c>
      <x:c r="C6574" s="0" t="s">
        <x:v>21</x:v>
      </x:c>
      <x:c r="D6574" s="0" t="s">
        <x:v>28</x:v>
      </x:c>
      <x:c r="E6574" s="0" t="s">
        <x:v>23</x:v>
      </x:c>
      <x:c r="F6574" s="0" t="s">
        <x:v>26</x:v>
      </x:c>
      <x:c r="G6574" s="0" t="n">
        <x:v>116</x:v>
      </x:c>
      <x:c r="H6574" s="4" t="n">
        <x:v>177.84</x:v>
      </x:c>
      <x:c r="I6574" s="4" t="n">
        <x:v>116</x:v>
      </x:c>
      <x:c r="J6574" s="4" t="n">
        <x:v>1.52</x:v>
      </x:c>
      <x:c r="K6574" s="4">
        <x:f>I6574*J6574</x:f>
      </x:c>
      <x:c r="L6574" s="4" t="n">
        <x:v>245.301</x:v>
      </x:c>
      <x:c r="M6574" s="5">
        <x:f>J6574/2.498*100</x:f>
      </x:c>
      <x:c r="N6574" s="6">
        <x:f>M6574*L6574/100</x:f>
      </x:c>
      <x:c r="O6574" s="6">
        <x:f>H6574-N6574</x:f>
      </x:c>
    </x:row>
    <x:row r="6575" spans="1:25">
      <x:c r="A6575" s="0" t="s">
        <x:v>49</x:v>
      </x:c>
      <x:c r="B6575" s="0" t="n">
        <x:v>3530</x:v>
      </x:c>
      <x:c r="C6575" s="0" t="s">
        <x:v>21</x:v>
      </x:c>
      <x:c r="D6575" s="0" t="s">
        <x:v>22</x:v>
      </x:c>
      <x:c r="E6575" s="0" t="s">
        <x:v>23</x:v>
      </x:c>
      <x:c r="F6575" s="0" t="s">
        <x:v>20</x:v>
      </x:c>
      <x:c r="G6575" s="0" t="n">
        <x:v>117</x:v>
      </x:c>
      <x:c r="H6575" s="4" t="n">
        <x:v>43.384</x:v>
      </x:c>
      <x:c r="I6575" s="4" t="n">
        <x:v>117</x:v>
      </x:c>
      <x:c r="J6575" s="4" t="n">
        <x:v>0.371</x:v>
      </x:c>
      <x:c r="K6575" s="4">
        <x:f>I6575*J6575</x:f>
      </x:c>
      <x:c r="L6575" s="4" t="n">
        <x:v>241.815</x:v>
      </x:c>
      <x:c r="M6575" s="5">
        <x:f>J6575/2.863*100</x:f>
      </x:c>
      <x:c r="N6575" s="6">
        <x:f>M6575*L6575/100</x:f>
      </x:c>
      <x:c r="O6575" s="6">
        <x:f>H6575-N6575</x:f>
      </x:c>
    </x:row>
    <x:row r="6576" spans="1:25">
      <x:c r="A6576" s="0" t="s">
        <x:v>49</x:v>
      </x:c>
      <x:c r="B6576" s="0" t="n">
        <x:v>3530</x:v>
      </x:c>
      <x:c r="C6576" s="0" t="s">
        <x:v>21</x:v>
      </x:c>
      <x:c r="D6576" s="0" t="s">
        <x:v>22</x:v>
      </x:c>
      <x:c r="E6576" s="0" t="s">
        <x:v>23</x:v>
      </x:c>
      <x:c r="F6576" s="0" t="s">
        <x:v>20</x:v>
      </x:c>
      <x:c r="G6576" s="0" t="n">
        <x:v>117</x:v>
      </x:c>
      <x:c r="H6576" s="4" t="n">
        <x:v>39.897</x:v>
      </x:c>
      <x:c r="I6576" s="4" t="n">
        <x:v>117</x:v>
      </x:c>
      <x:c r="J6576" s="4" t="n">
        <x:v>0.341</x:v>
      </x:c>
      <x:c r="K6576" s="4">
        <x:f>I6576*J6576</x:f>
      </x:c>
      <x:c r="L6576" s="4" t="n">
        <x:v>241.815</x:v>
      </x:c>
      <x:c r="M6576" s="5">
        <x:f>J6576/2.863*100</x:f>
      </x:c>
      <x:c r="N6576" s="6">
        <x:f>M6576*L6576/100</x:f>
      </x:c>
      <x:c r="O6576" s="6">
        <x:f>H6576-N6576</x:f>
      </x:c>
    </x:row>
    <x:row r="6577" spans="1:25">
      <x:c r="A6577" s="0" t="s">
        <x:v>49</x:v>
      </x:c>
      <x:c r="B6577" s="0" t="n">
        <x:v>3530</x:v>
      </x:c>
      <x:c r="C6577" s="0" t="s">
        <x:v>21</x:v>
      </x:c>
      <x:c r="D6577" s="0" t="s">
        <x:v>22</x:v>
      </x:c>
      <x:c r="E6577" s="0" t="s">
        <x:v>23</x:v>
      </x:c>
      <x:c r="F6577" s="0" t="s">
        <x:v>20</x:v>
      </x:c>
      <x:c r="G6577" s="0" t="n">
        <x:v>117</x:v>
      </x:c>
      <x:c r="H6577" s="4" t="n">
        <x:v>43.384</x:v>
      </x:c>
      <x:c r="I6577" s="4" t="n">
        <x:v>117</x:v>
      </x:c>
      <x:c r="J6577" s="4" t="n">
        <x:v>0.371</x:v>
      </x:c>
      <x:c r="K6577" s="4">
        <x:f>I6577*J6577</x:f>
      </x:c>
      <x:c r="L6577" s="4" t="n">
        <x:v>241.815</x:v>
      </x:c>
      <x:c r="M6577" s="5">
        <x:f>J6577/2.863*100</x:f>
      </x:c>
      <x:c r="N6577" s="6">
        <x:f>M6577*L6577/100</x:f>
      </x:c>
      <x:c r="O6577" s="6">
        <x:f>H6577-N6577</x:f>
      </x:c>
    </x:row>
    <x:row r="6578" spans="1:25">
      <x:c r="A6578" s="0" t="s">
        <x:v>49</x:v>
      </x:c>
      <x:c r="B6578" s="0" t="n">
        <x:v>3530</x:v>
      </x:c>
      <x:c r="C6578" s="0" t="s">
        <x:v>21</x:v>
      </x:c>
      <x:c r="D6578" s="0" t="s">
        <x:v>28</x:v>
      </x:c>
      <x:c r="E6578" s="0" t="s">
        <x:v>19</x:v>
      </x:c>
      <x:c r="F6578" s="0" t="s">
        <x:v>26</x:v>
      </x:c>
      <x:c r="G6578" s="0" t="n">
        <x:v>117</x:v>
      </x:c>
      <x:c r="H6578" s="4" t="n">
        <x:v>30.43</x:v>
      </x:c>
      <x:c r="I6578" s="4" t="n">
        <x:v>117</x:v>
      </x:c>
      <x:c r="J6578" s="4" t="n">
        <x:v>0.26</x:v>
      </x:c>
      <x:c r="K6578" s="4">
        <x:f>I6578*J6578</x:f>
      </x:c>
      <x:c r="L6578" s="4" t="n">
        <x:v>241.815</x:v>
      </x:c>
      <x:c r="M6578" s="5">
        <x:f>J6578/2.863*100</x:f>
      </x:c>
      <x:c r="N6578" s="6">
        <x:f>M6578*L6578/100</x:f>
      </x:c>
      <x:c r="O6578" s="6">
        <x:f>H6578-N6578</x:f>
      </x:c>
    </x:row>
    <x:row r="6579" spans="1:25">
      <x:c r="A6579" s="0" t="s">
        <x:v>49</x:v>
      </x:c>
      <x:c r="B6579" s="0" t="n">
        <x:v>3530</x:v>
      </x:c>
      <x:c r="C6579" s="0" t="s">
        <x:v>21</x:v>
      </x:c>
      <x:c r="D6579" s="0" t="s">
        <x:v>28</x:v>
      </x:c>
      <x:c r="E6579" s="0" t="s">
        <x:v>23</x:v>
      </x:c>
      <x:c r="F6579" s="0" t="s">
        <x:v>26</x:v>
      </x:c>
      <x:c r="G6579" s="0" t="n">
        <x:v>117</x:v>
      </x:c>
      <x:c r="H6579" s="4" t="n">
        <x:v>177.84</x:v>
      </x:c>
      <x:c r="I6579" s="4" t="n">
        <x:v>117</x:v>
      </x:c>
      <x:c r="J6579" s="4" t="n">
        <x:v>1.52</x:v>
      </x:c>
      <x:c r="K6579" s="4">
        <x:f>I6579*J6579</x:f>
      </x:c>
      <x:c r="L6579" s="4" t="n">
        <x:v>241.815</x:v>
      </x:c>
      <x:c r="M6579" s="5">
        <x:f>J6579/2.863*100</x:f>
      </x:c>
      <x:c r="N6579" s="6">
        <x:f>M6579*L6579/100</x:f>
      </x:c>
      <x:c r="O6579" s="6">
        <x:f>H6579-N6579</x:f>
      </x:c>
    </x:row>
    <x:row r="6580" spans="1:25">
      <x:c r="A6580" s="0" t="s">
        <x:v>99</x:v>
      </x:c>
      <x:c r="B6580" s="0" t="n">
        <x:v>3533</x:v>
      </x:c>
      <x:c r="C6580" s="0" t="s">
        <x:v>21</x:v>
      </x:c>
      <x:c r="D6580" s="0" t="s">
        <x:v>22</x:v>
      </x:c>
      <x:c r="E6580" s="0" t="s">
        <x:v>23</x:v>
      </x:c>
      <x:c r="F6580" s="0" t="s">
        <x:v>20</x:v>
      </x:c>
      <x:c r="G6580" s="0" t="n">
        <x:v>25</x:v>
      </x:c>
      <x:c r="H6580" s="4" t="n">
        <x:v>8.525</x:v>
      </x:c>
      <x:c r="I6580" s="4" t="n">
        <x:v>25</x:v>
      </x:c>
      <x:c r="J6580" s="4" t="n">
        <x:v>0.341</x:v>
      </x:c>
      <x:c r="K6580" s="4">
        <x:f>I6580*J6580</x:f>
      </x:c>
      <x:c r="L6580" s="4" t="n">
        <x:v>52.006</x:v>
      </x:c>
      <x:c r="M6580" s="5">
        <x:f>J6580/5.591*100</x:f>
      </x:c>
      <x:c r="N6580" s="6">
        <x:f>M6580*L6580/100</x:f>
      </x:c>
      <x:c r="O6580" s="6">
        <x:f>H6580-N6580</x:f>
      </x:c>
    </x:row>
    <x:row r="6581" spans="1:25">
      <x:c r="A6581" s="0" t="s">
        <x:v>99</x:v>
      </x:c>
      <x:c r="B6581" s="0" t="n">
        <x:v>3533</x:v>
      </x:c>
      <x:c r="C6581" s="0" t="s">
        <x:v>21</x:v>
      </x:c>
      <x:c r="D6581" s="0" t="s">
        <x:v>22</x:v>
      </x:c>
      <x:c r="E6581" s="0" t="s">
        <x:v>23</x:v>
      </x:c>
      <x:c r="F6581" s="0" t="s">
        <x:v>20</x:v>
      </x:c>
      <x:c r="G6581" s="0" t="n">
        <x:v>25</x:v>
      </x:c>
      <x:c r="H6581" s="4" t="n">
        <x:v>43.384</x:v>
      </x:c>
      <x:c r="I6581" s="4" t="n">
        <x:v>25</x:v>
      </x:c>
      <x:c r="J6581" s="4" t="n">
        <x:v>1.735</x:v>
      </x:c>
      <x:c r="K6581" s="4">
        <x:f>I6581*J6581</x:f>
      </x:c>
      <x:c r="L6581" s="4" t="n">
        <x:v>52.006</x:v>
      </x:c>
      <x:c r="M6581" s="5">
        <x:f>J6581/5.591*100</x:f>
      </x:c>
      <x:c r="N6581" s="6">
        <x:f>M6581*L6581/100</x:f>
      </x:c>
      <x:c r="O6581" s="6">
        <x:f>H6581-N6581</x:f>
      </x:c>
    </x:row>
    <x:row r="6582" spans="1:25">
      <x:c r="A6582" s="0" t="s">
        <x:v>99</x:v>
      </x:c>
      <x:c r="B6582" s="0" t="n">
        <x:v>3533</x:v>
      </x:c>
      <x:c r="C6582" s="0" t="s">
        <x:v>21</x:v>
      </x:c>
      <x:c r="D6582" s="0" t="s">
        <x:v>22</x:v>
      </x:c>
      <x:c r="E6582" s="0" t="s">
        <x:v>23</x:v>
      </x:c>
      <x:c r="F6582" s="0" t="s">
        <x:v>20</x:v>
      </x:c>
      <x:c r="G6582" s="0" t="n">
        <x:v>25</x:v>
      </x:c>
      <x:c r="H6582" s="4" t="n">
        <x:v>43.384</x:v>
      </x:c>
      <x:c r="I6582" s="4" t="n">
        <x:v>25</x:v>
      </x:c>
      <x:c r="J6582" s="4" t="n">
        <x:v>1.735</x:v>
      </x:c>
      <x:c r="K6582" s="4">
        <x:f>I6582*J6582</x:f>
      </x:c>
      <x:c r="L6582" s="4" t="n">
        <x:v>52.006</x:v>
      </x:c>
      <x:c r="M6582" s="5">
        <x:f>J6582/5.591*100</x:f>
      </x:c>
      <x:c r="N6582" s="6">
        <x:f>M6582*L6582/100</x:f>
      </x:c>
      <x:c r="O6582" s="6">
        <x:f>H6582-N6582</x:f>
      </x:c>
    </x:row>
    <x:row r="6583" spans="1:25">
      <x:c r="A6583" s="0" t="s">
        <x:v>99</x:v>
      </x:c>
      <x:c r="B6583" s="0" t="n">
        <x:v>3533</x:v>
      </x:c>
      <x:c r="C6583" s="0" t="s">
        <x:v>21</x:v>
      </x:c>
      <x:c r="D6583" s="0" t="s">
        <x:v>28</x:v>
      </x:c>
      <x:c r="E6583" s="0" t="s">
        <x:v>19</x:v>
      </x:c>
      <x:c r="F6583" s="0" t="s">
        <x:v>26</x:v>
      </x:c>
      <x:c r="G6583" s="0" t="n">
        <x:v>25</x:v>
      </x:c>
      <x:c r="H6583" s="4" t="n">
        <x:v>6.5</x:v>
      </x:c>
      <x:c r="I6583" s="4" t="n">
        <x:v>25</x:v>
      </x:c>
      <x:c r="J6583" s="4" t="n">
        <x:v>0.26</x:v>
      </x:c>
      <x:c r="K6583" s="4">
        <x:f>I6583*J6583</x:f>
      </x:c>
      <x:c r="L6583" s="4" t="n">
        <x:v>52.006</x:v>
      </x:c>
      <x:c r="M6583" s="5">
        <x:f>J6583/5.591*100</x:f>
      </x:c>
      <x:c r="N6583" s="6">
        <x:f>M6583*L6583/100</x:f>
      </x:c>
      <x:c r="O6583" s="6">
        <x:f>H6583-N6583</x:f>
      </x:c>
    </x:row>
    <x:row r="6584" spans="1:25">
      <x:c r="A6584" s="0" t="s">
        <x:v>99</x:v>
      </x:c>
      <x:c r="B6584" s="0" t="n">
        <x:v>3533</x:v>
      </x:c>
      <x:c r="C6584" s="0" t="s">
        <x:v>21</x:v>
      </x:c>
      <x:c r="D6584" s="0" t="s">
        <x:v>28</x:v>
      </x:c>
      <x:c r="E6584" s="0" t="s">
        <x:v>23</x:v>
      </x:c>
      <x:c r="F6584" s="0" t="s">
        <x:v>26</x:v>
      </x:c>
      <x:c r="G6584" s="0" t="n">
        <x:v>25</x:v>
      </x:c>
      <x:c r="H6584" s="4" t="n">
        <x:v>38</x:v>
      </x:c>
      <x:c r="I6584" s="4" t="n">
        <x:v>25</x:v>
      </x:c>
      <x:c r="J6584" s="4" t="n">
        <x:v>1.52</x:v>
      </x:c>
      <x:c r="K6584" s="4">
        <x:f>I6584*J6584</x:f>
      </x:c>
      <x:c r="L6584" s="4" t="n">
        <x:v>52.006</x:v>
      </x:c>
      <x:c r="M6584" s="5">
        <x:f>J6584/5.591*100</x:f>
      </x:c>
      <x:c r="N6584" s="6">
        <x:f>M6584*L6584/100</x:f>
      </x:c>
      <x:c r="O6584" s="6">
        <x:f>H6584-N6584</x:f>
      </x:c>
    </x:row>
    <x:row r="6585" spans="1:25">
      <x:c r="A6585" s="0" t="s">
        <x:v>27</x:v>
      </x:c>
      <x:c r="B6585" s="0" t="n">
        <x:v>3540</x:v>
      </x:c>
      <x:c r="C6585" s="0" t="s">
        <x:v>21</x:v>
      </x:c>
      <x:c r="D6585" s="0" t="s">
        <x:v>22</x:v>
      </x:c>
      <x:c r="E6585" s="0" t="s">
        <x:v>23</x:v>
      </x:c>
      <x:c r="F6585" s="0" t="s">
        <x:v>20</x:v>
      </x:c>
      <x:c r="G6585" s="0" t="n">
        <x:v>117</x:v>
      </x:c>
      <x:c r="H6585" s="4" t="n">
        <x:v>43.384</x:v>
      </x:c>
      <x:c r="I6585" s="4" t="n">
        <x:v>117</x:v>
      </x:c>
      <x:c r="J6585" s="4" t="n">
        <x:v>0.371</x:v>
      </x:c>
      <x:c r="K6585" s="4">
        <x:f>I6585*J6585</x:f>
      </x:c>
      <x:c r="L6585" s="4" t="n">
        <x:v>209.724</x:v>
      </x:c>
      <x:c r="M6585" s="5">
        <x:f>J6585/3.234*100</x:f>
      </x:c>
      <x:c r="N6585" s="6">
        <x:f>M6585*L6585/100</x:f>
      </x:c>
      <x:c r="O6585" s="6">
        <x:f>H6585-N6585</x:f>
      </x:c>
    </x:row>
    <x:row r="6586" spans="1:25">
      <x:c r="A6586" s="0" t="s">
        <x:v>27</x:v>
      </x:c>
      <x:c r="B6586" s="0" t="n">
        <x:v>3540</x:v>
      </x:c>
      <x:c r="C6586" s="0" t="s">
        <x:v>21</x:v>
      </x:c>
      <x:c r="D6586" s="0" t="s">
        <x:v>22</x:v>
      </x:c>
      <x:c r="E6586" s="0" t="s">
        <x:v>23</x:v>
      </x:c>
      <x:c r="F6586" s="0" t="s">
        <x:v>20</x:v>
      </x:c>
      <x:c r="G6586" s="0" t="n">
        <x:v>117</x:v>
      </x:c>
      <x:c r="H6586" s="4" t="n">
        <x:v>39.897</x:v>
      </x:c>
      <x:c r="I6586" s="4" t="n">
        <x:v>117</x:v>
      </x:c>
      <x:c r="J6586" s="4" t="n">
        <x:v>0.341</x:v>
      </x:c>
      <x:c r="K6586" s="4">
        <x:f>I6586*J6586</x:f>
      </x:c>
      <x:c r="L6586" s="4" t="n">
        <x:v>209.724</x:v>
      </x:c>
      <x:c r="M6586" s="5">
        <x:f>J6586/3.234*100</x:f>
      </x:c>
      <x:c r="N6586" s="6">
        <x:f>M6586*L6586/100</x:f>
      </x:c>
      <x:c r="O6586" s="6">
        <x:f>H6586-N6586</x:f>
      </x:c>
    </x:row>
    <x:row r="6587" spans="1:25">
      <x:c r="A6587" s="0" t="s">
        <x:v>27</x:v>
      </x:c>
      <x:c r="B6587" s="0" t="n">
        <x:v>3540</x:v>
      </x:c>
      <x:c r="C6587" s="0" t="s">
        <x:v>21</x:v>
      </x:c>
      <x:c r="D6587" s="0" t="s">
        <x:v>22</x:v>
      </x:c>
      <x:c r="E6587" s="0" t="s">
        <x:v>23</x:v>
      </x:c>
      <x:c r="F6587" s="0" t="s">
        <x:v>20</x:v>
      </x:c>
      <x:c r="G6587" s="0" t="n">
        <x:v>117</x:v>
      </x:c>
      <x:c r="H6587" s="4" t="n">
        <x:v>43.384</x:v>
      </x:c>
      <x:c r="I6587" s="4" t="n">
        <x:v>117</x:v>
      </x:c>
      <x:c r="J6587" s="4" t="n">
        <x:v>0.371</x:v>
      </x:c>
      <x:c r="K6587" s="4">
        <x:f>I6587*J6587</x:f>
      </x:c>
      <x:c r="L6587" s="4" t="n">
        <x:v>209.724</x:v>
      </x:c>
      <x:c r="M6587" s="5">
        <x:f>J6587/3.234*100</x:f>
      </x:c>
      <x:c r="N6587" s="6">
        <x:f>M6587*L6587/100</x:f>
      </x:c>
      <x:c r="O6587" s="6">
        <x:f>H6587-N6587</x:f>
      </x:c>
    </x:row>
    <x:row r="6588" spans="1:25">
      <x:c r="A6588" s="0" t="s">
        <x:v>27</x:v>
      </x:c>
      <x:c r="B6588" s="0" t="n">
        <x:v>3540</x:v>
      </x:c>
      <x:c r="C6588" s="0" t="s">
        <x:v>21</x:v>
      </x:c>
      <x:c r="D6588" s="0" t="s">
        <x:v>22</x:v>
      </x:c>
      <x:c r="E6588" s="0" t="s">
        <x:v>23</x:v>
      </x:c>
      <x:c r="F6588" s="0" t="s">
        <x:v>20</x:v>
      </x:c>
      <x:c r="G6588" s="0" t="n">
        <x:v>117</x:v>
      </x:c>
      <x:c r="H6588" s="4" t="n">
        <x:v>43.384</x:v>
      </x:c>
      <x:c r="I6588" s="4" t="n">
        <x:v>117</x:v>
      </x:c>
      <x:c r="J6588" s="4" t="n">
        <x:v>0.371</x:v>
      </x:c>
      <x:c r="K6588" s="4">
        <x:f>I6588*J6588</x:f>
      </x:c>
      <x:c r="L6588" s="4" t="n">
        <x:v>209.724</x:v>
      </x:c>
      <x:c r="M6588" s="5">
        <x:f>J6588/3.234*100</x:f>
      </x:c>
      <x:c r="N6588" s="6">
        <x:f>M6588*L6588/100</x:f>
      </x:c>
      <x:c r="O6588" s="6">
        <x:f>H6588-N6588</x:f>
      </x:c>
    </x:row>
    <x:row r="6589" spans="1:25">
      <x:c r="A6589" s="0" t="s">
        <x:v>27</x:v>
      </x:c>
      <x:c r="B6589" s="0" t="n">
        <x:v>3540</x:v>
      </x:c>
      <x:c r="C6589" s="0" t="s">
        <x:v>21</x:v>
      </x:c>
      <x:c r="D6589" s="0" t="s">
        <x:v>28</x:v>
      </x:c>
      <x:c r="E6589" s="0" t="s">
        <x:v>19</x:v>
      </x:c>
      <x:c r="F6589" s="0" t="s">
        <x:v>26</x:v>
      </x:c>
      <x:c r="G6589" s="0" t="n">
        <x:v>117</x:v>
      </x:c>
      <x:c r="H6589" s="4" t="n">
        <x:v>30.424</x:v>
      </x:c>
      <x:c r="I6589" s="4" t="n">
        <x:v>117</x:v>
      </x:c>
      <x:c r="J6589" s="4" t="n">
        <x:v>0.26</x:v>
      </x:c>
      <x:c r="K6589" s="4">
        <x:f>I6589*J6589</x:f>
      </x:c>
      <x:c r="L6589" s="4" t="n">
        <x:v>209.724</x:v>
      </x:c>
      <x:c r="M6589" s="5">
        <x:f>J6589/3.234*100</x:f>
      </x:c>
      <x:c r="N6589" s="6">
        <x:f>M6589*L6589/100</x:f>
      </x:c>
      <x:c r="O6589" s="6">
        <x:f>H6589-N6589</x:f>
      </x:c>
    </x:row>
    <x:row r="6590" spans="1:25">
      <x:c r="A6590" s="0" t="s">
        <x:v>27</x:v>
      </x:c>
      <x:c r="B6590" s="0" t="n">
        <x:v>3540</x:v>
      </x:c>
      <x:c r="C6590" s="0" t="s">
        <x:v>21</x:v>
      </x:c>
      <x:c r="D6590" s="0" t="s">
        <x:v>28</x:v>
      </x:c>
      <x:c r="E6590" s="0" t="s">
        <x:v>23</x:v>
      </x:c>
      <x:c r="F6590" s="0" t="s">
        <x:v>26</x:v>
      </x:c>
      <x:c r="G6590" s="0" t="n">
        <x:v>117</x:v>
      </x:c>
      <x:c r="H6590" s="4" t="n">
        <x:v>177.84</x:v>
      </x:c>
      <x:c r="I6590" s="4" t="n">
        <x:v>117</x:v>
      </x:c>
      <x:c r="J6590" s="4" t="n">
        <x:v>1.52</x:v>
      </x:c>
      <x:c r="K6590" s="4">
        <x:f>I6590*J6590</x:f>
      </x:c>
      <x:c r="L6590" s="4" t="n">
        <x:v>209.724</x:v>
      </x:c>
      <x:c r="M6590" s="5">
        <x:f>J6590/3.234*100</x:f>
      </x:c>
      <x:c r="N6590" s="6">
        <x:f>M6590*L6590/100</x:f>
      </x:c>
      <x:c r="O6590" s="6">
        <x:f>H6590-N6590</x:f>
      </x:c>
    </x:row>
    <x:row r="6591" spans="1:25">
      <x:c r="A6591" s="0" t="s">
        <x:v>110</x:v>
      </x:c>
      <x:c r="B6591" s="0" t="n">
        <x:v>3541</x:v>
      </x:c>
      <x:c r="C6591" s="0" t="s">
        <x:v>21</x:v>
      </x:c>
      <x:c r="D6591" s="0" t="s">
        <x:v>22</x:v>
      </x:c>
      <x:c r="E6591" s="0" t="s">
        <x:v>23</x:v>
      </x:c>
      <x:c r="F6591" s="0" t="s">
        <x:v>20</x:v>
      </x:c>
      <x:c r="G6591" s="0" t="n">
        <x:v>117</x:v>
      </x:c>
      <x:c r="H6591" s="4" t="n">
        <x:v>43.384</x:v>
      </x:c>
      <x:c r="I6591" s="4" t="n">
        <x:v>117</x:v>
      </x:c>
      <x:c r="J6591" s="4" t="n">
        <x:v>0.371</x:v>
      </x:c>
      <x:c r="K6591" s="4">
        <x:f>I6591*J6591</x:f>
      </x:c>
      <x:c r="L6591" s="4" t="n">
        <x:v>249.009</x:v>
      </x:c>
      <x:c r="M6591" s="5">
        <x:f>J6591/3.605*100</x:f>
      </x:c>
      <x:c r="N6591" s="6">
        <x:f>M6591*L6591/100</x:f>
      </x:c>
      <x:c r="O6591" s="6">
        <x:f>H6591-N6591</x:f>
      </x:c>
    </x:row>
    <x:row r="6592" spans="1:25">
      <x:c r="A6592" s="0" t="s">
        <x:v>110</x:v>
      </x:c>
      <x:c r="B6592" s="0" t="n">
        <x:v>3541</x:v>
      </x:c>
      <x:c r="C6592" s="0" t="s">
        <x:v>21</x:v>
      </x:c>
      <x:c r="D6592" s="0" t="s">
        <x:v>22</x:v>
      </x:c>
      <x:c r="E6592" s="0" t="s">
        <x:v>23</x:v>
      </x:c>
      <x:c r="F6592" s="0" t="s">
        <x:v>20</x:v>
      </x:c>
      <x:c r="G6592" s="0" t="n">
        <x:v>117</x:v>
      </x:c>
      <x:c r="H6592" s="4" t="n">
        <x:v>43.384</x:v>
      </x:c>
      <x:c r="I6592" s="4" t="n">
        <x:v>117</x:v>
      </x:c>
      <x:c r="J6592" s="4" t="n">
        <x:v>0.371</x:v>
      </x:c>
      <x:c r="K6592" s="4">
        <x:f>I6592*J6592</x:f>
      </x:c>
      <x:c r="L6592" s="4" t="n">
        <x:v>249.009</x:v>
      </x:c>
      <x:c r="M6592" s="5">
        <x:f>J6592/3.605*100</x:f>
      </x:c>
      <x:c r="N6592" s="6">
        <x:f>M6592*L6592/100</x:f>
      </x:c>
      <x:c r="O6592" s="6">
        <x:f>H6592-N6592</x:f>
      </x:c>
    </x:row>
    <x:row r="6593" spans="1:25">
      <x:c r="A6593" s="0" t="s">
        <x:v>110</x:v>
      </x:c>
      <x:c r="B6593" s="0" t="n">
        <x:v>3541</x:v>
      </x:c>
      <x:c r="C6593" s="0" t="s">
        <x:v>21</x:v>
      </x:c>
      <x:c r="D6593" s="0" t="s">
        <x:v>22</x:v>
      </x:c>
      <x:c r="E6593" s="0" t="s">
        <x:v>23</x:v>
      </x:c>
      <x:c r="F6593" s="0" t="s">
        <x:v>20</x:v>
      </x:c>
      <x:c r="G6593" s="0" t="n">
        <x:v>117</x:v>
      </x:c>
      <x:c r="H6593" s="4" t="n">
        <x:v>43.384</x:v>
      </x:c>
      <x:c r="I6593" s="4" t="n">
        <x:v>117</x:v>
      </x:c>
      <x:c r="J6593" s="4" t="n">
        <x:v>0.371</x:v>
      </x:c>
      <x:c r="K6593" s="4">
        <x:f>I6593*J6593</x:f>
      </x:c>
      <x:c r="L6593" s="4" t="n">
        <x:v>249.009</x:v>
      </x:c>
      <x:c r="M6593" s="5">
        <x:f>J6593/3.605*100</x:f>
      </x:c>
      <x:c r="N6593" s="6">
        <x:f>M6593*L6593/100</x:f>
      </x:c>
      <x:c r="O6593" s="6">
        <x:f>H6593-N6593</x:f>
      </x:c>
    </x:row>
    <x:row r="6594" spans="1:25">
      <x:c r="A6594" s="0" t="s">
        <x:v>110</x:v>
      </x:c>
      <x:c r="B6594" s="0" t="n">
        <x:v>3541</x:v>
      </x:c>
      <x:c r="C6594" s="0" t="s">
        <x:v>21</x:v>
      </x:c>
      <x:c r="D6594" s="0" t="s">
        <x:v>22</x:v>
      </x:c>
      <x:c r="E6594" s="0" t="s">
        <x:v>23</x:v>
      </x:c>
      <x:c r="F6594" s="0" t="s">
        <x:v>20</x:v>
      </x:c>
      <x:c r="G6594" s="0" t="n">
        <x:v>117</x:v>
      </x:c>
      <x:c r="H6594" s="4" t="n">
        <x:v>43.384</x:v>
      </x:c>
      <x:c r="I6594" s="4" t="n">
        <x:v>117</x:v>
      </x:c>
      <x:c r="J6594" s="4" t="n">
        <x:v>0.371</x:v>
      </x:c>
      <x:c r="K6594" s="4">
        <x:f>I6594*J6594</x:f>
      </x:c>
      <x:c r="L6594" s="4" t="n">
        <x:v>249.009</x:v>
      </x:c>
      <x:c r="M6594" s="5">
        <x:f>J6594/3.605*100</x:f>
      </x:c>
      <x:c r="N6594" s="6">
        <x:f>M6594*L6594/100</x:f>
      </x:c>
      <x:c r="O6594" s="6">
        <x:f>H6594-N6594</x:f>
      </x:c>
    </x:row>
    <x:row r="6595" spans="1:25">
      <x:c r="A6595" s="0" t="s">
        <x:v>110</x:v>
      </x:c>
      <x:c r="B6595" s="0" t="n">
        <x:v>3541</x:v>
      </x:c>
      <x:c r="C6595" s="0" t="s">
        <x:v>21</x:v>
      </x:c>
      <x:c r="D6595" s="0" t="s">
        <x:v>22</x:v>
      </x:c>
      <x:c r="E6595" s="0" t="s">
        <x:v>23</x:v>
      </x:c>
      <x:c r="F6595" s="0" t="s">
        <x:v>20</x:v>
      </x:c>
      <x:c r="G6595" s="0" t="n">
        <x:v>117</x:v>
      </x:c>
      <x:c r="H6595" s="4" t="n">
        <x:v>39.897</x:v>
      </x:c>
      <x:c r="I6595" s="4" t="n">
        <x:v>117</x:v>
      </x:c>
      <x:c r="J6595" s="4" t="n">
        <x:v>0.341</x:v>
      </x:c>
      <x:c r="K6595" s="4">
        <x:f>I6595*J6595</x:f>
      </x:c>
      <x:c r="L6595" s="4" t="n">
        <x:v>249.009</x:v>
      </x:c>
      <x:c r="M6595" s="5">
        <x:f>J6595/3.605*100</x:f>
      </x:c>
      <x:c r="N6595" s="6">
        <x:f>M6595*L6595/100</x:f>
      </x:c>
      <x:c r="O6595" s="6">
        <x:f>H6595-N6595</x:f>
      </x:c>
    </x:row>
    <x:row r="6596" spans="1:25">
      <x:c r="A6596" s="0" t="s">
        <x:v>110</x:v>
      </x:c>
      <x:c r="B6596" s="0" t="n">
        <x:v>3541</x:v>
      </x:c>
      <x:c r="C6596" s="0" t="s">
        <x:v>21</x:v>
      </x:c>
      <x:c r="D6596" s="0" t="s">
        <x:v>28</x:v>
      </x:c>
      <x:c r="E6596" s="0" t="s">
        <x:v>19</x:v>
      </x:c>
      <x:c r="F6596" s="0" t="s">
        <x:v>26</x:v>
      </x:c>
      <x:c r="G6596" s="0" t="n">
        <x:v>117</x:v>
      </x:c>
      <x:c r="H6596" s="4" t="n">
        <x:v>30.426</x:v>
      </x:c>
      <x:c r="I6596" s="4" t="n">
        <x:v>117</x:v>
      </x:c>
      <x:c r="J6596" s="4" t="n">
        <x:v>0.26</x:v>
      </x:c>
      <x:c r="K6596" s="4">
        <x:f>I6596*J6596</x:f>
      </x:c>
      <x:c r="L6596" s="4" t="n">
        <x:v>249.009</x:v>
      </x:c>
      <x:c r="M6596" s="5">
        <x:f>J6596/3.605*100</x:f>
      </x:c>
      <x:c r="N6596" s="6">
        <x:f>M6596*L6596/100</x:f>
      </x:c>
      <x:c r="O6596" s="6">
        <x:f>H6596-N6596</x:f>
      </x:c>
    </x:row>
    <x:row r="6597" spans="1:25">
      <x:c r="A6597" s="0" t="s">
        <x:v>110</x:v>
      </x:c>
      <x:c r="B6597" s="0" t="n">
        <x:v>3541</x:v>
      </x:c>
      <x:c r="C6597" s="0" t="s">
        <x:v>21</x:v>
      </x:c>
      <x:c r="D6597" s="0" t="s">
        <x:v>28</x:v>
      </x:c>
      <x:c r="E6597" s="0" t="s">
        <x:v>23</x:v>
      </x:c>
      <x:c r="F6597" s="0" t="s">
        <x:v>26</x:v>
      </x:c>
      <x:c r="G6597" s="0" t="n">
        <x:v>117</x:v>
      </x:c>
      <x:c r="H6597" s="4" t="n">
        <x:v>177.84</x:v>
      </x:c>
      <x:c r="I6597" s="4" t="n">
        <x:v>117</x:v>
      </x:c>
      <x:c r="J6597" s="4" t="n">
        <x:v>1.52</x:v>
      </x:c>
      <x:c r="K6597" s="4">
        <x:f>I6597*J6597</x:f>
      </x:c>
      <x:c r="L6597" s="4" t="n">
        <x:v>249.009</x:v>
      </x:c>
      <x:c r="M6597" s="5">
        <x:f>J6597/3.605*100</x:f>
      </x:c>
      <x:c r="N6597" s="6">
        <x:f>M6597*L6597/100</x:f>
      </x:c>
      <x:c r="O6597" s="6">
        <x:f>H6597-N6597</x:f>
      </x:c>
    </x:row>
    <x:row r="6598" spans="1:25">
      <x:c r="A6598" s="0" t="s">
        <x:v>99</x:v>
      </x:c>
      <x:c r="B6598" s="0" t="n">
        <x:v>3542</x:v>
      </x:c>
      <x:c r="C6598" s="0" t="s">
        <x:v>21</x:v>
      </x:c>
      <x:c r="D6598" s="0" t="s">
        <x:v>22</x:v>
      </x:c>
      <x:c r="E6598" s="0" t="s">
        <x:v>23</x:v>
      </x:c>
      <x:c r="F6598" s="0" t="s">
        <x:v>20</x:v>
      </x:c>
      <x:c r="G6598" s="0" t="n">
        <x:v>117</x:v>
      </x:c>
      <x:c r="H6598" s="4" t="n">
        <x:v>43.384</x:v>
      </x:c>
      <x:c r="I6598" s="4" t="n">
        <x:v>117</x:v>
      </x:c>
      <x:c r="J6598" s="4" t="n">
        <x:v>0.371</x:v>
      </x:c>
      <x:c r="K6598" s="4">
        <x:f>I6598*J6598</x:f>
      </x:c>
      <x:c r="L6598" s="4" t="n">
        <x:v>185.314</x:v>
      </x:c>
      <x:c r="M6598" s="5">
        <x:f>J6598/3.234*100</x:f>
      </x:c>
      <x:c r="N6598" s="6">
        <x:f>M6598*L6598/100</x:f>
      </x:c>
      <x:c r="O6598" s="6">
        <x:f>H6598-N6598</x:f>
      </x:c>
    </x:row>
    <x:row r="6599" spans="1:25">
      <x:c r="A6599" s="0" t="s">
        <x:v>99</x:v>
      </x:c>
      <x:c r="B6599" s="0" t="n">
        <x:v>3542</x:v>
      </x:c>
      <x:c r="C6599" s="0" t="s">
        <x:v>21</x:v>
      </x:c>
      <x:c r="D6599" s="0" t="s">
        <x:v>22</x:v>
      </x:c>
      <x:c r="E6599" s="0" t="s">
        <x:v>23</x:v>
      </x:c>
      <x:c r="F6599" s="0" t="s">
        <x:v>20</x:v>
      </x:c>
      <x:c r="G6599" s="0" t="n">
        <x:v>117</x:v>
      </x:c>
      <x:c r="H6599" s="4" t="n">
        <x:v>43.384</x:v>
      </x:c>
      <x:c r="I6599" s="4" t="n">
        <x:v>117</x:v>
      </x:c>
      <x:c r="J6599" s="4" t="n">
        <x:v>0.371</x:v>
      </x:c>
      <x:c r="K6599" s="4">
        <x:f>I6599*J6599</x:f>
      </x:c>
      <x:c r="L6599" s="4" t="n">
        <x:v>185.314</x:v>
      </x:c>
      <x:c r="M6599" s="5">
        <x:f>J6599/3.234*100</x:f>
      </x:c>
      <x:c r="N6599" s="6">
        <x:f>M6599*L6599/100</x:f>
      </x:c>
      <x:c r="O6599" s="6">
        <x:f>H6599-N6599</x:f>
      </x:c>
    </x:row>
    <x:row r="6600" spans="1:25">
      <x:c r="A6600" s="0" t="s">
        <x:v>99</x:v>
      </x:c>
      <x:c r="B6600" s="0" t="n">
        <x:v>3542</x:v>
      </x:c>
      <x:c r="C6600" s="0" t="s">
        <x:v>21</x:v>
      </x:c>
      <x:c r="D6600" s="0" t="s">
        <x:v>22</x:v>
      </x:c>
      <x:c r="E6600" s="0" t="s">
        <x:v>23</x:v>
      </x:c>
      <x:c r="F6600" s="0" t="s">
        <x:v>20</x:v>
      </x:c>
      <x:c r="G6600" s="0" t="n">
        <x:v>117</x:v>
      </x:c>
      <x:c r="H6600" s="4" t="n">
        <x:v>39.897</x:v>
      </x:c>
      <x:c r="I6600" s="4" t="n">
        <x:v>117</x:v>
      </x:c>
      <x:c r="J6600" s="4" t="n">
        <x:v>0.341</x:v>
      </x:c>
      <x:c r="K6600" s="4">
        <x:f>I6600*J6600</x:f>
      </x:c>
      <x:c r="L6600" s="4" t="n">
        <x:v>185.314</x:v>
      </x:c>
      <x:c r="M6600" s="5">
        <x:f>J6600/3.234*100</x:f>
      </x:c>
      <x:c r="N6600" s="6">
        <x:f>M6600*L6600/100</x:f>
      </x:c>
      <x:c r="O6600" s="6">
        <x:f>H6600-N6600</x:f>
      </x:c>
    </x:row>
    <x:row r="6601" spans="1:25">
      <x:c r="A6601" s="0" t="s">
        <x:v>99</x:v>
      </x:c>
      <x:c r="B6601" s="0" t="n">
        <x:v>3542</x:v>
      </x:c>
      <x:c r="C6601" s="0" t="s">
        <x:v>21</x:v>
      </x:c>
      <x:c r="D6601" s="0" t="s">
        <x:v>22</x:v>
      </x:c>
      <x:c r="E6601" s="0" t="s">
        <x:v>23</x:v>
      </x:c>
      <x:c r="F6601" s="0" t="s">
        <x:v>20</x:v>
      </x:c>
      <x:c r="G6601" s="0" t="n">
        <x:v>117</x:v>
      </x:c>
      <x:c r="H6601" s="4" t="n">
        <x:v>43.384</x:v>
      </x:c>
      <x:c r="I6601" s="4" t="n">
        <x:v>117</x:v>
      </x:c>
      <x:c r="J6601" s="4" t="n">
        <x:v>0.371</x:v>
      </x:c>
      <x:c r="K6601" s="4">
        <x:f>I6601*J6601</x:f>
      </x:c>
      <x:c r="L6601" s="4" t="n">
        <x:v>185.314</x:v>
      </x:c>
      <x:c r="M6601" s="5">
        <x:f>J6601/3.234*100</x:f>
      </x:c>
      <x:c r="N6601" s="6">
        <x:f>M6601*L6601/100</x:f>
      </x:c>
      <x:c r="O6601" s="6">
        <x:f>H6601-N6601</x:f>
      </x:c>
    </x:row>
    <x:row r="6602" spans="1:25">
      <x:c r="A6602" s="0" t="s">
        <x:v>99</x:v>
      </x:c>
      <x:c r="B6602" s="0" t="n">
        <x:v>3542</x:v>
      </x:c>
      <x:c r="C6602" s="0" t="s">
        <x:v>21</x:v>
      </x:c>
      <x:c r="D6602" s="0" t="s">
        <x:v>28</x:v>
      </x:c>
      <x:c r="E6602" s="0" t="s">
        <x:v>19</x:v>
      </x:c>
      <x:c r="F6602" s="0" t="s">
        <x:v>26</x:v>
      </x:c>
      <x:c r="G6602" s="0" t="n">
        <x:v>117</x:v>
      </x:c>
      <x:c r="H6602" s="4" t="n">
        <x:v>30.426</x:v>
      </x:c>
      <x:c r="I6602" s="4" t="n">
        <x:v>117</x:v>
      </x:c>
      <x:c r="J6602" s="4" t="n">
        <x:v>0.26</x:v>
      </x:c>
      <x:c r="K6602" s="4">
        <x:f>I6602*J6602</x:f>
      </x:c>
      <x:c r="L6602" s="4" t="n">
        <x:v>185.314</x:v>
      </x:c>
      <x:c r="M6602" s="5">
        <x:f>J6602/3.234*100</x:f>
      </x:c>
      <x:c r="N6602" s="6">
        <x:f>M6602*L6602/100</x:f>
      </x:c>
      <x:c r="O6602" s="6">
        <x:f>H6602-N6602</x:f>
      </x:c>
    </x:row>
    <x:row r="6603" spans="1:25">
      <x:c r="A6603" s="0" t="s">
        <x:v>99</x:v>
      </x:c>
      <x:c r="B6603" s="0" t="n">
        <x:v>3542</x:v>
      </x:c>
      <x:c r="C6603" s="0" t="s">
        <x:v>21</x:v>
      </x:c>
      <x:c r="D6603" s="0" t="s">
        <x:v>28</x:v>
      </x:c>
      <x:c r="E6603" s="0" t="s">
        <x:v>23</x:v>
      </x:c>
      <x:c r="F6603" s="0" t="s">
        <x:v>26</x:v>
      </x:c>
      <x:c r="G6603" s="0" t="n">
        <x:v>117</x:v>
      </x:c>
      <x:c r="H6603" s="4" t="n">
        <x:v>177.84</x:v>
      </x:c>
      <x:c r="I6603" s="4" t="n">
        <x:v>117</x:v>
      </x:c>
      <x:c r="J6603" s="4" t="n">
        <x:v>1.52</x:v>
      </x:c>
      <x:c r="K6603" s="4">
        <x:f>I6603*J6603</x:f>
      </x:c>
      <x:c r="L6603" s="4" t="n">
        <x:v>185.314</x:v>
      </x:c>
      <x:c r="M6603" s="5">
        <x:f>J6603/3.234*100</x:f>
      </x:c>
      <x:c r="N6603" s="6">
        <x:f>M6603*L6603/100</x:f>
      </x:c>
      <x:c r="O6603" s="6">
        <x:f>H6603-N6603</x:f>
      </x:c>
    </x:row>
    <x:row r="6604" spans="1:25">
      <x:c r="A6604" s="0" t="s">
        <x:v>112</x:v>
      </x:c>
      <x:c r="B6604" s="0" t="n">
        <x:v>3543</x:v>
      </x:c>
      <x:c r="C6604" s="0" t="s">
        <x:v>21</x:v>
      </x:c>
      <x:c r="D6604" s="0" t="s">
        <x:v>22</x:v>
      </x:c>
      <x:c r="E6604" s="0" t="s">
        <x:v>23</x:v>
      </x:c>
      <x:c r="F6604" s="0" t="s">
        <x:v>20</x:v>
      </x:c>
      <x:c r="G6604" s="0" t="n">
        <x:v>117</x:v>
      </x:c>
      <x:c r="H6604" s="4" t="n">
        <x:v>43.384</x:v>
      </x:c>
      <x:c r="I6604" s="4" t="n">
        <x:v>117</x:v>
      </x:c>
      <x:c r="J6604" s="4" t="n">
        <x:v>0.371</x:v>
      </x:c>
      <x:c r="K6604" s="4">
        <x:f>I6604*J6604</x:f>
      </x:c>
      <x:c r="L6604" s="4" t="n">
        <x:v>257.584</x:v>
      </x:c>
      <x:c r="M6604" s="5">
        <x:f>J6604/3.234*100</x:f>
      </x:c>
      <x:c r="N6604" s="6">
        <x:f>M6604*L6604/100</x:f>
      </x:c>
      <x:c r="O6604" s="6">
        <x:f>H6604-N6604</x:f>
      </x:c>
    </x:row>
    <x:row r="6605" spans="1:25">
      <x:c r="A6605" s="0" t="s">
        <x:v>112</x:v>
      </x:c>
      <x:c r="B6605" s="0" t="n">
        <x:v>3543</x:v>
      </x:c>
      <x:c r="C6605" s="0" t="s">
        <x:v>21</x:v>
      </x:c>
      <x:c r="D6605" s="0" t="s">
        <x:v>22</x:v>
      </x:c>
      <x:c r="E6605" s="0" t="s">
        <x:v>23</x:v>
      </x:c>
      <x:c r="F6605" s="0" t="s">
        <x:v>20</x:v>
      </x:c>
      <x:c r="G6605" s="0" t="n">
        <x:v>117</x:v>
      </x:c>
      <x:c r="H6605" s="4" t="n">
        <x:v>43.384</x:v>
      </x:c>
      <x:c r="I6605" s="4" t="n">
        <x:v>117</x:v>
      </x:c>
      <x:c r="J6605" s="4" t="n">
        <x:v>0.371</x:v>
      </x:c>
      <x:c r="K6605" s="4">
        <x:f>I6605*J6605</x:f>
      </x:c>
      <x:c r="L6605" s="4" t="n">
        <x:v>257.584</x:v>
      </x:c>
      <x:c r="M6605" s="5">
        <x:f>J6605/3.234*100</x:f>
      </x:c>
      <x:c r="N6605" s="6">
        <x:f>M6605*L6605/100</x:f>
      </x:c>
      <x:c r="O6605" s="6">
        <x:f>H6605-N6605</x:f>
      </x:c>
    </x:row>
    <x:row r="6606" spans="1:25">
      <x:c r="A6606" s="0" t="s">
        <x:v>112</x:v>
      </x:c>
      <x:c r="B6606" s="0" t="n">
        <x:v>3543</x:v>
      </x:c>
      <x:c r="C6606" s="0" t="s">
        <x:v>21</x:v>
      </x:c>
      <x:c r="D6606" s="0" t="s">
        <x:v>22</x:v>
      </x:c>
      <x:c r="E6606" s="0" t="s">
        <x:v>23</x:v>
      </x:c>
      <x:c r="F6606" s="0" t="s">
        <x:v>20</x:v>
      </x:c>
      <x:c r="G6606" s="0" t="n">
        <x:v>117</x:v>
      </x:c>
      <x:c r="H6606" s="4" t="n">
        <x:v>43.384</x:v>
      </x:c>
      <x:c r="I6606" s="4" t="n">
        <x:v>117</x:v>
      </x:c>
      <x:c r="J6606" s="4" t="n">
        <x:v>0.371</x:v>
      </x:c>
      <x:c r="K6606" s="4">
        <x:f>I6606*J6606</x:f>
      </x:c>
      <x:c r="L6606" s="4" t="n">
        <x:v>257.584</x:v>
      </x:c>
      <x:c r="M6606" s="5">
        <x:f>J6606/3.234*100</x:f>
      </x:c>
      <x:c r="N6606" s="6">
        <x:f>M6606*L6606/100</x:f>
      </x:c>
      <x:c r="O6606" s="6">
        <x:f>H6606-N6606</x:f>
      </x:c>
    </x:row>
    <x:row r="6607" spans="1:25">
      <x:c r="A6607" s="0" t="s">
        <x:v>112</x:v>
      </x:c>
      <x:c r="B6607" s="0" t="n">
        <x:v>3543</x:v>
      </x:c>
      <x:c r="C6607" s="0" t="s">
        <x:v>21</x:v>
      </x:c>
      <x:c r="D6607" s="0" t="s">
        <x:v>22</x:v>
      </x:c>
      <x:c r="E6607" s="0" t="s">
        <x:v>23</x:v>
      </x:c>
      <x:c r="F6607" s="0" t="s">
        <x:v>20</x:v>
      </x:c>
      <x:c r="G6607" s="0" t="n">
        <x:v>117</x:v>
      </x:c>
      <x:c r="H6607" s="4" t="n">
        <x:v>39.897</x:v>
      </x:c>
      <x:c r="I6607" s="4" t="n">
        <x:v>117</x:v>
      </x:c>
      <x:c r="J6607" s="4" t="n">
        <x:v>0.341</x:v>
      </x:c>
      <x:c r="K6607" s="4">
        <x:f>I6607*J6607</x:f>
      </x:c>
      <x:c r="L6607" s="4" t="n">
        <x:v>257.584</x:v>
      </x:c>
      <x:c r="M6607" s="5">
        <x:f>J6607/3.234*100</x:f>
      </x:c>
      <x:c r="N6607" s="6">
        <x:f>M6607*L6607/100</x:f>
      </x:c>
      <x:c r="O6607" s="6">
        <x:f>H6607-N6607</x:f>
      </x:c>
    </x:row>
    <x:row r="6608" spans="1:25">
      <x:c r="A6608" s="0" t="s">
        <x:v>112</x:v>
      </x:c>
      <x:c r="B6608" s="0" t="n">
        <x:v>3543</x:v>
      </x:c>
      <x:c r="C6608" s="0" t="s">
        <x:v>21</x:v>
      </x:c>
      <x:c r="D6608" s="0" t="s">
        <x:v>28</x:v>
      </x:c>
      <x:c r="E6608" s="0" t="s">
        <x:v>19</x:v>
      </x:c>
      <x:c r="F6608" s="0" t="s">
        <x:v>26</x:v>
      </x:c>
      <x:c r="G6608" s="0" t="n">
        <x:v>117</x:v>
      </x:c>
      <x:c r="H6608" s="4" t="n">
        <x:v>30.423</x:v>
      </x:c>
      <x:c r="I6608" s="4" t="n">
        <x:v>117</x:v>
      </x:c>
      <x:c r="J6608" s="4" t="n">
        <x:v>0.26</x:v>
      </x:c>
      <x:c r="K6608" s="4">
        <x:f>I6608*J6608</x:f>
      </x:c>
      <x:c r="L6608" s="4" t="n">
        <x:v>257.584</x:v>
      </x:c>
      <x:c r="M6608" s="5">
        <x:f>J6608/3.234*100</x:f>
      </x:c>
      <x:c r="N6608" s="6">
        <x:f>M6608*L6608/100</x:f>
      </x:c>
      <x:c r="O6608" s="6">
        <x:f>H6608-N6608</x:f>
      </x:c>
    </x:row>
    <x:row r="6609" spans="1:25">
      <x:c r="A6609" s="0" t="s">
        <x:v>112</x:v>
      </x:c>
      <x:c r="B6609" s="0" t="n">
        <x:v>3543</x:v>
      </x:c>
      <x:c r="C6609" s="0" t="s">
        <x:v>21</x:v>
      </x:c>
      <x:c r="D6609" s="0" t="s">
        <x:v>28</x:v>
      </x:c>
      <x:c r="E6609" s="0" t="s">
        <x:v>23</x:v>
      </x:c>
      <x:c r="F6609" s="0" t="s">
        <x:v>26</x:v>
      </x:c>
      <x:c r="G6609" s="0" t="n">
        <x:v>117</x:v>
      </x:c>
      <x:c r="H6609" s="4" t="n">
        <x:v>177.84</x:v>
      </x:c>
      <x:c r="I6609" s="4" t="n">
        <x:v>117</x:v>
      </x:c>
      <x:c r="J6609" s="4" t="n">
        <x:v>1.52</x:v>
      </x:c>
      <x:c r="K6609" s="4">
        <x:f>I6609*J6609</x:f>
      </x:c>
      <x:c r="L6609" s="4" t="n">
        <x:v>257.584</x:v>
      </x:c>
      <x:c r="M6609" s="5">
        <x:f>J6609/3.234*100</x:f>
      </x:c>
      <x:c r="N6609" s="6">
        <x:f>M6609*L6609/100</x:f>
      </x:c>
      <x:c r="O6609" s="6">
        <x:f>H6609-N6609</x:f>
      </x:c>
    </x:row>
    <x:row r="6610" spans="1:25">
      <x:c r="A6610" s="0" t="s">
        <x:v>146</x:v>
      </x:c>
      <x:c r="B6610" s="0" t="n">
        <x:v>3544</x:v>
      </x:c>
      <x:c r="C6610" s="0" t="s">
        <x:v>21</x:v>
      </x:c>
      <x:c r="D6610" s="0" t="s">
        <x:v>22</x:v>
      </x:c>
      <x:c r="E6610" s="0" t="s">
        <x:v>23</x:v>
      </x:c>
      <x:c r="F6610" s="0" t="s">
        <x:v>20</x:v>
      </x:c>
      <x:c r="G6610" s="0" t="n">
        <x:v>117</x:v>
      </x:c>
      <x:c r="H6610" s="4" t="n">
        <x:v>43.384</x:v>
      </x:c>
      <x:c r="I6610" s="4" t="n">
        <x:v>117</x:v>
      </x:c>
      <x:c r="J6610" s="4" t="n">
        <x:v>0.371</x:v>
      </x:c>
      <x:c r="K6610" s="4">
        <x:f>I6610*J6610</x:f>
      </x:c>
      <x:c r="L6610" s="4" t="n">
        <x:v>248.138</x:v>
      </x:c>
      <x:c r="M6610" s="5">
        <x:f>J6610/3.234*100</x:f>
      </x:c>
      <x:c r="N6610" s="6">
        <x:f>M6610*L6610/100</x:f>
      </x:c>
      <x:c r="O6610" s="6">
        <x:f>H6610-N6610</x:f>
      </x:c>
    </x:row>
    <x:row r="6611" spans="1:25">
      <x:c r="A6611" s="0" t="s">
        <x:v>146</x:v>
      </x:c>
      <x:c r="B6611" s="0" t="n">
        <x:v>3544</x:v>
      </x:c>
      <x:c r="C6611" s="0" t="s">
        <x:v>21</x:v>
      </x:c>
      <x:c r="D6611" s="0" t="s">
        <x:v>22</x:v>
      </x:c>
      <x:c r="E6611" s="0" t="s">
        <x:v>23</x:v>
      </x:c>
      <x:c r="F6611" s="0" t="s">
        <x:v>20</x:v>
      </x:c>
      <x:c r="G6611" s="0" t="n">
        <x:v>117</x:v>
      </x:c>
      <x:c r="H6611" s="4" t="n">
        <x:v>43.384</x:v>
      </x:c>
      <x:c r="I6611" s="4" t="n">
        <x:v>117</x:v>
      </x:c>
      <x:c r="J6611" s="4" t="n">
        <x:v>0.371</x:v>
      </x:c>
      <x:c r="K6611" s="4">
        <x:f>I6611*J6611</x:f>
      </x:c>
      <x:c r="L6611" s="4" t="n">
        <x:v>248.138</x:v>
      </x:c>
      <x:c r="M6611" s="5">
        <x:f>J6611/3.234*100</x:f>
      </x:c>
      <x:c r="N6611" s="6">
        <x:f>M6611*L6611/100</x:f>
      </x:c>
      <x:c r="O6611" s="6">
        <x:f>H6611-N6611</x:f>
      </x:c>
    </x:row>
    <x:row r="6612" spans="1:25">
      <x:c r="A6612" s="0" t="s">
        <x:v>146</x:v>
      </x:c>
      <x:c r="B6612" s="0" t="n">
        <x:v>3544</x:v>
      </x:c>
      <x:c r="C6612" s="0" t="s">
        <x:v>21</x:v>
      </x:c>
      <x:c r="D6612" s="0" t="s">
        <x:v>22</x:v>
      </x:c>
      <x:c r="E6612" s="0" t="s">
        <x:v>23</x:v>
      </x:c>
      <x:c r="F6612" s="0" t="s">
        <x:v>20</x:v>
      </x:c>
      <x:c r="G6612" s="0" t="n">
        <x:v>117</x:v>
      </x:c>
      <x:c r="H6612" s="4" t="n">
        <x:v>43.384</x:v>
      </x:c>
      <x:c r="I6612" s="4" t="n">
        <x:v>117</x:v>
      </x:c>
      <x:c r="J6612" s="4" t="n">
        <x:v>0.371</x:v>
      </x:c>
      <x:c r="K6612" s="4">
        <x:f>I6612*J6612</x:f>
      </x:c>
      <x:c r="L6612" s="4" t="n">
        <x:v>248.138</x:v>
      </x:c>
      <x:c r="M6612" s="5">
        <x:f>J6612/3.234*100</x:f>
      </x:c>
      <x:c r="N6612" s="6">
        <x:f>M6612*L6612/100</x:f>
      </x:c>
      <x:c r="O6612" s="6">
        <x:f>H6612-N6612</x:f>
      </x:c>
    </x:row>
    <x:row r="6613" spans="1:25">
      <x:c r="A6613" s="0" t="s">
        <x:v>146</x:v>
      </x:c>
      <x:c r="B6613" s="0" t="n">
        <x:v>3544</x:v>
      </x:c>
      <x:c r="C6613" s="0" t="s">
        <x:v>21</x:v>
      </x:c>
      <x:c r="D6613" s="0" t="s">
        <x:v>22</x:v>
      </x:c>
      <x:c r="E6613" s="0" t="s">
        <x:v>23</x:v>
      </x:c>
      <x:c r="F6613" s="0" t="s">
        <x:v>20</x:v>
      </x:c>
      <x:c r="G6613" s="0" t="n">
        <x:v>117</x:v>
      </x:c>
      <x:c r="H6613" s="4" t="n">
        <x:v>39.897</x:v>
      </x:c>
      <x:c r="I6613" s="4" t="n">
        <x:v>117</x:v>
      </x:c>
      <x:c r="J6613" s="4" t="n">
        <x:v>0.341</x:v>
      </x:c>
      <x:c r="K6613" s="4">
        <x:f>I6613*J6613</x:f>
      </x:c>
      <x:c r="L6613" s="4" t="n">
        <x:v>248.138</x:v>
      </x:c>
      <x:c r="M6613" s="5">
        <x:f>J6613/3.234*100</x:f>
      </x:c>
      <x:c r="N6613" s="6">
        <x:f>M6613*L6613/100</x:f>
      </x:c>
      <x:c r="O6613" s="6">
        <x:f>H6613-N6613</x:f>
      </x:c>
    </x:row>
    <x:row r="6614" spans="1:25">
      <x:c r="A6614" s="0" t="s">
        <x:v>146</x:v>
      </x:c>
      <x:c r="B6614" s="0" t="n">
        <x:v>3544</x:v>
      </x:c>
      <x:c r="C6614" s="0" t="s">
        <x:v>21</x:v>
      </x:c>
      <x:c r="D6614" s="0" t="s">
        <x:v>28</x:v>
      </x:c>
      <x:c r="E6614" s="0" t="s">
        <x:v>19</x:v>
      </x:c>
      <x:c r="F6614" s="0" t="s">
        <x:v>26</x:v>
      </x:c>
      <x:c r="G6614" s="0" t="n">
        <x:v>117</x:v>
      </x:c>
      <x:c r="H6614" s="4" t="n">
        <x:v>30.422</x:v>
      </x:c>
      <x:c r="I6614" s="4" t="n">
        <x:v>117</x:v>
      </x:c>
      <x:c r="J6614" s="4" t="n">
        <x:v>0.26</x:v>
      </x:c>
      <x:c r="K6614" s="4">
        <x:f>I6614*J6614</x:f>
      </x:c>
      <x:c r="L6614" s="4" t="n">
        <x:v>248.138</x:v>
      </x:c>
      <x:c r="M6614" s="5">
        <x:f>J6614/3.234*100</x:f>
      </x:c>
      <x:c r="N6614" s="6">
        <x:f>M6614*L6614/100</x:f>
      </x:c>
      <x:c r="O6614" s="6">
        <x:f>H6614-N6614</x:f>
      </x:c>
    </x:row>
    <x:row r="6615" spans="1:25">
      <x:c r="A6615" s="0" t="s">
        <x:v>146</x:v>
      </x:c>
      <x:c r="B6615" s="0" t="n">
        <x:v>3544</x:v>
      </x:c>
      <x:c r="C6615" s="0" t="s">
        <x:v>21</x:v>
      </x:c>
      <x:c r="D6615" s="0" t="s">
        <x:v>28</x:v>
      </x:c>
      <x:c r="E6615" s="0" t="s">
        <x:v>23</x:v>
      </x:c>
      <x:c r="F6615" s="0" t="s">
        <x:v>26</x:v>
      </x:c>
      <x:c r="G6615" s="0" t="n">
        <x:v>117</x:v>
      </x:c>
      <x:c r="H6615" s="4" t="n">
        <x:v>177.84</x:v>
      </x:c>
      <x:c r="I6615" s="4" t="n">
        <x:v>117</x:v>
      </x:c>
      <x:c r="J6615" s="4" t="n">
        <x:v>1.52</x:v>
      </x:c>
      <x:c r="K6615" s="4">
        <x:f>I6615*J6615</x:f>
      </x:c>
      <x:c r="L6615" s="4" t="n">
        <x:v>248.138</x:v>
      </x:c>
      <x:c r="M6615" s="5">
        <x:f>J6615/3.234*100</x:f>
      </x:c>
      <x:c r="N6615" s="6">
        <x:f>M6615*L6615/100</x:f>
      </x:c>
      <x:c r="O6615" s="6">
        <x:f>H6615-N6615</x:f>
      </x:c>
    </x:row>
    <x:row r="6616" spans="1:25">
      <x:c r="A6616" s="0" t="s">
        <x:v>84</x:v>
      </x:c>
      <x:c r="B6616" s="0" t="n">
        <x:v>3545</x:v>
      </x:c>
      <x:c r="C6616" s="0" t="s">
        <x:v>21</x:v>
      </x:c>
      <x:c r="D6616" s="0" t="s">
        <x:v>22</x:v>
      </x:c>
      <x:c r="E6616" s="0" t="s">
        <x:v>23</x:v>
      </x:c>
      <x:c r="F6616" s="0" t="s">
        <x:v>20</x:v>
      </x:c>
      <x:c r="G6616" s="0" t="n">
        <x:v>117</x:v>
      </x:c>
      <x:c r="H6616" s="4" t="n">
        <x:v>43.384</x:v>
      </x:c>
      <x:c r="I6616" s="4" t="n">
        <x:v>117</x:v>
      </x:c>
      <x:c r="J6616" s="4" t="n">
        <x:v>0.371</x:v>
      </x:c>
      <x:c r="K6616" s="4">
        <x:f>I6616*J6616</x:f>
      </x:c>
      <x:c r="L6616" s="4" t="n">
        <x:v>241.212</x:v>
      </x:c>
      <x:c r="M6616" s="5">
        <x:f>J6616/2.492*100</x:f>
      </x:c>
      <x:c r="N6616" s="6">
        <x:f>M6616*L6616/100</x:f>
      </x:c>
      <x:c r="O6616" s="6">
        <x:f>H6616-N6616</x:f>
      </x:c>
    </x:row>
    <x:row r="6617" spans="1:25">
      <x:c r="A6617" s="0" t="s">
        <x:v>84</x:v>
      </x:c>
      <x:c r="B6617" s="0" t="n">
        <x:v>3545</x:v>
      </x:c>
      <x:c r="C6617" s="0" t="s">
        <x:v>21</x:v>
      </x:c>
      <x:c r="D6617" s="0" t="s">
        <x:v>22</x:v>
      </x:c>
      <x:c r="E6617" s="0" t="s">
        <x:v>23</x:v>
      </x:c>
      <x:c r="F6617" s="0" t="s">
        <x:v>20</x:v>
      </x:c>
      <x:c r="G6617" s="0" t="n">
        <x:v>117</x:v>
      </x:c>
      <x:c r="H6617" s="4" t="n">
        <x:v>39.897</x:v>
      </x:c>
      <x:c r="I6617" s="4" t="n">
        <x:v>117</x:v>
      </x:c>
      <x:c r="J6617" s="4" t="n">
        <x:v>0.341</x:v>
      </x:c>
      <x:c r="K6617" s="4">
        <x:f>I6617*J6617</x:f>
      </x:c>
      <x:c r="L6617" s="4" t="n">
        <x:v>241.212</x:v>
      </x:c>
      <x:c r="M6617" s="5">
        <x:f>J6617/2.492*100</x:f>
      </x:c>
      <x:c r="N6617" s="6">
        <x:f>M6617*L6617/100</x:f>
      </x:c>
      <x:c r="O6617" s="6">
        <x:f>H6617-N6617</x:f>
      </x:c>
    </x:row>
    <x:row r="6618" spans="1:25">
      <x:c r="A6618" s="0" t="s">
        <x:v>84</x:v>
      </x:c>
      <x:c r="B6618" s="0" t="n">
        <x:v>3545</x:v>
      </x:c>
      <x:c r="C6618" s="0" t="s">
        <x:v>21</x:v>
      </x:c>
      <x:c r="D6618" s="0" t="s">
        <x:v>28</x:v>
      </x:c>
      <x:c r="E6618" s="0" t="s">
        <x:v>19</x:v>
      </x:c>
      <x:c r="F6618" s="0" t="s">
        <x:v>26</x:v>
      </x:c>
      <x:c r="G6618" s="0" t="n">
        <x:v>117</x:v>
      </x:c>
      <x:c r="H6618" s="4" t="n">
        <x:v>30.425</x:v>
      </x:c>
      <x:c r="I6618" s="4" t="n">
        <x:v>117</x:v>
      </x:c>
      <x:c r="J6618" s="4" t="n">
        <x:v>0.26</x:v>
      </x:c>
      <x:c r="K6618" s="4">
        <x:f>I6618*J6618</x:f>
      </x:c>
      <x:c r="L6618" s="4" t="n">
        <x:v>241.212</x:v>
      </x:c>
      <x:c r="M6618" s="5">
        <x:f>J6618/2.492*100</x:f>
      </x:c>
      <x:c r="N6618" s="6">
        <x:f>M6618*L6618/100</x:f>
      </x:c>
      <x:c r="O6618" s="6">
        <x:f>H6618-N6618</x:f>
      </x:c>
    </x:row>
    <x:row r="6619" spans="1:25">
      <x:c r="A6619" s="0" t="s">
        <x:v>84</x:v>
      </x:c>
      <x:c r="B6619" s="0" t="n">
        <x:v>3545</x:v>
      </x:c>
      <x:c r="C6619" s="0" t="s">
        <x:v>21</x:v>
      </x:c>
      <x:c r="D6619" s="0" t="s">
        <x:v>28</x:v>
      </x:c>
      <x:c r="E6619" s="0" t="s">
        <x:v>23</x:v>
      </x:c>
      <x:c r="F6619" s="0" t="s">
        <x:v>26</x:v>
      </x:c>
      <x:c r="G6619" s="0" t="n">
        <x:v>117</x:v>
      </x:c>
      <x:c r="H6619" s="4" t="n">
        <x:v>177.84</x:v>
      </x:c>
      <x:c r="I6619" s="4" t="n">
        <x:v>117</x:v>
      </x:c>
      <x:c r="J6619" s="4" t="n">
        <x:v>1.52</x:v>
      </x:c>
      <x:c r="K6619" s="4">
        <x:f>I6619*J6619</x:f>
      </x:c>
      <x:c r="L6619" s="4" t="n">
        <x:v>241.212</x:v>
      </x:c>
      <x:c r="M6619" s="5">
        <x:f>J6619/2.492*100</x:f>
      </x:c>
      <x:c r="N6619" s="6">
        <x:f>M6619*L6619/100</x:f>
      </x:c>
      <x:c r="O6619" s="6">
        <x:f>H6619-N6619</x:f>
      </x:c>
    </x:row>
    <x:row r="6620" spans="1:25">
      <x:c r="A6620" s="0" t="s">
        <x:v>98</x:v>
      </x:c>
      <x:c r="B6620" s="0" t="n">
        <x:v>3546</x:v>
      </x:c>
      <x:c r="C6620" s="0" t="s">
        <x:v>21</x:v>
      </x:c>
      <x:c r="D6620" s="0" t="s">
        <x:v>22</x:v>
      </x:c>
      <x:c r="E6620" s="0" t="s">
        <x:v>35</x:v>
      </x:c>
      <x:c r="F6620" s="0" t="s">
        <x:v>20</x:v>
      </x:c>
      <x:c r="G6620" s="0" t="n">
        <x:v>173</x:v>
      </x:c>
      <x:c r="H6620" s="4" t="n">
        <x:v>50.4</x:v>
      </x:c>
      <x:c r="I6620" s="4" t="n">
        <x:v>173</x:v>
      </x:c>
      <x:c r="J6620" s="4" t="n">
        <x:v>0.291</x:v>
      </x:c>
      <x:c r="K6620" s="4">
        <x:f>I6620*J6620</x:f>
      </x:c>
      <x:c r="L6620" s="4" t="n">
        <x:v>241.64</x:v>
      </x:c>
      <x:c r="M6620" s="5">
        <x:f>J6620/1.475*100</x:f>
      </x:c>
      <x:c r="N6620" s="6">
        <x:f>M6620*L6620/100</x:f>
      </x:c>
      <x:c r="O6620" s="6">
        <x:f>H6620-N6620</x:f>
      </x:c>
    </x:row>
    <x:row r="6621" spans="1:25">
      <x:c r="A6621" s="0" t="s">
        <x:v>98</x:v>
      </x:c>
      <x:c r="B6621" s="0" t="n">
        <x:v>3546</x:v>
      </x:c>
      <x:c r="C6621" s="0" t="s">
        <x:v>21</x:v>
      </x:c>
      <x:c r="D6621" s="0" t="s">
        <x:v>33</x:v>
      </x:c>
      <x:c r="E6621" s="0" t="s">
        <x:v>34</x:v>
      </x:c>
      <x:c r="F6621" s="0" t="s">
        <x:v>20</x:v>
      </x:c>
      <x:c r="G6621" s="0" t="n">
        <x:v>173</x:v>
      </x:c>
      <x:c r="H6621" s="4" t="n">
        <x:v>46.018</x:v>
      </x:c>
      <x:c r="I6621" s="4" t="n">
        <x:v>173</x:v>
      </x:c>
      <x:c r="J6621" s="4" t="n">
        <x:v>0.266</x:v>
      </x:c>
      <x:c r="K6621" s="4">
        <x:f>I6621*J6621</x:f>
      </x:c>
      <x:c r="L6621" s="4" t="n">
        <x:v>241.64</x:v>
      </x:c>
      <x:c r="M6621" s="5">
        <x:f>J6621/1.475*100</x:f>
      </x:c>
      <x:c r="N6621" s="6">
        <x:f>M6621*L6621/100</x:f>
      </x:c>
      <x:c r="O6621" s="6">
        <x:f>H6621-N6621</x:f>
      </x:c>
    </x:row>
    <x:row r="6622" spans="1:25">
      <x:c r="A6622" s="0" t="s">
        <x:v>98</x:v>
      </x:c>
      <x:c r="B6622" s="0" t="n">
        <x:v>3546</x:v>
      </x:c>
      <x:c r="C6622" s="0" t="s">
        <x:v>21</x:v>
      </x:c>
      <x:c r="D6622" s="0" t="s">
        <x:v>33</x:v>
      </x:c>
      <x:c r="E6622" s="0" t="s">
        <x:v>34</x:v>
      </x:c>
      <x:c r="F6622" s="0" t="s">
        <x:v>26</x:v>
      </x:c>
      <x:c r="G6622" s="0" t="n">
        <x:v>173</x:v>
      </x:c>
      <x:c r="H6622" s="4" t="n">
        <x:v>13.499</x:v>
      </x:c>
      <x:c r="I6622" s="4" t="n">
        <x:v>173</x:v>
      </x:c>
      <x:c r="J6622" s="4" t="n">
        <x:v>0.078</x:v>
      </x:c>
      <x:c r="K6622" s="4">
        <x:f>I6622*J6622</x:f>
      </x:c>
      <x:c r="L6622" s="4" t="n">
        <x:v>241.64</x:v>
      </x:c>
      <x:c r="M6622" s="5">
        <x:f>J6622/1.475*100</x:f>
      </x:c>
      <x:c r="N6622" s="6">
        <x:f>M6622*L6622/100</x:f>
      </x:c>
      <x:c r="O6622" s="6">
        <x:f>H6622-N6622</x:f>
      </x:c>
    </x:row>
    <x:row r="6623" spans="1:25">
      <x:c r="A6623" s="0" t="s">
        <x:v>98</x:v>
      </x:c>
      <x:c r="B6623" s="0" t="n">
        <x:v>3546</x:v>
      </x:c>
      <x:c r="C6623" s="0" t="s">
        <x:v>21</x:v>
      </x:c>
      <x:c r="D6623" s="0" t="s">
        <x:v>36</x:v>
      </x:c>
      <x:c r="E6623" s="0" t="s">
        <x:v>37</x:v>
      </x:c>
      <x:c r="F6623" s="0" t="s">
        <x:v>26</x:v>
      </x:c>
      <x:c r="G6623" s="0" t="n">
        <x:v>173</x:v>
      </x:c>
      <x:c r="H6623" s="4" t="n">
        <x:v>72.66</x:v>
      </x:c>
      <x:c r="I6623" s="4" t="n">
        <x:v>173</x:v>
      </x:c>
      <x:c r="J6623" s="4" t="n">
        <x:v>0.42</x:v>
      </x:c>
      <x:c r="K6623" s="4">
        <x:f>I6623*J6623</x:f>
      </x:c>
      <x:c r="L6623" s="4" t="n">
        <x:v>241.64</x:v>
      </x:c>
      <x:c r="M6623" s="5">
        <x:f>J6623/1.475*100</x:f>
      </x:c>
      <x:c r="N6623" s="6">
        <x:f>M6623*L6623/100</x:f>
      </x:c>
      <x:c r="O6623" s="6">
        <x:f>H6623-N6623</x:f>
      </x:c>
    </x:row>
    <x:row r="6624" spans="1:25">
      <x:c r="A6624" s="0" t="s">
        <x:v>98</x:v>
      </x:c>
      <x:c r="B6624" s="0" t="n">
        <x:v>3546</x:v>
      </x:c>
      <x:c r="C6624" s="0" t="s">
        <x:v>21</x:v>
      </x:c>
      <x:c r="D6624" s="0" t="s">
        <x:v>36</x:v>
      </x:c>
      <x:c r="E6624" s="0" t="s">
        <x:v>38</x:v>
      </x:c>
      <x:c r="F6624" s="0" t="s">
        <x:v>26</x:v>
      </x:c>
      <x:c r="G6624" s="0" t="n">
        <x:v>173</x:v>
      </x:c>
      <x:c r="H6624" s="4" t="n">
        <x:v>72.66</x:v>
      </x:c>
      <x:c r="I6624" s="4" t="n">
        <x:v>173</x:v>
      </x:c>
      <x:c r="J6624" s="4" t="n">
        <x:v>0.42</x:v>
      </x:c>
      <x:c r="K6624" s="4">
        <x:f>I6624*J6624</x:f>
      </x:c>
      <x:c r="L6624" s="4" t="n">
        <x:v>241.64</x:v>
      </x:c>
      <x:c r="M6624" s="5">
        <x:f>J6624/1.475*100</x:f>
      </x:c>
      <x:c r="N6624" s="6">
        <x:f>M6624*L6624/100</x:f>
      </x:c>
      <x:c r="O6624" s="6">
        <x:f>H6624-N6624</x:f>
      </x:c>
    </x:row>
    <x:row r="6625" spans="1:25">
      <x:c r="A6625" s="0" t="s">
        <x:v>40</x:v>
      </x:c>
      <x:c r="B6625" s="0" t="n">
        <x:v>3547</x:v>
      </x:c>
      <x:c r="C6625" s="0" t="s">
        <x:v>21</x:v>
      </x:c>
      <x:c r="D6625" s="0" t="s">
        <x:v>22</x:v>
      </x:c>
      <x:c r="E6625" s="0" t="s">
        <x:v>35</x:v>
      </x:c>
      <x:c r="F6625" s="0" t="s">
        <x:v>20</x:v>
      </x:c>
      <x:c r="G6625" s="0" t="n">
        <x:v>194</x:v>
      </x:c>
      <x:c r="H6625" s="4" t="n">
        <x:v>50.4</x:v>
      </x:c>
      <x:c r="I6625" s="4" t="n">
        <x:v>194</x:v>
      </x:c>
      <x:c r="J6625" s="4" t="n">
        <x:v>0.26</x:v>
      </x:c>
      <x:c r="K6625" s="4">
        <x:f>I6625*J6625</x:f>
      </x:c>
      <x:c r="L6625" s="4" t="n">
        <x:v>208.179</x:v>
      </x:c>
      <x:c r="M6625" s="5">
        <x:f>J6625/2.462*100</x:f>
      </x:c>
      <x:c r="N6625" s="6">
        <x:f>M6625*L6625/100</x:f>
      </x:c>
      <x:c r="O6625" s="6">
        <x:f>H6625-N6625</x:f>
      </x:c>
    </x:row>
    <x:row r="6626" spans="1:25">
      <x:c r="A6626" s="0" t="s">
        <x:v>40</x:v>
      </x:c>
      <x:c r="B6626" s="0" t="n">
        <x:v>3547</x:v>
      </x:c>
      <x:c r="C6626" s="0" t="s">
        <x:v>21</x:v>
      </x:c>
      <x:c r="D6626" s="0" t="s">
        <x:v>33</x:v>
      </x:c>
      <x:c r="E6626" s="0" t="s">
        <x:v>34</x:v>
      </x:c>
      <x:c r="F6626" s="0" t="s">
        <x:v>20</x:v>
      </x:c>
      <x:c r="G6626" s="0" t="n">
        <x:v>194</x:v>
      </x:c>
      <x:c r="H6626" s="4" t="n">
        <x:v>5.586</x:v>
      </x:c>
      <x:c r="I6626" s="4" t="n">
        <x:v>194</x:v>
      </x:c>
      <x:c r="J6626" s="4" t="n">
        <x:v>0.029</x:v>
      </x:c>
      <x:c r="K6626" s="4">
        <x:f>I6626*J6626</x:f>
      </x:c>
      <x:c r="L6626" s="4" t="n">
        <x:v>208.179</x:v>
      </x:c>
      <x:c r="M6626" s="5">
        <x:f>J6626/2.462*100</x:f>
      </x:c>
      <x:c r="N6626" s="6">
        <x:f>M6626*L6626/100</x:f>
      </x:c>
      <x:c r="O6626" s="6">
        <x:f>H6626-N6626</x:f>
      </x:c>
    </x:row>
    <x:row r="6627" spans="1:25">
      <x:c r="A6627" s="0" t="s">
        <x:v>40</x:v>
      </x:c>
      <x:c r="B6627" s="0" t="n">
        <x:v>3547</x:v>
      </x:c>
      <x:c r="C6627" s="0" t="s">
        <x:v>21</x:v>
      </x:c>
      <x:c r="D6627" s="0" t="s">
        <x:v>22</x:v>
      </x:c>
      <x:c r="E6627" s="0" t="s">
        <x:v>35</x:v>
      </x:c>
      <x:c r="F6627" s="0" t="s">
        <x:v>20</x:v>
      </x:c>
      <x:c r="G6627" s="0" t="n">
        <x:v>194</x:v>
      </x:c>
      <x:c r="H6627" s="4" t="n">
        <x:v>4.704</x:v>
      </x:c>
      <x:c r="I6627" s="4" t="n">
        <x:v>194</x:v>
      </x:c>
      <x:c r="J6627" s="4" t="n">
        <x:v>0.024</x:v>
      </x:c>
      <x:c r="K6627" s="4">
        <x:f>I6627*J6627</x:f>
      </x:c>
      <x:c r="L6627" s="4" t="n">
        <x:v>208.179</x:v>
      </x:c>
      <x:c r="M6627" s="5">
        <x:f>J6627/2.462*100</x:f>
      </x:c>
      <x:c r="N6627" s="6">
        <x:f>M6627*L6627/100</x:f>
      </x:c>
      <x:c r="O6627" s="6">
        <x:f>H6627-N6627</x:f>
      </x:c>
    </x:row>
    <x:row r="6628" spans="1:25">
      <x:c r="A6628" s="0" t="s">
        <x:v>40</x:v>
      </x:c>
      <x:c r="B6628" s="0" t="n">
        <x:v>3547</x:v>
      </x:c>
      <x:c r="C6628" s="0" t="s">
        <x:v>21</x:v>
      </x:c>
      <x:c r="D6628" s="0" t="s">
        <x:v>33</x:v>
      </x:c>
      <x:c r="E6628" s="0" t="s">
        <x:v>34</x:v>
      </x:c>
      <x:c r="F6628" s="0" t="s">
        <x:v>20</x:v>
      </x:c>
      <x:c r="G6628" s="0" t="n">
        <x:v>194</x:v>
      </x:c>
      <x:c r="H6628" s="4" t="n">
        <x:v>46.018</x:v>
      </x:c>
      <x:c r="I6628" s="4" t="n">
        <x:v>194</x:v>
      </x:c>
      <x:c r="J6628" s="4" t="n">
        <x:v>0.237</x:v>
      </x:c>
      <x:c r="K6628" s="4">
        <x:f>I6628*J6628</x:f>
      </x:c>
      <x:c r="L6628" s="4" t="n">
        <x:v>208.179</x:v>
      </x:c>
      <x:c r="M6628" s="5">
        <x:f>J6628/2.462*100</x:f>
      </x:c>
      <x:c r="N6628" s="6">
        <x:f>M6628*L6628/100</x:f>
      </x:c>
      <x:c r="O6628" s="6">
        <x:f>H6628-N6628</x:f>
      </x:c>
    </x:row>
    <x:row r="6629" spans="1:25">
      <x:c r="A6629" s="0" t="s">
        <x:v>40</x:v>
      </x:c>
      <x:c r="B6629" s="0" t="n">
        <x:v>3547</x:v>
      </x:c>
      <x:c r="C6629" s="0" t="s">
        <x:v>21</x:v>
      </x:c>
      <x:c r="D6629" s="0" t="s">
        <x:v>33</x:v>
      </x:c>
      <x:c r="E6629" s="0" t="s">
        <x:v>34</x:v>
      </x:c>
      <x:c r="F6629" s="0" t="s">
        <x:v>20</x:v>
      </x:c>
      <x:c r="G6629" s="0" t="n">
        <x:v>194</x:v>
      </x:c>
      <x:c r="H6629" s="4" t="n">
        <x:v>46.018</x:v>
      </x:c>
      <x:c r="I6629" s="4" t="n">
        <x:v>194</x:v>
      </x:c>
      <x:c r="J6629" s="4" t="n">
        <x:v>0.237</x:v>
      </x:c>
      <x:c r="K6629" s="4">
        <x:f>I6629*J6629</x:f>
      </x:c>
      <x:c r="L6629" s="4" t="n">
        <x:v>208.179</x:v>
      </x:c>
      <x:c r="M6629" s="5">
        <x:f>J6629/2.462*100</x:f>
      </x:c>
      <x:c r="N6629" s="6">
        <x:f>M6629*L6629/100</x:f>
      </x:c>
      <x:c r="O6629" s="6">
        <x:f>H6629-N6629</x:f>
      </x:c>
    </x:row>
    <x:row r="6630" spans="1:25">
      <x:c r="A6630" s="0" t="s">
        <x:v>40</x:v>
      </x:c>
      <x:c r="B6630" s="0" t="n">
        <x:v>3547</x:v>
      </x:c>
      <x:c r="C6630" s="0" t="s">
        <x:v>21</x:v>
      </x:c>
      <x:c r="D6630" s="0" t="s">
        <x:v>33</x:v>
      </x:c>
      <x:c r="E6630" s="0" t="s">
        <x:v>34</x:v>
      </x:c>
      <x:c r="F6630" s="0" t="s">
        <x:v>20</x:v>
      </x:c>
      <x:c r="G6630" s="0" t="n">
        <x:v>194</x:v>
      </x:c>
      <x:c r="H6630" s="4" t="n">
        <x:v>46.018</x:v>
      </x:c>
      <x:c r="I6630" s="4" t="n">
        <x:v>194</x:v>
      </x:c>
      <x:c r="J6630" s="4" t="n">
        <x:v>0.237</x:v>
      </x:c>
      <x:c r="K6630" s="4">
        <x:f>I6630*J6630</x:f>
      </x:c>
      <x:c r="L6630" s="4" t="n">
        <x:v>208.179</x:v>
      </x:c>
      <x:c r="M6630" s="5">
        <x:f>J6630/2.462*100</x:f>
      </x:c>
      <x:c r="N6630" s="6">
        <x:f>M6630*L6630/100</x:f>
      </x:c>
      <x:c r="O6630" s="6">
        <x:f>H6630-N6630</x:f>
      </x:c>
    </x:row>
    <x:row r="6631" spans="1:25">
      <x:c r="A6631" s="0" t="s">
        <x:v>40</x:v>
      </x:c>
      <x:c r="B6631" s="0" t="n">
        <x:v>3547</x:v>
      </x:c>
      <x:c r="C6631" s="0" t="s">
        <x:v>21</x:v>
      </x:c>
      <x:c r="D6631" s="0" t="s">
        <x:v>22</x:v>
      </x:c>
      <x:c r="E6631" s="0" t="s">
        <x:v>35</x:v>
      </x:c>
      <x:c r="F6631" s="0" t="s">
        <x:v>20</x:v>
      </x:c>
      <x:c r="G6631" s="0" t="n">
        <x:v>194</x:v>
      </x:c>
      <x:c r="H6631" s="4" t="n">
        <x:v>50.4</x:v>
      </x:c>
      <x:c r="I6631" s="4" t="n">
        <x:v>194</x:v>
      </x:c>
      <x:c r="J6631" s="4" t="n">
        <x:v>0.26</x:v>
      </x:c>
      <x:c r="K6631" s="4">
        <x:f>I6631*J6631</x:f>
      </x:c>
      <x:c r="L6631" s="4" t="n">
        <x:v>208.179</x:v>
      </x:c>
      <x:c r="M6631" s="5">
        <x:f>J6631/2.462*100</x:f>
      </x:c>
      <x:c r="N6631" s="6">
        <x:f>M6631*L6631/100</x:f>
      </x:c>
      <x:c r="O6631" s="6">
        <x:f>H6631-N6631</x:f>
      </x:c>
    </x:row>
    <x:row r="6632" spans="1:25">
      <x:c r="A6632" s="0" t="s">
        <x:v>40</x:v>
      </x:c>
      <x:c r="B6632" s="0" t="n">
        <x:v>3547</x:v>
      </x:c>
      <x:c r="C6632" s="0" t="s">
        <x:v>21</x:v>
      </x:c>
      <x:c r="D6632" s="0" t="s">
        <x:v>22</x:v>
      </x:c>
      <x:c r="E6632" s="0" t="s">
        <x:v>35</x:v>
      </x:c>
      <x:c r="F6632" s="0" t="s">
        <x:v>20</x:v>
      </x:c>
      <x:c r="G6632" s="0" t="n">
        <x:v>194</x:v>
      </x:c>
      <x:c r="H6632" s="4" t="n">
        <x:v>50.4</x:v>
      </x:c>
      <x:c r="I6632" s="4" t="n">
        <x:v>194</x:v>
      </x:c>
      <x:c r="J6632" s="4" t="n">
        <x:v>0.26</x:v>
      </x:c>
      <x:c r="K6632" s="4">
        <x:f>I6632*J6632</x:f>
      </x:c>
      <x:c r="L6632" s="4" t="n">
        <x:v>208.179</x:v>
      </x:c>
      <x:c r="M6632" s="5">
        <x:f>J6632/2.462*100</x:f>
      </x:c>
      <x:c r="N6632" s="6">
        <x:f>M6632*L6632/100</x:f>
      </x:c>
      <x:c r="O6632" s="6">
        <x:f>H6632-N6632</x:f>
      </x:c>
    </x:row>
    <x:row r="6633" spans="1:25">
      <x:c r="A6633" s="0" t="s">
        <x:v>40</x:v>
      </x:c>
      <x:c r="B6633" s="0" t="n">
        <x:v>3547</x:v>
      </x:c>
      <x:c r="C6633" s="0" t="s">
        <x:v>21</x:v>
      </x:c>
      <x:c r="D6633" s="0" t="s">
        <x:v>33</x:v>
      </x:c>
      <x:c r="E6633" s="0" t="s">
        <x:v>34</x:v>
      </x:c>
      <x:c r="F6633" s="0" t="s">
        <x:v>26</x:v>
      </x:c>
      <x:c r="G6633" s="0" t="n">
        <x:v>194</x:v>
      </x:c>
      <x:c r="H6633" s="4" t="n">
        <x:v>15.133</x:v>
      </x:c>
      <x:c r="I6633" s="4" t="n">
        <x:v>194</x:v>
      </x:c>
      <x:c r="J6633" s="4" t="n">
        <x:v>0.078</x:v>
      </x:c>
      <x:c r="K6633" s="4">
        <x:f>I6633*J6633</x:f>
      </x:c>
      <x:c r="L6633" s="4" t="n">
        <x:v>208.179</x:v>
      </x:c>
      <x:c r="M6633" s="5">
        <x:f>J6633/2.462*100</x:f>
      </x:c>
      <x:c r="N6633" s="6">
        <x:f>M6633*L6633/100</x:f>
      </x:c>
      <x:c r="O6633" s="6">
        <x:f>H6633-N6633</x:f>
      </x:c>
    </x:row>
    <x:row r="6634" spans="1:25">
      <x:c r="A6634" s="0" t="s">
        <x:v>40</x:v>
      </x:c>
      <x:c r="B6634" s="0" t="n">
        <x:v>3547</x:v>
      </x:c>
      <x:c r="C6634" s="0" t="s">
        <x:v>21</x:v>
      </x:c>
      <x:c r="D6634" s="0" t="s">
        <x:v>36</x:v>
      </x:c>
      <x:c r="E6634" s="0" t="s">
        <x:v>37</x:v>
      </x:c>
      <x:c r="F6634" s="0" t="s">
        <x:v>26</x:v>
      </x:c>
      <x:c r="G6634" s="0" t="n">
        <x:v>194</x:v>
      </x:c>
      <x:c r="H6634" s="4" t="n">
        <x:v>81.48</x:v>
      </x:c>
      <x:c r="I6634" s="4" t="n">
        <x:v>194</x:v>
      </x:c>
      <x:c r="J6634" s="4" t="n">
        <x:v>0.42</x:v>
      </x:c>
      <x:c r="K6634" s="4">
        <x:f>I6634*J6634</x:f>
      </x:c>
      <x:c r="L6634" s="4" t="n">
        <x:v>208.179</x:v>
      </x:c>
      <x:c r="M6634" s="5">
        <x:f>J6634/2.462*100</x:f>
      </x:c>
      <x:c r="N6634" s="6">
        <x:f>M6634*L6634/100</x:f>
      </x:c>
      <x:c r="O6634" s="6">
        <x:f>H6634-N6634</x:f>
      </x:c>
    </x:row>
    <x:row r="6635" spans="1:25">
      <x:c r="A6635" s="0" t="s">
        <x:v>40</x:v>
      </x:c>
      <x:c r="B6635" s="0" t="n">
        <x:v>3547</x:v>
      </x:c>
      <x:c r="C6635" s="0" t="s">
        <x:v>21</x:v>
      </x:c>
      <x:c r="D6635" s="0" t="s">
        <x:v>36</x:v>
      </x:c>
      <x:c r="E6635" s="0" t="s">
        <x:v>38</x:v>
      </x:c>
      <x:c r="F6635" s="0" t="s">
        <x:v>26</x:v>
      </x:c>
      <x:c r="G6635" s="0" t="n">
        <x:v>194</x:v>
      </x:c>
      <x:c r="H6635" s="4" t="n">
        <x:v>81.48</x:v>
      </x:c>
      <x:c r="I6635" s="4" t="n">
        <x:v>194</x:v>
      </x:c>
      <x:c r="J6635" s="4" t="n">
        <x:v>0.42</x:v>
      </x:c>
      <x:c r="K6635" s="4">
        <x:f>I6635*J6635</x:f>
      </x:c>
      <x:c r="L6635" s="4" t="n">
        <x:v>208.179</x:v>
      </x:c>
      <x:c r="M6635" s="5">
        <x:f>J6635/2.462*100</x:f>
      </x:c>
      <x:c r="N6635" s="6">
        <x:f>M6635*L6635/100</x:f>
      </x:c>
      <x:c r="O6635" s="6">
        <x:f>H6635-N6635</x:f>
      </x:c>
    </x:row>
    <x:row r="6636" spans="1:25">
      <x:c r="A6636" s="0" t="s">
        <x:v>54</x:v>
      </x:c>
      <x:c r="B6636" s="0" t="n">
        <x:v>3548</x:v>
      </x:c>
      <x:c r="C6636" s="0" t="s">
        <x:v>21</x:v>
      </x:c>
      <x:c r="D6636" s="0" t="s">
        <x:v>22</x:v>
      </x:c>
      <x:c r="E6636" s="0" t="s">
        <x:v>35</x:v>
      </x:c>
      <x:c r="F6636" s="0" t="s">
        <x:v>20</x:v>
      </x:c>
      <x:c r="G6636" s="0" t="n">
        <x:v>173</x:v>
      </x:c>
      <x:c r="H6636" s="4" t="n">
        <x:v>38.752</x:v>
      </x:c>
      <x:c r="I6636" s="4" t="n">
        <x:v>173</x:v>
      </x:c>
      <x:c r="J6636" s="4" t="n">
        <x:v>0.224</x:v>
      </x:c>
      <x:c r="K6636" s="4">
        <x:f>I6636*J6636</x:f>
      </x:c>
      <x:c r="L6636" s="4" t="n">
        <x:v>176.593</x:v>
      </x:c>
      <x:c r="M6636" s="5">
        <x:f>J6636/2.505*100</x:f>
      </x:c>
      <x:c r="N6636" s="6">
        <x:f>M6636*L6636/100</x:f>
      </x:c>
      <x:c r="O6636" s="6">
        <x:f>H6636-N6636</x:f>
      </x:c>
    </x:row>
    <x:row r="6637" spans="1:25">
      <x:c r="A6637" s="0" t="s">
        <x:v>54</x:v>
      </x:c>
      <x:c r="B6637" s="0" t="n">
        <x:v>3548</x:v>
      </x:c>
      <x:c r="C6637" s="0" t="s">
        <x:v>21</x:v>
      </x:c>
      <x:c r="D6637" s="0" t="s">
        <x:v>22</x:v>
      </x:c>
      <x:c r="E6637" s="0" t="s">
        <x:v>35</x:v>
      </x:c>
      <x:c r="F6637" s="0" t="s">
        <x:v>20</x:v>
      </x:c>
      <x:c r="G6637" s="0" t="n">
        <x:v>173</x:v>
      </x:c>
      <x:c r="H6637" s="4" t="n">
        <x:v>38.752</x:v>
      </x:c>
      <x:c r="I6637" s="4" t="n">
        <x:v>173</x:v>
      </x:c>
      <x:c r="J6637" s="4" t="n">
        <x:v>0.224</x:v>
      </x:c>
      <x:c r="K6637" s="4">
        <x:f>I6637*J6637</x:f>
      </x:c>
      <x:c r="L6637" s="4" t="n">
        <x:v>176.593</x:v>
      </x:c>
      <x:c r="M6637" s="5">
        <x:f>J6637/2.505*100</x:f>
      </x:c>
      <x:c r="N6637" s="6">
        <x:f>M6637*L6637/100</x:f>
      </x:c>
      <x:c r="O6637" s="6">
        <x:f>H6637-N6637</x:f>
      </x:c>
    </x:row>
    <x:row r="6638" spans="1:25">
      <x:c r="A6638" s="0" t="s">
        <x:v>54</x:v>
      </x:c>
      <x:c r="B6638" s="0" t="n">
        <x:v>3548</x:v>
      </x:c>
      <x:c r="C6638" s="0" t="s">
        <x:v>21</x:v>
      </x:c>
      <x:c r="D6638" s="0" t="s">
        <x:v>33</x:v>
      </x:c>
      <x:c r="E6638" s="0" t="s">
        <x:v>34</x:v>
      </x:c>
      <x:c r="F6638" s="0" t="s">
        <x:v>20</x:v>
      </x:c>
      <x:c r="G6638" s="0" t="n">
        <x:v>173</x:v>
      </x:c>
      <x:c r="H6638" s="4" t="n">
        <x:v>46.018</x:v>
      </x:c>
      <x:c r="I6638" s="4" t="n">
        <x:v>173</x:v>
      </x:c>
      <x:c r="J6638" s="4" t="n">
        <x:v>0.266</x:v>
      </x:c>
      <x:c r="K6638" s="4">
        <x:f>I6638*J6638</x:f>
      </x:c>
      <x:c r="L6638" s="4" t="n">
        <x:v>176.593</x:v>
      </x:c>
      <x:c r="M6638" s="5">
        <x:f>J6638/2.505*100</x:f>
      </x:c>
      <x:c r="N6638" s="6">
        <x:f>M6638*L6638/100</x:f>
      </x:c>
      <x:c r="O6638" s="6">
        <x:f>H6638-N6638</x:f>
      </x:c>
    </x:row>
    <x:row r="6639" spans="1:25">
      <x:c r="A6639" s="0" t="s">
        <x:v>54</x:v>
      </x:c>
      <x:c r="B6639" s="0" t="n">
        <x:v>3548</x:v>
      </x:c>
      <x:c r="C6639" s="0" t="s">
        <x:v>21</x:v>
      </x:c>
      <x:c r="D6639" s="0" t="s">
        <x:v>22</x:v>
      </x:c>
      <x:c r="E6639" s="0" t="s">
        <x:v>35</x:v>
      </x:c>
      <x:c r="F6639" s="0" t="s">
        <x:v>20</x:v>
      </x:c>
      <x:c r="G6639" s="0" t="n">
        <x:v>173</x:v>
      </x:c>
      <x:c r="H6639" s="4" t="n">
        <x:v>50.4</x:v>
      </x:c>
      <x:c r="I6639" s="4" t="n">
        <x:v>173</x:v>
      </x:c>
      <x:c r="J6639" s="4" t="n">
        <x:v>0.291</x:v>
      </x:c>
      <x:c r="K6639" s="4">
        <x:f>I6639*J6639</x:f>
      </x:c>
      <x:c r="L6639" s="4" t="n">
        <x:v>176.593</x:v>
      </x:c>
      <x:c r="M6639" s="5">
        <x:f>J6639/2.505*100</x:f>
      </x:c>
      <x:c r="N6639" s="6">
        <x:f>M6639*L6639/100</x:f>
      </x:c>
      <x:c r="O6639" s="6">
        <x:f>H6639-N6639</x:f>
      </x:c>
    </x:row>
    <x:row r="6640" spans="1:25">
      <x:c r="A6640" s="0" t="s">
        <x:v>54</x:v>
      </x:c>
      <x:c r="B6640" s="0" t="n">
        <x:v>3548</x:v>
      </x:c>
      <x:c r="C6640" s="0" t="s">
        <x:v>21</x:v>
      </x:c>
      <x:c r="D6640" s="0" t="s">
        <x:v>22</x:v>
      </x:c>
      <x:c r="E6640" s="0" t="s">
        <x:v>35</x:v>
      </x:c>
      <x:c r="F6640" s="0" t="s">
        <x:v>20</x:v>
      </x:c>
      <x:c r="G6640" s="0" t="n">
        <x:v>173</x:v>
      </x:c>
      <x:c r="H6640" s="4" t="n">
        <x:v>50.4</x:v>
      </x:c>
      <x:c r="I6640" s="4" t="n">
        <x:v>173</x:v>
      </x:c>
      <x:c r="J6640" s="4" t="n">
        <x:v>0.291</x:v>
      </x:c>
      <x:c r="K6640" s="4">
        <x:f>I6640*J6640</x:f>
      </x:c>
      <x:c r="L6640" s="4" t="n">
        <x:v>176.593</x:v>
      </x:c>
      <x:c r="M6640" s="5">
        <x:f>J6640/2.505*100</x:f>
      </x:c>
      <x:c r="N6640" s="6">
        <x:f>M6640*L6640/100</x:f>
      </x:c>
      <x:c r="O6640" s="6">
        <x:f>H6640-N6640</x:f>
      </x:c>
    </x:row>
    <x:row r="6641" spans="1:25">
      <x:c r="A6641" s="0" t="s">
        <x:v>54</x:v>
      </x:c>
      <x:c r="B6641" s="0" t="n">
        <x:v>3548</x:v>
      </x:c>
      <x:c r="C6641" s="0" t="s">
        <x:v>21</x:v>
      </x:c>
      <x:c r="D6641" s="0" t="s">
        <x:v>22</x:v>
      </x:c>
      <x:c r="E6641" s="0" t="s">
        <x:v>35</x:v>
      </x:c>
      <x:c r="F6641" s="0" t="s">
        <x:v>20</x:v>
      </x:c>
      <x:c r="G6641" s="0" t="n">
        <x:v>173</x:v>
      </x:c>
      <x:c r="H6641" s="4" t="n">
        <x:v>50.4</x:v>
      </x:c>
      <x:c r="I6641" s="4" t="n">
        <x:v>173</x:v>
      </x:c>
      <x:c r="J6641" s="4" t="n">
        <x:v>0.291</x:v>
      </x:c>
      <x:c r="K6641" s="4">
        <x:f>I6641*J6641</x:f>
      </x:c>
      <x:c r="L6641" s="4" t="n">
        <x:v>176.593</x:v>
      </x:c>
      <x:c r="M6641" s="5">
        <x:f>J6641/2.505*100</x:f>
      </x:c>
      <x:c r="N6641" s="6">
        <x:f>M6641*L6641/100</x:f>
      </x:c>
      <x:c r="O6641" s="6">
        <x:f>H6641-N6641</x:f>
      </x:c>
    </x:row>
    <x:row r="6642" spans="1:25">
      <x:c r="A6642" s="0" t="s">
        <x:v>54</x:v>
      </x:c>
      <x:c r="B6642" s="0" t="n">
        <x:v>3548</x:v>
      </x:c>
      <x:c r="C6642" s="0" t="s">
        <x:v>21</x:v>
      </x:c>
      <x:c r="D6642" s="0" t="s">
        <x:v>33</x:v>
      </x:c>
      <x:c r="E6642" s="0" t="s">
        <x:v>34</x:v>
      </x:c>
      <x:c r="F6642" s="0" t="s">
        <x:v>26</x:v>
      </x:c>
      <x:c r="G6642" s="0" t="n">
        <x:v>173</x:v>
      </x:c>
      <x:c r="H6642" s="4" t="n">
        <x:v>13.495</x:v>
      </x:c>
      <x:c r="I6642" s="4" t="n">
        <x:v>173</x:v>
      </x:c>
      <x:c r="J6642" s="4" t="n">
        <x:v>0.078</x:v>
      </x:c>
      <x:c r="K6642" s="4">
        <x:f>I6642*J6642</x:f>
      </x:c>
      <x:c r="L6642" s="4" t="n">
        <x:v>176.593</x:v>
      </x:c>
      <x:c r="M6642" s="5">
        <x:f>J6642/2.505*100</x:f>
      </x:c>
      <x:c r="N6642" s="6">
        <x:f>M6642*L6642/100</x:f>
      </x:c>
      <x:c r="O6642" s="6">
        <x:f>H6642-N6642</x:f>
      </x:c>
    </x:row>
    <x:row r="6643" spans="1:25">
      <x:c r="A6643" s="0" t="s">
        <x:v>54</x:v>
      </x:c>
      <x:c r="B6643" s="0" t="n">
        <x:v>3548</x:v>
      </x:c>
      <x:c r="C6643" s="0" t="s">
        <x:v>21</x:v>
      </x:c>
      <x:c r="D6643" s="0" t="s">
        <x:v>36</x:v>
      </x:c>
      <x:c r="E6643" s="0" t="s">
        <x:v>37</x:v>
      </x:c>
      <x:c r="F6643" s="0" t="s">
        <x:v>26</x:v>
      </x:c>
      <x:c r="G6643" s="0" t="n">
        <x:v>173</x:v>
      </x:c>
      <x:c r="H6643" s="4" t="n">
        <x:v>72.663</x:v>
      </x:c>
      <x:c r="I6643" s="4" t="n">
        <x:v>173</x:v>
      </x:c>
      <x:c r="J6643" s="4" t="n">
        <x:v>0.42</x:v>
      </x:c>
      <x:c r="K6643" s="4">
        <x:f>I6643*J6643</x:f>
      </x:c>
      <x:c r="L6643" s="4" t="n">
        <x:v>176.593</x:v>
      </x:c>
      <x:c r="M6643" s="5">
        <x:f>J6643/2.505*100</x:f>
      </x:c>
      <x:c r="N6643" s="6">
        <x:f>M6643*L6643/100</x:f>
      </x:c>
      <x:c r="O6643" s="6">
        <x:f>H6643-N6643</x:f>
      </x:c>
    </x:row>
    <x:row r="6644" spans="1:25">
      <x:c r="A6644" s="0" t="s">
        <x:v>54</x:v>
      </x:c>
      <x:c r="B6644" s="0" t="n">
        <x:v>3548</x:v>
      </x:c>
      <x:c r="C6644" s="0" t="s">
        <x:v>21</x:v>
      </x:c>
      <x:c r="D6644" s="0" t="s">
        <x:v>36</x:v>
      </x:c>
      <x:c r="E6644" s="0" t="s">
        <x:v>38</x:v>
      </x:c>
      <x:c r="F6644" s="0" t="s">
        <x:v>26</x:v>
      </x:c>
      <x:c r="G6644" s="0" t="n">
        <x:v>173</x:v>
      </x:c>
      <x:c r="H6644" s="4" t="n">
        <x:v>72.661</x:v>
      </x:c>
      <x:c r="I6644" s="4" t="n">
        <x:v>173</x:v>
      </x:c>
      <x:c r="J6644" s="4" t="n">
        <x:v>0.42</x:v>
      </x:c>
      <x:c r="K6644" s="4">
        <x:f>I6644*J6644</x:f>
      </x:c>
      <x:c r="L6644" s="4" t="n">
        <x:v>176.593</x:v>
      </x:c>
      <x:c r="M6644" s="5">
        <x:f>J6644/2.505*100</x:f>
      </x:c>
      <x:c r="N6644" s="6">
        <x:f>M6644*L6644/100</x:f>
      </x:c>
      <x:c r="O6644" s="6">
        <x:f>H6644-N6644</x:f>
      </x:c>
    </x:row>
    <x:row r="6645" spans="1:25">
      <x:c r="A6645" s="0" t="s">
        <x:v>47</x:v>
      </x:c>
      <x:c r="B6645" s="0" t="n">
        <x:v>3549</x:v>
      </x:c>
      <x:c r="C6645" s="0" t="s">
        <x:v>21</x:v>
      </x:c>
      <x:c r="D6645" s="0" t="s">
        <x:v>22</x:v>
      </x:c>
      <x:c r="E6645" s="0" t="s">
        <x:v>35</x:v>
      </x:c>
      <x:c r="F6645" s="0" t="s">
        <x:v>20</x:v>
      </x:c>
      <x:c r="G6645" s="0" t="n">
        <x:v>173</x:v>
      </x:c>
      <x:c r="H6645" s="4" t="n">
        <x:v>50.4</x:v>
      </x:c>
      <x:c r="I6645" s="4" t="n">
        <x:v>173</x:v>
      </x:c>
      <x:c r="J6645" s="4" t="n">
        <x:v>0.291</x:v>
      </x:c>
      <x:c r="K6645" s="4">
        <x:f>I6645*J6645</x:f>
      </x:c>
      <x:c r="L6645" s="4" t="n">
        <x:v>217.015</x:v>
      </x:c>
      <x:c r="M6645" s="5">
        <x:f>J6645/2.057*100</x:f>
      </x:c>
      <x:c r="N6645" s="6">
        <x:f>M6645*L6645/100</x:f>
      </x:c>
      <x:c r="O6645" s="6">
        <x:f>H6645-N6645</x:f>
      </x:c>
    </x:row>
    <x:row r="6646" spans="1:25">
      <x:c r="A6646" s="0" t="s">
        <x:v>47</x:v>
      </x:c>
      <x:c r="B6646" s="0" t="n">
        <x:v>3549</x:v>
      </x:c>
      <x:c r="C6646" s="0" t="s">
        <x:v>21</x:v>
      </x:c>
      <x:c r="D6646" s="0" t="s">
        <x:v>22</x:v>
      </x:c>
      <x:c r="E6646" s="0" t="s">
        <x:v>35</x:v>
      </x:c>
      <x:c r="F6646" s="0" t="s">
        <x:v>20</x:v>
      </x:c>
      <x:c r="G6646" s="0" t="n">
        <x:v>173</x:v>
      </x:c>
      <x:c r="H6646" s="4" t="n">
        <x:v>50.4</x:v>
      </x:c>
      <x:c r="I6646" s="4" t="n">
        <x:v>173</x:v>
      </x:c>
      <x:c r="J6646" s="4" t="n">
        <x:v>0.291</x:v>
      </x:c>
      <x:c r="K6646" s="4">
        <x:f>I6646*J6646</x:f>
      </x:c>
      <x:c r="L6646" s="4" t="n">
        <x:v>217.015</x:v>
      </x:c>
      <x:c r="M6646" s="5">
        <x:f>J6646/2.057*100</x:f>
      </x:c>
      <x:c r="N6646" s="6">
        <x:f>M6646*L6646/100</x:f>
      </x:c>
      <x:c r="O6646" s="6">
        <x:f>H6646-N6646</x:f>
      </x:c>
    </x:row>
    <x:row r="6647" spans="1:25">
      <x:c r="A6647" s="0" t="s">
        <x:v>47</x:v>
      </x:c>
      <x:c r="B6647" s="0" t="n">
        <x:v>3549</x:v>
      </x:c>
      <x:c r="C6647" s="0" t="s">
        <x:v>21</x:v>
      </x:c>
      <x:c r="D6647" s="0" t="s">
        <x:v>33</x:v>
      </x:c>
      <x:c r="E6647" s="0" t="s">
        <x:v>34</x:v>
      </x:c>
      <x:c r="F6647" s="0" t="s">
        <x:v>20</x:v>
      </x:c>
      <x:c r="G6647" s="0" t="n">
        <x:v>173</x:v>
      </x:c>
      <x:c r="H6647" s="4" t="n">
        <x:v>46.018</x:v>
      </x:c>
      <x:c r="I6647" s="4" t="n">
        <x:v>173</x:v>
      </x:c>
      <x:c r="J6647" s="4" t="n">
        <x:v>0.266</x:v>
      </x:c>
      <x:c r="K6647" s="4">
        <x:f>I6647*J6647</x:f>
      </x:c>
      <x:c r="L6647" s="4" t="n">
        <x:v>217.015</x:v>
      </x:c>
      <x:c r="M6647" s="5">
        <x:f>J6647/2.057*100</x:f>
      </x:c>
      <x:c r="N6647" s="6">
        <x:f>M6647*L6647/100</x:f>
      </x:c>
      <x:c r="O6647" s="6">
        <x:f>H6647-N6647</x:f>
      </x:c>
    </x:row>
    <x:row r="6648" spans="1:25">
      <x:c r="A6648" s="0" t="s">
        <x:v>47</x:v>
      </x:c>
      <x:c r="B6648" s="0" t="n">
        <x:v>3549</x:v>
      </x:c>
      <x:c r="C6648" s="0" t="s">
        <x:v>21</x:v>
      </x:c>
      <x:c r="D6648" s="0" t="s">
        <x:v>22</x:v>
      </x:c>
      <x:c r="E6648" s="0" t="s">
        <x:v>35</x:v>
      </x:c>
      <x:c r="F6648" s="0" t="s">
        <x:v>20</x:v>
      </x:c>
      <x:c r="G6648" s="0" t="n">
        <x:v>173</x:v>
      </x:c>
      <x:c r="H6648" s="4" t="n">
        <x:v>50.4</x:v>
      </x:c>
      <x:c r="I6648" s="4" t="n">
        <x:v>173</x:v>
      </x:c>
      <x:c r="J6648" s="4" t="n">
        <x:v>0.291</x:v>
      </x:c>
      <x:c r="K6648" s="4">
        <x:f>I6648*J6648</x:f>
      </x:c>
      <x:c r="L6648" s="4" t="n">
        <x:v>217.015</x:v>
      </x:c>
      <x:c r="M6648" s="5">
        <x:f>J6648/2.057*100</x:f>
      </x:c>
      <x:c r="N6648" s="6">
        <x:f>M6648*L6648/100</x:f>
      </x:c>
      <x:c r="O6648" s="6">
        <x:f>H6648-N6648</x:f>
      </x:c>
    </x:row>
    <x:row r="6649" spans="1:25">
      <x:c r="A6649" s="0" t="s">
        <x:v>47</x:v>
      </x:c>
      <x:c r="B6649" s="0" t="n">
        <x:v>3549</x:v>
      </x:c>
      <x:c r="C6649" s="0" t="s">
        <x:v>21</x:v>
      </x:c>
      <x:c r="D6649" s="0" t="s">
        <x:v>33</x:v>
      </x:c>
      <x:c r="E6649" s="0" t="s">
        <x:v>34</x:v>
      </x:c>
      <x:c r="F6649" s="0" t="s">
        <x:v>26</x:v>
      </x:c>
      <x:c r="G6649" s="0" t="n">
        <x:v>173</x:v>
      </x:c>
      <x:c r="H6649" s="4" t="n">
        <x:v>13.498</x:v>
      </x:c>
      <x:c r="I6649" s="4" t="n">
        <x:v>173</x:v>
      </x:c>
      <x:c r="J6649" s="4" t="n">
        <x:v>0.078</x:v>
      </x:c>
      <x:c r="K6649" s="4">
        <x:f>I6649*J6649</x:f>
      </x:c>
      <x:c r="L6649" s="4" t="n">
        <x:v>217.015</x:v>
      </x:c>
      <x:c r="M6649" s="5">
        <x:f>J6649/2.057*100</x:f>
      </x:c>
      <x:c r="N6649" s="6">
        <x:f>M6649*L6649/100</x:f>
      </x:c>
      <x:c r="O6649" s="6">
        <x:f>H6649-N6649</x:f>
      </x:c>
    </x:row>
    <x:row r="6650" spans="1:25">
      <x:c r="A6650" s="0" t="s">
        <x:v>47</x:v>
      </x:c>
      <x:c r="B6650" s="0" t="n">
        <x:v>3549</x:v>
      </x:c>
      <x:c r="C6650" s="0" t="s">
        <x:v>21</x:v>
      </x:c>
      <x:c r="D6650" s="0" t="s">
        <x:v>36</x:v>
      </x:c>
      <x:c r="E6650" s="0" t="s">
        <x:v>37</x:v>
      </x:c>
      <x:c r="F6650" s="0" t="s">
        <x:v>26</x:v>
      </x:c>
      <x:c r="G6650" s="0" t="n">
        <x:v>173</x:v>
      </x:c>
      <x:c r="H6650" s="4" t="n">
        <x:v>72.661</x:v>
      </x:c>
      <x:c r="I6650" s="4" t="n">
        <x:v>173</x:v>
      </x:c>
      <x:c r="J6650" s="4" t="n">
        <x:v>0.42</x:v>
      </x:c>
      <x:c r="K6650" s="4">
        <x:f>I6650*J6650</x:f>
      </x:c>
      <x:c r="L6650" s="4" t="n">
        <x:v>217.015</x:v>
      </x:c>
      <x:c r="M6650" s="5">
        <x:f>J6650/2.057*100</x:f>
      </x:c>
      <x:c r="N6650" s="6">
        <x:f>M6650*L6650/100</x:f>
      </x:c>
      <x:c r="O6650" s="6">
        <x:f>H6650-N6650</x:f>
      </x:c>
    </x:row>
    <x:row r="6651" spans="1:25">
      <x:c r="A6651" s="0" t="s">
        <x:v>47</x:v>
      </x:c>
      <x:c r="B6651" s="0" t="n">
        <x:v>3549</x:v>
      </x:c>
      <x:c r="C6651" s="0" t="s">
        <x:v>21</x:v>
      </x:c>
      <x:c r="D6651" s="0" t="s">
        <x:v>36</x:v>
      </x:c>
      <x:c r="E6651" s="0" t="s">
        <x:v>38</x:v>
      </x:c>
      <x:c r="F6651" s="0" t="s">
        <x:v>26</x:v>
      </x:c>
      <x:c r="G6651" s="0" t="n">
        <x:v>173</x:v>
      </x:c>
      <x:c r="H6651" s="4" t="n">
        <x:v>72.66</x:v>
      </x:c>
      <x:c r="I6651" s="4" t="n">
        <x:v>173</x:v>
      </x:c>
      <x:c r="J6651" s="4" t="n">
        <x:v>0.42</x:v>
      </x:c>
      <x:c r="K6651" s="4">
        <x:f>I6651*J6651</x:f>
      </x:c>
      <x:c r="L6651" s="4" t="n">
        <x:v>217.015</x:v>
      </x:c>
      <x:c r="M6651" s="5">
        <x:f>J6651/2.057*100</x:f>
      </x:c>
      <x:c r="N6651" s="6">
        <x:f>M6651*L6651/100</x:f>
      </x:c>
      <x:c r="O6651" s="6">
        <x:f>H6651-N6651</x:f>
      </x:c>
    </x:row>
    <x:row r="6652" spans="1:25">
      <x:c r="A6652" s="0" t="s">
        <x:v>30</x:v>
      </x:c>
      <x:c r="B6652" s="0" t="n">
        <x:v>3550</x:v>
      </x:c>
      <x:c r="C6652" s="0" t="s">
        <x:v>21</x:v>
      </x:c>
      <x:c r="D6652" s="0" t="s">
        <x:v>22</x:v>
      </x:c>
      <x:c r="E6652" s="0" t="s">
        <x:v>23</x:v>
      </x:c>
      <x:c r="F6652" s="0" t="s">
        <x:v>20</x:v>
      </x:c>
      <x:c r="G6652" s="0" t="n">
        <x:v>117</x:v>
      </x:c>
      <x:c r="H6652" s="4" t="n">
        <x:v>43.384</x:v>
      </x:c>
      <x:c r="I6652" s="4" t="n">
        <x:v>117</x:v>
      </x:c>
      <x:c r="J6652" s="4" t="n">
        <x:v>0.371</x:v>
      </x:c>
      <x:c r="K6652" s="4">
        <x:f>I6652*J6652</x:f>
      </x:c>
      <x:c r="L6652" s="4" t="n">
        <x:v>150.305</x:v>
      </x:c>
      <x:c r="M6652" s="5">
        <x:f>J6652/2.863*100</x:f>
      </x:c>
      <x:c r="N6652" s="6">
        <x:f>M6652*L6652/100</x:f>
      </x:c>
      <x:c r="O6652" s="6">
        <x:f>H6652-N6652</x:f>
      </x:c>
    </x:row>
    <x:row r="6653" spans="1:25">
      <x:c r="A6653" s="0" t="s">
        <x:v>30</x:v>
      </x:c>
      <x:c r="B6653" s="0" t="n">
        <x:v>3550</x:v>
      </x:c>
      <x:c r="C6653" s="0" t="s">
        <x:v>21</x:v>
      </x:c>
      <x:c r="D6653" s="0" t="s">
        <x:v>22</x:v>
      </x:c>
      <x:c r="E6653" s="0" t="s">
        <x:v>23</x:v>
      </x:c>
      <x:c r="F6653" s="0" t="s">
        <x:v>20</x:v>
      </x:c>
      <x:c r="G6653" s="0" t="n">
        <x:v>117</x:v>
      </x:c>
      <x:c r="H6653" s="4" t="n">
        <x:v>43.384</x:v>
      </x:c>
      <x:c r="I6653" s="4" t="n">
        <x:v>117</x:v>
      </x:c>
      <x:c r="J6653" s="4" t="n">
        <x:v>0.371</x:v>
      </x:c>
      <x:c r="K6653" s="4">
        <x:f>I6653*J6653</x:f>
      </x:c>
      <x:c r="L6653" s="4" t="n">
        <x:v>150.305</x:v>
      </x:c>
      <x:c r="M6653" s="5">
        <x:f>J6653/2.863*100</x:f>
      </x:c>
      <x:c r="N6653" s="6">
        <x:f>M6653*L6653/100</x:f>
      </x:c>
      <x:c r="O6653" s="6">
        <x:f>H6653-N6653</x:f>
      </x:c>
    </x:row>
    <x:row r="6654" spans="1:25">
      <x:c r="A6654" s="0" t="s">
        <x:v>30</x:v>
      </x:c>
      <x:c r="B6654" s="0" t="n">
        <x:v>3550</x:v>
      </x:c>
      <x:c r="C6654" s="0" t="s">
        <x:v>21</x:v>
      </x:c>
      <x:c r="D6654" s="0" t="s">
        <x:v>22</x:v>
      </x:c>
      <x:c r="E6654" s="0" t="s">
        <x:v>23</x:v>
      </x:c>
      <x:c r="F6654" s="0" t="s">
        <x:v>20</x:v>
      </x:c>
      <x:c r="G6654" s="0" t="n">
        <x:v>117</x:v>
      </x:c>
      <x:c r="H6654" s="4" t="n">
        <x:v>39.897</x:v>
      </x:c>
      <x:c r="I6654" s="4" t="n">
        <x:v>117</x:v>
      </x:c>
      <x:c r="J6654" s="4" t="n">
        <x:v>0.341</x:v>
      </x:c>
      <x:c r="K6654" s="4">
        <x:f>I6654*J6654</x:f>
      </x:c>
      <x:c r="L6654" s="4" t="n">
        <x:v>150.305</x:v>
      </x:c>
      <x:c r="M6654" s="5">
        <x:f>J6654/2.863*100</x:f>
      </x:c>
      <x:c r="N6654" s="6">
        <x:f>M6654*L6654/100</x:f>
      </x:c>
      <x:c r="O6654" s="6">
        <x:f>H6654-N6654</x:f>
      </x:c>
    </x:row>
    <x:row r="6655" spans="1:25">
      <x:c r="A6655" s="0" t="s">
        <x:v>30</x:v>
      </x:c>
      <x:c r="B6655" s="0" t="n">
        <x:v>3550</x:v>
      </x:c>
      <x:c r="C6655" s="0" t="s">
        <x:v>21</x:v>
      </x:c>
      <x:c r="D6655" s="0" t="s">
        <x:v>28</x:v>
      </x:c>
      <x:c r="E6655" s="0" t="s">
        <x:v>19</x:v>
      </x:c>
      <x:c r="F6655" s="0" t="s">
        <x:v>26</x:v>
      </x:c>
      <x:c r="G6655" s="0" t="n">
        <x:v>117</x:v>
      </x:c>
      <x:c r="H6655" s="4" t="n">
        <x:v>30.42</x:v>
      </x:c>
      <x:c r="I6655" s="4" t="n">
        <x:v>117</x:v>
      </x:c>
      <x:c r="J6655" s="4" t="n">
        <x:v>0.26</x:v>
      </x:c>
      <x:c r="K6655" s="4">
        <x:f>I6655*J6655</x:f>
      </x:c>
      <x:c r="L6655" s="4" t="n">
        <x:v>150.305</x:v>
      </x:c>
      <x:c r="M6655" s="5">
        <x:f>J6655/2.863*100</x:f>
      </x:c>
      <x:c r="N6655" s="6">
        <x:f>M6655*L6655/100</x:f>
      </x:c>
      <x:c r="O6655" s="6">
        <x:f>H6655-N6655</x:f>
      </x:c>
    </x:row>
    <x:row r="6656" spans="1:25">
      <x:c r="A6656" s="0" t="s">
        <x:v>30</x:v>
      </x:c>
      <x:c r="B6656" s="0" t="n">
        <x:v>3550</x:v>
      </x:c>
      <x:c r="C6656" s="0" t="s">
        <x:v>21</x:v>
      </x:c>
      <x:c r="D6656" s="0" t="s">
        <x:v>28</x:v>
      </x:c>
      <x:c r="E6656" s="0" t="s">
        <x:v>23</x:v>
      </x:c>
      <x:c r="F6656" s="0" t="s">
        <x:v>26</x:v>
      </x:c>
      <x:c r="G6656" s="0" t="n">
        <x:v>117</x:v>
      </x:c>
      <x:c r="H6656" s="4" t="n">
        <x:v>177.841</x:v>
      </x:c>
      <x:c r="I6656" s="4" t="n">
        <x:v>117</x:v>
      </x:c>
      <x:c r="J6656" s="4" t="n">
        <x:v>1.52</x:v>
      </x:c>
      <x:c r="K6656" s="4">
        <x:f>I6656*J6656</x:f>
      </x:c>
      <x:c r="L6656" s="4" t="n">
        <x:v>150.305</x:v>
      </x:c>
      <x:c r="M6656" s="5">
        <x:f>J6656/2.863*100</x:f>
      </x:c>
      <x:c r="N6656" s="6">
        <x:f>M6656*L6656/100</x:f>
      </x:c>
      <x:c r="O6656" s="6">
        <x:f>H6656-N6656</x:f>
      </x:c>
    </x:row>
    <x:row r="6657" spans="1:25">
      <x:c r="A6657" s="0" t="s">
        <x:v>88</x:v>
      </x:c>
      <x:c r="B6657" s="0" t="n">
        <x:v>3551</x:v>
      </x:c>
      <x:c r="C6657" s="0" t="s">
        <x:v>21</x:v>
      </x:c>
      <x:c r="D6657" s="0" t="s">
        <x:v>22</x:v>
      </x:c>
      <x:c r="E6657" s="0" t="s">
        <x:v>23</x:v>
      </x:c>
      <x:c r="F6657" s="0" t="s">
        <x:v>20</x:v>
      </x:c>
      <x:c r="G6657" s="0" t="n">
        <x:v>116</x:v>
      </x:c>
      <x:c r="H6657" s="4" t="n">
        <x:v>39.897</x:v>
      </x:c>
      <x:c r="I6657" s="4" t="n">
        <x:v>116</x:v>
      </x:c>
      <x:c r="J6657" s="4" t="n">
        <x:v>0.344</x:v>
      </x:c>
      <x:c r="K6657" s="4">
        <x:f>I6657*J6657</x:f>
      </x:c>
      <x:c r="L6657" s="4" t="n">
        <x:v>180.496</x:v>
      </x:c>
      <x:c r="M6657" s="5">
        <x:f>J6657/3.246*100</x:f>
      </x:c>
      <x:c r="N6657" s="6">
        <x:f>M6657*L6657/100</x:f>
      </x:c>
      <x:c r="O6657" s="6">
        <x:f>H6657-N6657</x:f>
      </x:c>
    </x:row>
    <x:row r="6658" spans="1:25">
      <x:c r="A6658" s="0" t="s">
        <x:v>88</x:v>
      </x:c>
      <x:c r="B6658" s="0" t="n">
        <x:v>3551</x:v>
      </x:c>
      <x:c r="C6658" s="0" t="s">
        <x:v>21</x:v>
      </x:c>
      <x:c r="D6658" s="0" t="s">
        <x:v>22</x:v>
      </x:c>
      <x:c r="E6658" s="0" t="s">
        <x:v>23</x:v>
      </x:c>
      <x:c r="F6658" s="0" t="s">
        <x:v>20</x:v>
      </x:c>
      <x:c r="G6658" s="0" t="n">
        <x:v>116</x:v>
      </x:c>
      <x:c r="H6658" s="4" t="n">
        <x:v>43.384</x:v>
      </x:c>
      <x:c r="I6658" s="4" t="n">
        <x:v>116</x:v>
      </x:c>
      <x:c r="J6658" s="4" t="n">
        <x:v>0.374</x:v>
      </x:c>
      <x:c r="K6658" s="4">
        <x:f>I6658*J6658</x:f>
      </x:c>
      <x:c r="L6658" s="4" t="n">
        <x:v>180.496</x:v>
      </x:c>
      <x:c r="M6658" s="5">
        <x:f>J6658/3.246*100</x:f>
      </x:c>
      <x:c r="N6658" s="6">
        <x:f>M6658*L6658/100</x:f>
      </x:c>
      <x:c r="O6658" s="6">
        <x:f>H6658-N6658</x:f>
      </x:c>
    </x:row>
    <x:row r="6659" spans="1:25">
      <x:c r="A6659" s="0" t="s">
        <x:v>88</x:v>
      </x:c>
      <x:c r="B6659" s="0" t="n">
        <x:v>3551</x:v>
      </x:c>
      <x:c r="C6659" s="0" t="s">
        <x:v>21</x:v>
      </x:c>
      <x:c r="D6659" s="0" t="s">
        <x:v>22</x:v>
      </x:c>
      <x:c r="E6659" s="0" t="s">
        <x:v>23</x:v>
      </x:c>
      <x:c r="F6659" s="0" t="s">
        <x:v>20</x:v>
      </x:c>
      <x:c r="G6659" s="0" t="n">
        <x:v>116</x:v>
      </x:c>
      <x:c r="H6659" s="4" t="n">
        <x:v>43.384</x:v>
      </x:c>
      <x:c r="I6659" s="4" t="n">
        <x:v>116</x:v>
      </x:c>
      <x:c r="J6659" s="4" t="n">
        <x:v>0.374</x:v>
      </x:c>
      <x:c r="K6659" s="4">
        <x:f>I6659*J6659</x:f>
      </x:c>
      <x:c r="L6659" s="4" t="n">
        <x:v>180.496</x:v>
      </x:c>
      <x:c r="M6659" s="5">
        <x:f>J6659/3.246*100</x:f>
      </x:c>
      <x:c r="N6659" s="6">
        <x:f>M6659*L6659/100</x:f>
      </x:c>
      <x:c r="O6659" s="6">
        <x:f>H6659-N6659</x:f>
      </x:c>
    </x:row>
    <x:row r="6660" spans="1:25">
      <x:c r="A6660" s="0" t="s">
        <x:v>88</x:v>
      </x:c>
      <x:c r="B6660" s="0" t="n">
        <x:v>3551</x:v>
      </x:c>
      <x:c r="C6660" s="0" t="s">
        <x:v>21</x:v>
      </x:c>
      <x:c r="D6660" s="0" t="s">
        <x:v>22</x:v>
      </x:c>
      <x:c r="E6660" s="0" t="s">
        <x:v>23</x:v>
      </x:c>
      <x:c r="F6660" s="0" t="s">
        <x:v>20</x:v>
      </x:c>
      <x:c r="G6660" s="0" t="n">
        <x:v>116</x:v>
      </x:c>
      <x:c r="H6660" s="4" t="n">
        <x:v>43.384</x:v>
      </x:c>
      <x:c r="I6660" s="4" t="n">
        <x:v>116</x:v>
      </x:c>
      <x:c r="J6660" s="4" t="n">
        <x:v>0.374</x:v>
      </x:c>
      <x:c r="K6660" s="4">
        <x:f>I6660*J6660</x:f>
      </x:c>
      <x:c r="L6660" s="4" t="n">
        <x:v>180.496</x:v>
      </x:c>
      <x:c r="M6660" s="5">
        <x:f>J6660/3.246*100</x:f>
      </x:c>
      <x:c r="N6660" s="6">
        <x:f>M6660*L6660/100</x:f>
      </x:c>
      <x:c r="O6660" s="6">
        <x:f>H6660-N6660</x:f>
      </x:c>
    </x:row>
    <x:row r="6661" spans="1:25">
      <x:c r="A6661" s="0" t="s">
        <x:v>88</x:v>
      </x:c>
      <x:c r="B6661" s="0" t="n">
        <x:v>3551</x:v>
      </x:c>
      <x:c r="C6661" s="0" t="s">
        <x:v>21</x:v>
      </x:c>
      <x:c r="D6661" s="0" t="s">
        <x:v>28</x:v>
      </x:c>
      <x:c r="E6661" s="0" t="s">
        <x:v>19</x:v>
      </x:c>
      <x:c r="F6661" s="0" t="s">
        <x:v>26</x:v>
      </x:c>
      <x:c r="G6661" s="0" t="n">
        <x:v>116</x:v>
      </x:c>
      <x:c r="H6661" s="4" t="n">
        <x:v>30.425</x:v>
      </x:c>
      <x:c r="I6661" s="4" t="n">
        <x:v>116</x:v>
      </x:c>
      <x:c r="J6661" s="4" t="n">
        <x:v>0.26</x:v>
      </x:c>
      <x:c r="K6661" s="4">
        <x:f>I6661*J6661</x:f>
      </x:c>
      <x:c r="L6661" s="4" t="n">
        <x:v>180.496</x:v>
      </x:c>
      <x:c r="M6661" s="5">
        <x:f>J6661/3.246*100</x:f>
      </x:c>
      <x:c r="N6661" s="6">
        <x:f>M6661*L6661/100</x:f>
      </x:c>
      <x:c r="O6661" s="6">
        <x:f>H6661-N6661</x:f>
      </x:c>
    </x:row>
    <x:row r="6662" spans="1:25">
      <x:c r="A6662" s="0" t="s">
        <x:v>88</x:v>
      </x:c>
      <x:c r="B6662" s="0" t="n">
        <x:v>3551</x:v>
      </x:c>
      <x:c r="C6662" s="0" t="s">
        <x:v>21</x:v>
      </x:c>
      <x:c r="D6662" s="0" t="s">
        <x:v>28</x:v>
      </x:c>
      <x:c r="E6662" s="0" t="s">
        <x:v>23</x:v>
      </x:c>
      <x:c r="F6662" s="0" t="s">
        <x:v>26</x:v>
      </x:c>
      <x:c r="G6662" s="0" t="n">
        <x:v>116</x:v>
      </x:c>
      <x:c r="H6662" s="4" t="n">
        <x:v>177.84</x:v>
      </x:c>
      <x:c r="I6662" s="4" t="n">
        <x:v>116</x:v>
      </x:c>
      <x:c r="J6662" s="4" t="n">
        <x:v>1.52</x:v>
      </x:c>
      <x:c r="K6662" s="4">
        <x:f>I6662*J6662</x:f>
      </x:c>
      <x:c r="L6662" s="4" t="n">
        <x:v>180.496</x:v>
      </x:c>
      <x:c r="M6662" s="5">
        <x:f>J6662/3.246*100</x:f>
      </x:c>
      <x:c r="N6662" s="6">
        <x:f>M6662*L6662/100</x:f>
      </x:c>
      <x:c r="O6662" s="6">
        <x:f>H6662-N6662</x:f>
      </x:c>
    </x:row>
    <x:row r="6663" spans="1:25">
      <x:c r="A6663" s="0" t="s">
        <x:v>29</x:v>
      </x:c>
      <x:c r="B6663" s="0" t="n">
        <x:v>3552</x:v>
      </x:c>
      <x:c r="C6663" s="0" t="s">
        <x:v>21</x:v>
      </x:c>
      <x:c r="D6663" s="0" t="s">
        <x:v>22</x:v>
      </x:c>
      <x:c r="E6663" s="0" t="s">
        <x:v>23</x:v>
      </x:c>
      <x:c r="F6663" s="0" t="s">
        <x:v>20</x:v>
      </x:c>
      <x:c r="G6663" s="0" t="n">
        <x:v>117</x:v>
      </x:c>
      <x:c r="H6663" s="4" t="n">
        <x:v>43.384</x:v>
      </x:c>
      <x:c r="I6663" s="4" t="n">
        <x:v>117</x:v>
      </x:c>
      <x:c r="J6663" s="4" t="n">
        <x:v>0.371</x:v>
      </x:c>
      <x:c r="K6663" s="4">
        <x:f>I6663*J6663</x:f>
      </x:c>
      <x:c r="L6663" s="4" t="n">
        <x:v>259.122</x:v>
      </x:c>
      <x:c r="M6663" s="5">
        <x:f>J6663/3.234*100</x:f>
      </x:c>
      <x:c r="N6663" s="6">
        <x:f>M6663*L6663/100</x:f>
      </x:c>
      <x:c r="O6663" s="6">
        <x:f>H6663-N6663</x:f>
      </x:c>
    </x:row>
    <x:row r="6664" spans="1:25">
      <x:c r="A6664" s="0" t="s">
        <x:v>29</x:v>
      </x:c>
      <x:c r="B6664" s="0" t="n">
        <x:v>3552</x:v>
      </x:c>
      <x:c r="C6664" s="0" t="s">
        <x:v>21</x:v>
      </x:c>
      <x:c r="D6664" s="0" t="s">
        <x:v>22</x:v>
      </x:c>
      <x:c r="E6664" s="0" t="s">
        <x:v>23</x:v>
      </x:c>
      <x:c r="F6664" s="0" t="s">
        <x:v>20</x:v>
      </x:c>
      <x:c r="G6664" s="0" t="n">
        <x:v>117</x:v>
      </x:c>
      <x:c r="H6664" s="4" t="n">
        <x:v>39.897</x:v>
      </x:c>
      <x:c r="I6664" s="4" t="n">
        <x:v>117</x:v>
      </x:c>
      <x:c r="J6664" s="4" t="n">
        <x:v>0.341</x:v>
      </x:c>
      <x:c r="K6664" s="4">
        <x:f>I6664*J6664</x:f>
      </x:c>
      <x:c r="L6664" s="4" t="n">
        <x:v>259.122</x:v>
      </x:c>
      <x:c r="M6664" s="5">
        <x:f>J6664/3.234*100</x:f>
      </x:c>
      <x:c r="N6664" s="6">
        <x:f>M6664*L6664/100</x:f>
      </x:c>
      <x:c r="O6664" s="6">
        <x:f>H6664-N6664</x:f>
      </x:c>
    </x:row>
    <x:row r="6665" spans="1:25">
      <x:c r="A6665" s="0" t="s">
        <x:v>29</x:v>
      </x:c>
      <x:c r="B6665" s="0" t="n">
        <x:v>3552</x:v>
      </x:c>
      <x:c r="C6665" s="0" t="s">
        <x:v>21</x:v>
      </x:c>
      <x:c r="D6665" s="0" t="s">
        <x:v>22</x:v>
      </x:c>
      <x:c r="E6665" s="0" t="s">
        <x:v>23</x:v>
      </x:c>
      <x:c r="F6665" s="0" t="s">
        <x:v>20</x:v>
      </x:c>
      <x:c r="G6665" s="0" t="n">
        <x:v>117</x:v>
      </x:c>
      <x:c r="H6665" s="4" t="n">
        <x:v>43.384</x:v>
      </x:c>
      <x:c r="I6665" s="4" t="n">
        <x:v>117</x:v>
      </x:c>
      <x:c r="J6665" s="4" t="n">
        <x:v>0.371</x:v>
      </x:c>
      <x:c r="K6665" s="4">
        <x:f>I6665*J6665</x:f>
      </x:c>
      <x:c r="L6665" s="4" t="n">
        <x:v>259.122</x:v>
      </x:c>
      <x:c r="M6665" s="5">
        <x:f>J6665/3.234*100</x:f>
      </x:c>
      <x:c r="N6665" s="6">
        <x:f>M6665*L6665/100</x:f>
      </x:c>
      <x:c r="O6665" s="6">
        <x:f>H6665-N6665</x:f>
      </x:c>
    </x:row>
    <x:row r="6666" spans="1:25">
      <x:c r="A6666" s="0" t="s">
        <x:v>29</x:v>
      </x:c>
      <x:c r="B6666" s="0" t="n">
        <x:v>3552</x:v>
      </x:c>
      <x:c r="C6666" s="0" t="s">
        <x:v>21</x:v>
      </x:c>
      <x:c r="D6666" s="0" t="s">
        <x:v>22</x:v>
      </x:c>
      <x:c r="E6666" s="0" t="s">
        <x:v>23</x:v>
      </x:c>
      <x:c r="F6666" s="0" t="s">
        <x:v>20</x:v>
      </x:c>
      <x:c r="G6666" s="0" t="n">
        <x:v>117</x:v>
      </x:c>
      <x:c r="H6666" s="4" t="n">
        <x:v>43.384</x:v>
      </x:c>
      <x:c r="I6666" s="4" t="n">
        <x:v>117</x:v>
      </x:c>
      <x:c r="J6666" s="4" t="n">
        <x:v>0.371</x:v>
      </x:c>
      <x:c r="K6666" s="4">
        <x:f>I6666*J6666</x:f>
      </x:c>
      <x:c r="L6666" s="4" t="n">
        <x:v>259.122</x:v>
      </x:c>
      <x:c r="M6666" s="5">
        <x:f>J6666/3.234*100</x:f>
      </x:c>
      <x:c r="N6666" s="6">
        <x:f>M6666*L6666/100</x:f>
      </x:c>
      <x:c r="O6666" s="6">
        <x:f>H6666-N6666</x:f>
      </x:c>
    </x:row>
    <x:row r="6667" spans="1:25">
      <x:c r="A6667" s="0" t="s">
        <x:v>29</x:v>
      </x:c>
      <x:c r="B6667" s="0" t="n">
        <x:v>3552</x:v>
      </x:c>
      <x:c r="C6667" s="0" t="s">
        <x:v>21</x:v>
      </x:c>
      <x:c r="D6667" s="0" t="s">
        <x:v>28</x:v>
      </x:c>
      <x:c r="E6667" s="0" t="s">
        <x:v>19</x:v>
      </x:c>
      <x:c r="F6667" s="0" t="s">
        <x:v>26</x:v>
      </x:c>
      <x:c r="G6667" s="0" t="n">
        <x:v>117</x:v>
      </x:c>
      <x:c r="H6667" s="4" t="n">
        <x:v>30.428</x:v>
      </x:c>
      <x:c r="I6667" s="4" t="n">
        <x:v>117</x:v>
      </x:c>
      <x:c r="J6667" s="4" t="n">
        <x:v>0.26</x:v>
      </x:c>
      <x:c r="K6667" s="4">
        <x:f>I6667*J6667</x:f>
      </x:c>
      <x:c r="L6667" s="4" t="n">
        <x:v>259.122</x:v>
      </x:c>
      <x:c r="M6667" s="5">
        <x:f>J6667/3.234*100</x:f>
      </x:c>
      <x:c r="N6667" s="6">
        <x:f>M6667*L6667/100</x:f>
      </x:c>
      <x:c r="O6667" s="6">
        <x:f>H6667-N6667</x:f>
      </x:c>
    </x:row>
    <x:row r="6668" spans="1:25">
      <x:c r="A6668" s="0" t="s">
        <x:v>29</x:v>
      </x:c>
      <x:c r="B6668" s="0" t="n">
        <x:v>3552</x:v>
      </x:c>
      <x:c r="C6668" s="0" t="s">
        <x:v>21</x:v>
      </x:c>
      <x:c r="D6668" s="0" t="s">
        <x:v>28</x:v>
      </x:c>
      <x:c r="E6668" s="0" t="s">
        <x:v>23</x:v>
      </x:c>
      <x:c r="F6668" s="0" t="s">
        <x:v>26</x:v>
      </x:c>
      <x:c r="G6668" s="0" t="n">
        <x:v>117</x:v>
      </x:c>
      <x:c r="H6668" s="4" t="n">
        <x:v>177.84</x:v>
      </x:c>
      <x:c r="I6668" s="4" t="n">
        <x:v>117</x:v>
      </x:c>
      <x:c r="J6668" s="4" t="n">
        <x:v>1.52</x:v>
      </x:c>
      <x:c r="K6668" s="4">
        <x:f>I6668*J6668</x:f>
      </x:c>
      <x:c r="L6668" s="4" t="n">
        <x:v>259.122</x:v>
      </x:c>
      <x:c r="M6668" s="5">
        <x:f>J6668/3.234*100</x:f>
      </x:c>
      <x:c r="N6668" s="6">
        <x:f>M6668*L6668/100</x:f>
      </x:c>
      <x:c r="O6668" s="6">
        <x:f>H6668-N6668</x:f>
      </x:c>
    </x:row>
    <x:row r="6669" spans="1:25">
      <x:c r="A6669" s="0" t="s">
        <x:v>105</x:v>
      </x:c>
      <x:c r="B6669" s="0" t="n">
        <x:v>3553</x:v>
      </x:c>
      <x:c r="C6669" s="0" t="s">
        <x:v>21</x:v>
      </x:c>
      <x:c r="D6669" s="0" t="s">
        <x:v>22</x:v>
      </x:c>
      <x:c r="E6669" s="0" t="s">
        <x:v>74</x:v>
      </x:c>
      <x:c r="F6669" s="0" t="s">
        <x:v>20</x:v>
      </x:c>
      <x:c r="G6669" s="0" t="n">
        <x:v>178</x:v>
      </x:c>
      <x:c r="H6669" s="4" t="n">
        <x:v>50.4</x:v>
      </x:c>
      <x:c r="I6669" s="4" t="n">
        <x:v>178</x:v>
      </x:c>
      <x:c r="J6669" s="4" t="n">
        <x:v>0.283</x:v>
      </x:c>
      <x:c r="K6669" s="4">
        <x:f>I6669*J6669</x:f>
      </x:c>
      <x:c r="L6669" s="4" t="n">
        <x:v>169.706</x:v>
      </x:c>
      <x:c r="M6669" s="5">
        <x:f>J6669/2.285*100</x:f>
      </x:c>
      <x:c r="N6669" s="6">
        <x:f>M6669*L6669/100</x:f>
      </x:c>
      <x:c r="O6669" s="6">
        <x:f>H6669-N6669</x:f>
      </x:c>
    </x:row>
    <x:row r="6670" spans="1:25">
      <x:c r="A6670" s="0" t="s">
        <x:v>105</x:v>
      </x:c>
      <x:c r="B6670" s="0" t="n">
        <x:v>3553</x:v>
      </x:c>
      <x:c r="C6670" s="0" t="s">
        <x:v>21</x:v>
      </x:c>
      <x:c r="D6670" s="0" t="s">
        <x:v>33</x:v>
      </x:c>
      <x:c r="E6670" s="0" t="s">
        <x:v>73</x:v>
      </x:c>
      <x:c r="F6670" s="0" t="s">
        <x:v>20</x:v>
      </x:c>
      <x:c r="G6670" s="0" t="n">
        <x:v>178</x:v>
      </x:c>
      <x:c r="H6670" s="4" t="n">
        <x:v>46.018</x:v>
      </x:c>
      <x:c r="I6670" s="4" t="n">
        <x:v>178</x:v>
      </x:c>
      <x:c r="J6670" s="4" t="n">
        <x:v>0.259</x:v>
      </x:c>
      <x:c r="K6670" s="4">
        <x:f>I6670*J6670</x:f>
      </x:c>
      <x:c r="L6670" s="4" t="n">
        <x:v>169.706</x:v>
      </x:c>
      <x:c r="M6670" s="5">
        <x:f>J6670/2.285*100</x:f>
      </x:c>
      <x:c r="N6670" s="6">
        <x:f>M6670*L6670/100</x:f>
      </x:c>
      <x:c r="O6670" s="6">
        <x:f>H6670-N6670</x:f>
      </x:c>
    </x:row>
    <x:row r="6671" spans="1:25">
      <x:c r="A6671" s="0" t="s">
        <x:v>105</x:v>
      </x:c>
      <x:c r="B6671" s="0" t="n">
        <x:v>3553</x:v>
      </x:c>
      <x:c r="C6671" s="0" t="s">
        <x:v>21</x:v>
      </x:c>
      <x:c r="D6671" s="0" t="s">
        <x:v>22</x:v>
      </x:c>
      <x:c r="E6671" s="0" t="s">
        <x:v>74</x:v>
      </x:c>
      <x:c r="F6671" s="0" t="s">
        <x:v>20</x:v>
      </x:c>
      <x:c r="G6671" s="0" t="n">
        <x:v>178</x:v>
      </x:c>
      <x:c r="H6671" s="4" t="n">
        <x:v>50.4</x:v>
      </x:c>
      <x:c r="I6671" s="4" t="n">
        <x:v>178</x:v>
      </x:c>
      <x:c r="J6671" s="4" t="n">
        <x:v>0.283</x:v>
      </x:c>
      <x:c r="K6671" s="4">
        <x:f>I6671*J6671</x:f>
      </x:c>
      <x:c r="L6671" s="4" t="n">
        <x:v>169.706</x:v>
      </x:c>
      <x:c r="M6671" s="5">
        <x:f>J6671/2.285*100</x:f>
      </x:c>
      <x:c r="N6671" s="6">
        <x:f>M6671*L6671/100</x:f>
      </x:c>
      <x:c r="O6671" s="6">
        <x:f>H6671-N6671</x:f>
      </x:c>
    </x:row>
    <x:row r="6672" spans="1:25">
      <x:c r="A6672" s="0" t="s">
        <x:v>105</x:v>
      </x:c>
      <x:c r="B6672" s="0" t="n">
        <x:v>3553</x:v>
      </x:c>
      <x:c r="C6672" s="0" t="s">
        <x:v>21</x:v>
      </x:c>
      <x:c r="D6672" s="0" t="s">
        <x:v>22</x:v>
      </x:c>
      <x:c r="E6672" s="0" t="s">
        <x:v>74</x:v>
      </x:c>
      <x:c r="F6672" s="0" t="s">
        <x:v>20</x:v>
      </x:c>
      <x:c r="G6672" s="0" t="n">
        <x:v>178</x:v>
      </x:c>
      <x:c r="H6672" s="4" t="n">
        <x:v>50.4</x:v>
      </x:c>
      <x:c r="I6672" s="4" t="n">
        <x:v>178</x:v>
      </x:c>
      <x:c r="J6672" s="4" t="n">
        <x:v>0.283</x:v>
      </x:c>
      <x:c r="K6672" s="4">
        <x:f>I6672*J6672</x:f>
      </x:c>
      <x:c r="L6672" s="4" t="n">
        <x:v>169.706</x:v>
      </x:c>
      <x:c r="M6672" s="5">
        <x:f>J6672/2.285*100</x:f>
      </x:c>
      <x:c r="N6672" s="6">
        <x:f>M6672*L6672/100</x:f>
      </x:c>
      <x:c r="O6672" s="6">
        <x:f>H6672-N6672</x:f>
      </x:c>
    </x:row>
    <x:row r="6673" spans="1:25">
      <x:c r="A6673" s="0" t="s">
        <x:v>105</x:v>
      </x:c>
      <x:c r="B6673" s="0" t="n">
        <x:v>3553</x:v>
      </x:c>
      <x:c r="C6673" s="0" t="s">
        <x:v>21</x:v>
      </x:c>
      <x:c r="D6673" s="0" t="s">
        <x:v>33</x:v>
      </x:c>
      <x:c r="E6673" s="0" t="s">
        <x:v>73</x:v>
      </x:c>
      <x:c r="F6673" s="0" t="s">
        <x:v>20</x:v>
      </x:c>
      <x:c r="G6673" s="0" t="n">
        <x:v>178</x:v>
      </x:c>
      <x:c r="H6673" s="4" t="n">
        <x:v>46.018</x:v>
      </x:c>
      <x:c r="I6673" s="4" t="n">
        <x:v>178</x:v>
      </x:c>
      <x:c r="J6673" s="4" t="n">
        <x:v>0.259</x:v>
      </x:c>
      <x:c r="K6673" s="4">
        <x:f>I6673*J6673</x:f>
      </x:c>
      <x:c r="L6673" s="4" t="n">
        <x:v>169.706</x:v>
      </x:c>
      <x:c r="M6673" s="5">
        <x:f>J6673/2.285*100</x:f>
      </x:c>
      <x:c r="N6673" s="6">
        <x:f>M6673*L6673/100</x:f>
      </x:c>
      <x:c r="O6673" s="6">
        <x:f>H6673-N6673</x:f>
      </x:c>
    </x:row>
    <x:row r="6674" spans="1:25">
      <x:c r="A6674" s="0" t="s">
        <x:v>105</x:v>
      </x:c>
      <x:c r="B6674" s="0" t="n">
        <x:v>3553</x:v>
      </x:c>
      <x:c r="C6674" s="0" t="s">
        <x:v>21</x:v>
      </x:c>
      <x:c r="D6674" s="0" t="s">
        <x:v>33</x:v>
      </x:c>
      <x:c r="E6674" s="0" t="s">
        <x:v>73</x:v>
      </x:c>
      <x:c r="F6674" s="0" t="s">
        <x:v>26</x:v>
      </x:c>
      <x:c r="G6674" s="0" t="n">
        <x:v>178</x:v>
      </x:c>
      <x:c r="H6674" s="4" t="n">
        <x:v>13.885</x:v>
      </x:c>
      <x:c r="I6674" s="4" t="n">
        <x:v>178</x:v>
      </x:c>
      <x:c r="J6674" s="4" t="n">
        <x:v>0.078</x:v>
      </x:c>
      <x:c r="K6674" s="4">
        <x:f>I6674*J6674</x:f>
      </x:c>
      <x:c r="L6674" s="4" t="n">
        <x:v>169.706</x:v>
      </x:c>
      <x:c r="M6674" s="5">
        <x:f>J6674/2.285*100</x:f>
      </x:c>
      <x:c r="N6674" s="6">
        <x:f>M6674*L6674/100</x:f>
      </x:c>
      <x:c r="O6674" s="6">
        <x:f>H6674-N6674</x:f>
      </x:c>
    </x:row>
    <x:row r="6675" spans="1:25">
      <x:c r="A6675" s="0" t="s">
        <x:v>105</x:v>
      </x:c>
      <x:c r="B6675" s="0" t="n">
        <x:v>3553</x:v>
      </x:c>
      <x:c r="C6675" s="0" t="s">
        <x:v>21</x:v>
      </x:c>
      <x:c r="D6675" s="0" t="s">
        <x:v>36</x:v>
      </x:c>
      <x:c r="E6675" s="0" t="s">
        <x:v>75</x:v>
      </x:c>
      <x:c r="F6675" s="0" t="s">
        <x:v>26</x:v>
      </x:c>
      <x:c r="G6675" s="0" t="n">
        <x:v>178</x:v>
      </x:c>
      <x:c r="H6675" s="4" t="n">
        <x:v>74.76</x:v>
      </x:c>
      <x:c r="I6675" s="4" t="n">
        <x:v>178</x:v>
      </x:c>
      <x:c r="J6675" s="4" t="n">
        <x:v>0.42</x:v>
      </x:c>
      <x:c r="K6675" s="4">
        <x:f>I6675*J6675</x:f>
      </x:c>
      <x:c r="L6675" s="4" t="n">
        <x:v>169.706</x:v>
      </x:c>
      <x:c r="M6675" s="5">
        <x:f>J6675/2.285*100</x:f>
      </x:c>
      <x:c r="N6675" s="6">
        <x:f>M6675*L6675/100</x:f>
      </x:c>
      <x:c r="O6675" s="6">
        <x:f>H6675-N6675</x:f>
      </x:c>
    </x:row>
    <x:row r="6676" spans="1:25">
      <x:c r="A6676" s="0" t="s">
        <x:v>105</x:v>
      </x:c>
      <x:c r="B6676" s="0" t="n">
        <x:v>3553</x:v>
      </x:c>
      <x:c r="C6676" s="0" t="s">
        <x:v>21</x:v>
      </x:c>
      <x:c r="D6676" s="0" t="s">
        <x:v>36</x:v>
      </x:c>
      <x:c r="E6676" s="0" t="s">
        <x:v>76</x:v>
      </x:c>
      <x:c r="F6676" s="0" t="s">
        <x:v>26</x:v>
      </x:c>
      <x:c r="G6676" s="0" t="n">
        <x:v>178</x:v>
      </x:c>
      <x:c r="H6676" s="4" t="n">
        <x:v>74.76</x:v>
      </x:c>
      <x:c r="I6676" s="4" t="n">
        <x:v>178</x:v>
      </x:c>
      <x:c r="J6676" s="4" t="n">
        <x:v>0.42</x:v>
      </x:c>
      <x:c r="K6676" s="4">
        <x:f>I6676*J6676</x:f>
      </x:c>
      <x:c r="L6676" s="4" t="n">
        <x:v>169.706</x:v>
      </x:c>
      <x:c r="M6676" s="5">
        <x:f>J6676/2.285*100</x:f>
      </x:c>
      <x:c r="N6676" s="6">
        <x:f>M6676*L6676/100</x:f>
      </x:c>
      <x:c r="O6676" s="6">
        <x:f>H6676-N6676</x:f>
      </x:c>
    </x:row>
    <x:row r="6677" spans="1:25">
      <x:c r="A6677" s="0" t="s">
        <x:v>92</x:v>
      </x:c>
      <x:c r="B6677" s="0" t="n">
        <x:v>3554</x:v>
      </x:c>
      <x:c r="C6677" s="0" t="s">
        <x:v>21</x:v>
      </x:c>
      <x:c r="D6677" s="0" t="s">
        <x:v>22</x:v>
      </x:c>
      <x:c r="E6677" s="0" t="s">
        <x:v>74</x:v>
      </x:c>
      <x:c r="F6677" s="0" t="s">
        <x:v>20</x:v>
      </x:c>
      <x:c r="G6677" s="0" t="n">
        <x:v>173</x:v>
      </x:c>
      <x:c r="H6677" s="4" t="n">
        <x:v>50.4</x:v>
      </x:c>
      <x:c r="I6677" s="4" t="n">
        <x:v>173</x:v>
      </x:c>
      <x:c r="J6677" s="4" t="n">
        <x:v>0.291</x:v>
      </x:c>
      <x:c r="K6677" s="4">
        <x:f>I6677*J6677</x:f>
      </x:c>
      <x:c r="L6677" s="4" t="n">
        <x:v>249.404</x:v>
      </x:c>
      <x:c r="M6677" s="5">
        <x:f>J6677/1.766*100</x:f>
      </x:c>
      <x:c r="N6677" s="6">
        <x:f>M6677*L6677/100</x:f>
      </x:c>
      <x:c r="O6677" s="6">
        <x:f>H6677-N6677</x:f>
      </x:c>
    </x:row>
    <x:row r="6678" spans="1:25">
      <x:c r="A6678" s="0" t="s">
        <x:v>92</x:v>
      </x:c>
      <x:c r="B6678" s="0" t="n">
        <x:v>3554</x:v>
      </x:c>
      <x:c r="C6678" s="0" t="s">
        <x:v>21</x:v>
      </x:c>
      <x:c r="D6678" s="0" t="s">
        <x:v>22</x:v>
      </x:c>
      <x:c r="E6678" s="0" t="s">
        <x:v>74</x:v>
      </x:c>
      <x:c r="F6678" s="0" t="s">
        <x:v>20</x:v>
      </x:c>
      <x:c r="G6678" s="0" t="n">
        <x:v>173</x:v>
      </x:c>
      <x:c r="H6678" s="4" t="n">
        <x:v>50.4</x:v>
      </x:c>
      <x:c r="I6678" s="4" t="n">
        <x:v>173</x:v>
      </x:c>
      <x:c r="J6678" s="4" t="n">
        <x:v>0.291</x:v>
      </x:c>
      <x:c r="K6678" s="4">
        <x:f>I6678*J6678</x:f>
      </x:c>
      <x:c r="L6678" s="4" t="n">
        <x:v>249.404</x:v>
      </x:c>
      <x:c r="M6678" s="5">
        <x:f>J6678/1.766*100</x:f>
      </x:c>
      <x:c r="N6678" s="6">
        <x:f>M6678*L6678/100</x:f>
      </x:c>
      <x:c r="O6678" s="6">
        <x:f>H6678-N6678</x:f>
      </x:c>
    </x:row>
    <x:row r="6679" spans="1:25">
      <x:c r="A6679" s="0" t="s">
        <x:v>92</x:v>
      </x:c>
      <x:c r="B6679" s="0" t="n">
        <x:v>3554</x:v>
      </x:c>
      <x:c r="C6679" s="0" t="s">
        <x:v>21</x:v>
      </x:c>
      <x:c r="D6679" s="0" t="s">
        <x:v>33</x:v>
      </x:c>
      <x:c r="E6679" s="0" t="s">
        <x:v>73</x:v>
      </x:c>
      <x:c r="F6679" s="0" t="s">
        <x:v>20</x:v>
      </x:c>
      <x:c r="G6679" s="0" t="n">
        <x:v>173</x:v>
      </x:c>
      <x:c r="H6679" s="4" t="n">
        <x:v>46.018</x:v>
      </x:c>
      <x:c r="I6679" s="4" t="n">
        <x:v>173</x:v>
      </x:c>
      <x:c r="J6679" s="4" t="n">
        <x:v>0.266</x:v>
      </x:c>
      <x:c r="K6679" s="4">
        <x:f>I6679*J6679</x:f>
      </x:c>
      <x:c r="L6679" s="4" t="n">
        <x:v>249.404</x:v>
      </x:c>
      <x:c r="M6679" s="5">
        <x:f>J6679/1.766*100</x:f>
      </x:c>
      <x:c r="N6679" s="6">
        <x:f>M6679*L6679/100</x:f>
      </x:c>
      <x:c r="O6679" s="6">
        <x:f>H6679-N6679</x:f>
      </x:c>
    </x:row>
    <x:row r="6680" spans="1:25">
      <x:c r="A6680" s="0" t="s">
        <x:v>92</x:v>
      </x:c>
      <x:c r="B6680" s="0" t="n">
        <x:v>3554</x:v>
      </x:c>
      <x:c r="C6680" s="0" t="s">
        <x:v>21</x:v>
      </x:c>
      <x:c r="D6680" s="0" t="s">
        <x:v>33</x:v>
      </x:c>
      <x:c r="E6680" s="0" t="s">
        <x:v>73</x:v>
      </x:c>
      <x:c r="F6680" s="0" t="s">
        <x:v>26</x:v>
      </x:c>
      <x:c r="G6680" s="0" t="n">
        <x:v>173</x:v>
      </x:c>
      <x:c r="H6680" s="4" t="n">
        <x:v>13.496</x:v>
      </x:c>
      <x:c r="I6680" s="4" t="n">
        <x:v>173</x:v>
      </x:c>
      <x:c r="J6680" s="4" t="n">
        <x:v>0.078</x:v>
      </x:c>
      <x:c r="K6680" s="4">
        <x:f>I6680*J6680</x:f>
      </x:c>
      <x:c r="L6680" s="4" t="n">
        <x:v>249.404</x:v>
      </x:c>
      <x:c r="M6680" s="5">
        <x:f>J6680/1.766*100</x:f>
      </x:c>
      <x:c r="N6680" s="6">
        <x:f>M6680*L6680/100</x:f>
      </x:c>
      <x:c r="O6680" s="6">
        <x:f>H6680-N6680</x:f>
      </x:c>
    </x:row>
    <x:row r="6681" spans="1:25">
      <x:c r="A6681" s="0" t="s">
        <x:v>92</x:v>
      </x:c>
      <x:c r="B6681" s="0" t="n">
        <x:v>3554</x:v>
      </x:c>
      <x:c r="C6681" s="0" t="s">
        <x:v>21</x:v>
      </x:c>
      <x:c r="D6681" s="0" t="s">
        <x:v>36</x:v>
      </x:c>
      <x:c r="E6681" s="0" t="s">
        <x:v>75</x:v>
      </x:c>
      <x:c r="F6681" s="0" t="s">
        <x:v>26</x:v>
      </x:c>
      <x:c r="G6681" s="0" t="n">
        <x:v>173</x:v>
      </x:c>
      <x:c r="H6681" s="4" t="n">
        <x:v>72.66</x:v>
      </x:c>
      <x:c r="I6681" s="4" t="n">
        <x:v>173</x:v>
      </x:c>
      <x:c r="J6681" s="4" t="n">
        <x:v>0.42</x:v>
      </x:c>
      <x:c r="K6681" s="4">
        <x:f>I6681*J6681</x:f>
      </x:c>
      <x:c r="L6681" s="4" t="n">
        <x:v>249.404</x:v>
      </x:c>
      <x:c r="M6681" s="5">
        <x:f>J6681/1.766*100</x:f>
      </x:c>
      <x:c r="N6681" s="6">
        <x:f>M6681*L6681/100</x:f>
      </x:c>
      <x:c r="O6681" s="6">
        <x:f>H6681-N6681</x:f>
      </x:c>
    </x:row>
    <x:row r="6682" spans="1:25">
      <x:c r="A6682" s="0" t="s">
        <x:v>92</x:v>
      </x:c>
      <x:c r="B6682" s="0" t="n">
        <x:v>3554</x:v>
      </x:c>
      <x:c r="C6682" s="0" t="s">
        <x:v>21</x:v>
      </x:c>
      <x:c r="D6682" s="0" t="s">
        <x:v>36</x:v>
      </x:c>
      <x:c r="E6682" s="0" t="s">
        <x:v>76</x:v>
      </x:c>
      <x:c r="F6682" s="0" t="s">
        <x:v>26</x:v>
      </x:c>
      <x:c r="G6682" s="0" t="n">
        <x:v>173</x:v>
      </x:c>
      <x:c r="H6682" s="4" t="n">
        <x:v>72.663</x:v>
      </x:c>
      <x:c r="I6682" s="4" t="n">
        <x:v>173</x:v>
      </x:c>
      <x:c r="J6682" s="4" t="n">
        <x:v>0.42</x:v>
      </x:c>
      <x:c r="K6682" s="4">
        <x:f>I6682*J6682</x:f>
      </x:c>
      <x:c r="L6682" s="4" t="n">
        <x:v>249.404</x:v>
      </x:c>
      <x:c r="M6682" s="5">
        <x:f>J6682/1.766*100</x:f>
      </x:c>
      <x:c r="N6682" s="6">
        <x:f>M6682*L6682/100</x:f>
      </x:c>
      <x:c r="O6682" s="6">
        <x:f>H6682-N6682</x:f>
      </x:c>
    </x:row>
    <x:row r="6683" spans="1:25">
      <x:c r="A6683" s="0" t="s">
        <x:v>114</x:v>
      </x:c>
      <x:c r="B6683" s="0" t="n">
        <x:v>3555</x:v>
      </x:c>
      <x:c r="C6683" s="0" t="s">
        <x:v>21</x:v>
      </x:c>
      <x:c r="D6683" s="0" t="s">
        <x:v>42</x:v>
      </x:c>
      <x:c r="E6683" s="0" t="s">
        <x:v>44</x:v>
      </x:c>
      <x:c r="F6683" s="0" t="s">
        <x:v>20</x:v>
      </x:c>
      <x:c r="G6683" s="0" t="n">
        <x:v>100</x:v>
      </x:c>
      <x:c r="H6683" s="4" t="n">
        <x:v>30</x:v>
      </x:c>
      <x:c r="I6683" s="4" t="n">
        <x:v>100</x:v>
      </x:c>
      <x:c r="J6683" s="4" t="n">
        <x:v>0.3</x:v>
      </x:c>
      <x:c r="K6683" s="4">
        <x:f>I6683*J6683</x:f>
      </x:c>
      <x:c r="L6683" s="4" t="n">
        <x:v>322.093</x:v>
      </x:c>
      <x:c r="M6683" s="5">
        <x:f>J6683/3.83*100</x:f>
      </x:c>
      <x:c r="N6683" s="6">
        <x:f>M6683*L6683/100</x:f>
      </x:c>
      <x:c r="O6683" s="6">
        <x:f>H6683-N6683</x:f>
      </x:c>
    </x:row>
    <x:row r="6684" spans="1:25">
      <x:c r="A6684" s="0" t="s">
        <x:v>114</x:v>
      </x:c>
      <x:c r="B6684" s="0" t="n">
        <x:v>3555</x:v>
      </x:c>
      <x:c r="C6684" s="0" t="s">
        <x:v>21</x:v>
      </x:c>
      <x:c r="D6684" s="0" t="s">
        <x:v>42</x:v>
      </x:c>
      <x:c r="E6684" s="0" t="s">
        <x:v>43</x:v>
      </x:c>
      <x:c r="F6684" s="0" t="s">
        <x:v>20</x:v>
      </x:c>
      <x:c r="G6684" s="0" t="n">
        <x:v>100</x:v>
      </x:c>
      <x:c r="H6684" s="4" t="n">
        <x:v>30</x:v>
      </x:c>
      <x:c r="I6684" s="4" t="n">
        <x:v>100</x:v>
      </x:c>
      <x:c r="J6684" s="4" t="n">
        <x:v>0.3</x:v>
      </x:c>
      <x:c r="K6684" s="4">
        <x:f>I6684*J6684</x:f>
      </x:c>
      <x:c r="L6684" s="4" t="n">
        <x:v>322.093</x:v>
      </x:c>
      <x:c r="M6684" s="5">
        <x:f>J6684/3.83*100</x:f>
      </x:c>
      <x:c r="N6684" s="6">
        <x:f>M6684*L6684/100</x:f>
      </x:c>
      <x:c r="O6684" s="6">
        <x:f>H6684-N6684</x:f>
      </x:c>
    </x:row>
    <x:row r="6685" spans="1:25">
      <x:c r="A6685" s="0" t="s">
        <x:v>114</x:v>
      </x:c>
      <x:c r="B6685" s="0" t="n">
        <x:v>3555</x:v>
      </x:c>
      <x:c r="C6685" s="0" t="s">
        <x:v>21</x:v>
      </x:c>
      <x:c r="D6685" s="0" t="s">
        <x:v>33</x:v>
      </x:c>
      <x:c r="E6685" s="0" t="s">
        <x:v>45</x:v>
      </x:c>
      <x:c r="F6685" s="0" t="s">
        <x:v>26</x:v>
      </x:c>
      <x:c r="G6685" s="0" t="n">
        <x:v>100</x:v>
      </x:c>
      <x:c r="H6685" s="4" t="n">
        <x:v>148</x:v>
      </x:c>
      <x:c r="I6685" s="4" t="n">
        <x:v>100</x:v>
      </x:c>
      <x:c r="J6685" s="4" t="n">
        <x:v>1.48</x:v>
      </x:c>
      <x:c r="K6685" s="4">
        <x:f>I6685*J6685</x:f>
      </x:c>
      <x:c r="L6685" s="4" t="n">
        <x:v>322.093</x:v>
      </x:c>
      <x:c r="M6685" s="5">
        <x:f>J6685/3.83*100</x:f>
      </x:c>
      <x:c r="N6685" s="6">
        <x:f>M6685*L6685/100</x:f>
      </x:c>
      <x:c r="O6685" s="6">
        <x:f>H6685-N6685</x:f>
      </x:c>
    </x:row>
    <x:row r="6686" spans="1:25">
      <x:c r="A6686" s="0" t="s">
        <x:v>114</x:v>
      </x:c>
      <x:c r="B6686" s="0" t="n">
        <x:v>3555</x:v>
      </x:c>
      <x:c r="C6686" s="0" t="s">
        <x:v>21</x:v>
      </x:c>
      <x:c r="D6686" s="0" t="s">
        <x:v>150</x:v>
      </x:c>
      <x:c r="E6686" s="0" t="s">
        <x:v>46</x:v>
      </x:c>
      <x:c r="F6686" s="0" t="s">
        <x:v>26</x:v>
      </x:c>
      <x:c r="G6686" s="0" t="n">
        <x:v>100</x:v>
      </x:c>
      <x:c r="H6686" s="4" t="n">
        <x:v>175</x:v>
      </x:c>
      <x:c r="I6686" s="4" t="n">
        <x:v>100</x:v>
      </x:c>
      <x:c r="J6686" s="4" t="n">
        <x:v>1.75</x:v>
      </x:c>
      <x:c r="K6686" s="4">
        <x:f>I6686*J6686</x:f>
      </x:c>
      <x:c r="L6686" s="4" t="n">
        <x:v>322.093</x:v>
      </x:c>
      <x:c r="M6686" s="5">
        <x:f>J6686/3.83*100</x:f>
      </x:c>
      <x:c r="N6686" s="6">
        <x:f>M6686*L6686/100</x:f>
      </x:c>
      <x:c r="O6686" s="6">
        <x:f>H6686-N6686</x:f>
      </x:c>
    </x:row>
    <x:row r="6687" spans="1:25">
      <x:c r="A6687" s="0" t="s">
        <x:v>161</x:v>
      </x:c>
      <x:c r="B6687" s="0" t="n">
        <x:v>3558</x:v>
      </x:c>
      <x:c r="C6687" s="0" t="s">
        <x:v>21</x:v>
      </x:c>
      <x:c r="D6687" s="0" t="s">
        <x:v>42</x:v>
      </x:c>
      <x:c r="E6687" s="0" t="s">
        <x:v>44</x:v>
      </x:c>
      <x:c r="F6687" s="0" t="s">
        <x:v>20</x:v>
      </x:c>
      <x:c r="G6687" s="0" t="n">
        <x:v>100</x:v>
      </x:c>
      <x:c r="H6687" s="4" t="n">
        <x:v>30</x:v>
      </x:c>
      <x:c r="I6687" s="4" t="n">
        <x:v>100</x:v>
      </x:c>
      <x:c r="J6687" s="4" t="n">
        <x:v>0.3</x:v>
      </x:c>
      <x:c r="K6687" s="4">
        <x:f>I6687*J6687</x:f>
      </x:c>
      <x:c r="L6687" s="4" t="n">
        <x:v>91.907</x:v>
      </x:c>
      <x:c r="M6687" s="5">
        <x:f>J6687/3.83*100</x:f>
      </x:c>
      <x:c r="N6687" s="6">
        <x:f>M6687*L6687/100</x:f>
      </x:c>
      <x:c r="O6687" s="6">
        <x:f>H6687-N6687</x:f>
      </x:c>
    </x:row>
    <x:row r="6688" spans="1:25">
      <x:c r="A6688" s="0" t="s">
        <x:v>161</x:v>
      </x:c>
      <x:c r="B6688" s="0" t="n">
        <x:v>3558</x:v>
      </x:c>
      <x:c r="C6688" s="0" t="s">
        <x:v>21</x:v>
      </x:c>
      <x:c r="D6688" s="0" t="s">
        <x:v>42</x:v>
      </x:c>
      <x:c r="E6688" s="0" t="s">
        <x:v>43</x:v>
      </x:c>
      <x:c r="F6688" s="0" t="s">
        <x:v>20</x:v>
      </x:c>
      <x:c r="G6688" s="0" t="n">
        <x:v>100</x:v>
      </x:c>
      <x:c r="H6688" s="4" t="n">
        <x:v>30</x:v>
      </x:c>
      <x:c r="I6688" s="4" t="n">
        <x:v>100</x:v>
      </x:c>
      <x:c r="J6688" s="4" t="n">
        <x:v>0.3</x:v>
      </x:c>
      <x:c r="K6688" s="4">
        <x:f>I6688*J6688</x:f>
      </x:c>
      <x:c r="L6688" s="4" t="n">
        <x:v>91.907</x:v>
      </x:c>
      <x:c r="M6688" s="5">
        <x:f>J6688/3.83*100</x:f>
      </x:c>
      <x:c r="N6688" s="6">
        <x:f>M6688*L6688/100</x:f>
      </x:c>
      <x:c r="O6688" s="6">
        <x:f>H6688-N6688</x:f>
      </x:c>
    </x:row>
    <x:row r="6689" spans="1:25">
      <x:c r="A6689" s="0" t="s">
        <x:v>161</x:v>
      </x:c>
      <x:c r="B6689" s="0" t="n">
        <x:v>3558</x:v>
      </x:c>
      <x:c r="C6689" s="0" t="s">
        <x:v>21</x:v>
      </x:c>
      <x:c r="D6689" s="0" t="s">
        <x:v>33</x:v>
      </x:c>
      <x:c r="E6689" s="0" t="s">
        <x:v>45</x:v>
      </x:c>
      <x:c r="F6689" s="0" t="s">
        <x:v>26</x:v>
      </x:c>
      <x:c r="G6689" s="0" t="n">
        <x:v>100</x:v>
      </x:c>
      <x:c r="H6689" s="4" t="n">
        <x:v>148</x:v>
      </x:c>
      <x:c r="I6689" s="4" t="n">
        <x:v>100</x:v>
      </x:c>
      <x:c r="J6689" s="4" t="n">
        <x:v>1.48</x:v>
      </x:c>
      <x:c r="K6689" s="4">
        <x:f>I6689*J6689</x:f>
      </x:c>
      <x:c r="L6689" s="4" t="n">
        <x:v>91.907</x:v>
      </x:c>
      <x:c r="M6689" s="5">
        <x:f>J6689/3.83*100</x:f>
      </x:c>
      <x:c r="N6689" s="6">
        <x:f>M6689*L6689/100</x:f>
      </x:c>
      <x:c r="O6689" s="6">
        <x:f>H6689-N6689</x:f>
      </x:c>
    </x:row>
    <x:row r="6690" spans="1:25">
      <x:c r="A6690" s="0" t="s">
        <x:v>161</x:v>
      </x:c>
      <x:c r="B6690" s="0" t="n">
        <x:v>3558</x:v>
      </x:c>
      <x:c r="C6690" s="0" t="s">
        <x:v>21</x:v>
      </x:c>
      <x:c r="D6690" s="0" t="s">
        <x:v>150</x:v>
      </x:c>
      <x:c r="E6690" s="0" t="s">
        <x:v>46</x:v>
      </x:c>
      <x:c r="F6690" s="0" t="s">
        <x:v>26</x:v>
      </x:c>
      <x:c r="G6690" s="0" t="n">
        <x:v>100</x:v>
      </x:c>
      <x:c r="H6690" s="4" t="n">
        <x:v>175</x:v>
      </x:c>
      <x:c r="I6690" s="4" t="n">
        <x:v>100</x:v>
      </x:c>
      <x:c r="J6690" s="4" t="n">
        <x:v>1.75</x:v>
      </x:c>
      <x:c r="K6690" s="4">
        <x:f>I6690*J6690</x:f>
      </x:c>
      <x:c r="L6690" s="4" t="n">
        <x:v>91.907</x:v>
      </x:c>
      <x:c r="M6690" s="5">
        <x:f>J6690/3.83*100</x:f>
      </x:c>
      <x:c r="N6690" s="6">
        <x:f>M6690*L6690/100</x:f>
      </x:c>
      <x:c r="O6690" s="6">
        <x:f>H6690-N6690</x:f>
      </x:c>
    </x:row>
    <x:row r="6691" spans="1:25">
      <x:c r="A6691" s="0" t="s">
        <x:v>113</x:v>
      </x:c>
      <x:c r="B6691" s="0" t="n">
        <x:v>3559</x:v>
      </x:c>
      <x:c r="C6691" s="0" t="s">
        <x:v>21</x:v>
      </x:c>
      <x:c r="D6691" s="0" t="s">
        <x:v>42</x:v>
      </x:c>
      <x:c r="E6691" s="0" t="s">
        <x:v>44</x:v>
      </x:c>
      <x:c r="F6691" s="0" t="s">
        <x:v>20</x:v>
      </x:c>
      <x:c r="G6691" s="0" t="n">
        <x:v>70</x:v>
      </x:c>
      <x:c r="H6691" s="4" t="n">
        <x:v>21</x:v>
      </x:c>
      <x:c r="I6691" s="4" t="n">
        <x:v>70</x:v>
      </x:c>
      <x:c r="J6691" s="4" t="n">
        <x:v>0.3</x:v>
      </x:c>
      <x:c r="K6691" s="4">
        <x:f>I6691*J6691</x:f>
      </x:c>
      <x:c r="L6691" s="4" t="n">
        <x:v>234.904</x:v>
      </x:c>
      <x:c r="M6691" s="5">
        <x:f>J6691/3.83*100</x:f>
      </x:c>
      <x:c r="N6691" s="6">
        <x:f>M6691*L6691/100</x:f>
      </x:c>
      <x:c r="O6691" s="6">
        <x:f>H6691-N6691</x:f>
      </x:c>
    </x:row>
    <x:row r="6692" spans="1:25">
      <x:c r="A6692" s="0" t="s">
        <x:v>113</x:v>
      </x:c>
      <x:c r="B6692" s="0" t="n">
        <x:v>3559</x:v>
      </x:c>
      <x:c r="C6692" s="0" t="s">
        <x:v>21</x:v>
      </x:c>
      <x:c r="D6692" s="0" t="s">
        <x:v>42</x:v>
      </x:c>
      <x:c r="E6692" s="0" t="s">
        <x:v>43</x:v>
      </x:c>
      <x:c r="F6692" s="0" t="s">
        <x:v>20</x:v>
      </x:c>
      <x:c r="G6692" s="0" t="n">
        <x:v>70</x:v>
      </x:c>
      <x:c r="H6692" s="4" t="n">
        <x:v>21</x:v>
      </x:c>
      <x:c r="I6692" s="4" t="n">
        <x:v>70</x:v>
      </x:c>
      <x:c r="J6692" s="4" t="n">
        <x:v>0.3</x:v>
      </x:c>
      <x:c r="K6692" s="4">
        <x:f>I6692*J6692</x:f>
      </x:c>
      <x:c r="L6692" s="4" t="n">
        <x:v>234.904</x:v>
      </x:c>
      <x:c r="M6692" s="5">
        <x:f>J6692/3.83*100</x:f>
      </x:c>
      <x:c r="N6692" s="6">
        <x:f>M6692*L6692/100</x:f>
      </x:c>
      <x:c r="O6692" s="6">
        <x:f>H6692-N6692</x:f>
      </x:c>
    </x:row>
    <x:row r="6693" spans="1:25">
      <x:c r="A6693" s="0" t="s">
        <x:v>113</x:v>
      </x:c>
      <x:c r="B6693" s="0" t="n">
        <x:v>3559</x:v>
      </x:c>
      <x:c r="C6693" s="0" t="s">
        <x:v>21</x:v>
      </x:c>
      <x:c r="D6693" s="0" t="s">
        <x:v>33</x:v>
      </x:c>
      <x:c r="E6693" s="0" t="s">
        <x:v>45</x:v>
      </x:c>
      <x:c r="F6693" s="0" t="s">
        <x:v>26</x:v>
      </x:c>
      <x:c r="G6693" s="0" t="n">
        <x:v>70</x:v>
      </x:c>
      <x:c r="H6693" s="4" t="n">
        <x:v>103.601</x:v>
      </x:c>
      <x:c r="I6693" s="4" t="n">
        <x:v>70</x:v>
      </x:c>
      <x:c r="J6693" s="4" t="n">
        <x:v>1.48</x:v>
      </x:c>
      <x:c r="K6693" s="4">
        <x:f>I6693*J6693</x:f>
      </x:c>
      <x:c r="L6693" s="4" t="n">
        <x:v>234.904</x:v>
      </x:c>
      <x:c r="M6693" s="5">
        <x:f>J6693/3.83*100</x:f>
      </x:c>
      <x:c r="N6693" s="6">
        <x:f>M6693*L6693/100</x:f>
      </x:c>
      <x:c r="O6693" s="6">
        <x:f>H6693-N6693</x:f>
      </x:c>
    </x:row>
    <x:row r="6694" spans="1:25">
      <x:c r="A6694" s="0" t="s">
        <x:v>113</x:v>
      </x:c>
      <x:c r="B6694" s="0" t="n">
        <x:v>3559</x:v>
      </x:c>
      <x:c r="C6694" s="0" t="s">
        <x:v>21</x:v>
      </x:c>
      <x:c r="D6694" s="0" t="s">
        <x:v>150</x:v>
      </x:c>
      <x:c r="E6694" s="0" t="s">
        <x:v>46</x:v>
      </x:c>
      <x:c r="F6694" s="0" t="s">
        <x:v>26</x:v>
      </x:c>
      <x:c r="G6694" s="0" t="n">
        <x:v>70</x:v>
      </x:c>
      <x:c r="H6694" s="4" t="n">
        <x:v>122.5</x:v>
      </x:c>
      <x:c r="I6694" s="4" t="n">
        <x:v>70</x:v>
      </x:c>
      <x:c r="J6694" s="4" t="n">
        <x:v>1.75</x:v>
      </x:c>
      <x:c r="K6694" s="4">
        <x:f>I6694*J6694</x:f>
      </x:c>
      <x:c r="L6694" s="4" t="n">
        <x:v>234.904</x:v>
      </x:c>
      <x:c r="M6694" s="5">
        <x:f>J6694/3.83*100</x:f>
      </x:c>
      <x:c r="N6694" s="6">
        <x:f>M6694*L6694/100</x:f>
      </x:c>
      <x:c r="O6694" s="6">
        <x:f>H6694-N6694</x:f>
      </x:c>
    </x:row>
    <x:row r="6695" spans="1:25">
      <x:c r="A6695" s="0" t="s">
        <x:v>162</x:v>
      </x:c>
      <x:c r="B6695" s="0" t="n">
        <x:v>3560</x:v>
      </x:c>
      <x:c r="C6695" s="0" t="s">
        <x:v>21</x:v>
      </x:c>
      <x:c r="D6695" s="0" t="s">
        <x:v>42</x:v>
      </x:c>
      <x:c r="E6695" s="0" t="s">
        <x:v>44</x:v>
      </x:c>
      <x:c r="F6695" s="0" t="s">
        <x:v>20</x:v>
      </x:c>
      <x:c r="G6695" s="0" t="n">
        <x:v>13</x:v>
      </x:c>
      <x:c r="H6695" s="4" t="n">
        <x:v>6</x:v>
      </x:c>
      <x:c r="I6695" s="4" t="n">
        <x:v>13</x:v>
      </x:c>
      <x:c r="J6695" s="4" t="n">
        <x:v>0.462</x:v>
      </x:c>
      <x:c r="K6695" s="4">
        <x:f>I6695*J6695</x:f>
      </x:c>
      <x:c r="L6695" s="4" t="n">
        <x:v>0</x:v>
      </x:c>
      <x:c r="M6695" s="5">
        <x:f>J6695/4.154*100</x:f>
      </x:c>
      <x:c r="N6695" s="6">
        <x:f>M6695*L6695/100</x:f>
      </x:c>
      <x:c r="O6695" s="6">
        <x:f>H6695-N6695</x:f>
      </x:c>
    </x:row>
    <x:row r="6696" spans="1:25">
      <x:c r="A6696" s="0" t="s">
        <x:v>162</x:v>
      </x:c>
      <x:c r="B6696" s="0" t="n">
        <x:v>3560</x:v>
      </x:c>
      <x:c r="C6696" s="0" t="s">
        <x:v>21</x:v>
      </x:c>
      <x:c r="D6696" s="0" t="s">
        <x:v>42</x:v>
      </x:c>
      <x:c r="E6696" s="0" t="s">
        <x:v>43</x:v>
      </x:c>
      <x:c r="F6696" s="0" t="s">
        <x:v>20</x:v>
      </x:c>
      <x:c r="G6696" s="0" t="n">
        <x:v>13</x:v>
      </x:c>
      <x:c r="H6696" s="4" t="n">
        <x:v>6</x:v>
      </x:c>
      <x:c r="I6696" s="4" t="n">
        <x:v>13</x:v>
      </x:c>
      <x:c r="J6696" s="4" t="n">
        <x:v>0.462</x:v>
      </x:c>
      <x:c r="K6696" s="4">
        <x:f>I6696*J6696</x:f>
      </x:c>
      <x:c r="L6696" s="4" t="n">
        <x:v>0</x:v>
      </x:c>
      <x:c r="M6696" s="5">
        <x:f>J6696/4.154*100</x:f>
      </x:c>
      <x:c r="N6696" s="6">
        <x:f>M6696*L6696/100</x:f>
      </x:c>
      <x:c r="O6696" s="6">
        <x:f>H6696-N6696</x:f>
      </x:c>
    </x:row>
    <x:row r="6697" spans="1:25">
      <x:c r="A6697" s="0" t="s">
        <x:v>162</x:v>
      </x:c>
      <x:c r="B6697" s="0" t="n">
        <x:v>3560</x:v>
      </x:c>
      <x:c r="C6697" s="0" t="s">
        <x:v>21</x:v>
      </x:c>
      <x:c r="D6697" s="0" t="s">
        <x:v>33</x:v>
      </x:c>
      <x:c r="E6697" s="0" t="s">
        <x:v>45</x:v>
      </x:c>
      <x:c r="F6697" s="0" t="s">
        <x:v>26</x:v>
      </x:c>
      <x:c r="G6697" s="0" t="n">
        <x:v>13</x:v>
      </x:c>
      <x:c r="H6697" s="4" t="n">
        <x:v>29.6</x:v>
      </x:c>
      <x:c r="I6697" s="4" t="n">
        <x:v>13</x:v>
      </x:c>
      <x:c r="J6697" s="4" t="n">
        <x:v>1.48</x:v>
      </x:c>
      <x:c r="K6697" s="4">
        <x:f>I6697*J6697</x:f>
      </x:c>
      <x:c r="L6697" s="4" t="n">
        <x:v>0</x:v>
      </x:c>
      <x:c r="M6697" s="5">
        <x:f>J6697/4.154*100</x:f>
      </x:c>
      <x:c r="N6697" s="6">
        <x:f>M6697*L6697/100</x:f>
      </x:c>
      <x:c r="O6697" s="6">
        <x:f>H6697-N6697</x:f>
      </x:c>
    </x:row>
    <x:row r="6698" spans="1:25">
      <x:c r="A6698" s="0" t="s">
        <x:v>162</x:v>
      </x:c>
      <x:c r="B6698" s="0" t="n">
        <x:v>3560</x:v>
      </x:c>
      <x:c r="C6698" s="0" t="s">
        <x:v>21</x:v>
      </x:c>
      <x:c r="D6698" s="0" t="s">
        <x:v>150</x:v>
      </x:c>
      <x:c r="E6698" s="0" t="s">
        <x:v>46</x:v>
      </x:c>
      <x:c r="F6698" s="0" t="s">
        <x:v>26</x:v>
      </x:c>
      <x:c r="G6698" s="0" t="n">
        <x:v>13</x:v>
      </x:c>
      <x:c r="H6698" s="4" t="n">
        <x:v>35.91</x:v>
      </x:c>
      <x:c r="I6698" s="4" t="n">
        <x:v>13</x:v>
      </x:c>
      <x:c r="J6698" s="4" t="n">
        <x:v>1.75</x:v>
      </x:c>
      <x:c r="K6698" s="4">
        <x:f>I6698*J6698</x:f>
      </x:c>
      <x:c r="L6698" s="4" t="n">
        <x:v>0</x:v>
      </x:c>
      <x:c r="M6698" s="5">
        <x:f>J6698/4.154*100</x:f>
      </x:c>
      <x:c r="N6698" s="6">
        <x:f>M6698*L6698/100</x:f>
      </x:c>
      <x:c r="O6698" s="6">
        <x:f>H6698-N6698</x:f>
      </x:c>
    </x:row>
    <x:row r="6699" spans="1:25">
      <x:c r="A6699" s="0" t="s">
        <x:v>153</x:v>
      </x:c>
      <x:c r="B6699" s="0" t="n">
        <x:v>3574</x:v>
      </x:c>
      <x:c r="C6699" s="0" t="s">
        <x:v>21</x:v>
      </x:c>
      <x:c r="D6699" s="0" t="s">
        <x:v>154</x:v>
      </x:c>
      <x:c r="E6699" s="0" t="s">
        <x:v>23</x:v>
      </x:c>
      <x:c r="F6699" s="0" t="s">
        <x:v>20</x:v>
      </x:c>
      <x:c r="G6699" s="0" t="n">
        <x:v>2000</x:v>
      </x:c>
      <x:c r="H6699" s="4" t="n">
        <x:v>14</x:v>
      </x:c>
      <x:c r="I6699" s="4" t="n">
        <x:v>2000</x:v>
      </x:c>
      <x:c r="J6699" s="4" t="n">
        <x:v>0.007</x:v>
      </x:c>
      <x:c r="K6699" s="4">
        <x:f>I6699*J6699</x:f>
      </x:c>
      <x:c r="L6699" s="4" t="n">
        <x:v>0</x:v>
      </x:c>
      <x:c r="M6699" s="5">
        <x:f>J6699/0.012*100</x:f>
      </x:c>
      <x:c r="N6699" s="6">
        <x:f>M6699*L6699/100</x:f>
      </x:c>
      <x:c r="O6699" s="6">
        <x:f>H6699-N6699</x:f>
      </x:c>
    </x:row>
    <x:row r="6700" spans="1:25">
      <x:c r="A6700" s="0" t="s">
        <x:v>153</x:v>
      </x:c>
      <x:c r="B6700" s="0" t="n">
        <x:v>3574</x:v>
      </x:c>
      <x:c r="C6700" s="0" t="s">
        <x:v>21</x:v>
      </x:c>
      <x:c r="D6700" s="0" t="s">
        <x:v>155</x:v>
      </x:c>
      <x:c r="E6700" s="0" t="s">
        <x:v>23</x:v>
      </x:c>
      <x:c r="F6700" s="0" t="s">
        <x:v>26</x:v>
      </x:c>
      <x:c r="G6700" s="0" t="n">
        <x:v>2000</x:v>
      </x:c>
      <x:c r="H6700" s="4" t="n">
        <x:v>9.999</x:v>
      </x:c>
      <x:c r="I6700" s="4" t="n">
        <x:v>2000</x:v>
      </x:c>
      <x:c r="J6700" s="4" t="n">
        <x:v>0.005</x:v>
      </x:c>
      <x:c r="K6700" s="4">
        <x:f>I6700*J6700</x:f>
      </x:c>
      <x:c r="L6700" s="4" t="n">
        <x:v>0</x:v>
      </x:c>
      <x:c r="M6700" s="5">
        <x:f>J6700/0.012*100</x:f>
      </x:c>
      <x:c r="N6700" s="6">
        <x:f>M6700*L6700/100</x:f>
      </x:c>
      <x:c r="O6700" s="6">
        <x:f>H6700-N6700</x:f>
      </x:c>
    </x:row>
    <x:row r="6701" spans="1:25">
      <x:c r="A6701" s="0" t="s">
        <x:v>153</x:v>
      </x:c>
      <x:c r="B6701" s="0" t="n">
        <x:v>3575</x:v>
      </x:c>
      <x:c r="C6701" s="0" t="s">
        <x:v>21</x:v>
      </x:c>
      <x:c r="D6701" s="0" t="s">
        <x:v>154</x:v>
      </x:c>
      <x:c r="E6701" s="0" t="s">
        <x:v>23</x:v>
      </x:c>
      <x:c r="F6701" s="0" t="s">
        <x:v>20</x:v>
      </x:c>
      <x:c r="G6701" s="0" t="n">
        <x:v>2000</x:v>
      </x:c>
      <x:c r="H6701" s="4" t="n">
        <x:v>14</x:v>
      </x:c>
      <x:c r="I6701" s="4" t="n">
        <x:v>2000</x:v>
      </x:c>
      <x:c r="J6701" s="4" t="n">
        <x:v>0.007</x:v>
      </x:c>
      <x:c r="K6701" s="4">
        <x:f>I6701*J6701</x:f>
      </x:c>
      <x:c r="L6701" s="4" t="n">
        <x:v>0</x:v>
      </x:c>
      <x:c r="M6701" s="5">
        <x:f>J6701/0.012*100</x:f>
      </x:c>
      <x:c r="N6701" s="6">
        <x:f>M6701*L6701/100</x:f>
      </x:c>
      <x:c r="O6701" s="6">
        <x:f>H6701-N6701</x:f>
      </x:c>
    </x:row>
    <x:row r="6702" spans="1:25">
      <x:c r="A6702" s="0" t="s">
        <x:v>153</x:v>
      </x:c>
      <x:c r="B6702" s="0" t="n">
        <x:v>3575</x:v>
      </x:c>
      <x:c r="C6702" s="0" t="s">
        <x:v>21</x:v>
      </x:c>
      <x:c r="D6702" s="0" t="s">
        <x:v>155</x:v>
      </x:c>
      <x:c r="E6702" s="0" t="s">
        <x:v>23</x:v>
      </x:c>
      <x:c r="F6702" s="0" t="s">
        <x:v>26</x:v>
      </x:c>
      <x:c r="G6702" s="0" t="n">
        <x:v>2000</x:v>
      </x:c>
      <x:c r="H6702" s="4" t="n">
        <x:v>9.999</x:v>
      </x:c>
      <x:c r="I6702" s="4" t="n">
        <x:v>2000</x:v>
      </x:c>
      <x:c r="J6702" s="4" t="n">
        <x:v>0.005</x:v>
      </x:c>
      <x:c r="K6702" s="4">
        <x:f>I6702*J6702</x:f>
      </x:c>
      <x:c r="L6702" s="4" t="n">
        <x:v>0</x:v>
      </x:c>
      <x:c r="M6702" s="5">
        <x:f>J6702/0.012*100</x:f>
      </x:c>
      <x:c r="N6702" s="6">
        <x:f>M6702*L6702/100</x:f>
      </x:c>
      <x:c r="O6702" s="6">
        <x:f>H6702-N6702</x:f>
      </x:c>
    </x:row>
    <x:row r="6703" spans="1:25">
      <x:c r="A6703" s="0" t="s">
        <x:v>67</x:v>
      </x:c>
      <x:c r="B6703" s="0" t="n">
        <x:v>3576</x:v>
      </x:c>
      <x:c r="C6703" s="0" t="s">
        <x:v>21</x:v>
      </x:c>
      <x:c r="D6703" s="0" t="s">
        <x:v>22</x:v>
      </x:c>
      <x:c r="E6703" s="0" t="s">
        <x:v>23</x:v>
      </x:c>
      <x:c r="F6703" s="0" t="s">
        <x:v>20</x:v>
      </x:c>
      <x:c r="G6703" s="0" t="n">
        <x:v>150</x:v>
      </x:c>
      <x:c r="H6703" s="4" t="n">
        <x:v>51.15</x:v>
      </x:c>
      <x:c r="I6703" s="4" t="n">
        <x:v>150</x:v>
      </x:c>
      <x:c r="J6703" s="4" t="n">
        <x:v>0.341</x:v>
      </x:c>
      <x:c r="K6703" s="4">
        <x:f>I6703*J6703</x:f>
      </x:c>
      <x:c r="L6703" s="4" t="n">
        <x:v>318.62</x:v>
      </x:c>
      <x:c r="M6703" s="5">
        <x:f>J6703/2.41*100</x:f>
      </x:c>
      <x:c r="N6703" s="6">
        <x:f>M6703*L6703/100</x:f>
      </x:c>
      <x:c r="O6703" s="6">
        <x:f>H6703-N6703</x:f>
      </x:c>
    </x:row>
    <x:row r="6704" spans="1:25">
      <x:c r="A6704" s="0" t="s">
        <x:v>67</x:v>
      </x:c>
      <x:c r="B6704" s="0" t="n">
        <x:v>3576</x:v>
      </x:c>
      <x:c r="C6704" s="0" t="s">
        <x:v>21</x:v>
      </x:c>
      <x:c r="D6704" s="0" t="s">
        <x:v>22</x:v>
      </x:c>
      <x:c r="E6704" s="0" t="s">
        <x:v>23</x:v>
      </x:c>
      <x:c r="F6704" s="0" t="s">
        <x:v>20</x:v>
      </x:c>
      <x:c r="G6704" s="0" t="n">
        <x:v>150</x:v>
      </x:c>
      <x:c r="H6704" s="4" t="n">
        <x:v>43.384</x:v>
      </x:c>
      <x:c r="I6704" s="4" t="n">
        <x:v>150</x:v>
      </x:c>
      <x:c r="J6704" s="4" t="n">
        <x:v>0.289</x:v>
      </x:c>
      <x:c r="K6704" s="4">
        <x:f>I6704*J6704</x:f>
      </x:c>
      <x:c r="L6704" s="4" t="n">
        <x:v>318.62</x:v>
      </x:c>
      <x:c r="M6704" s="5">
        <x:f>J6704/2.41*100</x:f>
      </x:c>
      <x:c r="N6704" s="6">
        <x:f>M6704*L6704/100</x:f>
      </x:c>
      <x:c r="O6704" s="6">
        <x:f>H6704-N6704</x:f>
      </x:c>
    </x:row>
    <x:row r="6705" spans="1:25">
      <x:c r="A6705" s="0" t="s">
        <x:v>67</x:v>
      </x:c>
      <x:c r="B6705" s="0" t="n">
        <x:v>3576</x:v>
      </x:c>
      <x:c r="C6705" s="0" t="s">
        <x:v>21</x:v>
      </x:c>
      <x:c r="D6705" s="0" t="s">
        <x:v>28</x:v>
      </x:c>
      <x:c r="E6705" s="0" t="s">
        <x:v>19</x:v>
      </x:c>
      <x:c r="F6705" s="0" t="s">
        <x:v>26</x:v>
      </x:c>
      <x:c r="G6705" s="0" t="n">
        <x:v>150</x:v>
      </x:c>
      <x:c r="H6705" s="4" t="n">
        <x:v>39.001</x:v>
      </x:c>
      <x:c r="I6705" s="4" t="n">
        <x:v>150</x:v>
      </x:c>
      <x:c r="J6705" s="4" t="n">
        <x:v>0.26</x:v>
      </x:c>
      <x:c r="K6705" s="4">
        <x:f>I6705*J6705</x:f>
      </x:c>
      <x:c r="L6705" s="4" t="n">
        <x:v>318.62</x:v>
      </x:c>
      <x:c r="M6705" s="5">
        <x:f>J6705/2.41*100</x:f>
      </x:c>
      <x:c r="N6705" s="6">
        <x:f>M6705*L6705/100</x:f>
      </x:c>
      <x:c r="O6705" s="6">
        <x:f>H6705-N6705</x:f>
      </x:c>
    </x:row>
    <x:row r="6706" spans="1:25">
      <x:c r="A6706" s="0" t="s">
        <x:v>67</x:v>
      </x:c>
      <x:c r="B6706" s="0" t="n">
        <x:v>3576</x:v>
      </x:c>
      <x:c r="C6706" s="0" t="s">
        <x:v>21</x:v>
      </x:c>
      <x:c r="D6706" s="0" t="s">
        <x:v>28</x:v>
      </x:c>
      <x:c r="E6706" s="0" t="s">
        <x:v>23</x:v>
      </x:c>
      <x:c r="F6706" s="0" t="s">
        <x:v>26</x:v>
      </x:c>
      <x:c r="G6706" s="0" t="n">
        <x:v>150</x:v>
      </x:c>
      <x:c r="H6706" s="4" t="n">
        <x:v>227.999</x:v>
      </x:c>
      <x:c r="I6706" s="4" t="n">
        <x:v>150</x:v>
      </x:c>
      <x:c r="J6706" s="4" t="n">
        <x:v>1.52</x:v>
      </x:c>
      <x:c r="K6706" s="4">
        <x:f>I6706*J6706</x:f>
      </x:c>
      <x:c r="L6706" s="4" t="n">
        <x:v>318.62</x:v>
      </x:c>
      <x:c r="M6706" s="5">
        <x:f>J6706/2.41*100</x:f>
      </x:c>
      <x:c r="N6706" s="6">
        <x:f>M6706*L6706/100</x:f>
      </x:c>
      <x:c r="O6706" s="6">
        <x:f>H6706-N6706</x:f>
      </x:c>
    </x:row>
    <x:row r="6707" spans="1:25">
      <x:c r="A6707" s="0" t="s">
        <x:v>141</x:v>
      </x:c>
      <x:c r="B6707" s="0" t="n">
        <x:v>3577</x:v>
      </x:c>
      <x:c r="C6707" s="0" t="s">
        <x:v>21</x:v>
      </x:c>
      <x:c r="D6707" s="0" t="s">
        <x:v>22</x:v>
      </x:c>
      <x:c r="E6707" s="0" t="s">
        <x:v>23</x:v>
      </x:c>
      <x:c r="F6707" s="0" t="s">
        <x:v>20</x:v>
      </x:c>
      <x:c r="G6707" s="0" t="n">
        <x:v>150</x:v>
      </x:c>
      <x:c r="H6707" s="4" t="n">
        <x:v>51.15</x:v>
      </x:c>
      <x:c r="I6707" s="4" t="n">
        <x:v>150</x:v>
      </x:c>
      <x:c r="J6707" s="4" t="n">
        <x:v>0.341</x:v>
      </x:c>
      <x:c r="K6707" s="4">
        <x:f>I6707*J6707</x:f>
      </x:c>
      <x:c r="L6707" s="4" t="n">
        <x:v>328.093</x:v>
      </x:c>
      <x:c r="M6707" s="5">
        <x:f>J6707/2.988*100</x:f>
      </x:c>
      <x:c r="N6707" s="6">
        <x:f>M6707*L6707/100</x:f>
      </x:c>
      <x:c r="O6707" s="6">
        <x:f>H6707-N6707</x:f>
      </x:c>
    </x:row>
    <x:row r="6708" spans="1:25">
      <x:c r="A6708" s="0" t="s">
        <x:v>141</x:v>
      </x:c>
      <x:c r="B6708" s="0" t="n">
        <x:v>3577</x:v>
      </x:c>
      <x:c r="C6708" s="0" t="s">
        <x:v>21</x:v>
      </x:c>
      <x:c r="D6708" s="0" t="s">
        <x:v>22</x:v>
      </x:c>
      <x:c r="E6708" s="0" t="s">
        <x:v>23</x:v>
      </x:c>
      <x:c r="F6708" s="0" t="s">
        <x:v>20</x:v>
      </x:c>
      <x:c r="G6708" s="0" t="n">
        <x:v>150</x:v>
      </x:c>
      <x:c r="H6708" s="4" t="n">
        <x:v>43.384</x:v>
      </x:c>
      <x:c r="I6708" s="4" t="n">
        <x:v>150</x:v>
      </x:c>
      <x:c r="J6708" s="4" t="n">
        <x:v>0.289</x:v>
      </x:c>
      <x:c r="K6708" s="4">
        <x:f>I6708*J6708</x:f>
      </x:c>
      <x:c r="L6708" s="4" t="n">
        <x:v>328.093</x:v>
      </x:c>
      <x:c r="M6708" s="5">
        <x:f>J6708/2.988*100</x:f>
      </x:c>
      <x:c r="N6708" s="6">
        <x:f>M6708*L6708/100</x:f>
      </x:c>
      <x:c r="O6708" s="6">
        <x:f>H6708-N6708</x:f>
      </x:c>
    </x:row>
    <x:row r="6709" spans="1:25">
      <x:c r="A6709" s="0" t="s">
        <x:v>141</x:v>
      </x:c>
      <x:c r="B6709" s="0" t="n">
        <x:v>3577</x:v>
      </x:c>
      <x:c r="C6709" s="0" t="s">
        <x:v>21</x:v>
      </x:c>
      <x:c r="D6709" s="0" t="s">
        <x:v>22</x:v>
      </x:c>
      <x:c r="E6709" s="0" t="s">
        <x:v>23</x:v>
      </x:c>
      <x:c r="F6709" s="0" t="s">
        <x:v>20</x:v>
      </x:c>
      <x:c r="G6709" s="0" t="n">
        <x:v>150</x:v>
      </x:c>
      <x:c r="H6709" s="4" t="n">
        <x:v>43.384</x:v>
      </x:c>
      <x:c r="I6709" s="4" t="n">
        <x:v>150</x:v>
      </x:c>
      <x:c r="J6709" s="4" t="n">
        <x:v>0.289</x:v>
      </x:c>
      <x:c r="K6709" s="4">
        <x:f>I6709*J6709</x:f>
      </x:c>
      <x:c r="L6709" s="4" t="n">
        <x:v>328.093</x:v>
      </x:c>
      <x:c r="M6709" s="5">
        <x:f>J6709/2.988*100</x:f>
      </x:c>
      <x:c r="N6709" s="6">
        <x:f>M6709*L6709/100</x:f>
      </x:c>
      <x:c r="O6709" s="6">
        <x:f>H6709-N6709</x:f>
      </x:c>
    </x:row>
    <x:row r="6710" spans="1:25">
      <x:c r="A6710" s="0" t="s">
        <x:v>141</x:v>
      </x:c>
      <x:c r="B6710" s="0" t="n">
        <x:v>3577</x:v>
      </x:c>
      <x:c r="C6710" s="0" t="s">
        <x:v>21</x:v>
      </x:c>
      <x:c r="D6710" s="0" t="s">
        <x:v>22</x:v>
      </x:c>
      <x:c r="E6710" s="0" t="s">
        <x:v>23</x:v>
      </x:c>
      <x:c r="F6710" s="0" t="s">
        <x:v>20</x:v>
      </x:c>
      <x:c r="G6710" s="0" t="n">
        <x:v>150</x:v>
      </x:c>
      <x:c r="H6710" s="4" t="n">
        <x:v>43.384</x:v>
      </x:c>
      <x:c r="I6710" s="4" t="n">
        <x:v>150</x:v>
      </x:c>
      <x:c r="J6710" s="4" t="n">
        <x:v>0.289</x:v>
      </x:c>
      <x:c r="K6710" s="4">
        <x:f>I6710*J6710</x:f>
      </x:c>
      <x:c r="L6710" s="4" t="n">
        <x:v>328.093</x:v>
      </x:c>
      <x:c r="M6710" s="5">
        <x:f>J6710/2.988*100</x:f>
      </x:c>
      <x:c r="N6710" s="6">
        <x:f>M6710*L6710/100</x:f>
      </x:c>
      <x:c r="O6710" s="6">
        <x:f>H6710-N6710</x:f>
      </x:c>
    </x:row>
    <x:row r="6711" spans="1:25">
      <x:c r="A6711" s="0" t="s">
        <x:v>141</x:v>
      </x:c>
      <x:c r="B6711" s="0" t="n">
        <x:v>3577</x:v>
      </x:c>
      <x:c r="C6711" s="0" t="s">
        <x:v>21</x:v>
      </x:c>
      <x:c r="D6711" s="0" t="s">
        <x:v>28</x:v>
      </x:c>
      <x:c r="E6711" s="0" t="s">
        <x:v>19</x:v>
      </x:c>
      <x:c r="F6711" s="0" t="s">
        <x:v>26</x:v>
      </x:c>
      <x:c r="G6711" s="0" t="n">
        <x:v>150</x:v>
      </x:c>
      <x:c r="H6711" s="4" t="n">
        <x:v>39.003</x:v>
      </x:c>
      <x:c r="I6711" s="4" t="n">
        <x:v>150</x:v>
      </x:c>
      <x:c r="J6711" s="4" t="n">
        <x:v>0.26</x:v>
      </x:c>
      <x:c r="K6711" s="4">
        <x:f>I6711*J6711</x:f>
      </x:c>
      <x:c r="L6711" s="4" t="n">
        <x:v>328.093</x:v>
      </x:c>
      <x:c r="M6711" s="5">
        <x:f>J6711/2.988*100</x:f>
      </x:c>
      <x:c r="N6711" s="6">
        <x:f>M6711*L6711/100</x:f>
      </x:c>
      <x:c r="O6711" s="6">
        <x:f>H6711-N6711</x:f>
      </x:c>
    </x:row>
    <x:row r="6712" spans="1:25">
      <x:c r="A6712" s="0" t="s">
        <x:v>141</x:v>
      </x:c>
      <x:c r="B6712" s="0" t="n">
        <x:v>3577</x:v>
      </x:c>
      <x:c r="C6712" s="0" t="s">
        <x:v>21</x:v>
      </x:c>
      <x:c r="D6712" s="0" t="s">
        <x:v>28</x:v>
      </x:c>
      <x:c r="E6712" s="0" t="s">
        <x:v>23</x:v>
      </x:c>
      <x:c r="F6712" s="0" t="s">
        <x:v>26</x:v>
      </x:c>
      <x:c r="G6712" s="0" t="n">
        <x:v>150</x:v>
      </x:c>
      <x:c r="H6712" s="4" t="n">
        <x:v>227.999</x:v>
      </x:c>
      <x:c r="I6712" s="4" t="n">
        <x:v>150</x:v>
      </x:c>
      <x:c r="J6712" s="4" t="n">
        <x:v>1.52</x:v>
      </x:c>
      <x:c r="K6712" s="4">
        <x:f>I6712*J6712</x:f>
      </x:c>
      <x:c r="L6712" s="4" t="n">
        <x:v>328.093</x:v>
      </x:c>
      <x:c r="M6712" s="5">
        <x:f>J6712/2.988*100</x:f>
      </x:c>
      <x:c r="N6712" s="6">
        <x:f>M6712*L6712/100</x:f>
      </x:c>
      <x:c r="O6712" s="6">
        <x:f>H6712-N6712</x:f>
      </x:c>
    </x:row>
    <x:row r="6713" spans="1:25">
      <x:c r="A6713" s="0" t="s">
        <x:v>140</x:v>
      </x:c>
      <x:c r="B6713" s="0" t="n">
        <x:v>3578</x:v>
      </x:c>
      <x:c r="C6713" s="0" t="s">
        <x:v>21</x:v>
      </x:c>
      <x:c r="D6713" s="0" t="s">
        <x:v>22</x:v>
      </x:c>
      <x:c r="E6713" s="0" t="s">
        <x:v>23</x:v>
      </x:c>
      <x:c r="F6713" s="0" t="s">
        <x:v>20</x:v>
      </x:c>
      <x:c r="G6713" s="0" t="n">
        <x:v>150</x:v>
      </x:c>
      <x:c r="H6713" s="4" t="n">
        <x:v>51.15</x:v>
      </x:c>
      <x:c r="I6713" s="4" t="n">
        <x:v>150</x:v>
      </x:c>
      <x:c r="J6713" s="4" t="n">
        <x:v>0.341</x:v>
      </x:c>
      <x:c r="K6713" s="4">
        <x:f>I6713*J6713</x:f>
      </x:c>
      <x:c r="L6713" s="4" t="n">
        <x:v>332.219</x:v>
      </x:c>
      <x:c r="M6713" s="5">
        <x:f>J6713/2.988*100</x:f>
      </x:c>
      <x:c r="N6713" s="6">
        <x:f>M6713*L6713/100</x:f>
      </x:c>
      <x:c r="O6713" s="6">
        <x:f>H6713-N6713</x:f>
      </x:c>
    </x:row>
    <x:row r="6714" spans="1:25">
      <x:c r="A6714" s="0" t="s">
        <x:v>140</x:v>
      </x:c>
      <x:c r="B6714" s="0" t="n">
        <x:v>3578</x:v>
      </x:c>
      <x:c r="C6714" s="0" t="s">
        <x:v>21</x:v>
      </x:c>
      <x:c r="D6714" s="0" t="s">
        <x:v>22</x:v>
      </x:c>
      <x:c r="E6714" s="0" t="s">
        <x:v>23</x:v>
      </x:c>
      <x:c r="F6714" s="0" t="s">
        <x:v>20</x:v>
      </x:c>
      <x:c r="G6714" s="0" t="n">
        <x:v>150</x:v>
      </x:c>
      <x:c r="H6714" s="4" t="n">
        <x:v>43.384</x:v>
      </x:c>
      <x:c r="I6714" s="4" t="n">
        <x:v>150</x:v>
      </x:c>
      <x:c r="J6714" s="4" t="n">
        <x:v>0.289</x:v>
      </x:c>
      <x:c r="K6714" s="4">
        <x:f>I6714*J6714</x:f>
      </x:c>
      <x:c r="L6714" s="4" t="n">
        <x:v>332.219</x:v>
      </x:c>
      <x:c r="M6714" s="5">
        <x:f>J6714/2.988*100</x:f>
      </x:c>
      <x:c r="N6714" s="6">
        <x:f>M6714*L6714/100</x:f>
      </x:c>
      <x:c r="O6714" s="6">
        <x:f>H6714-N6714</x:f>
      </x:c>
    </x:row>
    <x:row r="6715" spans="1:25">
      <x:c r="A6715" s="0" t="s">
        <x:v>140</x:v>
      </x:c>
      <x:c r="B6715" s="0" t="n">
        <x:v>3578</x:v>
      </x:c>
      <x:c r="C6715" s="0" t="s">
        <x:v>21</x:v>
      </x:c>
      <x:c r="D6715" s="0" t="s">
        <x:v>22</x:v>
      </x:c>
      <x:c r="E6715" s="0" t="s">
        <x:v>23</x:v>
      </x:c>
      <x:c r="F6715" s="0" t="s">
        <x:v>20</x:v>
      </x:c>
      <x:c r="G6715" s="0" t="n">
        <x:v>150</x:v>
      </x:c>
      <x:c r="H6715" s="4" t="n">
        <x:v>43.384</x:v>
      </x:c>
      <x:c r="I6715" s="4" t="n">
        <x:v>150</x:v>
      </x:c>
      <x:c r="J6715" s="4" t="n">
        <x:v>0.289</x:v>
      </x:c>
      <x:c r="K6715" s="4">
        <x:f>I6715*J6715</x:f>
      </x:c>
      <x:c r="L6715" s="4" t="n">
        <x:v>332.219</x:v>
      </x:c>
      <x:c r="M6715" s="5">
        <x:f>J6715/2.988*100</x:f>
      </x:c>
      <x:c r="N6715" s="6">
        <x:f>M6715*L6715/100</x:f>
      </x:c>
      <x:c r="O6715" s="6">
        <x:f>H6715-N6715</x:f>
      </x:c>
    </x:row>
    <x:row r="6716" spans="1:25">
      <x:c r="A6716" s="0" t="s">
        <x:v>140</x:v>
      </x:c>
      <x:c r="B6716" s="0" t="n">
        <x:v>3578</x:v>
      </x:c>
      <x:c r="C6716" s="0" t="s">
        <x:v>21</x:v>
      </x:c>
      <x:c r="D6716" s="0" t="s">
        <x:v>22</x:v>
      </x:c>
      <x:c r="E6716" s="0" t="s">
        <x:v>23</x:v>
      </x:c>
      <x:c r="F6716" s="0" t="s">
        <x:v>20</x:v>
      </x:c>
      <x:c r="G6716" s="0" t="n">
        <x:v>150</x:v>
      </x:c>
      <x:c r="H6716" s="4" t="n">
        <x:v>43.384</x:v>
      </x:c>
      <x:c r="I6716" s="4" t="n">
        <x:v>150</x:v>
      </x:c>
      <x:c r="J6716" s="4" t="n">
        <x:v>0.289</x:v>
      </x:c>
      <x:c r="K6716" s="4">
        <x:f>I6716*J6716</x:f>
      </x:c>
      <x:c r="L6716" s="4" t="n">
        <x:v>332.219</x:v>
      </x:c>
      <x:c r="M6716" s="5">
        <x:f>J6716/2.988*100</x:f>
      </x:c>
      <x:c r="N6716" s="6">
        <x:f>M6716*L6716/100</x:f>
      </x:c>
      <x:c r="O6716" s="6">
        <x:f>H6716-N6716</x:f>
      </x:c>
    </x:row>
    <x:row r="6717" spans="1:25">
      <x:c r="A6717" s="0" t="s">
        <x:v>140</x:v>
      </x:c>
      <x:c r="B6717" s="0" t="n">
        <x:v>3578</x:v>
      </x:c>
      <x:c r="C6717" s="0" t="s">
        <x:v>21</x:v>
      </x:c>
      <x:c r="D6717" s="0" t="s">
        <x:v>28</x:v>
      </x:c>
      <x:c r="E6717" s="0" t="s">
        <x:v>19</x:v>
      </x:c>
      <x:c r="F6717" s="0" t="s">
        <x:v>26</x:v>
      </x:c>
      <x:c r="G6717" s="0" t="n">
        <x:v>150</x:v>
      </x:c>
      <x:c r="H6717" s="4" t="n">
        <x:v>39.011</x:v>
      </x:c>
      <x:c r="I6717" s="4" t="n">
        <x:v>150</x:v>
      </x:c>
      <x:c r="J6717" s="4" t="n">
        <x:v>0.26</x:v>
      </x:c>
      <x:c r="K6717" s="4">
        <x:f>I6717*J6717</x:f>
      </x:c>
      <x:c r="L6717" s="4" t="n">
        <x:v>332.219</x:v>
      </x:c>
      <x:c r="M6717" s="5">
        <x:f>J6717/2.988*100</x:f>
      </x:c>
      <x:c r="N6717" s="6">
        <x:f>M6717*L6717/100</x:f>
      </x:c>
      <x:c r="O6717" s="6">
        <x:f>H6717-N6717</x:f>
      </x:c>
    </x:row>
    <x:row r="6718" spans="1:25">
      <x:c r="A6718" s="0" t="s">
        <x:v>140</x:v>
      </x:c>
      <x:c r="B6718" s="0" t="n">
        <x:v>3578</x:v>
      </x:c>
      <x:c r="C6718" s="0" t="s">
        <x:v>21</x:v>
      </x:c>
      <x:c r="D6718" s="0" t="s">
        <x:v>28</x:v>
      </x:c>
      <x:c r="E6718" s="0" t="s">
        <x:v>23</x:v>
      </x:c>
      <x:c r="F6718" s="0" t="s">
        <x:v>26</x:v>
      </x:c>
      <x:c r="G6718" s="0" t="n">
        <x:v>150</x:v>
      </x:c>
      <x:c r="H6718" s="4" t="n">
        <x:v>227.999</x:v>
      </x:c>
      <x:c r="I6718" s="4" t="n">
        <x:v>150</x:v>
      </x:c>
      <x:c r="J6718" s="4" t="n">
        <x:v>1.52</x:v>
      </x:c>
      <x:c r="K6718" s="4">
        <x:f>I6718*J6718</x:f>
      </x:c>
      <x:c r="L6718" s="4" t="n">
        <x:v>332.219</x:v>
      </x:c>
      <x:c r="M6718" s="5">
        <x:f>J6718/2.988*100</x:f>
      </x:c>
      <x:c r="N6718" s="6">
        <x:f>M6718*L6718/100</x:f>
      </x:c>
      <x:c r="O6718" s="6">
        <x:f>H6718-N6718</x:f>
      </x:c>
    </x:row>
    <x:row r="6719" spans="1:25">
      <x:c r="A6719" s="0" t="s">
        <x:v>65</x:v>
      </x:c>
      <x:c r="B6719" s="0" t="n">
        <x:v>3579</x:v>
      </x:c>
      <x:c r="C6719" s="0" t="s">
        <x:v>21</x:v>
      </x:c>
      <x:c r="D6719" s="0" t="s">
        <x:v>22</x:v>
      </x:c>
      <x:c r="E6719" s="0" t="s">
        <x:v>23</x:v>
      </x:c>
      <x:c r="F6719" s="0" t="s">
        <x:v>20</x:v>
      </x:c>
      <x:c r="G6719" s="0" t="n">
        <x:v>150</x:v>
      </x:c>
      <x:c r="H6719" s="4" t="n">
        <x:v>51.15</x:v>
      </x:c>
      <x:c r="I6719" s="4" t="n">
        <x:v>150</x:v>
      </x:c>
      <x:c r="J6719" s="4" t="n">
        <x:v>0.341</x:v>
      </x:c>
      <x:c r="K6719" s="4">
        <x:f>I6719*J6719</x:f>
      </x:c>
      <x:c r="L6719" s="4" t="n">
        <x:v>337.929</x:v>
      </x:c>
      <x:c r="M6719" s="5">
        <x:f>J6719/2.988*100</x:f>
      </x:c>
      <x:c r="N6719" s="6">
        <x:f>M6719*L6719/100</x:f>
      </x:c>
      <x:c r="O6719" s="6">
        <x:f>H6719-N6719</x:f>
      </x:c>
    </x:row>
    <x:row r="6720" spans="1:25">
      <x:c r="A6720" s="0" t="s">
        <x:v>65</x:v>
      </x:c>
      <x:c r="B6720" s="0" t="n">
        <x:v>3579</x:v>
      </x:c>
      <x:c r="C6720" s="0" t="s">
        <x:v>21</x:v>
      </x:c>
      <x:c r="D6720" s="0" t="s">
        <x:v>22</x:v>
      </x:c>
      <x:c r="E6720" s="0" t="s">
        <x:v>23</x:v>
      </x:c>
      <x:c r="F6720" s="0" t="s">
        <x:v>20</x:v>
      </x:c>
      <x:c r="G6720" s="0" t="n">
        <x:v>150</x:v>
      </x:c>
      <x:c r="H6720" s="4" t="n">
        <x:v>43.384</x:v>
      </x:c>
      <x:c r="I6720" s="4" t="n">
        <x:v>150</x:v>
      </x:c>
      <x:c r="J6720" s="4" t="n">
        <x:v>0.289</x:v>
      </x:c>
      <x:c r="K6720" s="4">
        <x:f>I6720*J6720</x:f>
      </x:c>
      <x:c r="L6720" s="4" t="n">
        <x:v>337.929</x:v>
      </x:c>
      <x:c r="M6720" s="5">
        <x:f>J6720/2.988*100</x:f>
      </x:c>
      <x:c r="N6720" s="6">
        <x:f>M6720*L6720/100</x:f>
      </x:c>
      <x:c r="O6720" s="6">
        <x:f>H6720-N6720</x:f>
      </x:c>
    </x:row>
    <x:row r="6721" spans="1:25">
      <x:c r="A6721" s="0" t="s">
        <x:v>65</x:v>
      </x:c>
      <x:c r="B6721" s="0" t="n">
        <x:v>3579</x:v>
      </x:c>
      <x:c r="C6721" s="0" t="s">
        <x:v>21</x:v>
      </x:c>
      <x:c r="D6721" s="0" t="s">
        <x:v>22</x:v>
      </x:c>
      <x:c r="E6721" s="0" t="s">
        <x:v>23</x:v>
      </x:c>
      <x:c r="F6721" s="0" t="s">
        <x:v>20</x:v>
      </x:c>
      <x:c r="G6721" s="0" t="n">
        <x:v>150</x:v>
      </x:c>
      <x:c r="H6721" s="4" t="n">
        <x:v>43.384</x:v>
      </x:c>
      <x:c r="I6721" s="4" t="n">
        <x:v>150</x:v>
      </x:c>
      <x:c r="J6721" s="4" t="n">
        <x:v>0.289</x:v>
      </x:c>
      <x:c r="K6721" s="4">
        <x:f>I6721*J6721</x:f>
      </x:c>
      <x:c r="L6721" s="4" t="n">
        <x:v>337.929</x:v>
      </x:c>
      <x:c r="M6721" s="5">
        <x:f>J6721/2.988*100</x:f>
      </x:c>
      <x:c r="N6721" s="6">
        <x:f>M6721*L6721/100</x:f>
      </x:c>
      <x:c r="O6721" s="6">
        <x:f>H6721-N6721</x:f>
      </x:c>
    </x:row>
    <x:row r="6722" spans="1:25">
      <x:c r="A6722" s="0" t="s">
        <x:v>65</x:v>
      </x:c>
      <x:c r="B6722" s="0" t="n">
        <x:v>3579</x:v>
      </x:c>
      <x:c r="C6722" s="0" t="s">
        <x:v>21</x:v>
      </x:c>
      <x:c r="D6722" s="0" t="s">
        <x:v>22</x:v>
      </x:c>
      <x:c r="E6722" s="0" t="s">
        <x:v>23</x:v>
      </x:c>
      <x:c r="F6722" s="0" t="s">
        <x:v>20</x:v>
      </x:c>
      <x:c r="G6722" s="0" t="n">
        <x:v>150</x:v>
      </x:c>
      <x:c r="H6722" s="4" t="n">
        <x:v>43.384</x:v>
      </x:c>
      <x:c r="I6722" s="4" t="n">
        <x:v>150</x:v>
      </x:c>
      <x:c r="J6722" s="4" t="n">
        <x:v>0.289</x:v>
      </x:c>
      <x:c r="K6722" s="4">
        <x:f>I6722*J6722</x:f>
      </x:c>
      <x:c r="L6722" s="4" t="n">
        <x:v>337.929</x:v>
      </x:c>
      <x:c r="M6722" s="5">
        <x:f>J6722/2.988*100</x:f>
      </x:c>
      <x:c r="N6722" s="6">
        <x:f>M6722*L6722/100</x:f>
      </x:c>
      <x:c r="O6722" s="6">
        <x:f>H6722-N6722</x:f>
      </x:c>
    </x:row>
    <x:row r="6723" spans="1:25">
      <x:c r="A6723" s="0" t="s">
        <x:v>65</x:v>
      </x:c>
      <x:c r="B6723" s="0" t="n">
        <x:v>3579</x:v>
      </x:c>
      <x:c r="C6723" s="0" t="s">
        <x:v>21</x:v>
      </x:c>
      <x:c r="D6723" s="0" t="s">
        <x:v>28</x:v>
      </x:c>
      <x:c r="E6723" s="0" t="s">
        <x:v>19</x:v>
      </x:c>
      <x:c r="F6723" s="0" t="s">
        <x:v>26</x:v>
      </x:c>
      <x:c r="G6723" s="0" t="n">
        <x:v>150</x:v>
      </x:c>
      <x:c r="H6723" s="4" t="n">
        <x:v>39.004</x:v>
      </x:c>
      <x:c r="I6723" s="4" t="n">
        <x:v>150</x:v>
      </x:c>
      <x:c r="J6723" s="4" t="n">
        <x:v>0.26</x:v>
      </x:c>
      <x:c r="K6723" s="4">
        <x:f>I6723*J6723</x:f>
      </x:c>
      <x:c r="L6723" s="4" t="n">
        <x:v>337.929</x:v>
      </x:c>
      <x:c r="M6723" s="5">
        <x:f>J6723/2.988*100</x:f>
      </x:c>
      <x:c r="N6723" s="6">
        <x:f>M6723*L6723/100</x:f>
      </x:c>
      <x:c r="O6723" s="6">
        <x:f>H6723-N6723</x:f>
      </x:c>
    </x:row>
    <x:row r="6724" spans="1:25">
      <x:c r="A6724" s="0" t="s">
        <x:v>65</x:v>
      </x:c>
      <x:c r="B6724" s="0" t="n">
        <x:v>3579</x:v>
      </x:c>
      <x:c r="C6724" s="0" t="s">
        <x:v>21</x:v>
      </x:c>
      <x:c r="D6724" s="0" t="s">
        <x:v>28</x:v>
      </x:c>
      <x:c r="E6724" s="0" t="s">
        <x:v>23</x:v>
      </x:c>
      <x:c r="F6724" s="0" t="s">
        <x:v>26</x:v>
      </x:c>
      <x:c r="G6724" s="0" t="n">
        <x:v>150</x:v>
      </x:c>
      <x:c r="H6724" s="4" t="n">
        <x:v>227.999</x:v>
      </x:c>
      <x:c r="I6724" s="4" t="n">
        <x:v>150</x:v>
      </x:c>
      <x:c r="J6724" s="4" t="n">
        <x:v>1.52</x:v>
      </x:c>
      <x:c r="K6724" s="4">
        <x:f>I6724*J6724</x:f>
      </x:c>
      <x:c r="L6724" s="4" t="n">
        <x:v>337.929</x:v>
      </x:c>
      <x:c r="M6724" s="5">
        <x:f>J6724/2.988*100</x:f>
      </x:c>
      <x:c r="N6724" s="6">
        <x:f>M6724*L6724/100</x:f>
      </x:c>
      <x:c r="O6724" s="6">
        <x:f>H6724-N6724</x:f>
      </x:c>
    </x:row>
    <x:row r="6725" spans="1:25">
      <x:c r="A6725" s="0" t="s">
        <x:v>96</x:v>
      </x:c>
      <x:c r="B6725" s="0" t="n">
        <x:v>3580</x:v>
      </x:c>
      <x:c r="C6725" s="0" t="s">
        <x:v>21</x:v>
      </x:c>
      <x:c r="D6725" s="0" t="s">
        <x:v>22</x:v>
      </x:c>
      <x:c r="E6725" s="0" t="s">
        <x:v>23</x:v>
      </x:c>
      <x:c r="F6725" s="0" t="s">
        <x:v>20</x:v>
      </x:c>
      <x:c r="G6725" s="0" t="n">
        <x:v>150</x:v>
      </x:c>
      <x:c r="H6725" s="4" t="n">
        <x:v>43.384</x:v>
      </x:c>
      <x:c r="I6725" s="4" t="n">
        <x:v>150</x:v>
      </x:c>
      <x:c r="J6725" s="4" t="n">
        <x:v>0.289</x:v>
      </x:c>
      <x:c r="K6725" s="4">
        <x:f>I6725*J6725</x:f>
      </x:c>
      <x:c r="L6725" s="4" t="n">
        <x:v>253.318</x:v>
      </x:c>
      <x:c r="M6725" s="5">
        <x:f>J6725/2.699*100</x:f>
      </x:c>
      <x:c r="N6725" s="6">
        <x:f>M6725*L6725/100</x:f>
      </x:c>
      <x:c r="O6725" s="6">
        <x:f>H6725-N6725</x:f>
      </x:c>
    </x:row>
    <x:row r="6726" spans="1:25">
      <x:c r="A6726" s="0" t="s">
        <x:v>96</x:v>
      </x:c>
      <x:c r="B6726" s="0" t="n">
        <x:v>3580</x:v>
      </x:c>
      <x:c r="C6726" s="0" t="s">
        <x:v>21</x:v>
      </x:c>
      <x:c r="D6726" s="0" t="s">
        <x:v>22</x:v>
      </x:c>
      <x:c r="E6726" s="0" t="s">
        <x:v>23</x:v>
      </x:c>
      <x:c r="F6726" s="0" t="s">
        <x:v>20</x:v>
      </x:c>
      <x:c r="G6726" s="0" t="n">
        <x:v>150</x:v>
      </x:c>
      <x:c r="H6726" s="4" t="n">
        <x:v>43.384</x:v>
      </x:c>
      <x:c r="I6726" s="4" t="n">
        <x:v>150</x:v>
      </x:c>
      <x:c r="J6726" s="4" t="n">
        <x:v>0.289</x:v>
      </x:c>
      <x:c r="K6726" s="4">
        <x:f>I6726*J6726</x:f>
      </x:c>
      <x:c r="L6726" s="4" t="n">
        <x:v>253.318</x:v>
      </x:c>
      <x:c r="M6726" s="5">
        <x:f>J6726/2.699*100</x:f>
      </x:c>
      <x:c r="N6726" s="6">
        <x:f>M6726*L6726/100</x:f>
      </x:c>
      <x:c r="O6726" s="6">
        <x:f>H6726-N6726</x:f>
      </x:c>
    </x:row>
    <x:row r="6727" spans="1:25">
      <x:c r="A6727" s="0" t="s">
        <x:v>96</x:v>
      </x:c>
      <x:c r="B6727" s="0" t="n">
        <x:v>3580</x:v>
      </x:c>
      <x:c r="C6727" s="0" t="s">
        <x:v>21</x:v>
      </x:c>
      <x:c r="D6727" s="0" t="s">
        <x:v>22</x:v>
      </x:c>
      <x:c r="E6727" s="0" t="s">
        <x:v>23</x:v>
      </x:c>
      <x:c r="F6727" s="0" t="s">
        <x:v>20</x:v>
      </x:c>
      <x:c r="G6727" s="0" t="n">
        <x:v>150</x:v>
      </x:c>
      <x:c r="H6727" s="4" t="n">
        <x:v>51.15</x:v>
      </x:c>
      <x:c r="I6727" s="4" t="n">
        <x:v>150</x:v>
      </x:c>
      <x:c r="J6727" s="4" t="n">
        <x:v>0.341</x:v>
      </x:c>
      <x:c r="K6727" s="4">
        <x:f>I6727*J6727</x:f>
      </x:c>
      <x:c r="L6727" s="4" t="n">
        <x:v>253.318</x:v>
      </x:c>
      <x:c r="M6727" s="5">
        <x:f>J6727/2.699*100</x:f>
      </x:c>
      <x:c r="N6727" s="6">
        <x:f>M6727*L6727/100</x:f>
      </x:c>
      <x:c r="O6727" s="6">
        <x:f>H6727-N6727</x:f>
      </x:c>
    </x:row>
    <x:row r="6728" spans="1:25">
      <x:c r="A6728" s="0" t="s">
        <x:v>96</x:v>
      </x:c>
      <x:c r="B6728" s="0" t="n">
        <x:v>3580</x:v>
      </x:c>
      <x:c r="C6728" s="0" t="s">
        <x:v>21</x:v>
      </x:c>
      <x:c r="D6728" s="0" t="s">
        <x:v>28</x:v>
      </x:c>
      <x:c r="E6728" s="0" t="s">
        <x:v>19</x:v>
      </x:c>
      <x:c r="F6728" s="0" t="s">
        <x:v>26</x:v>
      </x:c>
      <x:c r="G6728" s="0" t="n">
        <x:v>150</x:v>
      </x:c>
      <x:c r="H6728" s="4" t="n">
        <x:v>39.007</x:v>
      </x:c>
      <x:c r="I6728" s="4" t="n">
        <x:v>150</x:v>
      </x:c>
      <x:c r="J6728" s="4" t="n">
        <x:v>0.26</x:v>
      </x:c>
      <x:c r="K6728" s="4">
        <x:f>I6728*J6728</x:f>
      </x:c>
      <x:c r="L6728" s="4" t="n">
        <x:v>253.318</x:v>
      </x:c>
      <x:c r="M6728" s="5">
        <x:f>J6728/2.699*100</x:f>
      </x:c>
      <x:c r="N6728" s="6">
        <x:f>M6728*L6728/100</x:f>
      </x:c>
      <x:c r="O6728" s="6">
        <x:f>H6728-N6728</x:f>
      </x:c>
    </x:row>
    <x:row r="6729" spans="1:25">
      <x:c r="A6729" s="0" t="s">
        <x:v>96</x:v>
      </x:c>
      <x:c r="B6729" s="0" t="n">
        <x:v>3580</x:v>
      </x:c>
      <x:c r="C6729" s="0" t="s">
        <x:v>21</x:v>
      </x:c>
      <x:c r="D6729" s="0" t="s">
        <x:v>28</x:v>
      </x:c>
      <x:c r="E6729" s="0" t="s">
        <x:v>23</x:v>
      </x:c>
      <x:c r="F6729" s="0" t="s">
        <x:v>26</x:v>
      </x:c>
      <x:c r="G6729" s="0" t="n">
        <x:v>150</x:v>
      </x:c>
      <x:c r="H6729" s="4" t="n">
        <x:v>227.999</x:v>
      </x:c>
      <x:c r="I6729" s="4" t="n">
        <x:v>150</x:v>
      </x:c>
      <x:c r="J6729" s="4" t="n">
        <x:v>1.52</x:v>
      </x:c>
      <x:c r="K6729" s="4">
        <x:f>I6729*J6729</x:f>
      </x:c>
      <x:c r="L6729" s="4" t="n">
        <x:v>253.318</x:v>
      </x:c>
      <x:c r="M6729" s="5">
        <x:f>J6729/2.699*100</x:f>
      </x:c>
      <x:c r="N6729" s="6">
        <x:f>M6729*L6729/100</x:f>
      </x:c>
      <x:c r="O6729" s="6">
        <x:f>H6729-N6729</x:f>
      </x:c>
    </x:row>
    <x:row r="6730" spans="1:25">
      <x:c r="A6730" s="0" t="s">
        <x:v>102</x:v>
      </x:c>
      <x:c r="B6730" s="0" t="n">
        <x:v>3581</x:v>
      </x:c>
      <x:c r="C6730" s="0" t="s">
        <x:v>21</x:v>
      </x:c>
      <x:c r="D6730" s="0" t="s">
        <x:v>22</x:v>
      </x:c>
      <x:c r="E6730" s="0" t="s">
        <x:v>23</x:v>
      </x:c>
      <x:c r="F6730" s="0" t="s">
        <x:v>20</x:v>
      </x:c>
      <x:c r="G6730" s="0" t="n">
        <x:v>150</x:v>
      </x:c>
      <x:c r="H6730" s="4" t="n">
        <x:v>43.384</x:v>
      </x:c>
      <x:c r="I6730" s="4" t="n">
        <x:v>150</x:v>
      </x:c>
      <x:c r="J6730" s="4" t="n">
        <x:v>0.289</x:v>
      </x:c>
      <x:c r="K6730" s="4">
        <x:f>I6730*J6730</x:f>
      </x:c>
      <x:c r="L6730" s="4" t="n">
        <x:v>325.085</x:v>
      </x:c>
      <x:c r="M6730" s="5">
        <x:f>J6730/2.988*100</x:f>
      </x:c>
      <x:c r="N6730" s="6">
        <x:f>M6730*L6730/100</x:f>
      </x:c>
      <x:c r="O6730" s="6">
        <x:f>H6730-N6730</x:f>
      </x:c>
    </x:row>
    <x:row r="6731" spans="1:25">
      <x:c r="A6731" s="0" t="s">
        <x:v>102</x:v>
      </x:c>
      <x:c r="B6731" s="0" t="n">
        <x:v>3581</x:v>
      </x:c>
      <x:c r="C6731" s="0" t="s">
        <x:v>21</x:v>
      </x:c>
      <x:c r="D6731" s="0" t="s">
        <x:v>22</x:v>
      </x:c>
      <x:c r="E6731" s="0" t="s">
        <x:v>23</x:v>
      </x:c>
      <x:c r="F6731" s="0" t="s">
        <x:v>20</x:v>
      </x:c>
      <x:c r="G6731" s="0" t="n">
        <x:v>150</x:v>
      </x:c>
      <x:c r="H6731" s="4" t="n">
        <x:v>43.384</x:v>
      </x:c>
      <x:c r="I6731" s="4" t="n">
        <x:v>150</x:v>
      </x:c>
      <x:c r="J6731" s="4" t="n">
        <x:v>0.289</x:v>
      </x:c>
      <x:c r="K6731" s="4">
        <x:f>I6731*J6731</x:f>
      </x:c>
      <x:c r="L6731" s="4" t="n">
        <x:v>325.085</x:v>
      </x:c>
      <x:c r="M6731" s="5">
        <x:f>J6731/2.988*100</x:f>
      </x:c>
      <x:c r="N6731" s="6">
        <x:f>M6731*L6731/100</x:f>
      </x:c>
      <x:c r="O6731" s="6">
        <x:f>H6731-N6731</x:f>
      </x:c>
    </x:row>
    <x:row r="6732" spans="1:25">
      <x:c r="A6732" s="0" t="s">
        <x:v>102</x:v>
      </x:c>
      <x:c r="B6732" s="0" t="n">
        <x:v>3581</x:v>
      </x:c>
      <x:c r="C6732" s="0" t="s">
        <x:v>21</x:v>
      </x:c>
      <x:c r="D6732" s="0" t="s">
        <x:v>22</x:v>
      </x:c>
      <x:c r="E6732" s="0" t="s">
        <x:v>23</x:v>
      </x:c>
      <x:c r="F6732" s="0" t="s">
        <x:v>20</x:v>
      </x:c>
      <x:c r="G6732" s="0" t="n">
        <x:v>150</x:v>
      </x:c>
      <x:c r="H6732" s="4" t="n">
        <x:v>51.15</x:v>
      </x:c>
      <x:c r="I6732" s="4" t="n">
        <x:v>150</x:v>
      </x:c>
      <x:c r="J6732" s="4" t="n">
        <x:v>0.341</x:v>
      </x:c>
      <x:c r="K6732" s="4">
        <x:f>I6732*J6732</x:f>
      </x:c>
      <x:c r="L6732" s="4" t="n">
        <x:v>325.085</x:v>
      </x:c>
      <x:c r="M6732" s="5">
        <x:f>J6732/2.988*100</x:f>
      </x:c>
      <x:c r="N6732" s="6">
        <x:f>M6732*L6732/100</x:f>
      </x:c>
      <x:c r="O6732" s="6">
        <x:f>H6732-N6732</x:f>
      </x:c>
    </x:row>
    <x:row r="6733" spans="1:25">
      <x:c r="A6733" s="0" t="s">
        <x:v>102</x:v>
      </x:c>
      <x:c r="B6733" s="0" t="n">
        <x:v>3581</x:v>
      </x:c>
      <x:c r="C6733" s="0" t="s">
        <x:v>21</x:v>
      </x:c>
      <x:c r="D6733" s="0" t="s">
        <x:v>22</x:v>
      </x:c>
      <x:c r="E6733" s="0" t="s">
        <x:v>23</x:v>
      </x:c>
      <x:c r="F6733" s="0" t="s">
        <x:v>20</x:v>
      </x:c>
      <x:c r="G6733" s="0" t="n">
        <x:v>150</x:v>
      </x:c>
      <x:c r="H6733" s="4" t="n">
        <x:v>43.384</x:v>
      </x:c>
      <x:c r="I6733" s="4" t="n">
        <x:v>150</x:v>
      </x:c>
      <x:c r="J6733" s="4" t="n">
        <x:v>0.289</x:v>
      </x:c>
      <x:c r="K6733" s="4">
        <x:f>I6733*J6733</x:f>
      </x:c>
      <x:c r="L6733" s="4" t="n">
        <x:v>325.085</x:v>
      </x:c>
      <x:c r="M6733" s="5">
        <x:f>J6733/2.988*100</x:f>
      </x:c>
      <x:c r="N6733" s="6">
        <x:f>M6733*L6733/100</x:f>
      </x:c>
      <x:c r="O6733" s="6">
        <x:f>H6733-N6733</x:f>
      </x:c>
    </x:row>
    <x:row r="6734" spans="1:25">
      <x:c r="A6734" s="0" t="s">
        <x:v>102</x:v>
      </x:c>
      <x:c r="B6734" s="0" t="n">
        <x:v>3581</x:v>
      </x:c>
      <x:c r="C6734" s="0" t="s">
        <x:v>21</x:v>
      </x:c>
      <x:c r="D6734" s="0" t="s">
        <x:v>28</x:v>
      </x:c>
      <x:c r="E6734" s="0" t="s">
        <x:v>19</x:v>
      </x:c>
      <x:c r="F6734" s="0" t="s">
        <x:v>26</x:v>
      </x:c>
      <x:c r="G6734" s="0" t="n">
        <x:v>150</x:v>
      </x:c>
      <x:c r="H6734" s="4" t="n">
        <x:v>39.003</x:v>
      </x:c>
      <x:c r="I6734" s="4" t="n">
        <x:v>150</x:v>
      </x:c>
      <x:c r="J6734" s="4" t="n">
        <x:v>0.26</x:v>
      </x:c>
      <x:c r="K6734" s="4">
        <x:f>I6734*J6734</x:f>
      </x:c>
      <x:c r="L6734" s="4" t="n">
        <x:v>325.085</x:v>
      </x:c>
      <x:c r="M6734" s="5">
        <x:f>J6734/2.988*100</x:f>
      </x:c>
      <x:c r="N6734" s="6">
        <x:f>M6734*L6734/100</x:f>
      </x:c>
      <x:c r="O6734" s="6">
        <x:f>H6734-N6734</x:f>
      </x:c>
    </x:row>
    <x:row r="6735" spans="1:25">
      <x:c r="A6735" s="0" t="s">
        <x:v>102</x:v>
      </x:c>
      <x:c r="B6735" s="0" t="n">
        <x:v>3581</x:v>
      </x:c>
      <x:c r="C6735" s="0" t="s">
        <x:v>21</x:v>
      </x:c>
      <x:c r="D6735" s="0" t="s">
        <x:v>28</x:v>
      </x:c>
      <x:c r="E6735" s="0" t="s">
        <x:v>23</x:v>
      </x:c>
      <x:c r="F6735" s="0" t="s">
        <x:v>26</x:v>
      </x:c>
      <x:c r="G6735" s="0" t="n">
        <x:v>150</x:v>
      </x:c>
      <x:c r="H6735" s="4" t="n">
        <x:v>227.999</x:v>
      </x:c>
      <x:c r="I6735" s="4" t="n">
        <x:v>150</x:v>
      </x:c>
      <x:c r="J6735" s="4" t="n">
        <x:v>1.52</x:v>
      </x:c>
      <x:c r="K6735" s="4">
        <x:f>I6735*J6735</x:f>
      </x:c>
      <x:c r="L6735" s="4" t="n">
        <x:v>325.085</x:v>
      </x:c>
      <x:c r="M6735" s="5">
        <x:f>J6735/2.988*100</x:f>
      </x:c>
      <x:c r="N6735" s="6">
        <x:f>M6735*L6735/100</x:f>
      </x:c>
      <x:c r="O6735" s="6">
        <x:f>H6735-N6735</x:f>
      </x:c>
    </x:row>
    <x:row r="6736" spans="1:25">
      <x:c r="A6736" s="0" t="s">
        <x:v>93</x:v>
      </x:c>
      <x:c r="B6736" s="0" t="n">
        <x:v>3582</x:v>
      </x:c>
      <x:c r="C6736" s="0" t="s">
        <x:v>21</x:v>
      </x:c>
      <x:c r="D6736" s="0" t="s">
        <x:v>22</x:v>
      </x:c>
      <x:c r="E6736" s="0" t="s">
        <x:v>23</x:v>
      </x:c>
      <x:c r="F6736" s="0" t="s">
        <x:v>20</x:v>
      </x:c>
      <x:c r="G6736" s="0" t="n">
        <x:v>150</x:v>
      </x:c>
      <x:c r="H6736" s="4" t="n">
        <x:v>51.15</x:v>
      </x:c>
      <x:c r="I6736" s="4" t="n">
        <x:v>150</x:v>
      </x:c>
      <x:c r="J6736" s="4" t="n">
        <x:v>0.341</x:v>
      </x:c>
      <x:c r="K6736" s="4">
        <x:f>I6736*J6736</x:f>
      </x:c>
      <x:c r="L6736" s="4" t="n">
        <x:v>144.09</x:v>
      </x:c>
      <x:c r="M6736" s="5">
        <x:f>J6736/2.988*100</x:f>
      </x:c>
      <x:c r="N6736" s="6">
        <x:f>M6736*L6736/100</x:f>
      </x:c>
      <x:c r="O6736" s="6">
        <x:f>H6736-N6736</x:f>
      </x:c>
    </x:row>
    <x:row r="6737" spans="1:25">
      <x:c r="A6737" s="0" t="s">
        <x:v>93</x:v>
      </x:c>
      <x:c r="B6737" s="0" t="n">
        <x:v>3582</x:v>
      </x:c>
      <x:c r="C6737" s="0" t="s">
        <x:v>21</x:v>
      </x:c>
      <x:c r="D6737" s="0" t="s">
        <x:v>22</x:v>
      </x:c>
      <x:c r="E6737" s="0" t="s">
        <x:v>23</x:v>
      </x:c>
      <x:c r="F6737" s="0" t="s">
        <x:v>20</x:v>
      </x:c>
      <x:c r="G6737" s="0" t="n">
        <x:v>150</x:v>
      </x:c>
      <x:c r="H6737" s="4" t="n">
        <x:v>43.384</x:v>
      </x:c>
      <x:c r="I6737" s="4" t="n">
        <x:v>150</x:v>
      </x:c>
      <x:c r="J6737" s="4" t="n">
        <x:v>0.289</x:v>
      </x:c>
      <x:c r="K6737" s="4">
        <x:f>I6737*J6737</x:f>
      </x:c>
      <x:c r="L6737" s="4" t="n">
        <x:v>144.09</x:v>
      </x:c>
      <x:c r="M6737" s="5">
        <x:f>J6737/2.988*100</x:f>
      </x:c>
      <x:c r="N6737" s="6">
        <x:f>M6737*L6737/100</x:f>
      </x:c>
      <x:c r="O6737" s="6">
        <x:f>H6737-N6737</x:f>
      </x:c>
    </x:row>
    <x:row r="6738" spans="1:25">
      <x:c r="A6738" s="0" t="s">
        <x:v>93</x:v>
      </x:c>
      <x:c r="B6738" s="0" t="n">
        <x:v>3582</x:v>
      </x:c>
      <x:c r="C6738" s="0" t="s">
        <x:v>21</x:v>
      </x:c>
      <x:c r="D6738" s="0" t="s">
        <x:v>22</x:v>
      </x:c>
      <x:c r="E6738" s="0" t="s">
        <x:v>23</x:v>
      </x:c>
      <x:c r="F6738" s="0" t="s">
        <x:v>20</x:v>
      </x:c>
      <x:c r="G6738" s="0" t="n">
        <x:v>150</x:v>
      </x:c>
      <x:c r="H6738" s="4" t="n">
        <x:v>43.384</x:v>
      </x:c>
      <x:c r="I6738" s="4" t="n">
        <x:v>150</x:v>
      </x:c>
      <x:c r="J6738" s="4" t="n">
        <x:v>0.289</x:v>
      </x:c>
      <x:c r="K6738" s="4">
        <x:f>I6738*J6738</x:f>
      </x:c>
      <x:c r="L6738" s="4" t="n">
        <x:v>144.09</x:v>
      </x:c>
      <x:c r="M6738" s="5">
        <x:f>J6738/2.988*100</x:f>
      </x:c>
      <x:c r="N6738" s="6">
        <x:f>M6738*L6738/100</x:f>
      </x:c>
      <x:c r="O6738" s="6">
        <x:f>H6738-N6738</x:f>
      </x:c>
    </x:row>
    <x:row r="6739" spans="1:25">
      <x:c r="A6739" s="0" t="s">
        <x:v>93</x:v>
      </x:c>
      <x:c r="B6739" s="0" t="n">
        <x:v>3582</x:v>
      </x:c>
      <x:c r="C6739" s="0" t="s">
        <x:v>21</x:v>
      </x:c>
      <x:c r="D6739" s="0" t="s">
        <x:v>22</x:v>
      </x:c>
      <x:c r="E6739" s="0" t="s">
        <x:v>23</x:v>
      </x:c>
      <x:c r="F6739" s="0" t="s">
        <x:v>20</x:v>
      </x:c>
      <x:c r="G6739" s="0" t="n">
        <x:v>150</x:v>
      </x:c>
      <x:c r="H6739" s="4" t="n">
        <x:v>43.384</x:v>
      </x:c>
      <x:c r="I6739" s="4" t="n">
        <x:v>150</x:v>
      </x:c>
      <x:c r="J6739" s="4" t="n">
        <x:v>0.289</x:v>
      </x:c>
      <x:c r="K6739" s="4">
        <x:f>I6739*J6739</x:f>
      </x:c>
      <x:c r="L6739" s="4" t="n">
        <x:v>144.09</x:v>
      </x:c>
      <x:c r="M6739" s="5">
        <x:f>J6739/2.988*100</x:f>
      </x:c>
      <x:c r="N6739" s="6">
        <x:f>M6739*L6739/100</x:f>
      </x:c>
      <x:c r="O6739" s="6">
        <x:f>H6739-N6739</x:f>
      </x:c>
    </x:row>
    <x:row r="6740" spans="1:25">
      <x:c r="A6740" s="0" t="s">
        <x:v>93</x:v>
      </x:c>
      <x:c r="B6740" s="0" t="n">
        <x:v>3582</x:v>
      </x:c>
      <x:c r="C6740" s="0" t="s">
        <x:v>21</x:v>
      </x:c>
      <x:c r="D6740" s="0" t="s">
        <x:v>28</x:v>
      </x:c>
      <x:c r="E6740" s="0" t="s">
        <x:v>19</x:v>
      </x:c>
      <x:c r="F6740" s="0" t="s">
        <x:v>26</x:v>
      </x:c>
      <x:c r="G6740" s="0" t="n">
        <x:v>150</x:v>
      </x:c>
      <x:c r="H6740" s="4" t="n">
        <x:v>39.004</x:v>
      </x:c>
      <x:c r="I6740" s="4" t="n">
        <x:v>150</x:v>
      </x:c>
      <x:c r="J6740" s="4" t="n">
        <x:v>0.26</x:v>
      </x:c>
      <x:c r="K6740" s="4">
        <x:f>I6740*J6740</x:f>
      </x:c>
      <x:c r="L6740" s="4" t="n">
        <x:v>144.09</x:v>
      </x:c>
      <x:c r="M6740" s="5">
        <x:f>J6740/2.988*100</x:f>
      </x:c>
      <x:c r="N6740" s="6">
        <x:f>M6740*L6740/100</x:f>
      </x:c>
      <x:c r="O6740" s="6">
        <x:f>H6740-N6740</x:f>
      </x:c>
    </x:row>
    <x:row r="6741" spans="1:25">
      <x:c r="A6741" s="0" t="s">
        <x:v>93</x:v>
      </x:c>
      <x:c r="B6741" s="0" t="n">
        <x:v>3582</x:v>
      </x:c>
      <x:c r="C6741" s="0" t="s">
        <x:v>21</x:v>
      </x:c>
      <x:c r="D6741" s="0" t="s">
        <x:v>28</x:v>
      </x:c>
      <x:c r="E6741" s="0" t="s">
        <x:v>23</x:v>
      </x:c>
      <x:c r="F6741" s="0" t="s">
        <x:v>26</x:v>
      </x:c>
      <x:c r="G6741" s="0" t="n">
        <x:v>150</x:v>
      </x:c>
      <x:c r="H6741" s="4" t="n">
        <x:v>227.999</x:v>
      </x:c>
      <x:c r="I6741" s="4" t="n">
        <x:v>150</x:v>
      </x:c>
      <x:c r="J6741" s="4" t="n">
        <x:v>1.52</x:v>
      </x:c>
      <x:c r="K6741" s="4">
        <x:f>I6741*J6741</x:f>
      </x:c>
      <x:c r="L6741" s="4" t="n">
        <x:v>144.09</x:v>
      </x:c>
      <x:c r="M6741" s="5">
        <x:f>J6741/2.988*100</x:f>
      </x:c>
      <x:c r="N6741" s="6">
        <x:f>M6741*L6741/100</x:f>
      </x:c>
      <x:c r="O6741" s="6">
        <x:f>H6741-N6741</x:f>
      </x:c>
    </x:row>
    <x:row r="6742" spans="1:25">
      <x:c r="A6742" s="0" t="s">
        <x:v>53</x:v>
      </x:c>
      <x:c r="B6742" s="0" t="n">
        <x:v>3583</x:v>
      </x:c>
      <x:c r="C6742" s="0" t="s">
        <x:v>21</x:v>
      </x:c>
      <x:c r="D6742" s="0" t="s">
        <x:v>22</x:v>
      </x:c>
      <x:c r="E6742" s="0" t="s">
        <x:v>23</x:v>
      </x:c>
      <x:c r="F6742" s="0" t="s">
        <x:v>20</x:v>
      </x:c>
      <x:c r="G6742" s="0" t="n">
        <x:v>150</x:v>
      </x:c>
      <x:c r="H6742" s="4" t="n">
        <x:v>51.15</x:v>
      </x:c>
      <x:c r="I6742" s="4" t="n">
        <x:v>150</x:v>
      </x:c>
      <x:c r="J6742" s="4" t="n">
        <x:v>0.341</x:v>
      </x:c>
      <x:c r="K6742" s="4">
        <x:f>I6742*J6742</x:f>
      </x:c>
      <x:c r="L6742" s="4" t="n">
        <x:v>311.723</x:v>
      </x:c>
      <x:c r="M6742" s="5">
        <x:f>J6742/3.277*100</x:f>
      </x:c>
      <x:c r="N6742" s="6">
        <x:f>M6742*L6742/100</x:f>
      </x:c>
      <x:c r="O6742" s="6">
        <x:f>H6742-N6742</x:f>
      </x:c>
    </x:row>
    <x:row r="6743" spans="1:25">
      <x:c r="A6743" s="0" t="s">
        <x:v>53</x:v>
      </x:c>
      <x:c r="B6743" s="0" t="n">
        <x:v>3583</x:v>
      </x:c>
      <x:c r="C6743" s="0" t="s">
        <x:v>21</x:v>
      </x:c>
      <x:c r="D6743" s="0" t="s">
        <x:v>22</x:v>
      </x:c>
      <x:c r="E6743" s="0" t="s">
        <x:v>23</x:v>
      </x:c>
      <x:c r="F6743" s="0" t="s">
        <x:v>20</x:v>
      </x:c>
      <x:c r="G6743" s="0" t="n">
        <x:v>150</x:v>
      </x:c>
      <x:c r="H6743" s="4" t="n">
        <x:v>43.384</x:v>
      </x:c>
      <x:c r="I6743" s="4" t="n">
        <x:v>150</x:v>
      </x:c>
      <x:c r="J6743" s="4" t="n">
        <x:v>0.289</x:v>
      </x:c>
      <x:c r="K6743" s="4">
        <x:f>I6743*J6743</x:f>
      </x:c>
      <x:c r="L6743" s="4" t="n">
        <x:v>311.723</x:v>
      </x:c>
      <x:c r="M6743" s="5">
        <x:f>J6743/3.277*100</x:f>
      </x:c>
      <x:c r="N6743" s="6">
        <x:f>M6743*L6743/100</x:f>
      </x:c>
      <x:c r="O6743" s="6">
        <x:f>H6743-N6743</x:f>
      </x:c>
    </x:row>
    <x:row r="6744" spans="1:25">
      <x:c r="A6744" s="0" t="s">
        <x:v>53</x:v>
      </x:c>
      <x:c r="B6744" s="0" t="n">
        <x:v>3583</x:v>
      </x:c>
      <x:c r="C6744" s="0" t="s">
        <x:v>21</x:v>
      </x:c>
      <x:c r="D6744" s="0" t="s">
        <x:v>22</x:v>
      </x:c>
      <x:c r="E6744" s="0" t="s">
        <x:v>23</x:v>
      </x:c>
      <x:c r="F6744" s="0" t="s">
        <x:v>20</x:v>
      </x:c>
      <x:c r="G6744" s="0" t="n">
        <x:v>150</x:v>
      </x:c>
      <x:c r="H6744" s="4" t="n">
        <x:v>43.384</x:v>
      </x:c>
      <x:c r="I6744" s="4" t="n">
        <x:v>150</x:v>
      </x:c>
      <x:c r="J6744" s="4" t="n">
        <x:v>0.289</x:v>
      </x:c>
      <x:c r="K6744" s="4">
        <x:f>I6744*J6744</x:f>
      </x:c>
      <x:c r="L6744" s="4" t="n">
        <x:v>311.723</x:v>
      </x:c>
      <x:c r="M6744" s="5">
        <x:f>J6744/3.277*100</x:f>
      </x:c>
      <x:c r="N6744" s="6">
        <x:f>M6744*L6744/100</x:f>
      </x:c>
      <x:c r="O6744" s="6">
        <x:f>H6744-N6744</x:f>
      </x:c>
    </x:row>
    <x:row r="6745" spans="1:25">
      <x:c r="A6745" s="0" t="s">
        <x:v>53</x:v>
      </x:c>
      <x:c r="B6745" s="0" t="n">
        <x:v>3583</x:v>
      </x:c>
      <x:c r="C6745" s="0" t="s">
        <x:v>21</x:v>
      </x:c>
      <x:c r="D6745" s="0" t="s">
        <x:v>22</x:v>
      </x:c>
      <x:c r="E6745" s="0" t="s">
        <x:v>23</x:v>
      </x:c>
      <x:c r="F6745" s="0" t="s">
        <x:v>20</x:v>
      </x:c>
      <x:c r="G6745" s="0" t="n">
        <x:v>150</x:v>
      </x:c>
      <x:c r="H6745" s="4" t="n">
        <x:v>43.384</x:v>
      </x:c>
      <x:c r="I6745" s="4" t="n">
        <x:v>150</x:v>
      </x:c>
      <x:c r="J6745" s="4" t="n">
        <x:v>0.289</x:v>
      </x:c>
      <x:c r="K6745" s="4">
        <x:f>I6745*J6745</x:f>
      </x:c>
      <x:c r="L6745" s="4" t="n">
        <x:v>311.723</x:v>
      </x:c>
      <x:c r="M6745" s="5">
        <x:f>J6745/3.277*100</x:f>
      </x:c>
      <x:c r="N6745" s="6">
        <x:f>M6745*L6745/100</x:f>
      </x:c>
      <x:c r="O6745" s="6">
        <x:f>H6745-N6745</x:f>
      </x:c>
    </x:row>
    <x:row r="6746" spans="1:25">
      <x:c r="A6746" s="0" t="s">
        <x:v>53</x:v>
      </x:c>
      <x:c r="B6746" s="0" t="n">
        <x:v>3583</x:v>
      </x:c>
      <x:c r="C6746" s="0" t="s">
        <x:v>21</x:v>
      </x:c>
      <x:c r="D6746" s="0" t="s">
        <x:v>22</x:v>
      </x:c>
      <x:c r="E6746" s="0" t="s">
        <x:v>23</x:v>
      </x:c>
      <x:c r="F6746" s="0" t="s">
        <x:v>20</x:v>
      </x:c>
      <x:c r="G6746" s="0" t="n">
        <x:v>150</x:v>
      </x:c>
      <x:c r="H6746" s="4" t="n">
        <x:v>43.384</x:v>
      </x:c>
      <x:c r="I6746" s="4" t="n">
        <x:v>150</x:v>
      </x:c>
      <x:c r="J6746" s="4" t="n">
        <x:v>0.289</x:v>
      </x:c>
      <x:c r="K6746" s="4">
        <x:f>I6746*J6746</x:f>
      </x:c>
      <x:c r="L6746" s="4" t="n">
        <x:v>311.723</x:v>
      </x:c>
      <x:c r="M6746" s="5">
        <x:f>J6746/3.277*100</x:f>
      </x:c>
      <x:c r="N6746" s="6">
        <x:f>M6746*L6746/100</x:f>
      </x:c>
      <x:c r="O6746" s="6">
        <x:f>H6746-N6746</x:f>
      </x:c>
    </x:row>
    <x:row r="6747" spans="1:25">
      <x:c r="A6747" s="0" t="s">
        <x:v>53</x:v>
      </x:c>
      <x:c r="B6747" s="0" t="n">
        <x:v>3583</x:v>
      </x:c>
      <x:c r="C6747" s="0" t="s">
        <x:v>21</x:v>
      </x:c>
      <x:c r="D6747" s="0" t="s">
        <x:v>28</x:v>
      </x:c>
      <x:c r="E6747" s="0" t="s">
        <x:v>19</x:v>
      </x:c>
      <x:c r="F6747" s="0" t="s">
        <x:v>26</x:v>
      </x:c>
      <x:c r="G6747" s="0" t="n">
        <x:v>150</x:v>
      </x:c>
      <x:c r="H6747" s="4" t="n">
        <x:v>39.006</x:v>
      </x:c>
      <x:c r="I6747" s="4" t="n">
        <x:v>150</x:v>
      </x:c>
      <x:c r="J6747" s="4" t="n">
        <x:v>0.26</x:v>
      </x:c>
      <x:c r="K6747" s="4">
        <x:f>I6747*J6747</x:f>
      </x:c>
      <x:c r="L6747" s="4" t="n">
        <x:v>311.723</x:v>
      </x:c>
      <x:c r="M6747" s="5">
        <x:f>J6747/3.277*100</x:f>
      </x:c>
      <x:c r="N6747" s="6">
        <x:f>M6747*L6747/100</x:f>
      </x:c>
      <x:c r="O6747" s="6">
        <x:f>H6747-N6747</x:f>
      </x:c>
    </x:row>
    <x:row r="6748" spans="1:25">
      <x:c r="A6748" s="0" t="s">
        <x:v>53</x:v>
      </x:c>
      <x:c r="B6748" s="0" t="n">
        <x:v>3583</x:v>
      </x:c>
      <x:c r="C6748" s="0" t="s">
        <x:v>21</x:v>
      </x:c>
      <x:c r="D6748" s="0" t="s">
        <x:v>28</x:v>
      </x:c>
      <x:c r="E6748" s="0" t="s">
        <x:v>23</x:v>
      </x:c>
      <x:c r="F6748" s="0" t="s">
        <x:v>26</x:v>
      </x:c>
      <x:c r="G6748" s="0" t="n">
        <x:v>150</x:v>
      </x:c>
      <x:c r="H6748" s="4" t="n">
        <x:v>227.997</x:v>
      </x:c>
      <x:c r="I6748" s="4" t="n">
        <x:v>150</x:v>
      </x:c>
      <x:c r="J6748" s="4" t="n">
        <x:v>1.52</x:v>
      </x:c>
      <x:c r="K6748" s="4">
        <x:f>I6748*J6748</x:f>
      </x:c>
      <x:c r="L6748" s="4" t="n">
        <x:v>311.723</x:v>
      </x:c>
      <x:c r="M6748" s="5">
        <x:f>J6748/3.277*100</x:f>
      </x:c>
      <x:c r="N6748" s="6">
        <x:f>M6748*L6748/100</x:f>
      </x:c>
      <x:c r="O6748" s="6">
        <x:f>H6748-N6748</x:f>
      </x:c>
    </x:row>
    <x:row r="6749" spans="1:25">
      <x:c r="A6749" s="0" t="s">
        <x:v>41</x:v>
      </x:c>
      <x:c r="B6749" s="0" t="n">
        <x:v>3584</x:v>
      </x:c>
      <x:c r="C6749" s="0" t="s">
        <x:v>21</x:v>
      </x:c>
      <x:c r="D6749" s="0" t="s">
        <x:v>42</x:v>
      </x:c>
      <x:c r="E6749" s="0" t="s">
        <x:v>44</x:v>
      </x:c>
      <x:c r="F6749" s="0" t="s">
        <x:v>20</x:v>
      </x:c>
      <x:c r="G6749" s="0" t="n">
        <x:v>100</x:v>
      </x:c>
      <x:c r="H6749" s="4" t="n">
        <x:v>30</x:v>
      </x:c>
      <x:c r="I6749" s="4" t="n">
        <x:v>100</x:v>
      </x:c>
      <x:c r="J6749" s="4" t="n">
        <x:v>0.3</x:v>
      </x:c>
      <x:c r="K6749" s="4">
        <x:f>I6749*J6749</x:f>
      </x:c>
      <x:c r="L6749" s="4" t="n">
        <x:v>346.103</x:v>
      </x:c>
      <x:c r="M6749" s="5">
        <x:f>J6749/3.83*100</x:f>
      </x:c>
      <x:c r="N6749" s="6">
        <x:f>M6749*L6749/100</x:f>
      </x:c>
      <x:c r="O6749" s="6">
        <x:f>H6749-N6749</x:f>
      </x:c>
    </x:row>
    <x:row r="6750" spans="1:25">
      <x:c r="A6750" s="0" t="s">
        <x:v>41</x:v>
      </x:c>
      <x:c r="B6750" s="0" t="n">
        <x:v>3584</x:v>
      </x:c>
      <x:c r="C6750" s="0" t="s">
        <x:v>21</x:v>
      </x:c>
      <x:c r="D6750" s="0" t="s">
        <x:v>42</x:v>
      </x:c>
      <x:c r="E6750" s="0" t="s">
        <x:v>43</x:v>
      </x:c>
      <x:c r="F6750" s="0" t="s">
        <x:v>20</x:v>
      </x:c>
      <x:c r="G6750" s="0" t="n">
        <x:v>100</x:v>
      </x:c>
      <x:c r="H6750" s="4" t="n">
        <x:v>30</x:v>
      </x:c>
      <x:c r="I6750" s="4" t="n">
        <x:v>100</x:v>
      </x:c>
      <x:c r="J6750" s="4" t="n">
        <x:v>0.3</x:v>
      </x:c>
      <x:c r="K6750" s="4">
        <x:f>I6750*J6750</x:f>
      </x:c>
      <x:c r="L6750" s="4" t="n">
        <x:v>346.103</x:v>
      </x:c>
      <x:c r="M6750" s="5">
        <x:f>J6750/3.83*100</x:f>
      </x:c>
      <x:c r="N6750" s="6">
        <x:f>M6750*L6750/100</x:f>
      </x:c>
      <x:c r="O6750" s="6">
        <x:f>H6750-N6750</x:f>
      </x:c>
    </x:row>
    <x:row r="6751" spans="1:25">
      <x:c r="A6751" s="0" t="s">
        <x:v>41</x:v>
      </x:c>
      <x:c r="B6751" s="0" t="n">
        <x:v>3584</x:v>
      </x:c>
      <x:c r="C6751" s="0" t="s">
        <x:v>21</x:v>
      </x:c>
      <x:c r="D6751" s="0" t="s">
        <x:v>33</x:v>
      </x:c>
      <x:c r="E6751" s="0" t="s">
        <x:v>45</x:v>
      </x:c>
      <x:c r="F6751" s="0" t="s">
        <x:v>26</x:v>
      </x:c>
      <x:c r="G6751" s="0" t="n">
        <x:v>100</x:v>
      </x:c>
      <x:c r="H6751" s="4" t="n">
        <x:v>148</x:v>
      </x:c>
      <x:c r="I6751" s="4" t="n">
        <x:v>100</x:v>
      </x:c>
      <x:c r="J6751" s="4" t="n">
        <x:v>1.48</x:v>
      </x:c>
      <x:c r="K6751" s="4">
        <x:f>I6751*J6751</x:f>
      </x:c>
      <x:c r="L6751" s="4" t="n">
        <x:v>346.103</x:v>
      </x:c>
      <x:c r="M6751" s="5">
        <x:f>J6751/3.83*100</x:f>
      </x:c>
      <x:c r="N6751" s="6">
        <x:f>M6751*L6751/100</x:f>
      </x:c>
      <x:c r="O6751" s="6">
        <x:f>H6751-N6751</x:f>
      </x:c>
    </x:row>
    <x:row r="6752" spans="1:25">
      <x:c r="A6752" s="0" t="s">
        <x:v>41</x:v>
      </x:c>
      <x:c r="B6752" s="0" t="n">
        <x:v>3584</x:v>
      </x:c>
      <x:c r="C6752" s="0" t="s">
        <x:v>21</x:v>
      </x:c>
      <x:c r="D6752" s="0" t="s">
        <x:v>150</x:v>
      </x:c>
      <x:c r="E6752" s="0" t="s">
        <x:v>46</x:v>
      </x:c>
      <x:c r="F6752" s="0" t="s">
        <x:v>26</x:v>
      </x:c>
      <x:c r="G6752" s="0" t="n">
        <x:v>100</x:v>
      </x:c>
      <x:c r="H6752" s="4" t="n">
        <x:v>175</x:v>
      </x:c>
      <x:c r="I6752" s="4" t="n">
        <x:v>100</x:v>
      </x:c>
      <x:c r="J6752" s="4" t="n">
        <x:v>1.75</x:v>
      </x:c>
      <x:c r="K6752" s="4">
        <x:f>I6752*J6752</x:f>
      </x:c>
      <x:c r="L6752" s="4" t="n">
        <x:v>346.103</x:v>
      </x:c>
      <x:c r="M6752" s="5">
        <x:f>J6752/3.83*100</x:f>
      </x:c>
      <x:c r="N6752" s="6">
        <x:f>M6752*L6752/100</x:f>
      </x:c>
      <x:c r="O6752" s="6">
        <x:f>H6752-N6752</x:f>
      </x:c>
    </x:row>
    <x:row r="6753" spans="1:25">
      <x:c r="A6753" s="0" t="s">
        <x:v>80</x:v>
      </x:c>
      <x:c r="B6753" s="0" t="n">
        <x:v>3585</x:v>
      </x:c>
      <x:c r="C6753" s="0" t="s">
        <x:v>21</x:v>
      </x:c>
      <x:c r="D6753" s="0" t="s">
        <x:v>42</x:v>
      </x:c>
      <x:c r="E6753" s="0" t="s">
        <x:v>43</x:v>
      </x:c>
      <x:c r="F6753" s="0" t="s">
        <x:v>20</x:v>
      </x:c>
      <x:c r="G6753" s="0" t="n">
        <x:v>100</x:v>
      </x:c>
      <x:c r="H6753" s="4" t="n">
        <x:v>30</x:v>
      </x:c>
      <x:c r="I6753" s="4" t="n">
        <x:v>100</x:v>
      </x:c>
      <x:c r="J6753" s="4" t="n">
        <x:v>0.3</x:v>
      </x:c>
      <x:c r="K6753" s="4">
        <x:f>I6753*J6753</x:f>
      </x:c>
      <x:c r="L6753" s="4" t="n">
        <x:v>307.99</x:v>
      </x:c>
      <x:c r="M6753" s="5">
        <x:f>J6753/3.83*100</x:f>
      </x:c>
      <x:c r="N6753" s="6">
        <x:f>M6753*L6753/100</x:f>
      </x:c>
      <x:c r="O6753" s="6">
        <x:f>H6753-N6753</x:f>
      </x:c>
    </x:row>
    <x:row r="6754" spans="1:25">
      <x:c r="A6754" s="0" t="s">
        <x:v>80</x:v>
      </x:c>
      <x:c r="B6754" s="0" t="n">
        <x:v>3585</x:v>
      </x:c>
      <x:c r="C6754" s="0" t="s">
        <x:v>21</x:v>
      </x:c>
      <x:c r="D6754" s="0" t="s">
        <x:v>42</x:v>
      </x:c>
      <x:c r="E6754" s="0" t="s">
        <x:v>44</x:v>
      </x:c>
      <x:c r="F6754" s="0" t="s">
        <x:v>20</x:v>
      </x:c>
      <x:c r="G6754" s="0" t="n">
        <x:v>100</x:v>
      </x:c>
      <x:c r="H6754" s="4" t="n">
        <x:v>30</x:v>
      </x:c>
      <x:c r="I6754" s="4" t="n">
        <x:v>100</x:v>
      </x:c>
      <x:c r="J6754" s="4" t="n">
        <x:v>0.3</x:v>
      </x:c>
      <x:c r="K6754" s="4">
        <x:f>I6754*J6754</x:f>
      </x:c>
      <x:c r="L6754" s="4" t="n">
        <x:v>307.99</x:v>
      </x:c>
      <x:c r="M6754" s="5">
        <x:f>J6754/3.83*100</x:f>
      </x:c>
      <x:c r="N6754" s="6">
        <x:f>M6754*L6754/100</x:f>
      </x:c>
      <x:c r="O6754" s="6">
        <x:f>H6754-N6754</x:f>
      </x:c>
    </x:row>
    <x:row r="6755" spans="1:25">
      <x:c r="A6755" s="0" t="s">
        <x:v>80</x:v>
      </x:c>
      <x:c r="B6755" s="0" t="n">
        <x:v>3585</x:v>
      </x:c>
      <x:c r="C6755" s="0" t="s">
        <x:v>21</x:v>
      </x:c>
      <x:c r="D6755" s="0" t="s">
        <x:v>33</x:v>
      </x:c>
      <x:c r="E6755" s="0" t="s">
        <x:v>45</x:v>
      </x:c>
      <x:c r="F6755" s="0" t="s">
        <x:v>26</x:v>
      </x:c>
      <x:c r="G6755" s="0" t="n">
        <x:v>100</x:v>
      </x:c>
      <x:c r="H6755" s="4" t="n">
        <x:v>148</x:v>
      </x:c>
      <x:c r="I6755" s="4" t="n">
        <x:v>100</x:v>
      </x:c>
      <x:c r="J6755" s="4" t="n">
        <x:v>1.48</x:v>
      </x:c>
      <x:c r="K6755" s="4">
        <x:f>I6755*J6755</x:f>
      </x:c>
      <x:c r="L6755" s="4" t="n">
        <x:v>307.99</x:v>
      </x:c>
      <x:c r="M6755" s="5">
        <x:f>J6755/3.83*100</x:f>
      </x:c>
      <x:c r="N6755" s="6">
        <x:f>M6755*L6755/100</x:f>
      </x:c>
      <x:c r="O6755" s="6">
        <x:f>H6755-N6755</x:f>
      </x:c>
    </x:row>
    <x:row r="6756" spans="1:25">
      <x:c r="A6756" s="0" t="s">
        <x:v>80</x:v>
      </x:c>
      <x:c r="B6756" s="0" t="n">
        <x:v>3585</x:v>
      </x:c>
      <x:c r="C6756" s="0" t="s">
        <x:v>21</x:v>
      </x:c>
      <x:c r="D6756" s="0" t="s">
        <x:v>150</x:v>
      </x:c>
      <x:c r="E6756" s="0" t="s">
        <x:v>46</x:v>
      </x:c>
      <x:c r="F6756" s="0" t="s">
        <x:v>26</x:v>
      </x:c>
      <x:c r="G6756" s="0" t="n">
        <x:v>100</x:v>
      </x:c>
      <x:c r="H6756" s="4" t="n">
        <x:v>175</x:v>
      </x:c>
      <x:c r="I6756" s="4" t="n">
        <x:v>100</x:v>
      </x:c>
      <x:c r="J6756" s="4" t="n">
        <x:v>1.75</x:v>
      </x:c>
      <x:c r="K6756" s="4">
        <x:f>I6756*J6756</x:f>
      </x:c>
      <x:c r="L6756" s="4" t="n">
        <x:v>307.99</x:v>
      </x:c>
      <x:c r="M6756" s="5">
        <x:f>J6756/3.83*100</x:f>
      </x:c>
      <x:c r="N6756" s="6">
        <x:f>M6756*L6756/100</x:f>
      </x:c>
      <x:c r="O6756" s="6">
        <x:f>H6756-N6756</x:f>
      </x:c>
    </x:row>
    <x:row r="6757" spans="1:25">
      <x:c r="A6757" s="0" t="s">
        <x:v>163</x:v>
      </x:c>
      <x:c r="B6757" s="0" t="n">
        <x:v>3589</x:v>
      </x:c>
      <x:c r="C6757" s="0" t="s">
        <x:v>21</x:v>
      </x:c>
      <x:c r="D6757" s="0" t="s">
        <x:v>42</x:v>
      </x:c>
      <x:c r="E6757" s="0" t="s">
        <x:v>43</x:v>
      </x:c>
      <x:c r="F6757" s="0" t="s">
        <x:v>20</x:v>
      </x:c>
      <x:c r="G6757" s="0" t="n">
        <x:v>100</x:v>
      </x:c>
      <x:c r="H6757" s="4" t="n">
        <x:v>30</x:v>
      </x:c>
      <x:c r="I6757" s="4" t="n">
        <x:v>100</x:v>
      </x:c>
      <x:c r="J6757" s="4" t="n">
        <x:v>0.3</x:v>
      </x:c>
      <x:c r="K6757" s="4">
        <x:f>I6757*J6757</x:f>
      </x:c>
      <x:c r="L6757" s="4" t="n">
        <x:v>265.501</x:v>
      </x:c>
      <x:c r="M6757" s="5">
        <x:f>J6757/3.83*100</x:f>
      </x:c>
      <x:c r="N6757" s="6">
        <x:f>M6757*L6757/100</x:f>
      </x:c>
      <x:c r="O6757" s="6">
        <x:f>H6757-N6757</x:f>
      </x:c>
    </x:row>
    <x:row r="6758" spans="1:25">
      <x:c r="A6758" s="0" t="s">
        <x:v>163</x:v>
      </x:c>
      <x:c r="B6758" s="0" t="n">
        <x:v>3589</x:v>
      </x:c>
      <x:c r="C6758" s="0" t="s">
        <x:v>21</x:v>
      </x:c>
      <x:c r="D6758" s="0" t="s">
        <x:v>42</x:v>
      </x:c>
      <x:c r="E6758" s="0" t="s">
        <x:v>44</x:v>
      </x:c>
      <x:c r="F6758" s="0" t="s">
        <x:v>20</x:v>
      </x:c>
      <x:c r="G6758" s="0" t="n">
        <x:v>100</x:v>
      </x:c>
      <x:c r="H6758" s="4" t="n">
        <x:v>30</x:v>
      </x:c>
      <x:c r="I6758" s="4" t="n">
        <x:v>100</x:v>
      </x:c>
      <x:c r="J6758" s="4" t="n">
        <x:v>0.3</x:v>
      </x:c>
      <x:c r="K6758" s="4">
        <x:f>I6758*J6758</x:f>
      </x:c>
      <x:c r="L6758" s="4" t="n">
        <x:v>265.501</x:v>
      </x:c>
      <x:c r="M6758" s="5">
        <x:f>J6758/3.83*100</x:f>
      </x:c>
      <x:c r="N6758" s="6">
        <x:f>M6758*L6758/100</x:f>
      </x:c>
      <x:c r="O6758" s="6">
        <x:f>H6758-N6758</x:f>
      </x:c>
    </x:row>
    <x:row r="6759" spans="1:25">
      <x:c r="A6759" s="0" t="s">
        <x:v>163</x:v>
      </x:c>
      <x:c r="B6759" s="0" t="n">
        <x:v>3589</x:v>
      </x:c>
      <x:c r="C6759" s="0" t="s">
        <x:v>21</x:v>
      </x:c>
      <x:c r="D6759" s="0" t="s">
        <x:v>33</x:v>
      </x:c>
      <x:c r="E6759" s="0" t="s">
        <x:v>45</x:v>
      </x:c>
      <x:c r="F6759" s="0" t="s">
        <x:v>26</x:v>
      </x:c>
      <x:c r="G6759" s="0" t="n">
        <x:v>100</x:v>
      </x:c>
      <x:c r="H6759" s="4" t="n">
        <x:v>148</x:v>
      </x:c>
      <x:c r="I6759" s="4" t="n">
        <x:v>100</x:v>
      </x:c>
      <x:c r="J6759" s="4" t="n">
        <x:v>1.48</x:v>
      </x:c>
      <x:c r="K6759" s="4">
        <x:f>I6759*J6759</x:f>
      </x:c>
      <x:c r="L6759" s="4" t="n">
        <x:v>265.501</x:v>
      </x:c>
      <x:c r="M6759" s="5">
        <x:f>J6759/3.83*100</x:f>
      </x:c>
      <x:c r="N6759" s="6">
        <x:f>M6759*L6759/100</x:f>
      </x:c>
      <x:c r="O6759" s="6">
        <x:f>H6759-N6759</x:f>
      </x:c>
    </x:row>
    <x:row r="6760" spans="1:25">
      <x:c r="A6760" s="0" t="s">
        <x:v>163</x:v>
      </x:c>
      <x:c r="B6760" s="0" t="n">
        <x:v>3589</x:v>
      </x:c>
      <x:c r="C6760" s="0" t="s">
        <x:v>21</x:v>
      </x:c>
      <x:c r="D6760" s="0" t="s">
        <x:v>150</x:v>
      </x:c>
      <x:c r="E6760" s="0" t="s">
        <x:v>46</x:v>
      </x:c>
      <x:c r="F6760" s="0" t="s">
        <x:v>26</x:v>
      </x:c>
      <x:c r="G6760" s="0" t="n">
        <x:v>100</x:v>
      </x:c>
      <x:c r="H6760" s="4" t="n">
        <x:v>182.705</x:v>
      </x:c>
      <x:c r="I6760" s="4" t="n">
        <x:v>100</x:v>
      </x:c>
      <x:c r="J6760" s="4" t="n">
        <x:v>1.75</x:v>
      </x:c>
      <x:c r="K6760" s="4">
        <x:f>I6760*J6760</x:f>
      </x:c>
      <x:c r="L6760" s="4" t="n">
        <x:v>265.501</x:v>
      </x:c>
      <x:c r="M6760" s="5">
        <x:f>J6760/3.83*100</x:f>
      </x:c>
      <x:c r="N6760" s="6">
        <x:f>M6760*L6760/100</x:f>
      </x:c>
      <x:c r="O6760" s="6">
        <x:f>H6760-N6760</x:f>
      </x:c>
    </x:row>
    <x:row r="6761" spans="1:25">
      <x:c r="A6761" s="0" t="s">
        <x:v>86</x:v>
      </x:c>
      <x:c r="B6761" s="0" t="n">
        <x:v>3592</x:v>
      </x:c>
      <x:c r="C6761" s="0" t="s">
        <x:v>21</x:v>
      </x:c>
      <x:c r="D6761" s="0" t="s">
        <x:v>33</x:v>
      </x:c>
      <x:c r="E6761" s="0" t="s">
        <x:v>73</x:v>
      </x:c>
      <x:c r="F6761" s="0" t="s">
        <x:v>20</x:v>
      </x:c>
      <x:c r="G6761" s="0" t="n">
        <x:v>173</x:v>
      </x:c>
      <x:c r="H6761" s="4" t="n">
        <x:v>46.018</x:v>
      </x:c>
      <x:c r="I6761" s="4" t="n">
        <x:v>173</x:v>
      </x:c>
      <x:c r="J6761" s="4" t="n">
        <x:v>0.266</x:v>
      </x:c>
      <x:c r="K6761" s="4">
        <x:f>I6761*J6761</x:f>
      </x:c>
      <x:c r="L6761" s="4" t="n">
        <x:v>225.53</x:v>
      </x:c>
      <x:c r="M6761" s="5">
        <x:f>J6761/1.766*100</x:f>
      </x:c>
      <x:c r="N6761" s="6">
        <x:f>M6761*L6761/100</x:f>
      </x:c>
      <x:c r="O6761" s="6">
        <x:f>H6761-N6761</x:f>
      </x:c>
    </x:row>
    <x:row r="6762" spans="1:25">
      <x:c r="A6762" s="0" t="s">
        <x:v>86</x:v>
      </x:c>
      <x:c r="B6762" s="0" t="n">
        <x:v>3592</x:v>
      </x:c>
      <x:c r="C6762" s="0" t="s">
        <x:v>21</x:v>
      </x:c>
      <x:c r="D6762" s="0" t="s">
        <x:v>22</x:v>
      </x:c>
      <x:c r="E6762" s="0" t="s">
        <x:v>74</x:v>
      </x:c>
      <x:c r="F6762" s="0" t="s">
        <x:v>20</x:v>
      </x:c>
      <x:c r="G6762" s="0" t="n">
        <x:v>173</x:v>
      </x:c>
      <x:c r="H6762" s="4" t="n">
        <x:v>50.4</x:v>
      </x:c>
      <x:c r="I6762" s="4" t="n">
        <x:v>173</x:v>
      </x:c>
      <x:c r="J6762" s="4" t="n">
        <x:v>0.291</x:v>
      </x:c>
      <x:c r="K6762" s="4">
        <x:f>I6762*J6762</x:f>
      </x:c>
      <x:c r="L6762" s="4" t="n">
        <x:v>225.53</x:v>
      </x:c>
      <x:c r="M6762" s="5">
        <x:f>J6762/1.766*100</x:f>
      </x:c>
      <x:c r="N6762" s="6">
        <x:f>M6762*L6762/100</x:f>
      </x:c>
      <x:c r="O6762" s="6">
        <x:f>H6762-N6762</x:f>
      </x:c>
    </x:row>
    <x:row r="6763" spans="1:25">
      <x:c r="A6763" s="0" t="s">
        <x:v>86</x:v>
      </x:c>
      <x:c r="B6763" s="0" t="n">
        <x:v>3592</x:v>
      </x:c>
      <x:c r="C6763" s="0" t="s">
        <x:v>21</x:v>
      </x:c>
      <x:c r="D6763" s="0" t="s">
        <x:v>22</x:v>
      </x:c>
      <x:c r="E6763" s="0" t="s">
        <x:v>74</x:v>
      </x:c>
      <x:c r="F6763" s="0" t="s">
        <x:v>20</x:v>
      </x:c>
      <x:c r="G6763" s="0" t="n">
        <x:v>173</x:v>
      </x:c>
      <x:c r="H6763" s="4" t="n">
        <x:v>50.4</x:v>
      </x:c>
      <x:c r="I6763" s="4" t="n">
        <x:v>173</x:v>
      </x:c>
      <x:c r="J6763" s="4" t="n">
        <x:v>0.291</x:v>
      </x:c>
      <x:c r="K6763" s="4">
        <x:f>I6763*J6763</x:f>
      </x:c>
      <x:c r="L6763" s="4" t="n">
        <x:v>225.53</x:v>
      </x:c>
      <x:c r="M6763" s="5">
        <x:f>J6763/1.766*100</x:f>
      </x:c>
      <x:c r="N6763" s="6">
        <x:f>M6763*L6763/100</x:f>
      </x:c>
      <x:c r="O6763" s="6">
        <x:f>H6763-N6763</x:f>
      </x:c>
    </x:row>
    <x:row r="6764" spans="1:25">
      <x:c r="A6764" s="0" t="s">
        <x:v>86</x:v>
      </x:c>
      <x:c r="B6764" s="0" t="n">
        <x:v>3592</x:v>
      </x:c>
      <x:c r="C6764" s="0" t="s">
        <x:v>21</x:v>
      </x:c>
      <x:c r="D6764" s="0" t="s">
        <x:v>33</x:v>
      </x:c>
      <x:c r="E6764" s="0" t="s">
        <x:v>73</x:v>
      </x:c>
      <x:c r="F6764" s="0" t="s">
        <x:v>26</x:v>
      </x:c>
      <x:c r="G6764" s="0" t="n">
        <x:v>173</x:v>
      </x:c>
      <x:c r="H6764" s="4" t="n">
        <x:v>13.496</x:v>
      </x:c>
      <x:c r="I6764" s="4" t="n">
        <x:v>173</x:v>
      </x:c>
      <x:c r="J6764" s="4" t="n">
        <x:v>0.078</x:v>
      </x:c>
      <x:c r="K6764" s="4">
        <x:f>I6764*J6764</x:f>
      </x:c>
      <x:c r="L6764" s="4" t="n">
        <x:v>225.53</x:v>
      </x:c>
      <x:c r="M6764" s="5">
        <x:f>J6764/1.766*100</x:f>
      </x:c>
      <x:c r="N6764" s="6">
        <x:f>M6764*L6764/100</x:f>
      </x:c>
      <x:c r="O6764" s="6">
        <x:f>H6764-N6764</x:f>
      </x:c>
    </x:row>
    <x:row r="6765" spans="1:25">
      <x:c r="A6765" s="0" t="s">
        <x:v>86</x:v>
      </x:c>
      <x:c r="B6765" s="0" t="n">
        <x:v>3592</x:v>
      </x:c>
      <x:c r="C6765" s="0" t="s">
        <x:v>21</x:v>
      </x:c>
      <x:c r="D6765" s="0" t="s">
        <x:v>36</x:v>
      </x:c>
      <x:c r="E6765" s="0" t="s">
        <x:v>75</x:v>
      </x:c>
      <x:c r="F6765" s="0" t="s">
        <x:v>26</x:v>
      </x:c>
      <x:c r="G6765" s="0" t="n">
        <x:v>173</x:v>
      </x:c>
      <x:c r="H6765" s="4" t="n">
        <x:v>72.661</x:v>
      </x:c>
      <x:c r="I6765" s="4" t="n">
        <x:v>173</x:v>
      </x:c>
      <x:c r="J6765" s="4" t="n">
        <x:v>0.42</x:v>
      </x:c>
      <x:c r="K6765" s="4">
        <x:f>I6765*J6765</x:f>
      </x:c>
      <x:c r="L6765" s="4" t="n">
        <x:v>225.53</x:v>
      </x:c>
      <x:c r="M6765" s="5">
        <x:f>J6765/1.766*100</x:f>
      </x:c>
      <x:c r="N6765" s="6">
        <x:f>M6765*L6765/100</x:f>
      </x:c>
      <x:c r="O6765" s="6">
        <x:f>H6765-N6765</x:f>
      </x:c>
    </x:row>
    <x:row r="6766" spans="1:25">
      <x:c r="A6766" s="0" t="s">
        <x:v>86</x:v>
      </x:c>
      <x:c r="B6766" s="0" t="n">
        <x:v>3592</x:v>
      </x:c>
      <x:c r="C6766" s="0" t="s">
        <x:v>21</x:v>
      </x:c>
      <x:c r="D6766" s="0" t="s">
        <x:v>36</x:v>
      </x:c>
      <x:c r="E6766" s="0" t="s">
        <x:v>76</x:v>
      </x:c>
      <x:c r="F6766" s="0" t="s">
        <x:v>26</x:v>
      </x:c>
      <x:c r="G6766" s="0" t="n">
        <x:v>173</x:v>
      </x:c>
      <x:c r="H6766" s="4" t="n">
        <x:v>72.66</x:v>
      </x:c>
      <x:c r="I6766" s="4" t="n">
        <x:v>173</x:v>
      </x:c>
      <x:c r="J6766" s="4" t="n">
        <x:v>0.42</x:v>
      </x:c>
      <x:c r="K6766" s="4">
        <x:f>I6766*J6766</x:f>
      </x:c>
      <x:c r="L6766" s="4" t="n">
        <x:v>225.53</x:v>
      </x:c>
      <x:c r="M6766" s="5">
        <x:f>J6766/1.766*100</x:f>
      </x:c>
      <x:c r="N6766" s="6">
        <x:f>M6766*L6766/100</x:f>
      </x:c>
      <x:c r="O6766" s="6">
        <x:f>H6766-N6766</x:f>
      </x:c>
    </x:row>
    <x:row r="6767" spans="1:25">
      <x:c r="A6767" s="0" t="s">
        <x:v>116</x:v>
      </x:c>
      <x:c r="B6767" s="0" t="n">
        <x:v>3593</x:v>
      </x:c>
      <x:c r="C6767" s="0" t="s">
        <x:v>21</x:v>
      </x:c>
      <x:c r="D6767" s="0" t="s">
        <x:v>33</x:v>
      </x:c>
      <x:c r="E6767" s="0" t="s">
        <x:v>73</x:v>
      </x:c>
      <x:c r="F6767" s="0" t="s">
        <x:v>20</x:v>
      </x:c>
      <x:c r="G6767" s="0" t="n">
        <x:v>150</x:v>
      </x:c>
      <x:c r="H6767" s="4" t="n">
        <x:v>46.018</x:v>
      </x:c>
      <x:c r="I6767" s="4" t="n">
        <x:v>150</x:v>
      </x:c>
      <x:c r="J6767" s="4" t="n">
        <x:v>0.307</x:v>
      </x:c>
      <x:c r="K6767" s="4">
        <x:f>I6767*J6767</x:f>
      </x:c>
      <x:c r="L6767" s="4" t="n">
        <x:v>122.75</x:v>
      </x:c>
      <x:c r="M6767" s="5">
        <x:f>J6767/1.897*100</x:f>
      </x:c>
      <x:c r="N6767" s="6">
        <x:f>M6767*L6767/100</x:f>
      </x:c>
      <x:c r="O6767" s="6">
        <x:f>H6767-N6767</x:f>
      </x:c>
    </x:row>
    <x:row r="6768" spans="1:25">
      <x:c r="A6768" s="0" t="s">
        <x:v>116</x:v>
      </x:c>
      <x:c r="B6768" s="0" t="n">
        <x:v>3593</x:v>
      </x:c>
      <x:c r="C6768" s="0" t="s">
        <x:v>21</x:v>
      </x:c>
      <x:c r="D6768" s="0" t="s">
        <x:v>22</x:v>
      </x:c>
      <x:c r="E6768" s="0" t="s">
        <x:v>74</x:v>
      </x:c>
      <x:c r="F6768" s="0" t="s">
        <x:v>20</x:v>
      </x:c>
      <x:c r="G6768" s="0" t="n">
        <x:v>150</x:v>
      </x:c>
      <x:c r="H6768" s="4" t="n">
        <x:v>50.4</x:v>
      </x:c>
      <x:c r="I6768" s="4" t="n">
        <x:v>150</x:v>
      </x:c>
      <x:c r="J6768" s="4" t="n">
        <x:v>0.336</x:v>
      </x:c>
      <x:c r="K6768" s="4">
        <x:f>I6768*J6768</x:f>
      </x:c>
      <x:c r="L6768" s="4" t="n">
        <x:v>122.75</x:v>
      </x:c>
      <x:c r="M6768" s="5">
        <x:f>J6768/1.897*100</x:f>
      </x:c>
      <x:c r="N6768" s="6">
        <x:f>M6768*L6768/100</x:f>
      </x:c>
      <x:c r="O6768" s="6">
        <x:f>H6768-N6768</x:f>
      </x:c>
    </x:row>
    <x:row r="6769" spans="1:25">
      <x:c r="A6769" s="0" t="s">
        <x:v>116</x:v>
      </x:c>
      <x:c r="B6769" s="0" t="n">
        <x:v>3593</x:v>
      </x:c>
      <x:c r="C6769" s="0" t="s">
        <x:v>21</x:v>
      </x:c>
      <x:c r="D6769" s="0" t="s">
        <x:v>22</x:v>
      </x:c>
      <x:c r="E6769" s="0" t="s">
        <x:v>74</x:v>
      </x:c>
      <x:c r="F6769" s="0" t="s">
        <x:v>20</x:v>
      </x:c>
      <x:c r="G6769" s="0" t="n">
        <x:v>150</x:v>
      </x:c>
      <x:c r="H6769" s="4" t="n">
        <x:v>50.4</x:v>
      </x:c>
      <x:c r="I6769" s="4" t="n">
        <x:v>150</x:v>
      </x:c>
      <x:c r="J6769" s="4" t="n">
        <x:v>0.336</x:v>
      </x:c>
      <x:c r="K6769" s="4">
        <x:f>I6769*J6769</x:f>
      </x:c>
      <x:c r="L6769" s="4" t="n">
        <x:v>122.75</x:v>
      </x:c>
      <x:c r="M6769" s="5">
        <x:f>J6769/1.897*100</x:f>
      </x:c>
      <x:c r="N6769" s="6">
        <x:f>M6769*L6769/100</x:f>
      </x:c>
      <x:c r="O6769" s="6">
        <x:f>H6769-N6769</x:f>
      </x:c>
    </x:row>
    <x:row r="6770" spans="1:25">
      <x:c r="A6770" s="0" t="s">
        <x:v>116</x:v>
      </x:c>
      <x:c r="B6770" s="0" t="n">
        <x:v>3593</x:v>
      </x:c>
      <x:c r="C6770" s="0" t="s">
        <x:v>21</x:v>
      </x:c>
      <x:c r="D6770" s="0" t="s">
        <x:v>33</x:v>
      </x:c>
      <x:c r="E6770" s="0" t="s">
        <x:v>73</x:v>
      </x:c>
      <x:c r="F6770" s="0" t="s">
        <x:v>26</x:v>
      </x:c>
      <x:c r="G6770" s="0" t="n">
        <x:v>150</x:v>
      </x:c>
      <x:c r="H6770" s="4" t="n">
        <x:v>11.701</x:v>
      </x:c>
      <x:c r="I6770" s="4" t="n">
        <x:v>150</x:v>
      </x:c>
      <x:c r="J6770" s="4" t="n">
        <x:v>0.078</x:v>
      </x:c>
      <x:c r="K6770" s="4">
        <x:f>I6770*J6770</x:f>
      </x:c>
      <x:c r="L6770" s="4" t="n">
        <x:v>122.75</x:v>
      </x:c>
      <x:c r="M6770" s="5">
        <x:f>J6770/1.897*100</x:f>
      </x:c>
      <x:c r="N6770" s="6">
        <x:f>M6770*L6770/100</x:f>
      </x:c>
      <x:c r="O6770" s="6">
        <x:f>H6770-N6770</x:f>
      </x:c>
    </x:row>
    <x:row r="6771" spans="1:25">
      <x:c r="A6771" s="0" t="s">
        <x:v>116</x:v>
      </x:c>
      <x:c r="B6771" s="0" t="n">
        <x:v>3593</x:v>
      </x:c>
      <x:c r="C6771" s="0" t="s">
        <x:v>21</x:v>
      </x:c>
      <x:c r="D6771" s="0" t="s">
        <x:v>36</x:v>
      </x:c>
      <x:c r="E6771" s="0" t="s">
        <x:v>75</x:v>
      </x:c>
      <x:c r="F6771" s="0" t="s">
        <x:v>26</x:v>
      </x:c>
      <x:c r="G6771" s="0" t="n">
        <x:v>150</x:v>
      </x:c>
      <x:c r="H6771" s="4" t="n">
        <x:v>63.002</x:v>
      </x:c>
      <x:c r="I6771" s="4" t="n">
        <x:v>150</x:v>
      </x:c>
      <x:c r="J6771" s="4" t="n">
        <x:v>0.42</x:v>
      </x:c>
      <x:c r="K6771" s="4">
        <x:f>I6771*J6771</x:f>
      </x:c>
      <x:c r="L6771" s="4" t="n">
        <x:v>122.75</x:v>
      </x:c>
      <x:c r="M6771" s="5">
        <x:f>J6771/1.897*100</x:f>
      </x:c>
      <x:c r="N6771" s="6">
        <x:f>M6771*L6771/100</x:f>
      </x:c>
      <x:c r="O6771" s="6">
        <x:f>H6771-N6771</x:f>
      </x:c>
    </x:row>
    <x:row r="6772" spans="1:25">
      <x:c r="A6772" s="0" t="s">
        <x:v>116</x:v>
      </x:c>
      <x:c r="B6772" s="0" t="n">
        <x:v>3593</x:v>
      </x:c>
      <x:c r="C6772" s="0" t="s">
        <x:v>21</x:v>
      </x:c>
      <x:c r="D6772" s="0" t="s">
        <x:v>36</x:v>
      </x:c>
      <x:c r="E6772" s="0" t="s">
        <x:v>76</x:v>
      </x:c>
      <x:c r="F6772" s="0" t="s">
        <x:v>26</x:v>
      </x:c>
      <x:c r="G6772" s="0" t="n">
        <x:v>150</x:v>
      </x:c>
      <x:c r="H6772" s="4" t="n">
        <x:v>63</x:v>
      </x:c>
      <x:c r="I6772" s="4" t="n">
        <x:v>150</x:v>
      </x:c>
      <x:c r="J6772" s="4" t="n">
        <x:v>0.42</x:v>
      </x:c>
      <x:c r="K6772" s="4">
        <x:f>I6772*J6772</x:f>
      </x:c>
      <x:c r="L6772" s="4" t="n">
        <x:v>122.75</x:v>
      </x:c>
      <x:c r="M6772" s="5">
        <x:f>J6772/1.897*100</x:f>
      </x:c>
      <x:c r="N6772" s="6">
        <x:f>M6772*L6772/100</x:f>
      </x:c>
      <x:c r="O6772" s="6">
        <x:f>H6772-N6772</x:f>
      </x:c>
    </x:row>
    <x:row r="6773" spans="1:25">
      <x:c r="A6773" s="0" t="s">
        <x:v>115</x:v>
      </x:c>
      <x:c r="B6773" s="0" t="n">
        <x:v>3594</x:v>
      </x:c>
      <x:c r="C6773" s="0" t="s">
        <x:v>21</x:v>
      </x:c>
      <x:c r="D6773" s="0" t="s">
        <x:v>22</x:v>
      </x:c>
      <x:c r="E6773" s="0" t="s">
        <x:v>74</x:v>
      </x:c>
      <x:c r="F6773" s="0" t="s">
        <x:v>20</x:v>
      </x:c>
      <x:c r="G6773" s="0" t="n">
        <x:v>150</x:v>
      </x:c>
      <x:c r="H6773" s="4" t="n">
        <x:v>50.4</x:v>
      </x:c>
      <x:c r="I6773" s="4" t="n">
        <x:v>150</x:v>
      </x:c>
      <x:c r="J6773" s="4" t="n">
        <x:v>0.336</x:v>
      </x:c>
      <x:c r="K6773" s="4">
        <x:f>I6773*J6773</x:f>
      </x:c>
      <x:c r="L6773" s="4" t="n">
        <x:v>152.211</x:v>
      </x:c>
      <x:c r="M6773" s="5">
        <x:f>J6773/1.561*100</x:f>
      </x:c>
      <x:c r="N6773" s="6">
        <x:f>M6773*L6773/100</x:f>
      </x:c>
      <x:c r="O6773" s="6">
        <x:f>H6773-N6773</x:f>
      </x:c>
    </x:row>
    <x:row r="6774" spans="1:25">
      <x:c r="A6774" s="0" t="s">
        <x:v>115</x:v>
      </x:c>
      <x:c r="B6774" s="0" t="n">
        <x:v>3594</x:v>
      </x:c>
      <x:c r="C6774" s="0" t="s">
        <x:v>21</x:v>
      </x:c>
      <x:c r="D6774" s="0" t="s">
        <x:v>33</x:v>
      </x:c>
      <x:c r="E6774" s="0" t="s">
        <x:v>73</x:v>
      </x:c>
      <x:c r="F6774" s="0" t="s">
        <x:v>20</x:v>
      </x:c>
      <x:c r="G6774" s="0" t="n">
        <x:v>150</x:v>
      </x:c>
      <x:c r="H6774" s="4" t="n">
        <x:v>46.018</x:v>
      </x:c>
      <x:c r="I6774" s="4" t="n">
        <x:v>150</x:v>
      </x:c>
      <x:c r="J6774" s="4" t="n">
        <x:v>0.307</x:v>
      </x:c>
      <x:c r="K6774" s="4">
        <x:f>I6774*J6774</x:f>
      </x:c>
      <x:c r="L6774" s="4" t="n">
        <x:v>152.211</x:v>
      </x:c>
      <x:c r="M6774" s="5">
        <x:f>J6774/1.561*100</x:f>
      </x:c>
      <x:c r="N6774" s="6">
        <x:f>M6774*L6774/100</x:f>
      </x:c>
      <x:c r="O6774" s="6">
        <x:f>H6774-N6774</x:f>
      </x:c>
    </x:row>
    <x:row r="6775" spans="1:25">
      <x:c r="A6775" s="0" t="s">
        <x:v>115</x:v>
      </x:c>
      <x:c r="B6775" s="0" t="n">
        <x:v>3594</x:v>
      </x:c>
      <x:c r="C6775" s="0" t="s">
        <x:v>21</x:v>
      </x:c>
      <x:c r="D6775" s="0" t="s">
        <x:v>33</x:v>
      </x:c>
      <x:c r="E6775" s="0" t="s">
        <x:v>73</x:v>
      </x:c>
      <x:c r="F6775" s="0" t="s">
        <x:v>26</x:v>
      </x:c>
      <x:c r="G6775" s="0" t="n">
        <x:v>150</x:v>
      </x:c>
      <x:c r="H6775" s="4" t="n">
        <x:v>11.702</x:v>
      </x:c>
      <x:c r="I6775" s="4" t="n">
        <x:v>150</x:v>
      </x:c>
      <x:c r="J6775" s="4" t="n">
        <x:v>0.078</x:v>
      </x:c>
      <x:c r="K6775" s="4">
        <x:f>I6775*J6775</x:f>
      </x:c>
      <x:c r="L6775" s="4" t="n">
        <x:v>152.211</x:v>
      </x:c>
      <x:c r="M6775" s="5">
        <x:f>J6775/1.561*100</x:f>
      </x:c>
      <x:c r="N6775" s="6">
        <x:f>M6775*L6775/100</x:f>
      </x:c>
      <x:c r="O6775" s="6">
        <x:f>H6775-N6775</x:f>
      </x:c>
    </x:row>
    <x:row r="6776" spans="1:25">
      <x:c r="A6776" s="0" t="s">
        <x:v>115</x:v>
      </x:c>
      <x:c r="B6776" s="0" t="n">
        <x:v>3594</x:v>
      </x:c>
      <x:c r="C6776" s="0" t="s">
        <x:v>21</x:v>
      </x:c>
      <x:c r="D6776" s="0" t="s">
        <x:v>36</x:v>
      </x:c>
      <x:c r="E6776" s="0" t="s">
        <x:v>75</x:v>
      </x:c>
      <x:c r="F6776" s="0" t="s">
        <x:v>26</x:v>
      </x:c>
      <x:c r="G6776" s="0" t="n">
        <x:v>150</x:v>
      </x:c>
      <x:c r="H6776" s="4" t="n">
        <x:v>63.001</x:v>
      </x:c>
      <x:c r="I6776" s="4" t="n">
        <x:v>150</x:v>
      </x:c>
      <x:c r="J6776" s="4" t="n">
        <x:v>0.42</x:v>
      </x:c>
      <x:c r="K6776" s="4">
        <x:f>I6776*J6776</x:f>
      </x:c>
      <x:c r="L6776" s="4" t="n">
        <x:v>152.211</x:v>
      </x:c>
      <x:c r="M6776" s="5">
        <x:f>J6776/1.561*100</x:f>
      </x:c>
      <x:c r="N6776" s="6">
        <x:f>M6776*L6776/100</x:f>
      </x:c>
      <x:c r="O6776" s="6">
        <x:f>H6776-N6776</x:f>
      </x:c>
    </x:row>
    <x:row r="6777" spans="1:25">
      <x:c r="A6777" s="0" t="s">
        <x:v>115</x:v>
      </x:c>
      <x:c r="B6777" s="0" t="n">
        <x:v>3594</x:v>
      </x:c>
      <x:c r="C6777" s="0" t="s">
        <x:v>21</x:v>
      </x:c>
      <x:c r="D6777" s="0" t="s">
        <x:v>36</x:v>
      </x:c>
      <x:c r="E6777" s="0" t="s">
        <x:v>76</x:v>
      </x:c>
      <x:c r="F6777" s="0" t="s">
        <x:v>26</x:v>
      </x:c>
      <x:c r="G6777" s="0" t="n">
        <x:v>150</x:v>
      </x:c>
      <x:c r="H6777" s="4" t="n">
        <x:v>63</x:v>
      </x:c>
      <x:c r="I6777" s="4" t="n">
        <x:v>150</x:v>
      </x:c>
      <x:c r="J6777" s="4" t="n">
        <x:v>0.42</x:v>
      </x:c>
      <x:c r="K6777" s="4">
        <x:f>I6777*J6777</x:f>
      </x:c>
      <x:c r="L6777" s="4" t="n">
        <x:v>152.211</x:v>
      </x:c>
      <x:c r="M6777" s="5">
        <x:f>J6777/1.561*100</x:f>
      </x:c>
      <x:c r="N6777" s="6">
        <x:f>M6777*L6777/100</x:f>
      </x:c>
      <x:c r="O6777" s="6">
        <x:f>H6777-N6777</x:f>
      </x:c>
    </x:row>
    <x:row r="6778" spans="1:25">
      <x:c r="A6778" s="0" t="s">
        <x:v>117</x:v>
      </x:c>
      <x:c r="B6778" s="0" t="n">
        <x:v>3595</x:v>
      </x:c>
      <x:c r="C6778" s="0" t="s">
        <x:v>21</x:v>
      </x:c>
      <x:c r="D6778" s="0" t="s">
        <x:v>33</x:v>
      </x:c>
      <x:c r="E6778" s="0" t="s">
        <x:v>34</x:v>
      </x:c>
      <x:c r="F6778" s="0" t="s">
        <x:v>20</x:v>
      </x:c>
      <x:c r="G6778" s="0" t="n">
        <x:v>173</x:v>
      </x:c>
      <x:c r="H6778" s="4" t="n">
        <x:v>46.018</x:v>
      </x:c>
      <x:c r="I6778" s="4" t="n">
        <x:v>173</x:v>
      </x:c>
      <x:c r="J6778" s="4" t="n">
        <x:v>0.266</x:v>
      </x:c>
      <x:c r="K6778" s="4">
        <x:f>I6778*J6778</x:f>
      </x:c>
      <x:c r="L6778" s="4" t="n">
        <x:v>173.048</x:v>
      </x:c>
      <x:c r="M6778" s="5">
        <x:f>J6778/1.766*100</x:f>
      </x:c>
      <x:c r="N6778" s="6">
        <x:f>M6778*L6778/100</x:f>
      </x:c>
      <x:c r="O6778" s="6">
        <x:f>H6778-N6778</x:f>
      </x:c>
    </x:row>
    <x:row r="6779" spans="1:25">
      <x:c r="A6779" s="0" t="s">
        <x:v>117</x:v>
      </x:c>
      <x:c r="B6779" s="0" t="n">
        <x:v>3595</x:v>
      </x:c>
      <x:c r="C6779" s="0" t="s">
        <x:v>21</x:v>
      </x:c>
      <x:c r="D6779" s="0" t="s">
        <x:v>22</x:v>
      </x:c>
      <x:c r="E6779" s="0" t="s">
        <x:v>35</x:v>
      </x:c>
      <x:c r="F6779" s="0" t="s">
        <x:v>20</x:v>
      </x:c>
      <x:c r="G6779" s="0" t="n">
        <x:v>173</x:v>
      </x:c>
      <x:c r="H6779" s="4" t="n">
        <x:v>50.4</x:v>
      </x:c>
      <x:c r="I6779" s="4" t="n">
        <x:v>173</x:v>
      </x:c>
      <x:c r="J6779" s="4" t="n">
        <x:v>0.291</x:v>
      </x:c>
      <x:c r="K6779" s="4">
        <x:f>I6779*J6779</x:f>
      </x:c>
      <x:c r="L6779" s="4" t="n">
        <x:v>173.048</x:v>
      </x:c>
      <x:c r="M6779" s="5">
        <x:f>J6779/1.766*100</x:f>
      </x:c>
      <x:c r="N6779" s="6">
        <x:f>M6779*L6779/100</x:f>
      </x:c>
      <x:c r="O6779" s="6">
        <x:f>H6779-N6779</x:f>
      </x:c>
    </x:row>
    <x:row r="6780" spans="1:25">
      <x:c r="A6780" s="0" t="s">
        <x:v>117</x:v>
      </x:c>
      <x:c r="B6780" s="0" t="n">
        <x:v>3595</x:v>
      </x:c>
      <x:c r="C6780" s="0" t="s">
        <x:v>21</x:v>
      </x:c>
      <x:c r="D6780" s="0" t="s">
        <x:v>22</x:v>
      </x:c>
      <x:c r="E6780" s="0" t="s">
        <x:v>35</x:v>
      </x:c>
      <x:c r="F6780" s="0" t="s">
        <x:v>20</x:v>
      </x:c>
      <x:c r="G6780" s="0" t="n">
        <x:v>173</x:v>
      </x:c>
      <x:c r="H6780" s="4" t="n">
        <x:v>50.4</x:v>
      </x:c>
      <x:c r="I6780" s="4" t="n">
        <x:v>173</x:v>
      </x:c>
      <x:c r="J6780" s="4" t="n">
        <x:v>0.291</x:v>
      </x:c>
      <x:c r="K6780" s="4">
        <x:f>I6780*J6780</x:f>
      </x:c>
      <x:c r="L6780" s="4" t="n">
        <x:v>173.048</x:v>
      </x:c>
      <x:c r="M6780" s="5">
        <x:f>J6780/1.766*100</x:f>
      </x:c>
      <x:c r="N6780" s="6">
        <x:f>M6780*L6780/100</x:f>
      </x:c>
      <x:c r="O6780" s="6">
        <x:f>H6780-N6780</x:f>
      </x:c>
    </x:row>
    <x:row r="6781" spans="1:25">
      <x:c r="A6781" s="0" t="s">
        <x:v>117</x:v>
      </x:c>
      <x:c r="B6781" s="0" t="n">
        <x:v>3595</x:v>
      </x:c>
      <x:c r="C6781" s="0" t="s">
        <x:v>21</x:v>
      </x:c>
      <x:c r="D6781" s="0" t="s">
        <x:v>33</x:v>
      </x:c>
      <x:c r="E6781" s="0" t="s">
        <x:v>34</x:v>
      </x:c>
      <x:c r="F6781" s="0" t="s">
        <x:v>26</x:v>
      </x:c>
      <x:c r="G6781" s="0" t="n">
        <x:v>173</x:v>
      </x:c>
      <x:c r="H6781" s="4" t="n">
        <x:v>13.496</x:v>
      </x:c>
      <x:c r="I6781" s="4" t="n">
        <x:v>173</x:v>
      </x:c>
      <x:c r="J6781" s="4" t="n">
        <x:v>0.078</x:v>
      </x:c>
      <x:c r="K6781" s="4">
        <x:f>I6781*J6781</x:f>
      </x:c>
      <x:c r="L6781" s="4" t="n">
        <x:v>173.048</x:v>
      </x:c>
      <x:c r="M6781" s="5">
        <x:f>J6781/1.766*100</x:f>
      </x:c>
      <x:c r="N6781" s="6">
        <x:f>M6781*L6781/100</x:f>
      </x:c>
      <x:c r="O6781" s="6">
        <x:f>H6781-N6781</x:f>
      </x:c>
    </x:row>
    <x:row r="6782" spans="1:25">
      <x:c r="A6782" s="0" t="s">
        <x:v>117</x:v>
      </x:c>
      <x:c r="B6782" s="0" t="n">
        <x:v>3595</x:v>
      </x:c>
      <x:c r="C6782" s="0" t="s">
        <x:v>21</x:v>
      </x:c>
      <x:c r="D6782" s="0" t="s">
        <x:v>36</x:v>
      </x:c>
      <x:c r="E6782" s="0" t="s">
        <x:v>37</x:v>
      </x:c>
      <x:c r="F6782" s="0" t="s">
        <x:v>26</x:v>
      </x:c>
      <x:c r="G6782" s="0" t="n">
        <x:v>173</x:v>
      </x:c>
      <x:c r="H6782" s="4" t="n">
        <x:v>72.66</x:v>
      </x:c>
      <x:c r="I6782" s="4" t="n">
        <x:v>173</x:v>
      </x:c>
      <x:c r="J6782" s="4" t="n">
        <x:v>0.42</x:v>
      </x:c>
      <x:c r="K6782" s="4">
        <x:f>I6782*J6782</x:f>
      </x:c>
      <x:c r="L6782" s="4" t="n">
        <x:v>173.048</x:v>
      </x:c>
      <x:c r="M6782" s="5">
        <x:f>J6782/1.766*100</x:f>
      </x:c>
      <x:c r="N6782" s="6">
        <x:f>M6782*L6782/100</x:f>
      </x:c>
      <x:c r="O6782" s="6">
        <x:f>H6782-N6782</x:f>
      </x:c>
    </x:row>
    <x:row r="6783" spans="1:25">
      <x:c r="A6783" s="0" t="s">
        <x:v>117</x:v>
      </x:c>
      <x:c r="B6783" s="0" t="n">
        <x:v>3595</x:v>
      </x:c>
      <x:c r="C6783" s="0" t="s">
        <x:v>21</x:v>
      </x:c>
      <x:c r="D6783" s="0" t="s">
        <x:v>36</x:v>
      </x:c>
      <x:c r="E6783" s="0" t="s">
        <x:v>38</x:v>
      </x:c>
      <x:c r="F6783" s="0" t="s">
        <x:v>26</x:v>
      </x:c>
      <x:c r="G6783" s="0" t="n">
        <x:v>173</x:v>
      </x:c>
      <x:c r="H6783" s="4" t="n">
        <x:v>72.66</x:v>
      </x:c>
      <x:c r="I6783" s="4" t="n">
        <x:v>173</x:v>
      </x:c>
      <x:c r="J6783" s="4" t="n">
        <x:v>0.42</x:v>
      </x:c>
      <x:c r="K6783" s="4">
        <x:f>I6783*J6783</x:f>
      </x:c>
      <x:c r="L6783" s="4" t="n">
        <x:v>173.048</x:v>
      </x:c>
      <x:c r="M6783" s="5">
        <x:f>J6783/1.766*100</x:f>
      </x:c>
      <x:c r="N6783" s="6">
        <x:f>M6783*L6783/100</x:f>
      </x:c>
      <x:c r="O6783" s="6">
        <x:f>H6783-N6783</x:f>
      </x:c>
    </x:row>
    <x:row r="6784" spans="1:25">
      <x:c r="A6784" s="0" t="s">
        <x:v>32</x:v>
      </x:c>
      <x:c r="B6784" s="0" t="n">
        <x:v>3596</x:v>
      </x:c>
      <x:c r="C6784" s="0" t="s">
        <x:v>21</x:v>
      </x:c>
      <x:c r="D6784" s="0" t="s">
        <x:v>22</x:v>
      </x:c>
      <x:c r="E6784" s="0" t="s">
        <x:v>35</x:v>
      </x:c>
      <x:c r="F6784" s="0" t="s">
        <x:v>20</x:v>
      </x:c>
      <x:c r="G6784" s="0" t="n">
        <x:v>173</x:v>
      </x:c>
      <x:c r="H6784" s="4" t="n">
        <x:v>50.4</x:v>
      </x:c>
      <x:c r="I6784" s="4" t="n">
        <x:v>173</x:v>
      </x:c>
      <x:c r="J6784" s="4" t="n">
        <x:v>0.291</x:v>
      </x:c>
      <x:c r="K6784" s="4">
        <x:f>I6784*J6784</x:f>
      </x:c>
      <x:c r="L6784" s="4" t="n">
        <x:v>246.694</x:v>
      </x:c>
      <x:c r="M6784" s="5">
        <x:f>J6784/1.766*100</x:f>
      </x:c>
      <x:c r="N6784" s="6">
        <x:f>M6784*L6784/100</x:f>
      </x:c>
      <x:c r="O6784" s="6">
        <x:f>H6784-N6784</x:f>
      </x:c>
    </x:row>
    <x:row r="6785" spans="1:25">
      <x:c r="A6785" s="0" t="s">
        <x:v>32</x:v>
      </x:c>
      <x:c r="B6785" s="0" t="n">
        <x:v>3596</x:v>
      </x:c>
      <x:c r="C6785" s="0" t="s">
        <x:v>21</x:v>
      </x:c>
      <x:c r="D6785" s="0" t="s">
        <x:v>22</x:v>
      </x:c>
      <x:c r="E6785" s="0" t="s">
        <x:v>35</x:v>
      </x:c>
      <x:c r="F6785" s="0" t="s">
        <x:v>20</x:v>
      </x:c>
      <x:c r="G6785" s="0" t="n">
        <x:v>173</x:v>
      </x:c>
      <x:c r="H6785" s="4" t="n">
        <x:v>50.4</x:v>
      </x:c>
      <x:c r="I6785" s="4" t="n">
        <x:v>173</x:v>
      </x:c>
      <x:c r="J6785" s="4" t="n">
        <x:v>0.291</x:v>
      </x:c>
      <x:c r="K6785" s="4">
        <x:f>I6785*J6785</x:f>
      </x:c>
      <x:c r="L6785" s="4" t="n">
        <x:v>246.694</x:v>
      </x:c>
      <x:c r="M6785" s="5">
        <x:f>J6785/1.766*100</x:f>
      </x:c>
      <x:c r="N6785" s="6">
        <x:f>M6785*L6785/100</x:f>
      </x:c>
      <x:c r="O6785" s="6">
        <x:f>H6785-N6785</x:f>
      </x:c>
    </x:row>
    <x:row r="6786" spans="1:25">
      <x:c r="A6786" s="0" t="s">
        <x:v>32</x:v>
      </x:c>
      <x:c r="B6786" s="0" t="n">
        <x:v>3596</x:v>
      </x:c>
      <x:c r="C6786" s="0" t="s">
        <x:v>21</x:v>
      </x:c>
      <x:c r="D6786" s="0" t="s">
        <x:v>33</x:v>
      </x:c>
      <x:c r="E6786" s="0" t="s">
        <x:v>34</x:v>
      </x:c>
      <x:c r="F6786" s="0" t="s">
        <x:v>20</x:v>
      </x:c>
      <x:c r="G6786" s="0" t="n">
        <x:v>173</x:v>
      </x:c>
      <x:c r="H6786" s="4" t="n">
        <x:v>46.018</x:v>
      </x:c>
      <x:c r="I6786" s="4" t="n">
        <x:v>173</x:v>
      </x:c>
      <x:c r="J6786" s="4" t="n">
        <x:v>0.266</x:v>
      </x:c>
      <x:c r="K6786" s="4">
        <x:f>I6786*J6786</x:f>
      </x:c>
      <x:c r="L6786" s="4" t="n">
        <x:v>246.694</x:v>
      </x:c>
      <x:c r="M6786" s="5">
        <x:f>J6786/1.766*100</x:f>
      </x:c>
      <x:c r="N6786" s="6">
        <x:f>M6786*L6786/100</x:f>
      </x:c>
      <x:c r="O6786" s="6">
        <x:f>H6786-N6786</x:f>
      </x:c>
    </x:row>
    <x:row r="6787" spans="1:25">
      <x:c r="A6787" s="0" t="s">
        <x:v>32</x:v>
      </x:c>
      <x:c r="B6787" s="0" t="n">
        <x:v>3596</x:v>
      </x:c>
      <x:c r="C6787" s="0" t="s">
        <x:v>21</x:v>
      </x:c>
      <x:c r="D6787" s="0" t="s">
        <x:v>33</x:v>
      </x:c>
      <x:c r="E6787" s="0" t="s">
        <x:v>34</x:v>
      </x:c>
      <x:c r="F6787" s="0" t="s">
        <x:v>26</x:v>
      </x:c>
      <x:c r="G6787" s="0" t="n">
        <x:v>173</x:v>
      </x:c>
      <x:c r="H6787" s="4" t="n">
        <x:v>13.495</x:v>
      </x:c>
      <x:c r="I6787" s="4" t="n">
        <x:v>173</x:v>
      </x:c>
      <x:c r="J6787" s="4" t="n">
        <x:v>0.078</x:v>
      </x:c>
      <x:c r="K6787" s="4">
        <x:f>I6787*J6787</x:f>
      </x:c>
      <x:c r="L6787" s="4" t="n">
        <x:v>246.694</x:v>
      </x:c>
      <x:c r="M6787" s="5">
        <x:f>J6787/1.766*100</x:f>
      </x:c>
      <x:c r="N6787" s="6">
        <x:f>M6787*L6787/100</x:f>
      </x:c>
      <x:c r="O6787" s="6">
        <x:f>H6787-N6787</x:f>
      </x:c>
    </x:row>
    <x:row r="6788" spans="1:25">
      <x:c r="A6788" s="0" t="s">
        <x:v>32</x:v>
      </x:c>
      <x:c r="B6788" s="0" t="n">
        <x:v>3596</x:v>
      </x:c>
      <x:c r="C6788" s="0" t="s">
        <x:v>21</x:v>
      </x:c>
      <x:c r="D6788" s="0" t="s">
        <x:v>36</x:v>
      </x:c>
      <x:c r="E6788" s="0" t="s">
        <x:v>37</x:v>
      </x:c>
      <x:c r="F6788" s="0" t="s">
        <x:v>26</x:v>
      </x:c>
      <x:c r="G6788" s="0" t="n">
        <x:v>173</x:v>
      </x:c>
      <x:c r="H6788" s="4" t="n">
        <x:v>72.662</x:v>
      </x:c>
      <x:c r="I6788" s="4" t="n">
        <x:v>173</x:v>
      </x:c>
      <x:c r="J6788" s="4" t="n">
        <x:v>0.42</x:v>
      </x:c>
      <x:c r="K6788" s="4">
        <x:f>I6788*J6788</x:f>
      </x:c>
      <x:c r="L6788" s="4" t="n">
        <x:v>246.694</x:v>
      </x:c>
      <x:c r="M6788" s="5">
        <x:f>J6788/1.766*100</x:f>
      </x:c>
      <x:c r="N6788" s="6">
        <x:f>M6788*L6788/100</x:f>
      </x:c>
      <x:c r="O6788" s="6">
        <x:f>H6788-N6788</x:f>
      </x:c>
    </x:row>
    <x:row r="6789" spans="1:25">
      <x:c r="A6789" s="0" t="s">
        <x:v>32</x:v>
      </x:c>
      <x:c r="B6789" s="0" t="n">
        <x:v>3596</x:v>
      </x:c>
      <x:c r="C6789" s="0" t="s">
        <x:v>21</x:v>
      </x:c>
      <x:c r="D6789" s="0" t="s">
        <x:v>36</x:v>
      </x:c>
      <x:c r="E6789" s="0" t="s">
        <x:v>38</x:v>
      </x:c>
      <x:c r="F6789" s="0" t="s">
        <x:v>26</x:v>
      </x:c>
      <x:c r="G6789" s="0" t="n">
        <x:v>173</x:v>
      </x:c>
      <x:c r="H6789" s="4" t="n">
        <x:v>72.662</x:v>
      </x:c>
      <x:c r="I6789" s="4" t="n">
        <x:v>173</x:v>
      </x:c>
      <x:c r="J6789" s="4" t="n">
        <x:v>0.42</x:v>
      </x:c>
      <x:c r="K6789" s="4">
        <x:f>I6789*J6789</x:f>
      </x:c>
      <x:c r="L6789" s="4" t="n">
        <x:v>246.694</x:v>
      </x:c>
      <x:c r="M6789" s="5">
        <x:f>J6789/1.766*100</x:f>
      </x:c>
      <x:c r="N6789" s="6">
        <x:f>M6789*L6789/100</x:f>
      </x:c>
      <x:c r="O6789" s="6">
        <x:f>H6789-N6789</x:f>
      </x:c>
    </x:row>
    <x:row r="6790" spans="1:25">
      <x:c r="A6790" s="0" t="s">
        <x:v>70</x:v>
      </x:c>
      <x:c r="B6790" s="0" t="n">
        <x:v>3597</x:v>
      </x:c>
      <x:c r="C6790" s="0" t="s">
        <x:v>21</x:v>
      </x:c>
      <x:c r="D6790" s="0" t="s">
        <x:v>22</x:v>
      </x:c>
      <x:c r="E6790" s="0" t="s">
        <x:v>35</x:v>
      </x:c>
      <x:c r="F6790" s="0" t="s">
        <x:v>20</x:v>
      </x:c>
      <x:c r="G6790" s="0" t="n">
        <x:v>173</x:v>
      </x:c>
      <x:c r="H6790" s="4" t="n">
        <x:v>50.4</x:v>
      </x:c>
      <x:c r="I6790" s="4" t="n">
        <x:v>173</x:v>
      </x:c>
      <x:c r="J6790" s="4" t="n">
        <x:v>0.291</x:v>
      </x:c>
      <x:c r="K6790" s="4">
        <x:f>I6790*J6790</x:f>
      </x:c>
      <x:c r="L6790" s="4" t="n">
        <x:v>166.389</x:v>
      </x:c>
      <x:c r="M6790" s="5">
        <x:f>J6790/2.057*100</x:f>
      </x:c>
      <x:c r="N6790" s="6">
        <x:f>M6790*L6790/100</x:f>
      </x:c>
      <x:c r="O6790" s="6">
        <x:f>H6790-N6790</x:f>
      </x:c>
    </x:row>
    <x:row r="6791" spans="1:25">
      <x:c r="A6791" s="0" t="s">
        <x:v>70</x:v>
      </x:c>
      <x:c r="B6791" s="0" t="n">
        <x:v>3597</x:v>
      </x:c>
      <x:c r="C6791" s="0" t="s">
        <x:v>21</x:v>
      </x:c>
      <x:c r="D6791" s="0" t="s">
        <x:v>22</x:v>
      </x:c>
      <x:c r="E6791" s="0" t="s">
        <x:v>35</x:v>
      </x:c>
      <x:c r="F6791" s="0" t="s">
        <x:v>20</x:v>
      </x:c>
      <x:c r="G6791" s="0" t="n">
        <x:v>173</x:v>
      </x:c>
      <x:c r="H6791" s="4" t="n">
        <x:v>50.4</x:v>
      </x:c>
      <x:c r="I6791" s="4" t="n">
        <x:v>173</x:v>
      </x:c>
      <x:c r="J6791" s="4" t="n">
        <x:v>0.291</x:v>
      </x:c>
      <x:c r="K6791" s="4">
        <x:f>I6791*J6791</x:f>
      </x:c>
      <x:c r="L6791" s="4" t="n">
        <x:v>166.389</x:v>
      </x:c>
      <x:c r="M6791" s="5">
        <x:f>J6791/2.057*100</x:f>
      </x:c>
      <x:c r="N6791" s="6">
        <x:f>M6791*L6791/100</x:f>
      </x:c>
      <x:c r="O6791" s="6">
        <x:f>H6791-N6791</x:f>
      </x:c>
    </x:row>
    <x:row r="6792" spans="1:25">
      <x:c r="A6792" s="0" t="s">
        <x:v>70</x:v>
      </x:c>
      <x:c r="B6792" s="0" t="n">
        <x:v>3597</x:v>
      </x:c>
      <x:c r="C6792" s="0" t="s">
        <x:v>21</x:v>
      </x:c>
      <x:c r="D6792" s="0" t="s">
        <x:v>33</x:v>
      </x:c>
      <x:c r="E6792" s="0" t="s">
        <x:v>34</x:v>
      </x:c>
      <x:c r="F6792" s="0" t="s">
        <x:v>20</x:v>
      </x:c>
      <x:c r="G6792" s="0" t="n">
        <x:v>173</x:v>
      </x:c>
      <x:c r="H6792" s="4" t="n">
        <x:v>46.018</x:v>
      </x:c>
      <x:c r="I6792" s="4" t="n">
        <x:v>173</x:v>
      </x:c>
      <x:c r="J6792" s="4" t="n">
        <x:v>0.266</x:v>
      </x:c>
      <x:c r="K6792" s="4">
        <x:f>I6792*J6792</x:f>
      </x:c>
      <x:c r="L6792" s="4" t="n">
        <x:v>166.389</x:v>
      </x:c>
      <x:c r="M6792" s="5">
        <x:f>J6792/2.057*100</x:f>
      </x:c>
      <x:c r="N6792" s="6">
        <x:f>M6792*L6792/100</x:f>
      </x:c>
      <x:c r="O6792" s="6">
        <x:f>H6792-N6792</x:f>
      </x:c>
    </x:row>
    <x:row r="6793" spans="1:25">
      <x:c r="A6793" s="0" t="s">
        <x:v>70</x:v>
      </x:c>
      <x:c r="B6793" s="0" t="n">
        <x:v>3597</x:v>
      </x:c>
      <x:c r="C6793" s="0" t="s">
        <x:v>21</x:v>
      </x:c>
      <x:c r="D6793" s="0" t="s">
        <x:v>22</x:v>
      </x:c>
      <x:c r="E6793" s="0" t="s">
        <x:v>35</x:v>
      </x:c>
      <x:c r="F6793" s="0" t="s">
        <x:v>20</x:v>
      </x:c>
      <x:c r="G6793" s="0" t="n">
        <x:v>173</x:v>
      </x:c>
      <x:c r="H6793" s="4" t="n">
        <x:v>50.4</x:v>
      </x:c>
      <x:c r="I6793" s="4" t="n">
        <x:v>173</x:v>
      </x:c>
      <x:c r="J6793" s="4" t="n">
        <x:v>0.291</x:v>
      </x:c>
      <x:c r="K6793" s="4">
        <x:f>I6793*J6793</x:f>
      </x:c>
      <x:c r="L6793" s="4" t="n">
        <x:v>166.389</x:v>
      </x:c>
      <x:c r="M6793" s="5">
        <x:f>J6793/2.057*100</x:f>
      </x:c>
      <x:c r="N6793" s="6">
        <x:f>M6793*L6793/100</x:f>
      </x:c>
      <x:c r="O6793" s="6">
        <x:f>H6793-N6793</x:f>
      </x:c>
    </x:row>
    <x:row r="6794" spans="1:25">
      <x:c r="A6794" s="0" t="s">
        <x:v>70</x:v>
      </x:c>
      <x:c r="B6794" s="0" t="n">
        <x:v>3597</x:v>
      </x:c>
      <x:c r="C6794" s="0" t="s">
        <x:v>21</x:v>
      </x:c>
      <x:c r="D6794" s="0" t="s">
        <x:v>33</x:v>
      </x:c>
      <x:c r="E6794" s="0" t="s">
        <x:v>34</x:v>
      </x:c>
      <x:c r="F6794" s="0" t="s">
        <x:v>26</x:v>
      </x:c>
      <x:c r="G6794" s="0" t="n">
        <x:v>173</x:v>
      </x:c>
      <x:c r="H6794" s="4" t="n">
        <x:v>13.495</x:v>
      </x:c>
      <x:c r="I6794" s="4" t="n">
        <x:v>173</x:v>
      </x:c>
      <x:c r="J6794" s="4" t="n">
        <x:v>0.078</x:v>
      </x:c>
      <x:c r="K6794" s="4">
        <x:f>I6794*J6794</x:f>
      </x:c>
      <x:c r="L6794" s="4" t="n">
        <x:v>166.389</x:v>
      </x:c>
      <x:c r="M6794" s="5">
        <x:f>J6794/2.057*100</x:f>
      </x:c>
      <x:c r="N6794" s="6">
        <x:f>M6794*L6794/100</x:f>
      </x:c>
      <x:c r="O6794" s="6">
        <x:f>H6794-N6794</x:f>
      </x:c>
    </x:row>
    <x:row r="6795" spans="1:25">
      <x:c r="A6795" s="0" t="s">
        <x:v>70</x:v>
      </x:c>
      <x:c r="B6795" s="0" t="n">
        <x:v>3597</x:v>
      </x:c>
      <x:c r="C6795" s="0" t="s">
        <x:v>21</x:v>
      </x:c>
      <x:c r="D6795" s="0" t="s">
        <x:v>36</x:v>
      </x:c>
      <x:c r="E6795" s="0" t="s">
        <x:v>37</x:v>
      </x:c>
      <x:c r="F6795" s="0" t="s">
        <x:v>26</x:v>
      </x:c>
      <x:c r="G6795" s="0" t="n">
        <x:v>173</x:v>
      </x:c>
      <x:c r="H6795" s="4" t="n">
        <x:v>72.666</x:v>
      </x:c>
      <x:c r="I6795" s="4" t="n">
        <x:v>173</x:v>
      </x:c>
      <x:c r="J6795" s="4" t="n">
        <x:v>0.42</x:v>
      </x:c>
      <x:c r="K6795" s="4">
        <x:f>I6795*J6795</x:f>
      </x:c>
      <x:c r="L6795" s="4" t="n">
        <x:v>166.389</x:v>
      </x:c>
      <x:c r="M6795" s="5">
        <x:f>J6795/2.057*100</x:f>
      </x:c>
      <x:c r="N6795" s="6">
        <x:f>M6795*L6795/100</x:f>
      </x:c>
      <x:c r="O6795" s="6">
        <x:f>H6795-N6795</x:f>
      </x:c>
    </x:row>
    <x:row r="6796" spans="1:25">
      <x:c r="A6796" s="0" t="s">
        <x:v>70</x:v>
      </x:c>
      <x:c r="B6796" s="0" t="n">
        <x:v>3597</x:v>
      </x:c>
      <x:c r="C6796" s="0" t="s">
        <x:v>21</x:v>
      </x:c>
      <x:c r="D6796" s="0" t="s">
        <x:v>36</x:v>
      </x:c>
      <x:c r="E6796" s="0" t="s">
        <x:v>38</x:v>
      </x:c>
      <x:c r="F6796" s="0" t="s">
        <x:v>26</x:v>
      </x:c>
      <x:c r="G6796" s="0" t="n">
        <x:v>173</x:v>
      </x:c>
      <x:c r="H6796" s="4" t="n">
        <x:v>72.666</x:v>
      </x:c>
      <x:c r="I6796" s="4" t="n">
        <x:v>173</x:v>
      </x:c>
      <x:c r="J6796" s="4" t="n">
        <x:v>0.42</x:v>
      </x:c>
      <x:c r="K6796" s="4">
        <x:f>I6796*J6796</x:f>
      </x:c>
      <x:c r="L6796" s="4" t="n">
        <x:v>166.389</x:v>
      </x:c>
      <x:c r="M6796" s="5">
        <x:f>J6796/2.057*100</x:f>
      </x:c>
      <x:c r="N6796" s="6">
        <x:f>M6796*L6796/100</x:f>
      </x:c>
      <x:c r="O6796" s="6">
        <x:f>H6796-N6796</x:f>
      </x:c>
    </x:row>
    <x:row r="6797" spans="1:25">
      <x:c r="A6797" s="0" t="s">
        <x:v>109</x:v>
      </x:c>
      <x:c r="B6797" s="0" t="n">
        <x:v>3598</x:v>
      </x:c>
      <x:c r="C6797" s="0" t="s">
        <x:v>21</x:v>
      </x:c>
      <x:c r="D6797" s="0" t="s">
        <x:v>22</x:v>
      </x:c>
      <x:c r="E6797" s="0" t="s">
        <x:v>35</x:v>
      </x:c>
      <x:c r="F6797" s="0" t="s">
        <x:v>20</x:v>
      </x:c>
      <x:c r="G6797" s="0" t="n">
        <x:v>150</x:v>
      </x:c>
      <x:c r="H6797" s="4" t="n">
        <x:v>38.752</x:v>
      </x:c>
      <x:c r="I6797" s="4" t="n">
        <x:v>150</x:v>
      </x:c>
      <x:c r="J6797" s="4" t="n">
        <x:v>0.258</x:v>
      </x:c>
      <x:c r="K6797" s="4">
        <x:f>I6797*J6797</x:f>
      </x:c>
      <x:c r="L6797" s="4" t="n">
        <x:v>201.615</x:v>
      </x:c>
      <x:c r="M6797" s="5">
        <x:f>J6797/1.483*100</x:f>
      </x:c>
      <x:c r="N6797" s="6">
        <x:f>M6797*L6797/100</x:f>
      </x:c>
      <x:c r="O6797" s="6">
        <x:f>H6797-N6797</x:f>
      </x:c>
    </x:row>
    <x:row r="6798" spans="1:25">
      <x:c r="A6798" s="0" t="s">
        <x:v>109</x:v>
      </x:c>
      <x:c r="B6798" s="0" t="n">
        <x:v>3598</x:v>
      </x:c>
      <x:c r="C6798" s="0" t="s">
        <x:v>21</x:v>
      </x:c>
      <x:c r="D6798" s="0" t="s">
        <x:v>33</x:v>
      </x:c>
      <x:c r="E6798" s="0" t="s">
        <x:v>34</x:v>
      </x:c>
      <x:c r="F6798" s="0" t="s">
        <x:v>20</x:v>
      </x:c>
      <x:c r="G6798" s="0" t="n">
        <x:v>150</x:v>
      </x:c>
      <x:c r="H6798" s="4" t="n">
        <x:v>46.018</x:v>
      </x:c>
      <x:c r="I6798" s="4" t="n">
        <x:v>150</x:v>
      </x:c>
      <x:c r="J6798" s="4" t="n">
        <x:v>0.307</x:v>
      </x:c>
      <x:c r="K6798" s="4">
        <x:f>I6798*J6798</x:f>
      </x:c>
      <x:c r="L6798" s="4" t="n">
        <x:v>201.615</x:v>
      </x:c>
      <x:c r="M6798" s="5">
        <x:f>J6798/1.483*100</x:f>
      </x:c>
      <x:c r="N6798" s="6">
        <x:f>M6798*L6798/100</x:f>
      </x:c>
      <x:c r="O6798" s="6">
        <x:f>H6798-N6798</x:f>
      </x:c>
    </x:row>
    <x:row r="6799" spans="1:25">
      <x:c r="A6799" s="0" t="s">
        <x:v>109</x:v>
      </x:c>
      <x:c r="B6799" s="0" t="n">
        <x:v>3598</x:v>
      </x:c>
      <x:c r="C6799" s="0" t="s">
        <x:v>21</x:v>
      </x:c>
      <x:c r="D6799" s="0" t="s">
        <x:v>33</x:v>
      </x:c>
      <x:c r="E6799" s="0" t="s">
        <x:v>34</x:v>
      </x:c>
      <x:c r="F6799" s="0" t="s">
        <x:v>26</x:v>
      </x:c>
      <x:c r="G6799" s="0" t="n">
        <x:v>150</x:v>
      </x:c>
      <x:c r="H6799" s="4" t="n">
        <x:v>11.7</x:v>
      </x:c>
      <x:c r="I6799" s="4" t="n">
        <x:v>150</x:v>
      </x:c>
      <x:c r="J6799" s="4" t="n">
        <x:v>0.078</x:v>
      </x:c>
      <x:c r="K6799" s="4">
        <x:f>I6799*J6799</x:f>
      </x:c>
      <x:c r="L6799" s="4" t="n">
        <x:v>201.615</x:v>
      </x:c>
      <x:c r="M6799" s="5">
        <x:f>J6799/1.483*100</x:f>
      </x:c>
      <x:c r="N6799" s="6">
        <x:f>M6799*L6799/100</x:f>
      </x:c>
      <x:c r="O6799" s="6">
        <x:f>H6799-N6799</x:f>
      </x:c>
    </x:row>
    <x:row r="6800" spans="1:25">
      <x:c r="A6800" s="0" t="s">
        <x:v>109</x:v>
      </x:c>
      <x:c r="B6800" s="0" t="n">
        <x:v>3598</x:v>
      </x:c>
      <x:c r="C6800" s="0" t="s">
        <x:v>21</x:v>
      </x:c>
      <x:c r="D6800" s="0" t="s">
        <x:v>36</x:v>
      </x:c>
      <x:c r="E6800" s="0" t="s">
        <x:v>37</x:v>
      </x:c>
      <x:c r="F6800" s="0" t="s">
        <x:v>26</x:v>
      </x:c>
      <x:c r="G6800" s="0" t="n">
        <x:v>150</x:v>
      </x:c>
      <x:c r="H6800" s="4" t="n">
        <x:v>63.001</x:v>
      </x:c>
      <x:c r="I6800" s="4" t="n">
        <x:v>150</x:v>
      </x:c>
      <x:c r="J6800" s="4" t="n">
        <x:v>0.42</x:v>
      </x:c>
      <x:c r="K6800" s="4">
        <x:f>I6800*J6800</x:f>
      </x:c>
      <x:c r="L6800" s="4" t="n">
        <x:v>201.615</x:v>
      </x:c>
      <x:c r="M6800" s="5">
        <x:f>J6800/1.483*100</x:f>
      </x:c>
      <x:c r="N6800" s="6">
        <x:f>M6800*L6800/100</x:f>
      </x:c>
      <x:c r="O6800" s="6">
        <x:f>H6800-N6800</x:f>
      </x:c>
    </x:row>
    <x:row r="6801" spans="1:25">
      <x:c r="A6801" s="0" t="s">
        <x:v>109</x:v>
      </x:c>
      <x:c r="B6801" s="0" t="n">
        <x:v>3598</x:v>
      </x:c>
      <x:c r="C6801" s="0" t="s">
        <x:v>21</x:v>
      </x:c>
      <x:c r="D6801" s="0" t="s">
        <x:v>36</x:v>
      </x:c>
      <x:c r="E6801" s="0" t="s">
        <x:v>38</x:v>
      </x:c>
      <x:c r="F6801" s="0" t="s">
        <x:v>26</x:v>
      </x:c>
      <x:c r="G6801" s="0" t="n">
        <x:v>150</x:v>
      </x:c>
      <x:c r="H6801" s="4" t="n">
        <x:v>63.001</x:v>
      </x:c>
      <x:c r="I6801" s="4" t="n">
        <x:v>150</x:v>
      </x:c>
      <x:c r="J6801" s="4" t="n">
        <x:v>0.42</x:v>
      </x:c>
      <x:c r="K6801" s="4">
        <x:f>I6801*J6801</x:f>
      </x:c>
      <x:c r="L6801" s="4" t="n">
        <x:v>201.615</x:v>
      </x:c>
      <x:c r="M6801" s="5">
        <x:f>J6801/1.483*100</x:f>
      </x:c>
      <x:c r="N6801" s="6">
        <x:f>M6801*L6801/100</x:f>
      </x:c>
      <x:c r="O6801" s="6">
        <x:f>H6801-N6801</x:f>
      </x:c>
    </x:row>
    <x:row r="6802" spans="1:25">
      <x:c r="A6802" s="0" t="s">
        <x:v>120</x:v>
      </x:c>
      <x:c r="B6802" s="0" t="n">
        <x:v>3605</x:v>
      </x:c>
      <x:c r="C6802" s="0" t="s">
        <x:v>21</x:v>
      </x:c>
      <x:c r="D6802" s="0" t="s">
        <x:v>22</x:v>
      </x:c>
      <x:c r="E6802" s="0" t="s">
        <x:v>74</x:v>
      </x:c>
      <x:c r="F6802" s="0" t="s">
        <x:v>20</x:v>
      </x:c>
      <x:c r="G6802" s="0" t="n">
        <x:v>169</x:v>
      </x:c>
      <x:c r="H6802" s="4" t="n">
        <x:v>50.4</x:v>
      </x:c>
      <x:c r="I6802" s="4" t="n">
        <x:v>169</x:v>
      </x:c>
      <x:c r="J6802" s="4" t="n">
        <x:v>0.298</x:v>
      </x:c>
      <x:c r="K6802" s="4">
        <x:f>I6802*J6802</x:f>
      </x:c>
      <x:c r="L6802" s="4" t="n">
        <x:v>152.996</x:v>
      </x:c>
      <x:c r="M6802" s="5">
        <x:f>J6802/1.488*100</x:f>
      </x:c>
      <x:c r="N6802" s="6">
        <x:f>M6802*L6802/100</x:f>
      </x:c>
      <x:c r="O6802" s="6">
        <x:f>H6802-N6802</x:f>
      </x:c>
    </x:row>
    <x:row r="6803" spans="1:25">
      <x:c r="A6803" s="0" t="s">
        <x:v>120</x:v>
      </x:c>
      <x:c r="B6803" s="0" t="n">
        <x:v>3605</x:v>
      </x:c>
      <x:c r="C6803" s="0" t="s">
        <x:v>21</x:v>
      </x:c>
      <x:c r="D6803" s="0" t="s">
        <x:v>33</x:v>
      </x:c>
      <x:c r="E6803" s="0" t="s">
        <x:v>73</x:v>
      </x:c>
      <x:c r="F6803" s="0" t="s">
        <x:v>20</x:v>
      </x:c>
      <x:c r="G6803" s="0" t="n">
        <x:v>169</x:v>
      </x:c>
      <x:c r="H6803" s="4" t="n">
        <x:v>46.018</x:v>
      </x:c>
      <x:c r="I6803" s="4" t="n">
        <x:v>169</x:v>
      </x:c>
      <x:c r="J6803" s="4" t="n">
        <x:v>0.272</x:v>
      </x:c>
      <x:c r="K6803" s="4">
        <x:f>I6803*J6803</x:f>
      </x:c>
      <x:c r="L6803" s="4" t="n">
        <x:v>152.996</x:v>
      </x:c>
      <x:c r="M6803" s="5">
        <x:f>J6803/1.488*100</x:f>
      </x:c>
      <x:c r="N6803" s="6">
        <x:f>M6803*L6803/100</x:f>
      </x:c>
      <x:c r="O6803" s="6">
        <x:f>H6803-N6803</x:f>
      </x:c>
    </x:row>
    <x:row r="6804" spans="1:25">
      <x:c r="A6804" s="0" t="s">
        <x:v>120</x:v>
      </x:c>
      <x:c r="B6804" s="0" t="n">
        <x:v>3605</x:v>
      </x:c>
      <x:c r="C6804" s="0" t="s">
        <x:v>21</x:v>
      </x:c>
      <x:c r="D6804" s="0" t="s">
        <x:v>33</x:v>
      </x:c>
      <x:c r="E6804" s="0" t="s">
        <x:v>73</x:v>
      </x:c>
      <x:c r="F6804" s="0" t="s">
        <x:v>26</x:v>
      </x:c>
      <x:c r="G6804" s="0" t="n">
        <x:v>169</x:v>
      </x:c>
      <x:c r="H6804" s="4" t="n">
        <x:v>13.261</x:v>
      </x:c>
      <x:c r="I6804" s="4" t="n">
        <x:v>169</x:v>
      </x:c>
      <x:c r="J6804" s="4" t="n">
        <x:v>0.078</x:v>
      </x:c>
      <x:c r="K6804" s="4">
        <x:f>I6804*J6804</x:f>
      </x:c>
      <x:c r="L6804" s="4" t="n">
        <x:v>152.996</x:v>
      </x:c>
      <x:c r="M6804" s="5">
        <x:f>J6804/1.488*100</x:f>
      </x:c>
      <x:c r="N6804" s="6">
        <x:f>M6804*L6804/100</x:f>
      </x:c>
      <x:c r="O6804" s="6">
        <x:f>H6804-N6804</x:f>
      </x:c>
    </x:row>
    <x:row r="6805" spans="1:25">
      <x:c r="A6805" s="0" t="s">
        <x:v>120</x:v>
      </x:c>
      <x:c r="B6805" s="0" t="n">
        <x:v>3605</x:v>
      </x:c>
      <x:c r="C6805" s="0" t="s">
        <x:v>21</x:v>
      </x:c>
      <x:c r="D6805" s="0" t="s">
        <x:v>36</x:v>
      </x:c>
      <x:c r="E6805" s="0" t="s">
        <x:v>75</x:v>
      </x:c>
      <x:c r="F6805" s="0" t="s">
        <x:v>26</x:v>
      </x:c>
      <x:c r="G6805" s="0" t="n">
        <x:v>169</x:v>
      </x:c>
      <x:c r="H6805" s="4" t="n">
        <x:v>71.401</x:v>
      </x:c>
      <x:c r="I6805" s="4" t="n">
        <x:v>169</x:v>
      </x:c>
      <x:c r="J6805" s="4" t="n">
        <x:v>0.42</x:v>
      </x:c>
      <x:c r="K6805" s="4">
        <x:f>I6805*J6805</x:f>
      </x:c>
      <x:c r="L6805" s="4" t="n">
        <x:v>152.996</x:v>
      </x:c>
      <x:c r="M6805" s="5">
        <x:f>J6805/1.488*100</x:f>
      </x:c>
      <x:c r="N6805" s="6">
        <x:f>M6805*L6805/100</x:f>
      </x:c>
      <x:c r="O6805" s="6">
        <x:f>H6805-N6805</x:f>
      </x:c>
    </x:row>
    <x:row r="6806" spans="1:25">
      <x:c r="A6806" s="0" t="s">
        <x:v>120</x:v>
      </x:c>
      <x:c r="B6806" s="0" t="n">
        <x:v>3605</x:v>
      </x:c>
      <x:c r="C6806" s="0" t="s">
        <x:v>21</x:v>
      </x:c>
      <x:c r="D6806" s="0" t="s">
        <x:v>36</x:v>
      </x:c>
      <x:c r="E6806" s="0" t="s">
        <x:v>76</x:v>
      </x:c>
      <x:c r="F6806" s="0" t="s">
        <x:v>26</x:v>
      </x:c>
      <x:c r="G6806" s="0" t="n">
        <x:v>169</x:v>
      </x:c>
      <x:c r="H6806" s="4" t="n">
        <x:v>71.401</x:v>
      </x:c>
      <x:c r="I6806" s="4" t="n">
        <x:v>169</x:v>
      </x:c>
      <x:c r="J6806" s="4" t="n">
        <x:v>0.42</x:v>
      </x:c>
      <x:c r="K6806" s="4">
        <x:f>I6806*J6806</x:f>
      </x:c>
      <x:c r="L6806" s="4" t="n">
        <x:v>152.996</x:v>
      </x:c>
      <x:c r="M6806" s="5">
        <x:f>J6806/1.488*100</x:f>
      </x:c>
      <x:c r="N6806" s="6">
        <x:f>M6806*L6806/100</x:f>
      </x:c>
      <x:c r="O6806" s="6">
        <x:f>H6806-N6806</x:f>
      </x:c>
    </x:row>
    <x:row r="6807" spans="1:25">
      <x:c r="A6807" s="0" t="s">
        <x:v>66</x:v>
      </x:c>
      <x:c r="B6807" s="0" t="n">
        <x:v>3607</x:v>
      </x:c>
      <x:c r="C6807" s="0" t="s">
        <x:v>21</x:v>
      </x:c>
      <x:c r="D6807" s="0" t="s">
        <x:v>22</x:v>
      </x:c>
      <x:c r="E6807" s="0" t="s">
        <x:v>23</x:v>
      </x:c>
      <x:c r="F6807" s="0" t="s">
        <x:v>20</x:v>
      </x:c>
      <x:c r="G6807" s="0" t="n">
        <x:v>11</x:v>
      </x:c>
      <x:c r="H6807" s="4" t="n">
        <x:v>43.384</x:v>
      </x:c>
      <x:c r="I6807" s="4" t="n">
        <x:v>11</x:v>
      </x:c>
      <x:c r="J6807" s="4" t="n">
        <x:v>3.944</x:v>
      </x:c>
      <x:c r="K6807" s="4">
        <x:f>I6807*J6807</x:f>
      </x:c>
      <x:c r="L6807" s="4" t="n">
        <x:v>23.3</x:v>
      </x:c>
      <x:c r="M6807" s="5">
        <x:f>J6807/6.234*100</x:f>
      </x:c>
      <x:c r="N6807" s="6">
        <x:f>M6807*L6807/100</x:f>
      </x:c>
      <x:c r="O6807" s="6">
        <x:f>H6807-N6807</x:f>
      </x:c>
    </x:row>
    <x:row r="6808" spans="1:25">
      <x:c r="A6808" s="0" t="s">
        <x:v>66</x:v>
      </x:c>
      <x:c r="B6808" s="0" t="n">
        <x:v>3607</x:v>
      </x:c>
      <x:c r="C6808" s="0" t="s">
        <x:v>21</x:v>
      </x:c>
      <x:c r="D6808" s="0" t="s">
        <x:v>22</x:v>
      </x:c>
      <x:c r="E6808" s="0" t="s">
        <x:v>23</x:v>
      </x:c>
      <x:c r="F6808" s="0" t="s">
        <x:v>20</x:v>
      </x:c>
      <x:c r="G6808" s="0" t="n">
        <x:v>11</x:v>
      </x:c>
      <x:c r="H6808" s="4" t="n">
        <x:v>3.751</x:v>
      </x:c>
      <x:c r="I6808" s="4" t="n">
        <x:v>11</x:v>
      </x:c>
      <x:c r="J6808" s="4" t="n">
        <x:v>0.341</x:v>
      </x:c>
      <x:c r="K6808" s="4">
        <x:f>I6808*J6808</x:f>
      </x:c>
      <x:c r="L6808" s="4" t="n">
        <x:v>23.3</x:v>
      </x:c>
      <x:c r="M6808" s="5">
        <x:f>J6808/6.234*100</x:f>
      </x:c>
      <x:c r="N6808" s="6">
        <x:f>M6808*L6808/100</x:f>
      </x:c>
      <x:c r="O6808" s="6">
        <x:f>H6808-N6808</x:f>
      </x:c>
    </x:row>
    <x:row r="6809" spans="1:25">
      <x:c r="A6809" s="0" t="s">
        <x:v>66</x:v>
      </x:c>
      <x:c r="B6809" s="0" t="n">
        <x:v>3607</x:v>
      </x:c>
      <x:c r="C6809" s="0" t="s">
        <x:v>21</x:v>
      </x:c>
      <x:c r="D6809" s="0" t="s">
        <x:v>22</x:v>
      </x:c>
      <x:c r="E6809" s="0" t="s">
        <x:v>23</x:v>
      </x:c>
      <x:c r="F6809" s="0" t="s">
        <x:v>20</x:v>
      </x:c>
      <x:c r="G6809" s="0" t="n">
        <x:v>11</x:v>
      </x:c>
      <x:c r="H6809" s="4" t="n">
        <x:v>1.856</x:v>
      </x:c>
      <x:c r="I6809" s="4" t="n">
        <x:v>11</x:v>
      </x:c>
      <x:c r="J6809" s="4" t="n">
        <x:v>0.169</x:v>
      </x:c>
      <x:c r="K6809" s="4">
        <x:f>I6809*J6809</x:f>
      </x:c>
      <x:c r="L6809" s="4" t="n">
        <x:v>23.3</x:v>
      </x:c>
      <x:c r="M6809" s="5">
        <x:f>J6809/6.234*100</x:f>
      </x:c>
      <x:c r="N6809" s="6">
        <x:f>M6809*L6809/100</x:f>
      </x:c>
      <x:c r="O6809" s="6">
        <x:f>H6809-N6809</x:f>
      </x:c>
    </x:row>
    <x:row r="6810" spans="1:25">
      <x:c r="A6810" s="0" t="s">
        <x:v>66</x:v>
      </x:c>
      <x:c r="B6810" s="0" t="n">
        <x:v>3607</x:v>
      </x:c>
      <x:c r="C6810" s="0" t="s">
        <x:v>21</x:v>
      </x:c>
      <x:c r="D6810" s="0" t="s">
        <x:v>28</x:v>
      </x:c>
      <x:c r="E6810" s="0" t="s">
        <x:v>19</x:v>
      </x:c>
      <x:c r="F6810" s="0" t="s">
        <x:v>26</x:v>
      </x:c>
      <x:c r="G6810" s="0" t="n">
        <x:v>11</x:v>
      </x:c>
      <x:c r="H6810" s="4" t="n">
        <x:v>2.86</x:v>
      </x:c>
      <x:c r="I6810" s="4" t="n">
        <x:v>11</x:v>
      </x:c>
      <x:c r="J6810" s="4" t="n">
        <x:v>0.26</x:v>
      </x:c>
      <x:c r="K6810" s="4">
        <x:f>I6810*J6810</x:f>
      </x:c>
      <x:c r="L6810" s="4" t="n">
        <x:v>23.3</x:v>
      </x:c>
      <x:c r="M6810" s="5">
        <x:f>J6810/6.234*100</x:f>
      </x:c>
      <x:c r="N6810" s="6">
        <x:f>M6810*L6810/100</x:f>
      </x:c>
      <x:c r="O6810" s="6">
        <x:f>H6810-N6810</x:f>
      </x:c>
    </x:row>
    <x:row r="6811" spans="1:25">
      <x:c r="A6811" s="0" t="s">
        <x:v>66</x:v>
      </x:c>
      <x:c r="B6811" s="0" t="n">
        <x:v>3607</x:v>
      </x:c>
      <x:c r="C6811" s="0" t="s">
        <x:v>21</x:v>
      </x:c>
      <x:c r="D6811" s="0" t="s">
        <x:v>28</x:v>
      </x:c>
      <x:c r="E6811" s="0" t="s">
        <x:v>23</x:v>
      </x:c>
      <x:c r="F6811" s="0" t="s">
        <x:v>26</x:v>
      </x:c>
      <x:c r="G6811" s="0" t="n">
        <x:v>11</x:v>
      </x:c>
      <x:c r="H6811" s="4" t="n">
        <x:v>16.72</x:v>
      </x:c>
      <x:c r="I6811" s="4" t="n">
        <x:v>11</x:v>
      </x:c>
      <x:c r="J6811" s="4" t="n">
        <x:v>1.52</x:v>
      </x:c>
      <x:c r="K6811" s="4">
        <x:f>I6811*J6811</x:f>
      </x:c>
      <x:c r="L6811" s="4" t="n">
        <x:v>23.3</x:v>
      </x:c>
      <x:c r="M6811" s="5">
        <x:f>J6811/6.234*100</x:f>
      </x:c>
      <x:c r="N6811" s="6">
        <x:f>M6811*L6811/100</x:f>
      </x:c>
      <x:c r="O6811" s="6">
        <x:f>H6811-N6811</x:f>
      </x:c>
    </x:row>
    <x:row r="6812" spans="1:25">
      <x:c r="A6812" s="0" t="s">
        <x:v>30</x:v>
      </x:c>
      <x:c r="B6812" s="0" t="n">
        <x:v>3608</x:v>
      </x:c>
      <x:c r="C6812" s="0" t="s">
        <x:v>21</x:v>
      </x:c>
      <x:c r="D6812" s="0" t="s">
        <x:v>22</x:v>
      </x:c>
      <x:c r="E6812" s="0" t="s">
        <x:v>23</x:v>
      </x:c>
      <x:c r="F6812" s="0" t="s">
        <x:v>20</x:v>
      </x:c>
      <x:c r="G6812" s="0" t="n">
        <x:v>193</x:v>
      </x:c>
      <x:c r="H6812" s="4" t="n">
        <x:v>43.384</x:v>
      </x:c>
      <x:c r="I6812" s="4" t="n">
        <x:v>193</x:v>
      </x:c>
      <x:c r="J6812" s="4" t="n">
        <x:v>0.225</x:v>
      </x:c>
      <x:c r="K6812" s="4">
        <x:f>I6812*J6812</x:f>
      </x:c>
      <x:c r="L6812" s="4" t="n">
        <x:v>281.394</x:v>
      </x:c>
      <x:c r="M6812" s="5">
        <x:f>J6812/3.25*100</x:f>
      </x:c>
      <x:c r="N6812" s="6">
        <x:f>M6812*L6812/100</x:f>
      </x:c>
      <x:c r="O6812" s="6">
        <x:f>H6812-N6812</x:f>
      </x:c>
    </x:row>
    <x:row r="6813" spans="1:25">
      <x:c r="A6813" s="0" t="s">
        <x:v>30</x:v>
      </x:c>
      <x:c r="B6813" s="0" t="n">
        <x:v>3608</x:v>
      </x:c>
      <x:c r="C6813" s="0" t="s">
        <x:v>21</x:v>
      </x:c>
      <x:c r="D6813" s="0" t="s">
        <x:v>22</x:v>
      </x:c>
      <x:c r="E6813" s="0" t="s">
        <x:v>23</x:v>
      </x:c>
      <x:c r="F6813" s="0" t="s">
        <x:v>20</x:v>
      </x:c>
      <x:c r="G6813" s="0" t="n">
        <x:v>193</x:v>
      </x:c>
      <x:c r="H6813" s="4" t="n">
        <x:v>43.384</x:v>
      </x:c>
      <x:c r="I6813" s="4" t="n">
        <x:v>193</x:v>
      </x:c>
      <x:c r="J6813" s="4" t="n">
        <x:v>0.225</x:v>
      </x:c>
      <x:c r="K6813" s="4">
        <x:f>I6813*J6813</x:f>
      </x:c>
      <x:c r="L6813" s="4" t="n">
        <x:v>281.394</x:v>
      </x:c>
      <x:c r="M6813" s="5">
        <x:f>J6813/3.25*100</x:f>
      </x:c>
      <x:c r="N6813" s="6">
        <x:f>M6813*L6813/100</x:f>
      </x:c>
      <x:c r="O6813" s="6">
        <x:f>H6813-N6813</x:f>
      </x:c>
    </x:row>
    <x:row r="6814" spans="1:25">
      <x:c r="A6814" s="0" t="s">
        <x:v>30</x:v>
      </x:c>
      <x:c r="B6814" s="0" t="n">
        <x:v>3608</x:v>
      </x:c>
      <x:c r="C6814" s="0" t="s">
        <x:v>21</x:v>
      </x:c>
      <x:c r="D6814" s="0" t="s">
        <x:v>22</x:v>
      </x:c>
      <x:c r="E6814" s="0" t="s">
        <x:v>23</x:v>
      </x:c>
      <x:c r="F6814" s="0" t="s">
        <x:v>20</x:v>
      </x:c>
      <x:c r="G6814" s="0" t="n">
        <x:v>193</x:v>
      </x:c>
      <x:c r="H6814" s="4" t="n">
        <x:v>51.15</x:v>
      </x:c>
      <x:c r="I6814" s="4" t="n">
        <x:v>193</x:v>
      </x:c>
      <x:c r="J6814" s="4" t="n">
        <x:v>0.265</x:v>
      </x:c>
      <x:c r="K6814" s="4">
        <x:f>I6814*J6814</x:f>
      </x:c>
      <x:c r="L6814" s="4" t="n">
        <x:v>281.394</x:v>
      </x:c>
      <x:c r="M6814" s="5">
        <x:f>J6814/3.25*100</x:f>
      </x:c>
      <x:c r="N6814" s="6">
        <x:f>M6814*L6814/100</x:f>
      </x:c>
      <x:c r="O6814" s="6">
        <x:f>H6814-N6814</x:f>
      </x:c>
    </x:row>
    <x:row r="6815" spans="1:25">
      <x:c r="A6815" s="0" t="s">
        <x:v>30</x:v>
      </x:c>
      <x:c r="B6815" s="0" t="n">
        <x:v>3608</x:v>
      </x:c>
      <x:c r="C6815" s="0" t="s">
        <x:v>21</x:v>
      </x:c>
      <x:c r="D6815" s="0" t="s">
        <x:v>22</x:v>
      </x:c>
      <x:c r="E6815" s="0" t="s">
        <x:v>23</x:v>
      </x:c>
      <x:c r="F6815" s="0" t="s">
        <x:v>20</x:v>
      </x:c>
      <x:c r="G6815" s="0" t="n">
        <x:v>193</x:v>
      </x:c>
      <x:c r="H6815" s="4" t="n">
        <x:v>51.15</x:v>
      </x:c>
      <x:c r="I6815" s="4" t="n">
        <x:v>193</x:v>
      </x:c>
      <x:c r="J6815" s="4" t="n">
        <x:v>0.265</x:v>
      </x:c>
      <x:c r="K6815" s="4">
        <x:f>I6815*J6815</x:f>
      </x:c>
      <x:c r="L6815" s="4" t="n">
        <x:v>281.394</x:v>
      </x:c>
      <x:c r="M6815" s="5">
        <x:f>J6815/3.25*100</x:f>
      </x:c>
      <x:c r="N6815" s="6">
        <x:f>M6815*L6815/100</x:f>
      </x:c>
      <x:c r="O6815" s="6">
        <x:f>H6815-N6815</x:f>
      </x:c>
    </x:row>
    <x:row r="6816" spans="1:25">
      <x:c r="A6816" s="0" t="s">
        <x:v>30</x:v>
      </x:c>
      <x:c r="B6816" s="0" t="n">
        <x:v>3608</x:v>
      </x:c>
      <x:c r="C6816" s="0" t="s">
        <x:v>21</x:v>
      </x:c>
      <x:c r="D6816" s="0" t="s">
        <x:v>22</x:v>
      </x:c>
      <x:c r="E6816" s="0" t="s">
        <x:v>23</x:v>
      </x:c>
      <x:c r="F6816" s="0" t="s">
        <x:v>20</x:v>
      </x:c>
      <x:c r="G6816" s="0" t="n">
        <x:v>193</x:v>
      </x:c>
      <x:c r="H6816" s="4" t="n">
        <x:v>43.384</x:v>
      </x:c>
      <x:c r="I6816" s="4" t="n">
        <x:v>193</x:v>
      </x:c>
      <x:c r="J6816" s="4" t="n">
        <x:v>0.225</x:v>
      </x:c>
      <x:c r="K6816" s="4">
        <x:f>I6816*J6816</x:f>
      </x:c>
      <x:c r="L6816" s="4" t="n">
        <x:v>281.394</x:v>
      </x:c>
      <x:c r="M6816" s="5">
        <x:f>J6816/3.25*100</x:f>
      </x:c>
      <x:c r="N6816" s="6">
        <x:f>M6816*L6816/100</x:f>
      </x:c>
      <x:c r="O6816" s="6">
        <x:f>H6816-N6816</x:f>
      </x:c>
    </x:row>
    <x:row r="6817" spans="1:25">
      <x:c r="A6817" s="0" t="s">
        <x:v>30</x:v>
      </x:c>
      <x:c r="B6817" s="0" t="n">
        <x:v>3608</x:v>
      </x:c>
      <x:c r="C6817" s="0" t="s">
        <x:v>21</x:v>
      </x:c>
      <x:c r="D6817" s="0" t="s">
        <x:v>22</x:v>
      </x:c>
      <x:c r="E6817" s="0" t="s">
        <x:v>23</x:v>
      </x:c>
      <x:c r="F6817" s="0" t="s">
        <x:v>20</x:v>
      </x:c>
      <x:c r="G6817" s="0" t="n">
        <x:v>193</x:v>
      </x:c>
      <x:c r="H6817" s="4" t="n">
        <x:v>51.15</x:v>
      </x:c>
      <x:c r="I6817" s="4" t="n">
        <x:v>193</x:v>
      </x:c>
      <x:c r="J6817" s="4" t="n">
        <x:v>0.265</x:v>
      </x:c>
      <x:c r="K6817" s="4">
        <x:f>I6817*J6817</x:f>
      </x:c>
      <x:c r="L6817" s="4" t="n">
        <x:v>281.394</x:v>
      </x:c>
      <x:c r="M6817" s="5">
        <x:f>J6817/3.25*100</x:f>
      </x:c>
      <x:c r="N6817" s="6">
        <x:f>M6817*L6817/100</x:f>
      </x:c>
      <x:c r="O6817" s="6">
        <x:f>H6817-N6817</x:f>
      </x:c>
    </x:row>
    <x:row r="6818" spans="1:25">
      <x:c r="A6818" s="0" t="s">
        <x:v>30</x:v>
      </x:c>
      <x:c r="B6818" s="0" t="n">
        <x:v>3608</x:v>
      </x:c>
      <x:c r="C6818" s="0" t="s">
        <x:v>21</x:v>
      </x:c>
      <x:c r="D6818" s="0" t="s">
        <x:v>28</x:v>
      </x:c>
      <x:c r="E6818" s="0" t="s">
        <x:v>19</x:v>
      </x:c>
      <x:c r="F6818" s="0" t="s">
        <x:v>26</x:v>
      </x:c>
      <x:c r="G6818" s="0" t="n">
        <x:v>193</x:v>
      </x:c>
      <x:c r="H6818" s="4" t="n">
        <x:v>52</x:v>
      </x:c>
      <x:c r="I6818" s="4" t="n">
        <x:v>193</x:v>
      </x:c>
      <x:c r="J6818" s="4" t="n">
        <x:v>0.26</x:v>
      </x:c>
      <x:c r="K6818" s="4">
        <x:f>I6818*J6818</x:f>
      </x:c>
      <x:c r="L6818" s="4" t="n">
        <x:v>281.394</x:v>
      </x:c>
      <x:c r="M6818" s="5">
        <x:f>J6818/3.25*100</x:f>
      </x:c>
      <x:c r="N6818" s="6">
        <x:f>M6818*L6818/100</x:f>
      </x:c>
      <x:c r="O6818" s="6">
        <x:f>H6818-N6818</x:f>
      </x:c>
    </x:row>
    <x:row r="6819" spans="1:25">
      <x:c r="A6819" s="0" t="s">
        <x:v>30</x:v>
      </x:c>
      <x:c r="B6819" s="0" t="n">
        <x:v>3608</x:v>
      </x:c>
      <x:c r="C6819" s="0" t="s">
        <x:v>21</x:v>
      </x:c>
      <x:c r="D6819" s="0" t="s">
        <x:v>28</x:v>
      </x:c>
      <x:c r="E6819" s="0" t="s">
        <x:v>23</x:v>
      </x:c>
      <x:c r="F6819" s="0" t="s">
        <x:v>26</x:v>
      </x:c>
      <x:c r="G6819" s="0" t="n">
        <x:v>193</x:v>
      </x:c>
      <x:c r="H6819" s="4" t="n">
        <x:v>303.999</x:v>
      </x:c>
      <x:c r="I6819" s="4" t="n">
        <x:v>193</x:v>
      </x:c>
      <x:c r="J6819" s="4" t="n">
        <x:v>1.52</x:v>
      </x:c>
      <x:c r="K6819" s="4">
        <x:f>I6819*J6819</x:f>
      </x:c>
      <x:c r="L6819" s="4" t="n">
        <x:v>281.394</x:v>
      </x:c>
      <x:c r="M6819" s="5">
        <x:f>J6819/3.25*100</x:f>
      </x:c>
      <x:c r="N6819" s="6">
        <x:f>M6819*L6819/100</x:f>
      </x:c>
      <x:c r="O6819" s="6">
        <x:f>H6819-N6819</x:f>
      </x:c>
    </x:row>
    <x:row r="6820" spans="1:25">
      <x:c r="A6820" s="0" t="s">
        <x:v>89</x:v>
      </x:c>
      <x:c r="B6820" s="0" t="n">
        <x:v>3609</x:v>
      </x:c>
      <x:c r="C6820" s="0" t="s">
        <x:v>21</x:v>
      </x:c>
      <x:c r="D6820" s="0" t="s">
        <x:v>22</x:v>
      </x:c>
      <x:c r="E6820" s="0" t="s">
        <x:v>23</x:v>
      </x:c>
      <x:c r="F6820" s="0" t="s">
        <x:v>20</x:v>
      </x:c>
      <x:c r="G6820" s="0" t="n">
        <x:v>150</x:v>
      </x:c>
      <x:c r="H6820" s="4" t="n">
        <x:v>29.696</x:v>
      </x:c>
      <x:c r="I6820" s="4" t="n">
        <x:v>150</x:v>
      </x:c>
      <x:c r="J6820" s="4" t="n">
        <x:v>0.198</x:v>
      </x:c>
      <x:c r="K6820" s="4">
        <x:f>I6820*J6820</x:f>
      </x:c>
      <x:c r="L6820" s="4" t="n">
        <x:v>327.804</x:v>
      </x:c>
      <x:c r="M6820" s="5">
        <x:f>J6820/2.608*100</x:f>
      </x:c>
      <x:c r="N6820" s="6">
        <x:f>M6820*L6820/100</x:f>
      </x:c>
      <x:c r="O6820" s="6">
        <x:f>H6820-N6820</x:f>
      </x:c>
    </x:row>
    <x:row r="6821" spans="1:25">
      <x:c r="A6821" s="0" t="s">
        <x:v>89</x:v>
      </x:c>
      <x:c r="B6821" s="0" t="n">
        <x:v>3609</x:v>
      </x:c>
      <x:c r="C6821" s="0" t="s">
        <x:v>21</x:v>
      </x:c>
      <x:c r="D6821" s="0" t="s">
        <x:v>22</x:v>
      </x:c>
      <x:c r="E6821" s="0" t="s">
        <x:v>23</x:v>
      </x:c>
      <x:c r="F6821" s="0" t="s">
        <x:v>20</x:v>
      </x:c>
      <x:c r="G6821" s="0" t="n">
        <x:v>150</x:v>
      </x:c>
      <x:c r="H6821" s="4" t="n">
        <x:v>43.384</x:v>
      </x:c>
      <x:c r="I6821" s="4" t="n">
        <x:v>150</x:v>
      </x:c>
      <x:c r="J6821" s="4" t="n">
        <x:v>0.289</x:v>
      </x:c>
      <x:c r="K6821" s="4">
        <x:f>I6821*J6821</x:f>
      </x:c>
      <x:c r="L6821" s="4" t="n">
        <x:v>327.804</x:v>
      </x:c>
      <x:c r="M6821" s="5">
        <x:f>J6821/2.608*100</x:f>
      </x:c>
      <x:c r="N6821" s="6">
        <x:f>M6821*L6821/100</x:f>
      </x:c>
      <x:c r="O6821" s="6">
        <x:f>H6821-N6821</x:f>
      </x:c>
    </x:row>
    <x:row r="6822" spans="1:25">
      <x:c r="A6822" s="0" t="s">
        <x:v>89</x:v>
      </x:c>
      <x:c r="B6822" s="0" t="n">
        <x:v>3609</x:v>
      </x:c>
      <x:c r="C6822" s="0" t="s">
        <x:v>21</x:v>
      </x:c>
      <x:c r="D6822" s="0" t="s">
        <x:v>22</x:v>
      </x:c>
      <x:c r="E6822" s="0" t="s">
        <x:v>23</x:v>
      </x:c>
      <x:c r="F6822" s="0" t="s">
        <x:v>20</x:v>
      </x:c>
      <x:c r="G6822" s="0" t="n">
        <x:v>150</x:v>
      </x:c>
      <x:c r="H6822" s="4" t="n">
        <x:v>51.15</x:v>
      </x:c>
      <x:c r="I6822" s="4" t="n">
        <x:v>150</x:v>
      </x:c>
      <x:c r="J6822" s="4" t="n">
        <x:v>0.341</x:v>
      </x:c>
      <x:c r="K6822" s="4">
        <x:f>I6822*J6822</x:f>
      </x:c>
      <x:c r="L6822" s="4" t="n">
        <x:v>327.804</x:v>
      </x:c>
      <x:c r="M6822" s="5">
        <x:f>J6822/2.608*100</x:f>
      </x:c>
      <x:c r="N6822" s="6">
        <x:f>M6822*L6822/100</x:f>
      </x:c>
      <x:c r="O6822" s="6">
        <x:f>H6822-N6822</x:f>
      </x:c>
    </x:row>
    <x:row r="6823" spans="1:25">
      <x:c r="A6823" s="0" t="s">
        <x:v>89</x:v>
      </x:c>
      <x:c r="B6823" s="0" t="n">
        <x:v>3609</x:v>
      </x:c>
      <x:c r="C6823" s="0" t="s">
        <x:v>21</x:v>
      </x:c>
      <x:c r="D6823" s="0" t="s">
        <x:v>28</x:v>
      </x:c>
      <x:c r="E6823" s="0" t="s">
        <x:v>19</x:v>
      </x:c>
      <x:c r="F6823" s="0" t="s">
        <x:v>26</x:v>
      </x:c>
      <x:c r="G6823" s="0" t="n">
        <x:v>150</x:v>
      </x:c>
      <x:c r="H6823" s="4" t="n">
        <x:v>39.006</x:v>
      </x:c>
      <x:c r="I6823" s="4" t="n">
        <x:v>150</x:v>
      </x:c>
      <x:c r="J6823" s="4" t="n">
        <x:v>0.26</x:v>
      </x:c>
      <x:c r="K6823" s="4">
        <x:f>I6823*J6823</x:f>
      </x:c>
      <x:c r="L6823" s="4" t="n">
        <x:v>327.804</x:v>
      </x:c>
      <x:c r="M6823" s="5">
        <x:f>J6823/2.608*100</x:f>
      </x:c>
      <x:c r="N6823" s="6">
        <x:f>M6823*L6823/100</x:f>
      </x:c>
      <x:c r="O6823" s="6">
        <x:f>H6823-N6823</x:f>
      </x:c>
    </x:row>
    <x:row r="6824" spans="1:25">
      <x:c r="A6824" s="0" t="s">
        <x:v>89</x:v>
      </x:c>
      <x:c r="B6824" s="0" t="n">
        <x:v>3609</x:v>
      </x:c>
      <x:c r="C6824" s="0" t="s">
        <x:v>21</x:v>
      </x:c>
      <x:c r="D6824" s="0" t="s">
        <x:v>28</x:v>
      </x:c>
      <x:c r="E6824" s="0" t="s">
        <x:v>23</x:v>
      </x:c>
      <x:c r="F6824" s="0" t="s">
        <x:v>26</x:v>
      </x:c>
      <x:c r="G6824" s="0" t="n">
        <x:v>150</x:v>
      </x:c>
      <x:c r="H6824" s="4" t="n">
        <x:v>227.999</x:v>
      </x:c>
      <x:c r="I6824" s="4" t="n">
        <x:v>150</x:v>
      </x:c>
      <x:c r="J6824" s="4" t="n">
        <x:v>1.52</x:v>
      </x:c>
      <x:c r="K6824" s="4">
        <x:f>I6824*J6824</x:f>
      </x:c>
      <x:c r="L6824" s="4" t="n">
        <x:v>327.804</x:v>
      </x:c>
      <x:c r="M6824" s="5">
        <x:f>J6824/2.608*100</x:f>
      </x:c>
      <x:c r="N6824" s="6">
        <x:f>M6824*L6824/100</x:f>
      </x:c>
      <x:c r="O6824" s="6">
        <x:f>H6824-N6824</x:f>
      </x:c>
    </x:row>
    <x:row r="6825" spans="1:25">
      <x:c r="A6825" s="0" t="s">
        <x:v>100</x:v>
      </x:c>
      <x:c r="B6825" s="0" t="n">
        <x:v>3610</x:v>
      </x:c>
      <x:c r="C6825" s="0" t="s">
        <x:v>21</x:v>
      </x:c>
      <x:c r="D6825" s="0" t="s">
        <x:v>22</x:v>
      </x:c>
      <x:c r="E6825" s="0" t="s">
        <x:v>23</x:v>
      </x:c>
      <x:c r="F6825" s="0" t="s">
        <x:v>20</x:v>
      </x:c>
      <x:c r="G6825" s="0" t="n">
        <x:v>150</x:v>
      </x:c>
      <x:c r="H6825" s="4" t="n">
        <x:v>43.384</x:v>
      </x:c>
      <x:c r="I6825" s="4" t="n">
        <x:v>150</x:v>
      </x:c>
      <x:c r="J6825" s="4" t="n">
        <x:v>0.289</x:v>
      </x:c>
      <x:c r="K6825" s="4">
        <x:f>I6825*J6825</x:f>
      </x:c>
      <x:c r="L6825" s="4" t="n">
        <x:v>267.823</x:v>
      </x:c>
      <x:c r="M6825" s="5">
        <x:f>J6825/2.699*100</x:f>
      </x:c>
      <x:c r="N6825" s="6">
        <x:f>M6825*L6825/100</x:f>
      </x:c>
      <x:c r="O6825" s="6">
        <x:f>H6825-N6825</x:f>
      </x:c>
    </x:row>
    <x:row r="6826" spans="1:25">
      <x:c r="A6826" s="0" t="s">
        <x:v>100</x:v>
      </x:c>
      <x:c r="B6826" s="0" t="n">
        <x:v>3610</x:v>
      </x:c>
      <x:c r="C6826" s="0" t="s">
        <x:v>21</x:v>
      </x:c>
      <x:c r="D6826" s="0" t="s">
        <x:v>22</x:v>
      </x:c>
      <x:c r="E6826" s="0" t="s">
        <x:v>23</x:v>
      </x:c>
      <x:c r="F6826" s="0" t="s">
        <x:v>20</x:v>
      </x:c>
      <x:c r="G6826" s="0" t="n">
        <x:v>150</x:v>
      </x:c>
      <x:c r="H6826" s="4" t="n">
        <x:v>43.384</x:v>
      </x:c>
      <x:c r="I6826" s="4" t="n">
        <x:v>150</x:v>
      </x:c>
      <x:c r="J6826" s="4" t="n">
        <x:v>0.289</x:v>
      </x:c>
      <x:c r="K6826" s="4">
        <x:f>I6826*J6826</x:f>
      </x:c>
      <x:c r="L6826" s="4" t="n">
        <x:v>267.823</x:v>
      </x:c>
      <x:c r="M6826" s="5">
        <x:f>J6826/2.699*100</x:f>
      </x:c>
      <x:c r="N6826" s="6">
        <x:f>M6826*L6826/100</x:f>
      </x:c>
      <x:c r="O6826" s="6">
        <x:f>H6826-N6826</x:f>
      </x:c>
    </x:row>
    <x:row r="6827" spans="1:25">
      <x:c r="A6827" s="0" t="s">
        <x:v>100</x:v>
      </x:c>
      <x:c r="B6827" s="0" t="n">
        <x:v>3610</x:v>
      </x:c>
      <x:c r="C6827" s="0" t="s">
        <x:v>21</x:v>
      </x:c>
      <x:c r="D6827" s="0" t="s">
        <x:v>22</x:v>
      </x:c>
      <x:c r="E6827" s="0" t="s">
        <x:v>23</x:v>
      </x:c>
      <x:c r="F6827" s="0" t="s">
        <x:v>20</x:v>
      </x:c>
      <x:c r="G6827" s="0" t="n">
        <x:v>150</x:v>
      </x:c>
      <x:c r="H6827" s="4" t="n">
        <x:v>51.15</x:v>
      </x:c>
      <x:c r="I6827" s="4" t="n">
        <x:v>150</x:v>
      </x:c>
      <x:c r="J6827" s="4" t="n">
        <x:v>0.341</x:v>
      </x:c>
      <x:c r="K6827" s="4">
        <x:f>I6827*J6827</x:f>
      </x:c>
      <x:c r="L6827" s="4" t="n">
        <x:v>267.823</x:v>
      </x:c>
      <x:c r="M6827" s="5">
        <x:f>J6827/2.699*100</x:f>
      </x:c>
      <x:c r="N6827" s="6">
        <x:f>M6827*L6827/100</x:f>
      </x:c>
      <x:c r="O6827" s="6">
        <x:f>H6827-N6827</x:f>
      </x:c>
    </x:row>
    <x:row r="6828" spans="1:25">
      <x:c r="A6828" s="0" t="s">
        <x:v>100</x:v>
      </x:c>
      <x:c r="B6828" s="0" t="n">
        <x:v>3610</x:v>
      </x:c>
      <x:c r="C6828" s="0" t="s">
        <x:v>21</x:v>
      </x:c>
      <x:c r="D6828" s="0" t="s">
        <x:v>28</x:v>
      </x:c>
      <x:c r="E6828" s="0" t="s">
        <x:v>19</x:v>
      </x:c>
      <x:c r="F6828" s="0" t="s">
        <x:v>26</x:v>
      </x:c>
      <x:c r="G6828" s="0" t="n">
        <x:v>150</x:v>
      </x:c>
      <x:c r="H6828" s="4" t="n">
        <x:v>39.006</x:v>
      </x:c>
      <x:c r="I6828" s="4" t="n">
        <x:v>150</x:v>
      </x:c>
      <x:c r="J6828" s="4" t="n">
        <x:v>0.26</x:v>
      </x:c>
      <x:c r="K6828" s="4">
        <x:f>I6828*J6828</x:f>
      </x:c>
      <x:c r="L6828" s="4" t="n">
        <x:v>267.823</x:v>
      </x:c>
      <x:c r="M6828" s="5">
        <x:f>J6828/2.699*100</x:f>
      </x:c>
      <x:c r="N6828" s="6">
        <x:f>M6828*L6828/100</x:f>
      </x:c>
      <x:c r="O6828" s="6">
        <x:f>H6828-N6828</x:f>
      </x:c>
    </x:row>
    <x:row r="6829" spans="1:25">
      <x:c r="A6829" s="0" t="s">
        <x:v>100</x:v>
      </x:c>
      <x:c r="B6829" s="0" t="n">
        <x:v>3610</x:v>
      </x:c>
      <x:c r="C6829" s="0" t="s">
        <x:v>21</x:v>
      </x:c>
      <x:c r="D6829" s="0" t="s">
        <x:v>28</x:v>
      </x:c>
      <x:c r="E6829" s="0" t="s">
        <x:v>23</x:v>
      </x:c>
      <x:c r="F6829" s="0" t="s">
        <x:v>26</x:v>
      </x:c>
      <x:c r="G6829" s="0" t="n">
        <x:v>150</x:v>
      </x:c>
      <x:c r="H6829" s="4" t="n">
        <x:v>227.999</x:v>
      </x:c>
      <x:c r="I6829" s="4" t="n">
        <x:v>150</x:v>
      </x:c>
      <x:c r="J6829" s="4" t="n">
        <x:v>1.52</x:v>
      </x:c>
      <x:c r="K6829" s="4">
        <x:f>I6829*J6829</x:f>
      </x:c>
      <x:c r="L6829" s="4" t="n">
        <x:v>267.823</x:v>
      </x:c>
      <x:c r="M6829" s="5">
        <x:f>J6829/2.699*100</x:f>
      </x:c>
      <x:c r="N6829" s="6">
        <x:f>M6829*L6829/100</x:f>
      </x:c>
      <x:c r="O6829" s="6">
        <x:f>H6829-N6829</x:f>
      </x:c>
    </x:row>
    <x:row r="6830" spans="1:25">
      <x:c r="A6830" s="0" t="s">
        <x:v>126</x:v>
      </x:c>
      <x:c r="B6830" s="0" t="n">
        <x:v>3611</x:v>
      </x:c>
      <x:c r="C6830" s="0" t="s">
        <x:v>21</x:v>
      </x:c>
      <x:c r="D6830" s="0" t="s">
        <x:v>22</x:v>
      </x:c>
      <x:c r="E6830" s="0" t="s">
        <x:v>23</x:v>
      </x:c>
      <x:c r="F6830" s="0" t="s">
        <x:v>20</x:v>
      </x:c>
      <x:c r="G6830" s="0" t="n">
        <x:v>150</x:v>
      </x:c>
      <x:c r="H6830" s="4" t="n">
        <x:v>43.384</x:v>
      </x:c>
      <x:c r="I6830" s="4" t="n">
        <x:v>150</x:v>
      </x:c>
      <x:c r="J6830" s="4" t="n">
        <x:v>0.289</x:v>
      </x:c>
      <x:c r="K6830" s="4">
        <x:f>I6830*J6830</x:f>
      </x:c>
      <x:c r="L6830" s="4" t="n">
        <x:v>240.492</x:v>
      </x:c>
      <x:c r="M6830" s="5">
        <x:f>J6830/2.835*100</x:f>
      </x:c>
      <x:c r="N6830" s="6">
        <x:f>M6830*L6830/100</x:f>
      </x:c>
      <x:c r="O6830" s="6">
        <x:f>H6830-N6830</x:f>
      </x:c>
    </x:row>
    <x:row r="6831" spans="1:25">
      <x:c r="A6831" s="0" t="s">
        <x:v>126</x:v>
      </x:c>
      <x:c r="B6831" s="0" t="n">
        <x:v>3611</x:v>
      </x:c>
      <x:c r="C6831" s="0" t="s">
        <x:v>21</x:v>
      </x:c>
      <x:c r="D6831" s="0" t="s">
        <x:v>22</x:v>
      </x:c>
      <x:c r="E6831" s="0" t="s">
        <x:v>23</x:v>
      </x:c>
      <x:c r="F6831" s="0" t="s">
        <x:v>20</x:v>
      </x:c>
      <x:c r="G6831" s="0" t="n">
        <x:v>150</x:v>
      </x:c>
      <x:c r="H6831" s="4" t="n">
        <x:v>43.384</x:v>
      </x:c>
      <x:c r="I6831" s="4" t="n">
        <x:v>150</x:v>
      </x:c>
      <x:c r="J6831" s="4" t="n">
        <x:v>0.289</x:v>
      </x:c>
      <x:c r="K6831" s="4">
        <x:f>I6831*J6831</x:f>
      </x:c>
      <x:c r="L6831" s="4" t="n">
        <x:v>240.492</x:v>
      </x:c>
      <x:c r="M6831" s="5">
        <x:f>J6831/2.835*100</x:f>
      </x:c>
      <x:c r="N6831" s="6">
        <x:f>M6831*L6831/100</x:f>
      </x:c>
      <x:c r="O6831" s="6">
        <x:f>H6831-N6831</x:f>
      </x:c>
    </x:row>
    <x:row r="6832" spans="1:25">
      <x:c r="A6832" s="0" t="s">
        <x:v>126</x:v>
      </x:c>
      <x:c r="B6832" s="0" t="n">
        <x:v>3611</x:v>
      </x:c>
      <x:c r="C6832" s="0" t="s">
        <x:v>21</x:v>
      </x:c>
      <x:c r="D6832" s="0" t="s">
        <x:v>22</x:v>
      </x:c>
      <x:c r="E6832" s="0" t="s">
        <x:v>23</x:v>
      </x:c>
      <x:c r="F6832" s="0" t="s">
        <x:v>20</x:v>
      </x:c>
      <x:c r="G6832" s="0" t="n">
        <x:v>150</x:v>
      </x:c>
      <x:c r="H6832" s="4" t="n">
        <x:v>10.23</x:v>
      </x:c>
      <x:c r="I6832" s="4" t="n">
        <x:v>150</x:v>
      </x:c>
      <x:c r="J6832" s="4" t="n">
        <x:v>0.068</x:v>
      </x:c>
      <x:c r="K6832" s="4">
        <x:f>I6832*J6832</x:f>
      </x:c>
      <x:c r="L6832" s="4" t="n">
        <x:v>240.492</x:v>
      </x:c>
      <x:c r="M6832" s="5">
        <x:f>J6832/2.835*100</x:f>
      </x:c>
      <x:c r="N6832" s="6">
        <x:f>M6832*L6832/100</x:f>
      </x:c>
      <x:c r="O6832" s="6">
        <x:f>H6832-N6832</x:f>
      </x:c>
    </x:row>
    <x:row r="6833" spans="1:25">
      <x:c r="A6833" s="0" t="s">
        <x:v>126</x:v>
      </x:c>
      <x:c r="B6833" s="0" t="n">
        <x:v>3611</x:v>
      </x:c>
      <x:c r="C6833" s="0" t="s">
        <x:v>21</x:v>
      </x:c>
      <x:c r="D6833" s="0" t="s">
        <x:v>22</x:v>
      </x:c>
      <x:c r="E6833" s="0" t="s">
        <x:v>23</x:v>
      </x:c>
      <x:c r="F6833" s="0" t="s">
        <x:v>20</x:v>
      </x:c>
      <x:c r="G6833" s="0" t="n">
        <x:v>150</x:v>
      </x:c>
      <x:c r="H6833" s="4" t="n">
        <x:v>10.23</x:v>
      </x:c>
      <x:c r="I6833" s="4" t="n">
        <x:v>150</x:v>
      </x:c>
      <x:c r="J6833" s="4" t="n">
        <x:v>0.068</x:v>
      </x:c>
      <x:c r="K6833" s="4">
        <x:f>I6833*J6833</x:f>
      </x:c>
      <x:c r="L6833" s="4" t="n">
        <x:v>240.492</x:v>
      </x:c>
      <x:c r="M6833" s="5">
        <x:f>J6833/2.835*100</x:f>
      </x:c>
      <x:c r="N6833" s="6">
        <x:f>M6833*L6833/100</x:f>
      </x:c>
      <x:c r="O6833" s="6">
        <x:f>H6833-N6833</x:f>
      </x:c>
    </x:row>
    <x:row r="6834" spans="1:25">
      <x:c r="A6834" s="0" t="s">
        <x:v>126</x:v>
      </x:c>
      <x:c r="B6834" s="0" t="n">
        <x:v>3611</x:v>
      </x:c>
      <x:c r="C6834" s="0" t="s">
        <x:v>21</x:v>
      </x:c>
      <x:c r="D6834" s="0" t="s">
        <x:v>22</x:v>
      </x:c>
      <x:c r="E6834" s="0" t="s">
        <x:v>23</x:v>
      </x:c>
      <x:c r="F6834" s="0" t="s">
        <x:v>20</x:v>
      </x:c>
      <x:c r="G6834" s="0" t="n">
        <x:v>150</x:v>
      </x:c>
      <x:c r="H6834" s="4" t="n">
        <x:v>51.15</x:v>
      </x:c>
      <x:c r="I6834" s="4" t="n">
        <x:v>150</x:v>
      </x:c>
      <x:c r="J6834" s="4" t="n">
        <x:v>0.341</x:v>
      </x:c>
      <x:c r="K6834" s="4">
        <x:f>I6834*J6834</x:f>
      </x:c>
      <x:c r="L6834" s="4" t="n">
        <x:v>240.492</x:v>
      </x:c>
      <x:c r="M6834" s="5">
        <x:f>J6834/2.835*100</x:f>
      </x:c>
      <x:c r="N6834" s="6">
        <x:f>M6834*L6834/100</x:f>
      </x:c>
      <x:c r="O6834" s="6">
        <x:f>H6834-N6834</x:f>
      </x:c>
    </x:row>
    <x:row r="6835" spans="1:25">
      <x:c r="A6835" s="0" t="s">
        <x:v>126</x:v>
      </x:c>
      <x:c r="B6835" s="0" t="n">
        <x:v>3611</x:v>
      </x:c>
      <x:c r="C6835" s="0" t="s">
        <x:v>21</x:v>
      </x:c>
      <x:c r="D6835" s="0" t="s">
        <x:v>28</x:v>
      </x:c>
      <x:c r="E6835" s="0" t="s">
        <x:v>19</x:v>
      </x:c>
      <x:c r="F6835" s="0" t="s">
        <x:v>26</x:v>
      </x:c>
      <x:c r="G6835" s="0" t="n">
        <x:v>150</x:v>
      </x:c>
      <x:c r="H6835" s="4" t="n">
        <x:v>39.009</x:v>
      </x:c>
      <x:c r="I6835" s="4" t="n">
        <x:v>150</x:v>
      </x:c>
      <x:c r="J6835" s="4" t="n">
        <x:v>0.26</x:v>
      </x:c>
      <x:c r="K6835" s="4">
        <x:f>I6835*J6835</x:f>
      </x:c>
      <x:c r="L6835" s="4" t="n">
        <x:v>240.492</x:v>
      </x:c>
      <x:c r="M6835" s="5">
        <x:f>J6835/2.835*100</x:f>
      </x:c>
      <x:c r="N6835" s="6">
        <x:f>M6835*L6835/100</x:f>
      </x:c>
      <x:c r="O6835" s="6">
        <x:f>H6835-N6835</x:f>
      </x:c>
    </x:row>
    <x:row r="6836" spans="1:25">
      <x:c r="A6836" s="0" t="s">
        <x:v>126</x:v>
      </x:c>
      <x:c r="B6836" s="0" t="n">
        <x:v>3611</x:v>
      </x:c>
      <x:c r="C6836" s="0" t="s">
        <x:v>21</x:v>
      </x:c>
      <x:c r="D6836" s="0" t="s">
        <x:v>28</x:v>
      </x:c>
      <x:c r="E6836" s="0" t="s">
        <x:v>23</x:v>
      </x:c>
      <x:c r="F6836" s="0" t="s">
        <x:v>26</x:v>
      </x:c>
      <x:c r="G6836" s="0" t="n">
        <x:v>150</x:v>
      </x:c>
      <x:c r="H6836" s="4" t="n">
        <x:v>227.999</x:v>
      </x:c>
      <x:c r="I6836" s="4" t="n">
        <x:v>150</x:v>
      </x:c>
      <x:c r="J6836" s="4" t="n">
        <x:v>1.52</x:v>
      </x:c>
      <x:c r="K6836" s="4">
        <x:f>I6836*J6836</x:f>
      </x:c>
      <x:c r="L6836" s="4" t="n">
        <x:v>240.492</x:v>
      </x:c>
      <x:c r="M6836" s="5">
        <x:f>J6836/2.835*100</x:f>
      </x:c>
      <x:c r="N6836" s="6">
        <x:f>M6836*L6836/100</x:f>
      </x:c>
      <x:c r="O6836" s="6">
        <x:f>H6836-N6836</x:f>
      </x:c>
    </x:row>
    <x:row r="6837" spans="1:25">
      <x:c r="A6837" s="0" t="s">
        <x:v>50</x:v>
      </x:c>
      <x:c r="B6837" s="0" t="n">
        <x:v>3612</x:v>
      </x:c>
      <x:c r="C6837" s="0" t="s">
        <x:v>21</x:v>
      </x:c>
      <x:c r="D6837" s="0" t="s">
        <x:v>22</x:v>
      </x:c>
      <x:c r="E6837" s="0" t="s">
        <x:v>23</x:v>
      </x:c>
      <x:c r="F6837" s="0" t="s">
        <x:v>20</x:v>
      </x:c>
      <x:c r="G6837" s="0" t="n">
        <x:v>150</x:v>
      </x:c>
      <x:c r="H6837" s="4" t="n">
        <x:v>43.384</x:v>
      </x:c>
      <x:c r="I6837" s="4" t="n">
        <x:v>150</x:v>
      </x:c>
      <x:c r="J6837" s="4" t="n">
        <x:v>0.289</x:v>
      </x:c>
      <x:c r="K6837" s="4">
        <x:f>I6837*J6837</x:f>
      </x:c>
      <x:c r="L6837" s="4" t="n">
        <x:v>394.173</x:v>
      </x:c>
      <x:c r="M6837" s="5">
        <x:f>J6837/2.41*100</x:f>
      </x:c>
      <x:c r="N6837" s="6">
        <x:f>M6837*L6837/100</x:f>
      </x:c>
      <x:c r="O6837" s="6">
        <x:f>H6837-N6837</x:f>
      </x:c>
    </x:row>
    <x:row r="6838" spans="1:25">
      <x:c r="A6838" s="0" t="s">
        <x:v>50</x:v>
      </x:c>
      <x:c r="B6838" s="0" t="n">
        <x:v>3612</x:v>
      </x:c>
      <x:c r="C6838" s="0" t="s">
        <x:v>21</x:v>
      </x:c>
      <x:c r="D6838" s="0" t="s">
        <x:v>22</x:v>
      </x:c>
      <x:c r="E6838" s="0" t="s">
        <x:v>23</x:v>
      </x:c>
      <x:c r="F6838" s="0" t="s">
        <x:v>20</x:v>
      </x:c>
      <x:c r="G6838" s="0" t="n">
        <x:v>150</x:v>
      </x:c>
      <x:c r="H6838" s="4" t="n">
        <x:v>51.15</x:v>
      </x:c>
      <x:c r="I6838" s="4" t="n">
        <x:v>150</x:v>
      </x:c>
      <x:c r="J6838" s="4" t="n">
        <x:v>0.341</x:v>
      </x:c>
      <x:c r="K6838" s="4">
        <x:f>I6838*J6838</x:f>
      </x:c>
      <x:c r="L6838" s="4" t="n">
        <x:v>394.173</x:v>
      </x:c>
      <x:c r="M6838" s="5">
        <x:f>J6838/2.41*100</x:f>
      </x:c>
      <x:c r="N6838" s="6">
        <x:f>M6838*L6838/100</x:f>
      </x:c>
      <x:c r="O6838" s="6">
        <x:f>H6838-N6838</x:f>
      </x:c>
    </x:row>
    <x:row r="6839" spans="1:25">
      <x:c r="A6839" s="0" t="s">
        <x:v>50</x:v>
      </x:c>
      <x:c r="B6839" s="0" t="n">
        <x:v>3612</x:v>
      </x:c>
      <x:c r="C6839" s="0" t="s">
        <x:v>21</x:v>
      </x:c>
      <x:c r="D6839" s="0" t="s">
        <x:v>28</x:v>
      </x:c>
      <x:c r="E6839" s="0" t="s">
        <x:v>19</x:v>
      </x:c>
      <x:c r="F6839" s="0" t="s">
        <x:v>26</x:v>
      </x:c>
      <x:c r="G6839" s="0" t="n">
        <x:v>150</x:v>
      </x:c>
      <x:c r="H6839" s="4" t="n">
        <x:v>39.004</x:v>
      </x:c>
      <x:c r="I6839" s="4" t="n">
        <x:v>150</x:v>
      </x:c>
      <x:c r="J6839" s="4" t="n">
        <x:v>0.26</x:v>
      </x:c>
      <x:c r="K6839" s="4">
        <x:f>I6839*J6839</x:f>
      </x:c>
      <x:c r="L6839" s="4" t="n">
        <x:v>394.173</x:v>
      </x:c>
      <x:c r="M6839" s="5">
        <x:f>J6839/2.41*100</x:f>
      </x:c>
      <x:c r="N6839" s="6">
        <x:f>M6839*L6839/100</x:f>
      </x:c>
      <x:c r="O6839" s="6">
        <x:f>H6839-N6839</x:f>
      </x:c>
    </x:row>
    <x:row r="6840" spans="1:25">
      <x:c r="A6840" s="0" t="s">
        <x:v>50</x:v>
      </x:c>
      <x:c r="B6840" s="0" t="n">
        <x:v>3612</x:v>
      </x:c>
      <x:c r="C6840" s="0" t="s">
        <x:v>21</x:v>
      </x:c>
      <x:c r="D6840" s="0" t="s">
        <x:v>28</x:v>
      </x:c>
      <x:c r="E6840" s="0" t="s">
        <x:v>23</x:v>
      </x:c>
      <x:c r="F6840" s="0" t="s">
        <x:v>26</x:v>
      </x:c>
      <x:c r="G6840" s="0" t="n">
        <x:v>150</x:v>
      </x:c>
      <x:c r="H6840" s="4" t="n">
        <x:v>227.999</x:v>
      </x:c>
      <x:c r="I6840" s="4" t="n">
        <x:v>150</x:v>
      </x:c>
      <x:c r="J6840" s="4" t="n">
        <x:v>1.52</x:v>
      </x:c>
      <x:c r="K6840" s="4">
        <x:f>I6840*J6840</x:f>
      </x:c>
      <x:c r="L6840" s="4" t="n">
        <x:v>394.173</x:v>
      </x:c>
      <x:c r="M6840" s="5">
        <x:f>J6840/2.41*100</x:f>
      </x:c>
      <x:c r="N6840" s="6">
        <x:f>M6840*L6840/100</x:f>
      </x:c>
      <x:c r="O6840" s="6">
        <x:f>H6840-N6840</x:f>
      </x:c>
    </x:row>
    <x:row r="6841" spans="1:25">
      <x:c r="A6841" s="0" t="s">
        <x:v>110</x:v>
      </x:c>
      <x:c r="B6841" s="0" t="n">
        <x:v>3613</x:v>
      </x:c>
      <x:c r="C6841" s="0" t="s">
        <x:v>21</x:v>
      </x:c>
      <x:c r="D6841" s="0" t="s">
        <x:v>22</x:v>
      </x:c>
      <x:c r="E6841" s="0" t="s">
        <x:v>23</x:v>
      </x:c>
      <x:c r="F6841" s="0" t="s">
        <x:v>20</x:v>
      </x:c>
      <x:c r="G6841" s="0" t="n">
        <x:v>150</x:v>
      </x:c>
      <x:c r="H6841" s="4" t="n">
        <x:v>43.384</x:v>
      </x:c>
      <x:c r="I6841" s="4" t="n">
        <x:v>150</x:v>
      </x:c>
      <x:c r="J6841" s="4" t="n">
        <x:v>0.289</x:v>
      </x:c>
      <x:c r="K6841" s="4">
        <x:f>I6841*J6841</x:f>
      </x:c>
      <x:c r="L6841" s="4" t="n">
        <x:v>336.193</x:v>
      </x:c>
      <x:c r="M6841" s="5">
        <x:f>J6841/2.988*100</x:f>
      </x:c>
      <x:c r="N6841" s="6">
        <x:f>M6841*L6841/100</x:f>
      </x:c>
      <x:c r="O6841" s="6">
        <x:f>H6841-N6841</x:f>
      </x:c>
    </x:row>
    <x:row r="6842" spans="1:25">
      <x:c r="A6842" s="0" t="s">
        <x:v>110</x:v>
      </x:c>
      <x:c r="B6842" s="0" t="n">
        <x:v>3613</x:v>
      </x:c>
      <x:c r="C6842" s="0" t="s">
        <x:v>21</x:v>
      </x:c>
      <x:c r="D6842" s="0" t="s">
        <x:v>22</x:v>
      </x:c>
      <x:c r="E6842" s="0" t="s">
        <x:v>23</x:v>
      </x:c>
      <x:c r="F6842" s="0" t="s">
        <x:v>20</x:v>
      </x:c>
      <x:c r="G6842" s="0" t="n">
        <x:v>150</x:v>
      </x:c>
      <x:c r="H6842" s="4" t="n">
        <x:v>43.384</x:v>
      </x:c>
      <x:c r="I6842" s="4" t="n">
        <x:v>150</x:v>
      </x:c>
      <x:c r="J6842" s="4" t="n">
        <x:v>0.289</x:v>
      </x:c>
      <x:c r="K6842" s="4">
        <x:f>I6842*J6842</x:f>
      </x:c>
      <x:c r="L6842" s="4" t="n">
        <x:v>336.193</x:v>
      </x:c>
      <x:c r="M6842" s="5">
        <x:f>J6842/2.988*100</x:f>
      </x:c>
      <x:c r="N6842" s="6">
        <x:f>M6842*L6842/100</x:f>
      </x:c>
      <x:c r="O6842" s="6">
        <x:f>H6842-N6842</x:f>
      </x:c>
    </x:row>
    <x:row r="6843" spans="1:25">
      <x:c r="A6843" s="0" t="s">
        <x:v>110</x:v>
      </x:c>
      <x:c r="B6843" s="0" t="n">
        <x:v>3613</x:v>
      </x:c>
      <x:c r="C6843" s="0" t="s">
        <x:v>21</x:v>
      </x:c>
      <x:c r="D6843" s="0" t="s">
        <x:v>22</x:v>
      </x:c>
      <x:c r="E6843" s="0" t="s">
        <x:v>23</x:v>
      </x:c>
      <x:c r="F6843" s="0" t="s">
        <x:v>20</x:v>
      </x:c>
      <x:c r="G6843" s="0" t="n">
        <x:v>150</x:v>
      </x:c>
      <x:c r="H6843" s="4" t="n">
        <x:v>51.15</x:v>
      </x:c>
      <x:c r="I6843" s="4" t="n">
        <x:v>150</x:v>
      </x:c>
      <x:c r="J6843" s="4" t="n">
        <x:v>0.341</x:v>
      </x:c>
      <x:c r="K6843" s="4">
        <x:f>I6843*J6843</x:f>
      </x:c>
      <x:c r="L6843" s="4" t="n">
        <x:v>336.193</x:v>
      </x:c>
      <x:c r="M6843" s="5">
        <x:f>J6843/2.988*100</x:f>
      </x:c>
      <x:c r="N6843" s="6">
        <x:f>M6843*L6843/100</x:f>
      </x:c>
      <x:c r="O6843" s="6">
        <x:f>H6843-N6843</x:f>
      </x:c>
    </x:row>
    <x:row r="6844" spans="1:25">
      <x:c r="A6844" s="0" t="s">
        <x:v>110</x:v>
      </x:c>
      <x:c r="B6844" s="0" t="n">
        <x:v>3613</x:v>
      </x:c>
      <x:c r="C6844" s="0" t="s">
        <x:v>21</x:v>
      </x:c>
      <x:c r="D6844" s="0" t="s">
        <x:v>22</x:v>
      </x:c>
      <x:c r="E6844" s="0" t="s">
        <x:v>23</x:v>
      </x:c>
      <x:c r="F6844" s="0" t="s">
        <x:v>20</x:v>
      </x:c>
      <x:c r="G6844" s="0" t="n">
        <x:v>150</x:v>
      </x:c>
      <x:c r="H6844" s="4" t="n">
        <x:v>43.384</x:v>
      </x:c>
      <x:c r="I6844" s="4" t="n">
        <x:v>150</x:v>
      </x:c>
      <x:c r="J6844" s="4" t="n">
        <x:v>0.289</x:v>
      </x:c>
      <x:c r="K6844" s="4">
        <x:f>I6844*J6844</x:f>
      </x:c>
      <x:c r="L6844" s="4" t="n">
        <x:v>336.193</x:v>
      </x:c>
      <x:c r="M6844" s="5">
        <x:f>J6844/2.988*100</x:f>
      </x:c>
      <x:c r="N6844" s="6">
        <x:f>M6844*L6844/100</x:f>
      </x:c>
      <x:c r="O6844" s="6">
        <x:f>H6844-N6844</x:f>
      </x:c>
    </x:row>
    <x:row r="6845" spans="1:25">
      <x:c r="A6845" s="0" t="s">
        <x:v>110</x:v>
      </x:c>
      <x:c r="B6845" s="0" t="n">
        <x:v>3613</x:v>
      </x:c>
      <x:c r="C6845" s="0" t="s">
        <x:v>21</x:v>
      </x:c>
      <x:c r="D6845" s="0" t="s">
        <x:v>28</x:v>
      </x:c>
      <x:c r="E6845" s="0" t="s">
        <x:v>19</x:v>
      </x:c>
      <x:c r="F6845" s="0" t="s">
        <x:v>26</x:v>
      </x:c>
      <x:c r="G6845" s="0" t="n">
        <x:v>150</x:v>
      </x:c>
      <x:c r="H6845" s="4" t="n">
        <x:v>39.005</x:v>
      </x:c>
      <x:c r="I6845" s="4" t="n">
        <x:v>150</x:v>
      </x:c>
      <x:c r="J6845" s="4" t="n">
        <x:v>0.26</x:v>
      </x:c>
      <x:c r="K6845" s="4">
        <x:f>I6845*J6845</x:f>
      </x:c>
      <x:c r="L6845" s="4" t="n">
        <x:v>336.193</x:v>
      </x:c>
      <x:c r="M6845" s="5">
        <x:f>J6845/2.988*100</x:f>
      </x:c>
      <x:c r="N6845" s="6">
        <x:f>M6845*L6845/100</x:f>
      </x:c>
      <x:c r="O6845" s="6">
        <x:f>H6845-N6845</x:f>
      </x:c>
    </x:row>
    <x:row r="6846" spans="1:25">
      <x:c r="A6846" s="0" t="s">
        <x:v>110</x:v>
      </x:c>
      <x:c r="B6846" s="0" t="n">
        <x:v>3613</x:v>
      </x:c>
      <x:c r="C6846" s="0" t="s">
        <x:v>21</x:v>
      </x:c>
      <x:c r="D6846" s="0" t="s">
        <x:v>28</x:v>
      </x:c>
      <x:c r="E6846" s="0" t="s">
        <x:v>23</x:v>
      </x:c>
      <x:c r="F6846" s="0" t="s">
        <x:v>26</x:v>
      </x:c>
      <x:c r="G6846" s="0" t="n">
        <x:v>150</x:v>
      </x:c>
      <x:c r="H6846" s="4" t="n">
        <x:v>227.999</x:v>
      </x:c>
      <x:c r="I6846" s="4" t="n">
        <x:v>150</x:v>
      </x:c>
      <x:c r="J6846" s="4" t="n">
        <x:v>1.52</x:v>
      </x:c>
      <x:c r="K6846" s="4">
        <x:f>I6846*J6846</x:f>
      </x:c>
      <x:c r="L6846" s="4" t="n">
        <x:v>336.193</x:v>
      </x:c>
      <x:c r="M6846" s="5">
        <x:f>J6846/2.988*100</x:f>
      </x:c>
      <x:c r="N6846" s="6">
        <x:f>M6846*L6846/100</x:f>
      </x:c>
      <x:c r="O6846" s="6">
        <x:f>H6846-N6846</x:f>
      </x:c>
    </x:row>
    <x:row r="6847" spans="1:25">
      <x:c r="A6847" s="0" t="s">
        <x:v>49</x:v>
      </x:c>
      <x:c r="B6847" s="0" t="n">
        <x:v>3614</x:v>
      </x:c>
      <x:c r="C6847" s="0" t="s">
        <x:v>21</x:v>
      </x:c>
      <x:c r="D6847" s="0" t="s">
        <x:v>22</x:v>
      </x:c>
      <x:c r="E6847" s="0" t="s">
        <x:v>23</x:v>
      </x:c>
      <x:c r="F6847" s="0" t="s">
        <x:v>20</x:v>
      </x:c>
      <x:c r="G6847" s="0" t="n">
        <x:v>150</x:v>
      </x:c>
      <x:c r="H6847" s="4" t="n">
        <x:v>43.384</x:v>
      </x:c>
      <x:c r="I6847" s="4" t="n">
        <x:v>150</x:v>
      </x:c>
      <x:c r="J6847" s="4" t="n">
        <x:v>0.289</x:v>
      </x:c>
      <x:c r="K6847" s="4">
        <x:f>I6847*J6847</x:f>
      </x:c>
      <x:c r="L6847" s="4" t="n">
        <x:v>287.785</x:v>
      </x:c>
      <x:c r="M6847" s="5">
        <x:f>J6847/2.699*100</x:f>
      </x:c>
      <x:c r="N6847" s="6">
        <x:f>M6847*L6847/100</x:f>
      </x:c>
      <x:c r="O6847" s="6">
        <x:f>H6847-N6847</x:f>
      </x:c>
    </x:row>
    <x:row r="6848" spans="1:25">
      <x:c r="A6848" s="0" t="s">
        <x:v>49</x:v>
      </x:c>
      <x:c r="B6848" s="0" t="n">
        <x:v>3614</x:v>
      </x:c>
      <x:c r="C6848" s="0" t="s">
        <x:v>21</x:v>
      </x:c>
      <x:c r="D6848" s="0" t="s">
        <x:v>22</x:v>
      </x:c>
      <x:c r="E6848" s="0" t="s">
        <x:v>23</x:v>
      </x:c>
      <x:c r="F6848" s="0" t="s">
        <x:v>20</x:v>
      </x:c>
      <x:c r="G6848" s="0" t="n">
        <x:v>150</x:v>
      </x:c>
      <x:c r="H6848" s="4" t="n">
        <x:v>43.384</x:v>
      </x:c>
      <x:c r="I6848" s="4" t="n">
        <x:v>150</x:v>
      </x:c>
      <x:c r="J6848" s="4" t="n">
        <x:v>0.289</x:v>
      </x:c>
      <x:c r="K6848" s="4">
        <x:f>I6848*J6848</x:f>
      </x:c>
      <x:c r="L6848" s="4" t="n">
        <x:v>287.785</x:v>
      </x:c>
      <x:c r="M6848" s="5">
        <x:f>J6848/2.699*100</x:f>
      </x:c>
      <x:c r="N6848" s="6">
        <x:f>M6848*L6848/100</x:f>
      </x:c>
      <x:c r="O6848" s="6">
        <x:f>H6848-N6848</x:f>
      </x:c>
    </x:row>
    <x:row r="6849" spans="1:25">
      <x:c r="A6849" s="0" t="s">
        <x:v>49</x:v>
      </x:c>
      <x:c r="B6849" s="0" t="n">
        <x:v>3614</x:v>
      </x:c>
      <x:c r="C6849" s="0" t="s">
        <x:v>21</x:v>
      </x:c>
      <x:c r="D6849" s="0" t="s">
        <x:v>22</x:v>
      </x:c>
      <x:c r="E6849" s="0" t="s">
        <x:v>23</x:v>
      </x:c>
      <x:c r="F6849" s="0" t="s">
        <x:v>20</x:v>
      </x:c>
      <x:c r="G6849" s="0" t="n">
        <x:v>150</x:v>
      </x:c>
      <x:c r="H6849" s="4" t="n">
        <x:v>51.15</x:v>
      </x:c>
      <x:c r="I6849" s="4" t="n">
        <x:v>150</x:v>
      </x:c>
      <x:c r="J6849" s="4" t="n">
        <x:v>0.341</x:v>
      </x:c>
      <x:c r="K6849" s="4">
        <x:f>I6849*J6849</x:f>
      </x:c>
      <x:c r="L6849" s="4" t="n">
        <x:v>287.785</x:v>
      </x:c>
      <x:c r="M6849" s="5">
        <x:f>J6849/2.699*100</x:f>
      </x:c>
      <x:c r="N6849" s="6">
        <x:f>M6849*L6849/100</x:f>
      </x:c>
      <x:c r="O6849" s="6">
        <x:f>H6849-N6849</x:f>
      </x:c>
    </x:row>
    <x:row r="6850" spans="1:25">
      <x:c r="A6850" s="0" t="s">
        <x:v>49</x:v>
      </x:c>
      <x:c r="B6850" s="0" t="n">
        <x:v>3614</x:v>
      </x:c>
      <x:c r="C6850" s="0" t="s">
        <x:v>21</x:v>
      </x:c>
      <x:c r="D6850" s="0" t="s">
        <x:v>28</x:v>
      </x:c>
      <x:c r="E6850" s="0" t="s">
        <x:v>19</x:v>
      </x:c>
      <x:c r="F6850" s="0" t="s">
        <x:v>26</x:v>
      </x:c>
      <x:c r="G6850" s="0" t="n">
        <x:v>150</x:v>
      </x:c>
      <x:c r="H6850" s="4" t="n">
        <x:v>39.01</x:v>
      </x:c>
      <x:c r="I6850" s="4" t="n">
        <x:v>150</x:v>
      </x:c>
      <x:c r="J6850" s="4" t="n">
        <x:v>0.26</x:v>
      </x:c>
      <x:c r="K6850" s="4">
        <x:f>I6850*J6850</x:f>
      </x:c>
      <x:c r="L6850" s="4" t="n">
        <x:v>287.785</x:v>
      </x:c>
      <x:c r="M6850" s="5">
        <x:f>J6850/2.699*100</x:f>
      </x:c>
      <x:c r="N6850" s="6">
        <x:f>M6850*L6850/100</x:f>
      </x:c>
      <x:c r="O6850" s="6">
        <x:f>H6850-N6850</x:f>
      </x:c>
    </x:row>
    <x:row r="6851" spans="1:25">
      <x:c r="A6851" s="0" t="s">
        <x:v>49</x:v>
      </x:c>
      <x:c r="B6851" s="0" t="n">
        <x:v>3614</x:v>
      </x:c>
      <x:c r="C6851" s="0" t="s">
        <x:v>21</x:v>
      </x:c>
      <x:c r="D6851" s="0" t="s">
        <x:v>28</x:v>
      </x:c>
      <x:c r="E6851" s="0" t="s">
        <x:v>23</x:v>
      </x:c>
      <x:c r="F6851" s="0" t="s">
        <x:v>26</x:v>
      </x:c>
      <x:c r="G6851" s="0" t="n">
        <x:v>150</x:v>
      </x:c>
      <x:c r="H6851" s="4" t="n">
        <x:v>227.999</x:v>
      </x:c>
      <x:c r="I6851" s="4" t="n">
        <x:v>150</x:v>
      </x:c>
      <x:c r="J6851" s="4" t="n">
        <x:v>1.52</x:v>
      </x:c>
      <x:c r="K6851" s="4">
        <x:f>I6851*J6851</x:f>
      </x:c>
      <x:c r="L6851" s="4" t="n">
        <x:v>287.785</x:v>
      </x:c>
      <x:c r="M6851" s="5">
        <x:f>J6851/2.699*100</x:f>
      </x:c>
      <x:c r="N6851" s="6">
        <x:f>M6851*L6851/100</x:f>
      </x:c>
      <x:c r="O6851" s="6">
        <x:f>H6851-N6851</x:f>
      </x:c>
    </x:row>
    <x:row r="6852" spans="1:25">
      <x:c r="A6852" s="0" t="s">
        <x:v>99</x:v>
      </x:c>
      <x:c r="B6852" s="0" t="n">
        <x:v>3615</x:v>
      </x:c>
      <x:c r="C6852" s="0" t="s">
        <x:v>21</x:v>
      </x:c>
      <x:c r="D6852" s="0" t="s">
        <x:v>22</x:v>
      </x:c>
      <x:c r="E6852" s="0" t="s">
        <x:v>23</x:v>
      </x:c>
      <x:c r="F6852" s="0" t="s">
        <x:v>20</x:v>
      </x:c>
      <x:c r="G6852" s="0" t="n">
        <x:v>150</x:v>
      </x:c>
      <x:c r="H6852" s="4" t="n">
        <x:v>43.384</x:v>
      </x:c>
      <x:c r="I6852" s="4" t="n">
        <x:v>150</x:v>
      </x:c>
      <x:c r="J6852" s="4" t="n">
        <x:v>0.289</x:v>
      </x:c>
      <x:c r="K6852" s="4">
        <x:f>I6852*J6852</x:f>
      </x:c>
      <x:c r="L6852" s="4" t="n">
        <x:v>323.313</x:v>
      </x:c>
      <x:c r="M6852" s="5">
        <x:f>J6852/2.988*100</x:f>
      </x:c>
      <x:c r="N6852" s="6">
        <x:f>M6852*L6852/100</x:f>
      </x:c>
      <x:c r="O6852" s="6">
        <x:f>H6852-N6852</x:f>
      </x:c>
    </x:row>
    <x:row r="6853" spans="1:25">
      <x:c r="A6853" s="0" t="s">
        <x:v>99</x:v>
      </x:c>
      <x:c r="B6853" s="0" t="n">
        <x:v>3615</x:v>
      </x:c>
      <x:c r="C6853" s="0" t="s">
        <x:v>21</x:v>
      </x:c>
      <x:c r="D6853" s="0" t="s">
        <x:v>22</x:v>
      </x:c>
      <x:c r="E6853" s="0" t="s">
        <x:v>23</x:v>
      </x:c>
      <x:c r="F6853" s="0" t="s">
        <x:v>20</x:v>
      </x:c>
      <x:c r="G6853" s="0" t="n">
        <x:v>150</x:v>
      </x:c>
      <x:c r="H6853" s="4" t="n">
        <x:v>43.384</x:v>
      </x:c>
      <x:c r="I6853" s="4" t="n">
        <x:v>150</x:v>
      </x:c>
      <x:c r="J6853" s="4" t="n">
        <x:v>0.289</x:v>
      </x:c>
      <x:c r="K6853" s="4">
        <x:f>I6853*J6853</x:f>
      </x:c>
      <x:c r="L6853" s="4" t="n">
        <x:v>323.313</x:v>
      </x:c>
      <x:c r="M6853" s="5">
        <x:f>J6853/2.988*100</x:f>
      </x:c>
      <x:c r="N6853" s="6">
        <x:f>M6853*L6853/100</x:f>
      </x:c>
      <x:c r="O6853" s="6">
        <x:f>H6853-N6853</x:f>
      </x:c>
    </x:row>
    <x:row r="6854" spans="1:25">
      <x:c r="A6854" s="0" t="s">
        <x:v>99</x:v>
      </x:c>
      <x:c r="B6854" s="0" t="n">
        <x:v>3615</x:v>
      </x:c>
      <x:c r="C6854" s="0" t="s">
        <x:v>21</x:v>
      </x:c>
      <x:c r="D6854" s="0" t="s">
        <x:v>22</x:v>
      </x:c>
      <x:c r="E6854" s="0" t="s">
        <x:v>23</x:v>
      </x:c>
      <x:c r="F6854" s="0" t="s">
        <x:v>20</x:v>
      </x:c>
      <x:c r="G6854" s="0" t="n">
        <x:v>150</x:v>
      </x:c>
      <x:c r="H6854" s="4" t="n">
        <x:v>43.384</x:v>
      </x:c>
      <x:c r="I6854" s="4" t="n">
        <x:v>150</x:v>
      </x:c>
      <x:c r="J6854" s="4" t="n">
        <x:v>0.289</x:v>
      </x:c>
      <x:c r="K6854" s="4">
        <x:f>I6854*J6854</x:f>
      </x:c>
      <x:c r="L6854" s="4" t="n">
        <x:v>323.313</x:v>
      </x:c>
      <x:c r="M6854" s="5">
        <x:f>J6854/2.988*100</x:f>
      </x:c>
      <x:c r="N6854" s="6">
        <x:f>M6854*L6854/100</x:f>
      </x:c>
      <x:c r="O6854" s="6">
        <x:f>H6854-N6854</x:f>
      </x:c>
    </x:row>
    <x:row r="6855" spans="1:25">
      <x:c r="A6855" s="0" t="s">
        <x:v>99</x:v>
      </x:c>
      <x:c r="B6855" s="0" t="n">
        <x:v>3615</x:v>
      </x:c>
      <x:c r="C6855" s="0" t="s">
        <x:v>21</x:v>
      </x:c>
      <x:c r="D6855" s="0" t="s">
        <x:v>22</x:v>
      </x:c>
      <x:c r="E6855" s="0" t="s">
        <x:v>23</x:v>
      </x:c>
      <x:c r="F6855" s="0" t="s">
        <x:v>20</x:v>
      </x:c>
      <x:c r="G6855" s="0" t="n">
        <x:v>150</x:v>
      </x:c>
      <x:c r="H6855" s="4" t="n">
        <x:v>51.15</x:v>
      </x:c>
      <x:c r="I6855" s="4" t="n">
        <x:v>150</x:v>
      </x:c>
      <x:c r="J6855" s="4" t="n">
        <x:v>0.341</x:v>
      </x:c>
      <x:c r="K6855" s="4">
        <x:f>I6855*J6855</x:f>
      </x:c>
      <x:c r="L6855" s="4" t="n">
        <x:v>323.313</x:v>
      </x:c>
      <x:c r="M6855" s="5">
        <x:f>J6855/2.988*100</x:f>
      </x:c>
      <x:c r="N6855" s="6">
        <x:f>M6855*L6855/100</x:f>
      </x:c>
      <x:c r="O6855" s="6">
        <x:f>H6855-N6855</x:f>
      </x:c>
    </x:row>
    <x:row r="6856" spans="1:25">
      <x:c r="A6856" s="0" t="s">
        <x:v>99</x:v>
      </x:c>
      <x:c r="B6856" s="0" t="n">
        <x:v>3615</x:v>
      </x:c>
      <x:c r="C6856" s="0" t="s">
        <x:v>21</x:v>
      </x:c>
      <x:c r="D6856" s="0" t="s">
        <x:v>28</x:v>
      </x:c>
      <x:c r="E6856" s="0" t="s">
        <x:v>19</x:v>
      </x:c>
      <x:c r="F6856" s="0" t="s">
        <x:v>26</x:v>
      </x:c>
      <x:c r="G6856" s="0" t="n">
        <x:v>150</x:v>
      </x:c>
      <x:c r="H6856" s="4" t="n">
        <x:v>39.009</x:v>
      </x:c>
      <x:c r="I6856" s="4" t="n">
        <x:v>150</x:v>
      </x:c>
      <x:c r="J6856" s="4" t="n">
        <x:v>0.26</x:v>
      </x:c>
      <x:c r="K6856" s="4">
        <x:f>I6856*J6856</x:f>
      </x:c>
      <x:c r="L6856" s="4" t="n">
        <x:v>323.313</x:v>
      </x:c>
      <x:c r="M6856" s="5">
        <x:f>J6856/2.988*100</x:f>
      </x:c>
      <x:c r="N6856" s="6">
        <x:f>M6856*L6856/100</x:f>
      </x:c>
      <x:c r="O6856" s="6">
        <x:f>H6856-N6856</x:f>
      </x:c>
    </x:row>
    <x:row r="6857" spans="1:25">
      <x:c r="A6857" s="0" t="s">
        <x:v>99</x:v>
      </x:c>
      <x:c r="B6857" s="0" t="n">
        <x:v>3615</x:v>
      </x:c>
      <x:c r="C6857" s="0" t="s">
        <x:v>21</x:v>
      </x:c>
      <x:c r="D6857" s="0" t="s">
        <x:v>28</x:v>
      </x:c>
      <x:c r="E6857" s="0" t="s">
        <x:v>23</x:v>
      </x:c>
      <x:c r="F6857" s="0" t="s">
        <x:v>26</x:v>
      </x:c>
      <x:c r="G6857" s="0" t="n">
        <x:v>150</x:v>
      </x:c>
      <x:c r="H6857" s="4" t="n">
        <x:v>227.999</x:v>
      </x:c>
      <x:c r="I6857" s="4" t="n">
        <x:v>150</x:v>
      </x:c>
      <x:c r="J6857" s="4" t="n">
        <x:v>1.52</x:v>
      </x:c>
      <x:c r="K6857" s="4">
        <x:f>I6857*J6857</x:f>
      </x:c>
      <x:c r="L6857" s="4" t="n">
        <x:v>323.313</x:v>
      </x:c>
      <x:c r="M6857" s="5">
        <x:f>J6857/2.988*100</x:f>
      </x:c>
      <x:c r="N6857" s="6">
        <x:f>M6857*L6857/100</x:f>
      </x:c>
      <x:c r="O6857" s="6">
        <x:f>H6857-N6857</x:f>
      </x:c>
    </x:row>
    <x:row r="6858" spans="1:25">
      <x:c r="A6858" s="0" t="s">
        <x:v>111</x:v>
      </x:c>
      <x:c r="B6858" s="0" t="n">
        <x:v>3616</x:v>
      </x:c>
      <x:c r="C6858" s="0" t="s">
        <x:v>21</x:v>
      </x:c>
      <x:c r="D6858" s="0" t="s">
        <x:v>22</x:v>
      </x:c>
      <x:c r="E6858" s="0" t="s">
        <x:v>23</x:v>
      </x:c>
      <x:c r="F6858" s="0" t="s">
        <x:v>20</x:v>
      </x:c>
      <x:c r="G6858" s="0" t="n">
        <x:v>150</x:v>
      </x:c>
      <x:c r="H6858" s="4" t="n">
        <x:v>43.384</x:v>
      </x:c>
      <x:c r="I6858" s="4" t="n">
        <x:v>150</x:v>
      </x:c>
      <x:c r="J6858" s="4" t="n">
        <x:v>0.289</x:v>
      </x:c>
      <x:c r="K6858" s="4">
        <x:f>I6858*J6858</x:f>
      </x:c>
      <x:c r="L6858" s="4" t="n">
        <x:v>320.312</x:v>
      </x:c>
      <x:c r="M6858" s="5">
        <x:f>J6858/2.699*100</x:f>
      </x:c>
      <x:c r="N6858" s="6">
        <x:f>M6858*L6858/100</x:f>
      </x:c>
      <x:c r="O6858" s="6">
        <x:f>H6858-N6858</x:f>
      </x:c>
    </x:row>
    <x:row r="6859" spans="1:25">
      <x:c r="A6859" s="0" t="s">
        <x:v>111</x:v>
      </x:c>
      <x:c r="B6859" s="0" t="n">
        <x:v>3616</x:v>
      </x:c>
      <x:c r="C6859" s="0" t="s">
        <x:v>21</x:v>
      </x:c>
      <x:c r="D6859" s="0" t="s">
        <x:v>22</x:v>
      </x:c>
      <x:c r="E6859" s="0" t="s">
        <x:v>23</x:v>
      </x:c>
      <x:c r="F6859" s="0" t="s">
        <x:v>20</x:v>
      </x:c>
      <x:c r="G6859" s="0" t="n">
        <x:v>150</x:v>
      </x:c>
      <x:c r="H6859" s="4" t="n">
        <x:v>43.384</x:v>
      </x:c>
      <x:c r="I6859" s="4" t="n">
        <x:v>150</x:v>
      </x:c>
      <x:c r="J6859" s="4" t="n">
        <x:v>0.289</x:v>
      </x:c>
      <x:c r="K6859" s="4">
        <x:f>I6859*J6859</x:f>
      </x:c>
      <x:c r="L6859" s="4" t="n">
        <x:v>320.312</x:v>
      </x:c>
      <x:c r="M6859" s="5">
        <x:f>J6859/2.699*100</x:f>
      </x:c>
      <x:c r="N6859" s="6">
        <x:f>M6859*L6859/100</x:f>
      </x:c>
      <x:c r="O6859" s="6">
        <x:f>H6859-N6859</x:f>
      </x:c>
    </x:row>
    <x:row r="6860" spans="1:25">
      <x:c r="A6860" s="0" t="s">
        <x:v>111</x:v>
      </x:c>
      <x:c r="B6860" s="0" t="n">
        <x:v>3616</x:v>
      </x:c>
      <x:c r="C6860" s="0" t="s">
        <x:v>21</x:v>
      </x:c>
      <x:c r="D6860" s="0" t="s">
        <x:v>22</x:v>
      </x:c>
      <x:c r="E6860" s="0" t="s">
        <x:v>23</x:v>
      </x:c>
      <x:c r="F6860" s="0" t="s">
        <x:v>20</x:v>
      </x:c>
      <x:c r="G6860" s="0" t="n">
        <x:v>150</x:v>
      </x:c>
      <x:c r="H6860" s="4" t="n">
        <x:v>51.15</x:v>
      </x:c>
      <x:c r="I6860" s="4" t="n">
        <x:v>150</x:v>
      </x:c>
      <x:c r="J6860" s="4" t="n">
        <x:v>0.341</x:v>
      </x:c>
      <x:c r="K6860" s="4">
        <x:f>I6860*J6860</x:f>
      </x:c>
      <x:c r="L6860" s="4" t="n">
        <x:v>320.312</x:v>
      </x:c>
      <x:c r="M6860" s="5">
        <x:f>J6860/2.699*100</x:f>
      </x:c>
      <x:c r="N6860" s="6">
        <x:f>M6860*L6860/100</x:f>
      </x:c>
      <x:c r="O6860" s="6">
        <x:f>H6860-N6860</x:f>
      </x:c>
    </x:row>
    <x:row r="6861" spans="1:25">
      <x:c r="A6861" s="0" t="s">
        <x:v>111</x:v>
      </x:c>
      <x:c r="B6861" s="0" t="n">
        <x:v>3616</x:v>
      </x:c>
      <x:c r="C6861" s="0" t="s">
        <x:v>21</x:v>
      </x:c>
      <x:c r="D6861" s="0" t="s">
        <x:v>28</x:v>
      </x:c>
      <x:c r="E6861" s="0" t="s">
        <x:v>19</x:v>
      </x:c>
      <x:c r="F6861" s="0" t="s">
        <x:v>26</x:v>
      </x:c>
      <x:c r="G6861" s="0" t="n">
        <x:v>150</x:v>
      </x:c>
      <x:c r="H6861" s="4" t="n">
        <x:v>39.004</x:v>
      </x:c>
      <x:c r="I6861" s="4" t="n">
        <x:v>150</x:v>
      </x:c>
      <x:c r="J6861" s="4" t="n">
        <x:v>0.26</x:v>
      </x:c>
      <x:c r="K6861" s="4">
        <x:f>I6861*J6861</x:f>
      </x:c>
      <x:c r="L6861" s="4" t="n">
        <x:v>320.312</x:v>
      </x:c>
      <x:c r="M6861" s="5">
        <x:f>J6861/2.699*100</x:f>
      </x:c>
      <x:c r="N6861" s="6">
        <x:f>M6861*L6861/100</x:f>
      </x:c>
      <x:c r="O6861" s="6">
        <x:f>H6861-N6861</x:f>
      </x:c>
    </x:row>
    <x:row r="6862" spans="1:25">
      <x:c r="A6862" s="0" t="s">
        <x:v>111</x:v>
      </x:c>
      <x:c r="B6862" s="0" t="n">
        <x:v>3616</x:v>
      </x:c>
      <x:c r="C6862" s="0" t="s">
        <x:v>21</x:v>
      </x:c>
      <x:c r="D6862" s="0" t="s">
        <x:v>28</x:v>
      </x:c>
      <x:c r="E6862" s="0" t="s">
        <x:v>23</x:v>
      </x:c>
      <x:c r="F6862" s="0" t="s">
        <x:v>26</x:v>
      </x:c>
      <x:c r="G6862" s="0" t="n">
        <x:v>150</x:v>
      </x:c>
      <x:c r="H6862" s="4" t="n">
        <x:v>227.999</x:v>
      </x:c>
      <x:c r="I6862" s="4" t="n">
        <x:v>150</x:v>
      </x:c>
      <x:c r="J6862" s="4" t="n">
        <x:v>1.52</x:v>
      </x:c>
      <x:c r="K6862" s="4">
        <x:f>I6862*J6862</x:f>
      </x:c>
      <x:c r="L6862" s="4" t="n">
        <x:v>320.312</x:v>
      </x:c>
      <x:c r="M6862" s="5">
        <x:f>J6862/2.699*100</x:f>
      </x:c>
      <x:c r="N6862" s="6">
        <x:f>M6862*L6862/100</x:f>
      </x:c>
      <x:c r="O6862" s="6">
        <x:f>H6862-N6862</x:f>
      </x:c>
    </x:row>
    <x:row r="6863" spans="1:25">
      <x:c r="A6863" s="0" t="s">
        <x:v>104</x:v>
      </x:c>
      <x:c r="B6863" s="0" t="n">
        <x:v>3617</x:v>
      </x:c>
      <x:c r="C6863" s="0" t="s">
        <x:v>21</x:v>
      </x:c>
      <x:c r="D6863" s="0" t="s">
        <x:v>22</x:v>
      </x:c>
      <x:c r="E6863" s="0" t="s">
        <x:v>23</x:v>
      </x:c>
      <x:c r="F6863" s="0" t="s">
        <x:v>20</x:v>
      </x:c>
      <x:c r="G6863" s="0" t="n">
        <x:v>150</x:v>
      </x:c>
      <x:c r="H6863" s="4" t="n">
        <x:v>43.384</x:v>
      </x:c>
      <x:c r="I6863" s="4" t="n">
        <x:v>150</x:v>
      </x:c>
      <x:c r="J6863" s="4" t="n">
        <x:v>0.289</x:v>
      </x:c>
      <x:c r="K6863" s="4">
        <x:f>I6863*J6863</x:f>
      </x:c>
      <x:c r="L6863" s="4" t="n">
        <x:v>320.098</x:v>
      </x:c>
      <x:c r="M6863" s="5">
        <x:f>J6863/2.988*100</x:f>
      </x:c>
      <x:c r="N6863" s="6">
        <x:f>M6863*L6863/100</x:f>
      </x:c>
      <x:c r="O6863" s="6">
        <x:f>H6863-N6863</x:f>
      </x:c>
    </x:row>
    <x:row r="6864" spans="1:25">
      <x:c r="A6864" s="0" t="s">
        <x:v>104</x:v>
      </x:c>
      <x:c r="B6864" s="0" t="n">
        <x:v>3617</x:v>
      </x:c>
      <x:c r="C6864" s="0" t="s">
        <x:v>21</x:v>
      </x:c>
      <x:c r="D6864" s="0" t="s">
        <x:v>22</x:v>
      </x:c>
      <x:c r="E6864" s="0" t="s">
        <x:v>23</x:v>
      </x:c>
      <x:c r="F6864" s="0" t="s">
        <x:v>20</x:v>
      </x:c>
      <x:c r="G6864" s="0" t="n">
        <x:v>150</x:v>
      </x:c>
      <x:c r="H6864" s="4" t="n">
        <x:v>43.384</x:v>
      </x:c>
      <x:c r="I6864" s="4" t="n">
        <x:v>150</x:v>
      </x:c>
      <x:c r="J6864" s="4" t="n">
        <x:v>0.289</x:v>
      </x:c>
      <x:c r="K6864" s="4">
        <x:f>I6864*J6864</x:f>
      </x:c>
      <x:c r="L6864" s="4" t="n">
        <x:v>320.098</x:v>
      </x:c>
      <x:c r="M6864" s="5">
        <x:f>J6864/2.988*100</x:f>
      </x:c>
      <x:c r="N6864" s="6">
        <x:f>M6864*L6864/100</x:f>
      </x:c>
      <x:c r="O6864" s="6">
        <x:f>H6864-N6864</x:f>
      </x:c>
    </x:row>
    <x:row r="6865" spans="1:25">
      <x:c r="A6865" s="0" t="s">
        <x:v>104</x:v>
      </x:c>
      <x:c r="B6865" s="0" t="n">
        <x:v>3617</x:v>
      </x:c>
      <x:c r="C6865" s="0" t="s">
        <x:v>21</x:v>
      </x:c>
      <x:c r="D6865" s="0" t="s">
        <x:v>22</x:v>
      </x:c>
      <x:c r="E6865" s="0" t="s">
        <x:v>23</x:v>
      </x:c>
      <x:c r="F6865" s="0" t="s">
        <x:v>20</x:v>
      </x:c>
      <x:c r="G6865" s="0" t="n">
        <x:v>150</x:v>
      </x:c>
      <x:c r="H6865" s="4" t="n">
        <x:v>51.15</x:v>
      </x:c>
      <x:c r="I6865" s="4" t="n">
        <x:v>150</x:v>
      </x:c>
      <x:c r="J6865" s="4" t="n">
        <x:v>0.341</x:v>
      </x:c>
      <x:c r="K6865" s="4">
        <x:f>I6865*J6865</x:f>
      </x:c>
      <x:c r="L6865" s="4" t="n">
        <x:v>320.098</x:v>
      </x:c>
      <x:c r="M6865" s="5">
        <x:f>J6865/2.988*100</x:f>
      </x:c>
      <x:c r="N6865" s="6">
        <x:f>M6865*L6865/100</x:f>
      </x:c>
      <x:c r="O6865" s="6">
        <x:f>H6865-N6865</x:f>
      </x:c>
    </x:row>
    <x:row r="6866" spans="1:25">
      <x:c r="A6866" s="0" t="s">
        <x:v>104</x:v>
      </x:c>
      <x:c r="B6866" s="0" t="n">
        <x:v>3617</x:v>
      </x:c>
      <x:c r="C6866" s="0" t="s">
        <x:v>21</x:v>
      </x:c>
      <x:c r="D6866" s="0" t="s">
        <x:v>22</x:v>
      </x:c>
      <x:c r="E6866" s="0" t="s">
        <x:v>23</x:v>
      </x:c>
      <x:c r="F6866" s="0" t="s">
        <x:v>20</x:v>
      </x:c>
      <x:c r="G6866" s="0" t="n">
        <x:v>150</x:v>
      </x:c>
      <x:c r="H6866" s="4" t="n">
        <x:v>43.384</x:v>
      </x:c>
      <x:c r="I6866" s="4" t="n">
        <x:v>150</x:v>
      </x:c>
      <x:c r="J6866" s="4" t="n">
        <x:v>0.289</x:v>
      </x:c>
      <x:c r="K6866" s="4">
        <x:f>I6866*J6866</x:f>
      </x:c>
      <x:c r="L6866" s="4" t="n">
        <x:v>320.098</x:v>
      </x:c>
      <x:c r="M6866" s="5">
        <x:f>J6866/2.988*100</x:f>
      </x:c>
      <x:c r="N6866" s="6">
        <x:f>M6866*L6866/100</x:f>
      </x:c>
      <x:c r="O6866" s="6">
        <x:f>H6866-N6866</x:f>
      </x:c>
    </x:row>
    <x:row r="6867" spans="1:25">
      <x:c r="A6867" s="0" t="s">
        <x:v>104</x:v>
      </x:c>
      <x:c r="B6867" s="0" t="n">
        <x:v>3617</x:v>
      </x:c>
      <x:c r="C6867" s="0" t="s">
        <x:v>21</x:v>
      </x:c>
      <x:c r="D6867" s="0" t="s">
        <x:v>28</x:v>
      </x:c>
      <x:c r="E6867" s="0" t="s">
        <x:v>19</x:v>
      </x:c>
      <x:c r="F6867" s="0" t="s">
        <x:v>26</x:v>
      </x:c>
      <x:c r="G6867" s="0" t="n">
        <x:v>150</x:v>
      </x:c>
      <x:c r="H6867" s="4" t="n">
        <x:v>39.01</x:v>
      </x:c>
      <x:c r="I6867" s="4" t="n">
        <x:v>150</x:v>
      </x:c>
      <x:c r="J6867" s="4" t="n">
        <x:v>0.26</x:v>
      </x:c>
      <x:c r="K6867" s="4">
        <x:f>I6867*J6867</x:f>
      </x:c>
      <x:c r="L6867" s="4" t="n">
        <x:v>320.098</x:v>
      </x:c>
      <x:c r="M6867" s="5">
        <x:f>J6867/2.988*100</x:f>
      </x:c>
      <x:c r="N6867" s="6">
        <x:f>M6867*L6867/100</x:f>
      </x:c>
      <x:c r="O6867" s="6">
        <x:f>H6867-N6867</x:f>
      </x:c>
    </x:row>
    <x:row r="6868" spans="1:25">
      <x:c r="A6868" s="0" t="s">
        <x:v>104</x:v>
      </x:c>
      <x:c r="B6868" s="0" t="n">
        <x:v>3617</x:v>
      </x:c>
      <x:c r="C6868" s="0" t="s">
        <x:v>21</x:v>
      </x:c>
      <x:c r="D6868" s="0" t="s">
        <x:v>28</x:v>
      </x:c>
      <x:c r="E6868" s="0" t="s">
        <x:v>23</x:v>
      </x:c>
      <x:c r="F6868" s="0" t="s">
        <x:v>26</x:v>
      </x:c>
      <x:c r="G6868" s="0" t="n">
        <x:v>150</x:v>
      </x:c>
      <x:c r="H6868" s="4" t="n">
        <x:v>227.999</x:v>
      </x:c>
      <x:c r="I6868" s="4" t="n">
        <x:v>150</x:v>
      </x:c>
      <x:c r="J6868" s="4" t="n">
        <x:v>1.52</x:v>
      </x:c>
      <x:c r="K6868" s="4">
        <x:f>I6868*J6868</x:f>
      </x:c>
      <x:c r="L6868" s="4" t="n">
        <x:v>320.098</x:v>
      </x:c>
      <x:c r="M6868" s="5">
        <x:f>J6868/2.988*100</x:f>
      </x:c>
      <x:c r="N6868" s="6">
        <x:f>M6868*L6868/100</x:f>
      </x:c>
      <x:c r="O6868" s="6">
        <x:f>H6868-N6868</x:f>
      </x:c>
    </x:row>
    <x:row r="6869" spans="1:25">
      <x:c r="A6869" s="0" t="s">
        <x:v>119</x:v>
      </x:c>
      <x:c r="B6869" s="0" t="n">
        <x:v>3621</x:v>
      </x:c>
      <x:c r="C6869" s="0" t="s">
        <x:v>21</x:v>
      </x:c>
      <x:c r="D6869" s="0" t="s">
        <x:v>33</x:v>
      </x:c>
      <x:c r="E6869" s="0" t="s">
        <x:v>34</x:v>
      </x:c>
      <x:c r="F6869" s="0" t="s">
        <x:v>20</x:v>
      </x:c>
      <x:c r="G6869" s="0" t="n">
        <x:v>173</x:v>
      </x:c>
      <x:c r="H6869" s="4" t="n">
        <x:v>46.018</x:v>
      </x:c>
      <x:c r="I6869" s="4" t="n">
        <x:v>173</x:v>
      </x:c>
      <x:c r="J6869" s="4" t="n">
        <x:v>0.266</x:v>
      </x:c>
      <x:c r="K6869" s="4">
        <x:f>I6869*J6869</x:f>
      </x:c>
      <x:c r="L6869" s="4" t="n">
        <x:v>239.807</x:v>
      </x:c>
      <x:c r="M6869" s="5">
        <x:f>J6869/1.475*100</x:f>
      </x:c>
      <x:c r="N6869" s="6">
        <x:f>M6869*L6869/100</x:f>
      </x:c>
      <x:c r="O6869" s="6">
        <x:f>H6869-N6869</x:f>
      </x:c>
    </x:row>
    <x:row r="6870" spans="1:25">
      <x:c r="A6870" s="0" t="s">
        <x:v>119</x:v>
      </x:c>
      <x:c r="B6870" s="0" t="n">
        <x:v>3621</x:v>
      </x:c>
      <x:c r="C6870" s="0" t="s">
        <x:v>21</x:v>
      </x:c>
      <x:c r="D6870" s="0" t="s">
        <x:v>22</x:v>
      </x:c>
      <x:c r="E6870" s="0" t="s">
        <x:v>35</x:v>
      </x:c>
      <x:c r="F6870" s="0" t="s">
        <x:v>20</x:v>
      </x:c>
      <x:c r="G6870" s="0" t="n">
        <x:v>173</x:v>
      </x:c>
      <x:c r="H6870" s="4" t="n">
        <x:v>50.4</x:v>
      </x:c>
      <x:c r="I6870" s="4" t="n">
        <x:v>173</x:v>
      </x:c>
      <x:c r="J6870" s="4" t="n">
        <x:v>0.291</x:v>
      </x:c>
      <x:c r="K6870" s="4">
        <x:f>I6870*J6870</x:f>
      </x:c>
      <x:c r="L6870" s="4" t="n">
        <x:v>239.807</x:v>
      </x:c>
      <x:c r="M6870" s="5">
        <x:f>J6870/1.475*100</x:f>
      </x:c>
      <x:c r="N6870" s="6">
        <x:f>M6870*L6870/100</x:f>
      </x:c>
      <x:c r="O6870" s="6">
        <x:f>H6870-N6870</x:f>
      </x:c>
    </x:row>
    <x:row r="6871" spans="1:25">
      <x:c r="A6871" s="0" t="s">
        <x:v>119</x:v>
      </x:c>
      <x:c r="B6871" s="0" t="n">
        <x:v>3621</x:v>
      </x:c>
      <x:c r="C6871" s="0" t="s">
        <x:v>21</x:v>
      </x:c>
      <x:c r="D6871" s="0" t="s">
        <x:v>33</x:v>
      </x:c>
      <x:c r="E6871" s="0" t="s">
        <x:v>34</x:v>
      </x:c>
      <x:c r="F6871" s="0" t="s">
        <x:v>26</x:v>
      </x:c>
      <x:c r="G6871" s="0" t="n">
        <x:v>173</x:v>
      </x:c>
      <x:c r="H6871" s="4" t="n">
        <x:v>13.499</x:v>
      </x:c>
      <x:c r="I6871" s="4" t="n">
        <x:v>173</x:v>
      </x:c>
      <x:c r="J6871" s="4" t="n">
        <x:v>0.078</x:v>
      </x:c>
      <x:c r="K6871" s="4">
        <x:f>I6871*J6871</x:f>
      </x:c>
      <x:c r="L6871" s="4" t="n">
        <x:v>239.807</x:v>
      </x:c>
      <x:c r="M6871" s="5">
        <x:f>J6871/1.475*100</x:f>
      </x:c>
      <x:c r="N6871" s="6">
        <x:f>M6871*L6871/100</x:f>
      </x:c>
      <x:c r="O6871" s="6">
        <x:f>H6871-N6871</x:f>
      </x:c>
    </x:row>
    <x:row r="6872" spans="1:25">
      <x:c r="A6872" s="0" t="s">
        <x:v>119</x:v>
      </x:c>
      <x:c r="B6872" s="0" t="n">
        <x:v>3621</x:v>
      </x:c>
      <x:c r="C6872" s="0" t="s">
        <x:v>21</x:v>
      </x:c>
      <x:c r="D6872" s="0" t="s">
        <x:v>36</x:v>
      </x:c>
      <x:c r="E6872" s="0" t="s">
        <x:v>37</x:v>
      </x:c>
      <x:c r="F6872" s="0" t="s">
        <x:v>26</x:v>
      </x:c>
      <x:c r="G6872" s="0" t="n">
        <x:v>173</x:v>
      </x:c>
      <x:c r="H6872" s="4" t="n">
        <x:v>72.666</x:v>
      </x:c>
      <x:c r="I6872" s="4" t="n">
        <x:v>173</x:v>
      </x:c>
      <x:c r="J6872" s="4" t="n">
        <x:v>0.42</x:v>
      </x:c>
      <x:c r="K6872" s="4">
        <x:f>I6872*J6872</x:f>
      </x:c>
      <x:c r="L6872" s="4" t="n">
        <x:v>239.807</x:v>
      </x:c>
      <x:c r="M6872" s="5">
        <x:f>J6872/1.475*100</x:f>
      </x:c>
      <x:c r="N6872" s="6">
        <x:f>M6872*L6872/100</x:f>
      </x:c>
      <x:c r="O6872" s="6">
        <x:f>H6872-N6872</x:f>
      </x:c>
    </x:row>
    <x:row r="6873" spans="1:25">
      <x:c r="A6873" s="0" t="s">
        <x:v>119</x:v>
      </x:c>
      <x:c r="B6873" s="0" t="n">
        <x:v>3621</x:v>
      </x:c>
      <x:c r="C6873" s="0" t="s">
        <x:v>21</x:v>
      </x:c>
      <x:c r="D6873" s="0" t="s">
        <x:v>36</x:v>
      </x:c>
      <x:c r="E6873" s="0" t="s">
        <x:v>38</x:v>
      </x:c>
      <x:c r="F6873" s="0" t="s">
        <x:v>26</x:v>
      </x:c>
      <x:c r="G6873" s="0" t="n">
        <x:v>173</x:v>
      </x:c>
      <x:c r="H6873" s="4" t="n">
        <x:v>72.66</x:v>
      </x:c>
      <x:c r="I6873" s="4" t="n">
        <x:v>173</x:v>
      </x:c>
      <x:c r="J6873" s="4" t="n">
        <x:v>0.42</x:v>
      </x:c>
      <x:c r="K6873" s="4">
        <x:f>I6873*J6873</x:f>
      </x:c>
      <x:c r="L6873" s="4" t="n">
        <x:v>239.807</x:v>
      </x:c>
      <x:c r="M6873" s="5">
        <x:f>J6873/1.475*100</x:f>
      </x:c>
      <x:c r="N6873" s="6">
        <x:f>M6873*L6873/100</x:f>
      </x:c>
      <x:c r="O6873" s="6">
        <x:f>H6873-N6873</x:f>
      </x:c>
    </x:row>
    <x:row r="6874" spans="1:25">
      <x:c r="A6874" s="0" t="s">
        <x:v>107</x:v>
      </x:c>
      <x:c r="B6874" s="0" t="n">
        <x:v>3622</x:v>
      </x:c>
      <x:c r="C6874" s="0" t="s">
        <x:v>21</x:v>
      </x:c>
      <x:c r="D6874" s="0" t="s">
        <x:v>33</x:v>
      </x:c>
      <x:c r="E6874" s="0" t="s">
        <x:v>73</x:v>
      </x:c>
      <x:c r="F6874" s="0" t="s">
        <x:v>20</x:v>
      </x:c>
      <x:c r="G6874" s="0" t="n">
        <x:v>173</x:v>
      </x:c>
      <x:c r="H6874" s="4" t="n">
        <x:v>46.018</x:v>
      </x:c>
      <x:c r="I6874" s="4" t="n">
        <x:v>173</x:v>
      </x:c>
      <x:c r="J6874" s="4" t="n">
        <x:v>0.266</x:v>
      </x:c>
      <x:c r="K6874" s="4">
        <x:f>I6874*J6874</x:f>
      </x:c>
      <x:c r="L6874" s="4" t="n">
        <x:v>145.103</x:v>
      </x:c>
      <x:c r="M6874" s="5">
        <x:f>J6874/2.057*100</x:f>
      </x:c>
      <x:c r="N6874" s="6">
        <x:f>M6874*L6874/100</x:f>
      </x:c>
      <x:c r="O6874" s="6">
        <x:f>H6874-N6874</x:f>
      </x:c>
    </x:row>
    <x:row r="6875" spans="1:25">
      <x:c r="A6875" s="0" t="s">
        <x:v>107</x:v>
      </x:c>
      <x:c r="B6875" s="0" t="n">
        <x:v>3622</x:v>
      </x:c>
      <x:c r="C6875" s="0" t="s">
        <x:v>21</x:v>
      </x:c>
      <x:c r="D6875" s="0" t="s">
        <x:v>22</x:v>
      </x:c>
      <x:c r="E6875" s="0" t="s">
        <x:v>74</x:v>
      </x:c>
      <x:c r="F6875" s="0" t="s">
        <x:v>20</x:v>
      </x:c>
      <x:c r="G6875" s="0" t="n">
        <x:v>173</x:v>
      </x:c>
      <x:c r="H6875" s="4" t="n">
        <x:v>50.4</x:v>
      </x:c>
      <x:c r="I6875" s="4" t="n">
        <x:v>173</x:v>
      </x:c>
      <x:c r="J6875" s="4" t="n">
        <x:v>0.291</x:v>
      </x:c>
      <x:c r="K6875" s="4">
        <x:f>I6875*J6875</x:f>
      </x:c>
      <x:c r="L6875" s="4" t="n">
        <x:v>145.103</x:v>
      </x:c>
      <x:c r="M6875" s="5">
        <x:f>J6875/2.057*100</x:f>
      </x:c>
      <x:c r="N6875" s="6">
        <x:f>M6875*L6875/100</x:f>
      </x:c>
      <x:c r="O6875" s="6">
        <x:f>H6875-N6875</x:f>
      </x:c>
    </x:row>
    <x:row r="6876" spans="1:25">
      <x:c r="A6876" s="0" t="s">
        <x:v>107</x:v>
      </x:c>
      <x:c r="B6876" s="0" t="n">
        <x:v>3622</x:v>
      </x:c>
      <x:c r="C6876" s="0" t="s">
        <x:v>21</x:v>
      </x:c>
      <x:c r="D6876" s="0" t="s">
        <x:v>22</x:v>
      </x:c>
      <x:c r="E6876" s="0" t="s">
        <x:v>74</x:v>
      </x:c>
      <x:c r="F6876" s="0" t="s">
        <x:v>20</x:v>
      </x:c>
      <x:c r="G6876" s="0" t="n">
        <x:v>173</x:v>
      </x:c>
      <x:c r="H6876" s="4" t="n">
        <x:v>50.4</x:v>
      </x:c>
      <x:c r="I6876" s="4" t="n">
        <x:v>173</x:v>
      </x:c>
      <x:c r="J6876" s="4" t="n">
        <x:v>0.291</x:v>
      </x:c>
      <x:c r="K6876" s="4">
        <x:f>I6876*J6876</x:f>
      </x:c>
      <x:c r="L6876" s="4" t="n">
        <x:v>145.103</x:v>
      </x:c>
      <x:c r="M6876" s="5">
        <x:f>J6876/2.057*100</x:f>
      </x:c>
      <x:c r="N6876" s="6">
        <x:f>M6876*L6876/100</x:f>
      </x:c>
      <x:c r="O6876" s="6">
        <x:f>H6876-N6876</x:f>
      </x:c>
    </x:row>
    <x:row r="6877" spans="1:25">
      <x:c r="A6877" s="0" t="s">
        <x:v>107</x:v>
      </x:c>
      <x:c r="B6877" s="0" t="n">
        <x:v>3622</x:v>
      </x:c>
      <x:c r="C6877" s="0" t="s">
        <x:v>21</x:v>
      </x:c>
      <x:c r="D6877" s="0" t="s">
        <x:v>22</x:v>
      </x:c>
      <x:c r="E6877" s="0" t="s">
        <x:v>74</x:v>
      </x:c>
      <x:c r="F6877" s="0" t="s">
        <x:v>20</x:v>
      </x:c>
      <x:c r="G6877" s="0" t="n">
        <x:v>173</x:v>
      </x:c>
      <x:c r="H6877" s="4" t="n">
        <x:v>50.4</x:v>
      </x:c>
      <x:c r="I6877" s="4" t="n">
        <x:v>173</x:v>
      </x:c>
      <x:c r="J6877" s="4" t="n">
        <x:v>0.291</x:v>
      </x:c>
      <x:c r="K6877" s="4">
        <x:f>I6877*J6877</x:f>
      </x:c>
      <x:c r="L6877" s="4" t="n">
        <x:v>145.103</x:v>
      </x:c>
      <x:c r="M6877" s="5">
        <x:f>J6877/2.057*100</x:f>
      </x:c>
      <x:c r="N6877" s="6">
        <x:f>M6877*L6877/100</x:f>
      </x:c>
      <x:c r="O6877" s="6">
        <x:f>H6877-N6877</x:f>
      </x:c>
    </x:row>
    <x:row r="6878" spans="1:25">
      <x:c r="A6878" s="0" t="s">
        <x:v>107</x:v>
      </x:c>
      <x:c r="B6878" s="0" t="n">
        <x:v>3622</x:v>
      </x:c>
      <x:c r="C6878" s="0" t="s">
        <x:v>21</x:v>
      </x:c>
      <x:c r="D6878" s="0" t="s">
        <x:v>33</x:v>
      </x:c>
      <x:c r="E6878" s="0" t="s">
        <x:v>73</x:v>
      </x:c>
      <x:c r="F6878" s="0" t="s">
        <x:v>26</x:v>
      </x:c>
      <x:c r="G6878" s="0" t="n">
        <x:v>173</x:v>
      </x:c>
      <x:c r="H6878" s="4" t="n">
        <x:v>13.498</x:v>
      </x:c>
      <x:c r="I6878" s="4" t="n">
        <x:v>173</x:v>
      </x:c>
      <x:c r="J6878" s="4" t="n">
        <x:v>0.078</x:v>
      </x:c>
      <x:c r="K6878" s="4">
        <x:f>I6878*J6878</x:f>
      </x:c>
      <x:c r="L6878" s="4" t="n">
        <x:v>145.103</x:v>
      </x:c>
      <x:c r="M6878" s="5">
        <x:f>J6878/2.057*100</x:f>
      </x:c>
      <x:c r="N6878" s="6">
        <x:f>M6878*L6878/100</x:f>
      </x:c>
      <x:c r="O6878" s="6">
        <x:f>H6878-N6878</x:f>
      </x:c>
    </x:row>
    <x:row r="6879" spans="1:25">
      <x:c r="A6879" s="0" t="s">
        <x:v>107</x:v>
      </x:c>
      <x:c r="B6879" s="0" t="n">
        <x:v>3622</x:v>
      </x:c>
      <x:c r="C6879" s="0" t="s">
        <x:v>21</x:v>
      </x:c>
      <x:c r="D6879" s="0" t="s">
        <x:v>36</x:v>
      </x:c>
      <x:c r="E6879" s="0" t="s">
        <x:v>75</x:v>
      </x:c>
      <x:c r="F6879" s="0" t="s">
        <x:v>26</x:v>
      </x:c>
      <x:c r="G6879" s="0" t="n">
        <x:v>173</x:v>
      </x:c>
      <x:c r="H6879" s="4" t="n">
        <x:v>72.66</x:v>
      </x:c>
      <x:c r="I6879" s="4" t="n">
        <x:v>173</x:v>
      </x:c>
      <x:c r="J6879" s="4" t="n">
        <x:v>0.42</x:v>
      </x:c>
      <x:c r="K6879" s="4">
        <x:f>I6879*J6879</x:f>
      </x:c>
      <x:c r="L6879" s="4" t="n">
        <x:v>145.103</x:v>
      </x:c>
      <x:c r="M6879" s="5">
        <x:f>J6879/2.057*100</x:f>
      </x:c>
      <x:c r="N6879" s="6">
        <x:f>M6879*L6879/100</x:f>
      </x:c>
      <x:c r="O6879" s="6">
        <x:f>H6879-N6879</x:f>
      </x:c>
    </x:row>
    <x:row r="6880" spans="1:25">
      <x:c r="A6880" s="0" t="s">
        <x:v>107</x:v>
      </x:c>
      <x:c r="B6880" s="0" t="n">
        <x:v>3622</x:v>
      </x:c>
      <x:c r="C6880" s="0" t="s">
        <x:v>21</x:v>
      </x:c>
      <x:c r="D6880" s="0" t="s">
        <x:v>36</x:v>
      </x:c>
      <x:c r="E6880" s="0" t="s">
        <x:v>76</x:v>
      </x:c>
      <x:c r="F6880" s="0" t="s">
        <x:v>26</x:v>
      </x:c>
      <x:c r="G6880" s="0" t="n">
        <x:v>173</x:v>
      </x:c>
      <x:c r="H6880" s="4" t="n">
        <x:v>72.66</x:v>
      </x:c>
      <x:c r="I6880" s="4" t="n">
        <x:v>173</x:v>
      </x:c>
      <x:c r="J6880" s="4" t="n">
        <x:v>0.42</x:v>
      </x:c>
      <x:c r="K6880" s="4">
        <x:f>I6880*J6880</x:f>
      </x:c>
      <x:c r="L6880" s="4" t="n">
        <x:v>145.103</x:v>
      </x:c>
      <x:c r="M6880" s="5">
        <x:f>J6880/2.057*100</x:f>
      </x:c>
      <x:c r="N6880" s="6">
        <x:f>M6880*L6880/100</x:f>
      </x:c>
      <x:c r="O6880" s="6">
        <x:f>H6880-N6880</x:f>
      </x:c>
    </x:row>
    <x:row r="6881" spans="1:25">
      <x:c r="A6881" s="0" t="s">
        <x:v>120</x:v>
      </x:c>
      <x:c r="B6881" s="0" t="n">
        <x:v>3623</x:v>
      </x:c>
      <x:c r="C6881" s="0" t="s">
        <x:v>21</x:v>
      </x:c>
      <x:c r="D6881" s="0" t="s">
        <x:v>22</x:v>
      </x:c>
      <x:c r="E6881" s="0" t="s">
        <x:v>74</x:v>
      </x:c>
      <x:c r="F6881" s="0" t="s">
        <x:v>20</x:v>
      </x:c>
      <x:c r="G6881" s="0" t="n">
        <x:v>173</x:v>
      </x:c>
      <x:c r="H6881" s="4" t="n">
        <x:v>38.752</x:v>
      </x:c>
      <x:c r="I6881" s="4" t="n">
        <x:v>173</x:v>
      </x:c>
      <x:c r="J6881" s="4" t="n">
        <x:v>0.224</x:v>
      </x:c>
      <x:c r="K6881" s="4">
        <x:f>I6881*J6881</x:f>
      </x:c>
      <x:c r="L6881" s="4" t="n">
        <x:v>243.221</x:v>
      </x:c>
      <x:c r="M6881" s="5">
        <x:f>J6881/1.408*100</x:f>
      </x:c>
      <x:c r="N6881" s="6">
        <x:f>M6881*L6881/100</x:f>
      </x:c>
      <x:c r="O6881" s="6">
        <x:f>H6881-N6881</x:f>
      </x:c>
    </x:row>
    <x:row r="6882" spans="1:25">
      <x:c r="A6882" s="0" t="s">
        <x:v>120</x:v>
      </x:c>
      <x:c r="B6882" s="0" t="n">
        <x:v>3623</x:v>
      </x:c>
      <x:c r="C6882" s="0" t="s">
        <x:v>21</x:v>
      </x:c>
      <x:c r="D6882" s="0" t="s">
        <x:v>33</x:v>
      </x:c>
      <x:c r="E6882" s="0" t="s">
        <x:v>73</x:v>
      </x:c>
      <x:c r="F6882" s="0" t="s">
        <x:v>20</x:v>
      </x:c>
      <x:c r="G6882" s="0" t="n">
        <x:v>173</x:v>
      </x:c>
      <x:c r="H6882" s="4" t="n">
        <x:v>46.018</x:v>
      </x:c>
      <x:c r="I6882" s="4" t="n">
        <x:v>173</x:v>
      </x:c>
      <x:c r="J6882" s="4" t="n">
        <x:v>0.266</x:v>
      </x:c>
      <x:c r="K6882" s="4">
        <x:f>I6882*J6882</x:f>
      </x:c>
      <x:c r="L6882" s="4" t="n">
        <x:v>243.221</x:v>
      </x:c>
      <x:c r="M6882" s="5">
        <x:f>J6882/1.408*100</x:f>
      </x:c>
      <x:c r="N6882" s="6">
        <x:f>M6882*L6882/100</x:f>
      </x:c>
      <x:c r="O6882" s="6">
        <x:f>H6882-N6882</x:f>
      </x:c>
    </x:row>
    <x:row r="6883" spans="1:25">
      <x:c r="A6883" s="0" t="s">
        <x:v>120</x:v>
      </x:c>
      <x:c r="B6883" s="0" t="n">
        <x:v>3623</x:v>
      </x:c>
      <x:c r="C6883" s="0" t="s">
        <x:v>21</x:v>
      </x:c>
      <x:c r="D6883" s="0" t="s">
        <x:v>33</x:v>
      </x:c>
      <x:c r="E6883" s="0" t="s">
        <x:v>73</x:v>
      </x:c>
      <x:c r="F6883" s="0" t="s">
        <x:v>26</x:v>
      </x:c>
      <x:c r="G6883" s="0" t="n">
        <x:v>173</x:v>
      </x:c>
      <x:c r="H6883" s="4" t="n">
        <x:v>13.495</x:v>
      </x:c>
      <x:c r="I6883" s="4" t="n">
        <x:v>173</x:v>
      </x:c>
      <x:c r="J6883" s="4" t="n">
        <x:v>0.078</x:v>
      </x:c>
      <x:c r="K6883" s="4">
        <x:f>I6883*J6883</x:f>
      </x:c>
      <x:c r="L6883" s="4" t="n">
        <x:v>243.221</x:v>
      </x:c>
      <x:c r="M6883" s="5">
        <x:f>J6883/1.408*100</x:f>
      </x:c>
      <x:c r="N6883" s="6">
        <x:f>M6883*L6883/100</x:f>
      </x:c>
      <x:c r="O6883" s="6">
        <x:f>H6883-N6883</x:f>
      </x:c>
    </x:row>
    <x:row r="6884" spans="1:25">
      <x:c r="A6884" s="0" t="s">
        <x:v>120</x:v>
      </x:c>
      <x:c r="B6884" s="0" t="n">
        <x:v>3623</x:v>
      </x:c>
      <x:c r="C6884" s="0" t="s">
        <x:v>21</x:v>
      </x:c>
      <x:c r="D6884" s="0" t="s">
        <x:v>36</x:v>
      </x:c>
      <x:c r="E6884" s="0" t="s">
        <x:v>75</x:v>
      </x:c>
      <x:c r="F6884" s="0" t="s">
        <x:v>26</x:v>
      </x:c>
      <x:c r="G6884" s="0" t="n">
        <x:v>173</x:v>
      </x:c>
      <x:c r="H6884" s="4" t="n">
        <x:v>72.661</x:v>
      </x:c>
      <x:c r="I6884" s="4" t="n">
        <x:v>173</x:v>
      </x:c>
      <x:c r="J6884" s="4" t="n">
        <x:v>0.42</x:v>
      </x:c>
      <x:c r="K6884" s="4">
        <x:f>I6884*J6884</x:f>
      </x:c>
      <x:c r="L6884" s="4" t="n">
        <x:v>243.221</x:v>
      </x:c>
      <x:c r="M6884" s="5">
        <x:f>J6884/1.408*100</x:f>
      </x:c>
      <x:c r="N6884" s="6">
        <x:f>M6884*L6884/100</x:f>
      </x:c>
      <x:c r="O6884" s="6">
        <x:f>H6884-N6884</x:f>
      </x:c>
    </x:row>
    <x:row r="6885" spans="1:25">
      <x:c r="A6885" s="0" t="s">
        <x:v>120</x:v>
      </x:c>
      <x:c r="B6885" s="0" t="n">
        <x:v>3623</x:v>
      </x:c>
      <x:c r="C6885" s="0" t="s">
        <x:v>21</x:v>
      </x:c>
      <x:c r="D6885" s="0" t="s">
        <x:v>36</x:v>
      </x:c>
      <x:c r="E6885" s="0" t="s">
        <x:v>76</x:v>
      </x:c>
      <x:c r="F6885" s="0" t="s">
        <x:v>26</x:v>
      </x:c>
      <x:c r="G6885" s="0" t="n">
        <x:v>173</x:v>
      </x:c>
      <x:c r="H6885" s="4" t="n">
        <x:v>72.66</x:v>
      </x:c>
      <x:c r="I6885" s="4" t="n">
        <x:v>173</x:v>
      </x:c>
      <x:c r="J6885" s="4" t="n">
        <x:v>0.42</x:v>
      </x:c>
      <x:c r="K6885" s="4">
        <x:f>I6885*J6885</x:f>
      </x:c>
      <x:c r="L6885" s="4" t="n">
        <x:v>243.221</x:v>
      </x:c>
      <x:c r="M6885" s="5">
        <x:f>J6885/1.408*100</x:f>
      </x:c>
      <x:c r="N6885" s="6">
        <x:f>M6885*L6885/100</x:f>
      </x:c>
      <x:c r="O6885" s="6">
        <x:f>H6885-N6885</x:f>
      </x:c>
    </x:row>
    <x:row r="6886" spans="1:25">
      <x:c r="A6886" s="0" t="s">
        <x:v>101</x:v>
      </x:c>
      <x:c r="B6886" s="0" t="n">
        <x:v>3629</x:v>
      </x:c>
      <x:c r="C6886" s="0" t="s">
        <x:v>21</x:v>
      </x:c>
      <x:c r="D6886" s="0" t="s">
        <x:v>22</x:v>
      </x:c>
      <x:c r="E6886" s="0" t="s">
        <x:v>23</x:v>
      </x:c>
      <x:c r="F6886" s="0" t="s">
        <x:v>20</x:v>
      </x:c>
      <x:c r="G6886" s="0" t="n">
        <x:v>150</x:v>
      </x:c>
      <x:c r="H6886" s="4" t="n">
        <x:v>3.41</x:v>
      </x:c>
      <x:c r="I6886" s="4" t="n">
        <x:v>150</x:v>
      </x:c>
      <x:c r="J6886" s="4" t="n">
        <x:v>0.023</x:v>
      </x:c>
      <x:c r="K6886" s="4">
        <x:f>I6886*J6886</x:f>
      </x:c>
      <x:c r="L6886" s="4" t="n">
        <x:v>330.416</x:v>
      </x:c>
      <x:c r="M6886" s="5">
        <x:f>J6886/2.722*100</x:f>
      </x:c>
      <x:c r="N6886" s="6">
        <x:f>M6886*L6886/100</x:f>
      </x:c>
      <x:c r="O6886" s="6">
        <x:f>H6886-N6886</x:f>
      </x:c>
    </x:row>
    <x:row r="6887" spans="1:25">
      <x:c r="A6887" s="0" t="s">
        <x:v>101</x:v>
      </x:c>
      <x:c r="B6887" s="0" t="n">
        <x:v>3629</x:v>
      </x:c>
      <x:c r="C6887" s="0" t="s">
        <x:v>21</x:v>
      </x:c>
      <x:c r="D6887" s="0" t="s">
        <x:v>22</x:v>
      </x:c>
      <x:c r="E6887" s="0" t="s">
        <x:v>23</x:v>
      </x:c>
      <x:c r="F6887" s="0" t="s">
        <x:v>20</x:v>
      </x:c>
      <x:c r="G6887" s="0" t="n">
        <x:v>150</x:v>
      </x:c>
      <x:c r="H6887" s="4" t="n">
        <x:v>43.384</x:v>
      </x:c>
      <x:c r="I6887" s="4" t="n">
        <x:v>150</x:v>
      </x:c>
      <x:c r="J6887" s="4" t="n">
        <x:v>0.289</x:v>
      </x:c>
      <x:c r="K6887" s="4">
        <x:f>I6887*J6887</x:f>
      </x:c>
      <x:c r="L6887" s="4" t="n">
        <x:v>330.416</x:v>
      </x:c>
      <x:c r="M6887" s="5">
        <x:f>J6887/2.722*100</x:f>
      </x:c>
      <x:c r="N6887" s="6">
        <x:f>M6887*L6887/100</x:f>
      </x:c>
      <x:c r="O6887" s="6">
        <x:f>H6887-N6887</x:f>
      </x:c>
    </x:row>
    <x:row r="6888" spans="1:25">
      <x:c r="A6888" s="0" t="s">
        <x:v>101</x:v>
      </x:c>
      <x:c r="B6888" s="0" t="n">
        <x:v>3629</x:v>
      </x:c>
      <x:c r="C6888" s="0" t="s">
        <x:v>21</x:v>
      </x:c>
      <x:c r="D6888" s="0" t="s">
        <x:v>22</x:v>
      </x:c>
      <x:c r="E6888" s="0" t="s">
        <x:v>23</x:v>
      </x:c>
      <x:c r="F6888" s="0" t="s">
        <x:v>20</x:v>
      </x:c>
      <x:c r="G6888" s="0" t="n">
        <x:v>150</x:v>
      </x:c>
      <x:c r="H6888" s="4" t="n">
        <x:v>43.384</x:v>
      </x:c>
      <x:c r="I6888" s="4" t="n">
        <x:v>150</x:v>
      </x:c>
      <x:c r="J6888" s="4" t="n">
        <x:v>0.289</x:v>
      </x:c>
      <x:c r="K6888" s="4">
        <x:f>I6888*J6888</x:f>
      </x:c>
      <x:c r="L6888" s="4" t="n">
        <x:v>330.416</x:v>
      </x:c>
      <x:c r="M6888" s="5">
        <x:f>J6888/2.722*100</x:f>
      </x:c>
      <x:c r="N6888" s="6">
        <x:f>M6888*L6888/100</x:f>
      </x:c>
      <x:c r="O6888" s="6">
        <x:f>H6888-N6888</x:f>
      </x:c>
    </x:row>
    <x:row r="6889" spans="1:25">
      <x:c r="A6889" s="0" t="s">
        <x:v>101</x:v>
      </x:c>
      <x:c r="B6889" s="0" t="n">
        <x:v>3629</x:v>
      </x:c>
      <x:c r="C6889" s="0" t="s">
        <x:v>21</x:v>
      </x:c>
      <x:c r="D6889" s="0" t="s">
        <x:v>22</x:v>
      </x:c>
      <x:c r="E6889" s="0" t="s">
        <x:v>23</x:v>
      </x:c>
      <x:c r="F6889" s="0" t="s">
        <x:v>20</x:v>
      </x:c>
      <x:c r="G6889" s="0" t="n">
        <x:v>150</x:v>
      </x:c>
      <x:c r="H6889" s="4" t="n">
        <x:v>51.15</x:v>
      </x:c>
      <x:c r="I6889" s="4" t="n">
        <x:v>150</x:v>
      </x:c>
      <x:c r="J6889" s="4" t="n">
        <x:v>0.341</x:v>
      </x:c>
      <x:c r="K6889" s="4">
        <x:f>I6889*J6889</x:f>
      </x:c>
      <x:c r="L6889" s="4" t="n">
        <x:v>330.416</x:v>
      </x:c>
      <x:c r="M6889" s="5">
        <x:f>J6889/2.722*100</x:f>
      </x:c>
      <x:c r="N6889" s="6">
        <x:f>M6889*L6889/100</x:f>
      </x:c>
      <x:c r="O6889" s="6">
        <x:f>H6889-N6889</x:f>
      </x:c>
    </x:row>
    <x:row r="6890" spans="1:25">
      <x:c r="A6890" s="0" t="s">
        <x:v>101</x:v>
      </x:c>
      <x:c r="B6890" s="0" t="n">
        <x:v>3629</x:v>
      </x:c>
      <x:c r="C6890" s="0" t="s">
        <x:v>21</x:v>
      </x:c>
      <x:c r="D6890" s="0" t="s">
        <x:v>28</x:v>
      </x:c>
      <x:c r="E6890" s="0" t="s">
        <x:v>19</x:v>
      </x:c>
      <x:c r="F6890" s="0" t="s">
        <x:v>26</x:v>
      </x:c>
      <x:c r="G6890" s="0" t="n">
        <x:v>150</x:v>
      </x:c>
      <x:c r="H6890" s="4" t="n">
        <x:v>39.006</x:v>
      </x:c>
      <x:c r="I6890" s="4" t="n">
        <x:v>150</x:v>
      </x:c>
      <x:c r="J6890" s="4" t="n">
        <x:v>0.26</x:v>
      </x:c>
      <x:c r="K6890" s="4">
        <x:f>I6890*J6890</x:f>
      </x:c>
      <x:c r="L6890" s="4" t="n">
        <x:v>330.416</x:v>
      </x:c>
      <x:c r="M6890" s="5">
        <x:f>J6890/2.722*100</x:f>
      </x:c>
      <x:c r="N6890" s="6">
        <x:f>M6890*L6890/100</x:f>
      </x:c>
      <x:c r="O6890" s="6">
        <x:f>H6890-N6890</x:f>
      </x:c>
    </x:row>
    <x:row r="6891" spans="1:25">
      <x:c r="A6891" s="0" t="s">
        <x:v>101</x:v>
      </x:c>
      <x:c r="B6891" s="0" t="n">
        <x:v>3629</x:v>
      </x:c>
      <x:c r="C6891" s="0" t="s">
        <x:v>21</x:v>
      </x:c>
      <x:c r="D6891" s="0" t="s">
        <x:v>28</x:v>
      </x:c>
      <x:c r="E6891" s="0" t="s">
        <x:v>23</x:v>
      </x:c>
      <x:c r="F6891" s="0" t="s">
        <x:v>26</x:v>
      </x:c>
      <x:c r="G6891" s="0" t="n">
        <x:v>150</x:v>
      </x:c>
      <x:c r="H6891" s="4" t="n">
        <x:v>227.999</x:v>
      </x:c>
      <x:c r="I6891" s="4" t="n">
        <x:v>150</x:v>
      </x:c>
      <x:c r="J6891" s="4" t="n">
        <x:v>1.52</x:v>
      </x:c>
      <x:c r="K6891" s="4">
        <x:f>I6891*J6891</x:f>
      </x:c>
      <x:c r="L6891" s="4" t="n">
        <x:v>330.416</x:v>
      </x:c>
      <x:c r="M6891" s="5">
        <x:f>J6891/2.722*100</x:f>
      </x:c>
      <x:c r="N6891" s="6">
        <x:f>M6891*L6891/100</x:f>
      </x:c>
      <x:c r="O6891" s="6">
        <x:f>H6891-N6891</x:f>
      </x:c>
    </x:row>
    <x:row r="6892" spans="1:25">
      <x:c r="A6892" s="0" t="s">
        <x:v>164</x:v>
      </x:c>
      <x:c r="B6892" s="0" t="n">
        <x:v>3630</x:v>
      </x:c>
      <x:c r="C6892" s="0" t="s">
        <x:v>21</x:v>
      </x:c>
      <x:c r="D6892" s="0" t="s">
        <x:v>42</x:v>
      </x:c>
      <x:c r="E6892" s="0" t="s">
        <x:v>23</x:v>
      </x:c>
      <x:c r="F6892" s="0" t="s">
        <x:v>20</x:v>
      </x:c>
      <x:c r="G6892" s="0" t="n">
        <x:v>24</x:v>
      </x:c>
      <x:c r="H6892" s="4" t="n">
        <x:v>54</x:v>
      </x:c>
      <x:c r="I6892" s="4" t="n">
        <x:v>24</x:v>
      </x:c>
      <x:c r="J6892" s="4" t="n">
        <x:v>2.25</x:v>
      </x:c>
      <x:c r="K6892" s="4">
        <x:f>I6892*J6892</x:f>
      </x:c>
      <x:c r="L6892" s="4" t="n">
        <x:v>124.96</x:v>
      </x:c>
      <x:c r="M6892" s="5">
        <x:f>J6892/7.38*100</x:f>
      </x:c>
      <x:c r="N6892" s="6">
        <x:f>M6892*L6892/100</x:f>
      </x:c>
      <x:c r="O6892" s="6">
        <x:f>H6892-N6892</x:f>
      </x:c>
    </x:row>
    <x:row r="6893" spans="1:25">
      <x:c r="A6893" s="0" t="s">
        <x:v>164</x:v>
      </x:c>
      <x:c r="B6893" s="0" t="n">
        <x:v>3630</x:v>
      </x:c>
      <x:c r="C6893" s="0" t="s">
        <x:v>21</x:v>
      </x:c>
      <x:c r="D6893" s="0" t="s">
        <x:v>156</x:v>
      </x:c>
      <x:c r="E6893" s="0" t="s">
        <x:v>157</x:v>
      </x:c>
      <x:c r="F6893" s="0" t="s">
        <x:v>26</x:v>
      </x:c>
      <x:c r="G6893" s="0" t="n">
        <x:v>24</x:v>
      </x:c>
      <x:c r="H6893" s="4" t="n">
        <x:v>61.56</x:v>
      </x:c>
      <x:c r="I6893" s="4" t="n">
        <x:v>24</x:v>
      </x:c>
      <x:c r="J6893" s="4" t="n">
        <x:v>2.565</x:v>
      </x:c>
      <x:c r="K6893" s="4">
        <x:f>I6893*J6893</x:f>
      </x:c>
      <x:c r="L6893" s="4" t="n">
        <x:v>124.96</x:v>
      </x:c>
      <x:c r="M6893" s="5">
        <x:f>J6893/7.38*100</x:f>
      </x:c>
      <x:c r="N6893" s="6">
        <x:f>M6893*L6893/100</x:f>
      </x:c>
      <x:c r="O6893" s="6">
        <x:f>H6893-N6893</x:f>
      </x:c>
    </x:row>
    <x:row r="6894" spans="1:25">
      <x:c r="A6894" s="0" t="s">
        <x:v>164</x:v>
      </x:c>
      <x:c r="B6894" s="0" t="n">
        <x:v>3630</x:v>
      </x:c>
      <x:c r="C6894" s="0" t="s">
        <x:v>17</x:v>
      </x:c>
      <x:c r="D6894" s="0" t="s">
        <x:v>18</x:v>
      </x:c>
      <x:c r="E6894" s="0" t="s">
        <x:v>158</x:v>
      </x:c>
      <x:c r="F6894" s="0" t="s">
        <x:v>26</x:v>
      </x:c>
      <x:c r="G6894" s="0" t="n">
        <x:v>24</x:v>
      </x:c>
      <x:c r="H6894" s="4" t="n">
        <x:v>61.56</x:v>
      </x:c>
      <x:c r="I6894" s="4" t="n">
        <x:v>24</x:v>
      </x:c>
      <x:c r="J6894" s="4" t="n">
        <x:v>2.565</x:v>
      </x:c>
      <x:c r="K6894" s="4">
        <x:f>I6894*J6894</x:f>
      </x:c>
      <x:c r="L6894" s="4" t="n">
        <x:v>124.96</x:v>
      </x:c>
      <x:c r="M6894" s="5">
        <x:f>J6894/7.38*100</x:f>
      </x:c>
      <x:c r="N6894" s="6">
        <x:f>M6894*L6894/100</x:f>
      </x:c>
      <x:c r="O6894" s="6">
        <x:f>H6894-N6894</x:f>
      </x:c>
    </x:row>
    <x:row r="6895" spans="1:25">
      <x:c r="A6895" s="0" t="s">
        <x:v>165</x:v>
      </x:c>
      <x:c r="B6895" s="0" t="n">
        <x:v>3631</x:v>
      </x:c>
      <x:c r="C6895" s="0" t="s">
        <x:v>21</x:v>
      </x:c>
      <x:c r="D6895" s="0" t="s">
        <x:v>42</x:v>
      </x:c>
      <x:c r="E6895" s="0" t="s">
        <x:v>44</x:v>
      </x:c>
      <x:c r="F6895" s="0" t="s">
        <x:v>20</x:v>
      </x:c>
      <x:c r="G6895" s="0" t="n">
        <x:v>100</x:v>
      </x:c>
      <x:c r="H6895" s="4" t="n">
        <x:v>30</x:v>
      </x:c>
      <x:c r="I6895" s="4" t="n">
        <x:v>100</x:v>
      </x:c>
      <x:c r="J6895" s="4" t="n">
        <x:v>0.3</x:v>
      </x:c>
      <x:c r="K6895" s="4">
        <x:f>I6895*J6895</x:f>
      </x:c>
      <x:c r="L6895" s="4" t="n">
        <x:v>239.897</x:v>
      </x:c>
      <x:c r="M6895" s="5">
        <x:f>J6895/3.83*100</x:f>
      </x:c>
      <x:c r="N6895" s="6">
        <x:f>M6895*L6895/100</x:f>
      </x:c>
      <x:c r="O6895" s="6">
        <x:f>H6895-N6895</x:f>
      </x:c>
    </x:row>
    <x:row r="6896" spans="1:25">
      <x:c r="A6896" s="0" t="s">
        <x:v>165</x:v>
      </x:c>
      <x:c r="B6896" s="0" t="n">
        <x:v>3631</x:v>
      </x:c>
      <x:c r="C6896" s="0" t="s">
        <x:v>21</x:v>
      </x:c>
      <x:c r="D6896" s="0" t="s">
        <x:v>42</x:v>
      </x:c>
      <x:c r="E6896" s="0" t="s">
        <x:v>43</x:v>
      </x:c>
      <x:c r="F6896" s="0" t="s">
        <x:v>20</x:v>
      </x:c>
      <x:c r="G6896" s="0" t="n">
        <x:v>100</x:v>
      </x:c>
      <x:c r="H6896" s="4" t="n">
        <x:v>30</x:v>
      </x:c>
      <x:c r="I6896" s="4" t="n">
        <x:v>100</x:v>
      </x:c>
      <x:c r="J6896" s="4" t="n">
        <x:v>0.3</x:v>
      </x:c>
      <x:c r="K6896" s="4">
        <x:f>I6896*J6896</x:f>
      </x:c>
      <x:c r="L6896" s="4" t="n">
        <x:v>239.897</x:v>
      </x:c>
      <x:c r="M6896" s="5">
        <x:f>J6896/3.83*100</x:f>
      </x:c>
      <x:c r="N6896" s="6">
        <x:f>M6896*L6896/100</x:f>
      </x:c>
      <x:c r="O6896" s="6">
        <x:f>H6896-N6896</x:f>
      </x:c>
    </x:row>
    <x:row r="6897" spans="1:25">
      <x:c r="A6897" s="0" t="s">
        <x:v>165</x:v>
      </x:c>
      <x:c r="B6897" s="0" t="n">
        <x:v>3631</x:v>
      </x:c>
      <x:c r="C6897" s="0" t="s">
        <x:v>21</x:v>
      </x:c>
      <x:c r="D6897" s="0" t="s">
        <x:v>33</x:v>
      </x:c>
      <x:c r="E6897" s="0" t="s">
        <x:v>45</x:v>
      </x:c>
      <x:c r="F6897" s="0" t="s">
        <x:v>26</x:v>
      </x:c>
      <x:c r="G6897" s="0" t="n">
        <x:v>100</x:v>
      </x:c>
      <x:c r="H6897" s="4" t="n">
        <x:v>139.76</x:v>
      </x:c>
      <x:c r="I6897" s="4" t="n">
        <x:v>100</x:v>
      </x:c>
      <x:c r="J6897" s="4" t="n">
        <x:v>1.48</x:v>
      </x:c>
      <x:c r="K6897" s="4">
        <x:f>I6897*J6897</x:f>
      </x:c>
      <x:c r="L6897" s="4" t="n">
        <x:v>239.897</x:v>
      </x:c>
      <x:c r="M6897" s="5">
        <x:f>J6897/3.83*100</x:f>
      </x:c>
      <x:c r="N6897" s="6">
        <x:f>M6897*L6897/100</x:f>
      </x:c>
      <x:c r="O6897" s="6">
        <x:f>H6897-N6897</x:f>
      </x:c>
    </x:row>
    <x:row r="6898" spans="1:25">
      <x:c r="A6898" s="0" t="s">
        <x:v>165</x:v>
      </x:c>
      <x:c r="B6898" s="0" t="n">
        <x:v>3631</x:v>
      </x:c>
      <x:c r="C6898" s="0" t="s">
        <x:v>21</x:v>
      </x:c>
      <x:c r="D6898" s="0" t="s">
        <x:v>150</x:v>
      </x:c>
      <x:c r="E6898" s="0" t="s">
        <x:v>46</x:v>
      </x:c>
      <x:c r="F6898" s="0" t="s">
        <x:v>26</x:v>
      </x:c>
      <x:c r="G6898" s="0" t="n">
        <x:v>100</x:v>
      </x:c>
      <x:c r="H6898" s="4" t="n">
        <x:v>170.05</x:v>
      </x:c>
      <x:c r="I6898" s="4" t="n">
        <x:v>100</x:v>
      </x:c>
      <x:c r="J6898" s="4" t="n">
        <x:v>1.75</x:v>
      </x:c>
      <x:c r="K6898" s="4">
        <x:f>I6898*J6898</x:f>
      </x:c>
      <x:c r="L6898" s="4" t="n">
        <x:v>239.897</x:v>
      </x:c>
      <x:c r="M6898" s="5">
        <x:f>J6898/3.83*100</x:f>
      </x:c>
      <x:c r="N6898" s="6">
        <x:f>M6898*L6898/100</x:f>
      </x:c>
      <x:c r="O6898" s="6">
        <x:f>H6898-N6898</x:f>
      </x:c>
    </x:row>
    <x:row r="6899" spans="1:25">
      <x:c r="A6899" s="0" t="s">
        <x:v>123</x:v>
      </x:c>
      <x:c r="B6899" s="0" t="n">
        <x:v>3633</x:v>
      </x:c>
      <x:c r="C6899" s="0" t="s">
        <x:v>21</x:v>
      </x:c>
      <x:c r="D6899" s="0" t="s">
        <x:v>42</x:v>
      </x:c>
      <x:c r="E6899" s="0" t="s">
        <x:v>44</x:v>
      </x:c>
      <x:c r="F6899" s="0" t="s">
        <x:v>20</x:v>
      </x:c>
      <x:c r="G6899" s="0" t="n">
        <x:v>100</x:v>
      </x:c>
      <x:c r="H6899" s="4" t="n">
        <x:v>30</x:v>
      </x:c>
      <x:c r="I6899" s="4" t="n">
        <x:v>100</x:v>
      </x:c>
      <x:c r="J6899" s="4" t="n">
        <x:v>0.3</x:v>
      </x:c>
      <x:c r="K6899" s="4">
        <x:f>I6899*J6899</x:f>
      </x:c>
      <x:c r="L6899" s="4" t="n">
        <x:v>195.803</x:v>
      </x:c>
      <x:c r="M6899" s="5">
        <x:f>J6899/3.83*100</x:f>
      </x:c>
      <x:c r="N6899" s="6">
        <x:f>M6899*L6899/100</x:f>
      </x:c>
      <x:c r="O6899" s="6">
        <x:f>H6899-N6899</x:f>
      </x:c>
    </x:row>
    <x:row r="6900" spans="1:25">
      <x:c r="A6900" s="0" t="s">
        <x:v>123</x:v>
      </x:c>
      <x:c r="B6900" s="0" t="n">
        <x:v>3633</x:v>
      </x:c>
      <x:c r="C6900" s="0" t="s">
        <x:v>21</x:v>
      </x:c>
      <x:c r="D6900" s="0" t="s">
        <x:v>42</x:v>
      </x:c>
      <x:c r="E6900" s="0" t="s">
        <x:v>43</x:v>
      </x:c>
      <x:c r="F6900" s="0" t="s">
        <x:v>20</x:v>
      </x:c>
      <x:c r="G6900" s="0" t="n">
        <x:v>100</x:v>
      </x:c>
      <x:c r="H6900" s="4" t="n">
        <x:v>30</x:v>
      </x:c>
      <x:c r="I6900" s="4" t="n">
        <x:v>100</x:v>
      </x:c>
      <x:c r="J6900" s="4" t="n">
        <x:v>0.3</x:v>
      </x:c>
      <x:c r="K6900" s="4">
        <x:f>I6900*J6900</x:f>
      </x:c>
      <x:c r="L6900" s="4" t="n">
        <x:v>195.803</x:v>
      </x:c>
      <x:c r="M6900" s="5">
        <x:f>J6900/3.83*100</x:f>
      </x:c>
      <x:c r="N6900" s="6">
        <x:f>M6900*L6900/100</x:f>
      </x:c>
      <x:c r="O6900" s="6">
        <x:f>H6900-N6900</x:f>
      </x:c>
    </x:row>
    <x:row r="6901" spans="1:25">
      <x:c r="A6901" s="0" t="s">
        <x:v>123</x:v>
      </x:c>
      <x:c r="B6901" s="0" t="n">
        <x:v>3633</x:v>
      </x:c>
      <x:c r="C6901" s="0" t="s">
        <x:v>21</x:v>
      </x:c>
      <x:c r="D6901" s="0" t="s">
        <x:v>33</x:v>
      </x:c>
      <x:c r="E6901" s="0" t="s">
        <x:v>45</x:v>
      </x:c>
      <x:c r="F6901" s="0" t="s">
        <x:v>26</x:v>
      </x:c>
      <x:c r="G6901" s="0" t="n">
        <x:v>100</x:v>
      </x:c>
      <x:c r="H6901" s="4" t="n">
        <x:v>148.002</x:v>
      </x:c>
      <x:c r="I6901" s="4" t="n">
        <x:v>100</x:v>
      </x:c>
      <x:c r="J6901" s="4" t="n">
        <x:v>1.48</x:v>
      </x:c>
      <x:c r="K6901" s="4">
        <x:f>I6901*J6901</x:f>
      </x:c>
      <x:c r="L6901" s="4" t="n">
        <x:v>195.803</x:v>
      </x:c>
      <x:c r="M6901" s="5">
        <x:f>J6901/3.83*100</x:f>
      </x:c>
      <x:c r="N6901" s="6">
        <x:f>M6901*L6901/100</x:f>
      </x:c>
      <x:c r="O6901" s="6">
        <x:f>H6901-N6901</x:f>
      </x:c>
    </x:row>
    <x:row r="6902" spans="1:25">
      <x:c r="A6902" s="0" t="s">
        <x:v>123</x:v>
      </x:c>
      <x:c r="B6902" s="0" t="n">
        <x:v>3633</x:v>
      </x:c>
      <x:c r="C6902" s="0" t="s">
        <x:v>21</x:v>
      </x:c>
      <x:c r="D6902" s="0" t="s">
        <x:v>150</x:v>
      </x:c>
      <x:c r="E6902" s="0" t="s">
        <x:v>46</x:v>
      </x:c>
      <x:c r="F6902" s="0" t="s">
        <x:v>26</x:v>
      </x:c>
      <x:c r="G6902" s="0" t="n">
        <x:v>100</x:v>
      </x:c>
      <x:c r="H6902" s="4" t="n">
        <x:v>175</x:v>
      </x:c>
      <x:c r="I6902" s="4" t="n">
        <x:v>100</x:v>
      </x:c>
      <x:c r="J6902" s="4" t="n">
        <x:v>1.75</x:v>
      </x:c>
      <x:c r="K6902" s="4">
        <x:f>I6902*J6902</x:f>
      </x:c>
      <x:c r="L6902" s="4" t="n">
        <x:v>195.803</x:v>
      </x:c>
      <x:c r="M6902" s="5">
        <x:f>J6902/3.83*100</x:f>
      </x:c>
      <x:c r="N6902" s="6">
        <x:f>M6902*L6902/100</x:f>
      </x:c>
      <x:c r="O6902" s="6">
        <x:f>H6902-N6902</x:f>
      </x:c>
    </x:row>
    <x:row r="6903" spans="1:25">
      <x:c r="A6903" s="0" t="s">
        <x:v>66</x:v>
      </x:c>
      <x:c r="B6903" s="0" t="n">
        <x:v>3635</x:v>
      </x:c>
      <x:c r="C6903" s="0" t="s">
        <x:v>21</x:v>
      </x:c>
      <x:c r="D6903" s="0" t="s">
        <x:v>22</x:v>
      </x:c>
      <x:c r="E6903" s="0" t="s">
        <x:v>23</x:v>
      </x:c>
      <x:c r="F6903" s="0" t="s">
        <x:v>20</x:v>
      </x:c>
      <x:c r="G6903" s="0" t="n">
        <x:v>150</x:v>
      </x:c>
      <x:c r="H6903" s="4" t="n">
        <x:v>51.15</x:v>
      </x:c>
      <x:c r="I6903" s="4" t="n">
        <x:v>150</x:v>
      </x:c>
      <x:c r="J6903" s="4" t="n">
        <x:v>0.341</x:v>
      </x:c>
      <x:c r="K6903" s="4">
        <x:f>I6903*J6903</x:f>
      </x:c>
      <x:c r="L6903" s="4" t="n">
        <x:v>330.508</x:v>
      </x:c>
      <x:c r="M6903" s="5">
        <x:f>J6903/2.41*100</x:f>
      </x:c>
      <x:c r="N6903" s="6">
        <x:f>M6903*L6903/100</x:f>
      </x:c>
      <x:c r="O6903" s="6">
        <x:f>H6903-N6903</x:f>
      </x:c>
    </x:row>
    <x:row r="6904" spans="1:25">
      <x:c r="A6904" s="0" t="s">
        <x:v>66</x:v>
      </x:c>
      <x:c r="B6904" s="0" t="n">
        <x:v>3635</x:v>
      </x:c>
      <x:c r="C6904" s="0" t="s">
        <x:v>21</x:v>
      </x:c>
      <x:c r="D6904" s="0" t="s">
        <x:v>22</x:v>
      </x:c>
      <x:c r="E6904" s="0" t="s">
        <x:v>23</x:v>
      </x:c>
      <x:c r="F6904" s="0" t="s">
        <x:v>20</x:v>
      </x:c>
      <x:c r="G6904" s="0" t="n">
        <x:v>150</x:v>
      </x:c>
      <x:c r="H6904" s="4" t="n">
        <x:v>43.384</x:v>
      </x:c>
      <x:c r="I6904" s="4" t="n">
        <x:v>150</x:v>
      </x:c>
      <x:c r="J6904" s="4" t="n">
        <x:v>0.289</x:v>
      </x:c>
      <x:c r="K6904" s="4">
        <x:f>I6904*J6904</x:f>
      </x:c>
      <x:c r="L6904" s="4" t="n">
        <x:v>330.508</x:v>
      </x:c>
      <x:c r="M6904" s="5">
        <x:f>J6904/2.41*100</x:f>
      </x:c>
      <x:c r="N6904" s="6">
        <x:f>M6904*L6904/100</x:f>
      </x:c>
      <x:c r="O6904" s="6">
        <x:f>H6904-N6904</x:f>
      </x:c>
    </x:row>
    <x:row r="6905" spans="1:25">
      <x:c r="A6905" s="0" t="s">
        <x:v>66</x:v>
      </x:c>
      <x:c r="B6905" s="0" t="n">
        <x:v>3635</x:v>
      </x:c>
      <x:c r="C6905" s="0" t="s">
        <x:v>21</x:v>
      </x:c>
      <x:c r="D6905" s="0" t="s">
        <x:v>28</x:v>
      </x:c>
      <x:c r="E6905" s="0" t="s">
        <x:v>19</x:v>
      </x:c>
      <x:c r="F6905" s="0" t="s">
        <x:v>26</x:v>
      </x:c>
      <x:c r="G6905" s="0" t="n">
        <x:v>150</x:v>
      </x:c>
      <x:c r="H6905" s="4" t="n">
        <x:v>39.009</x:v>
      </x:c>
      <x:c r="I6905" s="4" t="n">
        <x:v>150</x:v>
      </x:c>
      <x:c r="J6905" s="4" t="n">
        <x:v>0.26</x:v>
      </x:c>
      <x:c r="K6905" s="4">
        <x:f>I6905*J6905</x:f>
      </x:c>
      <x:c r="L6905" s="4" t="n">
        <x:v>330.508</x:v>
      </x:c>
      <x:c r="M6905" s="5">
        <x:f>J6905/2.41*100</x:f>
      </x:c>
      <x:c r="N6905" s="6">
        <x:f>M6905*L6905/100</x:f>
      </x:c>
      <x:c r="O6905" s="6">
        <x:f>H6905-N6905</x:f>
      </x:c>
    </x:row>
    <x:row r="6906" spans="1:25">
      <x:c r="A6906" s="0" t="s">
        <x:v>66</x:v>
      </x:c>
      <x:c r="B6906" s="0" t="n">
        <x:v>3635</x:v>
      </x:c>
      <x:c r="C6906" s="0" t="s">
        <x:v>21</x:v>
      </x:c>
      <x:c r="D6906" s="0" t="s">
        <x:v>28</x:v>
      </x:c>
      <x:c r="E6906" s="0" t="s">
        <x:v>23</x:v>
      </x:c>
      <x:c r="F6906" s="0" t="s">
        <x:v>26</x:v>
      </x:c>
      <x:c r="G6906" s="0" t="n">
        <x:v>150</x:v>
      </x:c>
      <x:c r="H6906" s="4" t="n">
        <x:v>227.999</x:v>
      </x:c>
      <x:c r="I6906" s="4" t="n">
        <x:v>150</x:v>
      </x:c>
      <x:c r="J6906" s="4" t="n">
        <x:v>1.52</x:v>
      </x:c>
      <x:c r="K6906" s="4">
        <x:f>I6906*J6906</x:f>
      </x:c>
      <x:c r="L6906" s="4" t="n">
        <x:v>330.508</x:v>
      </x:c>
      <x:c r="M6906" s="5">
        <x:f>J6906/2.41*100</x:f>
      </x:c>
      <x:c r="N6906" s="6">
        <x:f>M6906*L6906/100</x:f>
      </x:c>
      <x:c r="O6906" s="6">
        <x:f>H6906-N6906</x:f>
      </x:c>
    </x:row>
    <x:row r="6907" spans="1:25">
      <x:c r="A6907" s="0" t="s">
        <x:v>69</x:v>
      </x:c>
      <x:c r="B6907" s="0" t="n">
        <x:v>3636</x:v>
      </x:c>
      <x:c r="C6907" s="0" t="s">
        <x:v>21</x:v>
      </x:c>
      <x:c r="D6907" s="0" t="s">
        <x:v>22</x:v>
      </x:c>
      <x:c r="E6907" s="0" t="s">
        <x:v>23</x:v>
      </x:c>
      <x:c r="F6907" s="0" t="s">
        <x:v>20</x:v>
      </x:c>
      <x:c r="G6907" s="0" t="n">
        <x:v>150</x:v>
      </x:c>
      <x:c r="H6907" s="4" t="n">
        <x:v>43.384</x:v>
      </x:c>
      <x:c r="I6907" s="4" t="n">
        <x:v>150</x:v>
      </x:c>
      <x:c r="J6907" s="4" t="n">
        <x:v>0.289</x:v>
      </x:c>
      <x:c r="K6907" s="4">
        <x:f>I6907*J6907</x:f>
      </x:c>
      <x:c r="L6907" s="4" t="n">
        <x:v>327.405</x:v>
      </x:c>
      <x:c r="M6907" s="5">
        <x:f>J6907/3.277*100</x:f>
      </x:c>
      <x:c r="N6907" s="6">
        <x:f>M6907*L6907/100</x:f>
      </x:c>
      <x:c r="O6907" s="6">
        <x:f>H6907-N6907</x:f>
      </x:c>
    </x:row>
    <x:row r="6908" spans="1:25">
      <x:c r="A6908" s="0" t="s">
        <x:v>69</x:v>
      </x:c>
      <x:c r="B6908" s="0" t="n">
        <x:v>3636</x:v>
      </x:c>
      <x:c r="C6908" s="0" t="s">
        <x:v>21</x:v>
      </x:c>
      <x:c r="D6908" s="0" t="s">
        <x:v>22</x:v>
      </x:c>
      <x:c r="E6908" s="0" t="s">
        <x:v>23</x:v>
      </x:c>
      <x:c r="F6908" s="0" t="s">
        <x:v>20</x:v>
      </x:c>
      <x:c r="G6908" s="0" t="n">
        <x:v>150</x:v>
      </x:c>
      <x:c r="H6908" s="4" t="n">
        <x:v>43.384</x:v>
      </x:c>
      <x:c r="I6908" s="4" t="n">
        <x:v>150</x:v>
      </x:c>
      <x:c r="J6908" s="4" t="n">
        <x:v>0.289</x:v>
      </x:c>
      <x:c r="K6908" s="4">
        <x:f>I6908*J6908</x:f>
      </x:c>
      <x:c r="L6908" s="4" t="n">
        <x:v>327.405</x:v>
      </x:c>
      <x:c r="M6908" s="5">
        <x:f>J6908/3.277*100</x:f>
      </x:c>
      <x:c r="N6908" s="6">
        <x:f>M6908*L6908/100</x:f>
      </x:c>
      <x:c r="O6908" s="6">
        <x:f>H6908-N6908</x:f>
      </x:c>
    </x:row>
    <x:row r="6909" spans="1:25">
      <x:c r="A6909" s="0" t="s">
        <x:v>69</x:v>
      </x:c>
      <x:c r="B6909" s="0" t="n">
        <x:v>3636</x:v>
      </x:c>
      <x:c r="C6909" s="0" t="s">
        <x:v>21</x:v>
      </x:c>
      <x:c r="D6909" s="0" t="s">
        <x:v>22</x:v>
      </x:c>
      <x:c r="E6909" s="0" t="s">
        <x:v>23</x:v>
      </x:c>
      <x:c r="F6909" s="0" t="s">
        <x:v>20</x:v>
      </x:c>
      <x:c r="G6909" s="0" t="n">
        <x:v>150</x:v>
      </x:c>
      <x:c r="H6909" s="4" t="n">
        <x:v>51.15</x:v>
      </x:c>
      <x:c r="I6909" s="4" t="n">
        <x:v>150</x:v>
      </x:c>
      <x:c r="J6909" s="4" t="n">
        <x:v>0.341</x:v>
      </x:c>
      <x:c r="K6909" s="4">
        <x:f>I6909*J6909</x:f>
      </x:c>
      <x:c r="L6909" s="4" t="n">
        <x:v>327.405</x:v>
      </x:c>
      <x:c r="M6909" s="5">
        <x:f>J6909/3.277*100</x:f>
      </x:c>
      <x:c r="N6909" s="6">
        <x:f>M6909*L6909/100</x:f>
      </x:c>
      <x:c r="O6909" s="6">
        <x:f>H6909-N6909</x:f>
      </x:c>
    </x:row>
    <x:row r="6910" spans="1:25">
      <x:c r="A6910" s="0" t="s">
        <x:v>69</x:v>
      </x:c>
      <x:c r="B6910" s="0" t="n">
        <x:v>3636</x:v>
      </x:c>
      <x:c r="C6910" s="0" t="s">
        <x:v>21</x:v>
      </x:c>
      <x:c r="D6910" s="0" t="s">
        <x:v>22</x:v>
      </x:c>
      <x:c r="E6910" s="0" t="s">
        <x:v>23</x:v>
      </x:c>
      <x:c r="F6910" s="0" t="s">
        <x:v>20</x:v>
      </x:c>
      <x:c r="G6910" s="0" t="n">
        <x:v>150</x:v>
      </x:c>
      <x:c r="H6910" s="4" t="n">
        <x:v>43.384</x:v>
      </x:c>
      <x:c r="I6910" s="4" t="n">
        <x:v>150</x:v>
      </x:c>
      <x:c r="J6910" s="4" t="n">
        <x:v>0.289</x:v>
      </x:c>
      <x:c r="K6910" s="4">
        <x:f>I6910*J6910</x:f>
      </x:c>
      <x:c r="L6910" s="4" t="n">
        <x:v>327.405</x:v>
      </x:c>
      <x:c r="M6910" s="5">
        <x:f>J6910/3.277*100</x:f>
      </x:c>
      <x:c r="N6910" s="6">
        <x:f>M6910*L6910/100</x:f>
      </x:c>
      <x:c r="O6910" s="6">
        <x:f>H6910-N6910</x:f>
      </x:c>
    </x:row>
    <x:row r="6911" spans="1:25">
      <x:c r="A6911" s="0" t="s">
        <x:v>69</x:v>
      </x:c>
      <x:c r="B6911" s="0" t="n">
        <x:v>3636</x:v>
      </x:c>
      <x:c r="C6911" s="0" t="s">
        <x:v>21</x:v>
      </x:c>
      <x:c r="D6911" s="0" t="s">
        <x:v>22</x:v>
      </x:c>
      <x:c r="E6911" s="0" t="s">
        <x:v>23</x:v>
      </x:c>
      <x:c r="F6911" s="0" t="s">
        <x:v>20</x:v>
      </x:c>
      <x:c r="G6911" s="0" t="n">
        <x:v>150</x:v>
      </x:c>
      <x:c r="H6911" s="4" t="n">
        <x:v>43.384</x:v>
      </x:c>
      <x:c r="I6911" s="4" t="n">
        <x:v>150</x:v>
      </x:c>
      <x:c r="J6911" s="4" t="n">
        <x:v>0.289</x:v>
      </x:c>
      <x:c r="K6911" s="4">
        <x:f>I6911*J6911</x:f>
      </x:c>
      <x:c r="L6911" s="4" t="n">
        <x:v>327.405</x:v>
      </x:c>
      <x:c r="M6911" s="5">
        <x:f>J6911/3.277*100</x:f>
      </x:c>
      <x:c r="N6911" s="6">
        <x:f>M6911*L6911/100</x:f>
      </x:c>
      <x:c r="O6911" s="6">
        <x:f>H6911-N6911</x:f>
      </x:c>
    </x:row>
    <x:row r="6912" spans="1:25">
      <x:c r="A6912" s="0" t="s">
        <x:v>69</x:v>
      </x:c>
      <x:c r="B6912" s="0" t="n">
        <x:v>3636</x:v>
      </x:c>
      <x:c r="C6912" s="0" t="s">
        <x:v>21</x:v>
      </x:c>
      <x:c r="D6912" s="0" t="s">
        <x:v>28</x:v>
      </x:c>
      <x:c r="E6912" s="0" t="s">
        <x:v>19</x:v>
      </x:c>
      <x:c r="F6912" s="0" t="s">
        <x:v>26</x:v>
      </x:c>
      <x:c r="G6912" s="0" t="n">
        <x:v>150</x:v>
      </x:c>
      <x:c r="H6912" s="4" t="n">
        <x:v>39.005</x:v>
      </x:c>
      <x:c r="I6912" s="4" t="n">
        <x:v>150</x:v>
      </x:c>
      <x:c r="J6912" s="4" t="n">
        <x:v>0.26</x:v>
      </x:c>
      <x:c r="K6912" s="4">
        <x:f>I6912*J6912</x:f>
      </x:c>
      <x:c r="L6912" s="4" t="n">
        <x:v>327.405</x:v>
      </x:c>
      <x:c r="M6912" s="5">
        <x:f>J6912/3.277*100</x:f>
      </x:c>
      <x:c r="N6912" s="6">
        <x:f>M6912*L6912/100</x:f>
      </x:c>
      <x:c r="O6912" s="6">
        <x:f>H6912-N6912</x:f>
      </x:c>
    </x:row>
    <x:row r="6913" spans="1:25">
      <x:c r="A6913" s="0" t="s">
        <x:v>69</x:v>
      </x:c>
      <x:c r="B6913" s="0" t="n">
        <x:v>3636</x:v>
      </x:c>
      <x:c r="C6913" s="0" t="s">
        <x:v>21</x:v>
      </x:c>
      <x:c r="D6913" s="0" t="s">
        <x:v>28</x:v>
      </x:c>
      <x:c r="E6913" s="0" t="s">
        <x:v>23</x:v>
      </x:c>
      <x:c r="F6913" s="0" t="s">
        <x:v>26</x:v>
      </x:c>
      <x:c r="G6913" s="0" t="n">
        <x:v>150</x:v>
      </x:c>
      <x:c r="H6913" s="4" t="n">
        <x:v>227.999</x:v>
      </x:c>
      <x:c r="I6913" s="4" t="n">
        <x:v>150</x:v>
      </x:c>
      <x:c r="J6913" s="4" t="n">
        <x:v>1.52</x:v>
      </x:c>
      <x:c r="K6913" s="4">
        <x:f>I6913*J6913</x:f>
      </x:c>
      <x:c r="L6913" s="4" t="n">
        <x:v>327.405</x:v>
      </x:c>
      <x:c r="M6913" s="5">
        <x:f>J6913/3.277*100</x:f>
      </x:c>
      <x:c r="N6913" s="6">
        <x:f>M6913*L6913/100</x:f>
      </x:c>
      <x:c r="O6913" s="6">
        <x:f>H6913-N6913</x:f>
      </x:c>
    </x:row>
    <x:row r="6914" spans="1:25">
      <x:c r="A6914" s="0" t="s">
        <x:v>146</x:v>
      </x:c>
      <x:c r="B6914" s="0" t="n">
        <x:v>3637</x:v>
      </x:c>
      <x:c r="C6914" s="0" t="s">
        <x:v>21</x:v>
      </x:c>
      <x:c r="D6914" s="0" t="s">
        <x:v>22</x:v>
      </x:c>
      <x:c r="E6914" s="0" t="s">
        <x:v>23</x:v>
      </x:c>
      <x:c r="F6914" s="0" t="s">
        <x:v>20</x:v>
      </x:c>
      <x:c r="G6914" s="0" t="n">
        <x:v>150</x:v>
      </x:c>
      <x:c r="H6914" s="4" t="n">
        <x:v>43.384</x:v>
      </x:c>
      <x:c r="I6914" s="4" t="n">
        <x:v>150</x:v>
      </x:c>
      <x:c r="J6914" s="4" t="n">
        <x:v>0.289</x:v>
      </x:c>
      <x:c r="K6914" s="4">
        <x:f>I6914*J6914</x:f>
      </x:c>
      <x:c r="L6914" s="4" t="n">
        <x:v>306.892</x:v>
      </x:c>
      <x:c r="M6914" s="5">
        <x:f>J6914/2.988*100</x:f>
      </x:c>
      <x:c r="N6914" s="6">
        <x:f>M6914*L6914/100</x:f>
      </x:c>
      <x:c r="O6914" s="6">
        <x:f>H6914-N6914</x:f>
      </x:c>
    </x:row>
    <x:row r="6915" spans="1:25">
      <x:c r="A6915" s="0" t="s">
        <x:v>146</x:v>
      </x:c>
      <x:c r="B6915" s="0" t="n">
        <x:v>3637</x:v>
      </x:c>
      <x:c r="C6915" s="0" t="s">
        <x:v>21</x:v>
      </x:c>
      <x:c r="D6915" s="0" t="s">
        <x:v>22</x:v>
      </x:c>
      <x:c r="E6915" s="0" t="s">
        <x:v>23</x:v>
      </x:c>
      <x:c r="F6915" s="0" t="s">
        <x:v>20</x:v>
      </x:c>
      <x:c r="G6915" s="0" t="n">
        <x:v>150</x:v>
      </x:c>
      <x:c r="H6915" s="4" t="n">
        <x:v>43.384</x:v>
      </x:c>
      <x:c r="I6915" s="4" t="n">
        <x:v>150</x:v>
      </x:c>
      <x:c r="J6915" s="4" t="n">
        <x:v>0.289</x:v>
      </x:c>
      <x:c r="K6915" s="4">
        <x:f>I6915*J6915</x:f>
      </x:c>
      <x:c r="L6915" s="4" t="n">
        <x:v>306.892</x:v>
      </x:c>
      <x:c r="M6915" s="5">
        <x:f>J6915/2.988*100</x:f>
      </x:c>
      <x:c r="N6915" s="6">
        <x:f>M6915*L6915/100</x:f>
      </x:c>
      <x:c r="O6915" s="6">
        <x:f>H6915-N6915</x:f>
      </x:c>
    </x:row>
    <x:row r="6916" spans="1:25">
      <x:c r="A6916" s="0" t="s">
        <x:v>146</x:v>
      </x:c>
      <x:c r="B6916" s="0" t="n">
        <x:v>3637</x:v>
      </x:c>
      <x:c r="C6916" s="0" t="s">
        <x:v>21</x:v>
      </x:c>
      <x:c r="D6916" s="0" t="s">
        <x:v>22</x:v>
      </x:c>
      <x:c r="E6916" s="0" t="s">
        <x:v>23</x:v>
      </x:c>
      <x:c r="F6916" s="0" t="s">
        <x:v>20</x:v>
      </x:c>
      <x:c r="G6916" s="0" t="n">
        <x:v>150</x:v>
      </x:c>
      <x:c r="H6916" s="4" t="n">
        <x:v>43.384</x:v>
      </x:c>
      <x:c r="I6916" s="4" t="n">
        <x:v>150</x:v>
      </x:c>
      <x:c r="J6916" s="4" t="n">
        <x:v>0.289</x:v>
      </x:c>
      <x:c r="K6916" s="4">
        <x:f>I6916*J6916</x:f>
      </x:c>
      <x:c r="L6916" s="4" t="n">
        <x:v>306.892</x:v>
      </x:c>
      <x:c r="M6916" s="5">
        <x:f>J6916/2.988*100</x:f>
      </x:c>
      <x:c r="N6916" s="6">
        <x:f>M6916*L6916/100</x:f>
      </x:c>
      <x:c r="O6916" s="6">
        <x:f>H6916-N6916</x:f>
      </x:c>
    </x:row>
    <x:row r="6917" spans="1:25">
      <x:c r="A6917" s="0" t="s">
        <x:v>146</x:v>
      </x:c>
      <x:c r="B6917" s="0" t="n">
        <x:v>3637</x:v>
      </x:c>
      <x:c r="C6917" s="0" t="s">
        <x:v>21</x:v>
      </x:c>
      <x:c r="D6917" s="0" t="s">
        <x:v>22</x:v>
      </x:c>
      <x:c r="E6917" s="0" t="s">
        <x:v>23</x:v>
      </x:c>
      <x:c r="F6917" s="0" t="s">
        <x:v>20</x:v>
      </x:c>
      <x:c r="G6917" s="0" t="n">
        <x:v>150</x:v>
      </x:c>
      <x:c r="H6917" s="4" t="n">
        <x:v>51.15</x:v>
      </x:c>
      <x:c r="I6917" s="4" t="n">
        <x:v>150</x:v>
      </x:c>
      <x:c r="J6917" s="4" t="n">
        <x:v>0.341</x:v>
      </x:c>
      <x:c r="K6917" s="4">
        <x:f>I6917*J6917</x:f>
      </x:c>
      <x:c r="L6917" s="4" t="n">
        <x:v>306.892</x:v>
      </x:c>
      <x:c r="M6917" s="5">
        <x:f>J6917/2.988*100</x:f>
      </x:c>
      <x:c r="N6917" s="6">
        <x:f>M6917*L6917/100</x:f>
      </x:c>
      <x:c r="O6917" s="6">
        <x:f>H6917-N6917</x:f>
      </x:c>
    </x:row>
    <x:row r="6918" spans="1:25">
      <x:c r="A6918" s="0" t="s">
        <x:v>146</x:v>
      </x:c>
      <x:c r="B6918" s="0" t="n">
        <x:v>3637</x:v>
      </x:c>
      <x:c r="C6918" s="0" t="s">
        <x:v>21</x:v>
      </x:c>
      <x:c r="D6918" s="0" t="s">
        <x:v>28</x:v>
      </x:c>
      <x:c r="E6918" s="0" t="s">
        <x:v>19</x:v>
      </x:c>
      <x:c r="F6918" s="0" t="s">
        <x:v>26</x:v>
      </x:c>
      <x:c r="G6918" s="0" t="n">
        <x:v>150</x:v>
      </x:c>
      <x:c r="H6918" s="4" t="n">
        <x:v>39.009</x:v>
      </x:c>
      <x:c r="I6918" s="4" t="n">
        <x:v>150</x:v>
      </x:c>
      <x:c r="J6918" s="4" t="n">
        <x:v>0.26</x:v>
      </x:c>
      <x:c r="K6918" s="4">
        <x:f>I6918*J6918</x:f>
      </x:c>
      <x:c r="L6918" s="4" t="n">
        <x:v>306.892</x:v>
      </x:c>
      <x:c r="M6918" s="5">
        <x:f>J6918/2.988*100</x:f>
      </x:c>
      <x:c r="N6918" s="6">
        <x:f>M6918*L6918/100</x:f>
      </x:c>
      <x:c r="O6918" s="6">
        <x:f>H6918-N6918</x:f>
      </x:c>
    </x:row>
    <x:row r="6919" spans="1:25">
      <x:c r="A6919" s="0" t="s">
        <x:v>146</x:v>
      </x:c>
      <x:c r="B6919" s="0" t="n">
        <x:v>3637</x:v>
      </x:c>
      <x:c r="C6919" s="0" t="s">
        <x:v>21</x:v>
      </x:c>
      <x:c r="D6919" s="0" t="s">
        <x:v>28</x:v>
      </x:c>
      <x:c r="E6919" s="0" t="s">
        <x:v>23</x:v>
      </x:c>
      <x:c r="F6919" s="0" t="s">
        <x:v>26</x:v>
      </x:c>
      <x:c r="G6919" s="0" t="n">
        <x:v>150</x:v>
      </x:c>
      <x:c r="H6919" s="4" t="n">
        <x:v>225.352</x:v>
      </x:c>
      <x:c r="I6919" s="4" t="n">
        <x:v>150</x:v>
      </x:c>
      <x:c r="J6919" s="4" t="n">
        <x:v>1.52</x:v>
      </x:c>
      <x:c r="K6919" s="4">
        <x:f>I6919*J6919</x:f>
      </x:c>
      <x:c r="L6919" s="4" t="n">
        <x:v>306.892</x:v>
      </x:c>
      <x:c r="M6919" s="5">
        <x:f>J6919/2.988*100</x:f>
      </x:c>
      <x:c r="N6919" s="6">
        <x:f>M6919*L6919/100</x:f>
      </x:c>
      <x:c r="O6919" s="6">
        <x:f>H6919-N6919</x:f>
      </x:c>
    </x:row>
    <x:row r="6920" spans="1:25">
      <x:c r="A6920" s="0" t="s">
        <x:v>67</x:v>
      </x:c>
      <x:c r="B6920" s="0" t="n">
        <x:v>3638</x:v>
      </x:c>
      <x:c r="C6920" s="0" t="s">
        <x:v>21</x:v>
      </x:c>
      <x:c r="D6920" s="0" t="s">
        <x:v>22</x:v>
      </x:c>
      <x:c r="E6920" s="0" t="s">
        <x:v>23</x:v>
      </x:c>
      <x:c r="F6920" s="0" t="s">
        <x:v>20</x:v>
      </x:c>
      <x:c r="G6920" s="0" t="n">
        <x:v>150</x:v>
      </x:c>
      <x:c r="H6920" s="4" t="n">
        <x:v>51.15</x:v>
      </x:c>
      <x:c r="I6920" s="4" t="n">
        <x:v>150</x:v>
      </x:c>
      <x:c r="J6920" s="4" t="n">
        <x:v>0.341</x:v>
      </x:c>
      <x:c r="K6920" s="4">
        <x:f>I6920*J6920</x:f>
      </x:c>
      <x:c r="L6920" s="4" t="n">
        <x:v>336.405</x:v>
      </x:c>
      <x:c r="M6920" s="5">
        <x:f>J6920/2.699*100</x:f>
      </x:c>
      <x:c r="N6920" s="6">
        <x:f>M6920*L6920/100</x:f>
      </x:c>
      <x:c r="O6920" s="6">
        <x:f>H6920-N6920</x:f>
      </x:c>
    </x:row>
    <x:row r="6921" spans="1:25">
      <x:c r="A6921" s="0" t="s">
        <x:v>67</x:v>
      </x:c>
      <x:c r="B6921" s="0" t="n">
        <x:v>3638</x:v>
      </x:c>
      <x:c r="C6921" s="0" t="s">
        <x:v>21</x:v>
      </x:c>
      <x:c r="D6921" s="0" t="s">
        <x:v>22</x:v>
      </x:c>
      <x:c r="E6921" s="0" t="s">
        <x:v>23</x:v>
      </x:c>
      <x:c r="F6921" s="0" t="s">
        <x:v>20</x:v>
      </x:c>
      <x:c r="G6921" s="0" t="n">
        <x:v>150</x:v>
      </x:c>
      <x:c r="H6921" s="4" t="n">
        <x:v>43.384</x:v>
      </x:c>
      <x:c r="I6921" s="4" t="n">
        <x:v>150</x:v>
      </x:c>
      <x:c r="J6921" s="4" t="n">
        <x:v>0.289</x:v>
      </x:c>
      <x:c r="K6921" s="4">
        <x:f>I6921*J6921</x:f>
      </x:c>
      <x:c r="L6921" s="4" t="n">
        <x:v>336.405</x:v>
      </x:c>
      <x:c r="M6921" s="5">
        <x:f>J6921/2.699*100</x:f>
      </x:c>
      <x:c r="N6921" s="6">
        <x:f>M6921*L6921/100</x:f>
      </x:c>
      <x:c r="O6921" s="6">
        <x:f>H6921-N6921</x:f>
      </x:c>
    </x:row>
    <x:row r="6922" spans="1:25">
      <x:c r="A6922" s="0" t="s">
        <x:v>67</x:v>
      </x:c>
      <x:c r="B6922" s="0" t="n">
        <x:v>3638</x:v>
      </x:c>
      <x:c r="C6922" s="0" t="s">
        <x:v>21</x:v>
      </x:c>
      <x:c r="D6922" s="0" t="s">
        <x:v>22</x:v>
      </x:c>
      <x:c r="E6922" s="0" t="s">
        <x:v>23</x:v>
      </x:c>
      <x:c r="F6922" s="0" t="s">
        <x:v>20</x:v>
      </x:c>
      <x:c r="G6922" s="0" t="n">
        <x:v>150</x:v>
      </x:c>
      <x:c r="H6922" s="4" t="n">
        <x:v>43.384</x:v>
      </x:c>
      <x:c r="I6922" s="4" t="n">
        <x:v>150</x:v>
      </x:c>
      <x:c r="J6922" s="4" t="n">
        <x:v>0.289</x:v>
      </x:c>
      <x:c r="K6922" s="4">
        <x:f>I6922*J6922</x:f>
      </x:c>
      <x:c r="L6922" s="4" t="n">
        <x:v>336.405</x:v>
      </x:c>
      <x:c r="M6922" s="5">
        <x:f>J6922/2.699*100</x:f>
      </x:c>
      <x:c r="N6922" s="6">
        <x:f>M6922*L6922/100</x:f>
      </x:c>
      <x:c r="O6922" s="6">
        <x:f>H6922-N6922</x:f>
      </x:c>
    </x:row>
    <x:row r="6923" spans="1:25">
      <x:c r="A6923" s="0" t="s">
        <x:v>67</x:v>
      </x:c>
      <x:c r="B6923" s="0" t="n">
        <x:v>3638</x:v>
      </x:c>
      <x:c r="C6923" s="0" t="s">
        <x:v>21</x:v>
      </x:c>
      <x:c r="D6923" s="0" t="s">
        <x:v>28</x:v>
      </x:c>
      <x:c r="E6923" s="0" t="s">
        <x:v>19</x:v>
      </x:c>
      <x:c r="F6923" s="0" t="s">
        <x:v>26</x:v>
      </x:c>
      <x:c r="G6923" s="0" t="n">
        <x:v>150</x:v>
      </x:c>
      <x:c r="H6923" s="4" t="n">
        <x:v>39.007</x:v>
      </x:c>
      <x:c r="I6923" s="4" t="n">
        <x:v>150</x:v>
      </x:c>
      <x:c r="J6923" s="4" t="n">
        <x:v>0.26</x:v>
      </x:c>
      <x:c r="K6923" s="4">
        <x:f>I6923*J6923</x:f>
      </x:c>
      <x:c r="L6923" s="4" t="n">
        <x:v>336.405</x:v>
      </x:c>
      <x:c r="M6923" s="5">
        <x:f>J6923/2.699*100</x:f>
      </x:c>
      <x:c r="N6923" s="6">
        <x:f>M6923*L6923/100</x:f>
      </x:c>
      <x:c r="O6923" s="6">
        <x:f>H6923-N6923</x:f>
      </x:c>
    </x:row>
    <x:row r="6924" spans="1:25">
      <x:c r="A6924" s="0" t="s">
        <x:v>67</x:v>
      </x:c>
      <x:c r="B6924" s="0" t="n">
        <x:v>3638</x:v>
      </x:c>
      <x:c r="C6924" s="0" t="s">
        <x:v>21</x:v>
      </x:c>
      <x:c r="D6924" s="0" t="s">
        <x:v>28</x:v>
      </x:c>
      <x:c r="E6924" s="0" t="s">
        <x:v>23</x:v>
      </x:c>
      <x:c r="F6924" s="0" t="s">
        <x:v>26</x:v>
      </x:c>
      <x:c r="G6924" s="0" t="n">
        <x:v>150</x:v>
      </x:c>
      <x:c r="H6924" s="4" t="n">
        <x:v>227.549</x:v>
      </x:c>
      <x:c r="I6924" s="4" t="n">
        <x:v>150</x:v>
      </x:c>
      <x:c r="J6924" s="4" t="n">
        <x:v>1.52</x:v>
      </x:c>
      <x:c r="K6924" s="4">
        <x:f>I6924*J6924</x:f>
      </x:c>
      <x:c r="L6924" s="4" t="n">
        <x:v>336.405</x:v>
      </x:c>
      <x:c r="M6924" s="5">
        <x:f>J6924/2.699*100</x:f>
      </x:c>
      <x:c r="N6924" s="6">
        <x:f>M6924*L6924/100</x:f>
      </x:c>
      <x:c r="O6924" s="6">
        <x:f>H6924-N6924</x:f>
      </x:c>
    </x:row>
    <x:row r="6925" spans="1:25">
      <x:c r="A6925" s="0" t="s">
        <x:v>88</x:v>
      </x:c>
      <x:c r="B6925" s="0" t="n">
        <x:v>3639</x:v>
      </x:c>
      <x:c r="C6925" s="0" t="s">
        <x:v>21</x:v>
      </x:c>
      <x:c r="D6925" s="0" t="s">
        <x:v>22</x:v>
      </x:c>
      <x:c r="E6925" s="0" t="s">
        <x:v>23</x:v>
      </x:c>
      <x:c r="F6925" s="0" t="s">
        <x:v>20</x:v>
      </x:c>
      <x:c r="G6925" s="0" t="n">
        <x:v>150</x:v>
      </x:c>
      <x:c r="H6925" s="4" t="n">
        <x:v>43.384</x:v>
      </x:c>
      <x:c r="I6925" s="4" t="n">
        <x:v>150</x:v>
      </x:c>
      <x:c r="J6925" s="4" t="n">
        <x:v>0.289</x:v>
      </x:c>
      <x:c r="K6925" s="4">
        <x:f>I6925*J6925</x:f>
      </x:c>
      <x:c r="L6925" s="4" t="n">
        <x:v>232.584</x:v>
      </x:c>
      <x:c r="M6925" s="5">
        <x:f>J6925/3.277*100</x:f>
      </x:c>
      <x:c r="N6925" s="6">
        <x:f>M6925*L6925/100</x:f>
      </x:c>
      <x:c r="O6925" s="6">
        <x:f>H6925-N6925</x:f>
      </x:c>
    </x:row>
    <x:row r="6926" spans="1:25">
      <x:c r="A6926" s="0" t="s">
        <x:v>88</x:v>
      </x:c>
      <x:c r="B6926" s="0" t="n">
        <x:v>3639</x:v>
      </x:c>
      <x:c r="C6926" s="0" t="s">
        <x:v>21</x:v>
      </x:c>
      <x:c r="D6926" s="0" t="s">
        <x:v>22</x:v>
      </x:c>
      <x:c r="E6926" s="0" t="s">
        <x:v>23</x:v>
      </x:c>
      <x:c r="F6926" s="0" t="s">
        <x:v>20</x:v>
      </x:c>
      <x:c r="G6926" s="0" t="n">
        <x:v>150</x:v>
      </x:c>
      <x:c r="H6926" s="4" t="n">
        <x:v>43.384</x:v>
      </x:c>
      <x:c r="I6926" s="4" t="n">
        <x:v>150</x:v>
      </x:c>
      <x:c r="J6926" s="4" t="n">
        <x:v>0.289</x:v>
      </x:c>
      <x:c r="K6926" s="4">
        <x:f>I6926*J6926</x:f>
      </x:c>
      <x:c r="L6926" s="4" t="n">
        <x:v>232.584</x:v>
      </x:c>
      <x:c r="M6926" s="5">
        <x:f>J6926/3.277*100</x:f>
      </x:c>
      <x:c r="N6926" s="6">
        <x:f>M6926*L6926/100</x:f>
      </x:c>
      <x:c r="O6926" s="6">
        <x:f>H6926-N6926</x:f>
      </x:c>
    </x:row>
    <x:row r="6927" spans="1:25">
      <x:c r="A6927" s="0" t="s">
        <x:v>88</x:v>
      </x:c>
      <x:c r="B6927" s="0" t="n">
        <x:v>3639</x:v>
      </x:c>
      <x:c r="C6927" s="0" t="s">
        <x:v>21</x:v>
      </x:c>
      <x:c r="D6927" s="0" t="s">
        <x:v>22</x:v>
      </x:c>
      <x:c r="E6927" s="0" t="s">
        <x:v>23</x:v>
      </x:c>
      <x:c r="F6927" s="0" t="s">
        <x:v>20</x:v>
      </x:c>
      <x:c r="G6927" s="0" t="n">
        <x:v>150</x:v>
      </x:c>
      <x:c r="H6927" s="4" t="n">
        <x:v>43.384</x:v>
      </x:c>
      <x:c r="I6927" s="4" t="n">
        <x:v>150</x:v>
      </x:c>
      <x:c r="J6927" s="4" t="n">
        <x:v>0.289</x:v>
      </x:c>
      <x:c r="K6927" s="4">
        <x:f>I6927*J6927</x:f>
      </x:c>
      <x:c r="L6927" s="4" t="n">
        <x:v>232.584</x:v>
      </x:c>
      <x:c r="M6927" s="5">
        <x:f>J6927/3.277*100</x:f>
      </x:c>
      <x:c r="N6927" s="6">
        <x:f>M6927*L6927/100</x:f>
      </x:c>
      <x:c r="O6927" s="6">
        <x:f>H6927-N6927</x:f>
      </x:c>
    </x:row>
    <x:row r="6928" spans="1:25">
      <x:c r="A6928" s="0" t="s">
        <x:v>88</x:v>
      </x:c>
      <x:c r="B6928" s="0" t="n">
        <x:v>3639</x:v>
      </x:c>
      <x:c r="C6928" s="0" t="s">
        <x:v>21</x:v>
      </x:c>
      <x:c r="D6928" s="0" t="s">
        <x:v>22</x:v>
      </x:c>
      <x:c r="E6928" s="0" t="s">
        <x:v>23</x:v>
      </x:c>
      <x:c r="F6928" s="0" t="s">
        <x:v>20</x:v>
      </x:c>
      <x:c r="G6928" s="0" t="n">
        <x:v>150</x:v>
      </x:c>
      <x:c r="H6928" s="4" t="n">
        <x:v>43.384</x:v>
      </x:c>
      <x:c r="I6928" s="4" t="n">
        <x:v>150</x:v>
      </x:c>
      <x:c r="J6928" s="4" t="n">
        <x:v>0.289</x:v>
      </x:c>
      <x:c r="K6928" s="4">
        <x:f>I6928*J6928</x:f>
      </x:c>
      <x:c r="L6928" s="4" t="n">
        <x:v>232.584</x:v>
      </x:c>
      <x:c r="M6928" s="5">
        <x:f>J6928/3.277*100</x:f>
      </x:c>
      <x:c r="N6928" s="6">
        <x:f>M6928*L6928/100</x:f>
      </x:c>
      <x:c r="O6928" s="6">
        <x:f>H6928-N6928</x:f>
      </x:c>
    </x:row>
    <x:row r="6929" spans="1:25">
      <x:c r="A6929" s="0" t="s">
        <x:v>88</x:v>
      </x:c>
      <x:c r="B6929" s="0" t="n">
        <x:v>3639</x:v>
      </x:c>
      <x:c r="C6929" s="0" t="s">
        <x:v>21</x:v>
      </x:c>
      <x:c r="D6929" s="0" t="s">
        <x:v>22</x:v>
      </x:c>
      <x:c r="E6929" s="0" t="s">
        <x:v>23</x:v>
      </x:c>
      <x:c r="F6929" s="0" t="s">
        <x:v>20</x:v>
      </x:c>
      <x:c r="G6929" s="0" t="n">
        <x:v>150</x:v>
      </x:c>
      <x:c r="H6929" s="4" t="n">
        <x:v>51.15</x:v>
      </x:c>
      <x:c r="I6929" s="4" t="n">
        <x:v>150</x:v>
      </x:c>
      <x:c r="J6929" s="4" t="n">
        <x:v>0.341</x:v>
      </x:c>
      <x:c r="K6929" s="4">
        <x:f>I6929*J6929</x:f>
      </x:c>
      <x:c r="L6929" s="4" t="n">
        <x:v>232.584</x:v>
      </x:c>
      <x:c r="M6929" s="5">
        <x:f>J6929/3.277*100</x:f>
      </x:c>
      <x:c r="N6929" s="6">
        <x:f>M6929*L6929/100</x:f>
      </x:c>
      <x:c r="O6929" s="6">
        <x:f>H6929-N6929</x:f>
      </x:c>
    </x:row>
    <x:row r="6930" spans="1:25">
      <x:c r="A6930" s="0" t="s">
        <x:v>88</x:v>
      </x:c>
      <x:c r="B6930" s="0" t="n">
        <x:v>3639</x:v>
      </x:c>
      <x:c r="C6930" s="0" t="s">
        <x:v>21</x:v>
      </x:c>
      <x:c r="D6930" s="0" t="s">
        <x:v>28</x:v>
      </x:c>
      <x:c r="E6930" s="0" t="s">
        <x:v>19</x:v>
      </x:c>
      <x:c r="F6930" s="0" t="s">
        <x:v>26</x:v>
      </x:c>
      <x:c r="G6930" s="0" t="n">
        <x:v>150</x:v>
      </x:c>
      <x:c r="H6930" s="4" t="n">
        <x:v>39.007</x:v>
      </x:c>
      <x:c r="I6930" s="4" t="n">
        <x:v>150</x:v>
      </x:c>
      <x:c r="J6930" s="4" t="n">
        <x:v>0.26</x:v>
      </x:c>
      <x:c r="K6930" s="4">
        <x:f>I6930*J6930</x:f>
      </x:c>
      <x:c r="L6930" s="4" t="n">
        <x:v>232.584</x:v>
      </x:c>
      <x:c r="M6930" s="5">
        <x:f>J6930/3.277*100</x:f>
      </x:c>
      <x:c r="N6930" s="6">
        <x:f>M6930*L6930/100</x:f>
      </x:c>
      <x:c r="O6930" s="6">
        <x:f>H6930-N6930</x:f>
      </x:c>
    </x:row>
    <x:row r="6931" spans="1:25">
      <x:c r="A6931" s="0" t="s">
        <x:v>88</x:v>
      </x:c>
      <x:c r="B6931" s="0" t="n">
        <x:v>3639</x:v>
      </x:c>
      <x:c r="C6931" s="0" t="s">
        <x:v>21</x:v>
      </x:c>
      <x:c r="D6931" s="0" t="s">
        <x:v>28</x:v>
      </x:c>
      <x:c r="E6931" s="0" t="s">
        <x:v>23</x:v>
      </x:c>
      <x:c r="F6931" s="0" t="s">
        <x:v>26</x:v>
      </x:c>
      <x:c r="G6931" s="0" t="n">
        <x:v>150</x:v>
      </x:c>
      <x:c r="H6931" s="4" t="n">
        <x:v>227.999</x:v>
      </x:c>
      <x:c r="I6931" s="4" t="n">
        <x:v>150</x:v>
      </x:c>
      <x:c r="J6931" s="4" t="n">
        <x:v>1.52</x:v>
      </x:c>
      <x:c r="K6931" s="4">
        <x:f>I6931*J6931</x:f>
      </x:c>
      <x:c r="L6931" s="4" t="n">
        <x:v>232.584</x:v>
      </x:c>
      <x:c r="M6931" s="5">
        <x:f>J6931/3.277*100</x:f>
      </x:c>
      <x:c r="N6931" s="6">
        <x:f>M6931*L6931/100</x:f>
      </x:c>
      <x:c r="O6931" s="6">
        <x:f>H6931-N6931</x:f>
      </x:c>
    </x:row>
    <x:row r="6932" spans="1:25">
      <x:c r="A6932" s="0" t="s">
        <x:v>68</x:v>
      </x:c>
      <x:c r="B6932" s="0" t="n">
        <x:v>3640</x:v>
      </x:c>
      <x:c r="C6932" s="0" t="s">
        <x:v>21</x:v>
      </x:c>
      <x:c r="D6932" s="0" t="s">
        <x:v>22</x:v>
      </x:c>
      <x:c r="E6932" s="0" t="s">
        <x:v>23</x:v>
      </x:c>
      <x:c r="F6932" s="0" t="s">
        <x:v>20</x:v>
      </x:c>
      <x:c r="G6932" s="0" t="n">
        <x:v>150</x:v>
      </x:c>
      <x:c r="H6932" s="4" t="n">
        <x:v>43.384</x:v>
      </x:c>
      <x:c r="I6932" s="4" t="n">
        <x:v>150</x:v>
      </x:c>
      <x:c r="J6932" s="4" t="n">
        <x:v>0.289</x:v>
      </x:c>
      <x:c r="K6932" s="4">
        <x:f>I6932*J6932</x:f>
      </x:c>
      <x:c r="L6932" s="4" t="n">
        <x:v>323.278</x:v>
      </x:c>
      <x:c r="M6932" s="5">
        <x:f>J6932/2.988*100</x:f>
      </x:c>
      <x:c r="N6932" s="6">
        <x:f>M6932*L6932/100</x:f>
      </x:c>
      <x:c r="O6932" s="6">
        <x:f>H6932-N6932</x:f>
      </x:c>
    </x:row>
    <x:row r="6933" spans="1:25">
      <x:c r="A6933" s="0" t="s">
        <x:v>68</x:v>
      </x:c>
      <x:c r="B6933" s="0" t="n">
        <x:v>3640</x:v>
      </x:c>
      <x:c r="C6933" s="0" t="s">
        <x:v>21</x:v>
      </x:c>
      <x:c r="D6933" s="0" t="s">
        <x:v>22</x:v>
      </x:c>
      <x:c r="E6933" s="0" t="s">
        <x:v>23</x:v>
      </x:c>
      <x:c r="F6933" s="0" t="s">
        <x:v>20</x:v>
      </x:c>
      <x:c r="G6933" s="0" t="n">
        <x:v>150</x:v>
      </x:c>
      <x:c r="H6933" s="4" t="n">
        <x:v>43.384</x:v>
      </x:c>
      <x:c r="I6933" s="4" t="n">
        <x:v>150</x:v>
      </x:c>
      <x:c r="J6933" s="4" t="n">
        <x:v>0.289</x:v>
      </x:c>
      <x:c r="K6933" s="4">
        <x:f>I6933*J6933</x:f>
      </x:c>
      <x:c r="L6933" s="4" t="n">
        <x:v>323.278</x:v>
      </x:c>
      <x:c r="M6933" s="5">
        <x:f>J6933/2.988*100</x:f>
      </x:c>
      <x:c r="N6933" s="6">
        <x:f>M6933*L6933/100</x:f>
      </x:c>
      <x:c r="O6933" s="6">
        <x:f>H6933-N6933</x:f>
      </x:c>
    </x:row>
    <x:row r="6934" spans="1:25">
      <x:c r="A6934" s="0" t="s">
        <x:v>68</x:v>
      </x:c>
      <x:c r="B6934" s="0" t="n">
        <x:v>3640</x:v>
      </x:c>
      <x:c r="C6934" s="0" t="s">
        <x:v>21</x:v>
      </x:c>
      <x:c r="D6934" s="0" t="s">
        <x:v>22</x:v>
      </x:c>
      <x:c r="E6934" s="0" t="s">
        <x:v>23</x:v>
      </x:c>
      <x:c r="F6934" s="0" t="s">
        <x:v>20</x:v>
      </x:c>
      <x:c r="G6934" s="0" t="n">
        <x:v>150</x:v>
      </x:c>
      <x:c r="H6934" s="4" t="n">
        <x:v>43.384</x:v>
      </x:c>
      <x:c r="I6934" s="4" t="n">
        <x:v>150</x:v>
      </x:c>
      <x:c r="J6934" s="4" t="n">
        <x:v>0.289</x:v>
      </x:c>
      <x:c r="K6934" s="4">
        <x:f>I6934*J6934</x:f>
      </x:c>
      <x:c r="L6934" s="4" t="n">
        <x:v>323.278</x:v>
      </x:c>
      <x:c r="M6934" s="5">
        <x:f>J6934/2.988*100</x:f>
      </x:c>
      <x:c r="N6934" s="6">
        <x:f>M6934*L6934/100</x:f>
      </x:c>
      <x:c r="O6934" s="6">
        <x:f>H6934-N6934</x:f>
      </x:c>
    </x:row>
    <x:row r="6935" spans="1:25">
      <x:c r="A6935" s="0" t="s">
        <x:v>68</x:v>
      </x:c>
      <x:c r="B6935" s="0" t="n">
        <x:v>3640</x:v>
      </x:c>
      <x:c r="C6935" s="0" t="s">
        <x:v>21</x:v>
      </x:c>
      <x:c r="D6935" s="0" t="s">
        <x:v>22</x:v>
      </x:c>
      <x:c r="E6935" s="0" t="s">
        <x:v>23</x:v>
      </x:c>
      <x:c r="F6935" s="0" t="s">
        <x:v>20</x:v>
      </x:c>
      <x:c r="G6935" s="0" t="n">
        <x:v>150</x:v>
      </x:c>
      <x:c r="H6935" s="4" t="n">
        <x:v>51.15</x:v>
      </x:c>
      <x:c r="I6935" s="4" t="n">
        <x:v>150</x:v>
      </x:c>
      <x:c r="J6935" s="4" t="n">
        <x:v>0.341</x:v>
      </x:c>
      <x:c r="K6935" s="4">
        <x:f>I6935*J6935</x:f>
      </x:c>
      <x:c r="L6935" s="4" t="n">
        <x:v>323.278</x:v>
      </x:c>
      <x:c r="M6935" s="5">
        <x:f>J6935/2.988*100</x:f>
      </x:c>
      <x:c r="N6935" s="6">
        <x:f>M6935*L6935/100</x:f>
      </x:c>
      <x:c r="O6935" s="6">
        <x:f>H6935-N6935</x:f>
      </x:c>
    </x:row>
    <x:row r="6936" spans="1:25">
      <x:c r="A6936" s="0" t="s">
        <x:v>68</x:v>
      </x:c>
      <x:c r="B6936" s="0" t="n">
        <x:v>3640</x:v>
      </x:c>
      <x:c r="C6936" s="0" t="s">
        <x:v>21</x:v>
      </x:c>
      <x:c r="D6936" s="0" t="s">
        <x:v>28</x:v>
      </x:c>
      <x:c r="E6936" s="0" t="s">
        <x:v>19</x:v>
      </x:c>
      <x:c r="F6936" s="0" t="s">
        <x:v>26</x:v>
      </x:c>
      <x:c r="G6936" s="0" t="n">
        <x:v>150</x:v>
      </x:c>
      <x:c r="H6936" s="4" t="n">
        <x:v>39.005</x:v>
      </x:c>
      <x:c r="I6936" s="4" t="n">
        <x:v>150</x:v>
      </x:c>
      <x:c r="J6936" s="4" t="n">
        <x:v>0.26</x:v>
      </x:c>
      <x:c r="K6936" s="4">
        <x:f>I6936*J6936</x:f>
      </x:c>
      <x:c r="L6936" s="4" t="n">
        <x:v>323.278</x:v>
      </x:c>
      <x:c r="M6936" s="5">
        <x:f>J6936/2.988*100</x:f>
      </x:c>
      <x:c r="N6936" s="6">
        <x:f>M6936*L6936/100</x:f>
      </x:c>
      <x:c r="O6936" s="6">
        <x:f>H6936-N6936</x:f>
      </x:c>
    </x:row>
    <x:row r="6937" spans="1:25">
      <x:c r="A6937" s="0" t="s">
        <x:v>68</x:v>
      </x:c>
      <x:c r="B6937" s="0" t="n">
        <x:v>3640</x:v>
      </x:c>
      <x:c r="C6937" s="0" t="s">
        <x:v>21</x:v>
      </x:c>
      <x:c r="D6937" s="0" t="s">
        <x:v>28</x:v>
      </x:c>
      <x:c r="E6937" s="0" t="s">
        <x:v>23</x:v>
      </x:c>
      <x:c r="F6937" s="0" t="s">
        <x:v>26</x:v>
      </x:c>
      <x:c r="G6937" s="0" t="n">
        <x:v>150</x:v>
      </x:c>
      <x:c r="H6937" s="4" t="n">
        <x:v>227.999</x:v>
      </x:c>
      <x:c r="I6937" s="4" t="n">
        <x:v>150</x:v>
      </x:c>
      <x:c r="J6937" s="4" t="n">
        <x:v>1.52</x:v>
      </x:c>
      <x:c r="K6937" s="4">
        <x:f>I6937*J6937</x:f>
      </x:c>
      <x:c r="L6937" s="4" t="n">
        <x:v>323.278</x:v>
      </x:c>
      <x:c r="M6937" s="5">
        <x:f>J6937/2.988*100</x:f>
      </x:c>
      <x:c r="N6937" s="6">
        <x:f>M6937*L6937/100</x:f>
      </x:c>
      <x:c r="O6937" s="6">
        <x:f>H6937-N6937</x:f>
      </x:c>
    </x:row>
    <x:row r="6938" spans="1:25">
      <x:c r="A6938" s="0" t="s">
        <x:v>84</x:v>
      </x:c>
      <x:c r="B6938" s="0" t="n">
        <x:v>3641</x:v>
      </x:c>
      <x:c r="C6938" s="0" t="s">
        <x:v>21</x:v>
      </x:c>
      <x:c r="D6938" s="0" t="s">
        <x:v>22</x:v>
      </x:c>
      <x:c r="E6938" s="0" t="s">
        <x:v>23</x:v>
      </x:c>
      <x:c r="F6938" s="0" t="s">
        <x:v>20</x:v>
      </x:c>
      <x:c r="G6938" s="0" t="n">
        <x:v>149</x:v>
      </x:c>
      <x:c r="H6938" s="4" t="n">
        <x:v>43.384</x:v>
      </x:c>
      <x:c r="I6938" s="4" t="n">
        <x:v>149</x:v>
      </x:c>
      <x:c r="J6938" s="4" t="n">
        <x:v>0.291</x:v>
      </x:c>
      <x:c r="K6938" s="4">
        <x:f>I6938*J6938</x:f>
      </x:c>
      <x:c r="L6938" s="4" t="n">
        <x:v>302.403</x:v>
      </x:c>
      <x:c r="M6938" s="5">
        <x:f>J6938/2.996*100</x:f>
      </x:c>
      <x:c r="N6938" s="6">
        <x:f>M6938*L6938/100</x:f>
      </x:c>
      <x:c r="O6938" s="6">
        <x:f>H6938-N6938</x:f>
      </x:c>
    </x:row>
    <x:row r="6939" spans="1:25">
      <x:c r="A6939" s="0" t="s">
        <x:v>84</x:v>
      </x:c>
      <x:c r="B6939" s="0" t="n">
        <x:v>3641</x:v>
      </x:c>
      <x:c r="C6939" s="0" t="s">
        <x:v>21</x:v>
      </x:c>
      <x:c r="D6939" s="0" t="s">
        <x:v>22</x:v>
      </x:c>
      <x:c r="E6939" s="0" t="s">
        <x:v>23</x:v>
      </x:c>
      <x:c r="F6939" s="0" t="s">
        <x:v>20</x:v>
      </x:c>
      <x:c r="G6939" s="0" t="n">
        <x:v>149</x:v>
      </x:c>
      <x:c r="H6939" s="4" t="n">
        <x:v>43.384</x:v>
      </x:c>
      <x:c r="I6939" s="4" t="n">
        <x:v>149</x:v>
      </x:c>
      <x:c r="J6939" s="4" t="n">
        <x:v>0.291</x:v>
      </x:c>
      <x:c r="K6939" s="4">
        <x:f>I6939*J6939</x:f>
      </x:c>
      <x:c r="L6939" s="4" t="n">
        <x:v>302.403</x:v>
      </x:c>
      <x:c r="M6939" s="5">
        <x:f>J6939/2.996*100</x:f>
      </x:c>
      <x:c r="N6939" s="6">
        <x:f>M6939*L6939/100</x:f>
      </x:c>
      <x:c r="O6939" s="6">
        <x:f>H6939-N6939</x:f>
      </x:c>
    </x:row>
    <x:row r="6940" spans="1:25">
      <x:c r="A6940" s="0" t="s">
        <x:v>84</x:v>
      </x:c>
      <x:c r="B6940" s="0" t="n">
        <x:v>3641</x:v>
      </x:c>
      <x:c r="C6940" s="0" t="s">
        <x:v>21</x:v>
      </x:c>
      <x:c r="D6940" s="0" t="s">
        <x:v>22</x:v>
      </x:c>
      <x:c r="E6940" s="0" t="s">
        <x:v>23</x:v>
      </x:c>
      <x:c r="F6940" s="0" t="s">
        <x:v>20</x:v>
      </x:c>
      <x:c r="G6940" s="0" t="n">
        <x:v>149</x:v>
      </x:c>
      <x:c r="H6940" s="4" t="n">
        <x:v>43.384</x:v>
      </x:c>
      <x:c r="I6940" s="4" t="n">
        <x:v>149</x:v>
      </x:c>
      <x:c r="J6940" s="4" t="n">
        <x:v>0.291</x:v>
      </x:c>
      <x:c r="K6940" s="4">
        <x:f>I6940*J6940</x:f>
      </x:c>
      <x:c r="L6940" s="4" t="n">
        <x:v>302.403</x:v>
      </x:c>
      <x:c r="M6940" s="5">
        <x:f>J6940/2.996*100</x:f>
      </x:c>
      <x:c r="N6940" s="6">
        <x:f>M6940*L6940/100</x:f>
      </x:c>
      <x:c r="O6940" s="6">
        <x:f>H6940-N6940</x:f>
      </x:c>
    </x:row>
    <x:row r="6941" spans="1:25">
      <x:c r="A6941" s="0" t="s">
        <x:v>84</x:v>
      </x:c>
      <x:c r="B6941" s="0" t="n">
        <x:v>3641</x:v>
      </x:c>
      <x:c r="C6941" s="0" t="s">
        <x:v>21</x:v>
      </x:c>
      <x:c r="D6941" s="0" t="s">
        <x:v>22</x:v>
      </x:c>
      <x:c r="E6941" s="0" t="s">
        <x:v>23</x:v>
      </x:c>
      <x:c r="F6941" s="0" t="s">
        <x:v>20</x:v>
      </x:c>
      <x:c r="G6941" s="0" t="n">
        <x:v>149</x:v>
      </x:c>
      <x:c r="H6941" s="4" t="n">
        <x:v>51.15</x:v>
      </x:c>
      <x:c r="I6941" s="4" t="n">
        <x:v>149</x:v>
      </x:c>
      <x:c r="J6941" s="4" t="n">
        <x:v>0.343</x:v>
      </x:c>
      <x:c r="K6941" s="4">
        <x:f>I6941*J6941</x:f>
      </x:c>
      <x:c r="L6941" s="4" t="n">
        <x:v>302.403</x:v>
      </x:c>
      <x:c r="M6941" s="5">
        <x:f>J6941/2.996*100</x:f>
      </x:c>
      <x:c r="N6941" s="6">
        <x:f>M6941*L6941/100</x:f>
      </x:c>
      <x:c r="O6941" s="6">
        <x:f>H6941-N6941</x:f>
      </x:c>
    </x:row>
    <x:row r="6942" spans="1:25">
      <x:c r="A6942" s="0" t="s">
        <x:v>84</x:v>
      </x:c>
      <x:c r="B6942" s="0" t="n">
        <x:v>3641</x:v>
      </x:c>
      <x:c r="C6942" s="0" t="s">
        <x:v>21</x:v>
      </x:c>
      <x:c r="D6942" s="0" t="s">
        <x:v>28</x:v>
      </x:c>
      <x:c r="E6942" s="0" t="s">
        <x:v>19</x:v>
      </x:c>
      <x:c r="F6942" s="0" t="s">
        <x:v>26</x:v>
      </x:c>
      <x:c r="G6942" s="0" t="n">
        <x:v>149</x:v>
      </x:c>
      <x:c r="H6942" s="4" t="n">
        <x:v>39.529</x:v>
      </x:c>
      <x:c r="I6942" s="4" t="n">
        <x:v>149</x:v>
      </x:c>
      <x:c r="J6942" s="4" t="n">
        <x:v>0.26</x:v>
      </x:c>
      <x:c r="K6942" s="4">
        <x:f>I6942*J6942</x:f>
      </x:c>
      <x:c r="L6942" s="4" t="n">
        <x:v>302.403</x:v>
      </x:c>
      <x:c r="M6942" s="5">
        <x:f>J6942/2.996*100</x:f>
      </x:c>
      <x:c r="N6942" s="6">
        <x:f>M6942*L6942/100</x:f>
      </x:c>
      <x:c r="O6942" s="6">
        <x:f>H6942-N6942</x:f>
      </x:c>
    </x:row>
    <x:row r="6943" spans="1:25">
      <x:c r="A6943" s="0" t="s">
        <x:v>84</x:v>
      </x:c>
      <x:c r="B6943" s="0" t="n">
        <x:v>3641</x:v>
      </x:c>
      <x:c r="C6943" s="0" t="s">
        <x:v>21</x:v>
      </x:c>
      <x:c r="D6943" s="0" t="s">
        <x:v>28</x:v>
      </x:c>
      <x:c r="E6943" s="0" t="s">
        <x:v>23</x:v>
      </x:c>
      <x:c r="F6943" s="0" t="s">
        <x:v>26</x:v>
      </x:c>
      <x:c r="G6943" s="0" t="n">
        <x:v>149</x:v>
      </x:c>
      <x:c r="H6943" s="4" t="n">
        <x:v>231.039</x:v>
      </x:c>
      <x:c r="I6943" s="4" t="n">
        <x:v>149</x:v>
      </x:c>
      <x:c r="J6943" s="4" t="n">
        <x:v>1.52</x:v>
      </x:c>
      <x:c r="K6943" s="4">
        <x:f>I6943*J6943</x:f>
      </x:c>
      <x:c r="L6943" s="4" t="n">
        <x:v>302.403</x:v>
      </x:c>
      <x:c r="M6943" s="5">
        <x:f>J6943/2.996*100</x:f>
      </x:c>
      <x:c r="N6943" s="6">
        <x:f>M6943*L6943/100</x:f>
      </x:c>
      <x:c r="O6943" s="6">
        <x:f>H6943-N6943</x:f>
      </x:c>
    </x:row>
    <x:row r="6944" spans="1:25">
      <x:c r="A6944" s="0" t="s">
        <x:v>125</x:v>
      </x:c>
      <x:c r="B6944" s="0" t="n">
        <x:v>3642</x:v>
      </x:c>
      <x:c r="C6944" s="0" t="s">
        <x:v>21</x:v>
      </x:c>
      <x:c r="D6944" s="0" t="s">
        <x:v>22</x:v>
      </x:c>
      <x:c r="E6944" s="0" t="s">
        <x:v>23</x:v>
      </x:c>
      <x:c r="F6944" s="0" t="s">
        <x:v>20</x:v>
      </x:c>
      <x:c r="G6944" s="0" t="n">
        <x:v>150</x:v>
      </x:c>
      <x:c r="H6944" s="4" t="n">
        <x:v>51.15</x:v>
      </x:c>
      <x:c r="I6944" s="4" t="n">
        <x:v>150</x:v>
      </x:c>
      <x:c r="J6944" s="4" t="n">
        <x:v>0.341</x:v>
      </x:c>
      <x:c r="K6944" s="4">
        <x:f>I6944*J6944</x:f>
      </x:c>
      <x:c r="L6944" s="4" t="n">
        <x:v>272.911</x:v>
      </x:c>
      <x:c r="M6944" s="5">
        <x:f>J6944/2.699*100</x:f>
      </x:c>
      <x:c r="N6944" s="6">
        <x:f>M6944*L6944/100</x:f>
      </x:c>
      <x:c r="O6944" s="6">
        <x:f>H6944-N6944</x:f>
      </x:c>
    </x:row>
    <x:row r="6945" spans="1:25">
      <x:c r="A6945" s="0" t="s">
        <x:v>125</x:v>
      </x:c>
      <x:c r="B6945" s="0" t="n">
        <x:v>3642</x:v>
      </x:c>
      <x:c r="C6945" s="0" t="s">
        <x:v>21</x:v>
      </x:c>
      <x:c r="D6945" s="0" t="s">
        <x:v>22</x:v>
      </x:c>
      <x:c r="E6945" s="0" t="s">
        <x:v>23</x:v>
      </x:c>
      <x:c r="F6945" s="0" t="s">
        <x:v>20</x:v>
      </x:c>
      <x:c r="G6945" s="0" t="n">
        <x:v>150</x:v>
      </x:c>
      <x:c r="H6945" s="4" t="n">
        <x:v>43.384</x:v>
      </x:c>
      <x:c r="I6945" s="4" t="n">
        <x:v>150</x:v>
      </x:c>
      <x:c r="J6945" s="4" t="n">
        <x:v>0.289</x:v>
      </x:c>
      <x:c r="K6945" s="4">
        <x:f>I6945*J6945</x:f>
      </x:c>
      <x:c r="L6945" s="4" t="n">
        <x:v>272.911</x:v>
      </x:c>
      <x:c r="M6945" s="5">
        <x:f>J6945/2.699*100</x:f>
      </x:c>
      <x:c r="N6945" s="6">
        <x:f>M6945*L6945/100</x:f>
      </x:c>
      <x:c r="O6945" s="6">
        <x:f>H6945-N6945</x:f>
      </x:c>
    </x:row>
    <x:row r="6946" spans="1:25">
      <x:c r="A6946" s="0" t="s">
        <x:v>125</x:v>
      </x:c>
      <x:c r="B6946" s="0" t="n">
        <x:v>3642</x:v>
      </x:c>
      <x:c r="C6946" s="0" t="s">
        <x:v>21</x:v>
      </x:c>
      <x:c r="D6946" s="0" t="s">
        <x:v>22</x:v>
      </x:c>
      <x:c r="E6946" s="0" t="s">
        <x:v>23</x:v>
      </x:c>
      <x:c r="F6946" s="0" t="s">
        <x:v>20</x:v>
      </x:c>
      <x:c r="G6946" s="0" t="n">
        <x:v>150</x:v>
      </x:c>
      <x:c r="H6946" s="4" t="n">
        <x:v>43.384</x:v>
      </x:c>
      <x:c r="I6946" s="4" t="n">
        <x:v>150</x:v>
      </x:c>
      <x:c r="J6946" s="4" t="n">
        <x:v>0.289</x:v>
      </x:c>
      <x:c r="K6946" s="4">
        <x:f>I6946*J6946</x:f>
      </x:c>
      <x:c r="L6946" s="4" t="n">
        <x:v>272.911</x:v>
      </x:c>
      <x:c r="M6946" s="5">
        <x:f>J6946/2.699*100</x:f>
      </x:c>
      <x:c r="N6946" s="6">
        <x:f>M6946*L6946/100</x:f>
      </x:c>
      <x:c r="O6946" s="6">
        <x:f>H6946-N6946</x:f>
      </x:c>
    </x:row>
    <x:row r="6947" spans="1:25">
      <x:c r="A6947" s="0" t="s">
        <x:v>125</x:v>
      </x:c>
      <x:c r="B6947" s="0" t="n">
        <x:v>3642</x:v>
      </x:c>
      <x:c r="C6947" s="0" t="s">
        <x:v>21</x:v>
      </x:c>
      <x:c r="D6947" s="0" t="s">
        <x:v>28</x:v>
      </x:c>
      <x:c r="E6947" s="0" t="s">
        <x:v>19</x:v>
      </x:c>
      <x:c r="F6947" s="0" t="s">
        <x:v>26</x:v>
      </x:c>
      <x:c r="G6947" s="0" t="n">
        <x:v>150</x:v>
      </x:c>
      <x:c r="H6947" s="4" t="n">
        <x:v>39</x:v>
      </x:c>
      <x:c r="I6947" s="4" t="n">
        <x:v>150</x:v>
      </x:c>
      <x:c r="J6947" s="4" t="n">
        <x:v>0.26</x:v>
      </x:c>
      <x:c r="K6947" s="4">
        <x:f>I6947*J6947</x:f>
      </x:c>
      <x:c r="L6947" s="4" t="n">
        <x:v>272.911</x:v>
      </x:c>
      <x:c r="M6947" s="5">
        <x:f>J6947/2.699*100</x:f>
      </x:c>
      <x:c r="N6947" s="6">
        <x:f>M6947*L6947/100</x:f>
      </x:c>
      <x:c r="O6947" s="6">
        <x:f>H6947-N6947</x:f>
      </x:c>
    </x:row>
    <x:row r="6948" spans="1:25">
      <x:c r="A6948" s="0" t="s">
        <x:v>125</x:v>
      </x:c>
      <x:c r="B6948" s="0" t="n">
        <x:v>3642</x:v>
      </x:c>
      <x:c r="C6948" s="0" t="s">
        <x:v>21</x:v>
      </x:c>
      <x:c r="D6948" s="0" t="s">
        <x:v>28</x:v>
      </x:c>
      <x:c r="E6948" s="0" t="s">
        <x:v>23</x:v>
      </x:c>
      <x:c r="F6948" s="0" t="s">
        <x:v>26</x:v>
      </x:c>
      <x:c r="G6948" s="0" t="n">
        <x:v>150</x:v>
      </x:c>
      <x:c r="H6948" s="4" t="n">
        <x:v>227.999</x:v>
      </x:c>
      <x:c r="I6948" s="4" t="n">
        <x:v>150</x:v>
      </x:c>
      <x:c r="J6948" s="4" t="n">
        <x:v>1.52</x:v>
      </x:c>
      <x:c r="K6948" s="4">
        <x:f>I6948*J6948</x:f>
      </x:c>
      <x:c r="L6948" s="4" t="n">
        <x:v>272.911</x:v>
      </x:c>
      <x:c r="M6948" s="5">
        <x:f>J6948/2.699*100</x:f>
      </x:c>
      <x:c r="N6948" s="6">
        <x:f>M6948*L6948/100</x:f>
      </x:c>
      <x:c r="O6948" s="6">
        <x:f>H6948-N6948</x:f>
      </x:c>
    </x:row>
    <x:row r="6949" spans="1:25">
      <x:c r="A6949" s="0" t="s">
        <x:v>108</x:v>
      </x:c>
      <x:c r="B6949" s="0" t="n">
        <x:v>3647</x:v>
      </x:c>
      <x:c r="C6949" s="0" t="s">
        <x:v>21</x:v>
      </x:c>
      <x:c r="D6949" s="0" t="s">
        <x:v>33</x:v>
      </x:c>
      <x:c r="E6949" s="0" t="s">
        <x:v>34</x:v>
      </x:c>
      <x:c r="F6949" s="0" t="s">
        <x:v>20</x:v>
      </x:c>
      <x:c r="G6949" s="0" t="n">
        <x:v>173</x:v>
      </x:c>
      <x:c r="H6949" s="4" t="n">
        <x:v>46.018</x:v>
      </x:c>
      <x:c r="I6949" s="4" t="n">
        <x:v>173</x:v>
      </x:c>
      <x:c r="J6949" s="4" t="n">
        <x:v>0.266</x:v>
      </x:c>
      <x:c r="K6949" s="4">
        <x:f>I6949*J6949</x:f>
      </x:c>
      <x:c r="L6949" s="4" t="n">
        <x:v>232.204</x:v>
      </x:c>
      <x:c r="M6949" s="5">
        <x:f>J6949/1.408*100</x:f>
      </x:c>
      <x:c r="N6949" s="6">
        <x:f>M6949*L6949/100</x:f>
      </x:c>
      <x:c r="O6949" s="6">
        <x:f>H6949-N6949</x:f>
      </x:c>
    </x:row>
    <x:row r="6950" spans="1:25">
      <x:c r="A6950" s="0" t="s">
        <x:v>108</x:v>
      </x:c>
      <x:c r="B6950" s="0" t="n">
        <x:v>3647</x:v>
      </x:c>
      <x:c r="C6950" s="0" t="s">
        <x:v>21</x:v>
      </x:c>
      <x:c r="D6950" s="0" t="s">
        <x:v>22</x:v>
      </x:c>
      <x:c r="E6950" s="0" t="s">
        <x:v>35</x:v>
      </x:c>
      <x:c r="F6950" s="0" t="s">
        <x:v>20</x:v>
      </x:c>
      <x:c r="G6950" s="0" t="n">
        <x:v>173</x:v>
      </x:c>
      <x:c r="H6950" s="4" t="n">
        <x:v>38.752</x:v>
      </x:c>
      <x:c r="I6950" s="4" t="n">
        <x:v>173</x:v>
      </x:c>
      <x:c r="J6950" s="4" t="n">
        <x:v>0.224</x:v>
      </x:c>
      <x:c r="K6950" s="4">
        <x:f>I6950*J6950</x:f>
      </x:c>
      <x:c r="L6950" s="4" t="n">
        <x:v>232.204</x:v>
      </x:c>
      <x:c r="M6950" s="5">
        <x:f>J6950/1.408*100</x:f>
      </x:c>
      <x:c r="N6950" s="6">
        <x:f>M6950*L6950/100</x:f>
      </x:c>
      <x:c r="O6950" s="6">
        <x:f>H6950-N6950</x:f>
      </x:c>
    </x:row>
    <x:row r="6951" spans="1:25">
      <x:c r="A6951" s="0" t="s">
        <x:v>108</x:v>
      </x:c>
      <x:c r="B6951" s="0" t="n">
        <x:v>3647</x:v>
      </x:c>
      <x:c r="C6951" s="0" t="s">
        <x:v>21</x:v>
      </x:c>
      <x:c r="D6951" s="0" t="s">
        <x:v>33</x:v>
      </x:c>
      <x:c r="E6951" s="0" t="s">
        <x:v>34</x:v>
      </x:c>
      <x:c r="F6951" s="0" t="s">
        <x:v>26</x:v>
      </x:c>
      <x:c r="G6951" s="0" t="n">
        <x:v>173</x:v>
      </x:c>
      <x:c r="H6951" s="4" t="n">
        <x:v>13.496</x:v>
      </x:c>
      <x:c r="I6951" s="4" t="n">
        <x:v>173</x:v>
      </x:c>
      <x:c r="J6951" s="4" t="n">
        <x:v>0.078</x:v>
      </x:c>
      <x:c r="K6951" s="4">
        <x:f>I6951*J6951</x:f>
      </x:c>
      <x:c r="L6951" s="4" t="n">
        <x:v>232.204</x:v>
      </x:c>
      <x:c r="M6951" s="5">
        <x:f>J6951/1.408*100</x:f>
      </x:c>
      <x:c r="N6951" s="6">
        <x:f>M6951*L6951/100</x:f>
      </x:c>
      <x:c r="O6951" s="6">
        <x:f>H6951-N6951</x:f>
      </x:c>
    </x:row>
    <x:row r="6952" spans="1:25">
      <x:c r="A6952" s="0" t="s">
        <x:v>108</x:v>
      </x:c>
      <x:c r="B6952" s="0" t="n">
        <x:v>3647</x:v>
      </x:c>
      <x:c r="C6952" s="0" t="s">
        <x:v>21</x:v>
      </x:c>
      <x:c r="D6952" s="0" t="s">
        <x:v>36</x:v>
      </x:c>
      <x:c r="E6952" s="0" t="s">
        <x:v>37</x:v>
      </x:c>
      <x:c r="F6952" s="0" t="s">
        <x:v>26</x:v>
      </x:c>
      <x:c r="G6952" s="0" t="n">
        <x:v>173</x:v>
      </x:c>
      <x:c r="H6952" s="4" t="n">
        <x:v>72.661</x:v>
      </x:c>
      <x:c r="I6952" s="4" t="n">
        <x:v>173</x:v>
      </x:c>
      <x:c r="J6952" s="4" t="n">
        <x:v>0.42</x:v>
      </x:c>
      <x:c r="K6952" s="4">
        <x:f>I6952*J6952</x:f>
      </x:c>
      <x:c r="L6952" s="4" t="n">
        <x:v>232.204</x:v>
      </x:c>
      <x:c r="M6952" s="5">
        <x:f>J6952/1.408*100</x:f>
      </x:c>
      <x:c r="N6952" s="6">
        <x:f>M6952*L6952/100</x:f>
      </x:c>
      <x:c r="O6952" s="6">
        <x:f>H6952-N6952</x:f>
      </x:c>
    </x:row>
    <x:row r="6953" spans="1:25">
      <x:c r="A6953" s="0" t="s">
        <x:v>108</x:v>
      </x:c>
      <x:c r="B6953" s="0" t="n">
        <x:v>3647</x:v>
      </x:c>
      <x:c r="C6953" s="0" t="s">
        <x:v>21</x:v>
      </x:c>
      <x:c r="D6953" s="0" t="s">
        <x:v>36</x:v>
      </x:c>
      <x:c r="E6953" s="0" t="s">
        <x:v>38</x:v>
      </x:c>
      <x:c r="F6953" s="0" t="s">
        <x:v>26</x:v>
      </x:c>
      <x:c r="G6953" s="0" t="n">
        <x:v>173</x:v>
      </x:c>
      <x:c r="H6953" s="4" t="n">
        <x:v>72.66</x:v>
      </x:c>
      <x:c r="I6953" s="4" t="n">
        <x:v>173</x:v>
      </x:c>
      <x:c r="J6953" s="4" t="n">
        <x:v>0.42</x:v>
      </x:c>
      <x:c r="K6953" s="4">
        <x:f>I6953*J6953</x:f>
      </x:c>
      <x:c r="L6953" s="4" t="n">
        <x:v>232.204</x:v>
      </x:c>
      <x:c r="M6953" s="5">
        <x:f>J6953/1.408*100</x:f>
      </x:c>
      <x:c r="N6953" s="6">
        <x:f>M6953*L6953/100</x:f>
      </x:c>
      <x:c r="O6953" s="6">
        <x:f>H6953-N6953</x:f>
      </x:c>
    </x:row>
    <x:row r="6954" spans="1:25">
      <x:c r="A6954" s="0" t="s">
        <x:v>151</x:v>
      </x:c>
      <x:c r="B6954" s="0" t="n">
        <x:v>3648</x:v>
      </x:c>
      <x:c r="C6954" s="0" t="s">
        <x:v>128</x:v>
      </x:c>
      <x:c r="D6954" s="0" t="s">
        <x:v>129</x:v>
      </x:c>
      <x:c r="E6954" s="0" t="s">
        <x:v>130</x:v>
      </x:c>
      <x:c r="F6954" s="0" t="s">
        <x:v>20</x:v>
      </x:c>
      <x:c r="G6954" s="0" t="n">
        <x:v>0</x:v>
      </x:c>
      <x:c r="H6954" s="4" t="n">
        <x:v>20</x:v>
      </x:c>
      <x:c r="I6954" s="4" t="n">
        <x:v>0</x:v>
      </x:c>
      <x:c r="J6954" s="4" t="n">
        <x:v>0</x:v>
      </x:c>
      <x:c r="K6954" s="4">
        <x:f>I6954*J6954</x:f>
      </x:c>
      <x:c r="L6954" s="4" t="n">
        <x:v>0</x:v>
      </x:c>
      <x:c r="M6954" s="5">
        <x:f>J6954/0.07*100</x:f>
      </x:c>
      <x:c r="N6954" s="6">
        <x:f>M6954*L6954/100</x:f>
      </x:c>
      <x:c r="O6954" s="6">
        <x:f>H6954-N6954</x:f>
      </x:c>
    </x:row>
    <x:row r="6955" spans="1:25">
      <x:c r="A6955" s="0" t="s">
        <x:v>151</x:v>
      </x:c>
      <x:c r="B6955" s="0" t="n">
        <x:v>3648</x:v>
      </x:c>
      <x:c r="C6955" s="0" t="s">
        <x:v>128</x:v>
      </x:c>
      <x:c r="D6955" s="0" t="s">
        <x:v>129</x:v>
      </x:c>
      <x:c r="E6955" s="0" t="s">
        <x:v>130</x:v>
      </x:c>
      <x:c r="F6955" s="0" t="s">
        <x:v>20</x:v>
      </x:c>
      <x:c r="G6955" s="0" t="n">
        <x:v>0</x:v>
      </x:c>
      <x:c r="H6955" s="4" t="n">
        <x:v>20</x:v>
      </x:c>
      <x:c r="I6955" s="4" t="n">
        <x:v>0</x:v>
      </x:c>
      <x:c r="J6955" s="4" t="n">
        <x:v>0</x:v>
      </x:c>
      <x:c r="K6955" s="4">
        <x:f>I6955*J6955</x:f>
      </x:c>
      <x:c r="L6955" s="4" t="n">
        <x:v>0</x:v>
      </x:c>
      <x:c r="M6955" s="5">
        <x:f>J6955/0.07*100</x:f>
      </x:c>
      <x:c r="N6955" s="6">
        <x:f>M6955*L6955/100</x:f>
      </x:c>
      <x:c r="O6955" s="6">
        <x:f>H6955-N6955</x:f>
      </x:c>
    </x:row>
    <x:row r="6956" spans="1:25">
      <x:c r="A6956" s="0" t="s">
        <x:v>151</x:v>
      </x:c>
      <x:c r="B6956" s="0" t="n">
        <x:v>3648</x:v>
      </x:c>
      <x:c r="C6956" s="0" t="s">
        <x:v>128</x:v>
      </x:c>
      <x:c r="D6956" s="0" t="s">
        <x:v>18</x:v>
      </x:c>
      <x:c r="E6956" s="0" t="s">
        <x:v>19</x:v>
      </x:c>
      <x:c r="F6956" s="0" t="s">
        <x:v>26</x:v>
      </x:c>
      <x:c r="G6956" s="0" t="n">
        <x:v>0</x:v>
      </x:c>
      <x:c r="H6956" s="4" t="n">
        <x:v>0</x:v>
      </x:c>
      <x:c r="I6956" s="4" t="n">
        <x:v>0</x:v>
      </x:c>
      <x:c r="J6956" s="4" t="n">
        <x:v>0.07</x:v>
      </x:c>
      <x:c r="K6956" s="4">
        <x:f>I6956*J6956</x:f>
      </x:c>
      <x:c r="L6956" s="4" t="n">
        <x:v>0</x:v>
      </x:c>
      <x:c r="M6956" s="5">
        <x:f>J6956/0.07*100</x:f>
      </x:c>
      <x:c r="N6956" s="6">
        <x:f>M6956*L6956/100</x:f>
      </x:c>
      <x:c r="O6956" s="6">
        <x:f>H6956-N6956</x:f>
      </x:c>
    </x:row>
    <x:row r="6957" spans="1:25">
      <x:c r="A6957" s="0" t="s">
        <x:v>54</x:v>
      </x:c>
      <x:c r="B6957" s="0" t="n">
        <x:v>3649</x:v>
      </x:c>
      <x:c r="C6957" s="0" t="s">
        <x:v>21</x:v>
      </x:c>
      <x:c r="D6957" s="0" t="s">
        <x:v>33</x:v>
      </x:c>
      <x:c r="E6957" s="0" t="s">
        <x:v>34</x:v>
      </x:c>
      <x:c r="F6957" s="0" t="s">
        <x:v>20</x:v>
      </x:c>
      <x:c r="G6957" s="0" t="n">
        <x:v>173</x:v>
      </x:c>
      <x:c r="H6957" s="4" t="n">
        <x:v>46.018</x:v>
      </x:c>
      <x:c r="I6957" s="4" t="n">
        <x:v>173</x:v>
      </x:c>
      <x:c r="J6957" s="4" t="n">
        <x:v>0.266</x:v>
      </x:c>
      <x:c r="K6957" s="4">
        <x:f>I6957*J6957</x:f>
      </x:c>
      <x:c r="L6957" s="4" t="n">
        <x:v>186.39</x:v>
      </x:c>
      <x:c r="M6957" s="5">
        <x:f>J6957/1.766*100</x:f>
      </x:c>
      <x:c r="N6957" s="6">
        <x:f>M6957*L6957/100</x:f>
      </x:c>
      <x:c r="O6957" s="6">
        <x:f>H6957-N6957</x:f>
      </x:c>
    </x:row>
    <x:row r="6958" spans="1:25">
      <x:c r="A6958" s="0" t="s">
        <x:v>54</x:v>
      </x:c>
      <x:c r="B6958" s="0" t="n">
        <x:v>3649</x:v>
      </x:c>
      <x:c r="C6958" s="0" t="s">
        <x:v>21</x:v>
      </x:c>
      <x:c r="D6958" s="0" t="s">
        <x:v>22</x:v>
      </x:c>
      <x:c r="E6958" s="0" t="s">
        <x:v>35</x:v>
      </x:c>
      <x:c r="F6958" s="0" t="s">
        <x:v>20</x:v>
      </x:c>
      <x:c r="G6958" s="0" t="n">
        <x:v>173</x:v>
      </x:c>
      <x:c r="H6958" s="4" t="n">
        <x:v>50.4</x:v>
      </x:c>
      <x:c r="I6958" s="4" t="n">
        <x:v>173</x:v>
      </x:c>
      <x:c r="J6958" s="4" t="n">
        <x:v>0.291</x:v>
      </x:c>
      <x:c r="K6958" s="4">
        <x:f>I6958*J6958</x:f>
      </x:c>
      <x:c r="L6958" s="4" t="n">
        <x:v>186.39</x:v>
      </x:c>
      <x:c r="M6958" s="5">
        <x:f>J6958/1.766*100</x:f>
      </x:c>
      <x:c r="N6958" s="6">
        <x:f>M6958*L6958/100</x:f>
      </x:c>
      <x:c r="O6958" s="6">
        <x:f>H6958-N6958</x:f>
      </x:c>
    </x:row>
    <x:row r="6959" spans="1:25">
      <x:c r="A6959" s="0" t="s">
        <x:v>54</x:v>
      </x:c>
      <x:c r="B6959" s="0" t="n">
        <x:v>3649</x:v>
      </x:c>
      <x:c r="C6959" s="0" t="s">
        <x:v>21</x:v>
      </x:c>
      <x:c r="D6959" s="0" t="s">
        <x:v>22</x:v>
      </x:c>
      <x:c r="E6959" s="0" t="s">
        <x:v>35</x:v>
      </x:c>
      <x:c r="F6959" s="0" t="s">
        <x:v>20</x:v>
      </x:c>
      <x:c r="G6959" s="0" t="n">
        <x:v>173</x:v>
      </x:c>
      <x:c r="H6959" s="4" t="n">
        <x:v>50.4</x:v>
      </x:c>
      <x:c r="I6959" s="4" t="n">
        <x:v>173</x:v>
      </x:c>
      <x:c r="J6959" s="4" t="n">
        <x:v>0.291</x:v>
      </x:c>
      <x:c r="K6959" s="4">
        <x:f>I6959*J6959</x:f>
      </x:c>
      <x:c r="L6959" s="4" t="n">
        <x:v>186.39</x:v>
      </x:c>
      <x:c r="M6959" s="5">
        <x:f>J6959/1.766*100</x:f>
      </x:c>
      <x:c r="N6959" s="6">
        <x:f>M6959*L6959/100</x:f>
      </x:c>
      <x:c r="O6959" s="6">
        <x:f>H6959-N6959</x:f>
      </x:c>
    </x:row>
    <x:row r="6960" spans="1:25">
      <x:c r="A6960" s="0" t="s">
        <x:v>54</x:v>
      </x:c>
      <x:c r="B6960" s="0" t="n">
        <x:v>3649</x:v>
      </x:c>
      <x:c r="C6960" s="0" t="s">
        <x:v>21</x:v>
      </x:c>
      <x:c r="D6960" s="0" t="s">
        <x:v>33</x:v>
      </x:c>
      <x:c r="E6960" s="0" t="s">
        <x:v>34</x:v>
      </x:c>
      <x:c r="F6960" s="0" t="s">
        <x:v>26</x:v>
      </x:c>
      <x:c r="G6960" s="0" t="n">
        <x:v>173</x:v>
      </x:c>
      <x:c r="H6960" s="4" t="n">
        <x:v>13.496</x:v>
      </x:c>
      <x:c r="I6960" s="4" t="n">
        <x:v>173</x:v>
      </x:c>
      <x:c r="J6960" s="4" t="n">
        <x:v>0.078</x:v>
      </x:c>
      <x:c r="K6960" s="4">
        <x:f>I6960*J6960</x:f>
      </x:c>
      <x:c r="L6960" s="4" t="n">
        <x:v>186.39</x:v>
      </x:c>
      <x:c r="M6960" s="5">
        <x:f>J6960/1.766*100</x:f>
      </x:c>
      <x:c r="N6960" s="6">
        <x:f>M6960*L6960/100</x:f>
      </x:c>
      <x:c r="O6960" s="6">
        <x:f>H6960-N6960</x:f>
      </x:c>
    </x:row>
    <x:row r="6961" spans="1:25">
      <x:c r="A6961" s="0" t="s">
        <x:v>54</x:v>
      </x:c>
      <x:c r="B6961" s="0" t="n">
        <x:v>3649</x:v>
      </x:c>
      <x:c r="C6961" s="0" t="s">
        <x:v>21</x:v>
      </x:c>
      <x:c r="D6961" s="0" t="s">
        <x:v>36</x:v>
      </x:c>
      <x:c r="E6961" s="0" t="s">
        <x:v>37</x:v>
      </x:c>
      <x:c r="F6961" s="0" t="s">
        <x:v>26</x:v>
      </x:c>
      <x:c r="G6961" s="0" t="n">
        <x:v>173</x:v>
      </x:c>
      <x:c r="H6961" s="4" t="n">
        <x:v>72.662</x:v>
      </x:c>
      <x:c r="I6961" s="4" t="n">
        <x:v>173</x:v>
      </x:c>
      <x:c r="J6961" s="4" t="n">
        <x:v>0.42</x:v>
      </x:c>
      <x:c r="K6961" s="4">
        <x:f>I6961*J6961</x:f>
      </x:c>
      <x:c r="L6961" s="4" t="n">
        <x:v>186.39</x:v>
      </x:c>
      <x:c r="M6961" s="5">
        <x:f>J6961/1.766*100</x:f>
      </x:c>
      <x:c r="N6961" s="6">
        <x:f>M6961*L6961/100</x:f>
      </x:c>
      <x:c r="O6961" s="6">
        <x:f>H6961-N6961</x:f>
      </x:c>
    </x:row>
    <x:row r="6962" spans="1:25">
      <x:c r="A6962" s="0" t="s">
        <x:v>54</x:v>
      </x:c>
      <x:c r="B6962" s="0" t="n">
        <x:v>3649</x:v>
      </x:c>
      <x:c r="C6962" s="0" t="s">
        <x:v>21</x:v>
      </x:c>
      <x:c r="D6962" s="0" t="s">
        <x:v>36</x:v>
      </x:c>
      <x:c r="E6962" s="0" t="s">
        <x:v>38</x:v>
      </x:c>
      <x:c r="F6962" s="0" t="s">
        <x:v>26</x:v>
      </x:c>
      <x:c r="G6962" s="0" t="n">
        <x:v>173</x:v>
      </x:c>
      <x:c r="H6962" s="4" t="n">
        <x:v>72.66</x:v>
      </x:c>
      <x:c r="I6962" s="4" t="n">
        <x:v>173</x:v>
      </x:c>
      <x:c r="J6962" s="4" t="n">
        <x:v>0.42</x:v>
      </x:c>
      <x:c r="K6962" s="4">
        <x:f>I6962*J6962</x:f>
      </x:c>
      <x:c r="L6962" s="4" t="n">
        <x:v>186.39</x:v>
      </x:c>
      <x:c r="M6962" s="5">
        <x:f>J6962/1.766*100</x:f>
      </x:c>
      <x:c r="N6962" s="6">
        <x:f>M6962*L6962/100</x:f>
      </x:c>
      <x:c r="O6962" s="6">
        <x:f>H6962-N6962</x:f>
      </x:c>
    </x:row>
    <x:row r="6963" spans="1:25">
      <x:c r="A6963" s="0" t="s">
        <x:v>95</x:v>
      </x:c>
      <x:c r="B6963" s="0" t="n">
        <x:v>3650</x:v>
      </x:c>
      <x:c r="C6963" s="0" t="s">
        <x:v>21</x:v>
      </x:c>
      <x:c r="D6963" s="0" t="s">
        <x:v>33</x:v>
      </x:c>
      <x:c r="E6963" s="0" t="s">
        <x:v>73</x:v>
      </x:c>
      <x:c r="F6963" s="0" t="s">
        <x:v>20</x:v>
      </x:c>
      <x:c r="G6963" s="0" t="n">
        <x:v>173</x:v>
      </x:c>
      <x:c r="H6963" s="4" t="n">
        <x:v>25.536</x:v>
      </x:c>
      <x:c r="I6963" s="4" t="n">
        <x:v>173</x:v>
      </x:c>
      <x:c r="J6963" s="4" t="n">
        <x:v>0.148</x:v>
      </x:c>
      <x:c r="K6963" s="4">
        <x:f>I6963*J6963</x:f>
      </x:c>
      <x:c r="L6963" s="4" t="n">
        <x:v>210.808</x:v>
      </x:c>
      <x:c r="M6963" s="5">
        <x:f>J6963/2.205*100</x:f>
      </x:c>
      <x:c r="N6963" s="6">
        <x:f>M6963*L6963/100</x:f>
      </x:c>
      <x:c r="O6963" s="6">
        <x:f>H6963-N6963</x:f>
      </x:c>
    </x:row>
    <x:row r="6964" spans="1:25">
      <x:c r="A6964" s="0" t="s">
        <x:v>95</x:v>
      </x:c>
      <x:c r="B6964" s="0" t="n">
        <x:v>3650</x:v>
      </x:c>
      <x:c r="C6964" s="0" t="s">
        <x:v>21</x:v>
      </x:c>
      <x:c r="D6964" s="0" t="s">
        <x:v>33</x:v>
      </x:c>
      <x:c r="E6964" s="0" t="s">
        <x:v>73</x:v>
      </x:c>
      <x:c r="F6964" s="0" t="s">
        <x:v>20</x:v>
      </x:c>
      <x:c r="G6964" s="0" t="n">
        <x:v>173</x:v>
      </x:c>
      <x:c r="H6964" s="4" t="n">
        <x:v>46.018</x:v>
      </x:c>
      <x:c r="I6964" s="4" t="n">
        <x:v>173</x:v>
      </x:c>
      <x:c r="J6964" s="4" t="n">
        <x:v>0.266</x:v>
      </x:c>
      <x:c r="K6964" s="4">
        <x:f>I6964*J6964</x:f>
      </x:c>
      <x:c r="L6964" s="4" t="n">
        <x:v>210.808</x:v>
      </x:c>
      <x:c r="M6964" s="5">
        <x:f>J6964/2.205*100</x:f>
      </x:c>
      <x:c r="N6964" s="6">
        <x:f>M6964*L6964/100</x:f>
      </x:c>
      <x:c r="O6964" s="6">
        <x:f>H6964-N6964</x:f>
      </x:c>
    </x:row>
    <x:row r="6965" spans="1:25">
      <x:c r="A6965" s="0" t="s">
        <x:v>95</x:v>
      </x:c>
      <x:c r="B6965" s="0" t="n">
        <x:v>3650</x:v>
      </x:c>
      <x:c r="C6965" s="0" t="s">
        <x:v>21</x:v>
      </x:c>
      <x:c r="D6965" s="0" t="s">
        <x:v>22</x:v>
      </x:c>
      <x:c r="E6965" s="0" t="s">
        <x:v>74</x:v>
      </x:c>
      <x:c r="F6965" s="0" t="s">
        <x:v>20</x:v>
      </x:c>
      <x:c r="G6965" s="0" t="n">
        <x:v>173</x:v>
      </x:c>
      <x:c r="H6965" s="4" t="n">
        <x:v>50.4</x:v>
      </x:c>
      <x:c r="I6965" s="4" t="n">
        <x:v>173</x:v>
      </x:c>
      <x:c r="J6965" s="4" t="n">
        <x:v>0.291</x:v>
      </x:c>
      <x:c r="K6965" s="4">
        <x:f>I6965*J6965</x:f>
      </x:c>
      <x:c r="L6965" s="4" t="n">
        <x:v>210.808</x:v>
      </x:c>
      <x:c r="M6965" s="5">
        <x:f>J6965/2.205*100</x:f>
      </x:c>
      <x:c r="N6965" s="6">
        <x:f>M6965*L6965/100</x:f>
      </x:c>
      <x:c r="O6965" s="6">
        <x:f>H6965-N6965</x:f>
      </x:c>
    </x:row>
    <x:row r="6966" spans="1:25">
      <x:c r="A6966" s="0" t="s">
        <x:v>95</x:v>
      </x:c>
      <x:c r="B6966" s="0" t="n">
        <x:v>3650</x:v>
      </x:c>
      <x:c r="C6966" s="0" t="s">
        <x:v>21</x:v>
      </x:c>
      <x:c r="D6966" s="0" t="s">
        <x:v>22</x:v>
      </x:c>
      <x:c r="E6966" s="0" t="s">
        <x:v>74</x:v>
      </x:c>
      <x:c r="F6966" s="0" t="s">
        <x:v>20</x:v>
      </x:c>
      <x:c r="G6966" s="0" t="n">
        <x:v>173</x:v>
      </x:c>
      <x:c r="H6966" s="4" t="n">
        <x:v>50.4</x:v>
      </x:c>
      <x:c r="I6966" s="4" t="n">
        <x:v>173</x:v>
      </x:c>
      <x:c r="J6966" s="4" t="n">
        <x:v>0.291</x:v>
      </x:c>
      <x:c r="K6966" s="4">
        <x:f>I6966*J6966</x:f>
      </x:c>
      <x:c r="L6966" s="4" t="n">
        <x:v>210.808</x:v>
      </x:c>
      <x:c r="M6966" s="5">
        <x:f>J6966/2.205*100</x:f>
      </x:c>
      <x:c r="N6966" s="6">
        <x:f>M6966*L6966/100</x:f>
      </x:c>
      <x:c r="O6966" s="6">
        <x:f>H6966-N6966</x:f>
      </x:c>
    </x:row>
    <x:row r="6967" spans="1:25">
      <x:c r="A6967" s="0" t="s">
        <x:v>95</x:v>
      </x:c>
      <x:c r="B6967" s="0" t="n">
        <x:v>3650</x:v>
      </x:c>
      <x:c r="C6967" s="0" t="s">
        <x:v>21</x:v>
      </x:c>
      <x:c r="D6967" s="0" t="s">
        <x:v>22</x:v>
      </x:c>
      <x:c r="E6967" s="0" t="s">
        <x:v>74</x:v>
      </x:c>
      <x:c r="F6967" s="0" t="s">
        <x:v>20</x:v>
      </x:c>
      <x:c r="G6967" s="0" t="n">
        <x:v>173</x:v>
      </x:c>
      <x:c r="H6967" s="4" t="n">
        <x:v>50.4</x:v>
      </x:c>
      <x:c r="I6967" s="4" t="n">
        <x:v>173</x:v>
      </x:c>
      <x:c r="J6967" s="4" t="n">
        <x:v>0.291</x:v>
      </x:c>
      <x:c r="K6967" s="4">
        <x:f>I6967*J6967</x:f>
      </x:c>
      <x:c r="L6967" s="4" t="n">
        <x:v>210.808</x:v>
      </x:c>
      <x:c r="M6967" s="5">
        <x:f>J6967/2.205*100</x:f>
      </x:c>
      <x:c r="N6967" s="6">
        <x:f>M6967*L6967/100</x:f>
      </x:c>
      <x:c r="O6967" s="6">
        <x:f>H6967-N6967</x:f>
      </x:c>
    </x:row>
    <x:row r="6968" spans="1:25">
      <x:c r="A6968" s="0" t="s">
        <x:v>95</x:v>
      </x:c>
      <x:c r="B6968" s="0" t="n">
        <x:v>3650</x:v>
      </x:c>
      <x:c r="C6968" s="0" t="s">
        <x:v>21</x:v>
      </x:c>
      <x:c r="D6968" s="0" t="s">
        <x:v>33</x:v>
      </x:c>
      <x:c r="E6968" s="0" t="s">
        <x:v>73</x:v>
      </x:c>
      <x:c r="F6968" s="0" t="s">
        <x:v>26</x:v>
      </x:c>
      <x:c r="G6968" s="0" t="n">
        <x:v>173</x:v>
      </x:c>
      <x:c r="H6968" s="4" t="n">
        <x:v>11.495</x:v>
      </x:c>
      <x:c r="I6968" s="4" t="n">
        <x:v>173</x:v>
      </x:c>
      <x:c r="J6968" s="4" t="n">
        <x:v>0.078</x:v>
      </x:c>
      <x:c r="K6968" s="4">
        <x:f>I6968*J6968</x:f>
      </x:c>
      <x:c r="L6968" s="4" t="n">
        <x:v>210.808</x:v>
      </x:c>
      <x:c r="M6968" s="5">
        <x:f>J6968/2.205*100</x:f>
      </x:c>
      <x:c r="N6968" s="6">
        <x:f>M6968*L6968/100</x:f>
      </x:c>
      <x:c r="O6968" s="6">
        <x:f>H6968-N6968</x:f>
      </x:c>
    </x:row>
    <x:row r="6969" spans="1:25">
      <x:c r="A6969" s="0" t="s">
        <x:v>95</x:v>
      </x:c>
      <x:c r="B6969" s="0" t="n">
        <x:v>3650</x:v>
      </x:c>
      <x:c r="C6969" s="0" t="s">
        <x:v>21</x:v>
      </x:c>
      <x:c r="D6969" s="0" t="s">
        <x:v>36</x:v>
      </x:c>
      <x:c r="E6969" s="0" t="s">
        <x:v>75</x:v>
      </x:c>
      <x:c r="F6969" s="0" t="s">
        <x:v>26</x:v>
      </x:c>
      <x:c r="G6969" s="0" t="n">
        <x:v>173</x:v>
      </x:c>
      <x:c r="H6969" s="4" t="n">
        <x:v>72.662</x:v>
      </x:c>
      <x:c r="I6969" s="4" t="n">
        <x:v>173</x:v>
      </x:c>
      <x:c r="J6969" s="4" t="n">
        <x:v>0.42</x:v>
      </x:c>
      <x:c r="K6969" s="4">
        <x:f>I6969*J6969</x:f>
      </x:c>
      <x:c r="L6969" s="4" t="n">
        <x:v>210.808</x:v>
      </x:c>
      <x:c r="M6969" s="5">
        <x:f>J6969/2.205*100</x:f>
      </x:c>
      <x:c r="N6969" s="6">
        <x:f>M6969*L6969/100</x:f>
      </x:c>
      <x:c r="O6969" s="6">
        <x:f>H6969-N6969</x:f>
      </x:c>
    </x:row>
    <x:row r="6970" spans="1:25">
      <x:c r="A6970" s="0" t="s">
        <x:v>95</x:v>
      </x:c>
      <x:c r="B6970" s="0" t="n">
        <x:v>3650</x:v>
      </x:c>
      <x:c r="C6970" s="0" t="s">
        <x:v>21</x:v>
      </x:c>
      <x:c r="D6970" s="0" t="s">
        <x:v>36</x:v>
      </x:c>
      <x:c r="E6970" s="0" t="s">
        <x:v>76</x:v>
      </x:c>
      <x:c r="F6970" s="0" t="s">
        <x:v>26</x:v>
      </x:c>
      <x:c r="G6970" s="0" t="n">
        <x:v>173</x:v>
      </x:c>
      <x:c r="H6970" s="4" t="n">
        <x:v>72.66</x:v>
      </x:c>
      <x:c r="I6970" s="4" t="n">
        <x:v>173</x:v>
      </x:c>
      <x:c r="J6970" s="4" t="n">
        <x:v>0.42</x:v>
      </x:c>
      <x:c r="K6970" s="4">
        <x:f>I6970*J6970</x:f>
      </x:c>
      <x:c r="L6970" s="4" t="n">
        <x:v>210.808</x:v>
      </x:c>
      <x:c r="M6970" s="5">
        <x:f>J6970/2.205*100</x:f>
      </x:c>
      <x:c r="N6970" s="6">
        <x:f>M6970*L6970/100</x:f>
      </x:c>
      <x:c r="O6970" s="6">
        <x:f>H6970-N6970</x:f>
      </x:c>
    </x:row>
    <x:row r="6971" spans="1:25">
      <x:c r="A6971" s="0" t="s">
        <x:v>72</x:v>
      </x:c>
      <x:c r="B6971" s="0" t="n">
        <x:v>3651</x:v>
      </x:c>
      <x:c r="C6971" s="0" t="s">
        <x:v>21</x:v>
      </x:c>
      <x:c r="D6971" s="0" t="s">
        <x:v>33</x:v>
      </x:c>
      <x:c r="E6971" s="0" t="s">
        <x:v>73</x:v>
      </x:c>
      <x:c r="F6971" s="0" t="s">
        <x:v>20</x:v>
      </x:c>
      <x:c r="G6971" s="0" t="n">
        <x:v>173</x:v>
      </x:c>
      <x:c r="H6971" s="4" t="n">
        <x:v>46.018</x:v>
      </x:c>
      <x:c r="I6971" s="4" t="n">
        <x:v>173</x:v>
      </x:c>
      <x:c r="J6971" s="4" t="n">
        <x:v>0.266</x:v>
      </x:c>
      <x:c r="K6971" s="4">
        <x:f>I6971*J6971</x:f>
      </x:c>
      <x:c r="L6971" s="4" t="n">
        <x:v>152.402</x:v>
      </x:c>
      <x:c r="M6971" s="5">
        <x:f>J6971/1.766*100</x:f>
      </x:c>
      <x:c r="N6971" s="6">
        <x:f>M6971*L6971/100</x:f>
      </x:c>
      <x:c r="O6971" s="6">
        <x:f>H6971-N6971</x:f>
      </x:c>
    </x:row>
    <x:row r="6972" spans="1:25">
      <x:c r="A6972" s="0" t="s">
        <x:v>72</x:v>
      </x:c>
      <x:c r="B6972" s="0" t="n">
        <x:v>3651</x:v>
      </x:c>
      <x:c r="C6972" s="0" t="s">
        <x:v>21</x:v>
      </x:c>
      <x:c r="D6972" s="0" t="s">
        <x:v>22</x:v>
      </x:c>
      <x:c r="E6972" s="0" t="s">
        <x:v>74</x:v>
      </x:c>
      <x:c r="F6972" s="0" t="s">
        <x:v>20</x:v>
      </x:c>
      <x:c r="G6972" s="0" t="n">
        <x:v>173</x:v>
      </x:c>
      <x:c r="H6972" s="4" t="n">
        <x:v>50.4</x:v>
      </x:c>
      <x:c r="I6972" s="4" t="n">
        <x:v>173</x:v>
      </x:c>
      <x:c r="J6972" s="4" t="n">
        <x:v>0.291</x:v>
      </x:c>
      <x:c r="K6972" s="4">
        <x:f>I6972*J6972</x:f>
      </x:c>
      <x:c r="L6972" s="4" t="n">
        <x:v>152.402</x:v>
      </x:c>
      <x:c r="M6972" s="5">
        <x:f>J6972/1.766*100</x:f>
      </x:c>
      <x:c r="N6972" s="6">
        <x:f>M6972*L6972/100</x:f>
      </x:c>
      <x:c r="O6972" s="6">
        <x:f>H6972-N6972</x:f>
      </x:c>
    </x:row>
    <x:row r="6973" spans="1:25">
      <x:c r="A6973" s="0" t="s">
        <x:v>72</x:v>
      </x:c>
      <x:c r="B6973" s="0" t="n">
        <x:v>3651</x:v>
      </x:c>
      <x:c r="C6973" s="0" t="s">
        <x:v>21</x:v>
      </x:c>
      <x:c r="D6973" s="0" t="s">
        <x:v>22</x:v>
      </x:c>
      <x:c r="E6973" s="0" t="s">
        <x:v>74</x:v>
      </x:c>
      <x:c r="F6973" s="0" t="s">
        <x:v>20</x:v>
      </x:c>
      <x:c r="G6973" s="0" t="n">
        <x:v>173</x:v>
      </x:c>
      <x:c r="H6973" s="4" t="n">
        <x:v>50.4</x:v>
      </x:c>
      <x:c r="I6973" s="4" t="n">
        <x:v>173</x:v>
      </x:c>
      <x:c r="J6973" s="4" t="n">
        <x:v>0.291</x:v>
      </x:c>
      <x:c r="K6973" s="4">
        <x:f>I6973*J6973</x:f>
      </x:c>
      <x:c r="L6973" s="4" t="n">
        <x:v>152.402</x:v>
      </x:c>
      <x:c r="M6973" s="5">
        <x:f>J6973/1.766*100</x:f>
      </x:c>
      <x:c r="N6973" s="6">
        <x:f>M6973*L6973/100</x:f>
      </x:c>
      <x:c r="O6973" s="6">
        <x:f>H6973-N6973</x:f>
      </x:c>
    </x:row>
    <x:row r="6974" spans="1:25">
      <x:c r="A6974" s="0" t="s">
        <x:v>72</x:v>
      </x:c>
      <x:c r="B6974" s="0" t="n">
        <x:v>3651</x:v>
      </x:c>
      <x:c r="C6974" s="0" t="s">
        <x:v>21</x:v>
      </x:c>
      <x:c r="D6974" s="0" t="s">
        <x:v>33</x:v>
      </x:c>
      <x:c r="E6974" s="0" t="s">
        <x:v>73</x:v>
      </x:c>
      <x:c r="F6974" s="0" t="s">
        <x:v>26</x:v>
      </x:c>
      <x:c r="G6974" s="0" t="n">
        <x:v>173</x:v>
      </x:c>
      <x:c r="H6974" s="4" t="n">
        <x:v>13.496</x:v>
      </x:c>
      <x:c r="I6974" s="4" t="n">
        <x:v>173</x:v>
      </x:c>
      <x:c r="J6974" s="4" t="n">
        <x:v>0.078</x:v>
      </x:c>
      <x:c r="K6974" s="4">
        <x:f>I6974*J6974</x:f>
      </x:c>
      <x:c r="L6974" s="4" t="n">
        <x:v>152.402</x:v>
      </x:c>
      <x:c r="M6974" s="5">
        <x:f>J6974/1.766*100</x:f>
      </x:c>
      <x:c r="N6974" s="6">
        <x:f>M6974*L6974/100</x:f>
      </x:c>
      <x:c r="O6974" s="6">
        <x:f>H6974-N6974</x:f>
      </x:c>
    </x:row>
    <x:row r="6975" spans="1:25">
      <x:c r="A6975" s="0" t="s">
        <x:v>72</x:v>
      </x:c>
      <x:c r="B6975" s="0" t="n">
        <x:v>3651</x:v>
      </x:c>
      <x:c r="C6975" s="0" t="s">
        <x:v>21</x:v>
      </x:c>
      <x:c r="D6975" s="0" t="s">
        <x:v>36</x:v>
      </x:c>
      <x:c r="E6975" s="0" t="s">
        <x:v>75</x:v>
      </x:c>
      <x:c r="F6975" s="0" t="s">
        <x:v>26</x:v>
      </x:c>
      <x:c r="G6975" s="0" t="n">
        <x:v>173</x:v>
      </x:c>
      <x:c r="H6975" s="4" t="n">
        <x:v>72.66</x:v>
      </x:c>
      <x:c r="I6975" s="4" t="n">
        <x:v>173</x:v>
      </x:c>
      <x:c r="J6975" s="4" t="n">
        <x:v>0.42</x:v>
      </x:c>
      <x:c r="K6975" s="4">
        <x:f>I6975*J6975</x:f>
      </x:c>
      <x:c r="L6975" s="4" t="n">
        <x:v>152.402</x:v>
      </x:c>
      <x:c r="M6975" s="5">
        <x:f>J6975/1.766*100</x:f>
      </x:c>
      <x:c r="N6975" s="6">
        <x:f>M6975*L6975/100</x:f>
      </x:c>
      <x:c r="O6975" s="6">
        <x:f>H6975-N6975</x:f>
      </x:c>
    </x:row>
    <x:row r="6976" spans="1:25">
      <x:c r="A6976" s="0" t="s">
        <x:v>72</x:v>
      </x:c>
      <x:c r="B6976" s="0" t="n">
        <x:v>3651</x:v>
      </x:c>
      <x:c r="C6976" s="0" t="s">
        <x:v>21</x:v>
      </x:c>
      <x:c r="D6976" s="0" t="s">
        <x:v>36</x:v>
      </x:c>
      <x:c r="E6976" s="0" t="s">
        <x:v>76</x:v>
      </x:c>
      <x:c r="F6976" s="0" t="s">
        <x:v>26</x:v>
      </x:c>
      <x:c r="G6976" s="0" t="n">
        <x:v>173</x:v>
      </x:c>
      <x:c r="H6976" s="4" t="n">
        <x:v>72.66</x:v>
      </x:c>
      <x:c r="I6976" s="4" t="n">
        <x:v>173</x:v>
      </x:c>
      <x:c r="J6976" s="4" t="n">
        <x:v>0.42</x:v>
      </x:c>
      <x:c r="K6976" s="4">
        <x:f>I6976*J6976</x:f>
      </x:c>
      <x:c r="L6976" s="4" t="n">
        <x:v>152.402</x:v>
      </x:c>
      <x:c r="M6976" s="5">
        <x:f>J6976/1.766*100</x:f>
      </x:c>
      <x:c r="N6976" s="6">
        <x:f>M6976*L6976/100</x:f>
      </x:c>
      <x:c r="O6976" s="6">
        <x:f>H6976-N6976</x:f>
      </x:c>
    </x:row>
    <x:row r="6977" spans="1:25">
      <x:c r="A6977" s="0" t="s">
        <x:v>71</x:v>
      </x:c>
      <x:c r="B6977" s="0" t="n">
        <x:v>3652</x:v>
      </x:c>
      <x:c r="C6977" s="0" t="s">
        <x:v>21</x:v>
      </x:c>
      <x:c r="D6977" s="0" t="s">
        <x:v>33</x:v>
      </x:c>
      <x:c r="E6977" s="0" t="s">
        <x:v>73</x:v>
      </x:c>
      <x:c r="F6977" s="0" t="s">
        <x:v>20</x:v>
      </x:c>
      <x:c r="G6977" s="0" t="n">
        <x:v>173</x:v>
      </x:c>
      <x:c r="H6977" s="4" t="n">
        <x:v>46.018</x:v>
      </x:c>
      <x:c r="I6977" s="4" t="n">
        <x:v>173</x:v>
      </x:c>
      <x:c r="J6977" s="4" t="n">
        <x:v>0.266</x:v>
      </x:c>
      <x:c r="K6977" s="4">
        <x:f>I6977*J6977</x:f>
      </x:c>
      <x:c r="L6977" s="4" t="n">
        <x:v>242.698</x:v>
      </x:c>
      <x:c r="M6977" s="5">
        <x:f>J6977/2.057*100</x:f>
      </x:c>
      <x:c r="N6977" s="6">
        <x:f>M6977*L6977/100</x:f>
      </x:c>
      <x:c r="O6977" s="6">
        <x:f>H6977-N6977</x:f>
      </x:c>
    </x:row>
    <x:row r="6978" spans="1:25">
      <x:c r="A6978" s="0" t="s">
        <x:v>71</x:v>
      </x:c>
      <x:c r="B6978" s="0" t="n">
        <x:v>3652</x:v>
      </x:c>
      <x:c r="C6978" s="0" t="s">
        <x:v>21</x:v>
      </x:c>
      <x:c r="D6978" s="0" t="s">
        <x:v>22</x:v>
      </x:c>
      <x:c r="E6978" s="0" t="s">
        <x:v>74</x:v>
      </x:c>
      <x:c r="F6978" s="0" t="s">
        <x:v>20</x:v>
      </x:c>
      <x:c r="G6978" s="0" t="n">
        <x:v>173</x:v>
      </x:c>
      <x:c r="H6978" s="4" t="n">
        <x:v>50.4</x:v>
      </x:c>
      <x:c r="I6978" s="4" t="n">
        <x:v>173</x:v>
      </x:c>
      <x:c r="J6978" s="4" t="n">
        <x:v>0.291</x:v>
      </x:c>
      <x:c r="K6978" s="4">
        <x:f>I6978*J6978</x:f>
      </x:c>
      <x:c r="L6978" s="4" t="n">
        <x:v>242.698</x:v>
      </x:c>
      <x:c r="M6978" s="5">
        <x:f>J6978/2.057*100</x:f>
      </x:c>
      <x:c r="N6978" s="6">
        <x:f>M6978*L6978/100</x:f>
      </x:c>
      <x:c r="O6978" s="6">
        <x:f>H6978-N6978</x:f>
      </x:c>
    </x:row>
    <x:row r="6979" spans="1:25">
      <x:c r="A6979" s="0" t="s">
        <x:v>71</x:v>
      </x:c>
      <x:c r="B6979" s="0" t="n">
        <x:v>3652</x:v>
      </x:c>
      <x:c r="C6979" s="0" t="s">
        <x:v>21</x:v>
      </x:c>
      <x:c r="D6979" s="0" t="s">
        <x:v>22</x:v>
      </x:c>
      <x:c r="E6979" s="0" t="s">
        <x:v>74</x:v>
      </x:c>
      <x:c r="F6979" s="0" t="s">
        <x:v>20</x:v>
      </x:c>
      <x:c r="G6979" s="0" t="n">
        <x:v>173</x:v>
      </x:c>
      <x:c r="H6979" s="4" t="n">
        <x:v>50.4</x:v>
      </x:c>
      <x:c r="I6979" s="4" t="n">
        <x:v>173</x:v>
      </x:c>
      <x:c r="J6979" s="4" t="n">
        <x:v>0.291</x:v>
      </x:c>
      <x:c r="K6979" s="4">
        <x:f>I6979*J6979</x:f>
      </x:c>
      <x:c r="L6979" s="4" t="n">
        <x:v>242.698</x:v>
      </x:c>
      <x:c r="M6979" s="5">
        <x:f>J6979/2.057*100</x:f>
      </x:c>
      <x:c r="N6979" s="6">
        <x:f>M6979*L6979/100</x:f>
      </x:c>
      <x:c r="O6979" s="6">
        <x:f>H6979-N6979</x:f>
      </x:c>
    </x:row>
    <x:row r="6980" spans="1:25">
      <x:c r="A6980" s="0" t="s">
        <x:v>71</x:v>
      </x:c>
      <x:c r="B6980" s="0" t="n">
        <x:v>3652</x:v>
      </x:c>
      <x:c r="C6980" s="0" t="s">
        <x:v>21</x:v>
      </x:c>
      <x:c r="D6980" s="0" t="s">
        <x:v>22</x:v>
      </x:c>
      <x:c r="E6980" s="0" t="s">
        <x:v>74</x:v>
      </x:c>
      <x:c r="F6980" s="0" t="s">
        <x:v>20</x:v>
      </x:c>
      <x:c r="G6980" s="0" t="n">
        <x:v>173</x:v>
      </x:c>
      <x:c r="H6980" s="4" t="n">
        <x:v>50.4</x:v>
      </x:c>
      <x:c r="I6980" s="4" t="n">
        <x:v>173</x:v>
      </x:c>
      <x:c r="J6980" s="4" t="n">
        <x:v>0.291</x:v>
      </x:c>
      <x:c r="K6980" s="4">
        <x:f>I6980*J6980</x:f>
      </x:c>
      <x:c r="L6980" s="4" t="n">
        <x:v>242.698</x:v>
      </x:c>
      <x:c r="M6980" s="5">
        <x:f>J6980/2.057*100</x:f>
      </x:c>
      <x:c r="N6980" s="6">
        <x:f>M6980*L6980/100</x:f>
      </x:c>
      <x:c r="O6980" s="6">
        <x:f>H6980-N6980</x:f>
      </x:c>
    </x:row>
    <x:row r="6981" spans="1:25">
      <x:c r="A6981" s="0" t="s">
        <x:v>71</x:v>
      </x:c>
      <x:c r="B6981" s="0" t="n">
        <x:v>3652</x:v>
      </x:c>
      <x:c r="C6981" s="0" t="s">
        <x:v>21</x:v>
      </x:c>
      <x:c r="D6981" s="0" t="s">
        <x:v>33</x:v>
      </x:c>
      <x:c r="E6981" s="0" t="s">
        <x:v>73</x:v>
      </x:c>
      <x:c r="F6981" s="0" t="s">
        <x:v>26</x:v>
      </x:c>
      <x:c r="G6981" s="0" t="n">
        <x:v>173</x:v>
      </x:c>
      <x:c r="H6981" s="4" t="n">
        <x:v>13.499</x:v>
      </x:c>
      <x:c r="I6981" s="4" t="n">
        <x:v>173</x:v>
      </x:c>
      <x:c r="J6981" s="4" t="n">
        <x:v>0.078</x:v>
      </x:c>
      <x:c r="K6981" s="4">
        <x:f>I6981*J6981</x:f>
      </x:c>
      <x:c r="L6981" s="4" t="n">
        <x:v>242.698</x:v>
      </x:c>
      <x:c r="M6981" s="5">
        <x:f>J6981/2.057*100</x:f>
      </x:c>
      <x:c r="N6981" s="6">
        <x:f>M6981*L6981/100</x:f>
      </x:c>
      <x:c r="O6981" s="6">
        <x:f>H6981-N6981</x:f>
      </x:c>
    </x:row>
    <x:row r="6982" spans="1:25">
      <x:c r="A6982" s="0" t="s">
        <x:v>71</x:v>
      </x:c>
      <x:c r="B6982" s="0" t="n">
        <x:v>3652</x:v>
      </x:c>
      <x:c r="C6982" s="0" t="s">
        <x:v>21</x:v>
      </x:c>
      <x:c r="D6982" s="0" t="s">
        <x:v>36</x:v>
      </x:c>
      <x:c r="E6982" s="0" t="s">
        <x:v>75</x:v>
      </x:c>
      <x:c r="F6982" s="0" t="s">
        <x:v>26</x:v>
      </x:c>
      <x:c r="G6982" s="0" t="n">
        <x:v>173</x:v>
      </x:c>
      <x:c r="H6982" s="4" t="n">
        <x:v>72.66</x:v>
      </x:c>
      <x:c r="I6982" s="4" t="n">
        <x:v>173</x:v>
      </x:c>
      <x:c r="J6982" s="4" t="n">
        <x:v>0.42</x:v>
      </x:c>
      <x:c r="K6982" s="4">
        <x:f>I6982*J6982</x:f>
      </x:c>
      <x:c r="L6982" s="4" t="n">
        <x:v>242.698</x:v>
      </x:c>
      <x:c r="M6982" s="5">
        <x:f>J6982/2.057*100</x:f>
      </x:c>
      <x:c r="N6982" s="6">
        <x:f>M6982*L6982/100</x:f>
      </x:c>
      <x:c r="O6982" s="6">
        <x:f>H6982-N6982</x:f>
      </x:c>
    </x:row>
    <x:row r="6983" spans="1:25">
      <x:c r="A6983" s="0" t="s">
        <x:v>71</x:v>
      </x:c>
      <x:c r="B6983" s="0" t="n">
        <x:v>3652</x:v>
      </x:c>
      <x:c r="C6983" s="0" t="s">
        <x:v>21</x:v>
      </x:c>
      <x:c r="D6983" s="0" t="s">
        <x:v>36</x:v>
      </x:c>
      <x:c r="E6983" s="0" t="s">
        <x:v>76</x:v>
      </x:c>
      <x:c r="F6983" s="0" t="s">
        <x:v>26</x:v>
      </x:c>
      <x:c r="G6983" s="0" t="n">
        <x:v>173</x:v>
      </x:c>
      <x:c r="H6983" s="4" t="n">
        <x:v>72.66</x:v>
      </x:c>
      <x:c r="I6983" s="4" t="n">
        <x:v>173</x:v>
      </x:c>
      <x:c r="J6983" s="4" t="n">
        <x:v>0.42</x:v>
      </x:c>
      <x:c r="K6983" s="4">
        <x:f>I6983*J6983</x:f>
      </x:c>
      <x:c r="L6983" s="4" t="n">
        <x:v>242.698</x:v>
      </x:c>
      <x:c r="M6983" s="5">
        <x:f>J6983/2.057*100</x:f>
      </x:c>
      <x:c r="N6983" s="6">
        <x:f>M6983*L6983/100</x:f>
      </x:c>
      <x:c r="O6983" s="6">
        <x:f>H6983-N6983</x:f>
      </x:c>
    </x:row>
    <x:row r="6984" spans="1:25">
      <x:c r="A6984" s="0" t="s">
        <x:v>164</x:v>
      </x:c>
      <x:c r="B6984" s="0" t="n">
        <x:v>3659</x:v>
      </x:c>
      <x:c r="C6984" s="0" t="s">
        <x:v>21</x:v>
      </x:c>
      <x:c r="D6984" s="0" t="s">
        <x:v>42</x:v>
      </x:c>
      <x:c r="E6984" s="0" t="s">
        <x:v>23</x:v>
      </x:c>
      <x:c r="F6984" s="0" t="s">
        <x:v>20</x:v>
      </x:c>
      <x:c r="G6984" s="0" t="n">
        <x:v>20</x:v>
      </x:c>
      <x:c r="H6984" s="4" t="n">
        <x:v>10.8</x:v>
      </x:c>
      <x:c r="I6984" s="4" t="n">
        <x:v>20</x:v>
      </x:c>
      <x:c r="J6984" s="4" t="n">
        <x:v>0.54</x:v>
      </x:c>
      <x:c r="K6984" s="4">
        <x:f>I6984*J6984</x:f>
      </x:c>
      <x:c r="L6984" s="4" t="n">
        <x:v>47.34</x:v>
      </x:c>
      <x:c r="M6984" s="5">
        <x:f>J6984/5.67*100</x:f>
      </x:c>
      <x:c r="N6984" s="6">
        <x:f>M6984*L6984/100</x:f>
      </x:c>
      <x:c r="O6984" s="6">
        <x:f>H6984-N6984</x:f>
      </x:c>
    </x:row>
    <x:row r="6985" spans="1:25">
      <x:c r="A6985" s="0" t="s">
        <x:v>164</x:v>
      </x:c>
      <x:c r="B6985" s="0" t="n">
        <x:v>3659</x:v>
      </x:c>
      <x:c r="C6985" s="0" t="s">
        <x:v>21</x:v>
      </x:c>
      <x:c r="D6985" s="0" t="s">
        <x:v>156</x:v>
      </x:c>
      <x:c r="E6985" s="0" t="s">
        <x:v>157</x:v>
      </x:c>
      <x:c r="F6985" s="0" t="s">
        <x:v>26</x:v>
      </x:c>
      <x:c r="G6985" s="0" t="n">
        <x:v>20</x:v>
      </x:c>
      <x:c r="H6985" s="4" t="n">
        <x:v>51.3</x:v>
      </x:c>
      <x:c r="I6985" s="4" t="n">
        <x:v>20</x:v>
      </x:c>
      <x:c r="J6985" s="4" t="n">
        <x:v>2.565</x:v>
      </x:c>
      <x:c r="K6985" s="4">
        <x:f>I6985*J6985</x:f>
      </x:c>
      <x:c r="L6985" s="4" t="n">
        <x:v>47.34</x:v>
      </x:c>
      <x:c r="M6985" s="5">
        <x:f>J6985/5.67*100</x:f>
      </x:c>
      <x:c r="N6985" s="6">
        <x:f>M6985*L6985/100</x:f>
      </x:c>
      <x:c r="O6985" s="6">
        <x:f>H6985-N6985</x:f>
      </x:c>
    </x:row>
    <x:row r="6986" spans="1:25">
      <x:c r="A6986" s="0" t="s">
        <x:v>164</x:v>
      </x:c>
      <x:c r="B6986" s="0" t="n">
        <x:v>3659</x:v>
      </x:c>
      <x:c r="C6986" s="0" t="s">
        <x:v>17</x:v>
      </x:c>
      <x:c r="D6986" s="0" t="s">
        <x:v>18</x:v>
      </x:c>
      <x:c r="E6986" s="0" t="s">
        <x:v>158</x:v>
      </x:c>
      <x:c r="F6986" s="0" t="s">
        <x:v>26</x:v>
      </x:c>
      <x:c r="G6986" s="0" t="n">
        <x:v>20</x:v>
      </x:c>
      <x:c r="H6986" s="4" t="n">
        <x:v>41.301</x:v>
      </x:c>
      <x:c r="I6986" s="4" t="n">
        <x:v>20</x:v>
      </x:c>
      <x:c r="J6986" s="4" t="n">
        <x:v>2.565</x:v>
      </x:c>
      <x:c r="K6986" s="4">
        <x:f>I6986*J6986</x:f>
      </x:c>
      <x:c r="L6986" s="4" t="n">
        <x:v>47.34</x:v>
      </x:c>
      <x:c r="M6986" s="5">
        <x:f>J6986/5.67*100</x:f>
      </x:c>
      <x:c r="N6986" s="6">
        <x:f>M6986*L6986/100</x:f>
      </x:c>
      <x:c r="O6986" s="6">
        <x:f>H6986-N6986</x:f>
      </x:c>
    </x:row>
    <x:row r="6987" spans="1:25">
      <x:c r="A6987" s="0" t="s">
        <x:v>40</x:v>
      </x:c>
      <x:c r="B6987" s="0" t="n">
        <x:v>3661</x:v>
      </x:c>
      <x:c r="C6987" s="0" t="s">
        <x:v>21</x:v>
      </x:c>
      <x:c r="D6987" s="0" t="s">
        <x:v>33</x:v>
      </x:c>
      <x:c r="E6987" s="0" t="s">
        <x:v>34</x:v>
      </x:c>
      <x:c r="F6987" s="0" t="s">
        <x:v>20</x:v>
      </x:c>
      <x:c r="G6987" s="0" t="n">
        <x:v>173</x:v>
      </x:c>
      <x:c r="H6987" s="4" t="n">
        <x:v>46.018</x:v>
      </x:c>
      <x:c r="I6987" s="4" t="n">
        <x:v>173</x:v>
      </x:c>
      <x:c r="J6987" s="4" t="n">
        <x:v>0.266</x:v>
      </x:c>
      <x:c r="K6987" s="4">
        <x:f>I6987*J6987</x:f>
      </x:c>
      <x:c r="L6987" s="4" t="n">
        <x:v>224.793</x:v>
      </x:c>
      <x:c r="M6987" s="5">
        <x:f>J6987/2.348*100</x:f>
      </x:c>
      <x:c r="N6987" s="6">
        <x:f>M6987*L6987/100</x:f>
      </x:c>
      <x:c r="O6987" s="6">
        <x:f>H6987-N6987</x:f>
      </x:c>
    </x:row>
    <x:row r="6988" spans="1:25">
      <x:c r="A6988" s="0" t="s">
        <x:v>40</x:v>
      </x:c>
      <x:c r="B6988" s="0" t="n">
        <x:v>3661</x:v>
      </x:c>
      <x:c r="C6988" s="0" t="s">
        <x:v>21</x:v>
      </x:c>
      <x:c r="D6988" s="0" t="s">
        <x:v>22</x:v>
      </x:c>
      <x:c r="E6988" s="0" t="s">
        <x:v>35</x:v>
      </x:c>
      <x:c r="F6988" s="0" t="s">
        <x:v>20</x:v>
      </x:c>
      <x:c r="G6988" s="0" t="n">
        <x:v>173</x:v>
      </x:c>
      <x:c r="H6988" s="4" t="n">
        <x:v>50.4</x:v>
      </x:c>
      <x:c r="I6988" s="4" t="n">
        <x:v>173</x:v>
      </x:c>
      <x:c r="J6988" s="4" t="n">
        <x:v>0.291</x:v>
      </x:c>
      <x:c r="K6988" s="4">
        <x:f>I6988*J6988</x:f>
      </x:c>
      <x:c r="L6988" s="4" t="n">
        <x:v>224.793</x:v>
      </x:c>
      <x:c r="M6988" s="5">
        <x:f>J6988/2.348*100</x:f>
      </x:c>
      <x:c r="N6988" s="6">
        <x:f>M6988*L6988/100</x:f>
      </x:c>
      <x:c r="O6988" s="6">
        <x:f>H6988-N6988</x:f>
      </x:c>
    </x:row>
    <x:row r="6989" spans="1:25">
      <x:c r="A6989" s="0" t="s">
        <x:v>40</x:v>
      </x:c>
      <x:c r="B6989" s="0" t="n">
        <x:v>3661</x:v>
      </x:c>
      <x:c r="C6989" s="0" t="s">
        <x:v>21</x:v>
      </x:c>
      <x:c r="D6989" s="0" t="s">
        <x:v>22</x:v>
      </x:c>
      <x:c r="E6989" s="0" t="s">
        <x:v>35</x:v>
      </x:c>
      <x:c r="F6989" s="0" t="s">
        <x:v>20</x:v>
      </x:c>
      <x:c r="G6989" s="0" t="n">
        <x:v>173</x:v>
      </x:c>
      <x:c r="H6989" s="4" t="n">
        <x:v>50.4</x:v>
      </x:c>
      <x:c r="I6989" s="4" t="n">
        <x:v>173</x:v>
      </x:c>
      <x:c r="J6989" s="4" t="n">
        <x:v>0.291</x:v>
      </x:c>
      <x:c r="K6989" s="4">
        <x:f>I6989*J6989</x:f>
      </x:c>
      <x:c r="L6989" s="4" t="n">
        <x:v>224.793</x:v>
      </x:c>
      <x:c r="M6989" s="5">
        <x:f>J6989/2.348*100</x:f>
      </x:c>
      <x:c r="N6989" s="6">
        <x:f>M6989*L6989/100</x:f>
      </x:c>
      <x:c r="O6989" s="6">
        <x:f>H6989-N6989</x:f>
      </x:c>
    </x:row>
    <x:row r="6990" spans="1:25">
      <x:c r="A6990" s="0" t="s">
        <x:v>40</x:v>
      </x:c>
      <x:c r="B6990" s="0" t="n">
        <x:v>3661</x:v>
      </x:c>
      <x:c r="C6990" s="0" t="s">
        <x:v>21</x:v>
      </x:c>
      <x:c r="D6990" s="0" t="s">
        <x:v>22</x:v>
      </x:c>
      <x:c r="E6990" s="0" t="s">
        <x:v>35</x:v>
      </x:c>
      <x:c r="F6990" s="0" t="s">
        <x:v>20</x:v>
      </x:c>
      <x:c r="G6990" s="0" t="n">
        <x:v>173</x:v>
      </x:c>
      <x:c r="H6990" s="4" t="n">
        <x:v>50.4</x:v>
      </x:c>
      <x:c r="I6990" s="4" t="n">
        <x:v>173</x:v>
      </x:c>
      <x:c r="J6990" s="4" t="n">
        <x:v>0.291</x:v>
      </x:c>
      <x:c r="K6990" s="4">
        <x:f>I6990*J6990</x:f>
      </x:c>
      <x:c r="L6990" s="4" t="n">
        <x:v>224.793</x:v>
      </x:c>
      <x:c r="M6990" s="5">
        <x:f>J6990/2.348*100</x:f>
      </x:c>
      <x:c r="N6990" s="6">
        <x:f>M6990*L6990/100</x:f>
      </x:c>
      <x:c r="O6990" s="6">
        <x:f>H6990-N6990</x:f>
      </x:c>
    </x:row>
    <x:row r="6991" spans="1:25">
      <x:c r="A6991" s="0" t="s">
        <x:v>40</x:v>
      </x:c>
      <x:c r="B6991" s="0" t="n">
        <x:v>3661</x:v>
      </x:c>
      <x:c r="C6991" s="0" t="s">
        <x:v>21</x:v>
      </x:c>
      <x:c r="D6991" s="0" t="s">
        <x:v>22</x:v>
      </x:c>
      <x:c r="E6991" s="0" t="s">
        <x:v>35</x:v>
      </x:c>
      <x:c r="F6991" s="0" t="s">
        <x:v>20</x:v>
      </x:c>
      <x:c r="G6991" s="0" t="n">
        <x:v>173</x:v>
      </x:c>
      <x:c r="H6991" s="4" t="n">
        <x:v>50.4</x:v>
      </x:c>
      <x:c r="I6991" s="4" t="n">
        <x:v>173</x:v>
      </x:c>
      <x:c r="J6991" s="4" t="n">
        <x:v>0.291</x:v>
      </x:c>
      <x:c r="K6991" s="4">
        <x:f>I6991*J6991</x:f>
      </x:c>
      <x:c r="L6991" s="4" t="n">
        <x:v>224.793</x:v>
      </x:c>
      <x:c r="M6991" s="5">
        <x:f>J6991/2.348*100</x:f>
      </x:c>
      <x:c r="N6991" s="6">
        <x:f>M6991*L6991/100</x:f>
      </x:c>
      <x:c r="O6991" s="6">
        <x:f>H6991-N6991</x:f>
      </x:c>
    </x:row>
    <x:row r="6992" spans="1:25">
      <x:c r="A6992" s="0" t="s">
        <x:v>40</x:v>
      </x:c>
      <x:c r="B6992" s="0" t="n">
        <x:v>3661</x:v>
      </x:c>
      <x:c r="C6992" s="0" t="s">
        <x:v>21</x:v>
      </x:c>
      <x:c r="D6992" s="0" t="s">
        <x:v>33</x:v>
      </x:c>
      <x:c r="E6992" s="0" t="s">
        <x:v>34</x:v>
      </x:c>
      <x:c r="F6992" s="0" t="s">
        <x:v>26</x:v>
      </x:c>
      <x:c r="G6992" s="0" t="n">
        <x:v>173</x:v>
      </x:c>
      <x:c r="H6992" s="4" t="n">
        <x:v>13.495</x:v>
      </x:c>
      <x:c r="I6992" s="4" t="n">
        <x:v>173</x:v>
      </x:c>
      <x:c r="J6992" s="4" t="n">
        <x:v>0.078</x:v>
      </x:c>
      <x:c r="K6992" s="4">
        <x:f>I6992*J6992</x:f>
      </x:c>
      <x:c r="L6992" s="4" t="n">
        <x:v>224.793</x:v>
      </x:c>
      <x:c r="M6992" s="5">
        <x:f>J6992/2.348*100</x:f>
      </x:c>
      <x:c r="N6992" s="6">
        <x:f>M6992*L6992/100</x:f>
      </x:c>
      <x:c r="O6992" s="6">
        <x:f>H6992-N6992</x:f>
      </x:c>
    </x:row>
    <x:row r="6993" spans="1:25">
      <x:c r="A6993" s="0" t="s">
        <x:v>40</x:v>
      </x:c>
      <x:c r="B6993" s="0" t="n">
        <x:v>3661</x:v>
      </x:c>
      <x:c r="C6993" s="0" t="s">
        <x:v>21</x:v>
      </x:c>
      <x:c r="D6993" s="0" t="s">
        <x:v>36</x:v>
      </x:c>
      <x:c r="E6993" s="0" t="s">
        <x:v>37</x:v>
      </x:c>
      <x:c r="F6993" s="0" t="s">
        <x:v>26</x:v>
      </x:c>
      <x:c r="G6993" s="0" t="n">
        <x:v>173</x:v>
      </x:c>
      <x:c r="H6993" s="4" t="n">
        <x:v>72.66</x:v>
      </x:c>
      <x:c r="I6993" s="4" t="n">
        <x:v>173</x:v>
      </x:c>
      <x:c r="J6993" s="4" t="n">
        <x:v>0.42</x:v>
      </x:c>
      <x:c r="K6993" s="4">
        <x:f>I6993*J6993</x:f>
      </x:c>
      <x:c r="L6993" s="4" t="n">
        <x:v>224.793</x:v>
      </x:c>
      <x:c r="M6993" s="5">
        <x:f>J6993/2.348*100</x:f>
      </x:c>
      <x:c r="N6993" s="6">
        <x:f>M6993*L6993/100</x:f>
      </x:c>
      <x:c r="O6993" s="6">
        <x:f>H6993-N6993</x:f>
      </x:c>
    </x:row>
    <x:row r="6994" spans="1:25">
      <x:c r="A6994" s="0" t="s">
        <x:v>40</x:v>
      </x:c>
      <x:c r="B6994" s="0" t="n">
        <x:v>3661</x:v>
      </x:c>
      <x:c r="C6994" s="0" t="s">
        <x:v>21</x:v>
      </x:c>
      <x:c r="D6994" s="0" t="s">
        <x:v>36</x:v>
      </x:c>
      <x:c r="E6994" s="0" t="s">
        <x:v>38</x:v>
      </x:c>
      <x:c r="F6994" s="0" t="s">
        <x:v>26</x:v>
      </x:c>
      <x:c r="G6994" s="0" t="n">
        <x:v>173</x:v>
      </x:c>
      <x:c r="H6994" s="4" t="n">
        <x:v>72.66</x:v>
      </x:c>
      <x:c r="I6994" s="4" t="n">
        <x:v>173</x:v>
      </x:c>
      <x:c r="J6994" s="4" t="n">
        <x:v>0.42</x:v>
      </x:c>
      <x:c r="K6994" s="4">
        <x:f>I6994*J6994</x:f>
      </x:c>
      <x:c r="L6994" s="4" t="n">
        <x:v>224.793</x:v>
      </x:c>
      <x:c r="M6994" s="5">
        <x:f>J6994/2.348*100</x:f>
      </x:c>
      <x:c r="N6994" s="6">
        <x:f>M6994*L6994/100</x:f>
      </x:c>
      <x:c r="O6994" s="6">
        <x:f>H6994-N6994</x:f>
      </x:c>
    </x:row>
    <x:row r="6995" spans="1:25">
      <x:c r="A6995" s="0" t="s">
        <x:v>153</x:v>
      </x:c>
      <x:c r="B6995" s="0" t="n">
        <x:v>3662</x:v>
      </x:c>
      <x:c r="C6995" s="0" t="s">
        <x:v>21</x:v>
      </x:c>
      <x:c r="D6995" s="0" t="s">
        <x:v>154</x:v>
      </x:c>
      <x:c r="E6995" s="0" t="s">
        <x:v>23</x:v>
      </x:c>
      <x:c r="F6995" s="0" t="s">
        <x:v>20</x:v>
      </x:c>
      <x:c r="G6995" s="0" t="n">
        <x:v>4000</x:v>
      </x:c>
      <x:c r="H6995" s="4" t="n">
        <x:v>14</x:v>
      </x:c>
      <x:c r="I6995" s="4" t="n">
        <x:v>4000</x:v>
      </x:c>
      <x:c r="J6995" s="4" t="n">
        <x:v>0.004</x:v>
      </x:c>
      <x:c r="K6995" s="4">
        <x:f>I6995*J6995</x:f>
      </x:c>
      <x:c r="L6995" s="4" t="n">
        <x:v>0</x:v>
      </x:c>
      <x:c r="M6995" s="5">
        <x:f>J6995/0.013*100</x:f>
      </x:c>
      <x:c r="N6995" s="6">
        <x:f>M6995*L6995/100</x:f>
      </x:c>
      <x:c r="O6995" s="6">
        <x:f>H6995-N6995</x:f>
      </x:c>
    </x:row>
    <x:row r="6996" spans="1:25">
      <x:c r="A6996" s="0" t="s">
        <x:v>153</x:v>
      </x:c>
      <x:c r="B6996" s="0" t="n">
        <x:v>3662</x:v>
      </x:c>
      <x:c r="C6996" s="0" t="s">
        <x:v>21</x:v>
      </x:c>
      <x:c r="D6996" s="0" t="s">
        <x:v>154</x:v>
      </x:c>
      <x:c r="E6996" s="0" t="s">
        <x:v>23</x:v>
      </x:c>
      <x:c r="F6996" s="0" t="s">
        <x:v>20</x:v>
      </x:c>
      <x:c r="G6996" s="0" t="n">
        <x:v>4000</x:v>
      </x:c>
      <x:c r="H6996" s="4" t="n">
        <x:v>14</x:v>
      </x:c>
      <x:c r="I6996" s="4" t="n">
        <x:v>4000</x:v>
      </x:c>
      <x:c r="J6996" s="4" t="n">
        <x:v>0.004</x:v>
      </x:c>
      <x:c r="K6996" s="4">
        <x:f>I6996*J6996</x:f>
      </x:c>
      <x:c r="L6996" s="4" t="n">
        <x:v>0</x:v>
      </x:c>
      <x:c r="M6996" s="5">
        <x:f>J6996/0.013*100</x:f>
      </x:c>
      <x:c r="N6996" s="6">
        <x:f>M6996*L6996/100</x:f>
      </x:c>
      <x:c r="O6996" s="6">
        <x:f>H6996-N6996</x:f>
      </x:c>
    </x:row>
    <x:row r="6997" spans="1:25">
      <x:c r="A6997" s="0" t="s">
        <x:v>153</x:v>
      </x:c>
      <x:c r="B6997" s="0" t="n">
        <x:v>3662</x:v>
      </x:c>
      <x:c r="C6997" s="0" t="s">
        <x:v>21</x:v>
      </x:c>
      <x:c r="D6997" s="0" t="s">
        <x:v>155</x:v>
      </x:c>
      <x:c r="E6997" s="0" t="s">
        <x:v>23</x:v>
      </x:c>
      <x:c r="F6997" s="0" t="s">
        <x:v>26</x:v>
      </x:c>
      <x:c r="G6997" s="0" t="n">
        <x:v>4000</x:v>
      </x:c>
      <x:c r="H6997" s="4" t="n">
        <x:v>19.997</x:v>
      </x:c>
      <x:c r="I6997" s="4" t="n">
        <x:v>4000</x:v>
      </x:c>
      <x:c r="J6997" s="4" t="n">
        <x:v>0.005</x:v>
      </x:c>
      <x:c r="K6997" s="4">
        <x:f>I6997*J6997</x:f>
      </x:c>
      <x:c r="L6997" s="4" t="n">
        <x:v>0</x:v>
      </x:c>
      <x:c r="M6997" s="5">
        <x:f>J6997/0.013*100</x:f>
      </x:c>
      <x:c r="N6997" s="6">
        <x:f>M6997*L6997/100</x:f>
      </x:c>
      <x:c r="O6997" s="6">
        <x:f>H6997-N6997</x:f>
      </x:c>
    </x:row>
    <x:row r="6998" spans="1:25">
      <x:c r="A6998" s="0" t="s">
        <x:v>153</x:v>
      </x:c>
      <x:c r="B6998" s="0" t="n">
        <x:v>3663</x:v>
      </x:c>
      <x:c r="C6998" s="0" t="s">
        <x:v>21</x:v>
      </x:c>
      <x:c r="D6998" s="0" t="s">
        <x:v>154</x:v>
      </x:c>
      <x:c r="E6998" s="0" t="s">
        <x:v>23</x:v>
      </x:c>
      <x:c r="F6998" s="0" t="s">
        <x:v>20</x:v>
      </x:c>
      <x:c r="G6998" s="0" t="n">
        <x:v>4000</x:v>
      </x:c>
      <x:c r="H6998" s="4" t="n">
        <x:v>14</x:v>
      </x:c>
      <x:c r="I6998" s="4" t="n">
        <x:v>4000</x:v>
      </x:c>
      <x:c r="J6998" s="4" t="n">
        <x:v>0.004</x:v>
      </x:c>
      <x:c r="K6998" s="4">
        <x:f>I6998*J6998</x:f>
      </x:c>
      <x:c r="L6998" s="4" t="n">
        <x:v>0</x:v>
      </x:c>
      <x:c r="M6998" s="5">
        <x:f>J6998/0.013*100</x:f>
      </x:c>
      <x:c r="N6998" s="6">
        <x:f>M6998*L6998/100</x:f>
      </x:c>
      <x:c r="O6998" s="6">
        <x:f>H6998-N6998</x:f>
      </x:c>
    </x:row>
    <x:row r="6999" spans="1:25">
      <x:c r="A6999" s="0" t="s">
        <x:v>153</x:v>
      </x:c>
      <x:c r="B6999" s="0" t="n">
        <x:v>3663</x:v>
      </x:c>
      <x:c r="C6999" s="0" t="s">
        <x:v>21</x:v>
      </x:c>
      <x:c r="D6999" s="0" t="s">
        <x:v>154</x:v>
      </x:c>
      <x:c r="E6999" s="0" t="s">
        <x:v>23</x:v>
      </x:c>
      <x:c r="F6999" s="0" t="s">
        <x:v>20</x:v>
      </x:c>
      <x:c r="G6999" s="0" t="n">
        <x:v>4000</x:v>
      </x:c>
      <x:c r="H6999" s="4" t="n">
        <x:v>14</x:v>
      </x:c>
      <x:c r="I6999" s="4" t="n">
        <x:v>4000</x:v>
      </x:c>
      <x:c r="J6999" s="4" t="n">
        <x:v>0.004</x:v>
      </x:c>
      <x:c r="K6999" s="4">
        <x:f>I6999*J6999</x:f>
      </x:c>
      <x:c r="L6999" s="4" t="n">
        <x:v>0</x:v>
      </x:c>
      <x:c r="M6999" s="5">
        <x:f>J6999/0.013*100</x:f>
      </x:c>
      <x:c r="N6999" s="6">
        <x:f>M6999*L6999/100</x:f>
      </x:c>
      <x:c r="O6999" s="6">
        <x:f>H6999-N6999</x:f>
      </x:c>
    </x:row>
    <x:row r="7000" spans="1:25">
      <x:c r="A7000" s="0" t="s">
        <x:v>153</x:v>
      </x:c>
      <x:c r="B7000" s="0" t="n">
        <x:v>3663</x:v>
      </x:c>
      <x:c r="C7000" s="0" t="s">
        <x:v>21</x:v>
      </x:c>
      <x:c r="D7000" s="0" t="s">
        <x:v>155</x:v>
      </x:c>
      <x:c r="E7000" s="0" t="s">
        <x:v>23</x:v>
      </x:c>
      <x:c r="F7000" s="0" t="s">
        <x:v>26</x:v>
      </x:c>
      <x:c r="G7000" s="0" t="n">
        <x:v>4000</x:v>
      </x:c>
      <x:c r="H7000" s="4" t="n">
        <x:v>19.997</x:v>
      </x:c>
      <x:c r="I7000" s="4" t="n">
        <x:v>4000</x:v>
      </x:c>
      <x:c r="J7000" s="4" t="n">
        <x:v>0.005</x:v>
      </x:c>
      <x:c r="K7000" s="4">
        <x:f>I7000*J7000</x:f>
      </x:c>
      <x:c r="L7000" s="4" t="n">
        <x:v>0</x:v>
      </x:c>
      <x:c r="M7000" s="5">
        <x:f>J7000/0.013*100</x:f>
      </x:c>
      <x:c r="N7000" s="6">
        <x:f>M7000*L7000/100</x:f>
      </x:c>
      <x:c r="O7000" s="6">
        <x:f>H7000-N7000</x:f>
      </x:c>
    </x:row>
    <x:row r="7001" spans="1:25">
      <x:c r="A7001" s="0" t="s">
        <x:v>153</x:v>
      </x:c>
      <x:c r="B7001" s="0" t="n">
        <x:v>3664</x:v>
      </x:c>
      <x:c r="C7001" s="0" t="s">
        <x:v>21</x:v>
      </x:c>
      <x:c r="D7001" s="0" t="s">
        <x:v>154</x:v>
      </x:c>
      <x:c r="E7001" s="0" t="s">
        <x:v>23</x:v>
      </x:c>
      <x:c r="F7001" s="0" t="s">
        <x:v>20</x:v>
      </x:c>
      <x:c r="G7001" s="0" t="n">
        <x:v>4000</x:v>
      </x:c>
      <x:c r="H7001" s="4" t="n">
        <x:v>14</x:v>
      </x:c>
      <x:c r="I7001" s="4" t="n">
        <x:v>4000</x:v>
      </x:c>
      <x:c r="J7001" s="4" t="n">
        <x:v>0.004</x:v>
      </x:c>
      <x:c r="K7001" s="4">
        <x:f>I7001*J7001</x:f>
      </x:c>
      <x:c r="L7001" s="4" t="n">
        <x:v>0</x:v>
      </x:c>
      <x:c r="M7001" s="5">
        <x:f>J7001/0.013*100</x:f>
      </x:c>
      <x:c r="N7001" s="6">
        <x:f>M7001*L7001/100</x:f>
      </x:c>
      <x:c r="O7001" s="6">
        <x:f>H7001-N7001</x:f>
      </x:c>
    </x:row>
    <x:row r="7002" spans="1:25">
      <x:c r="A7002" s="0" t="s">
        <x:v>153</x:v>
      </x:c>
      <x:c r="B7002" s="0" t="n">
        <x:v>3664</x:v>
      </x:c>
      <x:c r="C7002" s="0" t="s">
        <x:v>21</x:v>
      </x:c>
      <x:c r="D7002" s="0" t="s">
        <x:v>154</x:v>
      </x:c>
      <x:c r="E7002" s="0" t="s">
        <x:v>23</x:v>
      </x:c>
      <x:c r="F7002" s="0" t="s">
        <x:v>20</x:v>
      </x:c>
      <x:c r="G7002" s="0" t="n">
        <x:v>4000</x:v>
      </x:c>
      <x:c r="H7002" s="4" t="n">
        <x:v>14</x:v>
      </x:c>
      <x:c r="I7002" s="4" t="n">
        <x:v>4000</x:v>
      </x:c>
      <x:c r="J7002" s="4" t="n">
        <x:v>0.004</x:v>
      </x:c>
      <x:c r="K7002" s="4">
        <x:f>I7002*J7002</x:f>
      </x:c>
      <x:c r="L7002" s="4" t="n">
        <x:v>0</x:v>
      </x:c>
      <x:c r="M7002" s="5">
        <x:f>J7002/0.013*100</x:f>
      </x:c>
      <x:c r="N7002" s="6">
        <x:f>M7002*L7002/100</x:f>
      </x:c>
      <x:c r="O7002" s="6">
        <x:f>H7002-N7002</x:f>
      </x:c>
    </x:row>
    <x:row r="7003" spans="1:25">
      <x:c r="A7003" s="0" t="s">
        <x:v>153</x:v>
      </x:c>
      <x:c r="B7003" s="0" t="n">
        <x:v>3664</x:v>
      </x:c>
      <x:c r="C7003" s="0" t="s">
        <x:v>21</x:v>
      </x:c>
      <x:c r="D7003" s="0" t="s">
        <x:v>155</x:v>
      </x:c>
      <x:c r="E7003" s="0" t="s">
        <x:v>23</x:v>
      </x:c>
      <x:c r="F7003" s="0" t="s">
        <x:v>26</x:v>
      </x:c>
      <x:c r="G7003" s="0" t="n">
        <x:v>4000</x:v>
      </x:c>
      <x:c r="H7003" s="4" t="n">
        <x:v>19.997</x:v>
      </x:c>
      <x:c r="I7003" s="4" t="n">
        <x:v>4000</x:v>
      </x:c>
      <x:c r="J7003" s="4" t="n">
        <x:v>0.005</x:v>
      </x:c>
      <x:c r="K7003" s="4">
        <x:f>I7003*J7003</x:f>
      </x:c>
      <x:c r="L7003" s="4" t="n">
        <x:v>0</x:v>
      </x:c>
      <x:c r="M7003" s="5">
        <x:f>J7003/0.013*100</x:f>
      </x:c>
      <x:c r="N7003" s="6">
        <x:f>M7003*L7003/100</x:f>
      </x:c>
      <x:c r="O7003" s="6">
        <x:f>H7003-N7003</x:f>
      </x:c>
    </x:row>
    <x:row r="7004" spans="1:25">
      <x:c r="A7004" s="0" t="s">
        <x:v>153</x:v>
      </x:c>
      <x:c r="B7004" s="0" t="n">
        <x:v>3665</x:v>
      </x:c>
      <x:c r="C7004" s="0" t="s">
        <x:v>21</x:v>
      </x:c>
      <x:c r="D7004" s="0" t="s">
        <x:v>154</x:v>
      </x:c>
      <x:c r="E7004" s="0" t="s">
        <x:v>23</x:v>
      </x:c>
      <x:c r="F7004" s="0" t="s">
        <x:v>20</x:v>
      </x:c>
      <x:c r="G7004" s="0" t="n">
        <x:v>4000</x:v>
      </x:c>
      <x:c r="H7004" s="4" t="n">
        <x:v>14</x:v>
      </x:c>
      <x:c r="I7004" s="4" t="n">
        <x:v>4000</x:v>
      </x:c>
      <x:c r="J7004" s="4" t="n">
        <x:v>0.004</x:v>
      </x:c>
      <x:c r="K7004" s="4">
        <x:f>I7004*J7004</x:f>
      </x:c>
      <x:c r="L7004" s="4" t="n">
        <x:v>0</x:v>
      </x:c>
      <x:c r="M7004" s="5">
        <x:f>J7004/0.013*100</x:f>
      </x:c>
      <x:c r="N7004" s="6">
        <x:f>M7004*L7004/100</x:f>
      </x:c>
      <x:c r="O7004" s="6">
        <x:f>H7004-N7004</x:f>
      </x:c>
    </x:row>
    <x:row r="7005" spans="1:25">
      <x:c r="A7005" s="0" t="s">
        <x:v>153</x:v>
      </x:c>
      <x:c r="B7005" s="0" t="n">
        <x:v>3665</x:v>
      </x:c>
      <x:c r="C7005" s="0" t="s">
        <x:v>21</x:v>
      </x:c>
      <x:c r="D7005" s="0" t="s">
        <x:v>154</x:v>
      </x:c>
      <x:c r="E7005" s="0" t="s">
        <x:v>23</x:v>
      </x:c>
      <x:c r="F7005" s="0" t="s">
        <x:v>20</x:v>
      </x:c>
      <x:c r="G7005" s="0" t="n">
        <x:v>4000</x:v>
      </x:c>
      <x:c r="H7005" s="4" t="n">
        <x:v>14</x:v>
      </x:c>
      <x:c r="I7005" s="4" t="n">
        <x:v>4000</x:v>
      </x:c>
      <x:c r="J7005" s="4" t="n">
        <x:v>0.004</x:v>
      </x:c>
      <x:c r="K7005" s="4">
        <x:f>I7005*J7005</x:f>
      </x:c>
      <x:c r="L7005" s="4" t="n">
        <x:v>0</x:v>
      </x:c>
      <x:c r="M7005" s="5">
        <x:f>J7005/0.013*100</x:f>
      </x:c>
      <x:c r="N7005" s="6">
        <x:f>M7005*L7005/100</x:f>
      </x:c>
      <x:c r="O7005" s="6">
        <x:f>H7005-N7005</x:f>
      </x:c>
    </x:row>
    <x:row r="7006" spans="1:25">
      <x:c r="A7006" s="0" t="s">
        <x:v>153</x:v>
      </x:c>
      <x:c r="B7006" s="0" t="n">
        <x:v>3665</x:v>
      </x:c>
      <x:c r="C7006" s="0" t="s">
        <x:v>21</x:v>
      </x:c>
      <x:c r="D7006" s="0" t="s">
        <x:v>155</x:v>
      </x:c>
      <x:c r="E7006" s="0" t="s">
        <x:v>23</x:v>
      </x:c>
      <x:c r="F7006" s="0" t="s">
        <x:v>26</x:v>
      </x:c>
      <x:c r="G7006" s="0" t="n">
        <x:v>4000</x:v>
      </x:c>
      <x:c r="H7006" s="4" t="n">
        <x:v>19.997</x:v>
      </x:c>
      <x:c r="I7006" s="4" t="n">
        <x:v>4000</x:v>
      </x:c>
      <x:c r="J7006" s="4" t="n">
        <x:v>0.005</x:v>
      </x:c>
      <x:c r="K7006" s="4">
        <x:f>I7006*J7006</x:f>
      </x:c>
      <x:c r="L7006" s="4" t="n">
        <x:v>0</x:v>
      </x:c>
      <x:c r="M7006" s="5">
        <x:f>J7006/0.013*100</x:f>
      </x:c>
      <x:c r="N7006" s="6">
        <x:f>M7006*L7006/100</x:f>
      </x:c>
      <x:c r="O7006" s="6">
        <x:f>H7006-N7006</x:f>
      </x:c>
    </x:row>
    <x:row r="7007" spans="1:25">
      <x:c r="A7007" s="0" t="s">
        <x:v>153</x:v>
      </x:c>
      <x:c r="B7007" s="0" t="n">
        <x:v>3666</x:v>
      </x:c>
      <x:c r="C7007" s="0" t="s">
        <x:v>21</x:v>
      </x:c>
      <x:c r="D7007" s="0" t="s">
        <x:v>154</x:v>
      </x:c>
      <x:c r="E7007" s="0" t="s">
        <x:v>23</x:v>
      </x:c>
      <x:c r="F7007" s="0" t="s">
        <x:v>20</x:v>
      </x:c>
      <x:c r="G7007" s="0" t="n">
        <x:v>3994</x:v>
      </x:c>
      <x:c r="H7007" s="4" t="n">
        <x:v>14</x:v>
      </x:c>
      <x:c r="I7007" s="4" t="n">
        <x:v>3994</x:v>
      </x:c>
      <x:c r="J7007" s="4" t="n">
        <x:v>0.004</x:v>
      </x:c>
      <x:c r="K7007" s="4">
        <x:f>I7007*J7007</x:f>
      </x:c>
      <x:c r="L7007" s="4" t="n">
        <x:v>0</x:v>
      </x:c>
      <x:c r="M7007" s="5">
        <x:f>J7007/0.013*100</x:f>
      </x:c>
      <x:c r="N7007" s="6">
        <x:f>M7007*L7007/100</x:f>
      </x:c>
      <x:c r="O7007" s="6">
        <x:f>H7007-N7007</x:f>
      </x:c>
    </x:row>
    <x:row r="7008" spans="1:25">
      <x:c r="A7008" s="0" t="s">
        <x:v>153</x:v>
      </x:c>
      <x:c r="B7008" s="0" t="n">
        <x:v>3666</x:v>
      </x:c>
      <x:c r="C7008" s="0" t="s">
        <x:v>21</x:v>
      </x:c>
      <x:c r="D7008" s="0" t="s">
        <x:v>154</x:v>
      </x:c>
      <x:c r="E7008" s="0" t="s">
        <x:v>23</x:v>
      </x:c>
      <x:c r="F7008" s="0" t="s">
        <x:v>20</x:v>
      </x:c>
      <x:c r="G7008" s="0" t="n">
        <x:v>3994</x:v>
      </x:c>
      <x:c r="H7008" s="4" t="n">
        <x:v>14</x:v>
      </x:c>
      <x:c r="I7008" s="4" t="n">
        <x:v>3994</x:v>
      </x:c>
      <x:c r="J7008" s="4" t="n">
        <x:v>0.004</x:v>
      </x:c>
      <x:c r="K7008" s="4">
        <x:f>I7008*J7008</x:f>
      </x:c>
      <x:c r="L7008" s="4" t="n">
        <x:v>0</x:v>
      </x:c>
      <x:c r="M7008" s="5">
        <x:f>J7008/0.013*100</x:f>
      </x:c>
      <x:c r="N7008" s="6">
        <x:f>M7008*L7008/100</x:f>
      </x:c>
      <x:c r="O7008" s="6">
        <x:f>H7008-N7008</x:f>
      </x:c>
    </x:row>
    <x:row r="7009" spans="1:25">
      <x:c r="A7009" s="0" t="s">
        <x:v>153</x:v>
      </x:c>
      <x:c r="B7009" s="0" t="n">
        <x:v>3666</x:v>
      </x:c>
      <x:c r="C7009" s="0" t="s">
        <x:v>21</x:v>
      </x:c>
      <x:c r="D7009" s="0" t="s">
        <x:v>155</x:v>
      </x:c>
      <x:c r="E7009" s="0" t="s">
        <x:v>23</x:v>
      </x:c>
      <x:c r="F7009" s="0" t="s">
        <x:v>26</x:v>
      </x:c>
      <x:c r="G7009" s="0" t="n">
        <x:v>3994</x:v>
      </x:c>
      <x:c r="H7009" s="4" t="n">
        <x:v>19.967</x:v>
      </x:c>
      <x:c r="I7009" s="4" t="n">
        <x:v>3994</x:v>
      </x:c>
      <x:c r="J7009" s="4" t="n">
        <x:v>0.005</x:v>
      </x:c>
      <x:c r="K7009" s="4">
        <x:f>I7009*J7009</x:f>
      </x:c>
      <x:c r="L7009" s="4" t="n">
        <x:v>0</x:v>
      </x:c>
      <x:c r="M7009" s="5">
        <x:f>J7009/0.013*100</x:f>
      </x:c>
      <x:c r="N7009" s="6">
        <x:f>M7009*L7009/100</x:f>
      </x:c>
      <x:c r="O7009" s="6">
        <x:f>H7009-N7009</x:f>
      </x:c>
    </x:row>
    <x:row r="7010" spans="1:25">
      <x:c r="A7010" s="0" t="s">
        <x:v>111</x:v>
      </x:c>
      <x:c r="B7010" s="0" t="n">
        <x:v>3667</x:v>
      </x:c>
      <x:c r="C7010" s="0" t="s">
        <x:v>21</x:v>
      </x:c>
      <x:c r="D7010" s="0" t="s">
        <x:v>22</x:v>
      </x:c>
      <x:c r="E7010" s="0" t="s">
        <x:v>23</x:v>
      </x:c>
      <x:c r="F7010" s="0" t="s">
        <x:v>20</x:v>
      </x:c>
      <x:c r="G7010" s="0" t="n">
        <x:v>150</x:v>
      </x:c>
      <x:c r="H7010" s="4" t="n">
        <x:v>51.15</x:v>
      </x:c>
      <x:c r="I7010" s="4" t="n">
        <x:v>150</x:v>
      </x:c>
      <x:c r="J7010" s="4" t="n">
        <x:v>0.341</x:v>
      </x:c>
      <x:c r="K7010" s="4">
        <x:f>I7010*J7010</x:f>
      </x:c>
      <x:c r="L7010" s="4" t="n">
        <x:v>319.697</x:v>
      </x:c>
      <x:c r="M7010" s="5">
        <x:f>J7010/2.699*100</x:f>
      </x:c>
      <x:c r="N7010" s="6">
        <x:f>M7010*L7010/100</x:f>
      </x:c>
      <x:c r="O7010" s="6">
        <x:f>H7010-N7010</x:f>
      </x:c>
    </x:row>
    <x:row r="7011" spans="1:25">
      <x:c r="A7011" s="0" t="s">
        <x:v>111</x:v>
      </x:c>
      <x:c r="B7011" s="0" t="n">
        <x:v>3667</x:v>
      </x:c>
      <x:c r="C7011" s="0" t="s">
        <x:v>21</x:v>
      </x:c>
      <x:c r="D7011" s="0" t="s">
        <x:v>22</x:v>
      </x:c>
      <x:c r="E7011" s="0" t="s">
        <x:v>23</x:v>
      </x:c>
      <x:c r="F7011" s="0" t="s">
        <x:v>20</x:v>
      </x:c>
      <x:c r="G7011" s="0" t="n">
        <x:v>150</x:v>
      </x:c>
      <x:c r="H7011" s="4" t="n">
        <x:v>43.384</x:v>
      </x:c>
      <x:c r="I7011" s="4" t="n">
        <x:v>150</x:v>
      </x:c>
      <x:c r="J7011" s="4" t="n">
        <x:v>0.289</x:v>
      </x:c>
      <x:c r="K7011" s="4">
        <x:f>I7011*J7011</x:f>
      </x:c>
      <x:c r="L7011" s="4" t="n">
        <x:v>319.697</x:v>
      </x:c>
      <x:c r="M7011" s="5">
        <x:f>J7011/2.699*100</x:f>
      </x:c>
      <x:c r="N7011" s="6">
        <x:f>M7011*L7011/100</x:f>
      </x:c>
      <x:c r="O7011" s="6">
        <x:f>H7011-N7011</x:f>
      </x:c>
    </x:row>
    <x:row r="7012" spans="1:25">
      <x:c r="A7012" s="0" t="s">
        <x:v>111</x:v>
      </x:c>
      <x:c r="B7012" s="0" t="n">
        <x:v>3667</x:v>
      </x:c>
      <x:c r="C7012" s="0" t="s">
        <x:v>21</x:v>
      </x:c>
      <x:c r="D7012" s="0" t="s">
        <x:v>22</x:v>
      </x:c>
      <x:c r="E7012" s="0" t="s">
        <x:v>23</x:v>
      </x:c>
      <x:c r="F7012" s="0" t="s">
        <x:v>20</x:v>
      </x:c>
      <x:c r="G7012" s="0" t="n">
        <x:v>150</x:v>
      </x:c>
      <x:c r="H7012" s="4" t="n">
        <x:v>43.384</x:v>
      </x:c>
      <x:c r="I7012" s="4" t="n">
        <x:v>150</x:v>
      </x:c>
      <x:c r="J7012" s="4" t="n">
        <x:v>0.289</x:v>
      </x:c>
      <x:c r="K7012" s="4">
        <x:f>I7012*J7012</x:f>
      </x:c>
      <x:c r="L7012" s="4" t="n">
        <x:v>319.697</x:v>
      </x:c>
      <x:c r="M7012" s="5">
        <x:f>J7012/2.699*100</x:f>
      </x:c>
      <x:c r="N7012" s="6">
        <x:f>M7012*L7012/100</x:f>
      </x:c>
      <x:c r="O7012" s="6">
        <x:f>H7012-N7012</x:f>
      </x:c>
    </x:row>
    <x:row r="7013" spans="1:25">
      <x:c r="A7013" s="0" t="s">
        <x:v>111</x:v>
      </x:c>
      <x:c r="B7013" s="0" t="n">
        <x:v>3667</x:v>
      </x:c>
      <x:c r="C7013" s="0" t="s">
        <x:v>21</x:v>
      </x:c>
      <x:c r="D7013" s="0" t="s">
        <x:v>28</x:v>
      </x:c>
      <x:c r="E7013" s="0" t="s">
        <x:v>19</x:v>
      </x:c>
      <x:c r="F7013" s="0" t="s">
        <x:v>26</x:v>
      </x:c>
      <x:c r="G7013" s="0" t="n">
        <x:v>150</x:v>
      </x:c>
      <x:c r="H7013" s="4" t="n">
        <x:v>39.004</x:v>
      </x:c>
      <x:c r="I7013" s="4" t="n">
        <x:v>150</x:v>
      </x:c>
      <x:c r="J7013" s="4" t="n">
        <x:v>0.26</x:v>
      </x:c>
      <x:c r="K7013" s="4">
        <x:f>I7013*J7013</x:f>
      </x:c>
      <x:c r="L7013" s="4" t="n">
        <x:v>319.697</x:v>
      </x:c>
      <x:c r="M7013" s="5">
        <x:f>J7013/2.699*100</x:f>
      </x:c>
      <x:c r="N7013" s="6">
        <x:f>M7013*L7013/100</x:f>
      </x:c>
      <x:c r="O7013" s="6">
        <x:f>H7013-N7013</x:f>
      </x:c>
    </x:row>
    <x:row r="7014" spans="1:25">
      <x:c r="A7014" s="0" t="s">
        <x:v>111</x:v>
      </x:c>
      <x:c r="B7014" s="0" t="n">
        <x:v>3667</x:v>
      </x:c>
      <x:c r="C7014" s="0" t="s">
        <x:v>21</x:v>
      </x:c>
      <x:c r="D7014" s="0" t="s">
        <x:v>28</x:v>
      </x:c>
      <x:c r="E7014" s="0" t="s">
        <x:v>23</x:v>
      </x:c>
      <x:c r="F7014" s="0" t="s">
        <x:v>26</x:v>
      </x:c>
      <x:c r="G7014" s="0" t="n">
        <x:v>150</x:v>
      </x:c>
      <x:c r="H7014" s="4" t="n">
        <x:v>227.999</x:v>
      </x:c>
      <x:c r="I7014" s="4" t="n">
        <x:v>150</x:v>
      </x:c>
      <x:c r="J7014" s="4" t="n">
        <x:v>1.52</x:v>
      </x:c>
      <x:c r="K7014" s="4">
        <x:f>I7014*J7014</x:f>
      </x:c>
      <x:c r="L7014" s="4" t="n">
        <x:v>319.697</x:v>
      </x:c>
      <x:c r="M7014" s="5">
        <x:f>J7014/2.699*100</x:f>
      </x:c>
      <x:c r="N7014" s="6">
        <x:f>M7014*L7014/100</x:f>
      </x:c>
      <x:c r="O7014" s="6">
        <x:f>H7014-N7014</x:f>
      </x:c>
    </x:row>
    <x:row r="7015" spans="1:25">
      <x:c r="A7015" s="0" t="s">
        <x:v>27</x:v>
      </x:c>
      <x:c r="B7015" s="0" t="n">
        <x:v>3668</x:v>
      </x:c>
      <x:c r="C7015" s="0" t="s">
        <x:v>21</x:v>
      </x:c>
      <x:c r="D7015" s="0" t="s">
        <x:v>22</x:v>
      </x:c>
      <x:c r="E7015" s="0" t="s">
        <x:v>23</x:v>
      </x:c>
      <x:c r="F7015" s="0" t="s">
        <x:v>20</x:v>
      </x:c>
      <x:c r="G7015" s="0" t="n">
        <x:v>150</x:v>
      </x:c>
      <x:c r="H7015" s="4" t="n">
        <x:v>43.384</x:v>
      </x:c>
      <x:c r="I7015" s="4" t="n">
        <x:v>150</x:v>
      </x:c>
      <x:c r="J7015" s="4" t="n">
        <x:v>0.289</x:v>
      </x:c>
      <x:c r="K7015" s="4">
        <x:f>I7015*J7015</x:f>
      </x:c>
      <x:c r="L7015" s="4" t="n">
        <x:v>297.608</x:v>
      </x:c>
      <x:c r="M7015" s="5">
        <x:f>J7015/2.988*100</x:f>
      </x:c>
      <x:c r="N7015" s="6">
        <x:f>M7015*L7015/100</x:f>
      </x:c>
      <x:c r="O7015" s="6">
        <x:f>H7015-N7015</x:f>
      </x:c>
    </x:row>
    <x:row r="7016" spans="1:25">
      <x:c r="A7016" s="0" t="s">
        <x:v>27</x:v>
      </x:c>
      <x:c r="B7016" s="0" t="n">
        <x:v>3668</x:v>
      </x:c>
      <x:c r="C7016" s="0" t="s">
        <x:v>21</x:v>
      </x:c>
      <x:c r="D7016" s="0" t="s">
        <x:v>22</x:v>
      </x:c>
      <x:c r="E7016" s="0" t="s">
        <x:v>23</x:v>
      </x:c>
      <x:c r="F7016" s="0" t="s">
        <x:v>20</x:v>
      </x:c>
      <x:c r="G7016" s="0" t="n">
        <x:v>150</x:v>
      </x:c>
      <x:c r="H7016" s="4" t="n">
        <x:v>43.384</x:v>
      </x:c>
      <x:c r="I7016" s="4" t="n">
        <x:v>150</x:v>
      </x:c>
      <x:c r="J7016" s="4" t="n">
        <x:v>0.289</x:v>
      </x:c>
      <x:c r="K7016" s="4">
        <x:f>I7016*J7016</x:f>
      </x:c>
      <x:c r="L7016" s="4" t="n">
        <x:v>297.608</x:v>
      </x:c>
      <x:c r="M7016" s="5">
        <x:f>J7016/2.988*100</x:f>
      </x:c>
      <x:c r="N7016" s="6">
        <x:f>M7016*L7016/100</x:f>
      </x:c>
      <x:c r="O7016" s="6">
        <x:f>H7016-N7016</x:f>
      </x:c>
    </x:row>
    <x:row r="7017" spans="1:25">
      <x:c r="A7017" s="0" t="s">
        <x:v>27</x:v>
      </x:c>
      <x:c r="B7017" s="0" t="n">
        <x:v>3668</x:v>
      </x:c>
      <x:c r="C7017" s="0" t="s">
        <x:v>21</x:v>
      </x:c>
      <x:c r="D7017" s="0" t="s">
        <x:v>22</x:v>
      </x:c>
      <x:c r="E7017" s="0" t="s">
        <x:v>23</x:v>
      </x:c>
      <x:c r="F7017" s="0" t="s">
        <x:v>20</x:v>
      </x:c>
      <x:c r="G7017" s="0" t="n">
        <x:v>150</x:v>
      </x:c>
      <x:c r="H7017" s="4" t="n">
        <x:v>51.15</x:v>
      </x:c>
      <x:c r="I7017" s="4" t="n">
        <x:v>150</x:v>
      </x:c>
      <x:c r="J7017" s="4" t="n">
        <x:v>0.341</x:v>
      </x:c>
      <x:c r="K7017" s="4">
        <x:f>I7017*J7017</x:f>
      </x:c>
      <x:c r="L7017" s="4" t="n">
        <x:v>297.608</x:v>
      </x:c>
      <x:c r="M7017" s="5">
        <x:f>J7017/2.988*100</x:f>
      </x:c>
      <x:c r="N7017" s="6">
        <x:f>M7017*L7017/100</x:f>
      </x:c>
      <x:c r="O7017" s="6">
        <x:f>H7017-N7017</x:f>
      </x:c>
    </x:row>
    <x:row r="7018" spans="1:25">
      <x:c r="A7018" s="0" t="s">
        <x:v>27</x:v>
      </x:c>
      <x:c r="B7018" s="0" t="n">
        <x:v>3668</x:v>
      </x:c>
      <x:c r="C7018" s="0" t="s">
        <x:v>21</x:v>
      </x:c>
      <x:c r="D7018" s="0" t="s">
        <x:v>22</x:v>
      </x:c>
      <x:c r="E7018" s="0" t="s">
        <x:v>23</x:v>
      </x:c>
      <x:c r="F7018" s="0" t="s">
        <x:v>20</x:v>
      </x:c>
      <x:c r="G7018" s="0" t="n">
        <x:v>150</x:v>
      </x:c>
      <x:c r="H7018" s="4" t="n">
        <x:v>43.384</x:v>
      </x:c>
      <x:c r="I7018" s="4" t="n">
        <x:v>150</x:v>
      </x:c>
      <x:c r="J7018" s="4" t="n">
        <x:v>0.289</x:v>
      </x:c>
      <x:c r="K7018" s="4">
        <x:f>I7018*J7018</x:f>
      </x:c>
      <x:c r="L7018" s="4" t="n">
        <x:v>297.608</x:v>
      </x:c>
      <x:c r="M7018" s="5">
        <x:f>J7018/2.988*100</x:f>
      </x:c>
      <x:c r="N7018" s="6">
        <x:f>M7018*L7018/100</x:f>
      </x:c>
      <x:c r="O7018" s="6">
        <x:f>H7018-N7018</x:f>
      </x:c>
    </x:row>
    <x:row r="7019" spans="1:25">
      <x:c r="A7019" s="0" t="s">
        <x:v>27</x:v>
      </x:c>
      <x:c r="B7019" s="0" t="n">
        <x:v>3668</x:v>
      </x:c>
      <x:c r="C7019" s="0" t="s">
        <x:v>21</x:v>
      </x:c>
      <x:c r="D7019" s="0" t="s">
        <x:v>28</x:v>
      </x:c>
      <x:c r="E7019" s="0" t="s">
        <x:v>19</x:v>
      </x:c>
      <x:c r="F7019" s="0" t="s">
        <x:v>26</x:v>
      </x:c>
      <x:c r="G7019" s="0" t="n">
        <x:v>150</x:v>
      </x:c>
      <x:c r="H7019" s="4" t="n">
        <x:v>39.007</x:v>
      </x:c>
      <x:c r="I7019" s="4" t="n">
        <x:v>150</x:v>
      </x:c>
      <x:c r="J7019" s="4" t="n">
        <x:v>0.26</x:v>
      </x:c>
      <x:c r="K7019" s="4">
        <x:f>I7019*J7019</x:f>
      </x:c>
      <x:c r="L7019" s="4" t="n">
        <x:v>297.608</x:v>
      </x:c>
      <x:c r="M7019" s="5">
        <x:f>J7019/2.988*100</x:f>
      </x:c>
      <x:c r="N7019" s="6">
        <x:f>M7019*L7019/100</x:f>
      </x:c>
      <x:c r="O7019" s="6">
        <x:f>H7019-N7019</x:f>
      </x:c>
    </x:row>
    <x:row r="7020" spans="1:25">
      <x:c r="A7020" s="0" t="s">
        <x:v>27</x:v>
      </x:c>
      <x:c r="B7020" s="0" t="n">
        <x:v>3668</x:v>
      </x:c>
      <x:c r="C7020" s="0" t="s">
        <x:v>21</x:v>
      </x:c>
      <x:c r="D7020" s="0" t="s">
        <x:v>28</x:v>
      </x:c>
      <x:c r="E7020" s="0" t="s">
        <x:v>23</x:v>
      </x:c>
      <x:c r="F7020" s="0" t="s">
        <x:v>26</x:v>
      </x:c>
      <x:c r="G7020" s="0" t="n">
        <x:v>150</x:v>
      </x:c>
      <x:c r="H7020" s="4" t="n">
        <x:v>227.999</x:v>
      </x:c>
      <x:c r="I7020" s="4" t="n">
        <x:v>150</x:v>
      </x:c>
      <x:c r="J7020" s="4" t="n">
        <x:v>1.52</x:v>
      </x:c>
      <x:c r="K7020" s="4">
        <x:f>I7020*J7020</x:f>
      </x:c>
      <x:c r="L7020" s="4" t="n">
        <x:v>297.608</x:v>
      </x:c>
      <x:c r="M7020" s="5">
        <x:f>J7020/2.988*100</x:f>
      </x:c>
      <x:c r="N7020" s="6">
        <x:f>M7020*L7020/100</x:f>
      </x:c>
      <x:c r="O7020" s="6">
        <x:f>H7020-N7020</x:f>
      </x:c>
    </x:row>
    <x:row r="7021" spans="1:25">
      <x:c r="A7021" s="0" t="s">
        <x:v>141</x:v>
      </x:c>
      <x:c r="B7021" s="0" t="n">
        <x:v>3669</x:v>
      </x:c>
      <x:c r="C7021" s="0" t="s">
        <x:v>21</x:v>
      </x:c>
      <x:c r="D7021" s="0" t="s">
        <x:v>22</x:v>
      </x:c>
      <x:c r="E7021" s="0" t="s">
        <x:v>23</x:v>
      </x:c>
      <x:c r="F7021" s="0" t="s">
        <x:v>20</x:v>
      </x:c>
      <x:c r="G7021" s="0" t="n">
        <x:v>150</x:v>
      </x:c>
      <x:c r="H7021" s="4" t="n">
        <x:v>43.384</x:v>
      </x:c>
      <x:c r="I7021" s="4" t="n">
        <x:v>150</x:v>
      </x:c>
      <x:c r="J7021" s="4" t="n">
        <x:v>0.289</x:v>
      </x:c>
      <x:c r="K7021" s="4">
        <x:f>I7021*J7021</x:f>
      </x:c>
      <x:c r="L7021" s="4" t="n">
        <x:v>313.009</x:v>
      </x:c>
      <x:c r="M7021" s="5">
        <x:f>J7021/2.988*100</x:f>
      </x:c>
      <x:c r="N7021" s="6">
        <x:f>M7021*L7021/100</x:f>
      </x:c>
      <x:c r="O7021" s="6">
        <x:f>H7021-N7021</x:f>
      </x:c>
    </x:row>
    <x:row r="7022" spans="1:25">
      <x:c r="A7022" s="0" t="s">
        <x:v>141</x:v>
      </x:c>
      <x:c r="B7022" s="0" t="n">
        <x:v>3669</x:v>
      </x:c>
      <x:c r="C7022" s="0" t="s">
        <x:v>21</x:v>
      </x:c>
      <x:c r="D7022" s="0" t="s">
        <x:v>22</x:v>
      </x:c>
      <x:c r="E7022" s="0" t="s">
        <x:v>23</x:v>
      </x:c>
      <x:c r="F7022" s="0" t="s">
        <x:v>20</x:v>
      </x:c>
      <x:c r="G7022" s="0" t="n">
        <x:v>150</x:v>
      </x:c>
      <x:c r="H7022" s="4" t="n">
        <x:v>43.384</x:v>
      </x:c>
      <x:c r="I7022" s="4" t="n">
        <x:v>150</x:v>
      </x:c>
      <x:c r="J7022" s="4" t="n">
        <x:v>0.289</x:v>
      </x:c>
      <x:c r="K7022" s="4">
        <x:f>I7022*J7022</x:f>
      </x:c>
      <x:c r="L7022" s="4" t="n">
        <x:v>313.009</x:v>
      </x:c>
      <x:c r="M7022" s="5">
        <x:f>J7022/2.988*100</x:f>
      </x:c>
      <x:c r="N7022" s="6">
        <x:f>M7022*L7022/100</x:f>
      </x:c>
      <x:c r="O7022" s="6">
        <x:f>H7022-N7022</x:f>
      </x:c>
    </x:row>
    <x:row r="7023" spans="1:25">
      <x:c r="A7023" s="0" t="s">
        <x:v>141</x:v>
      </x:c>
      <x:c r="B7023" s="0" t="n">
        <x:v>3669</x:v>
      </x:c>
      <x:c r="C7023" s="0" t="s">
        <x:v>21</x:v>
      </x:c>
      <x:c r="D7023" s="0" t="s">
        <x:v>22</x:v>
      </x:c>
      <x:c r="E7023" s="0" t="s">
        <x:v>23</x:v>
      </x:c>
      <x:c r="F7023" s="0" t="s">
        <x:v>20</x:v>
      </x:c>
      <x:c r="G7023" s="0" t="n">
        <x:v>150</x:v>
      </x:c>
      <x:c r="H7023" s="4" t="n">
        <x:v>43.384</x:v>
      </x:c>
      <x:c r="I7023" s="4" t="n">
        <x:v>150</x:v>
      </x:c>
      <x:c r="J7023" s="4" t="n">
        <x:v>0.289</x:v>
      </x:c>
      <x:c r="K7023" s="4">
        <x:f>I7023*J7023</x:f>
      </x:c>
      <x:c r="L7023" s="4" t="n">
        <x:v>313.009</x:v>
      </x:c>
      <x:c r="M7023" s="5">
        <x:f>J7023/2.988*100</x:f>
      </x:c>
      <x:c r="N7023" s="6">
        <x:f>M7023*L7023/100</x:f>
      </x:c>
      <x:c r="O7023" s="6">
        <x:f>H7023-N7023</x:f>
      </x:c>
    </x:row>
    <x:row r="7024" spans="1:25">
      <x:c r="A7024" s="0" t="s">
        <x:v>141</x:v>
      </x:c>
      <x:c r="B7024" s="0" t="n">
        <x:v>3669</x:v>
      </x:c>
      <x:c r="C7024" s="0" t="s">
        <x:v>21</x:v>
      </x:c>
      <x:c r="D7024" s="0" t="s">
        <x:v>22</x:v>
      </x:c>
      <x:c r="E7024" s="0" t="s">
        <x:v>23</x:v>
      </x:c>
      <x:c r="F7024" s="0" t="s">
        <x:v>20</x:v>
      </x:c>
      <x:c r="G7024" s="0" t="n">
        <x:v>150</x:v>
      </x:c>
      <x:c r="H7024" s="4" t="n">
        <x:v>51.15</x:v>
      </x:c>
      <x:c r="I7024" s="4" t="n">
        <x:v>150</x:v>
      </x:c>
      <x:c r="J7024" s="4" t="n">
        <x:v>0.341</x:v>
      </x:c>
      <x:c r="K7024" s="4">
        <x:f>I7024*J7024</x:f>
      </x:c>
      <x:c r="L7024" s="4" t="n">
        <x:v>313.009</x:v>
      </x:c>
      <x:c r="M7024" s="5">
        <x:f>J7024/2.988*100</x:f>
      </x:c>
      <x:c r="N7024" s="6">
        <x:f>M7024*L7024/100</x:f>
      </x:c>
      <x:c r="O7024" s="6">
        <x:f>H7024-N7024</x:f>
      </x:c>
    </x:row>
    <x:row r="7025" spans="1:25">
      <x:c r="A7025" s="0" t="s">
        <x:v>141</x:v>
      </x:c>
      <x:c r="B7025" s="0" t="n">
        <x:v>3669</x:v>
      </x:c>
      <x:c r="C7025" s="0" t="s">
        <x:v>21</x:v>
      </x:c>
      <x:c r="D7025" s="0" t="s">
        <x:v>28</x:v>
      </x:c>
      <x:c r="E7025" s="0" t="s">
        <x:v>19</x:v>
      </x:c>
      <x:c r="F7025" s="0" t="s">
        <x:v>26</x:v>
      </x:c>
      <x:c r="G7025" s="0" t="n">
        <x:v>150</x:v>
      </x:c>
      <x:c r="H7025" s="4" t="n">
        <x:v>39.006</x:v>
      </x:c>
      <x:c r="I7025" s="4" t="n">
        <x:v>150</x:v>
      </x:c>
      <x:c r="J7025" s="4" t="n">
        <x:v>0.26</x:v>
      </x:c>
      <x:c r="K7025" s="4">
        <x:f>I7025*J7025</x:f>
      </x:c>
      <x:c r="L7025" s="4" t="n">
        <x:v>313.009</x:v>
      </x:c>
      <x:c r="M7025" s="5">
        <x:f>J7025/2.988*100</x:f>
      </x:c>
      <x:c r="N7025" s="6">
        <x:f>M7025*L7025/100</x:f>
      </x:c>
      <x:c r="O7025" s="6">
        <x:f>H7025-N7025</x:f>
      </x:c>
    </x:row>
    <x:row r="7026" spans="1:25">
      <x:c r="A7026" s="0" t="s">
        <x:v>141</x:v>
      </x:c>
      <x:c r="B7026" s="0" t="n">
        <x:v>3669</x:v>
      </x:c>
      <x:c r="C7026" s="0" t="s">
        <x:v>21</x:v>
      </x:c>
      <x:c r="D7026" s="0" t="s">
        <x:v>28</x:v>
      </x:c>
      <x:c r="E7026" s="0" t="s">
        <x:v>23</x:v>
      </x:c>
      <x:c r="F7026" s="0" t="s">
        <x:v>26</x:v>
      </x:c>
      <x:c r="G7026" s="0" t="n">
        <x:v>150</x:v>
      </x:c>
      <x:c r="H7026" s="4" t="n">
        <x:v>227.999</x:v>
      </x:c>
      <x:c r="I7026" s="4" t="n">
        <x:v>150</x:v>
      </x:c>
      <x:c r="J7026" s="4" t="n">
        <x:v>1.52</x:v>
      </x:c>
      <x:c r="K7026" s="4">
        <x:f>I7026*J7026</x:f>
      </x:c>
      <x:c r="L7026" s="4" t="n">
        <x:v>313.009</x:v>
      </x:c>
      <x:c r="M7026" s="5">
        <x:f>J7026/2.988*100</x:f>
      </x:c>
      <x:c r="N7026" s="6">
        <x:f>M7026*L7026/100</x:f>
      </x:c>
      <x:c r="O7026" s="6">
        <x:f>H7026-N7026</x:f>
      </x:c>
    </x:row>
    <x:row r="7027" spans="1:25">
      <x:c r="A7027" s="0" t="s">
        <x:v>147</x:v>
      </x:c>
      <x:c r="B7027" s="0" t="n">
        <x:v>3670</x:v>
      </x:c>
      <x:c r="C7027" s="0" t="s">
        <x:v>21</x:v>
      </x:c>
      <x:c r="D7027" s="0" t="s">
        <x:v>22</x:v>
      </x:c>
      <x:c r="E7027" s="0" t="s">
        <x:v>23</x:v>
      </x:c>
      <x:c r="F7027" s="0" t="s">
        <x:v>20</x:v>
      </x:c>
      <x:c r="G7027" s="0" t="n">
        <x:v>150</x:v>
      </x:c>
      <x:c r="H7027" s="4" t="n">
        <x:v>43.384</x:v>
      </x:c>
      <x:c r="I7027" s="4" t="n">
        <x:v>150</x:v>
      </x:c>
      <x:c r="J7027" s="4" t="n">
        <x:v>0.289</x:v>
      </x:c>
      <x:c r="K7027" s="4">
        <x:f>I7027*J7027</x:f>
      </x:c>
      <x:c r="L7027" s="4" t="n">
        <x:v>334.061</x:v>
      </x:c>
      <x:c r="M7027" s="5">
        <x:f>J7027/2.988*100</x:f>
      </x:c>
      <x:c r="N7027" s="6">
        <x:f>M7027*L7027/100</x:f>
      </x:c>
      <x:c r="O7027" s="6">
        <x:f>H7027-N7027</x:f>
      </x:c>
    </x:row>
    <x:row r="7028" spans="1:25">
      <x:c r="A7028" s="0" t="s">
        <x:v>147</x:v>
      </x:c>
      <x:c r="B7028" s="0" t="n">
        <x:v>3670</x:v>
      </x:c>
      <x:c r="C7028" s="0" t="s">
        <x:v>21</x:v>
      </x:c>
      <x:c r="D7028" s="0" t="s">
        <x:v>22</x:v>
      </x:c>
      <x:c r="E7028" s="0" t="s">
        <x:v>23</x:v>
      </x:c>
      <x:c r="F7028" s="0" t="s">
        <x:v>20</x:v>
      </x:c>
      <x:c r="G7028" s="0" t="n">
        <x:v>150</x:v>
      </x:c>
      <x:c r="H7028" s="4" t="n">
        <x:v>51.15</x:v>
      </x:c>
      <x:c r="I7028" s="4" t="n">
        <x:v>150</x:v>
      </x:c>
      <x:c r="J7028" s="4" t="n">
        <x:v>0.341</x:v>
      </x:c>
      <x:c r="K7028" s="4">
        <x:f>I7028*J7028</x:f>
      </x:c>
      <x:c r="L7028" s="4" t="n">
        <x:v>334.061</x:v>
      </x:c>
      <x:c r="M7028" s="5">
        <x:f>J7028/2.988*100</x:f>
      </x:c>
      <x:c r="N7028" s="6">
        <x:f>M7028*L7028/100</x:f>
      </x:c>
      <x:c r="O7028" s="6">
        <x:f>H7028-N7028</x:f>
      </x:c>
    </x:row>
    <x:row r="7029" spans="1:25">
      <x:c r="A7029" s="0" t="s">
        <x:v>147</x:v>
      </x:c>
      <x:c r="B7029" s="0" t="n">
        <x:v>3670</x:v>
      </x:c>
      <x:c r="C7029" s="0" t="s">
        <x:v>21</x:v>
      </x:c>
      <x:c r="D7029" s="0" t="s">
        <x:v>22</x:v>
      </x:c>
      <x:c r="E7029" s="0" t="s">
        <x:v>23</x:v>
      </x:c>
      <x:c r="F7029" s="0" t="s">
        <x:v>20</x:v>
      </x:c>
      <x:c r="G7029" s="0" t="n">
        <x:v>150</x:v>
      </x:c>
      <x:c r="H7029" s="4" t="n">
        <x:v>43.384</x:v>
      </x:c>
      <x:c r="I7029" s="4" t="n">
        <x:v>150</x:v>
      </x:c>
      <x:c r="J7029" s="4" t="n">
        <x:v>0.289</x:v>
      </x:c>
      <x:c r="K7029" s="4">
        <x:f>I7029*J7029</x:f>
      </x:c>
      <x:c r="L7029" s="4" t="n">
        <x:v>334.061</x:v>
      </x:c>
      <x:c r="M7029" s="5">
        <x:f>J7029/2.988*100</x:f>
      </x:c>
      <x:c r="N7029" s="6">
        <x:f>M7029*L7029/100</x:f>
      </x:c>
      <x:c r="O7029" s="6">
        <x:f>H7029-N7029</x:f>
      </x:c>
    </x:row>
    <x:row r="7030" spans="1:25">
      <x:c r="A7030" s="0" t="s">
        <x:v>147</x:v>
      </x:c>
      <x:c r="B7030" s="0" t="n">
        <x:v>3670</x:v>
      </x:c>
      <x:c r="C7030" s="0" t="s">
        <x:v>21</x:v>
      </x:c>
      <x:c r="D7030" s="0" t="s">
        <x:v>22</x:v>
      </x:c>
      <x:c r="E7030" s="0" t="s">
        <x:v>23</x:v>
      </x:c>
      <x:c r="F7030" s="0" t="s">
        <x:v>20</x:v>
      </x:c>
      <x:c r="G7030" s="0" t="n">
        <x:v>150</x:v>
      </x:c>
      <x:c r="H7030" s="4" t="n">
        <x:v>43.384</x:v>
      </x:c>
      <x:c r="I7030" s="4" t="n">
        <x:v>150</x:v>
      </x:c>
      <x:c r="J7030" s="4" t="n">
        <x:v>0.289</x:v>
      </x:c>
      <x:c r="K7030" s="4">
        <x:f>I7030*J7030</x:f>
      </x:c>
      <x:c r="L7030" s="4" t="n">
        <x:v>334.061</x:v>
      </x:c>
      <x:c r="M7030" s="5">
        <x:f>J7030/2.988*100</x:f>
      </x:c>
      <x:c r="N7030" s="6">
        <x:f>M7030*L7030/100</x:f>
      </x:c>
      <x:c r="O7030" s="6">
        <x:f>H7030-N7030</x:f>
      </x:c>
    </x:row>
    <x:row r="7031" spans="1:25">
      <x:c r="A7031" s="0" t="s">
        <x:v>147</x:v>
      </x:c>
      <x:c r="B7031" s="0" t="n">
        <x:v>3670</x:v>
      </x:c>
      <x:c r="C7031" s="0" t="s">
        <x:v>21</x:v>
      </x:c>
      <x:c r="D7031" s="0" t="s">
        <x:v>28</x:v>
      </x:c>
      <x:c r="E7031" s="0" t="s">
        <x:v>19</x:v>
      </x:c>
      <x:c r="F7031" s="0" t="s">
        <x:v>26</x:v>
      </x:c>
      <x:c r="G7031" s="0" t="n">
        <x:v>150</x:v>
      </x:c>
      <x:c r="H7031" s="4" t="n">
        <x:v>39.007</x:v>
      </x:c>
      <x:c r="I7031" s="4" t="n">
        <x:v>150</x:v>
      </x:c>
      <x:c r="J7031" s="4" t="n">
        <x:v>0.26</x:v>
      </x:c>
      <x:c r="K7031" s="4">
        <x:f>I7031*J7031</x:f>
      </x:c>
      <x:c r="L7031" s="4" t="n">
        <x:v>334.061</x:v>
      </x:c>
      <x:c r="M7031" s="5">
        <x:f>J7031/2.988*100</x:f>
      </x:c>
      <x:c r="N7031" s="6">
        <x:f>M7031*L7031/100</x:f>
      </x:c>
      <x:c r="O7031" s="6">
        <x:f>H7031-N7031</x:f>
      </x:c>
    </x:row>
    <x:row r="7032" spans="1:25">
      <x:c r="A7032" s="0" t="s">
        <x:v>147</x:v>
      </x:c>
      <x:c r="B7032" s="0" t="n">
        <x:v>3670</x:v>
      </x:c>
      <x:c r="C7032" s="0" t="s">
        <x:v>21</x:v>
      </x:c>
      <x:c r="D7032" s="0" t="s">
        <x:v>28</x:v>
      </x:c>
      <x:c r="E7032" s="0" t="s">
        <x:v>23</x:v>
      </x:c>
      <x:c r="F7032" s="0" t="s">
        <x:v>26</x:v>
      </x:c>
      <x:c r="G7032" s="0" t="n">
        <x:v>150</x:v>
      </x:c>
      <x:c r="H7032" s="4" t="n">
        <x:v>227.999</x:v>
      </x:c>
      <x:c r="I7032" s="4" t="n">
        <x:v>150</x:v>
      </x:c>
      <x:c r="J7032" s="4" t="n">
        <x:v>1.52</x:v>
      </x:c>
      <x:c r="K7032" s="4">
        <x:f>I7032*J7032</x:f>
      </x:c>
      <x:c r="L7032" s="4" t="n">
        <x:v>334.061</x:v>
      </x:c>
      <x:c r="M7032" s="5">
        <x:f>J7032/2.988*100</x:f>
      </x:c>
      <x:c r="N7032" s="6">
        <x:f>M7032*L7032/100</x:f>
      </x:c>
      <x:c r="O7032" s="6">
        <x:f>H7032-N7032</x:f>
      </x:c>
    </x:row>
    <x:row r="7033" spans="1:25">
      <x:c r="A7033" s="0" t="s">
        <x:v>89</x:v>
      </x:c>
      <x:c r="B7033" s="0" t="n">
        <x:v>3671</x:v>
      </x:c>
      <x:c r="C7033" s="0" t="s">
        <x:v>21</x:v>
      </x:c>
      <x:c r="D7033" s="0" t="s">
        <x:v>22</x:v>
      </x:c>
      <x:c r="E7033" s="0" t="s">
        <x:v>23</x:v>
      </x:c>
      <x:c r="F7033" s="0" t="s">
        <x:v>20</x:v>
      </x:c>
      <x:c r="G7033" s="0" t="n">
        <x:v>150</x:v>
      </x:c>
      <x:c r="H7033" s="4" t="n">
        <x:v>43.384</x:v>
      </x:c>
      <x:c r="I7033" s="4" t="n">
        <x:v>150</x:v>
      </x:c>
      <x:c r="J7033" s="4" t="n">
        <x:v>0.289</x:v>
      </x:c>
      <x:c r="K7033" s="4">
        <x:f>I7033*J7033</x:f>
      </x:c>
      <x:c r="L7033" s="4" t="n">
        <x:v>330.355</x:v>
      </x:c>
      <x:c r="M7033" s="5">
        <x:f>J7033/2.699*100</x:f>
      </x:c>
      <x:c r="N7033" s="6">
        <x:f>M7033*L7033/100</x:f>
      </x:c>
      <x:c r="O7033" s="6">
        <x:f>H7033-N7033</x:f>
      </x:c>
    </x:row>
    <x:row r="7034" spans="1:25">
      <x:c r="A7034" s="0" t="s">
        <x:v>89</x:v>
      </x:c>
      <x:c r="B7034" s="0" t="n">
        <x:v>3671</x:v>
      </x:c>
      <x:c r="C7034" s="0" t="s">
        <x:v>21</x:v>
      </x:c>
      <x:c r="D7034" s="0" t="s">
        <x:v>22</x:v>
      </x:c>
      <x:c r="E7034" s="0" t="s">
        <x:v>23</x:v>
      </x:c>
      <x:c r="F7034" s="0" t="s">
        <x:v>20</x:v>
      </x:c>
      <x:c r="G7034" s="0" t="n">
        <x:v>150</x:v>
      </x:c>
      <x:c r="H7034" s="4" t="n">
        <x:v>43.384</x:v>
      </x:c>
      <x:c r="I7034" s="4" t="n">
        <x:v>150</x:v>
      </x:c>
      <x:c r="J7034" s="4" t="n">
        <x:v>0.289</x:v>
      </x:c>
      <x:c r="K7034" s="4">
        <x:f>I7034*J7034</x:f>
      </x:c>
      <x:c r="L7034" s="4" t="n">
        <x:v>330.355</x:v>
      </x:c>
      <x:c r="M7034" s="5">
        <x:f>J7034/2.699*100</x:f>
      </x:c>
      <x:c r="N7034" s="6">
        <x:f>M7034*L7034/100</x:f>
      </x:c>
      <x:c r="O7034" s="6">
        <x:f>H7034-N7034</x:f>
      </x:c>
    </x:row>
    <x:row r="7035" spans="1:25">
      <x:c r="A7035" s="0" t="s">
        <x:v>89</x:v>
      </x:c>
      <x:c r="B7035" s="0" t="n">
        <x:v>3671</x:v>
      </x:c>
      <x:c r="C7035" s="0" t="s">
        <x:v>21</x:v>
      </x:c>
      <x:c r="D7035" s="0" t="s">
        <x:v>22</x:v>
      </x:c>
      <x:c r="E7035" s="0" t="s">
        <x:v>23</x:v>
      </x:c>
      <x:c r="F7035" s="0" t="s">
        <x:v>20</x:v>
      </x:c>
      <x:c r="G7035" s="0" t="n">
        <x:v>150</x:v>
      </x:c>
      <x:c r="H7035" s="4" t="n">
        <x:v>51.15</x:v>
      </x:c>
      <x:c r="I7035" s="4" t="n">
        <x:v>150</x:v>
      </x:c>
      <x:c r="J7035" s="4" t="n">
        <x:v>0.341</x:v>
      </x:c>
      <x:c r="K7035" s="4">
        <x:f>I7035*J7035</x:f>
      </x:c>
      <x:c r="L7035" s="4" t="n">
        <x:v>330.355</x:v>
      </x:c>
      <x:c r="M7035" s="5">
        <x:f>J7035/2.699*100</x:f>
      </x:c>
      <x:c r="N7035" s="6">
        <x:f>M7035*L7035/100</x:f>
      </x:c>
      <x:c r="O7035" s="6">
        <x:f>H7035-N7035</x:f>
      </x:c>
    </x:row>
    <x:row r="7036" spans="1:25">
      <x:c r="A7036" s="0" t="s">
        <x:v>89</x:v>
      </x:c>
      <x:c r="B7036" s="0" t="n">
        <x:v>3671</x:v>
      </x:c>
      <x:c r="C7036" s="0" t="s">
        <x:v>21</x:v>
      </x:c>
      <x:c r="D7036" s="0" t="s">
        <x:v>28</x:v>
      </x:c>
      <x:c r="E7036" s="0" t="s">
        <x:v>19</x:v>
      </x:c>
      <x:c r="F7036" s="0" t="s">
        <x:v>26</x:v>
      </x:c>
      <x:c r="G7036" s="0" t="n">
        <x:v>150</x:v>
      </x:c>
      <x:c r="H7036" s="4" t="n">
        <x:v>39</x:v>
      </x:c>
      <x:c r="I7036" s="4" t="n">
        <x:v>150</x:v>
      </x:c>
      <x:c r="J7036" s="4" t="n">
        <x:v>0.26</x:v>
      </x:c>
      <x:c r="K7036" s="4">
        <x:f>I7036*J7036</x:f>
      </x:c>
      <x:c r="L7036" s="4" t="n">
        <x:v>330.355</x:v>
      </x:c>
      <x:c r="M7036" s="5">
        <x:f>J7036/2.699*100</x:f>
      </x:c>
      <x:c r="N7036" s="6">
        <x:f>M7036*L7036/100</x:f>
      </x:c>
      <x:c r="O7036" s="6">
        <x:f>H7036-N7036</x:f>
      </x:c>
    </x:row>
    <x:row r="7037" spans="1:25">
      <x:c r="A7037" s="0" t="s">
        <x:v>89</x:v>
      </x:c>
      <x:c r="B7037" s="0" t="n">
        <x:v>3671</x:v>
      </x:c>
      <x:c r="C7037" s="0" t="s">
        <x:v>21</x:v>
      </x:c>
      <x:c r="D7037" s="0" t="s">
        <x:v>28</x:v>
      </x:c>
      <x:c r="E7037" s="0" t="s">
        <x:v>23</x:v>
      </x:c>
      <x:c r="F7037" s="0" t="s">
        <x:v>26</x:v>
      </x:c>
      <x:c r="G7037" s="0" t="n">
        <x:v>150</x:v>
      </x:c>
      <x:c r="H7037" s="4" t="n">
        <x:v>227.999</x:v>
      </x:c>
      <x:c r="I7037" s="4" t="n">
        <x:v>150</x:v>
      </x:c>
      <x:c r="J7037" s="4" t="n">
        <x:v>1.52</x:v>
      </x:c>
      <x:c r="K7037" s="4">
        <x:f>I7037*J7037</x:f>
      </x:c>
      <x:c r="L7037" s="4" t="n">
        <x:v>330.355</x:v>
      </x:c>
      <x:c r="M7037" s="5">
        <x:f>J7037/2.699*100</x:f>
      </x:c>
      <x:c r="N7037" s="6">
        <x:f>M7037*L7037/100</x:f>
      </x:c>
      <x:c r="O7037" s="6">
        <x:f>H7037-N7037</x:f>
      </x:c>
    </x:row>
    <x:row r="7038" spans="1:25">
      <x:c r="A7038" s="0" t="s">
        <x:v>78</x:v>
      </x:c>
      <x:c r="B7038" s="0" t="n">
        <x:v>3672</x:v>
      </x:c>
      <x:c r="C7038" s="0" t="s">
        <x:v>21</x:v>
      </x:c>
      <x:c r="D7038" s="0" t="s">
        <x:v>22</x:v>
      </x:c>
      <x:c r="E7038" s="0" t="s">
        <x:v>23</x:v>
      </x:c>
      <x:c r="F7038" s="0" t="s">
        <x:v>20</x:v>
      </x:c>
      <x:c r="G7038" s="0" t="n">
        <x:v>150</x:v>
      </x:c>
      <x:c r="H7038" s="4" t="n">
        <x:v>10.23</x:v>
      </x:c>
      <x:c r="I7038" s="4" t="n">
        <x:v>150</x:v>
      </x:c>
      <x:c r="J7038" s="4" t="n">
        <x:v>0.068</x:v>
      </x:c>
      <x:c r="K7038" s="4">
        <x:f>I7038*J7038</x:f>
      </x:c>
      <x:c r="L7038" s="4" t="n">
        <x:v>327.119</x:v>
      </x:c>
      <x:c r="M7038" s="5">
        <x:f>J7038/2.767*100</x:f>
      </x:c>
      <x:c r="N7038" s="6">
        <x:f>M7038*L7038/100</x:f>
      </x:c>
      <x:c r="O7038" s="6">
        <x:f>H7038-N7038</x:f>
      </x:c>
    </x:row>
    <x:row r="7039" spans="1:25">
      <x:c r="A7039" s="0" t="s">
        <x:v>78</x:v>
      </x:c>
      <x:c r="B7039" s="0" t="n">
        <x:v>3672</x:v>
      </x:c>
      <x:c r="C7039" s="0" t="s">
        <x:v>21</x:v>
      </x:c>
      <x:c r="D7039" s="0" t="s">
        <x:v>22</x:v>
      </x:c>
      <x:c r="E7039" s="0" t="s">
        <x:v>23</x:v>
      </x:c>
      <x:c r="F7039" s="0" t="s">
        <x:v>20</x:v>
      </x:c>
      <x:c r="G7039" s="0" t="n">
        <x:v>150</x:v>
      </x:c>
      <x:c r="H7039" s="4" t="n">
        <x:v>51.15</x:v>
      </x:c>
      <x:c r="I7039" s="4" t="n">
        <x:v>150</x:v>
      </x:c>
      <x:c r="J7039" s="4" t="n">
        <x:v>0.341</x:v>
      </x:c>
      <x:c r="K7039" s="4">
        <x:f>I7039*J7039</x:f>
      </x:c>
      <x:c r="L7039" s="4" t="n">
        <x:v>327.119</x:v>
      </x:c>
      <x:c r="M7039" s="5">
        <x:f>J7039/2.767*100</x:f>
      </x:c>
      <x:c r="N7039" s="6">
        <x:f>M7039*L7039/100</x:f>
      </x:c>
      <x:c r="O7039" s="6">
        <x:f>H7039-N7039</x:f>
      </x:c>
    </x:row>
    <x:row r="7040" spans="1:25">
      <x:c r="A7040" s="0" t="s">
        <x:v>78</x:v>
      </x:c>
      <x:c r="B7040" s="0" t="n">
        <x:v>3672</x:v>
      </x:c>
      <x:c r="C7040" s="0" t="s">
        <x:v>21</x:v>
      </x:c>
      <x:c r="D7040" s="0" t="s">
        <x:v>22</x:v>
      </x:c>
      <x:c r="E7040" s="0" t="s">
        <x:v>23</x:v>
      </x:c>
      <x:c r="F7040" s="0" t="s">
        <x:v>20</x:v>
      </x:c>
      <x:c r="G7040" s="0" t="n">
        <x:v>150</x:v>
      </x:c>
      <x:c r="H7040" s="4" t="n">
        <x:v>43.384</x:v>
      </x:c>
      <x:c r="I7040" s="4" t="n">
        <x:v>150</x:v>
      </x:c>
      <x:c r="J7040" s="4" t="n">
        <x:v>0.289</x:v>
      </x:c>
      <x:c r="K7040" s="4">
        <x:f>I7040*J7040</x:f>
      </x:c>
      <x:c r="L7040" s="4" t="n">
        <x:v>327.119</x:v>
      </x:c>
      <x:c r="M7040" s="5">
        <x:f>J7040/2.767*100</x:f>
      </x:c>
      <x:c r="N7040" s="6">
        <x:f>M7040*L7040/100</x:f>
      </x:c>
      <x:c r="O7040" s="6">
        <x:f>H7040-N7040</x:f>
      </x:c>
    </x:row>
    <x:row r="7041" spans="1:25">
      <x:c r="A7041" s="0" t="s">
        <x:v>78</x:v>
      </x:c>
      <x:c r="B7041" s="0" t="n">
        <x:v>3672</x:v>
      </x:c>
      <x:c r="C7041" s="0" t="s">
        <x:v>21</x:v>
      </x:c>
      <x:c r="D7041" s="0" t="s">
        <x:v>22</x:v>
      </x:c>
      <x:c r="E7041" s="0" t="s">
        <x:v>23</x:v>
      </x:c>
      <x:c r="F7041" s="0" t="s">
        <x:v>20</x:v>
      </x:c>
      <x:c r="G7041" s="0" t="n">
        <x:v>150</x:v>
      </x:c>
      <x:c r="H7041" s="4" t="n">
        <x:v>43.384</x:v>
      </x:c>
      <x:c r="I7041" s="4" t="n">
        <x:v>150</x:v>
      </x:c>
      <x:c r="J7041" s="4" t="n">
        <x:v>0.289</x:v>
      </x:c>
      <x:c r="K7041" s="4">
        <x:f>I7041*J7041</x:f>
      </x:c>
      <x:c r="L7041" s="4" t="n">
        <x:v>327.119</x:v>
      </x:c>
      <x:c r="M7041" s="5">
        <x:f>J7041/2.767*100</x:f>
      </x:c>
      <x:c r="N7041" s="6">
        <x:f>M7041*L7041/100</x:f>
      </x:c>
      <x:c r="O7041" s="6">
        <x:f>H7041-N7041</x:f>
      </x:c>
    </x:row>
    <x:row r="7042" spans="1:25">
      <x:c r="A7042" s="0" t="s">
        <x:v>78</x:v>
      </x:c>
      <x:c r="B7042" s="0" t="n">
        <x:v>3672</x:v>
      </x:c>
      <x:c r="C7042" s="0" t="s">
        <x:v>21</x:v>
      </x:c>
      <x:c r="D7042" s="0" t="s">
        <x:v>28</x:v>
      </x:c>
      <x:c r="E7042" s="0" t="s">
        <x:v>19</x:v>
      </x:c>
      <x:c r="F7042" s="0" t="s">
        <x:v>26</x:v>
      </x:c>
      <x:c r="G7042" s="0" t="n">
        <x:v>150</x:v>
      </x:c>
      <x:c r="H7042" s="4" t="n">
        <x:v>39.002</x:v>
      </x:c>
      <x:c r="I7042" s="4" t="n">
        <x:v>150</x:v>
      </x:c>
      <x:c r="J7042" s="4" t="n">
        <x:v>0.26</x:v>
      </x:c>
      <x:c r="K7042" s="4">
        <x:f>I7042*J7042</x:f>
      </x:c>
      <x:c r="L7042" s="4" t="n">
        <x:v>327.119</x:v>
      </x:c>
      <x:c r="M7042" s="5">
        <x:f>J7042/2.767*100</x:f>
      </x:c>
      <x:c r="N7042" s="6">
        <x:f>M7042*L7042/100</x:f>
      </x:c>
      <x:c r="O7042" s="6">
        <x:f>H7042-N7042</x:f>
      </x:c>
    </x:row>
    <x:row r="7043" spans="1:25">
      <x:c r="A7043" s="0" t="s">
        <x:v>78</x:v>
      </x:c>
      <x:c r="B7043" s="0" t="n">
        <x:v>3672</x:v>
      </x:c>
      <x:c r="C7043" s="0" t="s">
        <x:v>21</x:v>
      </x:c>
      <x:c r="D7043" s="0" t="s">
        <x:v>28</x:v>
      </x:c>
      <x:c r="E7043" s="0" t="s">
        <x:v>23</x:v>
      </x:c>
      <x:c r="F7043" s="0" t="s">
        <x:v>26</x:v>
      </x:c>
      <x:c r="G7043" s="0" t="n">
        <x:v>150</x:v>
      </x:c>
      <x:c r="H7043" s="4" t="n">
        <x:v>227.999</x:v>
      </x:c>
      <x:c r="I7043" s="4" t="n">
        <x:v>150</x:v>
      </x:c>
      <x:c r="J7043" s="4" t="n">
        <x:v>1.52</x:v>
      </x:c>
      <x:c r="K7043" s="4">
        <x:f>I7043*J7043</x:f>
      </x:c>
      <x:c r="L7043" s="4" t="n">
        <x:v>327.119</x:v>
      </x:c>
      <x:c r="M7043" s="5">
        <x:f>J7043/2.767*100</x:f>
      </x:c>
      <x:c r="N7043" s="6">
        <x:f>M7043*L7043/100</x:f>
      </x:c>
      <x:c r="O7043" s="6">
        <x:f>H7043-N7043</x:f>
      </x:c>
    </x:row>
    <x:row r="7044" spans="1:25">
      <x:c r="A7044" s="0" t="s">
        <x:v>40</x:v>
      </x:c>
      <x:c r="B7044" s="0" t="n">
        <x:v>3675</x:v>
      </x:c>
      <x:c r="C7044" s="0" t="s">
        <x:v>21</x:v>
      </x:c>
      <x:c r="D7044" s="0" t="s">
        <x:v>33</x:v>
      </x:c>
      <x:c r="E7044" s="0" t="s">
        <x:v>34</x:v>
      </x:c>
      <x:c r="F7044" s="0" t="s">
        <x:v>20</x:v>
      </x:c>
      <x:c r="G7044" s="0" t="n">
        <x:v>173</x:v>
      </x:c>
      <x:c r="H7044" s="4" t="n">
        <x:v>46.018</x:v>
      </x:c>
      <x:c r="I7044" s="4" t="n">
        <x:v>173</x:v>
      </x:c>
      <x:c r="J7044" s="4" t="n">
        <x:v>0.266</x:v>
      </x:c>
      <x:c r="K7044" s="4">
        <x:f>I7044*J7044</x:f>
      </x:c>
      <x:c r="L7044" s="4" t="n">
        <x:v>97.585</x:v>
      </x:c>
      <x:c r="M7044" s="5">
        <x:f>J7044/1.766*100</x:f>
      </x:c>
      <x:c r="N7044" s="6">
        <x:f>M7044*L7044/100</x:f>
      </x:c>
      <x:c r="O7044" s="6">
        <x:f>H7044-N7044</x:f>
      </x:c>
    </x:row>
    <x:row r="7045" spans="1:25">
      <x:c r="A7045" s="0" t="s">
        <x:v>40</x:v>
      </x:c>
      <x:c r="B7045" s="0" t="n">
        <x:v>3675</x:v>
      </x:c>
      <x:c r="C7045" s="0" t="s">
        <x:v>21</x:v>
      </x:c>
      <x:c r="D7045" s="0" t="s">
        <x:v>22</x:v>
      </x:c>
      <x:c r="E7045" s="0" t="s">
        <x:v>35</x:v>
      </x:c>
      <x:c r="F7045" s="0" t="s">
        <x:v>20</x:v>
      </x:c>
      <x:c r="G7045" s="0" t="n">
        <x:v>173</x:v>
      </x:c>
      <x:c r="H7045" s="4" t="n">
        <x:v>50.4</x:v>
      </x:c>
      <x:c r="I7045" s="4" t="n">
        <x:v>173</x:v>
      </x:c>
      <x:c r="J7045" s="4" t="n">
        <x:v>0.291</x:v>
      </x:c>
      <x:c r="K7045" s="4">
        <x:f>I7045*J7045</x:f>
      </x:c>
      <x:c r="L7045" s="4" t="n">
        <x:v>97.585</x:v>
      </x:c>
      <x:c r="M7045" s="5">
        <x:f>J7045/1.766*100</x:f>
      </x:c>
      <x:c r="N7045" s="6">
        <x:f>M7045*L7045/100</x:f>
      </x:c>
      <x:c r="O7045" s="6">
        <x:f>H7045-N7045</x:f>
      </x:c>
    </x:row>
    <x:row r="7046" spans="1:25">
      <x:c r="A7046" s="0" t="s">
        <x:v>40</x:v>
      </x:c>
      <x:c r="B7046" s="0" t="n">
        <x:v>3675</x:v>
      </x:c>
      <x:c r="C7046" s="0" t="s">
        <x:v>21</x:v>
      </x:c>
      <x:c r="D7046" s="0" t="s">
        <x:v>22</x:v>
      </x:c>
      <x:c r="E7046" s="0" t="s">
        <x:v>35</x:v>
      </x:c>
      <x:c r="F7046" s="0" t="s">
        <x:v>20</x:v>
      </x:c>
      <x:c r="G7046" s="0" t="n">
        <x:v>173</x:v>
      </x:c>
      <x:c r="H7046" s="4" t="n">
        <x:v>50.4</x:v>
      </x:c>
      <x:c r="I7046" s="4" t="n">
        <x:v>173</x:v>
      </x:c>
      <x:c r="J7046" s="4" t="n">
        <x:v>0.291</x:v>
      </x:c>
      <x:c r="K7046" s="4">
        <x:f>I7046*J7046</x:f>
      </x:c>
      <x:c r="L7046" s="4" t="n">
        <x:v>97.585</x:v>
      </x:c>
      <x:c r="M7046" s="5">
        <x:f>J7046/1.766*100</x:f>
      </x:c>
      <x:c r="N7046" s="6">
        <x:f>M7046*L7046/100</x:f>
      </x:c>
      <x:c r="O7046" s="6">
        <x:f>H7046-N7046</x:f>
      </x:c>
    </x:row>
    <x:row r="7047" spans="1:25">
      <x:c r="A7047" s="0" t="s">
        <x:v>40</x:v>
      </x:c>
      <x:c r="B7047" s="0" t="n">
        <x:v>3675</x:v>
      </x:c>
      <x:c r="C7047" s="0" t="s">
        <x:v>21</x:v>
      </x:c>
      <x:c r="D7047" s="0" t="s">
        <x:v>33</x:v>
      </x:c>
      <x:c r="E7047" s="0" t="s">
        <x:v>34</x:v>
      </x:c>
      <x:c r="F7047" s="0" t="s">
        <x:v>26</x:v>
      </x:c>
      <x:c r="G7047" s="0" t="n">
        <x:v>173</x:v>
      </x:c>
      <x:c r="H7047" s="4" t="n">
        <x:v>13.495</x:v>
      </x:c>
      <x:c r="I7047" s="4" t="n">
        <x:v>173</x:v>
      </x:c>
      <x:c r="J7047" s="4" t="n">
        <x:v>0.078</x:v>
      </x:c>
      <x:c r="K7047" s="4">
        <x:f>I7047*J7047</x:f>
      </x:c>
      <x:c r="L7047" s="4" t="n">
        <x:v>97.585</x:v>
      </x:c>
      <x:c r="M7047" s="5">
        <x:f>J7047/1.766*100</x:f>
      </x:c>
      <x:c r="N7047" s="6">
        <x:f>M7047*L7047/100</x:f>
      </x:c>
      <x:c r="O7047" s="6">
        <x:f>H7047-N7047</x:f>
      </x:c>
    </x:row>
    <x:row r="7048" spans="1:25">
      <x:c r="A7048" s="0" t="s">
        <x:v>40</x:v>
      </x:c>
      <x:c r="B7048" s="0" t="n">
        <x:v>3675</x:v>
      </x:c>
      <x:c r="C7048" s="0" t="s">
        <x:v>21</x:v>
      </x:c>
      <x:c r="D7048" s="0" t="s">
        <x:v>36</x:v>
      </x:c>
      <x:c r="E7048" s="0" t="s">
        <x:v>37</x:v>
      </x:c>
      <x:c r="F7048" s="0" t="s">
        <x:v>26</x:v>
      </x:c>
      <x:c r="G7048" s="0" t="n">
        <x:v>173</x:v>
      </x:c>
      <x:c r="H7048" s="4" t="n">
        <x:v>72.661</x:v>
      </x:c>
      <x:c r="I7048" s="4" t="n">
        <x:v>173</x:v>
      </x:c>
      <x:c r="J7048" s="4" t="n">
        <x:v>0.42</x:v>
      </x:c>
      <x:c r="K7048" s="4">
        <x:f>I7048*J7048</x:f>
      </x:c>
      <x:c r="L7048" s="4" t="n">
        <x:v>97.585</x:v>
      </x:c>
      <x:c r="M7048" s="5">
        <x:f>J7048/1.766*100</x:f>
      </x:c>
      <x:c r="N7048" s="6">
        <x:f>M7048*L7048/100</x:f>
      </x:c>
      <x:c r="O7048" s="6">
        <x:f>H7048-N7048</x:f>
      </x:c>
    </x:row>
    <x:row r="7049" spans="1:25">
      <x:c r="A7049" s="0" t="s">
        <x:v>40</x:v>
      </x:c>
      <x:c r="B7049" s="0" t="n">
        <x:v>3675</x:v>
      </x:c>
      <x:c r="C7049" s="0" t="s">
        <x:v>21</x:v>
      </x:c>
      <x:c r="D7049" s="0" t="s">
        <x:v>36</x:v>
      </x:c>
      <x:c r="E7049" s="0" t="s">
        <x:v>38</x:v>
      </x:c>
      <x:c r="F7049" s="0" t="s">
        <x:v>26</x:v>
      </x:c>
      <x:c r="G7049" s="0" t="n">
        <x:v>173</x:v>
      </x:c>
      <x:c r="H7049" s="4" t="n">
        <x:v>72.66</x:v>
      </x:c>
      <x:c r="I7049" s="4" t="n">
        <x:v>173</x:v>
      </x:c>
      <x:c r="J7049" s="4" t="n">
        <x:v>0.42</x:v>
      </x:c>
      <x:c r="K7049" s="4">
        <x:f>I7049*J7049</x:f>
      </x:c>
      <x:c r="L7049" s="4" t="n">
        <x:v>97.585</x:v>
      </x:c>
      <x:c r="M7049" s="5">
        <x:f>J7049/1.766*100</x:f>
      </x:c>
      <x:c r="N7049" s="6">
        <x:f>M7049*L7049/100</x:f>
      </x:c>
      <x:c r="O7049" s="6">
        <x:f>H7049-N7049</x:f>
      </x:c>
    </x:row>
    <x:row r="7050" spans="1:25">
      <x:c r="A7050" s="0" t="s">
        <x:v>117</x:v>
      </x:c>
      <x:c r="B7050" s="0" t="n">
        <x:v>3676</x:v>
      </x:c>
      <x:c r="C7050" s="0" t="s">
        <x:v>21</x:v>
      </x:c>
      <x:c r="D7050" s="0" t="s">
        <x:v>22</x:v>
      </x:c>
      <x:c r="E7050" s="0" t="s">
        <x:v>35</x:v>
      </x:c>
      <x:c r="F7050" s="0" t="s">
        <x:v>20</x:v>
      </x:c>
      <x:c r="G7050" s="0" t="n">
        <x:v>173</x:v>
      </x:c>
      <x:c r="H7050" s="4" t="n">
        <x:v>50.4</x:v>
      </x:c>
      <x:c r="I7050" s="4" t="n">
        <x:v>173</x:v>
      </x:c>
      <x:c r="J7050" s="4" t="n">
        <x:v>0.291</x:v>
      </x:c>
      <x:c r="K7050" s="4">
        <x:f>I7050*J7050</x:f>
      </x:c>
      <x:c r="L7050" s="4" t="n">
        <x:v>199.126</x:v>
      </x:c>
      <x:c r="M7050" s="5">
        <x:f>J7050/2.057*100</x:f>
      </x:c>
      <x:c r="N7050" s="6">
        <x:f>M7050*L7050/100</x:f>
      </x:c>
      <x:c r="O7050" s="6">
        <x:f>H7050-N7050</x:f>
      </x:c>
    </x:row>
    <x:row r="7051" spans="1:25">
      <x:c r="A7051" s="0" t="s">
        <x:v>117</x:v>
      </x:c>
      <x:c r="B7051" s="0" t="n">
        <x:v>3676</x:v>
      </x:c>
      <x:c r="C7051" s="0" t="s">
        <x:v>21</x:v>
      </x:c>
      <x:c r="D7051" s="0" t="s">
        <x:v>33</x:v>
      </x:c>
      <x:c r="E7051" s="0" t="s">
        <x:v>34</x:v>
      </x:c>
      <x:c r="F7051" s="0" t="s">
        <x:v>20</x:v>
      </x:c>
      <x:c r="G7051" s="0" t="n">
        <x:v>173</x:v>
      </x:c>
      <x:c r="H7051" s="4" t="n">
        <x:v>46.018</x:v>
      </x:c>
      <x:c r="I7051" s="4" t="n">
        <x:v>173</x:v>
      </x:c>
      <x:c r="J7051" s="4" t="n">
        <x:v>0.266</x:v>
      </x:c>
      <x:c r="K7051" s="4">
        <x:f>I7051*J7051</x:f>
      </x:c>
      <x:c r="L7051" s="4" t="n">
        <x:v>199.126</x:v>
      </x:c>
      <x:c r="M7051" s="5">
        <x:f>J7051/2.057*100</x:f>
      </x:c>
      <x:c r="N7051" s="6">
        <x:f>M7051*L7051/100</x:f>
      </x:c>
      <x:c r="O7051" s="6">
        <x:f>H7051-N7051</x:f>
      </x:c>
    </x:row>
    <x:row r="7052" spans="1:25">
      <x:c r="A7052" s="0" t="s">
        <x:v>117</x:v>
      </x:c>
      <x:c r="B7052" s="0" t="n">
        <x:v>3676</x:v>
      </x:c>
      <x:c r="C7052" s="0" t="s">
        <x:v>21</x:v>
      </x:c>
      <x:c r="D7052" s="0" t="s">
        <x:v>22</x:v>
      </x:c>
      <x:c r="E7052" s="0" t="s">
        <x:v>35</x:v>
      </x:c>
      <x:c r="F7052" s="0" t="s">
        <x:v>20</x:v>
      </x:c>
      <x:c r="G7052" s="0" t="n">
        <x:v>173</x:v>
      </x:c>
      <x:c r="H7052" s="4" t="n">
        <x:v>50.4</x:v>
      </x:c>
      <x:c r="I7052" s="4" t="n">
        <x:v>173</x:v>
      </x:c>
      <x:c r="J7052" s="4" t="n">
        <x:v>0.291</x:v>
      </x:c>
      <x:c r="K7052" s="4">
        <x:f>I7052*J7052</x:f>
      </x:c>
      <x:c r="L7052" s="4" t="n">
        <x:v>199.126</x:v>
      </x:c>
      <x:c r="M7052" s="5">
        <x:f>J7052/2.057*100</x:f>
      </x:c>
      <x:c r="N7052" s="6">
        <x:f>M7052*L7052/100</x:f>
      </x:c>
      <x:c r="O7052" s="6">
        <x:f>H7052-N7052</x:f>
      </x:c>
    </x:row>
    <x:row r="7053" spans="1:25">
      <x:c r="A7053" s="0" t="s">
        <x:v>117</x:v>
      </x:c>
      <x:c r="B7053" s="0" t="n">
        <x:v>3676</x:v>
      </x:c>
      <x:c r="C7053" s="0" t="s">
        <x:v>21</x:v>
      </x:c>
      <x:c r="D7053" s="0" t="s">
        <x:v>22</x:v>
      </x:c>
      <x:c r="E7053" s="0" t="s">
        <x:v>35</x:v>
      </x:c>
      <x:c r="F7053" s="0" t="s">
        <x:v>20</x:v>
      </x:c>
      <x:c r="G7053" s="0" t="n">
        <x:v>173</x:v>
      </x:c>
      <x:c r="H7053" s="4" t="n">
        <x:v>50.4</x:v>
      </x:c>
      <x:c r="I7053" s="4" t="n">
        <x:v>173</x:v>
      </x:c>
      <x:c r="J7053" s="4" t="n">
        <x:v>0.291</x:v>
      </x:c>
      <x:c r="K7053" s="4">
        <x:f>I7053*J7053</x:f>
      </x:c>
      <x:c r="L7053" s="4" t="n">
        <x:v>199.126</x:v>
      </x:c>
      <x:c r="M7053" s="5">
        <x:f>J7053/2.057*100</x:f>
      </x:c>
      <x:c r="N7053" s="6">
        <x:f>M7053*L7053/100</x:f>
      </x:c>
      <x:c r="O7053" s="6">
        <x:f>H7053-N7053</x:f>
      </x:c>
    </x:row>
    <x:row r="7054" spans="1:25">
      <x:c r="A7054" s="0" t="s">
        <x:v>117</x:v>
      </x:c>
      <x:c r="B7054" s="0" t="n">
        <x:v>3676</x:v>
      </x:c>
      <x:c r="C7054" s="0" t="s">
        <x:v>21</x:v>
      </x:c>
      <x:c r="D7054" s="0" t="s">
        <x:v>33</x:v>
      </x:c>
      <x:c r="E7054" s="0" t="s">
        <x:v>34</x:v>
      </x:c>
      <x:c r="F7054" s="0" t="s">
        <x:v>26</x:v>
      </x:c>
      <x:c r="G7054" s="0" t="n">
        <x:v>173</x:v>
      </x:c>
      <x:c r="H7054" s="4" t="n">
        <x:v>13.496</x:v>
      </x:c>
      <x:c r="I7054" s="4" t="n">
        <x:v>173</x:v>
      </x:c>
      <x:c r="J7054" s="4" t="n">
        <x:v>0.078</x:v>
      </x:c>
      <x:c r="K7054" s="4">
        <x:f>I7054*J7054</x:f>
      </x:c>
      <x:c r="L7054" s="4" t="n">
        <x:v>199.126</x:v>
      </x:c>
      <x:c r="M7054" s="5">
        <x:f>J7054/2.057*100</x:f>
      </x:c>
      <x:c r="N7054" s="6">
        <x:f>M7054*L7054/100</x:f>
      </x:c>
      <x:c r="O7054" s="6">
        <x:f>H7054-N7054</x:f>
      </x:c>
    </x:row>
    <x:row r="7055" spans="1:25">
      <x:c r="A7055" s="0" t="s">
        <x:v>117</x:v>
      </x:c>
      <x:c r="B7055" s="0" t="n">
        <x:v>3676</x:v>
      </x:c>
      <x:c r="C7055" s="0" t="s">
        <x:v>21</x:v>
      </x:c>
      <x:c r="D7055" s="0" t="s">
        <x:v>36</x:v>
      </x:c>
      <x:c r="E7055" s="0" t="s">
        <x:v>37</x:v>
      </x:c>
      <x:c r="F7055" s="0" t="s">
        <x:v>26</x:v>
      </x:c>
      <x:c r="G7055" s="0" t="n">
        <x:v>173</x:v>
      </x:c>
      <x:c r="H7055" s="4" t="n">
        <x:v>72.66</x:v>
      </x:c>
      <x:c r="I7055" s="4" t="n">
        <x:v>173</x:v>
      </x:c>
      <x:c r="J7055" s="4" t="n">
        <x:v>0.42</x:v>
      </x:c>
      <x:c r="K7055" s="4">
        <x:f>I7055*J7055</x:f>
      </x:c>
      <x:c r="L7055" s="4" t="n">
        <x:v>199.126</x:v>
      </x:c>
      <x:c r="M7055" s="5">
        <x:f>J7055/2.057*100</x:f>
      </x:c>
      <x:c r="N7055" s="6">
        <x:f>M7055*L7055/100</x:f>
      </x:c>
      <x:c r="O7055" s="6">
        <x:f>H7055-N7055</x:f>
      </x:c>
    </x:row>
    <x:row r="7056" spans="1:25">
      <x:c r="A7056" s="0" t="s">
        <x:v>117</x:v>
      </x:c>
      <x:c r="B7056" s="0" t="n">
        <x:v>3676</x:v>
      </x:c>
      <x:c r="C7056" s="0" t="s">
        <x:v>21</x:v>
      </x:c>
      <x:c r="D7056" s="0" t="s">
        <x:v>36</x:v>
      </x:c>
      <x:c r="E7056" s="0" t="s">
        <x:v>38</x:v>
      </x:c>
      <x:c r="F7056" s="0" t="s">
        <x:v>26</x:v>
      </x:c>
      <x:c r="G7056" s="0" t="n">
        <x:v>173</x:v>
      </x:c>
      <x:c r="H7056" s="4" t="n">
        <x:v>72.661</x:v>
      </x:c>
      <x:c r="I7056" s="4" t="n">
        <x:v>173</x:v>
      </x:c>
      <x:c r="J7056" s="4" t="n">
        <x:v>0.42</x:v>
      </x:c>
      <x:c r="K7056" s="4">
        <x:f>I7056*J7056</x:f>
      </x:c>
      <x:c r="L7056" s="4" t="n">
        <x:v>199.126</x:v>
      </x:c>
      <x:c r="M7056" s="5">
        <x:f>J7056/2.057*100</x:f>
      </x:c>
      <x:c r="N7056" s="6">
        <x:f>M7056*L7056/100</x:f>
      </x:c>
      <x:c r="O7056" s="6">
        <x:f>H7056-N7056</x:f>
      </x:c>
    </x:row>
    <x:row r="7057" spans="1:25">
      <x:c r="A7057" s="0" t="s">
        <x:v>109</x:v>
      </x:c>
      <x:c r="B7057" s="0" t="n">
        <x:v>3678</x:v>
      </x:c>
      <x:c r="C7057" s="0" t="s">
        <x:v>21</x:v>
      </x:c>
      <x:c r="D7057" s="0" t="s">
        <x:v>22</x:v>
      </x:c>
      <x:c r="E7057" s="0" t="s">
        <x:v>35</x:v>
      </x:c>
      <x:c r="F7057" s="0" t="s">
        <x:v>20</x:v>
      </x:c>
      <x:c r="G7057" s="0" t="n">
        <x:v>173</x:v>
      </x:c>
      <x:c r="H7057" s="4" t="n">
        <x:v>50.4</x:v>
      </x:c>
      <x:c r="I7057" s="4" t="n">
        <x:v>173</x:v>
      </x:c>
      <x:c r="J7057" s="4" t="n">
        <x:v>0.291</x:v>
      </x:c>
      <x:c r="K7057" s="4">
        <x:f>I7057*J7057</x:f>
      </x:c>
      <x:c r="L7057" s="4" t="n">
        <x:v>177.958</x:v>
      </x:c>
      <x:c r="M7057" s="5">
        <x:f>J7057/2.057*100</x:f>
      </x:c>
      <x:c r="N7057" s="6">
        <x:f>M7057*L7057/100</x:f>
      </x:c>
      <x:c r="O7057" s="6">
        <x:f>H7057-N7057</x:f>
      </x:c>
    </x:row>
    <x:row r="7058" spans="1:25">
      <x:c r="A7058" s="0" t="s">
        <x:v>109</x:v>
      </x:c>
      <x:c r="B7058" s="0" t="n">
        <x:v>3678</x:v>
      </x:c>
      <x:c r="C7058" s="0" t="s">
        <x:v>21</x:v>
      </x:c>
      <x:c r="D7058" s="0" t="s">
        <x:v>22</x:v>
      </x:c>
      <x:c r="E7058" s="0" t="s">
        <x:v>35</x:v>
      </x:c>
      <x:c r="F7058" s="0" t="s">
        <x:v>20</x:v>
      </x:c>
      <x:c r="G7058" s="0" t="n">
        <x:v>173</x:v>
      </x:c>
      <x:c r="H7058" s="4" t="n">
        <x:v>50.4</x:v>
      </x:c>
      <x:c r="I7058" s="4" t="n">
        <x:v>173</x:v>
      </x:c>
      <x:c r="J7058" s="4" t="n">
        <x:v>0.291</x:v>
      </x:c>
      <x:c r="K7058" s="4">
        <x:f>I7058*J7058</x:f>
      </x:c>
      <x:c r="L7058" s="4" t="n">
        <x:v>177.958</x:v>
      </x:c>
      <x:c r="M7058" s="5">
        <x:f>J7058/2.057*100</x:f>
      </x:c>
      <x:c r="N7058" s="6">
        <x:f>M7058*L7058/100</x:f>
      </x:c>
      <x:c r="O7058" s="6">
        <x:f>H7058-N7058</x:f>
      </x:c>
    </x:row>
    <x:row r="7059" spans="1:25">
      <x:c r="A7059" s="0" t="s">
        <x:v>109</x:v>
      </x:c>
      <x:c r="B7059" s="0" t="n">
        <x:v>3678</x:v>
      </x:c>
      <x:c r="C7059" s="0" t="s">
        <x:v>21</x:v>
      </x:c>
      <x:c r="D7059" s="0" t="s">
        <x:v>22</x:v>
      </x:c>
      <x:c r="E7059" s="0" t="s">
        <x:v>35</x:v>
      </x:c>
      <x:c r="F7059" s="0" t="s">
        <x:v>20</x:v>
      </x:c>
      <x:c r="G7059" s="0" t="n">
        <x:v>173</x:v>
      </x:c>
      <x:c r="H7059" s="4" t="n">
        <x:v>50.4</x:v>
      </x:c>
      <x:c r="I7059" s="4" t="n">
        <x:v>173</x:v>
      </x:c>
      <x:c r="J7059" s="4" t="n">
        <x:v>0.291</x:v>
      </x:c>
      <x:c r="K7059" s="4">
        <x:f>I7059*J7059</x:f>
      </x:c>
      <x:c r="L7059" s="4" t="n">
        <x:v>177.958</x:v>
      </x:c>
      <x:c r="M7059" s="5">
        <x:f>J7059/2.057*100</x:f>
      </x:c>
      <x:c r="N7059" s="6">
        <x:f>M7059*L7059/100</x:f>
      </x:c>
      <x:c r="O7059" s="6">
        <x:f>H7059-N7059</x:f>
      </x:c>
    </x:row>
    <x:row r="7060" spans="1:25">
      <x:c r="A7060" s="0" t="s">
        <x:v>109</x:v>
      </x:c>
      <x:c r="B7060" s="0" t="n">
        <x:v>3678</x:v>
      </x:c>
      <x:c r="C7060" s="0" t="s">
        <x:v>21</x:v>
      </x:c>
      <x:c r="D7060" s="0" t="s">
        <x:v>33</x:v>
      </x:c>
      <x:c r="E7060" s="0" t="s">
        <x:v>34</x:v>
      </x:c>
      <x:c r="F7060" s="0" t="s">
        <x:v>20</x:v>
      </x:c>
      <x:c r="G7060" s="0" t="n">
        <x:v>173</x:v>
      </x:c>
      <x:c r="H7060" s="4" t="n">
        <x:v>46.018</x:v>
      </x:c>
      <x:c r="I7060" s="4" t="n">
        <x:v>173</x:v>
      </x:c>
      <x:c r="J7060" s="4" t="n">
        <x:v>0.266</x:v>
      </x:c>
      <x:c r="K7060" s="4">
        <x:f>I7060*J7060</x:f>
      </x:c>
      <x:c r="L7060" s="4" t="n">
        <x:v>177.958</x:v>
      </x:c>
      <x:c r="M7060" s="5">
        <x:f>J7060/2.057*100</x:f>
      </x:c>
      <x:c r="N7060" s="6">
        <x:f>M7060*L7060/100</x:f>
      </x:c>
      <x:c r="O7060" s="6">
        <x:f>H7060-N7060</x:f>
      </x:c>
    </x:row>
    <x:row r="7061" spans="1:25">
      <x:c r="A7061" s="0" t="s">
        <x:v>109</x:v>
      </x:c>
      <x:c r="B7061" s="0" t="n">
        <x:v>3678</x:v>
      </x:c>
      <x:c r="C7061" s="0" t="s">
        <x:v>21</x:v>
      </x:c>
      <x:c r="D7061" s="0" t="s">
        <x:v>33</x:v>
      </x:c>
      <x:c r="E7061" s="0" t="s">
        <x:v>34</x:v>
      </x:c>
      <x:c r="F7061" s="0" t="s">
        <x:v>26</x:v>
      </x:c>
      <x:c r="G7061" s="0" t="n">
        <x:v>173</x:v>
      </x:c>
      <x:c r="H7061" s="4" t="n">
        <x:v>13.495</x:v>
      </x:c>
      <x:c r="I7061" s="4" t="n">
        <x:v>173</x:v>
      </x:c>
      <x:c r="J7061" s="4" t="n">
        <x:v>0.078</x:v>
      </x:c>
      <x:c r="K7061" s="4">
        <x:f>I7061*J7061</x:f>
      </x:c>
      <x:c r="L7061" s="4" t="n">
        <x:v>177.958</x:v>
      </x:c>
      <x:c r="M7061" s="5">
        <x:f>J7061/2.057*100</x:f>
      </x:c>
      <x:c r="N7061" s="6">
        <x:f>M7061*L7061/100</x:f>
      </x:c>
      <x:c r="O7061" s="6">
        <x:f>H7061-N7061</x:f>
      </x:c>
    </x:row>
    <x:row r="7062" spans="1:25">
      <x:c r="A7062" s="0" t="s">
        <x:v>109</x:v>
      </x:c>
      <x:c r="B7062" s="0" t="n">
        <x:v>3678</x:v>
      </x:c>
      <x:c r="C7062" s="0" t="s">
        <x:v>21</x:v>
      </x:c>
      <x:c r="D7062" s="0" t="s">
        <x:v>36</x:v>
      </x:c>
      <x:c r="E7062" s="0" t="s">
        <x:v>37</x:v>
      </x:c>
      <x:c r="F7062" s="0" t="s">
        <x:v>26</x:v>
      </x:c>
      <x:c r="G7062" s="0" t="n">
        <x:v>173</x:v>
      </x:c>
      <x:c r="H7062" s="4" t="n">
        <x:v>72.66</x:v>
      </x:c>
      <x:c r="I7062" s="4" t="n">
        <x:v>173</x:v>
      </x:c>
      <x:c r="J7062" s="4" t="n">
        <x:v>0.42</x:v>
      </x:c>
      <x:c r="K7062" s="4">
        <x:f>I7062*J7062</x:f>
      </x:c>
      <x:c r="L7062" s="4" t="n">
        <x:v>177.958</x:v>
      </x:c>
      <x:c r="M7062" s="5">
        <x:f>J7062/2.057*100</x:f>
      </x:c>
      <x:c r="N7062" s="6">
        <x:f>M7062*L7062/100</x:f>
      </x:c>
      <x:c r="O7062" s="6">
        <x:f>H7062-N7062</x:f>
      </x:c>
    </x:row>
    <x:row r="7063" spans="1:25">
      <x:c r="A7063" s="0" t="s">
        <x:v>109</x:v>
      </x:c>
      <x:c r="B7063" s="0" t="n">
        <x:v>3678</x:v>
      </x:c>
      <x:c r="C7063" s="0" t="s">
        <x:v>21</x:v>
      </x:c>
      <x:c r="D7063" s="0" t="s">
        <x:v>36</x:v>
      </x:c>
      <x:c r="E7063" s="0" t="s">
        <x:v>38</x:v>
      </x:c>
      <x:c r="F7063" s="0" t="s">
        <x:v>26</x:v>
      </x:c>
      <x:c r="G7063" s="0" t="n">
        <x:v>173</x:v>
      </x:c>
      <x:c r="H7063" s="4" t="n">
        <x:v>72.663</x:v>
      </x:c>
      <x:c r="I7063" s="4" t="n">
        <x:v>173</x:v>
      </x:c>
      <x:c r="J7063" s="4" t="n">
        <x:v>0.42</x:v>
      </x:c>
      <x:c r="K7063" s="4">
        <x:f>I7063*J7063</x:f>
      </x:c>
      <x:c r="L7063" s="4" t="n">
        <x:v>177.958</x:v>
      </x:c>
      <x:c r="M7063" s="5">
        <x:f>J7063/2.057*100</x:f>
      </x:c>
      <x:c r="N7063" s="6">
        <x:f>M7063*L7063/100</x:f>
      </x:c>
      <x:c r="O7063" s="6">
        <x:f>H7063-N7063</x:f>
      </x:c>
    </x:row>
    <x:row r="7064" spans="1:25">
      <x:c r="A7064" s="0" t="s">
        <x:v>32</x:v>
      </x:c>
      <x:c r="B7064" s="0" t="n">
        <x:v>3679</x:v>
      </x:c>
      <x:c r="C7064" s="0" t="s">
        <x:v>21</x:v>
      </x:c>
      <x:c r="D7064" s="0" t="s">
        <x:v>22</x:v>
      </x:c>
      <x:c r="E7064" s="0" t="s">
        <x:v>35</x:v>
      </x:c>
      <x:c r="F7064" s="0" t="s">
        <x:v>20</x:v>
      </x:c>
      <x:c r="G7064" s="0" t="n">
        <x:v>173</x:v>
      </x:c>
      <x:c r="H7064" s="4" t="n">
        <x:v>50.4</x:v>
      </x:c>
      <x:c r="I7064" s="4" t="n">
        <x:v>173</x:v>
      </x:c>
      <x:c r="J7064" s="4" t="n">
        <x:v>0.291</x:v>
      </x:c>
      <x:c r="K7064" s="4">
        <x:f>I7064*J7064</x:f>
      </x:c>
      <x:c r="L7064" s="4" t="n">
        <x:v>167.715</x:v>
      </x:c>
      <x:c r="M7064" s="5">
        <x:f>J7064/2.057*100</x:f>
      </x:c>
      <x:c r="N7064" s="6">
        <x:f>M7064*L7064/100</x:f>
      </x:c>
      <x:c r="O7064" s="6">
        <x:f>H7064-N7064</x:f>
      </x:c>
    </x:row>
    <x:row r="7065" spans="1:25">
      <x:c r="A7065" s="0" t="s">
        <x:v>32</x:v>
      </x:c>
      <x:c r="B7065" s="0" t="n">
        <x:v>3679</x:v>
      </x:c>
      <x:c r="C7065" s="0" t="s">
        <x:v>21</x:v>
      </x:c>
      <x:c r="D7065" s="0" t="s">
        <x:v>22</x:v>
      </x:c>
      <x:c r="E7065" s="0" t="s">
        <x:v>35</x:v>
      </x:c>
      <x:c r="F7065" s="0" t="s">
        <x:v>20</x:v>
      </x:c>
      <x:c r="G7065" s="0" t="n">
        <x:v>173</x:v>
      </x:c>
      <x:c r="H7065" s="4" t="n">
        <x:v>50.4</x:v>
      </x:c>
      <x:c r="I7065" s="4" t="n">
        <x:v>173</x:v>
      </x:c>
      <x:c r="J7065" s="4" t="n">
        <x:v>0.291</x:v>
      </x:c>
      <x:c r="K7065" s="4">
        <x:f>I7065*J7065</x:f>
      </x:c>
      <x:c r="L7065" s="4" t="n">
        <x:v>167.715</x:v>
      </x:c>
      <x:c r="M7065" s="5">
        <x:f>J7065/2.057*100</x:f>
      </x:c>
      <x:c r="N7065" s="6">
        <x:f>M7065*L7065/100</x:f>
      </x:c>
      <x:c r="O7065" s="6">
        <x:f>H7065-N7065</x:f>
      </x:c>
    </x:row>
    <x:row r="7066" spans="1:25">
      <x:c r="A7066" s="0" t="s">
        <x:v>32</x:v>
      </x:c>
      <x:c r="B7066" s="0" t="n">
        <x:v>3679</x:v>
      </x:c>
      <x:c r="C7066" s="0" t="s">
        <x:v>21</x:v>
      </x:c>
      <x:c r="D7066" s="0" t="s">
        <x:v>33</x:v>
      </x:c>
      <x:c r="E7066" s="0" t="s">
        <x:v>34</x:v>
      </x:c>
      <x:c r="F7066" s="0" t="s">
        <x:v>20</x:v>
      </x:c>
      <x:c r="G7066" s="0" t="n">
        <x:v>173</x:v>
      </x:c>
      <x:c r="H7066" s="4" t="n">
        <x:v>46.018</x:v>
      </x:c>
      <x:c r="I7066" s="4" t="n">
        <x:v>173</x:v>
      </x:c>
      <x:c r="J7066" s="4" t="n">
        <x:v>0.266</x:v>
      </x:c>
      <x:c r="K7066" s="4">
        <x:f>I7066*J7066</x:f>
      </x:c>
      <x:c r="L7066" s="4" t="n">
        <x:v>167.715</x:v>
      </x:c>
      <x:c r="M7066" s="5">
        <x:f>J7066/2.057*100</x:f>
      </x:c>
      <x:c r="N7066" s="6">
        <x:f>M7066*L7066/100</x:f>
      </x:c>
      <x:c r="O7066" s="6">
        <x:f>H7066-N7066</x:f>
      </x:c>
    </x:row>
    <x:row r="7067" spans="1:25">
      <x:c r="A7067" s="0" t="s">
        <x:v>32</x:v>
      </x:c>
      <x:c r="B7067" s="0" t="n">
        <x:v>3679</x:v>
      </x:c>
      <x:c r="C7067" s="0" t="s">
        <x:v>21</x:v>
      </x:c>
      <x:c r="D7067" s="0" t="s">
        <x:v>22</x:v>
      </x:c>
      <x:c r="E7067" s="0" t="s">
        <x:v>35</x:v>
      </x:c>
      <x:c r="F7067" s="0" t="s">
        <x:v>20</x:v>
      </x:c>
      <x:c r="G7067" s="0" t="n">
        <x:v>173</x:v>
      </x:c>
      <x:c r="H7067" s="4" t="n">
        <x:v>50.4</x:v>
      </x:c>
      <x:c r="I7067" s="4" t="n">
        <x:v>173</x:v>
      </x:c>
      <x:c r="J7067" s="4" t="n">
        <x:v>0.291</x:v>
      </x:c>
      <x:c r="K7067" s="4">
        <x:f>I7067*J7067</x:f>
      </x:c>
      <x:c r="L7067" s="4" t="n">
        <x:v>167.715</x:v>
      </x:c>
      <x:c r="M7067" s="5">
        <x:f>J7067/2.057*100</x:f>
      </x:c>
      <x:c r="N7067" s="6">
        <x:f>M7067*L7067/100</x:f>
      </x:c>
      <x:c r="O7067" s="6">
        <x:f>H7067-N7067</x:f>
      </x:c>
    </x:row>
    <x:row r="7068" spans="1:25">
      <x:c r="A7068" s="0" t="s">
        <x:v>32</x:v>
      </x:c>
      <x:c r="B7068" s="0" t="n">
        <x:v>3679</x:v>
      </x:c>
      <x:c r="C7068" s="0" t="s">
        <x:v>21</x:v>
      </x:c>
      <x:c r="D7068" s="0" t="s">
        <x:v>33</x:v>
      </x:c>
      <x:c r="E7068" s="0" t="s">
        <x:v>34</x:v>
      </x:c>
      <x:c r="F7068" s="0" t="s">
        <x:v>26</x:v>
      </x:c>
      <x:c r="G7068" s="0" t="n">
        <x:v>173</x:v>
      </x:c>
      <x:c r="H7068" s="4" t="n">
        <x:v>13.495</x:v>
      </x:c>
      <x:c r="I7068" s="4" t="n">
        <x:v>173</x:v>
      </x:c>
      <x:c r="J7068" s="4" t="n">
        <x:v>0.078</x:v>
      </x:c>
      <x:c r="K7068" s="4">
        <x:f>I7068*J7068</x:f>
      </x:c>
      <x:c r="L7068" s="4" t="n">
        <x:v>167.715</x:v>
      </x:c>
      <x:c r="M7068" s="5">
        <x:f>J7068/2.057*100</x:f>
      </x:c>
      <x:c r="N7068" s="6">
        <x:f>M7068*L7068/100</x:f>
      </x:c>
      <x:c r="O7068" s="6">
        <x:f>H7068-N7068</x:f>
      </x:c>
    </x:row>
    <x:row r="7069" spans="1:25">
      <x:c r="A7069" s="0" t="s">
        <x:v>32</x:v>
      </x:c>
      <x:c r="B7069" s="0" t="n">
        <x:v>3679</x:v>
      </x:c>
      <x:c r="C7069" s="0" t="s">
        <x:v>21</x:v>
      </x:c>
      <x:c r="D7069" s="0" t="s">
        <x:v>36</x:v>
      </x:c>
      <x:c r="E7069" s="0" t="s">
        <x:v>37</x:v>
      </x:c>
      <x:c r="F7069" s="0" t="s">
        <x:v>26</x:v>
      </x:c>
      <x:c r="G7069" s="0" t="n">
        <x:v>173</x:v>
      </x:c>
      <x:c r="H7069" s="4" t="n">
        <x:v>72.662</x:v>
      </x:c>
      <x:c r="I7069" s="4" t="n">
        <x:v>173</x:v>
      </x:c>
      <x:c r="J7069" s="4" t="n">
        <x:v>0.42</x:v>
      </x:c>
      <x:c r="K7069" s="4">
        <x:f>I7069*J7069</x:f>
      </x:c>
      <x:c r="L7069" s="4" t="n">
        <x:v>167.715</x:v>
      </x:c>
      <x:c r="M7069" s="5">
        <x:f>J7069/2.057*100</x:f>
      </x:c>
      <x:c r="N7069" s="6">
        <x:f>M7069*L7069/100</x:f>
      </x:c>
      <x:c r="O7069" s="6">
        <x:f>H7069-N7069</x:f>
      </x:c>
    </x:row>
    <x:row r="7070" spans="1:25">
      <x:c r="A7070" s="0" t="s">
        <x:v>32</x:v>
      </x:c>
      <x:c r="B7070" s="0" t="n">
        <x:v>3679</x:v>
      </x:c>
      <x:c r="C7070" s="0" t="s">
        <x:v>21</x:v>
      </x:c>
      <x:c r="D7070" s="0" t="s">
        <x:v>36</x:v>
      </x:c>
      <x:c r="E7070" s="0" t="s">
        <x:v>38</x:v>
      </x:c>
      <x:c r="F7070" s="0" t="s">
        <x:v>26</x:v>
      </x:c>
      <x:c r="G7070" s="0" t="n">
        <x:v>173</x:v>
      </x:c>
      <x:c r="H7070" s="4" t="n">
        <x:v>72.661</x:v>
      </x:c>
      <x:c r="I7070" s="4" t="n">
        <x:v>173</x:v>
      </x:c>
      <x:c r="J7070" s="4" t="n">
        <x:v>0.42</x:v>
      </x:c>
      <x:c r="K7070" s="4">
        <x:f>I7070*J7070</x:f>
      </x:c>
      <x:c r="L7070" s="4" t="n">
        <x:v>167.715</x:v>
      </x:c>
      <x:c r="M7070" s="5">
        <x:f>J7070/2.057*100</x:f>
      </x:c>
      <x:c r="N7070" s="6">
        <x:f>M7070*L7070/100</x:f>
      </x:c>
      <x:c r="O7070" s="6">
        <x:f>H7070-N7070</x:f>
      </x:c>
    </x:row>
    <x:row r="7071" spans="1:25">
      <x:c r="A7071" s="0" t="s">
        <x:v>105</x:v>
      </x:c>
      <x:c r="B7071" s="0" t="n">
        <x:v>3680</x:v>
      </x:c>
      <x:c r="C7071" s="0" t="s">
        <x:v>21</x:v>
      </x:c>
      <x:c r="D7071" s="0" t="s">
        <x:v>33</x:v>
      </x:c>
      <x:c r="E7071" s="0" t="s">
        <x:v>73</x:v>
      </x:c>
      <x:c r="F7071" s="0" t="s">
        <x:v>20</x:v>
      </x:c>
      <x:c r="G7071" s="0" t="n">
        <x:v>173</x:v>
      </x:c>
      <x:c r="H7071" s="4" t="n">
        <x:v>46.018</x:v>
      </x:c>
      <x:c r="I7071" s="4" t="n">
        <x:v>173</x:v>
      </x:c>
      <x:c r="J7071" s="4" t="n">
        <x:v>0.266</x:v>
      </x:c>
      <x:c r="K7071" s="4">
        <x:f>I7071*J7071</x:f>
      </x:c>
      <x:c r="L7071" s="4" t="n">
        <x:v>206.091</x:v>
      </x:c>
      <x:c r="M7071" s="5">
        <x:f>J7071/1.766*100</x:f>
      </x:c>
      <x:c r="N7071" s="6">
        <x:f>M7071*L7071/100</x:f>
      </x:c>
      <x:c r="O7071" s="6">
        <x:f>H7071-N7071</x:f>
      </x:c>
    </x:row>
    <x:row r="7072" spans="1:25">
      <x:c r="A7072" s="0" t="s">
        <x:v>105</x:v>
      </x:c>
      <x:c r="B7072" s="0" t="n">
        <x:v>3680</x:v>
      </x:c>
      <x:c r="C7072" s="0" t="s">
        <x:v>21</x:v>
      </x:c>
      <x:c r="D7072" s="0" t="s">
        <x:v>22</x:v>
      </x:c>
      <x:c r="E7072" s="0" t="s">
        <x:v>74</x:v>
      </x:c>
      <x:c r="F7072" s="0" t="s">
        <x:v>20</x:v>
      </x:c>
      <x:c r="G7072" s="0" t="n">
        <x:v>173</x:v>
      </x:c>
      <x:c r="H7072" s="4" t="n">
        <x:v>50.4</x:v>
      </x:c>
      <x:c r="I7072" s="4" t="n">
        <x:v>173</x:v>
      </x:c>
      <x:c r="J7072" s="4" t="n">
        <x:v>0.291</x:v>
      </x:c>
      <x:c r="K7072" s="4">
        <x:f>I7072*J7072</x:f>
      </x:c>
      <x:c r="L7072" s="4" t="n">
        <x:v>206.091</x:v>
      </x:c>
      <x:c r="M7072" s="5">
        <x:f>J7072/1.766*100</x:f>
      </x:c>
      <x:c r="N7072" s="6">
        <x:f>M7072*L7072/100</x:f>
      </x:c>
      <x:c r="O7072" s="6">
        <x:f>H7072-N7072</x:f>
      </x:c>
    </x:row>
    <x:row r="7073" spans="1:25">
      <x:c r="A7073" s="0" t="s">
        <x:v>105</x:v>
      </x:c>
      <x:c r="B7073" s="0" t="n">
        <x:v>3680</x:v>
      </x:c>
      <x:c r="C7073" s="0" t="s">
        <x:v>21</x:v>
      </x:c>
      <x:c r="D7073" s="0" t="s">
        <x:v>22</x:v>
      </x:c>
      <x:c r="E7073" s="0" t="s">
        <x:v>74</x:v>
      </x:c>
      <x:c r="F7073" s="0" t="s">
        <x:v>20</x:v>
      </x:c>
      <x:c r="G7073" s="0" t="n">
        <x:v>173</x:v>
      </x:c>
      <x:c r="H7073" s="4" t="n">
        <x:v>50.4</x:v>
      </x:c>
      <x:c r="I7073" s="4" t="n">
        <x:v>173</x:v>
      </x:c>
      <x:c r="J7073" s="4" t="n">
        <x:v>0.291</x:v>
      </x:c>
      <x:c r="K7073" s="4">
        <x:f>I7073*J7073</x:f>
      </x:c>
      <x:c r="L7073" s="4" t="n">
        <x:v>206.091</x:v>
      </x:c>
      <x:c r="M7073" s="5">
        <x:f>J7073/1.766*100</x:f>
      </x:c>
      <x:c r="N7073" s="6">
        <x:f>M7073*L7073/100</x:f>
      </x:c>
      <x:c r="O7073" s="6">
        <x:f>H7073-N7073</x:f>
      </x:c>
    </x:row>
    <x:row r="7074" spans="1:25">
      <x:c r="A7074" s="0" t="s">
        <x:v>105</x:v>
      </x:c>
      <x:c r="B7074" s="0" t="n">
        <x:v>3680</x:v>
      </x:c>
      <x:c r="C7074" s="0" t="s">
        <x:v>21</x:v>
      </x:c>
      <x:c r="D7074" s="0" t="s">
        <x:v>33</x:v>
      </x:c>
      <x:c r="E7074" s="0" t="s">
        <x:v>73</x:v>
      </x:c>
      <x:c r="F7074" s="0" t="s">
        <x:v>26</x:v>
      </x:c>
      <x:c r="G7074" s="0" t="n">
        <x:v>173</x:v>
      </x:c>
      <x:c r="H7074" s="4" t="n">
        <x:v>13.497</x:v>
      </x:c>
      <x:c r="I7074" s="4" t="n">
        <x:v>173</x:v>
      </x:c>
      <x:c r="J7074" s="4" t="n">
        <x:v>0.078</x:v>
      </x:c>
      <x:c r="K7074" s="4">
        <x:f>I7074*J7074</x:f>
      </x:c>
      <x:c r="L7074" s="4" t="n">
        <x:v>206.091</x:v>
      </x:c>
      <x:c r="M7074" s="5">
        <x:f>J7074/1.766*100</x:f>
      </x:c>
      <x:c r="N7074" s="6">
        <x:f>M7074*L7074/100</x:f>
      </x:c>
      <x:c r="O7074" s="6">
        <x:f>H7074-N7074</x:f>
      </x:c>
    </x:row>
    <x:row r="7075" spans="1:25">
      <x:c r="A7075" s="0" t="s">
        <x:v>105</x:v>
      </x:c>
      <x:c r="B7075" s="0" t="n">
        <x:v>3680</x:v>
      </x:c>
      <x:c r="C7075" s="0" t="s">
        <x:v>21</x:v>
      </x:c>
      <x:c r="D7075" s="0" t="s">
        <x:v>36</x:v>
      </x:c>
      <x:c r="E7075" s="0" t="s">
        <x:v>75</x:v>
      </x:c>
      <x:c r="F7075" s="0" t="s">
        <x:v>26</x:v>
      </x:c>
      <x:c r="G7075" s="0" t="n">
        <x:v>173</x:v>
      </x:c>
      <x:c r="H7075" s="4" t="n">
        <x:v>72.66</x:v>
      </x:c>
      <x:c r="I7075" s="4" t="n">
        <x:v>173</x:v>
      </x:c>
      <x:c r="J7075" s="4" t="n">
        <x:v>0.42</x:v>
      </x:c>
      <x:c r="K7075" s="4">
        <x:f>I7075*J7075</x:f>
      </x:c>
      <x:c r="L7075" s="4" t="n">
        <x:v>206.091</x:v>
      </x:c>
      <x:c r="M7075" s="5">
        <x:f>J7075/1.766*100</x:f>
      </x:c>
      <x:c r="N7075" s="6">
        <x:f>M7075*L7075/100</x:f>
      </x:c>
      <x:c r="O7075" s="6">
        <x:f>H7075-N7075</x:f>
      </x:c>
    </x:row>
    <x:row r="7076" spans="1:25">
      <x:c r="A7076" s="0" t="s">
        <x:v>105</x:v>
      </x:c>
      <x:c r="B7076" s="0" t="n">
        <x:v>3680</x:v>
      </x:c>
      <x:c r="C7076" s="0" t="s">
        <x:v>21</x:v>
      </x:c>
      <x:c r="D7076" s="0" t="s">
        <x:v>36</x:v>
      </x:c>
      <x:c r="E7076" s="0" t="s">
        <x:v>76</x:v>
      </x:c>
      <x:c r="F7076" s="0" t="s">
        <x:v>26</x:v>
      </x:c>
      <x:c r="G7076" s="0" t="n">
        <x:v>173</x:v>
      </x:c>
      <x:c r="H7076" s="4" t="n">
        <x:v>72.66</x:v>
      </x:c>
      <x:c r="I7076" s="4" t="n">
        <x:v>173</x:v>
      </x:c>
      <x:c r="J7076" s="4" t="n">
        <x:v>0.42</x:v>
      </x:c>
      <x:c r="K7076" s="4">
        <x:f>I7076*J7076</x:f>
      </x:c>
      <x:c r="L7076" s="4" t="n">
        <x:v>206.091</x:v>
      </x:c>
      <x:c r="M7076" s="5">
        <x:f>J7076/1.766*100</x:f>
      </x:c>
      <x:c r="N7076" s="6">
        <x:f>M7076*L7076/100</x:f>
      </x:c>
      <x:c r="O7076" s="6">
        <x:f>H7076-N7076</x:f>
      </x:c>
    </x:row>
    <x:row r="7077" spans="1:25">
      <x:c r="A7077" s="0" t="s">
        <x:v>55</x:v>
      </x:c>
      <x:c r="B7077" s="0" t="n">
        <x:v>3681</x:v>
      </x:c>
      <x:c r="C7077" s="0" t="s">
        <x:v>21</x:v>
      </x:c>
      <x:c r="D7077" s="0" t="s">
        <x:v>22</x:v>
      </x:c>
      <x:c r="E7077" s="0" t="s">
        <x:v>74</x:v>
      </x:c>
      <x:c r="F7077" s="0" t="s">
        <x:v>20</x:v>
      </x:c>
      <x:c r="G7077" s="0" t="n">
        <x:v>173</x:v>
      </x:c>
      <x:c r="H7077" s="4" t="n">
        <x:v>50.4</x:v>
      </x:c>
      <x:c r="I7077" s="4" t="n">
        <x:v>173</x:v>
      </x:c>
      <x:c r="J7077" s="4" t="n">
        <x:v>0.291</x:v>
      </x:c>
      <x:c r="K7077" s="4">
        <x:f>I7077*J7077</x:f>
      </x:c>
      <x:c r="L7077" s="4" t="n">
        <x:v>202.298</x:v>
      </x:c>
      <x:c r="M7077" s="5">
        <x:f>J7077/1.475*100</x:f>
      </x:c>
      <x:c r="N7077" s="6">
        <x:f>M7077*L7077/100</x:f>
      </x:c>
      <x:c r="O7077" s="6">
        <x:f>H7077-N7077</x:f>
      </x:c>
    </x:row>
    <x:row r="7078" spans="1:25">
      <x:c r="A7078" s="0" t="s">
        <x:v>55</x:v>
      </x:c>
      <x:c r="B7078" s="0" t="n">
        <x:v>3681</x:v>
      </x:c>
      <x:c r="C7078" s="0" t="s">
        <x:v>21</x:v>
      </x:c>
      <x:c r="D7078" s="0" t="s">
        <x:v>33</x:v>
      </x:c>
      <x:c r="E7078" s="0" t="s">
        <x:v>73</x:v>
      </x:c>
      <x:c r="F7078" s="0" t="s">
        <x:v>20</x:v>
      </x:c>
      <x:c r="G7078" s="0" t="n">
        <x:v>173</x:v>
      </x:c>
      <x:c r="H7078" s="4" t="n">
        <x:v>46.018</x:v>
      </x:c>
      <x:c r="I7078" s="4" t="n">
        <x:v>173</x:v>
      </x:c>
      <x:c r="J7078" s="4" t="n">
        <x:v>0.266</x:v>
      </x:c>
      <x:c r="K7078" s="4">
        <x:f>I7078*J7078</x:f>
      </x:c>
      <x:c r="L7078" s="4" t="n">
        <x:v>202.298</x:v>
      </x:c>
      <x:c r="M7078" s="5">
        <x:f>J7078/1.475*100</x:f>
      </x:c>
      <x:c r="N7078" s="6">
        <x:f>M7078*L7078/100</x:f>
      </x:c>
      <x:c r="O7078" s="6">
        <x:f>H7078-N7078</x:f>
      </x:c>
    </x:row>
    <x:row r="7079" spans="1:25">
      <x:c r="A7079" s="0" t="s">
        <x:v>55</x:v>
      </x:c>
      <x:c r="B7079" s="0" t="n">
        <x:v>3681</x:v>
      </x:c>
      <x:c r="C7079" s="0" t="s">
        <x:v>21</x:v>
      </x:c>
      <x:c r="D7079" s="0" t="s">
        <x:v>33</x:v>
      </x:c>
      <x:c r="E7079" s="0" t="s">
        <x:v>73</x:v>
      </x:c>
      <x:c r="F7079" s="0" t="s">
        <x:v>26</x:v>
      </x:c>
      <x:c r="G7079" s="0" t="n">
        <x:v>173</x:v>
      </x:c>
      <x:c r="H7079" s="4" t="n">
        <x:v>13.5</x:v>
      </x:c>
      <x:c r="I7079" s="4" t="n">
        <x:v>173</x:v>
      </x:c>
      <x:c r="J7079" s="4" t="n">
        <x:v>0.078</x:v>
      </x:c>
      <x:c r="K7079" s="4">
        <x:f>I7079*J7079</x:f>
      </x:c>
      <x:c r="L7079" s="4" t="n">
        <x:v>202.298</x:v>
      </x:c>
      <x:c r="M7079" s="5">
        <x:f>J7079/1.475*100</x:f>
      </x:c>
      <x:c r="N7079" s="6">
        <x:f>M7079*L7079/100</x:f>
      </x:c>
      <x:c r="O7079" s="6">
        <x:f>H7079-N7079</x:f>
      </x:c>
    </x:row>
    <x:row r="7080" spans="1:25">
      <x:c r="A7080" s="0" t="s">
        <x:v>55</x:v>
      </x:c>
      <x:c r="B7080" s="0" t="n">
        <x:v>3681</x:v>
      </x:c>
      <x:c r="C7080" s="0" t="s">
        <x:v>21</x:v>
      </x:c>
      <x:c r="D7080" s="0" t="s">
        <x:v>36</x:v>
      </x:c>
      <x:c r="E7080" s="0" t="s">
        <x:v>75</x:v>
      </x:c>
      <x:c r="F7080" s="0" t="s">
        <x:v>26</x:v>
      </x:c>
      <x:c r="G7080" s="0" t="n">
        <x:v>173</x:v>
      </x:c>
      <x:c r="H7080" s="4" t="n">
        <x:v>72.66</x:v>
      </x:c>
      <x:c r="I7080" s="4" t="n">
        <x:v>173</x:v>
      </x:c>
      <x:c r="J7080" s="4" t="n">
        <x:v>0.42</x:v>
      </x:c>
      <x:c r="K7080" s="4">
        <x:f>I7080*J7080</x:f>
      </x:c>
      <x:c r="L7080" s="4" t="n">
        <x:v>202.298</x:v>
      </x:c>
      <x:c r="M7080" s="5">
        <x:f>J7080/1.475*100</x:f>
      </x:c>
      <x:c r="N7080" s="6">
        <x:f>M7080*L7080/100</x:f>
      </x:c>
      <x:c r="O7080" s="6">
        <x:f>H7080-N7080</x:f>
      </x:c>
    </x:row>
    <x:row r="7081" spans="1:25">
      <x:c r="A7081" s="0" t="s">
        <x:v>55</x:v>
      </x:c>
      <x:c r="B7081" s="0" t="n">
        <x:v>3681</x:v>
      </x:c>
      <x:c r="C7081" s="0" t="s">
        <x:v>21</x:v>
      </x:c>
      <x:c r="D7081" s="0" t="s">
        <x:v>36</x:v>
      </x:c>
      <x:c r="E7081" s="0" t="s">
        <x:v>76</x:v>
      </x:c>
      <x:c r="F7081" s="0" t="s">
        <x:v>26</x:v>
      </x:c>
      <x:c r="G7081" s="0" t="n">
        <x:v>173</x:v>
      </x:c>
      <x:c r="H7081" s="4" t="n">
        <x:v>72.66</x:v>
      </x:c>
      <x:c r="I7081" s="4" t="n">
        <x:v>173</x:v>
      </x:c>
      <x:c r="J7081" s="4" t="n">
        <x:v>0.42</x:v>
      </x:c>
      <x:c r="K7081" s="4">
        <x:f>I7081*J7081</x:f>
      </x:c>
      <x:c r="L7081" s="4" t="n">
        <x:v>202.298</x:v>
      </x:c>
      <x:c r="M7081" s="5">
        <x:f>J7081/1.475*100</x:f>
      </x:c>
      <x:c r="N7081" s="6">
        <x:f>M7081*L7081/100</x:f>
      </x:c>
      <x:c r="O7081" s="6">
        <x:f>H7081-N7081</x:f>
      </x:c>
    </x:row>
    <x:row r="7082" spans="1:25">
      <x:c r="A7082" s="0" t="s">
        <x:v>77</x:v>
      </x:c>
      <x:c r="B7082" s="0" t="n">
        <x:v>3682</x:v>
      </x:c>
      <x:c r="C7082" s="0" t="s">
        <x:v>21</x:v>
      </x:c>
      <x:c r="D7082" s="0" t="s">
        <x:v>33</x:v>
      </x:c>
      <x:c r="E7082" s="0" t="s">
        <x:v>73</x:v>
      </x:c>
      <x:c r="F7082" s="0" t="s">
        <x:v>20</x:v>
      </x:c>
      <x:c r="G7082" s="0" t="n">
        <x:v>173</x:v>
      </x:c>
      <x:c r="H7082" s="4" t="n">
        <x:v>46.018</x:v>
      </x:c>
      <x:c r="I7082" s="4" t="n">
        <x:v>173</x:v>
      </x:c>
      <x:c r="J7082" s="4" t="n">
        <x:v>0.266</x:v>
      </x:c>
      <x:c r="K7082" s="4">
        <x:f>I7082*J7082</x:f>
      </x:c>
      <x:c r="L7082" s="4" t="n">
        <x:v>213.012</x:v>
      </x:c>
      <x:c r="M7082" s="5">
        <x:f>J7082/2.057*100</x:f>
      </x:c>
      <x:c r="N7082" s="6">
        <x:f>M7082*L7082/100</x:f>
      </x:c>
      <x:c r="O7082" s="6">
        <x:f>H7082-N7082</x:f>
      </x:c>
    </x:row>
    <x:row r="7083" spans="1:25">
      <x:c r="A7083" s="0" t="s">
        <x:v>77</x:v>
      </x:c>
      <x:c r="B7083" s="0" t="n">
        <x:v>3682</x:v>
      </x:c>
      <x:c r="C7083" s="0" t="s">
        <x:v>21</x:v>
      </x:c>
      <x:c r="D7083" s="0" t="s">
        <x:v>22</x:v>
      </x:c>
      <x:c r="E7083" s="0" t="s">
        <x:v>74</x:v>
      </x:c>
      <x:c r="F7083" s="0" t="s">
        <x:v>20</x:v>
      </x:c>
      <x:c r="G7083" s="0" t="n">
        <x:v>173</x:v>
      </x:c>
      <x:c r="H7083" s="4" t="n">
        <x:v>50.4</x:v>
      </x:c>
      <x:c r="I7083" s="4" t="n">
        <x:v>173</x:v>
      </x:c>
      <x:c r="J7083" s="4" t="n">
        <x:v>0.291</x:v>
      </x:c>
      <x:c r="K7083" s="4">
        <x:f>I7083*J7083</x:f>
      </x:c>
      <x:c r="L7083" s="4" t="n">
        <x:v>213.012</x:v>
      </x:c>
      <x:c r="M7083" s="5">
        <x:f>J7083/2.057*100</x:f>
      </x:c>
      <x:c r="N7083" s="6">
        <x:f>M7083*L7083/100</x:f>
      </x:c>
      <x:c r="O7083" s="6">
        <x:f>H7083-N7083</x:f>
      </x:c>
    </x:row>
    <x:row r="7084" spans="1:25">
      <x:c r="A7084" s="0" t="s">
        <x:v>77</x:v>
      </x:c>
      <x:c r="B7084" s="0" t="n">
        <x:v>3682</x:v>
      </x:c>
      <x:c r="C7084" s="0" t="s">
        <x:v>21</x:v>
      </x:c>
      <x:c r="D7084" s="0" t="s">
        <x:v>22</x:v>
      </x:c>
      <x:c r="E7084" s="0" t="s">
        <x:v>74</x:v>
      </x:c>
      <x:c r="F7084" s="0" t="s">
        <x:v>20</x:v>
      </x:c>
      <x:c r="G7084" s="0" t="n">
        <x:v>173</x:v>
      </x:c>
      <x:c r="H7084" s="4" t="n">
        <x:v>50.4</x:v>
      </x:c>
      <x:c r="I7084" s="4" t="n">
        <x:v>173</x:v>
      </x:c>
      <x:c r="J7084" s="4" t="n">
        <x:v>0.291</x:v>
      </x:c>
      <x:c r="K7084" s="4">
        <x:f>I7084*J7084</x:f>
      </x:c>
      <x:c r="L7084" s="4" t="n">
        <x:v>213.012</x:v>
      </x:c>
      <x:c r="M7084" s="5">
        <x:f>J7084/2.057*100</x:f>
      </x:c>
      <x:c r="N7084" s="6">
        <x:f>M7084*L7084/100</x:f>
      </x:c>
      <x:c r="O7084" s="6">
        <x:f>H7084-N7084</x:f>
      </x:c>
    </x:row>
    <x:row r="7085" spans="1:25">
      <x:c r="A7085" s="0" t="s">
        <x:v>77</x:v>
      </x:c>
      <x:c r="B7085" s="0" t="n">
        <x:v>3682</x:v>
      </x:c>
      <x:c r="C7085" s="0" t="s">
        <x:v>21</x:v>
      </x:c>
      <x:c r="D7085" s="0" t="s">
        <x:v>22</x:v>
      </x:c>
      <x:c r="E7085" s="0" t="s">
        <x:v>74</x:v>
      </x:c>
      <x:c r="F7085" s="0" t="s">
        <x:v>20</x:v>
      </x:c>
      <x:c r="G7085" s="0" t="n">
        <x:v>173</x:v>
      </x:c>
      <x:c r="H7085" s="4" t="n">
        <x:v>50.4</x:v>
      </x:c>
      <x:c r="I7085" s="4" t="n">
        <x:v>173</x:v>
      </x:c>
      <x:c r="J7085" s="4" t="n">
        <x:v>0.291</x:v>
      </x:c>
      <x:c r="K7085" s="4">
        <x:f>I7085*J7085</x:f>
      </x:c>
      <x:c r="L7085" s="4" t="n">
        <x:v>213.012</x:v>
      </x:c>
      <x:c r="M7085" s="5">
        <x:f>J7085/2.057*100</x:f>
      </x:c>
      <x:c r="N7085" s="6">
        <x:f>M7085*L7085/100</x:f>
      </x:c>
      <x:c r="O7085" s="6">
        <x:f>H7085-N7085</x:f>
      </x:c>
    </x:row>
    <x:row r="7086" spans="1:25">
      <x:c r="A7086" s="0" t="s">
        <x:v>77</x:v>
      </x:c>
      <x:c r="B7086" s="0" t="n">
        <x:v>3682</x:v>
      </x:c>
      <x:c r="C7086" s="0" t="s">
        <x:v>21</x:v>
      </x:c>
      <x:c r="D7086" s="0" t="s">
        <x:v>33</x:v>
      </x:c>
      <x:c r="E7086" s="0" t="s">
        <x:v>73</x:v>
      </x:c>
      <x:c r="F7086" s="0" t="s">
        <x:v>26</x:v>
      </x:c>
      <x:c r="G7086" s="0" t="n">
        <x:v>173</x:v>
      </x:c>
      <x:c r="H7086" s="4" t="n">
        <x:v>13.498</x:v>
      </x:c>
      <x:c r="I7086" s="4" t="n">
        <x:v>173</x:v>
      </x:c>
      <x:c r="J7086" s="4" t="n">
        <x:v>0.078</x:v>
      </x:c>
      <x:c r="K7086" s="4">
        <x:f>I7086*J7086</x:f>
      </x:c>
      <x:c r="L7086" s="4" t="n">
        <x:v>213.012</x:v>
      </x:c>
      <x:c r="M7086" s="5">
        <x:f>J7086/2.057*100</x:f>
      </x:c>
      <x:c r="N7086" s="6">
        <x:f>M7086*L7086/100</x:f>
      </x:c>
      <x:c r="O7086" s="6">
        <x:f>H7086-N7086</x:f>
      </x:c>
    </x:row>
    <x:row r="7087" spans="1:25">
      <x:c r="A7087" s="0" t="s">
        <x:v>77</x:v>
      </x:c>
      <x:c r="B7087" s="0" t="n">
        <x:v>3682</x:v>
      </x:c>
      <x:c r="C7087" s="0" t="s">
        <x:v>21</x:v>
      </x:c>
      <x:c r="D7087" s="0" t="s">
        <x:v>36</x:v>
      </x:c>
      <x:c r="E7087" s="0" t="s">
        <x:v>75</x:v>
      </x:c>
      <x:c r="F7087" s="0" t="s">
        <x:v>26</x:v>
      </x:c>
      <x:c r="G7087" s="0" t="n">
        <x:v>173</x:v>
      </x:c>
      <x:c r="H7087" s="4" t="n">
        <x:v>72.66</x:v>
      </x:c>
      <x:c r="I7087" s="4" t="n">
        <x:v>173</x:v>
      </x:c>
      <x:c r="J7087" s="4" t="n">
        <x:v>0.42</x:v>
      </x:c>
      <x:c r="K7087" s="4">
        <x:f>I7087*J7087</x:f>
      </x:c>
      <x:c r="L7087" s="4" t="n">
        <x:v>213.012</x:v>
      </x:c>
      <x:c r="M7087" s="5">
        <x:f>J7087/2.057*100</x:f>
      </x:c>
      <x:c r="N7087" s="6">
        <x:f>M7087*L7087/100</x:f>
      </x:c>
      <x:c r="O7087" s="6">
        <x:f>H7087-N7087</x:f>
      </x:c>
    </x:row>
    <x:row r="7088" spans="1:25">
      <x:c r="A7088" s="0" t="s">
        <x:v>77</x:v>
      </x:c>
      <x:c r="B7088" s="0" t="n">
        <x:v>3682</x:v>
      </x:c>
      <x:c r="C7088" s="0" t="s">
        <x:v>21</x:v>
      </x:c>
      <x:c r="D7088" s="0" t="s">
        <x:v>36</x:v>
      </x:c>
      <x:c r="E7088" s="0" t="s">
        <x:v>76</x:v>
      </x:c>
      <x:c r="F7088" s="0" t="s">
        <x:v>26</x:v>
      </x:c>
      <x:c r="G7088" s="0" t="n">
        <x:v>173</x:v>
      </x:c>
      <x:c r="H7088" s="4" t="n">
        <x:v>72.66</x:v>
      </x:c>
      <x:c r="I7088" s="4" t="n">
        <x:v>173</x:v>
      </x:c>
      <x:c r="J7088" s="4" t="n">
        <x:v>0.42</x:v>
      </x:c>
      <x:c r="K7088" s="4">
        <x:f>I7088*J7088</x:f>
      </x:c>
      <x:c r="L7088" s="4" t="n">
        <x:v>213.012</x:v>
      </x:c>
      <x:c r="M7088" s="5">
        <x:f>J7088/2.057*100</x:f>
      </x:c>
      <x:c r="N7088" s="6">
        <x:f>M7088*L7088/100</x:f>
      </x:c>
      <x:c r="O7088" s="6">
        <x:f>H7088-N7088</x:f>
      </x:c>
    </x:row>
    <x:row r="7089" spans="1:25">
      <x:c r="A7089" s="0" t="s">
        <x:v>94</x:v>
      </x:c>
      <x:c r="B7089" s="0" t="n">
        <x:v>3683</x:v>
      </x:c>
      <x:c r="C7089" s="0" t="s">
        <x:v>21</x:v>
      </x:c>
      <x:c r="D7089" s="0" t="s">
        <x:v>42</x:v>
      </x:c>
      <x:c r="E7089" s="0" t="s">
        <x:v>43</x:v>
      </x:c>
      <x:c r="F7089" s="0" t="s">
        <x:v>20</x:v>
      </x:c>
      <x:c r="G7089" s="0" t="n">
        <x:v>100</x:v>
      </x:c>
      <x:c r="H7089" s="4" t="n">
        <x:v>30</x:v>
      </x:c>
      <x:c r="I7089" s="4" t="n">
        <x:v>100</x:v>
      </x:c>
      <x:c r="J7089" s="4" t="n">
        <x:v>0.3</x:v>
      </x:c>
      <x:c r="K7089" s="4">
        <x:f>I7089*J7089</x:f>
      </x:c>
      <x:c r="L7089" s="4" t="n">
        <x:v>124.008</x:v>
      </x:c>
      <x:c r="M7089" s="5">
        <x:f>J7089/3.83*100</x:f>
      </x:c>
      <x:c r="N7089" s="6">
        <x:f>M7089*L7089/100</x:f>
      </x:c>
      <x:c r="O7089" s="6">
        <x:f>H7089-N7089</x:f>
      </x:c>
    </x:row>
    <x:row r="7090" spans="1:25">
      <x:c r="A7090" s="0" t="s">
        <x:v>94</x:v>
      </x:c>
      <x:c r="B7090" s="0" t="n">
        <x:v>3683</x:v>
      </x:c>
      <x:c r="C7090" s="0" t="s">
        <x:v>21</x:v>
      </x:c>
      <x:c r="D7090" s="0" t="s">
        <x:v>42</x:v>
      </x:c>
      <x:c r="E7090" s="0" t="s">
        <x:v>44</x:v>
      </x:c>
      <x:c r="F7090" s="0" t="s">
        <x:v>20</x:v>
      </x:c>
      <x:c r="G7090" s="0" t="n">
        <x:v>100</x:v>
      </x:c>
      <x:c r="H7090" s="4" t="n">
        <x:v>30</x:v>
      </x:c>
      <x:c r="I7090" s="4" t="n">
        <x:v>100</x:v>
      </x:c>
      <x:c r="J7090" s="4" t="n">
        <x:v>0.3</x:v>
      </x:c>
      <x:c r="K7090" s="4">
        <x:f>I7090*J7090</x:f>
      </x:c>
      <x:c r="L7090" s="4" t="n">
        <x:v>124.008</x:v>
      </x:c>
      <x:c r="M7090" s="5">
        <x:f>J7090/3.83*100</x:f>
      </x:c>
      <x:c r="N7090" s="6">
        <x:f>M7090*L7090/100</x:f>
      </x:c>
      <x:c r="O7090" s="6">
        <x:f>H7090-N7090</x:f>
      </x:c>
    </x:row>
    <x:row r="7091" spans="1:25">
      <x:c r="A7091" s="0" t="s">
        <x:v>94</x:v>
      </x:c>
      <x:c r="B7091" s="0" t="n">
        <x:v>3683</x:v>
      </x:c>
      <x:c r="C7091" s="0" t="s">
        <x:v>21</x:v>
      </x:c>
      <x:c r="D7091" s="0" t="s">
        <x:v>33</x:v>
      </x:c>
      <x:c r="E7091" s="0" t="s">
        <x:v>45</x:v>
      </x:c>
      <x:c r="F7091" s="0" t="s">
        <x:v>26</x:v>
      </x:c>
      <x:c r="G7091" s="0" t="n">
        <x:v>100</x:v>
      </x:c>
      <x:c r="H7091" s="4" t="n">
        <x:v>149.61</x:v>
      </x:c>
      <x:c r="I7091" s="4" t="n">
        <x:v>100</x:v>
      </x:c>
      <x:c r="J7091" s="4" t="n">
        <x:v>1.48</x:v>
      </x:c>
      <x:c r="K7091" s="4">
        <x:f>I7091*J7091</x:f>
      </x:c>
      <x:c r="L7091" s="4" t="n">
        <x:v>124.008</x:v>
      </x:c>
      <x:c r="M7091" s="5">
        <x:f>J7091/3.83*100</x:f>
      </x:c>
      <x:c r="N7091" s="6">
        <x:f>M7091*L7091/100</x:f>
      </x:c>
      <x:c r="O7091" s="6">
        <x:f>H7091-N7091</x:f>
      </x:c>
    </x:row>
    <x:row r="7092" spans="1:25">
      <x:c r="A7092" s="0" t="s">
        <x:v>94</x:v>
      </x:c>
      <x:c r="B7092" s="0" t="n">
        <x:v>3683</x:v>
      </x:c>
      <x:c r="C7092" s="0" t="s">
        <x:v>21</x:v>
      </x:c>
      <x:c r="D7092" s="0" t="s">
        <x:v>150</x:v>
      </x:c>
      <x:c r="E7092" s="0" t="s">
        <x:v>46</x:v>
      </x:c>
      <x:c r="F7092" s="0" t="s">
        <x:v>26</x:v>
      </x:c>
      <x:c r="G7092" s="0" t="n">
        <x:v>100</x:v>
      </x:c>
      <x:c r="H7092" s="4" t="n">
        <x:v>175</x:v>
      </x:c>
      <x:c r="I7092" s="4" t="n">
        <x:v>100</x:v>
      </x:c>
      <x:c r="J7092" s="4" t="n">
        <x:v>1.75</x:v>
      </x:c>
      <x:c r="K7092" s="4">
        <x:f>I7092*J7092</x:f>
      </x:c>
      <x:c r="L7092" s="4" t="n">
        <x:v>124.008</x:v>
      </x:c>
      <x:c r="M7092" s="5">
        <x:f>J7092/3.83*100</x:f>
      </x:c>
      <x:c r="N7092" s="6">
        <x:f>M7092*L7092/100</x:f>
      </x:c>
      <x:c r="O7092" s="6">
        <x:f>H7092-N7092</x:f>
      </x:c>
    </x:row>
    <x:row r="7093" spans="1:25">
      <x:c r="A7093" s="0" t="s">
        <x:v>162</x:v>
      </x:c>
      <x:c r="B7093" s="0" t="n">
        <x:v>3684</x:v>
      </x:c>
      <x:c r="C7093" s="0" t="s">
        <x:v>21</x:v>
      </x:c>
      <x:c r="D7093" s="0" t="s">
        <x:v>42</x:v>
      </x:c>
      <x:c r="E7093" s="0" t="s">
        <x:v>44</x:v>
      </x:c>
      <x:c r="F7093" s="0" t="s">
        <x:v>20</x:v>
      </x:c>
      <x:c r="G7093" s="0" t="n">
        <x:v>100</x:v>
      </x:c>
      <x:c r="H7093" s="4" t="n">
        <x:v>30</x:v>
      </x:c>
      <x:c r="I7093" s="4" t="n">
        <x:v>100</x:v>
      </x:c>
      <x:c r="J7093" s="4" t="n">
        <x:v>0.3</x:v>
      </x:c>
      <x:c r="K7093" s="4">
        <x:f>I7093*J7093</x:f>
      </x:c>
      <x:c r="L7093" s="4" t="n">
        <x:v>305.693</x:v>
      </x:c>
      <x:c r="M7093" s="5">
        <x:f>J7093/4.58*100</x:f>
      </x:c>
      <x:c r="N7093" s="6">
        <x:f>M7093*L7093/100</x:f>
      </x:c>
      <x:c r="O7093" s="6">
        <x:f>H7093-N7093</x:f>
      </x:c>
    </x:row>
    <x:row r="7094" spans="1:25">
      <x:c r="A7094" s="0" t="s">
        <x:v>162</x:v>
      </x:c>
      <x:c r="B7094" s="0" t="n">
        <x:v>3684</x:v>
      </x:c>
      <x:c r="C7094" s="0" t="s">
        <x:v>21</x:v>
      </x:c>
      <x:c r="D7094" s="0" t="s">
        <x:v>42</x:v>
      </x:c>
      <x:c r="E7094" s="0" t="s">
        <x:v>44</x:v>
      </x:c>
      <x:c r="F7094" s="0" t="s">
        <x:v>20</x:v>
      </x:c>
      <x:c r="G7094" s="0" t="n">
        <x:v>100</x:v>
      </x:c>
      <x:c r="H7094" s="4" t="n">
        <x:v>30</x:v>
      </x:c>
      <x:c r="I7094" s="4" t="n">
        <x:v>100</x:v>
      </x:c>
      <x:c r="J7094" s="4" t="n">
        <x:v>0.3</x:v>
      </x:c>
      <x:c r="K7094" s="4">
        <x:f>I7094*J7094</x:f>
      </x:c>
      <x:c r="L7094" s="4" t="n">
        <x:v>305.693</x:v>
      </x:c>
      <x:c r="M7094" s="5">
        <x:f>J7094/4.58*100</x:f>
      </x:c>
      <x:c r="N7094" s="6">
        <x:f>M7094*L7094/100</x:f>
      </x:c>
      <x:c r="O7094" s="6">
        <x:f>H7094-N7094</x:f>
      </x:c>
    </x:row>
    <x:row r="7095" spans="1:25">
      <x:c r="A7095" s="0" t="s">
        <x:v>162</x:v>
      </x:c>
      <x:c r="B7095" s="0" t="n">
        <x:v>3684</x:v>
      </x:c>
      <x:c r="C7095" s="0" t="s">
        <x:v>21</x:v>
      </x:c>
      <x:c r="D7095" s="0" t="s">
        <x:v>42</x:v>
      </x:c>
      <x:c r="E7095" s="0" t="s">
        <x:v>43</x:v>
      </x:c>
      <x:c r="F7095" s="0" t="s">
        <x:v>20</x:v>
      </x:c>
      <x:c r="G7095" s="0" t="n">
        <x:v>100</x:v>
      </x:c>
      <x:c r="H7095" s="4" t="n">
        <x:v>30</x:v>
      </x:c>
      <x:c r="I7095" s="4" t="n">
        <x:v>100</x:v>
      </x:c>
      <x:c r="J7095" s="4" t="n">
        <x:v>0.3</x:v>
      </x:c>
      <x:c r="K7095" s="4">
        <x:f>I7095*J7095</x:f>
      </x:c>
      <x:c r="L7095" s="4" t="n">
        <x:v>305.693</x:v>
      </x:c>
      <x:c r="M7095" s="5">
        <x:f>J7095/4.58*100</x:f>
      </x:c>
      <x:c r="N7095" s="6">
        <x:f>M7095*L7095/100</x:f>
      </x:c>
      <x:c r="O7095" s="6">
        <x:f>H7095-N7095</x:f>
      </x:c>
    </x:row>
    <x:row r="7096" spans="1:25">
      <x:c r="A7096" s="0" t="s">
        <x:v>162</x:v>
      </x:c>
      <x:c r="B7096" s="0" t="n">
        <x:v>3684</x:v>
      </x:c>
      <x:c r="C7096" s="0" t="s">
        <x:v>21</x:v>
      </x:c>
      <x:c r="D7096" s="0" t="s">
        <x:v>42</x:v>
      </x:c>
      <x:c r="E7096" s="0" t="s">
        <x:v>43</x:v>
      </x:c>
      <x:c r="F7096" s="0" t="s">
        <x:v>20</x:v>
      </x:c>
      <x:c r="G7096" s="0" t="n">
        <x:v>100</x:v>
      </x:c>
      <x:c r="H7096" s="4" t="n">
        <x:v>30</x:v>
      </x:c>
      <x:c r="I7096" s="4" t="n">
        <x:v>100</x:v>
      </x:c>
      <x:c r="J7096" s="4" t="n">
        <x:v>0.3</x:v>
      </x:c>
      <x:c r="K7096" s="4">
        <x:f>I7096*J7096</x:f>
      </x:c>
      <x:c r="L7096" s="4" t="n">
        <x:v>305.693</x:v>
      </x:c>
      <x:c r="M7096" s="5">
        <x:f>J7096/4.58*100</x:f>
      </x:c>
      <x:c r="N7096" s="6">
        <x:f>M7096*L7096/100</x:f>
      </x:c>
      <x:c r="O7096" s="6">
        <x:f>H7096-N7096</x:f>
      </x:c>
    </x:row>
    <x:row r="7097" spans="1:25">
      <x:c r="A7097" s="0" t="s">
        <x:v>162</x:v>
      </x:c>
      <x:c r="B7097" s="0" t="n">
        <x:v>3684</x:v>
      </x:c>
      <x:c r="C7097" s="0" t="s">
        <x:v>21</x:v>
      </x:c>
      <x:c r="D7097" s="0" t="s">
        <x:v>42</x:v>
      </x:c>
      <x:c r="E7097" s="0" t="s">
        <x:v>44</x:v>
      </x:c>
      <x:c r="F7097" s="0" t="s">
        <x:v>20</x:v>
      </x:c>
      <x:c r="G7097" s="0" t="n">
        <x:v>100</x:v>
      </x:c>
      <x:c r="H7097" s="4" t="n">
        <x:v>7.5</x:v>
      </x:c>
      <x:c r="I7097" s="4" t="n">
        <x:v>100</x:v>
      </x:c>
      <x:c r="J7097" s="4" t="n">
        <x:v>0.075</x:v>
      </x:c>
      <x:c r="K7097" s="4">
        <x:f>I7097*J7097</x:f>
      </x:c>
      <x:c r="L7097" s="4" t="n">
        <x:v>305.693</x:v>
      </x:c>
      <x:c r="M7097" s="5">
        <x:f>J7097/4.58*100</x:f>
      </x:c>
      <x:c r="N7097" s="6">
        <x:f>M7097*L7097/100</x:f>
      </x:c>
      <x:c r="O7097" s="6">
        <x:f>H7097-N7097</x:f>
      </x:c>
    </x:row>
    <x:row r="7098" spans="1:25">
      <x:c r="A7098" s="0" t="s">
        <x:v>162</x:v>
      </x:c>
      <x:c r="B7098" s="0" t="n">
        <x:v>3684</x:v>
      </x:c>
      <x:c r="C7098" s="0" t="s">
        <x:v>21</x:v>
      </x:c>
      <x:c r="D7098" s="0" t="s">
        <x:v>42</x:v>
      </x:c>
      <x:c r="E7098" s="0" t="s">
        <x:v>43</x:v>
      </x:c>
      <x:c r="F7098" s="0" t="s">
        <x:v>20</x:v>
      </x:c>
      <x:c r="G7098" s="0" t="n">
        <x:v>100</x:v>
      </x:c>
      <x:c r="H7098" s="4" t="n">
        <x:v>7.5</x:v>
      </x:c>
      <x:c r="I7098" s="4" t="n">
        <x:v>100</x:v>
      </x:c>
      <x:c r="J7098" s="4" t="n">
        <x:v>0.075</x:v>
      </x:c>
      <x:c r="K7098" s="4">
        <x:f>I7098*J7098</x:f>
      </x:c>
      <x:c r="L7098" s="4" t="n">
        <x:v>305.693</x:v>
      </x:c>
      <x:c r="M7098" s="5">
        <x:f>J7098/4.58*100</x:f>
      </x:c>
      <x:c r="N7098" s="6">
        <x:f>M7098*L7098/100</x:f>
      </x:c>
      <x:c r="O7098" s="6">
        <x:f>H7098-N7098</x:f>
      </x:c>
    </x:row>
    <x:row r="7099" spans="1:25">
      <x:c r="A7099" s="0" t="s">
        <x:v>162</x:v>
      </x:c>
      <x:c r="B7099" s="0" t="n">
        <x:v>3684</x:v>
      </x:c>
      <x:c r="C7099" s="0" t="s">
        <x:v>21</x:v>
      </x:c>
      <x:c r="D7099" s="0" t="s">
        <x:v>33</x:v>
      </x:c>
      <x:c r="E7099" s="0" t="s">
        <x:v>45</x:v>
      </x:c>
      <x:c r="F7099" s="0" t="s">
        <x:v>26</x:v>
      </x:c>
      <x:c r="G7099" s="0" t="n">
        <x:v>100</x:v>
      </x:c>
      <x:c r="H7099" s="4" t="n">
        <x:v>148.004</x:v>
      </x:c>
      <x:c r="I7099" s="4" t="n">
        <x:v>100</x:v>
      </x:c>
      <x:c r="J7099" s="4" t="n">
        <x:v>1.48</x:v>
      </x:c>
      <x:c r="K7099" s="4">
        <x:f>I7099*J7099</x:f>
      </x:c>
      <x:c r="L7099" s="4" t="n">
        <x:v>305.693</x:v>
      </x:c>
      <x:c r="M7099" s="5">
        <x:f>J7099/4.58*100</x:f>
      </x:c>
      <x:c r="N7099" s="6">
        <x:f>M7099*L7099/100</x:f>
      </x:c>
      <x:c r="O7099" s="6">
        <x:f>H7099-N7099</x:f>
      </x:c>
    </x:row>
    <x:row r="7100" spans="1:25">
      <x:c r="A7100" s="0" t="s">
        <x:v>162</x:v>
      </x:c>
      <x:c r="B7100" s="0" t="n">
        <x:v>3684</x:v>
      </x:c>
      <x:c r="C7100" s="0" t="s">
        <x:v>21</x:v>
      </x:c>
      <x:c r="D7100" s="0" t="s">
        <x:v>150</x:v>
      </x:c>
      <x:c r="E7100" s="0" t="s">
        <x:v>46</x:v>
      </x:c>
      <x:c r="F7100" s="0" t="s">
        <x:v>26</x:v>
      </x:c>
      <x:c r="G7100" s="0" t="n">
        <x:v>100</x:v>
      </x:c>
      <x:c r="H7100" s="4" t="n">
        <x:v>175</x:v>
      </x:c>
      <x:c r="I7100" s="4" t="n">
        <x:v>100</x:v>
      </x:c>
      <x:c r="J7100" s="4" t="n">
        <x:v>1.75</x:v>
      </x:c>
      <x:c r="K7100" s="4">
        <x:f>I7100*J7100</x:f>
      </x:c>
      <x:c r="L7100" s="4" t="n">
        <x:v>305.693</x:v>
      </x:c>
      <x:c r="M7100" s="5">
        <x:f>J7100/4.58*100</x:f>
      </x:c>
      <x:c r="N7100" s="6">
        <x:f>M7100*L7100/100</x:f>
      </x:c>
      <x:c r="O7100" s="6">
        <x:f>H7100-N7100</x:f>
      </x:c>
    </x:row>
    <x:row r="7101" spans="1:25">
      <x:c r="A7101" s="0" t="s">
        <x:v>82</x:v>
      </x:c>
      <x:c r="B7101" s="0" t="n">
        <x:v>3685</x:v>
      </x:c>
      <x:c r="C7101" s="0" t="s">
        <x:v>21</x:v>
      </x:c>
      <x:c r="D7101" s="0" t="s">
        <x:v>22</x:v>
      </x:c>
      <x:c r="E7101" s="0" t="s">
        <x:v>23</x:v>
      </x:c>
      <x:c r="F7101" s="0" t="s">
        <x:v>20</x:v>
      </x:c>
      <x:c r="G7101" s="0" t="n">
        <x:v>150</x:v>
      </x:c>
      <x:c r="H7101" s="4" t="n">
        <x:v>43.384</x:v>
      </x:c>
      <x:c r="I7101" s="4" t="n">
        <x:v>150</x:v>
      </x:c>
      <x:c r="J7101" s="4" t="n">
        <x:v>0.289</x:v>
      </x:c>
      <x:c r="K7101" s="4">
        <x:f>I7101*J7101</x:f>
      </x:c>
      <x:c r="L7101" s="4" t="n">
        <x:v>320.348</x:v>
      </x:c>
      <x:c r="M7101" s="5">
        <x:f>J7101/3.277*100</x:f>
      </x:c>
      <x:c r="N7101" s="6">
        <x:f>M7101*L7101/100</x:f>
      </x:c>
      <x:c r="O7101" s="6">
        <x:f>H7101-N7101</x:f>
      </x:c>
    </x:row>
    <x:row r="7102" spans="1:25">
      <x:c r="A7102" s="0" t="s">
        <x:v>82</x:v>
      </x:c>
      <x:c r="B7102" s="0" t="n">
        <x:v>3685</x:v>
      </x:c>
      <x:c r="C7102" s="0" t="s">
        <x:v>21</x:v>
      </x:c>
      <x:c r="D7102" s="0" t="s">
        <x:v>22</x:v>
      </x:c>
      <x:c r="E7102" s="0" t="s">
        <x:v>23</x:v>
      </x:c>
      <x:c r="F7102" s="0" t="s">
        <x:v>20</x:v>
      </x:c>
      <x:c r="G7102" s="0" t="n">
        <x:v>150</x:v>
      </x:c>
      <x:c r="H7102" s="4" t="n">
        <x:v>43.384</x:v>
      </x:c>
      <x:c r="I7102" s="4" t="n">
        <x:v>150</x:v>
      </x:c>
      <x:c r="J7102" s="4" t="n">
        <x:v>0.289</x:v>
      </x:c>
      <x:c r="K7102" s="4">
        <x:f>I7102*J7102</x:f>
      </x:c>
      <x:c r="L7102" s="4" t="n">
        <x:v>320.348</x:v>
      </x:c>
      <x:c r="M7102" s="5">
        <x:f>J7102/3.277*100</x:f>
      </x:c>
      <x:c r="N7102" s="6">
        <x:f>M7102*L7102/100</x:f>
      </x:c>
      <x:c r="O7102" s="6">
        <x:f>H7102-N7102</x:f>
      </x:c>
    </x:row>
    <x:row r="7103" spans="1:25">
      <x:c r="A7103" s="0" t="s">
        <x:v>82</x:v>
      </x:c>
      <x:c r="B7103" s="0" t="n">
        <x:v>3685</x:v>
      </x:c>
      <x:c r="C7103" s="0" t="s">
        <x:v>21</x:v>
      </x:c>
      <x:c r="D7103" s="0" t="s">
        <x:v>22</x:v>
      </x:c>
      <x:c r="E7103" s="0" t="s">
        <x:v>23</x:v>
      </x:c>
      <x:c r="F7103" s="0" t="s">
        <x:v>20</x:v>
      </x:c>
      <x:c r="G7103" s="0" t="n">
        <x:v>150</x:v>
      </x:c>
      <x:c r="H7103" s="4" t="n">
        <x:v>43.384</x:v>
      </x:c>
      <x:c r="I7103" s="4" t="n">
        <x:v>150</x:v>
      </x:c>
      <x:c r="J7103" s="4" t="n">
        <x:v>0.289</x:v>
      </x:c>
      <x:c r="K7103" s="4">
        <x:f>I7103*J7103</x:f>
      </x:c>
      <x:c r="L7103" s="4" t="n">
        <x:v>320.348</x:v>
      </x:c>
      <x:c r="M7103" s="5">
        <x:f>J7103/3.277*100</x:f>
      </x:c>
      <x:c r="N7103" s="6">
        <x:f>M7103*L7103/100</x:f>
      </x:c>
      <x:c r="O7103" s="6">
        <x:f>H7103-N7103</x:f>
      </x:c>
    </x:row>
    <x:row r="7104" spans="1:25">
      <x:c r="A7104" s="0" t="s">
        <x:v>82</x:v>
      </x:c>
      <x:c r="B7104" s="0" t="n">
        <x:v>3685</x:v>
      </x:c>
      <x:c r="C7104" s="0" t="s">
        <x:v>21</x:v>
      </x:c>
      <x:c r="D7104" s="0" t="s">
        <x:v>22</x:v>
      </x:c>
      <x:c r="E7104" s="0" t="s">
        <x:v>23</x:v>
      </x:c>
      <x:c r="F7104" s="0" t="s">
        <x:v>20</x:v>
      </x:c>
      <x:c r="G7104" s="0" t="n">
        <x:v>150</x:v>
      </x:c>
      <x:c r="H7104" s="4" t="n">
        <x:v>43.384</x:v>
      </x:c>
      <x:c r="I7104" s="4" t="n">
        <x:v>150</x:v>
      </x:c>
      <x:c r="J7104" s="4" t="n">
        <x:v>0.289</x:v>
      </x:c>
      <x:c r="K7104" s="4">
        <x:f>I7104*J7104</x:f>
      </x:c>
      <x:c r="L7104" s="4" t="n">
        <x:v>320.348</x:v>
      </x:c>
      <x:c r="M7104" s="5">
        <x:f>J7104/3.277*100</x:f>
      </x:c>
      <x:c r="N7104" s="6">
        <x:f>M7104*L7104/100</x:f>
      </x:c>
      <x:c r="O7104" s="6">
        <x:f>H7104-N7104</x:f>
      </x:c>
    </x:row>
    <x:row r="7105" spans="1:25">
      <x:c r="A7105" s="0" t="s">
        <x:v>82</x:v>
      </x:c>
      <x:c r="B7105" s="0" t="n">
        <x:v>3685</x:v>
      </x:c>
      <x:c r="C7105" s="0" t="s">
        <x:v>21</x:v>
      </x:c>
      <x:c r="D7105" s="0" t="s">
        <x:v>22</x:v>
      </x:c>
      <x:c r="E7105" s="0" t="s">
        <x:v>23</x:v>
      </x:c>
      <x:c r="F7105" s="0" t="s">
        <x:v>20</x:v>
      </x:c>
      <x:c r="G7105" s="0" t="n">
        <x:v>150</x:v>
      </x:c>
      <x:c r="H7105" s="4" t="n">
        <x:v>51.15</x:v>
      </x:c>
      <x:c r="I7105" s="4" t="n">
        <x:v>150</x:v>
      </x:c>
      <x:c r="J7105" s="4" t="n">
        <x:v>0.341</x:v>
      </x:c>
      <x:c r="K7105" s="4">
        <x:f>I7105*J7105</x:f>
      </x:c>
      <x:c r="L7105" s="4" t="n">
        <x:v>320.348</x:v>
      </x:c>
      <x:c r="M7105" s="5">
        <x:f>J7105/3.277*100</x:f>
      </x:c>
      <x:c r="N7105" s="6">
        <x:f>M7105*L7105/100</x:f>
      </x:c>
      <x:c r="O7105" s="6">
        <x:f>H7105-N7105</x:f>
      </x:c>
    </x:row>
    <x:row r="7106" spans="1:25">
      <x:c r="A7106" s="0" t="s">
        <x:v>82</x:v>
      </x:c>
      <x:c r="B7106" s="0" t="n">
        <x:v>3685</x:v>
      </x:c>
      <x:c r="C7106" s="0" t="s">
        <x:v>21</x:v>
      </x:c>
      <x:c r="D7106" s="0" t="s">
        <x:v>28</x:v>
      </x:c>
      <x:c r="E7106" s="0" t="s">
        <x:v>19</x:v>
      </x:c>
      <x:c r="F7106" s="0" t="s">
        <x:v>26</x:v>
      </x:c>
      <x:c r="G7106" s="0" t="n">
        <x:v>150</x:v>
      </x:c>
      <x:c r="H7106" s="4" t="n">
        <x:v>39.005</x:v>
      </x:c>
      <x:c r="I7106" s="4" t="n">
        <x:v>150</x:v>
      </x:c>
      <x:c r="J7106" s="4" t="n">
        <x:v>0.26</x:v>
      </x:c>
      <x:c r="K7106" s="4">
        <x:f>I7106*J7106</x:f>
      </x:c>
      <x:c r="L7106" s="4" t="n">
        <x:v>320.348</x:v>
      </x:c>
      <x:c r="M7106" s="5">
        <x:f>J7106/3.277*100</x:f>
      </x:c>
      <x:c r="N7106" s="6">
        <x:f>M7106*L7106/100</x:f>
      </x:c>
      <x:c r="O7106" s="6">
        <x:f>H7106-N7106</x:f>
      </x:c>
    </x:row>
    <x:row r="7107" spans="1:25">
      <x:c r="A7107" s="0" t="s">
        <x:v>82</x:v>
      </x:c>
      <x:c r="B7107" s="0" t="n">
        <x:v>3685</x:v>
      </x:c>
      <x:c r="C7107" s="0" t="s">
        <x:v>21</x:v>
      </x:c>
      <x:c r="D7107" s="0" t="s">
        <x:v>28</x:v>
      </x:c>
      <x:c r="E7107" s="0" t="s">
        <x:v>23</x:v>
      </x:c>
      <x:c r="F7107" s="0" t="s">
        <x:v>26</x:v>
      </x:c>
      <x:c r="G7107" s="0" t="n">
        <x:v>150</x:v>
      </x:c>
      <x:c r="H7107" s="4" t="n">
        <x:v>227.999</x:v>
      </x:c>
      <x:c r="I7107" s="4" t="n">
        <x:v>150</x:v>
      </x:c>
      <x:c r="J7107" s="4" t="n">
        <x:v>1.52</x:v>
      </x:c>
      <x:c r="K7107" s="4">
        <x:f>I7107*J7107</x:f>
      </x:c>
      <x:c r="L7107" s="4" t="n">
        <x:v>320.348</x:v>
      </x:c>
      <x:c r="M7107" s="5">
        <x:f>J7107/3.277*100</x:f>
      </x:c>
      <x:c r="N7107" s="6">
        <x:f>M7107*L7107/100</x:f>
      </x:c>
      <x:c r="O7107" s="6">
        <x:f>H7107-N7107</x:f>
      </x:c>
    </x:row>
    <x:row r="7108" spans="1:25">
      <x:c r="A7108" s="0" t="s">
        <x:v>31</x:v>
      </x:c>
      <x:c r="B7108" s="0" t="n">
        <x:v>3686</x:v>
      </x:c>
      <x:c r="C7108" s="0" t="s">
        <x:v>21</x:v>
      </x:c>
      <x:c r="D7108" s="0" t="s">
        <x:v>22</x:v>
      </x:c>
      <x:c r="E7108" s="0" t="s">
        <x:v>23</x:v>
      </x:c>
      <x:c r="F7108" s="0" t="s">
        <x:v>20</x:v>
      </x:c>
      <x:c r="G7108" s="0" t="n">
        <x:v>150</x:v>
      </x:c>
      <x:c r="H7108" s="4" t="n">
        <x:v>43.384</x:v>
      </x:c>
      <x:c r="I7108" s="4" t="n">
        <x:v>150</x:v>
      </x:c>
      <x:c r="J7108" s="4" t="n">
        <x:v>0.289</x:v>
      </x:c>
      <x:c r="K7108" s="4">
        <x:f>I7108*J7108</x:f>
      </x:c>
      <x:c r="L7108" s="4" t="n">
        <x:v>194.762</x:v>
      </x:c>
      <x:c r="M7108" s="5">
        <x:f>J7108/3.277*100</x:f>
      </x:c>
      <x:c r="N7108" s="6">
        <x:f>M7108*L7108/100</x:f>
      </x:c>
      <x:c r="O7108" s="6">
        <x:f>H7108-N7108</x:f>
      </x:c>
    </x:row>
    <x:row r="7109" spans="1:25">
      <x:c r="A7109" s="0" t="s">
        <x:v>31</x:v>
      </x:c>
      <x:c r="B7109" s="0" t="n">
        <x:v>3686</x:v>
      </x:c>
      <x:c r="C7109" s="0" t="s">
        <x:v>21</x:v>
      </x:c>
      <x:c r="D7109" s="0" t="s">
        <x:v>22</x:v>
      </x:c>
      <x:c r="E7109" s="0" t="s">
        <x:v>23</x:v>
      </x:c>
      <x:c r="F7109" s="0" t="s">
        <x:v>20</x:v>
      </x:c>
      <x:c r="G7109" s="0" t="n">
        <x:v>150</x:v>
      </x:c>
      <x:c r="H7109" s="4" t="n">
        <x:v>43.384</x:v>
      </x:c>
      <x:c r="I7109" s="4" t="n">
        <x:v>150</x:v>
      </x:c>
      <x:c r="J7109" s="4" t="n">
        <x:v>0.289</x:v>
      </x:c>
      <x:c r="K7109" s="4">
        <x:f>I7109*J7109</x:f>
      </x:c>
      <x:c r="L7109" s="4" t="n">
        <x:v>194.762</x:v>
      </x:c>
      <x:c r="M7109" s="5">
        <x:f>J7109/3.277*100</x:f>
      </x:c>
      <x:c r="N7109" s="6">
        <x:f>M7109*L7109/100</x:f>
      </x:c>
      <x:c r="O7109" s="6">
        <x:f>H7109-N7109</x:f>
      </x:c>
    </x:row>
    <x:row r="7110" spans="1:25">
      <x:c r="A7110" s="0" t="s">
        <x:v>31</x:v>
      </x:c>
      <x:c r="B7110" s="0" t="n">
        <x:v>3686</x:v>
      </x:c>
      <x:c r="C7110" s="0" t="s">
        <x:v>21</x:v>
      </x:c>
      <x:c r="D7110" s="0" t="s">
        <x:v>22</x:v>
      </x:c>
      <x:c r="E7110" s="0" t="s">
        <x:v>23</x:v>
      </x:c>
      <x:c r="F7110" s="0" t="s">
        <x:v>20</x:v>
      </x:c>
      <x:c r="G7110" s="0" t="n">
        <x:v>150</x:v>
      </x:c>
      <x:c r="H7110" s="4" t="n">
        <x:v>43.384</x:v>
      </x:c>
      <x:c r="I7110" s="4" t="n">
        <x:v>150</x:v>
      </x:c>
      <x:c r="J7110" s="4" t="n">
        <x:v>0.289</x:v>
      </x:c>
      <x:c r="K7110" s="4">
        <x:f>I7110*J7110</x:f>
      </x:c>
      <x:c r="L7110" s="4" t="n">
        <x:v>194.762</x:v>
      </x:c>
      <x:c r="M7110" s="5">
        <x:f>J7110/3.277*100</x:f>
      </x:c>
      <x:c r="N7110" s="6">
        <x:f>M7110*L7110/100</x:f>
      </x:c>
      <x:c r="O7110" s="6">
        <x:f>H7110-N7110</x:f>
      </x:c>
    </x:row>
    <x:row r="7111" spans="1:25">
      <x:c r="A7111" s="0" t="s">
        <x:v>31</x:v>
      </x:c>
      <x:c r="B7111" s="0" t="n">
        <x:v>3686</x:v>
      </x:c>
      <x:c r="C7111" s="0" t="s">
        <x:v>21</x:v>
      </x:c>
      <x:c r="D7111" s="0" t="s">
        <x:v>22</x:v>
      </x:c>
      <x:c r="E7111" s="0" t="s">
        <x:v>23</x:v>
      </x:c>
      <x:c r="F7111" s="0" t="s">
        <x:v>20</x:v>
      </x:c>
      <x:c r="G7111" s="0" t="n">
        <x:v>150</x:v>
      </x:c>
      <x:c r="H7111" s="4" t="n">
        <x:v>43.384</x:v>
      </x:c>
      <x:c r="I7111" s="4" t="n">
        <x:v>150</x:v>
      </x:c>
      <x:c r="J7111" s="4" t="n">
        <x:v>0.289</x:v>
      </x:c>
      <x:c r="K7111" s="4">
        <x:f>I7111*J7111</x:f>
      </x:c>
      <x:c r="L7111" s="4" t="n">
        <x:v>194.762</x:v>
      </x:c>
      <x:c r="M7111" s="5">
        <x:f>J7111/3.277*100</x:f>
      </x:c>
      <x:c r="N7111" s="6">
        <x:f>M7111*L7111/100</x:f>
      </x:c>
      <x:c r="O7111" s="6">
        <x:f>H7111-N7111</x:f>
      </x:c>
    </x:row>
    <x:row r="7112" spans="1:25">
      <x:c r="A7112" s="0" t="s">
        <x:v>31</x:v>
      </x:c>
      <x:c r="B7112" s="0" t="n">
        <x:v>3686</x:v>
      </x:c>
      <x:c r="C7112" s="0" t="s">
        <x:v>21</x:v>
      </x:c>
      <x:c r="D7112" s="0" t="s">
        <x:v>22</x:v>
      </x:c>
      <x:c r="E7112" s="0" t="s">
        <x:v>23</x:v>
      </x:c>
      <x:c r="F7112" s="0" t="s">
        <x:v>20</x:v>
      </x:c>
      <x:c r="G7112" s="0" t="n">
        <x:v>150</x:v>
      </x:c>
      <x:c r="H7112" s="4" t="n">
        <x:v>51.15</x:v>
      </x:c>
      <x:c r="I7112" s="4" t="n">
        <x:v>150</x:v>
      </x:c>
      <x:c r="J7112" s="4" t="n">
        <x:v>0.341</x:v>
      </x:c>
      <x:c r="K7112" s="4">
        <x:f>I7112*J7112</x:f>
      </x:c>
      <x:c r="L7112" s="4" t="n">
        <x:v>194.762</x:v>
      </x:c>
      <x:c r="M7112" s="5">
        <x:f>J7112/3.277*100</x:f>
      </x:c>
      <x:c r="N7112" s="6">
        <x:f>M7112*L7112/100</x:f>
      </x:c>
      <x:c r="O7112" s="6">
        <x:f>H7112-N7112</x:f>
      </x:c>
    </x:row>
    <x:row r="7113" spans="1:25">
      <x:c r="A7113" s="0" t="s">
        <x:v>31</x:v>
      </x:c>
      <x:c r="B7113" s="0" t="n">
        <x:v>3686</x:v>
      </x:c>
      <x:c r="C7113" s="0" t="s">
        <x:v>21</x:v>
      </x:c>
      <x:c r="D7113" s="0" t="s">
        <x:v>28</x:v>
      </x:c>
      <x:c r="E7113" s="0" t="s">
        <x:v>19</x:v>
      </x:c>
      <x:c r="F7113" s="0" t="s">
        <x:v>26</x:v>
      </x:c>
      <x:c r="G7113" s="0" t="n">
        <x:v>150</x:v>
      </x:c>
      <x:c r="H7113" s="4" t="n">
        <x:v>39.007</x:v>
      </x:c>
      <x:c r="I7113" s="4" t="n">
        <x:v>150</x:v>
      </x:c>
      <x:c r="J7113" s="4" t="n">
        <x:v>0.26</x:v>
      </x:c>
      <x:c r="K7113" s="4">
        <x:f>I7113*J7113</x:f>
      </x:c>
      <x:c r="L7113" s="4" t="n">
        <x:v>194.762</x:v>
      </x:c>
      <x:c r="M7113" s="5">
        <x:f>J7113/3.277*100</x:f>
      </x:c>
      <x:c r="N7113" s="6">
        <x:f>M7113*L7113/100</x:f>
      </x:c>
      <x:c r="O7113" s="6">
        <x:f>H7113-N7113</x:f>
      </x:c>
    </x:row>
    <x:row r="7114" spans="1:25">
      <x:c r="A7114" s="0" t="s">
        <x:v>31</x:v>
      </x:c>
      <x:c r="B7114" s="0" t="n">
        <x:v>3686</x:v>
      </x:c>
      <x:c r="C7114" s="0" t="s">
        <x:v>21</x:v>
      </x:c>
      <x:c r="D7114" s="0" t="s">
        <x:v>28</x:v>
      </x:c>
      <x:c r="E7114" s="0" t="s">
        <x:v>23</x:v>
      </x:c>
      <x:c r="F7114" s="0" t="s">
        <x:v>26</x:v>
      </x:c>
      <x:c r="G7114" s="0" t="n">
        <x:v>150</x:v>
      </x:c>
      <x:c r="H7114" s="4" t="n">
        <x:v>227.999</x:v>
      </x:c>
      <x:c r="I7114" s="4" t="n">
        <x:v>150</x:v>
      </x:c>
      <x:c r="J7114" s="4" t="n">
        <x:v>1.52</x:v>
      </x:c>
      <x:c r="K7114" s="4">
        <x:f>I7114*J7114</x:f>
      </x:c>
      <x:c r="L7114" s="4" t="n">
        <x:v>194.762</x:v>
      </x:c>
      <x:c r="M7114" s="5">
        <x:f>J7114/3.277*100</x:f>
      </x:c>
      <x:c r="N7114" s="6">
        <x:f>M7114*L7114/100</x:f>
      </x:c>
      <x:c r="O7114" s="6">
        <x:f>H7114-N7114</x:f>
      </x:c>
    </x:row>
    <x:row r="7115" spans="1:25">
      <x:c r="A7115" s="0" t="s">
        <x:v>50</x:v>
      </x:c>
      <x:c r="B7115" s="0" t="n">
        <x:v>3687</x:v>
      </x:c>
      <x:c r="C7115" s="0" t="s">
        <x:v>21</x:v>
      </x:c>
      <x:c r="D7115" s="0" t="s">
        <x:v>22</x:v>
      </x:c>
      <x:c r="E7115" s="0" t="s">
        <x:v>23</x:v>
      </x:c>
      <x:c r="F7115" s="0" t="s">
        <x:v>20</x:v>
      </x:c>
      <x:c r="G7115" s="0" t="n">
        <x:v>150</x:v>
      </x:c>
      <x:c r="H7115" s="4" t="n">
        <x:v>51.15</x:v>
      </x:c>
      <x:c r="I7115" s="4" t="n">
        <x:v>150</x:v>
      </x:c>
      <x:c r="J7115" s="4" t="n">
        <x:v>0.341</x:v>
      </x:c>
      <x:c r="K7115" s="4">
        <x:f>I7115*J7115</x:f>
      </x:c>
      <x:c r="L7115" s="4" t="n">
        <x:v>340.122</x:v>
      </x:c>
      <x:c r="M7115" s="5">
        <x:f>J7115/2.988*100</x:f>
      </x:c>
      <x:c r="N7115" s="6">
        <x:f>M7115*L7115/100</x:f>
      </x:c>
      <x:c r="O7115" s="6">
        <x:f>H7115-N7115</x:f>
      </x:c>
    </x:row>
    <x:row r="7116" spans="1:25">
      <x:c r="A7116" s="0" t="s">
        <x:v>50</x:v>
      </x:c>
      <x:c r="B7116" s="0" t="n">
        <x:v>3687</x:v>
      </x:c>
      <x:c r="C7116" s="0" t="s">
        <x:v>21</x:v>
      </x:c>
      <x:c r="D7116" s="0" t="s">
        <x:v>22</x:v>
      </x:c>
      <x:c r="E7116" s="0" t="s">
        <x:v>23</x:v>
      </x:c>
      <x:c r="F7116" s="0" t="s">
        <x:v>20</x:v>
      </x:c>
      <x:c r="G7116" s="0" t="n">
        <x:v>150</x:v>
      </x:c>
      <x:c r="H7116" s="4" t="n">
        <x:v>43.384</x:v>
      </x:c>
      <x:c r="I7116" s="4" t="n">
        <x:v>150</x:v>
      </x:c>
      <x:c r="J7116" s="4" t="n">
        <x:v>0.289</x:v>
      </x:c>
      <x:c r="K7116" s="4">
        <x:f>I7116*J7116</x:f>
      </x:c>
      <x:c r="L7116" s="4" t="n">
        <x:v>340.122</x:v>
      </x:c>
      <x:c r="M7116" s="5">
        <x:f>J7116/2.988*100</x:f>
      </x:c>
      <x:c r="N7116" s="6">
        <x:f>M7116*L7116/100</x:f>
      </x:c>
      <x:c r="O7116" s="6">
        <x:f>H7116-N7116</x:f>
      </x:c>
    </x:row>
    <x:row r="7117" spans="1:25">
      <x:c r="A7117" s="0" t="s">
        <x:v>50</x:v>
      </x:c>
      <x:c r="B7117" s="0" t="n">
        <x:v>3687</x:v>
      </x:c>
      <x:c r="C7117" s="0" t="s">
        <x:v>21</x:v>
      </x:c>
      <x:c r="D7117" s="0" t="s">
        <x:v>22</x:v>
      </x:c>
      <x:c r="E7117" s="0" t="s">
        <x:v>23</x:v>
      </x:c>
      <x:c r="F7117" s="0" t="s">
        <x:v>20</x:v>
      </x:c>
      <x:c r="G7117" s="0" t="n">
        <x:v>150</x:v>
      </x:c>
      <x:c r="H7117" s="4" t="n">
        <x:v>43.384</x:v>
      </x:c>
      <x:c r="I7117" s="4" t="n">
        <x:v>150</x:v>
      </x:c>
      <x:c r="J7117" s="4" t="n">
        <x:v>0.289</x:v>
      </x:c>
      <x:c r="K7117" s="4">
        <x:f>I7117*J7117</x:f>
      </x:c>
      <x:c r="L7117" s="4" t="n">
        <x:v>340.122</x:v>
      </x:c>
      <x:c r="M7117" s="5">
        <x:f>J7117/2.988*100</x:f>
      </x:c>
      <x:c r="N7117" s="6">
        <x:f>M7117*L7117/100</x:f>
      </x:c>
      <x:c r="O7117" s="6">
        <x:f>H7117-N7117</x:f>
      </x:c>
    </x:row>
    <x:row r="7118" spans="1:25">
      <x:c r="A7118" s="0" t="s">
        <x:v>50</x:v>
      </x:c>
      <x:c r="B7118" s="0" t="n">
        <x:v>3687</x:v>
      </x:c>
      <x:c r="C7118" s="0" t="s">
        <x:v>21</x:v>
      </x:c>
      <x:c r="D7118" s="0" t="s">
        <x:v>22</x:v>
      </x:c>
      <x:c r="E7118" s="0" t="s">
        <x:v>23</x:v>
      </x:c>
      <x:c r="F7118" s="0" t="s">
        <x:v>20</x:v>
      </x:c>
      <x:c r="G7118" s="0" t="n">
        <x:v>150</x:v>
      </x:c>
      <x:c r="H7118" s="4" t="n">
        <x:v>43.384</x:v>
      </x:c>
      <x:c r="I7118" s="4" t="n">
        <x:v>150</x:v>
      </x:c>
      <x:c r="J7118" s="4" t="n">
        <x:v>0.289</x:v>
      </x:c>
      <x:c r="K7118" s="4">
        <x:f>I7118*J7118</x:f>
      </x:c>
      <x:c r="L7118" s="4" t="n">
        <x:v>340.122</x:v>
      </x:c>
      <x:c r="M7118" s="5">
        <x:f>J7118/2.988*100</x:f>
      </x:c>
      <x:c r="N7118" s="6">
        <x:f>M7118*L7118/100</x:f>
      </x:c>
      <x:c r="O7118" s="6">
        <x:f>H7118-N7118</x:f>
      </x:c>
    </x:row>
    <x:row r="7119" spans="1:25">
      <x:c r="A7119" s="0" t="s">
        <x:v>50</x:v>
      </x:c>
      <x:c r="B7119" s="0" t="n">
        <x:v>3687</x:v>
      </x:c>
      <x:c r="C7119" s="0" t="s">
        <x:v>21</x:v>
      </x:c>
      <x:c r="D7119" s="0" t="s">
        <x:v>28</x:v>
      </x:c>
      <x:c r="E7119" s="0" t="s">
        <x:v>19</x:v>
      </x:c>
      <x:c r="F7119" s="0" t="s">
        <x:v>26</x:v>
      </x:c>
      <x:c r="G7119" s="0" t="n">
        <x:v>150</x:v>
      </x:c>
      <x:c r="H7119" s="4" t="n">
        <x:v>39.005</x:v>
      </x:c>
      <x:c r="I7119" s="4" t="n">
        <x:v>150</x:v>
      </x:c>
      <x:c r="J7119" s="4" t="n">
        <x:v>0.26</x:v>
      </x:c>
      <x:c r="K7119" s="4">
        <x:f>I7119*J7119</x:f>
      </x:c>
      <x:c r="L7119" s="4" t="n">
        <x:v>340.122</x:v>
      </x:c>
      <x:c r="M7119" s="5">
        <x:f>J7119/2.988*100</x:f>
      </x:c>
      <x:c r="N7119" s="6">
        <x:f>M7119*L7119/100</x:f>
      </x:c>
      <x:c r="O7119" s="6">
        <x:f>H7119-N7119</x:f>
      </x:c>
    </x:row>
    <x:row r="7120" spans="1:25">
      <x:c r="A7120" s="0" t="s">
        <x:v>50</x:v>
      </x:c>
      <x:c r="B7120" s="0" t="n">
        <x:v>3687</x:v>
      </x:c>
      <x:c r="C7120" s="0" t="s">
        <x:v>21</x:v>
      </x:c>
      <x:c r="D7120" s="0" t="s">
        <x:v>28</x:v>
      </x:c>
      <x:c r="E7120" s="0" t="s">
        <x:v>23</x:v>
      </x:c>
      <x:c r="F7120" s="0" t="s">
        <x:v>26</x:v>
      </x:c>
      <x:c r="G7120" s="0" t="n">
        <x:v>150</x:v>
      </x:c>
      <x:c r="H7120" s="4" t="n">
        <x:v>227.999</x:v>
      </x:c>
      <x:c r="I7120" s="4" t="n">
        <x:v>150</x:v>
      </x:c>
      <x:c r="J7120" s="4" t="n">
        <x:v>1.52</x:v>
      </x:c>
      <x:c r="K7120" s="4">
        <x:f>I7120*J7120</x:f>
      </x:c>
      <x:c r="L7120" s="4" t="n">
        <x:v>340.122</x:v>
      </x:c>
      <x:c r="M7120" s="5">
        <x:f>J7120/2.988*100</x:f>
      </x:c>
      <x:c r="N7120" s="6">
        <x:f>M7120*L7120/100</x:f>
      </x:c>
      <x:c r="O7120" s="6">
        <x:f>H7120-N7120</x:f>
      </x:c>
    </x:row>
    <x:row r="7121" spans="1:25">
      <x:c r="A7121" s="0" t="s">
        <x:v>41</x:v>
      </x:c>
      <x:c r="B7121" s="0" t="n">
        <x:v>3688</x:v>
      </x:c>
      <x:c r="C7121" s="0" t="s">
        <x:v>21</x:v>
      </x:c>
      <x:c r="D7121" s="0" t="s">
        <x:v>42</x:v>
      </x:c>
      <x:c r="E7121" s="0" t="s">
        <x:v>44</x:v>
      </x:c>
      <x:c r="F7121" s="0" t="s">
        <x:v>20</x:v>
      </x:c>
      <x:c r="G7121" s="0" t="n">
        <x:v>100</x:v>
      </x:c>
      <x:c r="H7121" s="4" t="n">
        <x:v>30</x:v>
      </x:c>
      <x:c r="I7121" s="4" t="n">
        <x:v>100</x:v>
      </x:c>
      <x:c r="J7121" s="4" t="n">
        <x:v>0.3</x:v>
      </x:c>
      <x:c r="K7121" s="4">
        <x:f>I7121*J7121</x:f>
      </x:c>
      <x:c r="L7121" s="4" t="n">
        <x:v>52.005</x:v>
      </x:c>
      <x:c r="M7121" s="5">
        <x:f>J7121/3.83*100</x:f>
      </x:c>
      <x:c r="N7121" s="6">
        <x:f>M7121*L7121/100</x:f>
      </x:c>
      <x:c r="O7121" s="6">
        <x:f>H7121-N7121</x:f>
      </x:c>
    </x:row>
    <x:row r="7122" spans="1:25">
      <x:c r="A7122" s="0" t="s">
        <x:v>41</x:v>
      </x:c>
      <x:c r="B7122" s="0" t="n">
        <x:v>3688</x:v>
      </x:c>
      <x:c r="C7122" s="0" t="s">
        <x:v>21</x:v>
      </x:c>
      <x:c r="D7122" s="0" t="s">
        <x:v>42</x:v>
      </x:c>
      <x:c r="E7122" s="0" t="s">
        <x:v>43</x:v>
      </x:c>
      <x:c r="F7122" s="0" t="s">
        <x:v>20</x:v>
      </x:c>
      <x:c r="G7122" s="0" t="n">
        <x:v>100</x:v>
      </x:c>
      <x:c r="H7122" s="4" t="n">
        <x:v>30</x:v>
      </x:c>
      <x:c r="I7122" s="4" t="n">
        <x:v>100</x:v>
      </x:c>
      <x:c r="J7122" s="4" t="n">
        <x:v>0.3</x:v>
      </x:c>
      <x:c r="K7122" s="4">
        <x:f>I7122*J7122</x:f>
      </x:c>
      <x:c r="L7122" s="4" t="n">
        <x:v>52.005</x:v>
      </x:c>
      <x:c r="M7122" s="5">
        <x:f>J7122/3.83*100</x:f>
      </x:c>
      <x:c r="N7122" s="6">
        <x:f>M7122*L7122/100</x:f>
      </x:c>
      <x:c r="O7122" s="6">
        <x:f>H7122-N7122</x:f>
      </x:c>
    </x:row>
    <x:row r="7123" spans="1:25">
      <x:c r="A7123" s="0" t="s">
        <x:v>41</x:v>
      </x:c>
      <x:c r="B7123" s="0" t="n">
        <x:v>3688</x:v>
      </x:c>
      <x:c r="C7123" s="0" t="s">
        <x:v>21</x:v>
      </x:c>
      <x:c r="D7123" s="0" t="s">
        <x:v>33</x:v>
      </x:c>
      <x:c r="E7123" s="0" t="s">
        <x:v>45</x:v>
      </x:c>
      <x:c r="F7123" s="0" t="s">
        <x:v>26</x:v>
      </x:c>
      <x:c r="G7123" s="0" t="n">
        <x:v>100</x:v>
      </x:c>
      <x:c r="H7123" s="4" t="n">
        <x:v>148</x:v>
      </x:c>
      <x:c r="I7123" s="4" t="n">
        <x:v>100</x:v>
      </x:c>
      <x:c r="J7123" s="4" t="n">
        <x:v>1.48</x:v>
      </x:c>
      <x:c r="K7123" s="4">
        <x:f>I7123*J7123</x:f>
      </x:c>
      <x:c r="L7123" s="4" t="n">
        <x:v>52.005</x:v>
      </x:c>
      <x:c r="M7123" s="5">
        <x:f>J7123/3.83*100</x:f>
      </x:c>
      <x:c r="N7123" s="6">
        <x:f>M7123*L7123/100</x:f>
      </x:c>
      <x:c r="O7123" s="6">
        <x:f>H7123-N7123</x:f>
      </x:c>
    </x:row>
    <x:row r="7124" spans="1:25">
      <x:c r="A7124" s="0" t="s">
        <x:v>41</x:v>
      </x:c>
      <x:c r="B7124" s="0" t="n">
        <x:v>3688</x:v>
      </x:c>
      <x:c r="C7124" s="0" t="s">
        <x:v>21</x:v>
      </x:c>
      <x:c r="D7124" s="0" t="s">
        <x:v>150</x:v>
      </x:c>
      <x:c r="E7124" s="0" t="s">
        <x:v>46</x:v>
      </x:c>
      <x:c r="F7124" s="0" t="s">
        <x:v>26</x:v>
      </x:c>
      <x:c r="G7124" s="0" t="n">
        <x:v>100</x:v>
      </x:c>
      <x:c r="H7124" s="4" t="n">
        <x:v>175.002</x:v>
      </x:c>
      <x:c r="I7124" s="4" t="n">
        <x:v>100</x:v>
      </x:c>
      <x:c r="J7124" s="4" t="n">
        <x:v>1.75</x:v>
      </x:c>
      <x:c r="K7124" s="4">
        <x:f>I7124*J7124</x:f>
      </x:c>
      <x:c r="L7124" s="4" t="n">
        <x:v>52.005</x:v>
      </x:c>
      <x:c r="M7124" s="5">
        <x:f>J7124/3.83*100</x:f>
      </x:c>
      <x:c r="N7124" s="6">
        <x:f>M7124*L7124/100</x:f>
      </x:c>
      <x:c r="O7124" s="6">
        <x:f>H7124-N7124</x:f>
      </x:c>
    </x:row>
    <x:row r="7125" spans="1:25">
      <x:c r="A7125" s="0" t="s">
        <x:v>68</x:v>
      </x:c>
      <x:c r="B7125" s="0" t="n">
        <x:v>3699</x:v>
      </x:c>
      <x:c r="C7125" s="0" t="s">
        <x:v>21</x:v>
      </x:c>
      <x:c r="D7125" s="0" t="s">
        <x:v>22</x:v>
      </x:c>
      <x:c r="E7125" s="0" t="s">
        <x:v>23</x:v>
      </x:c>
      <x:c r="F7125" s="0" t="s">
        <x:v>20</x:v>
      </x:c>
      <x:c r="G7125" s="0" t="n">
        <x:v>150</x:v>
      </x:c>
      <x:c r="H7125" s="4" t="n">
        <x:v>51.15</x:v>
      </x:c>
      <x:c r="I7125" s="4" t="n">
        <x:v>150</x:v>
      </x:c>
      <x:c r="J7125" s="4" t="n">
        <x:v>0.341</x:v>
      </x:c>
      <x:c r="K7125" s="4">
        <x:f>I7125*J7125</x:f>
      </x:c>
      <x:c r="L7125" s="4" t="n">
        <x:v>328.509</x:v>
      </x:c>
      <x:c r="M7125" s="5">
        <x:f>J7125/2.988*100</x:f>
      </x:c>
      <x:c r="N7125" s="6">
        <x:f>M7125*L7125/100</x:f>
      </x:c>
      <x:c r="O7125" s="6">
        <x:f>H7125-N7125</x:f>
      </x:c>
    </x:row>
    <x:row r="7126" spans="1:25">
      <x:c r="A7126" s="0" t="s">
        <x:v>68</x:v>
      </x:c>
      <x:c r="B7126" s="0" t="n">
        <x:v>3699</x:v>
      </x:c>
      <x:c r="C7126" s="0" t="s">
        <x:v>21</x:v>
      </x:c>
      <x:c r="D7126" s="0" t="s">
        <x:v>22</x:v>
      </x:c>
      <x:c r="E7126" s="0" t="s">
        <x:v>23</x:v>
      </x:c>
      <x:c r="F7126" s="0" t="s">
        <x:v>20</x:v>
      </x:c>
      <x:c r="G7126" s="0" t="n">
        <x:v>150</x:v>
      </x:c>
      <x:c r="H7126" s="4" t="n">
        <x:v>43.384</x:v>
      </x:c>
      <x:c r="I7126" s="4" t="n">
        <x:v>150</x:v>
      </x:c>
      <x:c r="J7126" s="4" t="n">
        <x:v>0.289</x:v>
      </x:c>
      <x:c r="K7126" s="4">
        <x:f>I7126*J7126</x:f>
      </x:c>
      <x:c r="L7126" s="4" t="n">
        <x:v>328.509</x:v>
      </x:c>
      <x:c r="M7126" s="5">
        <x:f>J7126/2.988*100</x:f>
      </x:c>
      <x:c r="N7126" s="6">
        <x:f>M7126*L7126/100</x:f>
      </x:c>
      <x:c r="O7126" s="6">
        <x:f>H7126-N7126</x:f>
      </x:c>
    </x:row>
    <x:row r="7127" spans="1:25">
      <x:c r="A7127" s="0" t="s">
        <x:v>68</x:v>
      </x:c>
      <x:c r="B7127" s="0" t="n">
        <x:v>3699</x:v>
      </x:c>
      <x:c r="C7127" s="0" t="s">
        <x:v>21</x:v>
      </x:c>
      <x:c r="D7127" s="0" t="s">
        <x:v>22</x:v>
      </x:c>
      <x:c r="E7127" s="0" t="s">
        <x:v>23</x:v>
      </x:c>
      <x:c r="F7127" s="0" t="s">
        <x:v>20</x:v>
      </x:c>
      <x:c r="G7127" s="0" t="n">
        <x:v>150</x:v>
      </x:c>
      <x:c r="H7127" s="4" t="n">
        <x:v>43.384</x:v>
      </x:c>
      <x:c r="I7127" s="4" t="n">
        <x:v>150</x:v>
      </x:c>
      <x:c r="J7127" s="4" t="n">
        <x:v>0.289</x:v>
      </x:c>
      <x:c r="K7127" s="4">
        <x:f>I7127*J7127</x:f>
      </x:c>
      <x:c r="L7127" s="4" t="n">
        <x:v>328.509</x:v>
      </x:c>
      <x:c r="M7127" s="5">
        <x:f>J7127/2.988*100</x:f>
      </x:c>
      <x:c r="N7127" s="6">
        <x:f>M7127*L7127/100</x:f>
      </x:c>
      <x:c r="O7127" s="6">
        <x:f>H7127-N7127</x:f>
      </x:c>
    </x:row>
    <x:row r="7128" spans="1:25">
      <x:c r="A7128" s="0" t="s">
        <x:v>68</x:v>
      </x:c>
      <x:c r="B7128" s="0" t="n">
        <x:v>3699</x:v>
      </x:c>
      <x:c r="C7128" s="0" t="s">
        <x:v>21</x:v>
      </x:c>
      <x:c r="D7128" s="0" t="s">
        <x:v>22</x:v>
      </x:c>
      <x:c r="E7128" s="0" t="s">
        <x:v>23</x:v>
      </x:c>
      <x:c r="F7128" s="0" t="s">
        <x:v>20</x:v>
      </x:c>
      <x:c r="G7128" s="0" t="n">
        <x:v>150</x:v>
      </x:c>
      <x:c r="H7128" s="4" t="n">
        <x:v>43.384</x:v>
      </x:c>
      <x:c r="I7128" s="4" t="n">
        <x:v>150</x:v>
      </x:c>
      <x:c r="J7128" s="4" t="n">
        <x:v>0.289</x:v>
      </x:c>
      <x:c r="K7128" s="4">
        <x:f>I7128*J7128</x:f>
      </x:c>
      <x:c r="L7128" s="4" t="n">
        <x:v>328.509</x:v>
      </x:c>
      <x:c r="M7128" s="5">
        <x:f>J7128/2.988*100</x:f>
      </x:c>
      <x:c r="N7128" s="6">
        <x:f>M7128*L7128/100</x:f>
      </x:c>
      <x:c r="O7128" s="6">
        <x:f>H7128-N7128</x:f>
      </x:c>
    </x:row>
    <x:row r="7129" spans="1:25">
      <x:c r="A7129" s="0" t="s">
        <x:v>68</x:v>
      </x:c>
      <x:c r="B7129" s="0" t="n">
        <x:v>3699</x:v>
      </x:c>
      <x:c r="C7129" s="0" t="s">
        <x:v>21</x:v>
      </x:c>
      <x:c r="D7129" s="0" t="s">
        <x:v>28</x:v>
      </x:c>
      <x:c r="E7129" s="0" t="s">
        <x:v>19</x:v>
      </x:c>
      <x:c r="F7129" s="0" t="s">
        <x:v>26</x:v>
      </x:c>
      <x:c r="G7129" s="0" t="n">
        <x:v>150</x:v>
      </x:c>
      <x:c r="H7129" s="4" t="n">
        <x:v>39.283</x:v>
      </x:c>
      <x:c r="I7129" s="4" t="n">
        <x:v>150</x:v>
      </x:c>
      <x:c r="J7129" s="4" t="n">
        <x:v>0.26</x:v>
      </x:c>
      <x:c r="K7129" s="4">
        <x:f>I7129*J7129</x:f>
      </x:c>
      <x:c r="L7129" s="4" t="n">
        <x:v>328.509</x:v>
      </x:c>
      <x:c r="M7129" s="5">
        <x:f>J7129/2.988*100</x:f>
      </x:c>
      <x:c r="N7129" s="6">
        <x:f>M7129*L7129/100</x:f>
      </x:c>
      <x:c r="O7129" s="6">
        <x:f>H7129-N7129</x:f>
      </x:c>
    </x:row>
    <x:row r="7130" spans="1:25">
      <x:c r="A7130" s="0" t="s">
        <x:v>68</x:v>
      </x:c>
      <x:c r="B7130" s="0" t="n">
        <x:v>3699</x:v>
      </x:c>
      <x:c r="C7130" s="0" t="s">
        <x:v>21</x:v>
      </x:c>
      <x:c r="D7130" s="0" t="s">
        <x:v>28</x:v>
      </x:c>
      <x:c r="E7130" s="0" t="s">
        <x:v>23</x:v>
      </x:c>
      <x:c r="F7130" s="0" t="s">
        <x:v>26</x:v>
      </x:c>
      <x:c r="G7130" s="0" t="n">
        <x:v>150</x:v>
      </x:c>
      <x:c r="H7130" s="4" t="n">
        <x:v>227.999</x:v>
      </x:c>
      <x:c r="I7130" s="4" t="n">
        <x:v>150</x:v>
      </x:c>
      <x:c r="J7130" s="4" t="n">
        <x:v>1.52</x:v>
      </x:c>
      <x:c r="K7130" s="4">
        <x:f>I7130*J7130</x:f>
      </x:c>
      <x:c r="L7130" s="4" t="n">
        <x:v>328.509</x:v>
      </x:c>
      <x:c r="M7130" s="5">
        <x:f>J7130/2.988*100</x:f>
      </x:c>
      <x:c r="N7130" s="6">
        <x:f>M7130*L7130/100</x:f>
      </x:c>
      <x:c r="O7130" s="6">
        <x:f>H7130-N7130</x:f>
      </x:c>
    </x:row>
    <x:row r="7131" spans="1:25">
      <x:c r="A7131" s="0" t="s">
        <x:v>110</x:v>
      </x:c>
      <x:c r="B7131" s="0" t="n">
        <x:v>3700</x:v>
      </x:c>
      <x:c r="C7131" s="0" t="s">
        <x:v>21</x:v>
      </x:c>
      <x:c r="D7131" s="0" t="s">
        <x:v>22</x:v>
      </x:c>
      <x:c r="E7131" s="0" t="s">
        <x:v>23</x:v>
      </x:c>
      <x:c r="F7131" s="0" t="s">
        <x:v>20</x:v>
      </x:c>
      <x:c r="G7131" s="0" t="n">
        <x:v>150</x:v>
      </x:c>
      <x:c r="H7131" s="4" t="n">
        <x:v>43.384</x:v>
      </x:c>
      <x:c r="I7131" s="4" t="n">
        <x:v>150</x:v>
      </x:c>
      <x:c r="J7131" s="4" t="n">
        <x:v>0.289</x:v>
      </x:c>
      <x:c r="K7131" s="4">
        <x:f>I7131*J7131</x:f>
      </x:c>
      <x:c r="L7131" s="4" t="n">
        <x:v>328.706</x:v>
      </x:c>
      <x:c r="M7131" s="5">
        <x:f>J7131/2.988*100</x:f>
      </x:c>
      <x:c r="N7131" s="6">
        <x:f>M7131*L7131/100</x:f>
      </x:c>
      <x:c r="O7131" s="6">
        <x:f>H7131-N7131</x:f>
      </x:c>
    </x:row>
    <x:row r="7132" spans="1:25">
      <x:c r="A7132" s="0" t="s">
        <x:v>110</x:v>
      </x:c>
      <x:c r="B7132" s="0" t="n">
        <x:v>3700</x:v>
      </x:c>
      <x:c r="C7132" s="0" t="s">
        <x:v>21</x:v>
      </x:c>
      <x:c r="D7132" s="0" t="s">
        <x:v>22</x:v>
      </x:c>
      <x:c r="E7132" s="0" t="s">
        <x:v>23</x:v>
      </x:c>
      <x:c r="F7132" s="0" t="s">
        <x:v>20</x:v>
      </x:c>
      <x:c r="G7132" s="0" t="n">
        <x:v>150</x:v>
      </x:c>
      <x:c r="H7132" s="4" t="n">
        <x:v>43.384</x:v>
      </x:c>
      <x:c r="I7132" s="4" t="n">
        <x:v>150</x:v>
      </x:c>
      <x:c r="J7132" s="4" t="n">
        <x:v>0.289</x:v>
      </x:c>
      <x:c r="K7132" s="4">
        <x:f>I7132*J7132</x:f>
      </x:c>
      <x:c r="L7132" s="4" t="n">
        <x:v>328.706</x:v>
      </x:c>
      <x:c r="M7132" s="5">
        <x:f>J7132/2.988*100</x:f>
      </x:c>
      <x:c r="N7132" s="6">
        <x:f>M7132*L7132/100</x:f>
      </x:c>
      <x:c r="O7132" s="6">
        <x:f>H7132-N7132</x:f>
      </x:c>
    </x:row>
    <x:row r="7133" spans="1:25">
      <x:c r="A7133" s="0" t="s">
        <x:v>110</x:v>
      </x:c>
      <x:c r="B7133" s="0" t="n">
        <x:v>3700</x:v>
      </x:c>
      <x:c r="C7133" s="0" t="s">
        <x:v>21</x:v>
      </x:c>
      <x:c r="D7133" s="0" t="s">
        <x:v>22</x:v>
      </x:c>
      <x:c r="E7133" s="0" t="s">
        <x:v>23</x:v>
      </x:c>
      <x:c r="F7133" s="0" t="s">
        <x:v>20</x:v>
      </x:c>
      <x:c r="G7133" s="0" t="n">
        <x:v>150</x:v>
      </x:c>
      <x:c r="H7133" s="4" t="n">
        <x:v>43.384</x:v>
      </x:c>
      <x:c r="I7133" s="4" t="n">
        <x:v>150</x:v>
      </x:c>
      <x:c r="J7133" s="4" t="n">
        <x:v>0.289</x:v>
      </x:c>
      <x:c r="K7133" s="4">
        <x:f>I7133*J7133</x:f>
      </x:c>
      <x:c r="L7133" s="4" t="n">
        <x:v>328.706</x:v>
      </x:c>
      <x:c r="M7133" s="5">
        <x:f>J7133/2.988*100</x:f>
      </x:c>
      <x:c r="N7133" s="6">
        <x:f>M7133*L7133/100</x:f>
      </x:c>
      <x:c r="O7133" s="6">
        <x:f>H7133-N7133</x:f>
      </x:c>
    </x:row>
    <x:row r="7134" spans="1:25">
      <x:c r="A7134" s="0" t="s">
        <x:v>110</x:v>
      </x:c>
      <x:c r="B7134" s="0" t="n">
        <x:v>3700</x:v>
      </x:c>
      <x:c r="C7134" s="0" t="s">
        <x:v>21</x:v>
      </x:c>
      <x:c r="D7134" s="0" t="s">
        <x:v>22</x:v>
      </x:c>
      <x:c r="E7134" s="0" t="s">
        <x:v>23</x:v>
      </x:c>
      <x:c r="F7134" s="0" t="s">
        <x:v>20</x:v>
      </x:c>
      <x:c r="G7134" s="0" t="n">
        <x:v>150</x:v>
      </x:c>
      <x:c r="H7134" s="4" t="n">
        <x:v>51.15</x:v>
      </x:c>
      <x:c r="I7134" s="4" t="n">
        <x:v>150</x:v>
      </x:c>
      <x:c r="J7134" s="4" t="n">
        <x:v>0.341</x:v>
      </x:c>
      <x:c r="K7134" s="4">
        <x:f>I7134*J7134</x:f>
      </x:c>
      <x:c r="L7134" s="4" t="n">
        <x:v>328.706</x:v>
      </x:c>
      <x:c r="M7134" s="5">
        <x:f>J7134/2.988*100</x:f>
      </x:c>
      <x:c r="N7134" s="6">
        <x:f>M7134*L7134/100</x:f>
      </x:c>
      <x:c r="O7134" s="6">
        <x:f>H7134-N7134</x:f>
      </x:c>
    </x:row>
    <x:row r="7135" spans="1:25">
      <x:c r="A7135" s="0" t="s">
        <x:v>110</x:v>
      </x:c>
      <x:c r="B7135" s="0" t="n">
        <x:v>3700</x:v>
      </x:c>
      <x:c r="C7135" s="0" t="s">
        <x:v>21</x:v>
      </x:c>
      <x:c r="D7135" s="0" t="s">
        <x:v>28</x:v>
      </x:c>
      <x:c r="E7135" s="0" t="s">
        <x:v>19</x:v>
      </x:c>
      <x:c r="F7135" s="0" t="s">
        <x:v>26</x:v>
      </x:c>
      <x:c r="G7135" s="0" t="n">
        <x:v>150</x:v>
      </x:c>
      <x:c r="H7135" s="4" t="n">
        <x:v>39.005</x:v>
      </x:c>
      <x:c r="I7135" s="4" t="n">
        <x:v>150</x:v>
      </x:c>
      <x:c r="J7135" s="4" t="n">
        <x:v>0.26</x:v>
      </x:c>
      <x:c r="K7135" s="4">
        <x:f>I7135*J7135</x:f>
      </x:c>
      <x:c r="L7135" s="4" t="n">
        <x:v>328.706</x:v>
      </x:c>
      <x:c r="M7135" s="5">
        <x:f>J7135/2.988*100</x:f>
      </x:c>
      <x:c r="N7135" s="6">
        <x:f>M7135*L7135/100</x:f>
      </x:c>
      <x:c r="O7135" s="6">
        <x:f>H7135-N7135</x:f>
      </x:c>
    </x:row>
    <x:row r="7136" spans="1:25">
      <x:c r="A7136" s="0" t="s">
        <x:v>110</x:v>
      </x:c>
      <x:c r="B7136" s="0" t="n">
        <x:v>3700</x:v>
      </x:c>
      <x:c r="C7136" s="0" t="s">
        <x:v>21</x:v>
      </x:c>
      <x:c r="D7136" s="0" t="s">
        <x:v>28</x:v>
      </x:c>
      <x:c r="E7136" s="0" t="s">
        <x:v>23</x:v>
      </x:c>
      <x:c r="F7136" s="0" t="s">
        <x:v>26</x:v>
      </x:c>
      <x:c r="G7136" s="0" t="n">
        <x:v>150</x:v>
      </x:c>
      <x:c r="H7136" s="4" t="n">
        <x:v>227.999</x:v>
      </x:c>
      <x:c r="I7136" s="4" t="n">
        <x:v>150</x:v>
      </x:c>
      <x:c r="J7136" s="4" t="n">
        <x:v>1.52</x:v>
      </x:c>
      <x:c r="K7136" s="4">
        <x:f>I7136*J7136</x:f>
      </x:c>
      <x:c r="L7136" s="4" t="n">
        <x:v>328.706</x:v>
      </x:c>
      <x:c r="M7136" s="5">
        <x:f>J7136/2.988*100</x:f>
      </x:c>
      <x:c r="N7136" s="6">
        <x:f>M7136*L7136/100</x:f>
      </x:c>
      <x:c r="O7136" s="6">
        <x:f>H7136-N7136</x:f>
      </x:c>
    </x:row>
    <x:row r="7137" spans="1:25">
      <x:c r="A7137" s="0" t="s">
        <x:v>65</x:v>
      </x:c>
      <x:c r="B7137" s="0" t="n">
        <x:v>3701</x:v>
      </x:c>
      <x:c r="C7137" s="0" t="s">
        <x:v>21</x:v>
      </x:c>
      <x:c r="D7137" s="0" t="s">
        <x:v>22</x:v>
      </x:c>
      <x:c r="E7137" s="0" t="s">
        <x:v>23</x:v>
      </x:c>
      <x:c r="F7137" s="0" t="s">
        <x:v>20</x:v>
      </x:c>
      <x:c r="G7137" s="0" t="n">
        <x:v>150</x:v>
      </x:c>
      <x:c r="H7137" s="4" t="n">
        <x:v>43.384</x:v>
      </x:c>
      <x:c r="I7137" s="4" t="n">
        <x:v>150</x:v>
      </x:c>
      <x:c r="J7137" s="4" t="n">
        <x:v>0.289</x:v>
      </x:c>
      <x:c r="K7137" s="4">
        <x:f>I7137*J7137</x:f>
      </x:c>
      <x:c r="L7137" s="4" t="n">
        <x:v>319.71</x:v>
      </x:c>
      <x:c r="M7137" s="5">
        <x:f>J7137/2.988*100</x:f>
      </x:c>
      <x:c r="N7137" s="6">
        <x:f>M7137*L7137/100</x:f>
      </x:c>
      <x:c r="O7137" s="6">
        <x:f>H7137-N7137</x:f>
      </x:c>
    </x:row>
    <x:row r="7138" spans="1:25">
      <x:c r="A7138" s="0" t="s">
        <x:v>65</x:v>
      </x:c>
      <x:c r="B7138" s="0" t="n">
        <x:v>3701</x:v>
      </x:c>
      <x:c r="C7138" s="0" t="s">
        <x:v>21</x:v>
      </x:c>
      <x:c r="D7138" s="0" t="s">
        <x:v>22</x:v>
      </x:c>
      <x:c r="E7138" s="0" t="s">
        <x:v>23</x:v>
      </x:c>
      <x:c r="F7138" s="0" t="s">
        <x:v>20</x:v>
      </x:c>
      <x:c r="G7138" s="0" t="n">
        <x:v>150</x:v>
      </x:c>
      <x:c r="H7138" s="4" t="n">
        <x:v>43.384</x:v>
      </x:c>
      <x:c r="I7138" s="4" t="n">
        <x:v>150</x:v>
      </x:c>
      <x:c r="J7138" s="4" t="n">
        <x:v>0.289</x:v>
      </x:c>
      <x:c r="K7138" s="4">
        <x:f>I7138*J7138</x:f>
      </x:c>
      <x:c r="L7138" s="4" t="n">
        <x:v>319.71</x:v>
      </x:c>
      <x:c r="M7138" s="5">
        <x:f>J7138/2.988*100</x:f>
      </x:c>
      <x:c r="N7138" s="6">
        <x:f>M7138*L7138/100</x:f>
      </x:c>
      <x:c r="O7138" s="6">
        <x:f>H7138-N7138</x:f>
      </x:c>
    </x:row>
    <x:row r="7139" spans="1:25">
      <x:c r="A7139" s="0" t="s">
        <x:v>65</x:v>
      </x:c>
      <x:c r="B7139" s="0" t="n">
        <x:v>3701</x:v>
      </x:c>
      <x:c r="C7139" s="0" t="s">
        <x:v>21</x:v>
      </x:c>
      <x:c r="D7139" s="0" t="s">
        <x:v>22</x:v>
      </x:c>
      <x:c r="E7139" s="0" t="s">
        <x:v>23</x:v>
      </x:c>
      <x:c r="F7139" s="0" t="s">
        <x:v>20</x:v>
      </x:c>
      <x:c r="G7139" s="0" t="n">
        <x:v>150</x:v>
      </x:c>
      <x:c r="H7139" s="4" t="n">
        <x:v>43.384</x:v>
      </x:c>
      <x:c r="I7139" s="4" t="n">
        <x:v>150</x:v>
      </x:c>
      <x:c r="J7139" s="4" t="n">
        <x:v>0.289</x:v>
      </x:c>
      <x:c r="K7139" s="4">
        <x:f>I7139*J7139</x:f>
      </x:c>
      <x:c r="L7139" s="4" t="n">
        <x:v>319.71</x:v>
      </x:c>
      <x:c r="M7139" s="5">
        <x:f>J7139/2.988*100</x:f>
      </x:c>
      <x:c r="N7139" s="6">
        <x:f>M7139*L7139/100</x:f>
      </x:c>
      <x:c r="O7139" s="6">
        <x:f>H7139-N7139</x:f>
      </x:c>
    </x:row>
    <x:row r="7140" spans="1:25">
      <x:c r="A7140" s="0" t="s">
        <x:v>65</x:v>
      </x:c>
      <x:c r="B7140" s="0" t="n">
        <x:v>3701</x:v>
      </x:c>
      <x:c r="C7140" s="0" t="s">
        <x:v>21</x:v>
      </x:c>
      <x:c r="D7140" s="0" t="s">
        <x:v>22</x:v>
      </x:c>
      <x:c r="E7140" s="0" t="s">
        <x:v>23</x:v>
      </x:c>
      <x:c r="F7140" s="0" t="s">
        <x:v>20</x:v>
      </x:c>
      <x:c r="G7140" s="0" t="n">
        <x:v>150</x:v>
      </x:c>
      <x:c r="H7140" s="4" t="n">
        <x:v>51.15</x:v>
      </x:c>
      <x:c r="I7140" s="4" t="n">
        <x:v>150</x:v>
      </x:c>
      <x:c r="J7140" s="4" t="n">
        <x:v>0.341</x:v>
      </x:c>
      <x:c r="K7140" s="4">
        <x:f>I7140*J7140</x:f>
      </x:c>
      <x:c r="L7140" s="4" t="n">
        <x:v>319.71</x:v>
      </x:c>
      <x:c r="M7140" s="5">
        <x:f>J7140/2.988*100</x:f>
      </x:c>
      <x:c r="N7140" s="6">
        <x:f>M7140*L7140/100</x:f>
      </x:c>
      <x:c r="O7140" s="6">
        <x:f>H7140-N7140</x:f>
      </x:c>
    </x:row>
    <x:row r="7141" spans="1:25">
      <x:c r="A7141" s="0" t="s">
        <x:v>65</x:v>
      </x:c>
      <x:c r="B7141" s="0" t="n">
        <x:v>3701</x:v>
      </x:c>
      <x:c r="C7141" s="0" t="s">
        <x:v>21</x:v>
      </x:c>
      <x:c r="D7141" s="0" t="s">
        <x:v>28</x:v>
      </x:c>
      <x:c r="E7141" s="0" t="s">
        <x:v>19</x:v>
      </x:c>
      <x:c r="F7141" s="0" t="s">
        <x:v>26</x:v>
      </x:c>
      <x:c r="G7141" s="0" t="n">
        <x:v>150</x:v>
      </x:c>
      <x:c r="H7141" s="4" t="n">
        <x:v>39.01</x:v>
      </x:c>
      <x:c r="I7141" s="4" t="n">
        <x:v>150</x:v>
      </x:c>
      <x:c r="J7141" s="4" t="n">
        <x:v>0.26</x:v>
      </x:c>
      <x:c r="K7141" s="4">
        <x:f>I7141*J7141</x:f>
      </x:c>
      <x:c r="L7141" s="4" t="n">
        <x:v>319.71</x:v>
      </x:c>
      <x:c r="M7141" s="5">
        <x:f>J7141/2.988*100</x:f>
      </x:c>
      <x:c r="N7141" s="6">
        <x:f>M7141*L7141/100</x:f>
      </x:c>
      <x:c r="O7141" s="6">
        <x:f>H7141-N7141</x:f>
      </x:c>
    </x:row>
    <x:row r="7142" spans="1:25">
      <x:c r="A7142" s="0" t="s">
        <x:v>65</x:v>
      </x:c>
      <x:c r="B7142" s="0" t="n">
        <x:v>3701</x:v>
      </x:c>
      <x:c r="C7142" s="0" t="s">
        <x:v>21</x:v>
      </x:c>
      <x:c r="D7142" s="0" t="s">
        <x:v>28</x:v>
      </x:c>
      <x:c r="E7142" s="0" t="s">
        <x:v>23</x:v>
      </x:c>
      <x:c r="F7142" s="0" t="s">
        <x:v>26</x:v>
      </x:c>
      <x:c r="G7142" s="0" t="n">
        <x:v>150</x:v>
      </x:c>
      <x:c r="H7142" s="4" t="n">
        <x:v>227.999</x:v>
      </x:c>
      <x:c r="I7142" s="4" t="n">
        <x:v>150</x:v>
      </x:c>
      <x:c r="J7142" s="4" t="n">
        <x:v>1.52</x:v>
      </x:c>
      <x:c r="K7142" s="4">
        <x:f>I7142*J7142</x:f>
      </x:c>
      <x:c r="L7142" s="4" t="n">
        <x:v>319.71</x:v>
      </x:c>
      <x:c r="M7142" s="5">
        <x:f>J7142/2.988*100</x:f>
      </x:c>
      <x:c r="N7142" s="6">
        <x:f>M7142*L7142/100</x:f>
      </x:c>
      <x:c r="O7142" s="6">
        <x:f>H7142-N7142</x:f>
      </x:c>
    </x:row>
    <x:row r="7143" spans="1:25">
      <x:c r="A7143" s="0" t="s">
        <x:v>83</x:v>
      </x:c>
      <x:c r="B7143" s="0" t="n">
        <x:v>3702</x:v>
      </x:c>
      <x:c r="C7143" s="0" t="s">
        <x:v>21</x:v>
      </x:c>
      <x:c r="D7143" s="0" t="s">
        <x:v>22</x:v>
      </x:c>
      <x:c r="E7143" s="0" t="s">
        <x:v>23</x:v>
      </x:c>
      <x:c r="F7143" s="0" t="s">
        <x:v>20</x:v>
      </x:c>
      <x:c r="G7143" s="0" t="n">
        <x:v>150</x:v>
      </x:c>
      <x:c r="H7143" s="4" t="n">
        <x:v>51.15</x:v>
      </x:c>
      <x:c r="I7143" s="4" t="n">
        <x:v>150</x:v>
      </x:c>
      <x:c r="J7143" s="4" t="n">
        <x:v>0.341</x:v>
      </x:c>
      <x:c r="K7143" s="4">
        <x:f>I7143*J7143</x:f>
      </x:c>
      <x:c r="L7143" s="4" t="n">
        <x:v>327.536</x:v>
      </x:c>
      <x:c r="M7143" s="5">
        <x:f>J7143/2.699*100</x:f>
      </x:c>
      <x:c r="N7143" s="6">
        <x:f>M7143*L7143/100</x:f>
      </x:c>
      <x:c r="O7143" s="6">
        <x:f>H7143-N7143</x:f>
      </x:c>
    </x:row>
    <x:row r="7144" spans="1:25">
      <x:c r="A7144" s="0" t="s">
        <x:v>83</x:v>
      </x:c>
      <x:c r="B7144" s="0" t="n">
        <x:v>3702</x:v>
      </x:c>
      <x:c r="C7144" s="0" t="s">
        <x:v>21</x:v>
      </x:c>
      <x:c r="D7144" s="0" t="s">
        <x:v>22</x:v>
      </x:c>
      <x:c r="E7144" s="0" t="s">
        <x:v>23</x:v>
      </x:c>
      <x:c r="F7144" s="0" t="s">
        <x:v>20</x:v>
      </x:c>
      <x:c r="G7144" s="0" t="n">
        <x:v>150</x:v>
      </x:c>
      <x:c r="H7144" s="4" t="n">
        <x:v>43.384</x:v>
      </x:c>
      <x:c r="I7144" s="4" t="n">
        <x:v>150</x:v>
      </x:c>
      <x:c r="J7144" s="4" t="n">
        <x:v>0.289</x:v>
      </x:c>
      <x:c r="K7144" s="4">
        <x:f>I7144*J7144</x:f>
      </x:c>
      <x:c r="L7144" s="4" t="n">
        <x:v>327.536</x:v>
      </x:c>
      <x:c r="M7144" s="5">
        <x:f>J7144/2.699*100</x:f>
      </x:c>
      <x:c r="N7144" s="6">
        <x:f>M7144*L7144/100</x:f>
      </x:c>
      <x:c r="O7144" s="6">
        <x:f>H7144-N7144</x:f>
      </x:c>
    </x:row>
    <x:row r="7145" spans="1:25">
      <x:c r="A7145" s="0" t="s">
        <x:v>83</x:v>
      </x:c>
      <x:c r="B7145" s="0" t="n">
        <x:v>3702</x:v>
      </x:c>
      <x:c r="C7145" s="0" t="s">
        <x:v>21</x:v>
      </x:c>
      <x:c r="D7145" s="0" t="s">
        <x:v>22</x:v>
      </x:c>
      <x:c r="E7145" s="0" t="s">
        <x:v>23</x:v>
      </x:c>
      <x:c r="F7145" s="0" t="s">
        <x:v>20</x:v>
      </x:c>
      <x:c r="G7145" s="0" t="n">
        <x:v>150</x:v>
      </x:c>
      <x:c r="H7145" s="4" t="n">
        <x:v>43.384</x:v>
      </x:c>
      <x:c r="I7145" s="4" t="n">
        <x:v>150</x:v>
      </x:c>
      <x:c r="J7145" s="4" t="n">
        <x:v>0.289</x:v>
      </x:c>
      <x:c r="K7145" s="4">
        <x:f>I7145*J7145</x:f>
      </x:c>
      <x:c r="L7145" s="4" t="n">
        <x:v>327.536</x:v>
      </x:c>
      <x:c r="M7145" s="5">
        <x:f>J7145/2.699*100</x:f>
      </x:c>
      <x:c r="N7145" s="6">
        <x:f>M7145*L7145/100</x:f>
      </x:c>
      <x:c r="O7145" s="6">
        <x:f>H7145-N7145</x:f>
      </x:c>
    </x:row>
    <x:row r="7146" spans="1:25">
      <x:c r="A7146" s="0" t="s">
        <x:v>83</x:v>
      </x:c>
      <x:c r="B7146" s="0" t="n">
        <x:v>3702</x:v>
      </x:c>
      <x:c r="C7146" s="0" t="s">
        <x:v>21</x:v>
      </x:c>
      <x:c r="D7146" s="0" t="s">
        <x:v>28</x:v>
      </x:c>
      <x:c r="E7146" s="0" t="s">
        <x:v>19</x:v>
      </x:c>
      <x:c r="F7146" s="0" t="s">
        <x:v>26</x:v>
      </x:c>
      <x:c r="G7146" s="0" t="n">
        <x:v>150</x:v>
      </x:c>
      <x:c r="H7146" s="4" t="n">
        <x:v>39.008</x:v>
      </x:c>
      <x:c r="I7146" s="4" t="n">
        <x:v>150</x:v>
      </x:c>
      <x:c r="J7146" s="4" t="n">
        <x:v>0.26</x:v>
      </x:c>
      <x:c r="K7146" s="4">
        <x:f>I7146*J7146</x:f>
      </x:c>
      <x:c r="L7146" s="4" t="n">
        <x:v>327.536</x:v>
      </x:c>
      <x:c r="M7146" s="5">
        <x:f>J7146/2.699*100</x:f>
      </x:c>
      <x:c r="N7146" s="6">
        <x:f>M7146*L7146/100</x:f>
      </x:c>
      <x:c r="O7146" s="6">
        <x:f>H7146-N7146</x:f>
      </x:c>
    </x:row>
    <x:row r="7147" spans="1:25">
      <x:c r="A7147" s="0" t="s">
        <x:v>83</x:v>
      </x:c>
      <x:c r="B7147" s="0" t="n">
        <x:v>3702</x:v>
      </x:c>
      <x:c r="C7147" s="0" t="s">
        <x:v>21</x:v>
      </x:c>
      <x:c r="D7147" s="0" t="s">
        <x:v>28</x:v>
      </x:c>
      <x:c r="E7147" s="0" t="s">
        <x:v>23</x:v>
      </x:c>
      <x:c r="F7147" s="0" t="s">
        <x:v>26</x:v>
      </x:c>
      <x:c r="G7147" s="0" t="n">
        <x:v>150</x:v>
      </x:c>
      <x:c r="H7147" s="4" t="n">
        <x:v>227.999</x:v>
      </x:c>
      <x:c r="I7147" s="4" t="n">
        <x:v>150</x:v>
      </x:c>
      <x:c r="J7147" s="4" t="n">
        <x:v>1.52</x:v>
      </x:c>
      <x:c r="K7147" s="4">
        <x:f>I7147*J7147</x:f>
      </x:c>
      <x:c r="L7147" s="4" t="n">
        <x:v>327.536</x:v>
      </x:c>
      <x:c r="M7147" s="5">
        <x:f>J7147/2.699*100</x:f>
      </x:c>
      <x:c r="N7147" s="6">
        <x:f>M7147*L7147/100</x:f>
      </x:c>
      <x:c r="O7147" s="6">
        <x:f>H7147-N7147</x:f>
      </x:c>
    </x:row>
    <x:row r="7148" spans="1:25">
      <x:c r="A7148" s="0" t="s">
        <x:v>88</x:v>
      </x:c>
      <x:c r="B7148" s="0" t="n">
        <x:v>3703</x:v>
      </x:c>
      <x:c r="C7148" s="0" t="s">
        <x:v>21</x:v>
      </x:c>
      <x:c r="D7148" s="0" t="s">
        <x:v>22</x:v>
      </x:c>
      <x:c r="E7148" s="0" t="s">
        <x:v>23</x:v>
      </x:c>
      <x:c r="F7148" s="0" t="s">
        <x:v>20</x:v>
      </x:c>
      <x:c r="G7148" s="0" t="n">
        <x:v>190</x:v>
      </x:c>
      <x:c r="H7148" s="4" t="n">
        <x:v>51.15</x:v>
      </x:c>
      <x:c r="I7148" s="4" t="n">
        <x:v>190</x:v>
      </x:c>
      <x:c r="J7148" s="4" t="n">
        <x:v>0.269</x:v>
      </x:c>
      <x:c r="K7148" s="4">
        <x:f>I7148*J7148</x:f>
      </x:c>
      <x:c r="L7148" s="4" t="n">
        <x:v>392.713</x:v>
      </x:c>
      <x:c r="M7148" s="5">
        <x:f>J7148/3.791*100</x:f>
      </x:c>
      <x:c r="N7148" s="6">
        <x:f>M7148*L7148/100</x:f>
      </x:c>
      <x:c r="O7148" s="6">
        <x:f>H7148-N7148</x:f>
      </x:c>
    </x:row>
    <x:row r="7149" spans="1:25">
      <x:c r="A7149" s="0" t="s">
        <x:v>88</x:v>
      </x:c>
      <x:c r="B7149" s="0" t="n">
        <x:v>3703</x:v>
      </x:c>
      <x:c r="C7149" s="0" t="s">
        <x:v>21</x:v>
      </x:c>
      <x:c r="D7149" s="0" t="s">
        <x:v>22</x:v>
      </x:c>
      <x:c r="E7149" s="0" t="s">
        <x:v>23</x:v>
      </x:c>
      <x:c r="F7149" s="0" t="s">
        <x:v>20</x:v>
      </x:c>
      <x:c r="G7149" s="0" t="n">
        <x:v>190</x:v>
      </x:c>
      <x:c r="H7149" s="4" t="n">
        <x:v>51.15</x:v>
      </x:c>
      <x:c r="I7149" s="4" t="n">
        <x:v>190</x:v>
      </x:c>
      <x:c r="J7149" s="4" t="n">
        <x:v>0.269</x:v>
      </x:c>
      <x:c r="K7149" s="4">
        <x:f>I7149*J7149</x:f>
      </x:c>
      <x:c r="L7149" s="4" t="n">
        <x:v>392.713</x:v>
      </x:c>
      <x:c r="M7149" s="5">
        <x:f>J7149/3.791*100</x:f>
      </x:c>
      <x:c r="N7149" s="6">
        <x:f>M7149*L7149/100</x:f>
      </x:c>
      <x:c r="O7149" s="6">
        <x:f>H7149-N7149</x:f>
      </x:c>
    </x:row>
    <x:row r="7150" spans="1:25">
      <x:c r="A7150" s="0" t="s">
        <x:v>88</x:v>
      </x:c>
      <x:c r="B7150" s="0" t="n">
        <x:v>3703</x:v>
      </x:c>
      <x:c r="C7150" s="0" t="s">
        <x:v>21</x:v>
      </x:c>
      <x:c r="D7150" s="0" t="s">
        <x:v>22</x:v>
      </x:c>
      <x:c r="E7150" s="0" t="s">
        <x:v>23</x:v>
      </x:c>
      <x:c r="F7150" s="0" t="s">
        <x:v>20</x:v>
      </x:c>
      <x:c r="G7150" s="0" t="n">
        <x:v>190</x:v>
      </x:c>
      <x:c r="H7150" s="4" t="n">
        <x:v>43.384</x:v>
      </x:c>
      <x:c r="I7150" s="4" t="n">
        <x:v>190</x:v>
      </x:c>
      <x:c r="J7150" s="4" t="n">
        <x:v>0.228</x:v>
      </x:c>
      <x:c r="K7150" s="4">
        <x:f>I7150*J7150</x:f>
      </x:c>
      <x:c r="L7150" s="4" t="n">
        <x:v>392.713</x:v>
      </x:c>
      <x:c r="M7150" s="5">
        <x:f>J7150/3.791*100</x:f>
      </x:c>
      <x:c r="N7150" s="6">
        <x:f>M7150*L7150/100</x:f>
      </x:c>
      <x:c r="O7150" s="6">
        <x:f>H7150-N7150</x:f>
      </x:c>
    </x:row>
    <x:row r="7151" spans="1:25">
      <x:c r="A7151" s="0" t="s">
        <x:v>88</x:v>
      </x:c>
      <x:c r="B7151" s="0" t="n">
        <x:v>3703</x:v>
      </x:c>
      <x:c r="C7151" s="0" t="s">
        <x:v>21</x:v>
      </x:c>
      <x:c r="D7151" s="0" t="s">
        <x:v>22</x:v>
      </x:c>
      <x:c r="E7151" s="0" t="s">
        <x:v>23</x:v>
      </x:c>
      <x:c r="F7151" s="0" t="s">
        <x:v>20</x:v>
      </x:c>
      <x:c r="G7151" s="0" t="n">
        <x:v>190</x:v>
      </x:c>
      <x:c r="H7151" s="4" t="n">
        <x:v>43.384</x:v>
      </x:c>
      <x:c r="I7151" s="4" t="n">
        <x:v>190</x:v>
      </x:c>
      <x:c r="J7151" s="4" t="n">
        <x:v>0.228</x:v>
      </x:c>
      <x:c r="K7151" s="4">
        <x:f>I7151*J7151</x:f>
      </x:c>
      <x:c r="L7151" s="4" t="n">
        <x:v>392.713</x:v>
      </x:c>
      <x:c r="M7151" s="5">
        <x:f>J7151/3.791*100</x:f>
      </x:c>
      <x:c r="N7151" s="6">
        <x:f>M7151*L7151/100</x:f>
      </x:c>
      <x:c r="O7151" s="6">
        <x:f>H7151-N7151</x:f>
      </x:c>
    </x:row>
    <x:row r="7152" spans="1:25">
      <x:c r="A7152" s="0" t="s">
        <x:v>88</x:v>
      </x:c>
      <x:c r="B7152" s="0" t="n">
        <x:v>3703</x:v>
      </x:c>
      <x:c r="C7152" s="0" t="s">
        <x:v>21</x:v>
      </x:c>
      <x:c r="D7152" s="0" t="s">
        <x:v>22</x:v>
      </x:c>
      <x:c r="E7152" s="0" t="s">
        <x:v>23</x:v>
      </x:c>
      <x:c r="F7152" s="0" t="s">
        <x:v>20</x:v>
      </x:c>
      <x:c r="G7152" s="0" t="n">
        <x:v>190</x:v>
      </x:c>
      <x:c r="H7152" s="4" t="n">
        <x:v>43.384</x:v>
      </x:c>
      <x:c r="I7152" s="4" t="n">
        <x:v>190</x:v>
      </x:c>
      <x:c r="J7152" s="4" t="n">
        <x:v>0.228</x:v>
      </x:c>
      <x:c r="K7152" s="4">
        <x:f>I7152*J7152</x:f>
      </x:c>
      <x:c r="L7152" s="4" t="n">
        <x:v>392.713</x:v>
      </x:c>
      <x:c r="M7152" s="5">
        <x:f>J7152/3.791*100</x:f>
      </x:c>
      <x:c r="N7152" s="6">
        <x:f>M7152*L7152/100</x:f>
      </x:c>
      <x:c r="O7152" s="6">
        <x:f>H7152-N7152</x:f>
      </x:c>
    </x:row>
    <x:row r="7153" spans="1:25">
      <x:c r="A7153" s="0" t="s">
        <x:v>88</x:v>
      </x:c>
      <x:c r="B7153" s="0" t="n">
        <x:v>3703</x:v>
      </x:c>
      <x:c r="C7153" s="0" t="s">
        <x:v>21</x:v>
      </x:c>
      <x:c r="D7153" s="0" t="s">
        <x:v>22</x:v>
      </x:c>
      <x:c r="E7153" s="0" t="s">
        <x:v>23</x:v>
      </x:c>
      <x:c r="F7153" s="0" t="s">
        <x:v>20</x:v>
      </x:c>
      <x:c r="G7153" s="0" t="n">
        <x:v>190</x:v>
      </x:c>
      <x:c r="H7153" s="4" t="n">
        <x:v>51.15</x:v>
      </x:c>
      <x:c r="I7153" s="4" t="n">
        <x:v>190</x:v>
      </x:c>
      <x:c r="J7153" s="4" t="n">
        <x:v>0.269</x:v>
      </x:c>
      <x:c r="K7153" s="4">
        <x:f>I7153*J7153</x:f>
      </x:c>
      <x:c r="L7153" s="4" t="n">
        <x:v>392.713</x:v>
      </x:c>
      <x:c r="M7153" s="5">
        <x:f>J7153/3.791*100</x:f>
      </x:c>
      <x:c r="N7153" s="6">
        <x:f>M7153*L7153/100</x:f>
      </x:c>
      <x:c r="O7153" s="6">
        <x:f>H7153-N7153</x:f>
      </x:c>
    </x:row>
    <x:row r="7154" spans="1:25">
      <x:c r="A7154" s="0" t="s">
        <x:v>88</x:v>
      </x:c>
      <x:c r="B7154" s="0" t="n">
        <x:v>3703</x:v>
      </x:c>
      <x:c r="C7154" s="0" t="s">
        <x:v>21</x:v>
      </x:c>
      <x:c r="D7154" s="0" t="s">
        <x:v>22</x:v>
      </x:c>
      <x:c r="E7154" s="0" t="s">
        <x:v>23</x:v>
      </x:c>
      <x:c r="F7154" s="0" t="s">
        <x:v>20</x:v>
      </x:c>
      <x:c r="G7154" s="0" t="n">
        <x:v>190</x:v>
      </x:c>
      <x:c r="H7154" s="4" t="n">
        <x:v>51.15</x:v>
      </x:c>
      <x:c r="I7154" s="4" t="n">
        <x:v>190</x:v>
      </x:c>
      <x:c r="J7154" s="4" t="n">
        <x:v>0.269</x:v>
      </x:c>
      <x:c r="K7154" s="4">
        <x:f>I7154*J7154</x:f>
      </x:c>
      <x:c r="L7154" s="4" t="n">
        <x:v>392.713</x:v>
      </x:c>
      <x:c r="M7154" s="5">
        <x:f>J7154/3.791*100</x:f>
      </x:c>
      <x:c r="N7154" s="6">
        <x:f>M7154*L7154/100</x:f>
      </x:c>
      <x:c r="O7154" s="6">
        <x:f>H7154-N7154</x:f>
      </x:c>
    </x:row>
    <x:row r="7155" spans="1:25">
      <x:c r="A7155" s="0" t="s">
        <x:v>88</x:v>
      </x:c>
      <x:c r="B7155" s="0" t="n">
        <x:v>3703</x:v>
      </x:c>
      <x:c r="C7155" s="0" t="s">
        <x:v>21</x:v>
      </x:c>
      <x:c r="D7155" s="0" t="s">
        <x:v>22</x:v>
      </x:c>
      <x:c r="E7155" s="0" t="s">
        <x:v>23</x:v>
      </x:c>
      <x:c r="F7155" s="0" t="s">
        <x:v>20</x:v>
      </x:c>
      <x:c r="G7155" s="0" t="n">
        <x:v>190</x:v>
      </x:c>
      <x:c r="H7155" s="4" t="n">
        <x:v>47.74</x:v>
      </x:c>
      <x:c r="I7155" s="4" t="n">
        <x:v>190</x:v>
      </x:c>
      <x:c r="J7155" s="4" t="n">
        <x:v>0.251</x:v>
      </x:c>
      <x:c r="K7155" s="4">
        <x:f>I7155*J7155</x:f>
      </x:c>
      <x:c r="L7155" s="4" t="n">
        <x:v>392.713</x:v>
      </x:c>
      <x:c r="M7155" s="5">
        <x:f>J7155/3.791*100</x:f>
      </x:c>
      <x:c r="N7155" s="6">
        <x:f>M7155*L7155/100</x:f>
      </x:c>
      <x:c r="O7155" s="6">
        <x:f>H7155-N7155</x:f>
      </x:c>
    </x:row>
    <x:row r="7156" spans="1:25">
      <x:c r="A7156" s="0" t="s">
        <x:v>88</x:v>
      </x:c>
      <x:c r="B7156" s="0" t="n">
        <x:v>3703</x:v>
      </x:c>
      <x:c r="C7156" s="0" t="s">
        <x:v>21</x:v>
      </x:c>
      <x:c r="D7156" s="0" t="s">
        <x:v>28</x:v>
      </x:c>
      <x:c r="E7156" s="0" t="s">
        <x:v>19</x:v>
      </x:c>
      <x:c r="F7156" s="0" t="s">
        <x:v>26</x:v>
      </x:c>
      <x:c r="G7156" s="0" t="n">
        <x:v>190</x:v>
      </x:c>
      <x:c r="H7156" s="4" t="n">
        <x:v>49.4</x:v>
      </x:c>
      <x:c r="I7156" s="4" t="n">
        <x:v>190</x:v>
      </x:c>
      <x:c r="J7156" s="4" t="n">
        <x:v>0.26</x:v>
      </x:c>
      <x:c r="K7156" s="4">
        <x:f>I7156*J7156</x:f>
      </x:c>
      <x:c r="L7156" s="4" t="n">
        <x:v>392.713</x:v>
      </x:c>
      <x:c r="M7156" s="5">
        <x:f>J7156/3.791*100</x:f>
      </x:c>
      <x:c r="N7156" s="6">
        <x:f>M7156*L7156/100</x:f>
      </x:c>
      <x:c r="O7156" s="6">
        <x:f>H7156-N7156</x:f>
      </x:c>
    </x:row>
    <x:row r="7157" spans="1:25">
      <x:c r="A7157" s="0" t="s">
        <x:v>88</x:v>
      </x:c>
      <x:c r="B7157" s="0" t="n">
        <x:v>3703</x:v>
      </x:c>
      <x:c r="C7157" s="0" t="s">
        <x:v>21</x:v>
      </x:c>
      <x:c r="D7157" s="0" t="s">
        <x:v>28</x:v>
      </x:c>
      <x:c r="E7157" s="0" t="s">
        <x:v>23</x:v>
      </x:c>
      <x:c r="F7157" s="0" t="s">
        <x:v>26</x:v>
      </x:c>
      <x:c r="G7157" s="0" t="n">
        <x:v>190</x:v>
      </x:c>
      <x:c r="H7157" s="4" t="n">
        <x:v>288.8</x:v>
      </x:c>
      <x:c r="I7157" s="4" t="n">
        <x:v>190</x:v>
      </x:c>
      <x:c r="J7157" s="4" t="n">
        <x:v>1.52</x:v>
      </x:c>
      <x:c r="K7157" s="4">
        <x:f>I7157*J7157</x:f>
      </x:c>
      <x:c r="L7157" s="4" t="n">
        <x:v>392.713</x:v>
      </x:c>
      <x:c r="M7157" s="5">
        <x:f>J7157/3.791*100</x:f>
      </x:c>
      <x:c r="N7157" s="6">
        <x:f>M7157*L7157/100</x:f>
      </x:c>
      <x:c r="O7157" s="6">
        <x:f>H7157-N7157</x:f>
      </x:c>
    </x:row>
    <x:row r="7158" spans="1:25">
      <x:c r="A7158" s="0" t="s">
        <x:v>112</x:v>
      </x:c>
      <x:c r="B7158" s="0" t="n">
        <x:v>3706</x:v>
      </x:c>
      <x:c r="C7158" s="0" t="s">
        <x:v>21</x:v>
      </x:c>
      <x:c r="D7158" s="0" t="s">
        <x:v>22</x:v>
      </x:c>
      <x:c r="E7158" s="0" t="s">
        <x:v>23</x:v>
      </x:c>
      <x:c r="F7158" s="0" t="s">
        <x:v>20</x:v>
      </x:c>
      <x:c r="G7158" s="0" t="n">
        <x:v>150</x:v>
      </x:c>
      <x:c r="H7158" s="4" t="n">
        <x:v>43.384</x:v>
      </x:c>
      <x:c r="I7158" s="4" t="n">
        <x:v>150</x:v>
      </x:c>
      <x:c r="J7158" s="4" t="n">
        <x:v>0.289</x:v>
      </x:c>
      <x:c r="K7158" s="4">
        <x:f>I7158*J7158</x:f>
      </x:c>
      <x:c r="L7158" s="4" t="n">
        <x:v>330.725</x:v>
      </x:c>
      <x:c r="M7158" s="5">
        <x:f>J7158/3.277*100</x:f>
      </x:c>
      <x:c r="N7158" s="6">
        <x:f>M7158*L7158/100</x:f>
      </x:c>
      <x:c r="O7158" s="6">
        <x:f>H7158-N7158</x:f>
      </x:c>
    </x:row>
    <x:row r="7159" spans="1:25">
      <x:c r="A7159" s="0" t="s">
        <x:v>112</x:v>
      </x:c>
      <x:c r="B7159" s="0" t="n">
        <x:v>3706</x:v>
      </x:c>
      <x:c r="C7159" s="0" t="s">
        <x:v>21</x:v>
      </x:c>
      <x:c r="D7159" s="0" t="s">
        <x:v>22</x:v>
      </x:c>
      <x:c r="E7159" s="0" t="s">
        <x:v>23</x:v>
      </x:c>
      <x:c r="F7159" s="0" t="s">
        <x:v>20</x:v>
      </x:c>
      <x:c r="G7159" s="0" t="n">
        <x:v>150</x:v>
      </x:c>
      <x:c r="H7159" s="4" t="n">
        <x:v>43.384</x:v>
      </x:c>
      <x:c r="I7159" s="4" t="n">
        <x:v>150</x:v>
      </x:c>
      <x:c r="J7159" s="4" t="n">
        <x:v>0.289</x:v>
      </x:c>
      <x:c r="K7159" s="4">
        <x:f>I7159*J7159</x:f>
      </x:c>
      <x:c r="L7159" s="4" t="n">
        <x:v>330.725</x:v>
      </x:c>
      <x:c r="M7159" s="5">
        <x:f>J7159/3.277*100</x:f>
      </x:c>
      <x:c r="N7159" s="6">
        <x:f>M7159*L7159/100</x:f>
      </x:c>
      <x:c r="O7159" s="6">
        <x:f>H7159-N7159</x:f>
      </x:c>
    </x:row>
    <x:row r="7160" spans="1:25">
      <x:c r="A7160" s="0" t="s">
        <x:v>112</x:v>
      </x:c>
      <x:c r="B7160" s="0" t="n">
        <x:v>3706</x:v>
      </x:c>
      <x:c r="C7160" s="0" t="s">
        <x:v>21</x:v>
      </x:c>
      <x:c r="D7160" s="0" t="s">
        <x:v>22</x:v>
      </x:c>
      <x:c r="E7160" s="0" t="s">
        <x:v>23</x:v>
      </x:c>
      <x:c r="F7160" s="0" t="s">
        <x:v>20</x:v>
      </x:c>
      <x:c r="G7160" s="0" t="n">
        <x:v>150</x:v>
      </x:c>
      <x:c r="H7160" s="4" t="n">
        <x:v>43.384</x:v>
      </x:c>
      <x:c r="I7160" s="4" t="n">
        <x:v>150</x:v>
      </x:c>
      <x:c r="J7160" s="4" t="n">
        <x:v>0.289</x:v>
      </x:c>
      <x:c r="K7160" s="4">
        <x:f>I7160*J7160</x:f>
      </x:c>
      <x:c r="L7160" s="4" t="n">
        <x:v>330.725</x:v>
      </x:c>
      <x:c r="M7160" s="5">
        <x:f>J7160/3.277*100</x:f>
      </x:c>
      <x:c r="N7160" s="6">
        <x:f>M7160*L7160/100</x:f>
      </x:c>
      <x:c r="O7160" s="6">
        <x:f>H7160-N7160</x:f>
      </x:c>
    </x:row>
    <x:row r="7161" spans="1:25">
      <x:c r="A7161" s="0" t="s">
        <x:v>112</x:v>
      </x:c>
      <x:c r="B7161" s="0" t="n">
        <x:v>3706</x:v>
      </x:c>
      <x:c r="C7161" s="0" t="s">
        <x:v>21</x:v>
      </x:c>
      <x:c r="D7161" s="0" t="s">
        <x:v>22</x:v>
      </x:c>
      <x:c r="E7161" s="0" t="s">
        <x:v>23</x:v>
      </x:c>
      <x:c r="F7161" s="0" t="s">
        <x:v>20</x:v>
      </x:c>
      <x:c r="G7161" s="0" t="n">
        <x:v>150</x:v>
      </x:c>
      <x:c r="H7161" s="4" t="n">
        <x:v>51.15</x:v>
      </x:c>
      <x:c r="I7161" s="4" t="n">
        <x:v>150</x:v>
      </x:c>
      <x:c r="J7161" s="4" t="n">
        <x:v>0.341</x:v>
      </x:c>
      <x:c r="K7161" s="4">
        <x:f>I7161*J7161</x:f>
      </x:c>
      <x:c r="L7161" s="4" t="n">
        <x:v>330.725</x:v>
      </x:c>
      <x:c r="M7161" s="5">
        <x:f>J7161/3.277*100</x:f>
      </x:c>
      <x:c r="N7161" s="6">
        <x:f>M7161*L7161/100</x:f>
      </x:c>
      <x:c r="O7161" s="6">
        <x:f>H7161-N7161</x:f>
      </x:c>
    </x:row>
    <x:row r="7162" spans="1:25">
      <x:c r="A7162" s="0" t="s">
        <x:v>112</x:v>
      </x:c>
      <x:c r="B7162" s="0" t="n">
        <x:v>3706</x:v>
      </x:c>
      <x:c r="C7162" s="0" t="s">
        <x:v>21</x:v>
      </x:c>
      <x:c r="D7162" s="0" t="s">
        <x:v>22</x:v>
      </x:c>
      <x:c r="E7162" s="0" t="s">
        <x:v>23</x:v>
      </x:c>
      <x:c r="F7162" s="0" t="s">
        <x:v>20</x:v>
      </x:c>
      <x:c r="G7162" s="0" t="n">
        <x:v>150</x:v>
      </x:c>
      <x:c r="H7162" s="4" t="n">
        <x:v>43.384</x:v>
      </x:c>
      <x:c r="I7162" s="4" t="n">
        <x:v>150</x:v>
      </x:c>
      <x:c r="J7162" s="4" t="n">
        <x:v>0.289</x:v>
      </x:c>
      <x:c r="K7162" s="4">
        <x:f>I7162*J7162</x:f>
      </x:c>
      <x:c r="L7162" s="4" t="n">
        <x:v>330.725</x:v>
      </x:c>
      <x:c r="M7162" s="5">
        <x:f>J7162/3.277*100</x:f>
      </x:c>
      <x:c r="N7162" s="6">
        <x:f>M7162*L7162/100</x:f>
      </x:c>
      <x:c r="O7162" s="6">
        <x:f>H7162-N7162</x:f>
      </x:c>
    </x:row>
    <x:row r="7163" spans="1:25">
      <x:c r="A7163" s="0" t="s">
        <x:v>112</x:v>
      </x:c>
      <x:c r="B7163" s="0" t="n">
        <x:v>3706</x:v>
      </x:c>
      <x:c r="C7163" s="0" t="s">
        <x:v>21</x:v>
      </x:c>
      <x:c r="D7163" s="0" t="s">
        <x:v>28</x:v>
      </x:c>
      <x:c r="E7163" s="0" t="s">
        <x:v>19</x:v>
      </x:c>
      <x:c r="F7163" s="0" t="s">
        <x:v>26</x:v>
      </x:c>
      <x:c r="G7163" s="0" t="n">
        <x:v>150</x:v>
      </x:c>
      <x:c r="H7163" s="4" t="n">
        <x:v>39.008</x:v>
      </x:c>
      <x:c r="I7163" s="4" t="n">
        <x:v>150</x:v>
      </x:c>
      <x:c r="J7163" s="4" t="n">
        <x:v>0.26</x:v>
      </x:c>
      <x:c r="K7163" s="4">
        <x:f>I7163*J7163</x:f>
      </x:c>
      <x:c r="L7163" s="4" t="n">
        <x:v>330.725</x:v>
      </x:c>
      <x:c r="M7163" s="5">
        <x:f>J7163/3.277*100</x:f>
      </x:c>
      <x:c r="N7163" s="6">
        <x:f>M7163*L7163/100</x:f>
      </x:c>
      <x:c r="O7163" s="6">
        <x:f>H7163-N7163</x:f>
      </x:c>
    </x:row>
    <x:row r="7164" spans="1:25">
      <x:c r="A7164" s="0" t="s">
        <x:v>112</x:v>
      </x:c>
      <x:c r="B7164" s="0" t="n">
        <x:v>3706</x:v>
      </x:c>
      <x:c r="C7164" s="0" t="s">
        <x:v>21</x:v>
      </x:c>
      <x:c r="D7164" s="0" t="s">
        <x:v>28</x:v>
      </x:c>
      <x:c r="E7164" s="0" t="s">
        <x:v>23</x:v>
      </x:c>
      <x:c r="F7164" s="0" t="s">
        <x:v>26</x:v>
      </x:c>
      <x:c r="G7164" s="0" t="n">
        <x:v>150</x:v>
      </x:c>
      <x:c r="H7164" s="4" t="n">
        <x:v>227.999</x:v>
      </x:c>
      <x:c r="I7164" s="4" t="n">
        <x:v>150</x:v>
      </x:c>
      <x:c r="J7164" s="4" t="n">
        <x:v>1.52</x:v>
      </x:c>
      <x:c r="K7164" s="4">
        <x:f>I7164*J7164</x:f>
      </x:c>
      <x:c r="L7164" s="4" t="n">
        <x:v>330.725</x:v>
      </x:c>
      <x:c r="M7164" s="5">
        <x:f>J7164/3.277*100</x:f>
      </x:c>
      <x:c r="N7164" s="6">
        <x:f>M7164*L7164/100</x:f>
      </x:c>
      <x:c r="O7164" s="6">
        <x:f>H7164-N7164</x:f>
      </x:c>
    </x:row>
    <x:row r="7165" spans="1:25">
      <x:c r="A7165" s="0" t="s">
        <x:v>93</x:v>
      </x:c>
      <x:c r="B7165" s="0" t="n">
        <x:v>3707</x:v>
      </x:c>
      <x:c r="C7165" s="0" t="s">
        <x:v>21</x:v>
      </x:c>
      <x:c r="D7165" s="0" t="s">
        <x:v>22</x:v>
      </x:c>
      <x:c r="E7165" s="0" t="s">
        <x:v>23</x:v>
      </x:c>
      <x:c r="F7165" s="0" t="s">
        <x:v>20</x:v>
      </x:c>
      <x:c r="G7165" s="0" t="n">
        <x:v>150</x:v>
      </x:c>
      <x:c r="H7165" s="4" t="n">
        <x:v>51.15</x:v>
      </x:c>
      <x:c r="I7165" s="4" t="n">
        <x:v>150</x:v>
      </x:c>
      <x:c r="J7165" s="4" t="n">
        <x:v>0.341</x:v>
      </x:c>
      <x:c r="K7165" s="4">
        <x:f>I7165*J7165</x:f>
      </x:c>
      <x:c r="L7165" s="4" t="n">
        <x:v>303.759</x:v>
      </x:c>
      <x:c r="M7165" s="5">
        <x:f>J7165/2.988*100</x:f>
      </x:c>
      <x:c r="N7165" s="6">
        <x:f>M7165*L7165/100</x:f>
      </x:c>
      <x:c r="O7165" s="6">
        <x:f>H7165-N7165</x:f>
      </x:c>
    </x:row>
    <x:row r="7166" spans="1:25">
      <x:c r="A7166" s="0" t="s">
        <x:v>93</x:v>
      </x:c>
      <x:c r="B7166" s="0" t="n">
        <x:v>3707</x:v>
      </x:c>
      <x:c r="C7166" s="0" t="s">
        <x:v>21</x:v>
      </x:c>
      <x:c r="D7166" s="0" t="s">
        <x:v>22</x:v>
      </x:c>
      <x:c r="E7166" s="0" t="s">
        <x:v>23</x:v>
      </x:c>
      <x:c r="F7166" s="0" t="s">
        <x:v>20</x:v>
      </x:c>
      <x:c r="G7166" s="0" t="n">
        <x:v>150</x:v>
      </x:c>
      <x:c r="H7166" s="4" t="n">
        <x:v>43.384</x:v>
      </x:c>
      <x:c r="I7166" s="4" t="n">
        <x:v>150</x:v>
      </x:c>
      <x:c r="J7166" s="4" t="n">
        <x:v>0.289</x:v>
      </x:c>
      <x:c r="K7166" s="4">
        <x:f>I7166*J7166</x:f>
      </x:c>
      <x:c r="L7166" s="4" t="n">
        <x:v>303.759</x:v>
      </x:c>
      <x:c r="M7166" s="5">
        <x:f>J7166/2.988*100</x:f>
      </x:c>
      <x:c r="N7166" s="6">
        <x:f>M7166*L7166/100</x:f>
      </x:c>
      <x:c r="O7166" s="6">
        <x:f>H7166-N7166</x:f>
      </x:c>
    </x:row>
    <x:row r="7167" spans="1:25">
      <x:c r="A7167" s="0" t="s">
        <x:v>93</x:v>
      </x:c>
      <x:c r="B7167" s="0" t="n">
        <x:v>3707</x:v>
      </x:c>
      <x:c r="C7167" s="0" t="s">
        <x:v>21</x:v>
      </x:c>
      <x:c r="D7167" s="0" t="s">
        <x:v>22</x:v>
      </x:c>
      <x:c r="E7167" s="0" t="s">
        <x:v>23</x:v>
      </x:c>
      <x:c r="F7167" s="0" t="s">
        <x:v>20</x:v>
      </x:c>
      <x:c r="G7167" s="0" t="n">
        <x:v>150</x:v>
      </x:c>
      <x:c r="H7167" s="4" t="n">
        <x:v>43.384</x:v>
      </x:c>
      <x:c r="I7167" s="4" t="n">
        <x:v>150</x:v>
      </x:c>
      <x:c r="J7167" s="4" t="n">
        <x:v>0.289</x:v>
      </x:c>
      <x:c r="K7167" s="4">
        <x:f>I7167*J7167</x:f>
      </x:c>
      <x:c r="L7167" s="4" t="n">
        <x:v>303.759</x:v>
      </x:c>
      <x:c r="M7167" s="5">
        <x:f>J7167/2.988*100</x:f>
      </x:c>
      <x:c r="N7167" s="6">
        <x:f>M7167*L7167/100</x:f>
      </x:c>
      <x:c r="O7167" s="6">
        <x:f>H7167-N7167</x:f>
      </x:c>
    </x:row>
    <x:row r="7168" spans="1:25">
      <x:c r="A7168" s="0" t="s">
        <x:v>93</x:v>
      </x:c>
      <x:c r="B7168" s="0" t="n">
        <x:v>3707</x:v>
      </x:c>
      <x:c r="C7168" s="0" t="s">
        <x:v>21</x:v>
      </x:c>
      <x:c r="D7168" s="0" t="s">
        <x:v>22</x:v>
      </x:c>
      <x:c r="E7168" s="0" t="s">
        <x:v>23</x:v>
      </x:c>
      <x:c r="F7168" s="0" t="s">
        <x:v>20</x:v>
      </x:c>
      <x:c r="G7168" s="0" t="n">
        <x:v>150</x:v>
      </x:c>
      <x:c r="H7168" s="4" t="n">
        <x:v>43.384</x:v>
      </x:c>
      <x:c r="I7168" s="4" t="n">
        <x:v>150</x:v>
      </x:c>
      <x:c r="J7168" s="4" t="n">
        <x:v>0.289</x:v>
      </x:c>
      <x:c r="K7168" s="4">
        <x:f>I7168*J7168</x:f>
      </x:c>
      <x:c r="L7168" s="4" t="n">
        <x:v>303.759</x:v>
      </x:c>
      <x:c r="M7168" s="5">
        <x:f>J7168/2.988*100</x:f>
      </x:c>
      <x:c r="N7168" s="6">
        <x:f>M7168*L7168/100</x:f>
      </x:c>
      <x:c r="O7168" s="6">
        <x:f>H7168-N7168</x:f>
      </x:c>
    </x:row>
    <x:row r="7169" spans="1:25">
      <x:c r="A7169" s="0" t="s">
        <x:v>93</x:v>
      </x:c>
      <x:c r="B7169" s="0" t="n">
        <x:v>3707</x:v>
      </x:c>
      <x:c r="C7169" s="0" t="s">
        <x:v>21</x:v>
      </x:c>
      <x:c r="D7169" s="0" t="s">
        <x:v>28</x:v>
      </x:c>
      <x:c r="E7169" s="0" t="s">
        <x:v>19</x:v>
      </x:c>
      <x:c r="F7169" s="0" t="s">
        <x:v>26</x:v>
      </x:c>
      <x:c r="G7169" s="0" t="n">
        <x:v>150</x:v>
      </x:c>
      <x:c r="H7169" s="4" t="n">
        <x:v>39.007</x:v>
      </x:c>
      <x:c r="I7169" s="4" t="n">
        <x:v>150</x:v>
      </x:c>
      <x:c r="J7169" s="4" t="n">
        <x:v>0.26</x:v>
      </x:c>
      <x:c r="K7169" s="4">
        <x:f>I7169*J7169</x:f>
      </x:c>
      <x:c r="L7169" s="4" t="n">
        <x:v>303.759</x:v>
      </x:c>
      <x:c r="M7169" s="5">
        <x:f>J7169/2.988*100</x:f>
      </x:c>
      <x:c r="N7169" s="6">
        <x:f>M7169*L7169/100</x:f>
      </x:c>
      <x:c r="O7169" s="6">
        <x:f>H7169-N7169</x:f>
      </x:c>
    </x:row>
    <x:row r="7170" spans="1:25">
      <x:c r="A7170" s="0" t="s">
        <x:v>93</x:v>
      </x:c>
      <x:c r="B7170" s="0" t="n">
        <x:v>3707</x:v>
      </x:c>
      <x:c r="C7170" s="0" t="s">
        <x:v>21</x:v>
      </x:c>
      <x:c r="D7170" s="0" t="s">
        <x:v>28</x:v>
      </x:c>
      <x:c r="E7170" s="0" t="s">
        <x:v>23</x:v>
      </x:c>
      <x:c r="F7170" s="0" t="s">
        <x:v>26</x:v>
      </x:c>
      <x:c r="G7170" s="0" t="n">
        <x:v>150</x:v>
      </x:c>
      <x:c r="H7170" s="4" t="n">
        <x:v>227.999</x:v>
      </x:c>
      <x:c r="I7170" s="4" t="n">
        <x:v>150</x:v>
      </x:c>
      <x:c r="J7170" s="4" t="n">
        <x:v>1.52</x:v>
      </x:c>
      <x:c r="K7170" s="4">
        <x:f>I7170*J7170</x:f>
      </x:c>
      <x:c r="L7170" s="4" t="n">
        <x:v>303.759</x:v>
      </x:c>
      <x:c r="M7170" s="5">
        <x:f>J7170/2.988*100</x:f>
      </x:c>
      <x:c r="N7170" s="6">
        <x:f>M7170*L7170/100</x:f>
      </x:c>
      <x:c r="O7170" s="6">
        <x:f>H7170-N7170</x:f>
      </x:c>
    </x:row>
    <x:row r="7171" spans="1:25">
      <x:c r="A7171" s="0" t="s">
        <x:v>51</x:v>
      </x:c>
      <x:c r="B7171" s="0" t="n">
        <x:v>3708</x:v>
      </x:c>
      <x:c r="C7171" s="0" t="s">
        <x:v>21</x:v>
      </x:c>
      <x:c r="D7171" s="0" t="s">
        <x:v>22</x:v>
      </x:c>
      <x:c r="E7171" s="0" t="s">
        <x:v>23</x:v>
      </x:c>
      <x:c r="F7171" s="0" t="s">
        <x:v>20</x:v>
      </x:c>
      <x:c r="G7171" s="0" t="n">
        <x:v>150</x:v>
      </x:c>
      <x:c r="H7171" s="4" t="n">
        <x:v>43.384</x:v>
      </x:c>
      <x:c r="I7171" s="4" t="n">
        <x:v>150</x:v>
      </x:c>
      <x:c r="J7171" s="4" t="n">
        <x:v>0.289</x:v>
      </x:c>
      <x:c r="K7171" s="4">
        <x:f>I7171*J7171</x:f>
      </x:c>
      <x:c r="L7171" s="4" t="n">
        <x:v>206.074</x:v>
      </x:c>
      <x:c r="M7171" s="5">
        <x:f>J7171/2.988*100</x:f>
      </x:c>
      <x:c r="N7171" s="6">
        <x:f>M7171*L7171/100</x:f>
      </x:c>
      <x:c r="O7171" s="6">
        <x:f>H7171-N7171</x:f>
      </x:c>
    </x:row>
    <x:row r="7172" spans="1:25">
      <x:c r="A7172" s="0" t="s">
        <x:v>51</x:v>
      </x:c>
      <x:c r="B7172" s="0" t="n">
        <x:v>3708</x:v>
      </x:c>
      <x:c r="C7172" s="0" t="s">
        <x:v>21</x:v>
      </x:c>
      <x:c r="D7172" s="0" t="s">
        <x:v>22</x:v>
      </x:c>
      <x:c r="E7172" s="0" t="s">
        <x:v>23</x:v>
      </x:c>
      <x:c r="F7172" s="0" t="s">
        <x:v>20</x:v>
      </x:c>
      <x:c r="G7172" s="0" t="n">
        <x:v>150</x:v>
      </x:c>
      <x:c r="H7172" s="4" t="n">
        <x:v>51.15</x:v>
      </x:c>
      <x:c r="I7172" s="4" t="n">
        <x:v>150</x:v>
      </x:c>
      <x:c r="J7172" s="4" t="n">
        <x:v>0.341</x:v>
      </x:c>
      <x:c r="K7172" s="4">
        <x:f>I7172*J7172</x:f>
      </x:c>
      <x:c r="L7172" s="4" t="n">
        <x:v>206.074</x:v>
      </x:c>
      <x:c r="M7172" s="5">
        <x:f>J7172/2.988*100</x:f>
      </x:c>
      <x:c r="N7172" s="6">
        <x:f>M7172*L7172/100</x:f>
      </x:c>
      <x:c r="O7172" s="6">
        <x:f>H7172-N7172</x:f>
      </x:c>
    </x:row>
    <x:row r="7173" spans="1:25">
      <x:c r="A7173" s="0" t="s">
        <x:v>51</x:v>
      </x:c>
      <x:c r="B7173" s="0" t="n">
        <x:v>3708</x:v>
      </x:c>
      <x:c r="C7173" s="0" t="s">
        <x:v>21</x:v>
      </x:c>
      <x:c r="D7173" s="0" t="s">
        <x:v>22</x:v>
      </x:c>
      <x:c r="E7173" s="0" t="s">
        <x:v>23</x:v>
      </x:c>
      <x:c r="F7173" s="0" t="s">
        <x:v>20</x:v>
      </x:c>
      <x:c r="G7173" s="0" t="n">
        <x:v>150</x:v>
      </x:c>
      <x:c r="H7173" s="4" t="n">
        <x:v>43.384</x:v>
      </x:c>
      <x:c r="I7173" s="4" t="n">
        <x:v>150</x:v>
      </x:c>
      <x:c r="J7173" s="4" t="n">
        <x:v>0.289</x:v>
      </x:c>
      <x:c r="K7173" s="4">
        <x:f>I7173*J7173</x:f>
      </x:c>
      <x:c r="L7173" s="4" t="n">
        <x:v>206.074</x:v>
      </x:c>
      <x:c r="M7173" s="5">
        <x:f>J7173/2.988*100</x:f>
      </x:c>
      <x:c r="N7173" s="6">
        <x:f>M7173*L7173/100</x:f>
      </x:c>
      <x:c r="O7173" s="6">
        <x:f>H7173-N7173</x:f>
      </x:c>
    </x:row>
    <x:row r="7174" spans="1:25">
      <x:c r="A7174" s="0" t="s">
        <x:v>51</x:v>
      </x:c>
      <x:c r="B7174" s="0" t="n">
        <x:v>3708</x:v>
      </x:c>
      <x:c r="C7174" s="0" t="s">
        <x:v>21</x:v>
      </x:c>
      <x:c r="D7174" s="0" t="s">
        <x:v>22</x:v>
      </x:c>
      <x:c r="E7174" s="0" t="s">
        <x:v>23</x:v>
      </x:c>
      <x:c r="F7174" s="0" t="s">
        <x:v>20</x:v>
      </x:c>
      <x:c r="G7174" s="0" t="n">
        <x:v>150</x:v>
      </x:c>
      <x:c r="H7174" s="4" t="n">
        <x:v>43.384</x:v>
      </x:c>
      <x:c r="I7174" s="4" t="n">
        <x:v>150</x:v>
      </x:c>
      <x:c r="J7174" s="4" t="n">
        <x:v>0.289</x:v>
      </x:c>
      <x:c r="K7174" s="4">
        <x:f>I7174*J7174</x:f>
      </x:c>
      <x:c r="L7174" s="4" t="n">
        <x:v>206.074</x:v>
      </x:c>
      <x:c r="M7174" s="5">
        <x:f>J7174/2.988*100</x:f>
      </x:c>
      <x:c r="N7174" s="6">
        <x:f>M7174*L7174/100</x:f>
      </x:c>
      <x:c r="O7174" s="6">
        <x:f>H7174-N7174</x:f>
      </x:c>
    </x:row>
    <x:row r="7175" spans="1:25">
      <x:c r="A7175" s="0" t="s">
        <x:v>51</x:v>
      </x:c>
      <x:c r="B7175" s="0" t="n">
        <x:v>3708</x:v>
      </x:c>
      <x:c r="C7175" s="0" t="s">
        <x:v>21</x:v>
      </x:c>
      <x:c r="D7175" s="0" t="s">
        <x:v>28</x:v>
      </x:c>
      <x:c r="E7175" s="0" t="s">
        <x:v>19</x:v>
      </x:c>
      <x:c r="F7175" s="0" t="s">
        <x:v>26</x:v>
      </x:c>
      <x:c r="G7175" s="0" t="n">
        <x:v>150</x:v>
      </x:c>
      <x:c r="H7175" s="4" t="n">
        <x:v>39.002</x:v>
      </x:c>
      <x:c r="I7175" s="4" t="n">
        <x:v>150</x:v>
      </x:c>
      <x:c r="J7175" s="4" t="n">
        <x:v>0.26</x:v>
      </x:c>
      <x:c r="K7175" s="4">
        <x:f>I7175*J7175</x:f>
      </x:c>
      <x:c r="L7175" s="4" t="n">
        <x:v>206.074</x:v>
      </x:c>
      <x:c r="M7175" s="5">
        <x:f>J7175/2.988*100</x:f>
      </x:c>
      <x:c r="N7175" s="6">
        <x:f>M7175*L7175/100</x:f>
      </x:c>
      <x:c r="O7175" s="6">
        <x:f>H7175-N7175</x:f>
      </x:c>
    </x:row>
    <x:row r="7176" spans="1:25">
      <x:c r="A7176" s="0" t="s">
        <x:v>51</x:v>
      </x:c>
      <x:c r="B7176" s="0" t="n">
        <x:v>3708</x:v>
      </x:c>
      <x:c r="C7176" s="0" t="s">
        <x:v>21</x:v>
      </x:c>
      <x:c r="D7176" s="0" t="s">
        <x:v>28</x:v>
      </x:c>
      <x:c r="E7176" s="0" t="s">
        <x:v>23</x:v>
      </x:c>
      <x:c r="F7176" s="0" t="s">
        <x:v>26</x:v>
      </x:c>
      <x:c r="G7176" s="0" t="n">
        <x:v>150</x:v>
      </x:c>
      <x:c r="H7176" s="4" t="n">
        <x:v>215.992</x:v>
      </x:c>
      <x:c r="I7176" s="4" t="n">
        <x:v>150</x:v>
      </x:c>
      <x:c r="J7176" s="4" t="n">
        <x:v>1.52</x:v>
      </x:c>
      <x:c r="K7176" s="4">
        <x:f>I7176*J7176</x:f>
      </x:c>
      <x:c r="L7176" s="4" t="n">
        <x:v>206.074</x:v>
      </x:c>
      <x:c r="M7176" s="5">
        <x:f>J7176/2.988*100</x:f>
      </x:c>
      <x:c r="N7176" s="6">
        <x:f>M7176*L7176/100</x:f>
      </x:c>
      <x:c r="O7176" s="6">
        <x:f>H7176-N7176</x:f>
      </x:c>
    </x:row>
    <x:row r="7177" spans="1:25">
      <x:c r="A7177" s="0" t="s">
        <x:v>67</x:v>
      </x:c>
      <x:c r="B7177" s="0" t="n">
        <x:v>3709</x:v>
      </x:c>
      <x:c r="C7177" s="0" t="s">
        <x:v>21</x:v>
      </x:c>
      <x:c r="D7177" s="0" t="s">
        <x:v>22</x:v>
      </x:c>
      <x:c r="E7177" s="0" t="s">
        <x:v>23</x:v>
      </x:c>
      <x:c r="F7177" s="0" t="s">
        <x:v>20</x:v>
      </x:c>
      <x:c r="G7177" s="0" t="n">
        <x:v>150</x:v>
      </x:c>
      <x:c r="H7177" s="4" t="n">
        <x:v>43.384</x:v>
      </x:c>
      <x:c r="I7177" s="4" t="n">
        <x:v>150</x:v>
      </x:c>
      <x:c r="J7177" s="4" t="n">
        <x:v>0.289</x:v>
      </x:c>
      <x:c r="K7177" s="4">
        <x:f>I7177*J7177</x:f>
      </x:c>
      <x:c r="L7177" s="4" t="n">
        <x:v>331.391</x:v>
      </x:c>
      <x:c r="M7177" s="5">
        <x:f>J7177/2.988*100</x:f>
      </x:c>
      <x:c r="N7177" s="6">
        <x:f>M7177*L7177/100</x:f>
      </x:c>
      <x:c r="O7177" s="6">
        <x:f>H7177-N7177</x:f>
      </x:c>
    </x:row>
    <x:row r="7178" spans="1:25">
      <x:c r="A7178" s="0" t="s">
        <x:v>67</x:v>
      </x:c>
      <x:c r="B7178" s="0" t="n">
        <x:v>3709</x:v>
      </x:c>
      <x:c r="C7178" s="0" t="s">
        <x:v>21</x:v>
      </x:c>
      <x:c r="D7178" s="0" t="s">
        <x:v>22</x:v>
      </x:c>
      <x:c r="E7178" s="0" t="s">
        <x:v>23</x:v>
      </x:c>
      <x:c r="F7178" s="0" t="s">
        <x:v>20</x:v>
      </x:c>
      <x:c r="G7178" s="0" t="n">
        <x:v>150</x:v>
      </x:c>
      <x:c r="H7178" s="4" t="n">
        <x:v>43.384</x:v>
      </x:c>
      <x:c r="I7178" s="4" t="n">
        <x:v>150</x:v>
      </x:c>
      <x:c r="J7178" s="4" t="n">
        <x:v>0.289</x:v>
      </x:c>
      <x:c r="K7178" s="4">
        <x:f>I7178*J7178</x:f>
      </x:c>
      <x:c r="L7178" s="4" t="n">
        <x:v>331.391</x:v>
      </x:c>
      <x:c r="M7178" s="5">
        <x:f>J7178/2.988*100</x:f>
      </x:c>
      <x:c r="N7178" s="6">
        <x:f>M7178*L7178/100</x:f>
      </x:c>
      <x:c r="O7178" s="6">
        <x:f>H7178-N7178</x:f>
      </x:c>
    </x:row>
    <x:row r="7179" spans="1:25">
      <x:c r="A7179" s="0" t="s">
        <x:v>67</x:v>
      </x:c>
      <x:c r="B7179" s="0" t="n">
        <x:v>3709</x:v>
      </x:c>
      <x:c r="C7179" s="0" t="s">
        <x:v>21</x:v>
      </x:c>
      <x:c r="D7179" s="0" t="s">
        <x:v>22</x:v>
      </x:c>
      <x:c r="E7179" s="0" t="s">
        <x:v>23</x:v>
      </x:c>
      <x:c r="F7179" s="0" t="s">
        <x:v>20</x:v>
      </x:c>
      <x:c r="G7179" s="0" t="n">
        <x:v>150</x:v>
      </x:c>
      <x:c r="H7179" s="4" t="n">
        <x:v>51.15</x:v>
      </x:c>
      <x:c r="I7179" s="4" t="n">
        <x:v>150</x:v>
      </x:c>
      <x:c r="J7179" s="4" t="n">
        <x:v>0.341</x:v>
      </x:c>
      <x:c r="K7179" s="4">
        <x:f>I7179*J7179</x:f>
      </x:c>
      <x:c r="L7179" s="4" t="n">
        <x:v>331.391</x:v>
      </x:c>
      <x:c r="M7179" s="5">
        <x:f>J7179/2.988*100</x:f>
      </x:c>
      <x:c r="N7179" s="6">
        <x:f>M7179*L7179/100</x:f>
      </x:c>
      <x:c r="O7179" s="6">
        <x:f>H7179-N7179</x:f>
      </x:c>
    </x:row>
    <x:row r="7180" spans="1:25">
      <x:c r="A7180" s="0" t="s">
        <x:v>67</x:v>
      </x:c>
      <x:c r="B7180" s="0" t="n">
        <x:v>3709</x:v>
      </x:c>
      <x:c r="C7180" s="0" t="s">
        <x:v>21</x:v>
      </x:c>
      <x:c r="D7180" s="0" t="s">
        <x:v>22</x:v>
      </x:c>
      <x:c r="E7180" s="0" t="s">
        <x:v>23</x:v>
      </x:c>
      <x:c r="F7180" s="0" t="s">
        <x:v>20</x:v>
      </x:c>
      <x:c r="G7180" s="0" t="n">
        <x:v>150</x:v>
      </x:c>
      <x:c r="H7180" s="4" t="n">
        <x:v>43.384</x:v>
      </x:c>
      <x:c r="I7180" s="4" t="n">
        <x:v>150</x:v>
      </x:c>
      <x:c r="J7180" s="4" t="n">
        <x:v>0.289</x:v>
      </x:c>
      <x:c r="K7180" s="4">
        <x:f>I7180*J7180</x:f>
      </x:c>
      <x:c r="L7180" s="4" t="n">
        <x:v>331.391</x:v>
      </x:c>
      <x:c r="M7180" s="5">
        <x:f>J7180/2.988*100</x:f>
      </x:c>
      <x:c r="N7180" s="6">
        <x:f>M7180*L7180/100</x:f>
      </x:c>
      <x:c r="O7180" s="6">
        <x:f>H7180-N7180</x:f>
      </x:c>
    </x:row>
    <x:row r="7181" spans="1:25">
      <x:c r="A7181" s="0" t="s">
        <x:v>67</x:v>
      </x:c>
      <x:c r="B7181" s="0" t="n">
        <x:v>3709</x:v>
      </x:c>
      <x:c r="C7181" s="0" t="s">
        <x:v>21</x:v>
      </x:c>
      <x:c r="D7181" s="0" t="s">
        <x:v>28</x:v>
      </x:c>
      <x:c r="E7181" s="0" t="s">
        <x:v>19</x:v>
      </x:c>
      <x:c r="F7181" s="0" t="s">
        <x:v>26</x:v>
      </x:c>
      <x:c r="G7181" s="0" t="n">
        <x:v>150</x:v>
      </x:c>
      <x:c r="H7181" s="4" t="n">
        <x:v>39.008</x:v>
      </x:c>
      <x:c r="I7181" s="4" t="n">
        <x:v>150</x:v>
      </x:c>
      <x:c r="J7181" s="4" t="n">
        <x:v>0.26</x:v>
      </x:c>
      <x:c r="K7181" s="4">
        <x:f>I7181*J7181</x:f>
      </x:c>
      <x:c r="L7181" s="4" t="n">
        <x:v>331.391</x:v>
      </x:c>
      <x:c r="M7181" s="5">
        <x:f>J7181/2.988*100</x:f>
      </x:c>
      <x:c r="N7181" s="6">
        <x:f>M7181*L7181/100</x:f>
      </x:c>
      <x:c r="O7181" s="6">
        <x:f>H7181-N7181</x:f>
      </x:c>
    </x:row>
    <x:row r="7182" spans="1:25">
      <x:c r="A7182" s="0" t="s">
        <x:v>67</x:v>
      </x:c>
      <x:c r="B7182" s="0" t="n">
        <x:v>3709</x:v>
      </x:c>
      <x:c r="C7182" s="0" t="s">
        <x:v>21</x:v>
      </x:c>
      <x:c r="D7182" s="0" t="s">
        <x:v>28</x:v>
      </x:c>
      <x:c r="E7182" s="0" t="s">
        <x:v>23</x:v>
      </x:c>
      <x:c r="F7182" s="0" t="s">
        <x:v>26</x:v>
      </x:c>
      <x:c r="G7182" s="0" t="n">
        <x:v>150</x:v>
      </x:c>
      <x:c r="H7182" s="4" t="n">
        <x:v>227.999</x:v>
      </x:c>
      <x:c r="I7182" s="4" t="n">
        <x:v>150</x:v>
      </x:c>
      <x:c r="J7182" s="4" t="n">
        <x:v>1.52</x:v>
      </x:c>
      <x:c r="K7182" s="4">
        <x:f>I7182*J7182</x:f>
      </x:c>
      <x:c r="L7182" s="4" t="n">
        <x:v>331.391</x:v>
      </x:c>
      <x:c r="M7182" s="5">
        <x:f>J7182/2.988*100</x:f>
      </x:c>
      <x:c r="N7182" s="6">
        <x:f>M7182*L7182/100</x:f>
      </x:c>
      <x:c r="O7182" s="6">
        <x:f>H7182-N7182</x:f>
      </x:c>
    </x:row>
    <x:row r="7183" spans="1:25">
      <x:c r="A7183" s="0" t="s">
        <x:v>103</x:v>
      </x:c>
      <x:c r="B7183" s="0" t="n">
        <x:v>3711</x:v>
      </x:c>
      <x:c r="C7183" s="0" t="s">
        <x:v>21</x:v>
      </x:c>
      <x:c r="D7183" s="0" t="s">
        <x:v>22</x:v>
      </x:c>
      <x:c r="E7183" s="0" t="s">
        <x:v>23</x:v>
      </x:c>
      <x:c r="F7183" s="0" t="s">
        <x:v>20</x:v>
      </x:c>
      <x:c r="G7183" s="0" t="n">
        <x:v>150</x:v>
      </x:c>
      <x:c r="H7183" s="4" t="n">
        <x:v>51.15</x:v>
      </x:c>
      <x:c r="I7183" s="4" t="n">
        <x:v>150</x:v>
      </x:c>
      <x:c r="J7183" s="4" t="n">
        <x:v>0.341</x:v>
      </x:c>
      <x:c r="K7183" s="4">
        <x:f>I7183*J7183</x:f>
      </x:c>
      <x:c r="L7183" s="4" t="n">
        <x:v>333.367</x:v>
      </x:c>
      <x:c r="M7183" s="5">
        <x:f>J7183/2.699*100</x:f>
      </x:c>
      <x:c r="N7183" s="6">
        <x:f>M7183*L7183/100</x:f>
      </x:c>
      <x:c r="O7183" s="6">
        <x:f>H7183-N7183</x:f>
      </x:c>
    </x:row>
    <x:row r="7184" spans="1:25">
      <x:c r="A7184" s="0" t="s">
        <x:v>103</x:v>
      </x:c>
      <x:c r="B7184" s="0" t="n">
        <x:v>3711</x:v>
      </x:c>
      <x:c r="C7184" s="0" t="s">
        <x:v>21</x:v>
      </x:c>
      <x:c r="D7184" s="0" t="s">
        <x:v>22</x:v>
      </x:c>
      <x:c r="E7184" s="0" t="s">
        <x:v>23</x:v>
      </x:c>
      <x:c r="F7184" s="0" t="s">
        <x:v>20</x:v>
      </x:c>
      <x:c r="G7184" s="0" t="n">
        <x:v>150</x:v>
      </x:c>
      <x:c r="H7184" s="4" t="n">
        <x:v>43.384</x:v>
      </x:c>
      <x:c r="I7184" s="4" t="n">
        <x:v>150</x:v>
      </x:c>
      <x:c r="J7184" s="4" t="n">
        <x:v>0.289</x:v>
      </x:c>
      <x:c r="K7184" s="4">
        <x:f>I7184*J7184</x:f>
      </x:c>
      <x:c r="L7184" s="4" t="n">
        <x:v>333.367</x:v>
      </x:c>
      <x:c r="M7184" s="5">
        <x:f>J7184/2.699*100</x:f>
      </x:c>
      <x:c r="N7184" s="6">
        <x:f>M7184*L7184/100</x:f>
      </x:c>
      <x:c r="O7184" s="6">
        <x:f>H7184-N7184</x:f>
      </x:c>
    </x:row>
    <x:row r="7185" spans="1:25">
      <x:c r="A7185" s="0" t="s">
        <x:v>103</x:v>
      </x:c>
      <x:c r="B7185" s="0" t="n">
        <x:v>3711</x:v>
      </x:c>
      <x:c r="C7185" s="0" t="s">
        <x:v>21</x:v>
      </x:c>
      <x:c r="D7185" s="0" t="s">
        <x:v>22</x:v>
      </x:c>
      <x:c r="E7185" s="0" t="s">
        <x:v>23</x:v>
      </x:c>
      <x:c r="F7185" s="0" t="s">
        <x:v>20</x:v>
      </x:c>
      <x:c r="G7185" s="0" t="n">
        <x:v>150</x:v>
      </x:c>
      <x:c r="H7185" s="4" t="n">
        <x:v>43.384</x:v>
      </x:c>
      <x:c r="I7185" s="4" t="n">
        <x:v>150</x:v>
      </x:c>
      <x:c r="J7185" s="4" t="n">
        <x:v>0.289</x:v>
      </x:c>
      <x:c r="K7185" s="4">
        <x:f>I7185*J7185</x:f>
      </x:c>
      <x:c r="L7185" s="4" t="n">
        <x:v>333.367</x:v>
      </x:c>
      <x:c r="M7185" s="5">
        <x:f>J7185/2.699*100</x:f>
      </x:c>
      <x:c r="N7185" s="6">
        <x:f>M7185*L7185/100</x:f>
      </x:c>
      <x:c r="O7185" s="6">
        <x:f>H7185-N7185</x:f>
      </x:c>
    </x:row>
    <x:row r="7186" spans="1:25">
      <x:c r="A7186" s="0" t="s">
        <x:v>103</x:v>
      </x:c>
      <x:c r="B7186" s="0" t="n">
        <x:v>3711</x:v>
      </x:c>
      <x:c r="C7186" s="0" t="s">
        <x:v>21</x:v>
      </x:c>
      <x:c r="D7186" s="0" t="s">
        <x:v>28</x:v>
      </x:c>
      <x:c r="E7186" s="0" t="s">
        <x:v>19</x:v>
      </x:c>
      <x:c r="F7186" s="0" t="s">
        <x:v>26</x:v>
      </x:c>
      <x:c r="G7186" s="0" t="n">
        <x:v>150</x:v>
      </x:c>
      <x:c r="H7186" s="4" t="n">
        <x:v>39.007</x:v>
      </x:c>
      <x:c r="I7186" s="4" t="n">
        <x:v>150</x:v>
      </x:c>
      <x:c r="J7186" s="4" t="n">
        <x:v>0.26</x:v>
      </x:c>
      <x:c r="K7186" s="4">
        <x:f>I7186*J7186</x:f>
      </x:c>
      <x:c r="L7186" s="4" t="n">
        <x:v>333.367</x:v>
      </x:c>
      <x:c r="M7186" s="5">
        <x:f>J7186/2.699*100</x:f>
      </x:c>
      <x:c r="N7186" s="6">
        <x:f>M7186*L7186/100</x:f>
      </x:c>
      <x:c r="O7186" s="6">
        <x:f>H7186-N7186</x:f>
      </x:c>
    </x:row>
    <x:row r="7187" spans="1:25">
      <x:c r="A7187" s="0" t="s">
        <x:v>103</x:v>
      </x:c>
      <x:c r="B7187" s="0" t="n">
        <x:v>3711</x:v>
      </x:c>
      <x:c r="C7187" s="0" t="s">
        <x:v>21</x:v>
      </x:c>
      <x:c r="D7187" s="0" t="s">
        <x:v>28</x:v>
      </x:c>
      <x:c r="E7187" s="0" t="s">
        <x:v>23</x:v>
      </x:c>
      <x:c r="F7187" s="0" t="s">
        <x:v>26</x:v>
      </x:c>
      <x:c r="G7187" s="0" t="n">
        <x:v>150</x:v>
      </x:c>
      <x:c r="H7187" s="4" t="n">
        <x:v>227.999</x:v>
      </x:c>
      <x:c r="I7187" s="4" t="n">
        <x:v>150</x:v>
      </x:c>
      <x:c r="J7187" s="4" t="n">
        <x:v>1.52</x:v>
      </x:c>
      <x:c r="K7187" s="4">
        <x:f>I7187*J7187</x:f>
      </x:c>
      <x:c r="L7187" s="4" t="n">
        <x:v>333.367</x:v>
      </x:c>
      <x:c r="M7187" s="5">
        <x:f>J7187/2.699*100</x:f>
      </x:c>
      <x:c r="N7187" s="6">
        <x:f>M7187*L7187/100</x:f>
      </x:c>
      <x:c r="O7187" s="6">
        <x:f>H7187-N7187</x:f>
      </x:c>
    </x:row>
    <x:row r="7188" spans="1:25">
      <x:c r="A7188" s="0" t="s">
        <x:v>114</x:v>
      </x:c>
      <x:c r="B7188" s="0" t="n">
        <x:v>3712</x:v>
      </x:c>
      <x:c r="C7188" s="0" t="s">
        <x:v>21</x:v>
      </x:c>
      <x:c r="D7188" s="0" t="s">
        <x:v>42</x:v>
      </x:c>
      <x:c r="E7188" s="0" t="s">
        <x:v>44</x:v>
      </x:c>
      <x:c r="F7188" s="0" t="s">
        <x:v>20</x:v>
      </x:c>
      <x:c r="G7188" s="0" t="n">
        <x:v>100</x:v>
      </x:c>
      <x:c r="H7188" s="4" t="n">
        <x:v>30</x:v>
      </x:c>
      <x:c r="I7188" s="4" t="n">
        <x:v>100</x:v>
      </x:c>
      <x:c r="J7188" s="4" t="n">
        <x:v>0.3</x:v>
      </x:c>
      <x:c r="K7188" s="4">
        <x:f>I7188*J7188</x:f>
      </x:c>
      <x:c r="L7188" s="4" t="n">
        <x:v>55.703</x:v>
      </x:c>
      <x:c r="M7188" s="5">
        <x:f>J7188/3.83*100</x:f>
      </x:c>
      <x:c r="N7188" s="6">
        <x:f>M7188*L7188/100</x:f>
      </x:c>
      <x:c r="O7188" s="6">
        <x:f>H7188-N7188</x:f>
      </x:c>
    </x:row>
    <x:row r="7189" spans="1:25">
      <x:c r="A7189" s="0" t="s">
        <x:v>114</x:v>
      </x:c>
      <x:c r="B7189" s="0" t="n">
        <x:v>3712</x:v>
      </x:c>
      <x:c r="C7189" s="0" t="s">
        <x:v>21</x:v>
      </x:c>
      <x:c r="D7189" s="0" t="s">
        <x:v>42</x:v>
      </x:c>
      <x:c r="E7189" s="0" t="s">
        <x:v>43</x:v>
      </x:c>
      <x:c r="F7189" s="0" t="s">
        <x:v>20</x:v>
      </x:c>
      <x:c r="G7189" s="0" t="n">
        <x:v>100</x:v>
      </x:c>
      <x:c r="H7189" s="4" t="n">
        <x:v>30</x:v>
      </x:c>
      <x:c r="I7189" s="4" t="n">
        <x:v>100</x:v>
      </x:c>
      <x:c r="J7189" s="4" t="n">
        <x:v>0.3</x:v>
      </x:c>
      <x:c r="K7189" s="4">
        <x:f>I7189*J7189</x:f>
      </x:c>
      <x:c r="L7189" s="4" t="n">
        <x:v>55.703</x:v>
      </x:c>
      <x:c r="M7189" s="5">
        <x:f>J7189/3.83*100</x:f>
      </x:c>
      <x:c r="N7189" s="6">
        <x:f>M7189*L7189/100</x:f>
      </x:c>
      <x:c r="O7189" s="6">
        <x:f>H7189-N7189</x:f>
      </x:c>
    </x:row>
    <x:row r="7190" spans="1:25">
      <x:c r="A7190" s="0" t="s">
        <x:v>114</x:v>
      </x:c>
      <x:c r="B7190" s="0" t="n">
        <x:v>3712</x:v>
      </x:c>
      <x:c r="C7190" s="0" t="s">
        <x:v>21</x:v>
      </x:c>
      <x:c r="D7190" s="0" t="s">
        <x:v>33</x:v>
      </x:c>
      <x:c r="E7190" s="0" t="s">
        <x:v>45</x:v>
      </x:c>
      <x:c r="F7190" s="0" t="s">
        <x:v>26</x:v>
      </x:c>
      <x:c r="G7190" s="0" t="n">
        <x:v>100</x:v>
      </x:c>
      <x:c r="H7190" s="4" t="n">
        <x:v>148</x:v>
      </x:c>
      <x:c r="I7190" s="4" t="n">
        <x:v>100</x:v>
      </x:c>
      <x:c r="J7190" s="4" t="n">
        <x:v>1.48</x:v>
      </x:c>
      <x:c r="K7190" s="4">
        <x:f>I7190*J7190</x:f>
      </x:c>
      <x:c r="L7190" s="4" t="n">
        <x:v>55.703</x:v>
      </x:c>
      <x:c r="M7190" s="5">
        <x:f>J7190/3.83*100</x:f>
      </x:c>
      <x:c r="N7190" s="6">
        <x:f>M7190*L7190/100</x:f>
      </x:c>
      <x:c r="O7190" s="6">
        <x:f>H7190-N7190</x:f>
      </x:c>
    </x:row>
    <x:row r="7191" spans="1:25">
      <x:c r="A7191" s="0" t="s">
        <x:v>114</x:v>
      </x:c>
      <x:c r="B7191" s="0" t="n">
        <x:v>3712</x:v>
      </x:c>
      <x:c r="C7191" s="0" t="s">
        <x:v>21</x:v>
      </x:c>
      <x:c r="D7191" s="0" t="s">
        <x:v>150</x:v>
      </x:c>
      <x:c r="E7191" s="0" t="s">
        <x:v>46</x:v>
      </x:c>
      <x:c r="F7191" s="0" t="s">
        <x:v>26</x:v>
      </x:c>
      <x:c r="G7191" s="0" t="n">
        <x:v>100</x:v>
      </x:c>
      <x:c r="H7191" s="4" t="n">
        <x:v>175.001</x:v>
      </x:c>
      <x:c r="I7191" s="4" t="n">
        <x:v>100</x:v>
      </x:c>
      <x:c r="J7191" s="4" t="n">
        <x:v>1.75</x:v>
      </x:c>
      <x:c r="K7191" s="4">
        <x:f>I7191*J7191</x:f>
      </x:c>
      <x:c r="L7191" s="4" t="n">
        <x:v>55.703</x:v>
      </x:c>
      <x:c r="M7191" s="5">
        <x:f>J7191/3.83*100</x:f>
      </x:c>
      <x:c r="N7191" s="6">
        <x:f>M7191*L7191/100</x:f>
      </x:c>
      <x:c r="O7191" s="6">
        <x:f>H7191-N7191</x:f>
      </x:c>
    </x:row>
    <x:row r="7192" spans="1:25">
      <x:c r="A7192" s="0" t="s">
        <x:v>90</x:v>
      </x:c>
      <x:c r="B7192" s="0" t="n">
        <x:v>3714</x:v>
      </x:c>
      <x:c r="C7192" s="0" t="s">
        <x:v>21</x:v>
      </x:c>
      <x:c r="D7192" s="0" t="s">
        <x:v>22</x:v>
      </x:c>
      <x:c r="E7192" s="0" t="s">
        <x:v>74</x:v>
      </x:c>
      <x:c r="F7192" s="0" t="s">
        <x:v>20</x:v>
      </x:c>
      <x:c r="G7192" s="0" t="n">
        <x:v>173</x:v>
      </x:c>
      <x:c r="H7192" s="4" t="n">
        <x:v>50.4</x:v>
      </x:c>
      <x:c r="I7192" s="4" t="n">
        <x:v>173</x:v>
      </x:c>
      <x:c r="J7192" s="4" t="n">
        <x:v>0.291</x:v>
      </x:c>
      <x:c r="K7192" s="4">
        <x:f>I7192*J7192</x:f>
      </x:c>
      <x:c r="L7192" s="4" t="n">
        <x:v>184.506</x:v>
      </x:c>
      <x:c r="M7192" s="5">
        <x:f>J7192/2.057*100</x:f>
      </x:c>
      <x:c r="N7192" s="6">
        <x:f>M7192*L7192/100</x:f>
      </x:c>
      <x:c r="O7192" s="6">
        <x:f>H7192-N7192</x:f>
      </x:c>
    </x:row>
    <x:row r="7193" spans="1:25">
      <x:c r="A7193" s="0" t="s">
        <x:v>90</x:v>
      </x:c>
      <x:c r="B7193" s="0" t="n">
        <x:v>3714</x:v>
      </x:c>
      <x:c r="C7193" s="0" t="s">
        <x:v>21</x:v>
      </x:c>
      <x:c r="D7193" s="0" t="s">
        <x:v>22</x:v>
      </x:c>
      <x:c r="E7193" s="0" t="s">
        <x:v>74</x:v>
      </x:c>
      <x:c r="F7193" s="0" t="s">
        <x:v>20</x:v>
      </x:c>
      <x:c r="G7193" s="0" t="n">
        <x:v>173</x:v>
      </x:c>
      <x:c r="H7193" s="4" t="n">
        <x:v>50.4</x:v>
      </x:c>
      <x:c r="I7193" s="4" t="n">
        <x:v>173</x:v>
      </x:c>
      <x:c r="J7193" s="4" t="n">
        <x:v>0.291</x:v>
      </x:c>
      <x:c r="K7193" s="4">
        <x:f>I7193*J7193</x:f>
      </x:c>
      <x:c r="L7193" s="4" t="n">
        <x:v>184.506</x:v>
      </x:c>
      <x:c r="M7193" s="5">
        <x:f>J7193/2.057*100</x:f>
      </x:c>
      <x:c r="N7193" s="6">
        <x:f>M7193*L7193/100</x:f>
      </x:c>
      <x:c r="O7193" s="6">
        <x:f>H7193-N7193</x:f>
      </x:c>
    </x:row>
    <x:row r="7194" spans="1:25">
      <x:c r="A7194" s="0" t="s">
        <x:v>90</x:v>
      </x:c>
      <x:c r="B7194" s="0" t="n">
        <x:v>3714</x:v>
      </x:c>
      <x:c r="C7194" s="0" t="s">
        <x:v>21</x:v>
      </x:c>
      <x:c r="D7194" s="0" t="s">
        <x:v>33</x:v>
      </x:c>
      <x:c r="E7194" s="0" t="s">
        <x:v>73</x:v>
      </x:c>
      <x:c r="F7194" s="0" t="s">
        <x:v>20</x:v>
      </x:c>
      <x:c r="G7194" s="0" t="n">
        <x:v>173</x:v>
      </x:c>
      <x:c r="H7194" s="4" t="n">
        <x:v>46.018</x:v>
      </x:c>
      <x:c r="I7194" s="4" t="n">
        <x:v>173</x:v>
      </x:c>
      <x:c r="J7194" s="4" t="n">
        <x:v>0.266</x:v>
      </x:c>
      <x:c r="K7194" s="4">
        <x:f>I7194*J7194</x:f>
      </x:c>
      <x:c r="L7194" s="4" t="n">
        <x:v>184.506</x:v>
      </x:c>
      <x:c r="M7194" s="5">
        <x:f>J7194/2.057*100</x:f>
      </x:c>
      <x:c r="N7194" s="6">
        <x:f>M7194*L7194/100</x:f>
      </x:c>
      <x:c r="O7194" s="6">
        <x:f>H7194-N7194</x:f>
      </x:c>
    </x:row>
    <x:row r="7195" spans="1:25">
      <x:c r="A7195" s="0" t="s">
        <x:v>90</x:v>
      </x:c>
      <x:c r="B7195" s="0" t="n">
        <x:v>3714</x:v>
      </x:c>
      <x:c r="C7195" s="0" t="s">
        <x:v>21</x:v>
      </x:c>
      <x:c r="D7195" s="0" t="s">
        <x:v>22</x:v>
      </x:c>
      <x:c r="E7195" s="0" t="s">
        <x:v>74</x:v>
      </x:c>
      <x:c r="F7195" s="0" t="s">
        <x:v>20</x:v>
      </x:c>
      <x:c r="G7195" s="0" t="n">
        <x:v>173</x:v>
      </x:c>
      <x:c r="H7195" s="4" t="n">
        <x:v>50.4</x:v>
      </x:c>
      <x:c r="I7195" s="4" t="n">
        <x:v>173</x:v>
      </x:c>
      <x:c r="J7195" s="4" t="n">
        <x:v>0.291</x:v>
      </x:c>
      <x:c r="K7195" s="4">
        <x:f>I7195*J7195</x:f>
      </x:c>
      <x:c r="L7195" s="4" t="n">
        <x:v>184.506</x:v>
      </x:c>
      <x:c r="M7195" s="5">
        <x:f>J7195/2.057*100</x:f>
      </x:c>
      <x:c r="N7195" s="6">
        <x:f>M7195*L7195/100</x:f>
      </x:c>
      <x:c r="O7195" s="6">
        <x:f>H7195-N7195</x:f>
      </x:c>
    </x:row>
    <x:row r="7196" spans="1:25">
      <x:c r="A7196" s="0" t="s">
        <x:v>90</x:v>
      </x:c>
      <x:c r="B7196" s="0" t="n">
        <x:v>3714</x:v>
      </x:c>
      <x:c r="C7196" s="0" t="s">
        <x:v>21</x:v>
      </x:c>
      <x:c r="D7196" s="0" t="s">
        <x:v>33</x:v>
      </x:c>
      <x:c r="E7196" s="0" t="s">
        <x:v>73</x:v>
      </x:c>
      <x:c r="F7196" s="0" t="s">
        <x:v>26</x:v>
      </x:c>
      <x:c r="G7196" s="0" t="n">
        <x:v>173</x:v>
      </x:c>
      <x:c r="H7196" s="4" t="n">
        <x:v>13.5</x:v>
      </x:c>
      <x:c r="I7196" s="4" t="n">
        <x:v>173</x:v>
      </x:c>
      <x:c r="J7196" s="4" t="n">
        <x:v>0.078</x:v>
      </x:c>
      <x:c r="K7196" s="4">
        <x:f>I7196*J7196</x:f>
      </x:c>
      <x:c r="L7196" s="4" t="n">
        <x:v>184.506</x:v>
      </x:c>
      <x:c r="M7196" s="5">
        <x:f>J7196/2.057*100</x:f>
      </x:c>
      <x:c r="N7196" s="6">
        <x:f>M7196*L7196/100</x:f>
      </x:c>
      <x:c r="O7196" s="6">
        <x:f>H7196-N7196</x:f>
      </x:c>
    </x:row>
    <x:row r="7197" spans="1:25">
      <x:c r="A7197" s="0" t="s">
        <x:v>90</x:v>
      </x:c>
      <x:c r="B7197" s="0" t="n">
        <x:v>3714</x:v>
      </x:c>
      <x:c r="C7197" s="0" t="s">
        <x:v>21</x:v>
      </x:c>
      <x:c r="D7197" s="0" t="s">
        <x:v>36</x:v>
      </x:c>
      <x:c r="E7197" s="0" t="s">
        <x:v>75</x:v>
      </x:c>
      <x:c r="F7197" s="0" t="s">
        <x:v>26</x:v>
      </x:c>
      <x:c r="G7197" s="0" t="n">
        <x:v>173</x:v>
      </x:c>
      <x:c r="H7197" s="4" t="n">
        <x:v>72.661</x:v>
      </x:c>
      <x:c r="I7197" s="4" t="n">
        <x:v>173</x:v>
      </x:c>
      <x:c r="J7197" s="4" t="n">
        <x:v>0.42</x:v>
      </x:c>
      <x:c r="K7197" s="4">
        <x:f>I7197*J7197</x:f>
      </x:c>
      <x:c r="L7197" s="4" t="n">
        <x:v>184.506</x:v>
      </x:c>
      <x:c r="M7197" s="5">
        <x:f>J7197/2.057*100</x:f>
      </x:c>
      <x:c r="N7197" s="6">
        <x:f>M7197*L7197/100</x:f>
      </x:c>
      <x:c r="O7197" s="6">
        <x:f>H7197-N7197</x:f>
      </x:c>
    </x:row>
    <x:row r="7198" spans="1:25">
      <x:c r="A7198" s="0" t="s">
        <x:v>90</x:v>
      </x:c>
      <x:c r="B7198" s="0" t="n">
        <x:v>3714</x:v>
      </x:c>
      <x:c r="C7198" s="0" t="s">
        <x:v>21</x:v>
      </x:c>
      <x:c r="D7198" s="0" t="s">
        <x:v>36</x:v>
      </x:c>
      <x:c r="E7198" s="0" t="s">
        <x:v>76</x:v>
      </x:c>
      <x:c r="F7198" s="0" t="s">
        <x:v>26</x:v>
      </x:c>
      <x:c r="G7198" s="0" t="n">
        <x:v>173</x:v>
      </x:c>
      <x:c r="H7198" s="4" t="n">
        <x:v>72.66</x:v>
      </x:c>
      <x:c r="I7198" s="4" t="n">
        <x:v>173</x:v>
      </x:c>
      <x:c r="J7198" s="4" t="n">
        <x:v>0.42</x:v>
      </x:c>
      <x:c r="K7198" s="4">
        <x:f>I7198*J7198</x:f>
      </x:c>
      <x:c r="L7198" s="4" t="n">
        <x:v>184.506</x:v>
      </x:c>
      <x:c r="M7198" s="5">
        <x:f>J7198/2.057*100</x:f>
      </x:c>
      <x:c r="N7198" s="6">
        <x:f>M7198*L7198/100</x:f>
      </x:c>
      <x:c r="O7198" s="6">
        <x:f>H7198-N7198</x:f>
      </x:c>
    </x:row>
    <x:row r="7199" spans="1:25">
      <x:c r="A7199" s="0" t="s">
        <x:v>106</x:v>
      </x:c>
      <x:c r="B7199" s="0" t="n">
        <x:v>3715</x:v>
      </x:c>
      <x:c r="C7199" s="0" t="s">
        <x:v>21</x:v>
      </x:c>
      <x:c r="D7199" s="0" t="s">
        <x:v>22</x:v>
      </x:c>
      <x:c r="E7199" s="0" t="s">
        <x:v>74</x:v>
      </x:c>
      <x:c r="F7199" s="0" t="s">
        <x:v>20</x:v>
      </x:c>
      <x:c r="G7199" s="0" t="n">
        <x:v>173</x:v>
      </x:c>
      <x:c r="H7199" s="4" t="n">
        <x:v>50.4</x:v>
      </x:c>
      <x:c r="I7199" s="4" t="n">
        <x:v>173</x:v>
      </x:c>
      <x:c r="J7199" s="4" t="n">
        <x:v>0.291</x:v>
      </x:c>
      <x:c r="K7199" s="4">
        <x:f>I7199*J7199</x:f>
      </x:c>
      <x:c r="L7199" s="4" t="n">
        <x:v>120.889</x:v>
      </x:c>
      <x:c r="M7199" s="5">
        <x:f>J7199/2.057*100</x:f>
      </x:c>
      <x:c r="N7199" s="6">
        <x:f>M7199*L7199/100</x:f>
      </x:c>
      <x:c r="O7199" s="6">
        <x:f>H7199-N7199</x:f>
      </x:c>
    </x:row>
    <x:row r="7200" spans="1:25">
      <x:c r="A7200" s="0" t="s">
        <x:v>106</x:v>
      </x:c>
      <x:c r="B7200" s="0" t="n">
        <x:v>3715</x:v>
      </x:c>
      <x:c r="C7200" s="0" t="s">
        <x:v>21</x:v>
      </x:c>
      <x:c r="D7200" s="0" t="s">
        <x:v>33</x:v>
      </x:c>
      <x:c r="E7200" s="0" t="s">
        <x:v>73</x:v>
      </x:c>
      <x:c r="F7200" s="0" t="s">
        <x:v>20</x:v>
      </x:c>
      <x:c r="G7200" s="0" t="n">
        <x:v>173</x:v>
      </x:c>
      <x:c r="H7200" s="4" t="n">
        <x:v>46.018</x:v>
      </x:c>
      <x:c r="I7200" s="4" t="n">
        <x:v>173</x:v>
      </x:c>
      <x:c r="J7200" s="4" t="n">
        <x:v>0.266</x:v>
      </x:c>
      <x:c r="K7200" s="4">
        <x:f>I7200*J7200</x:f>
      </x:c>
      <x:c r="L7200" s="4" t="n">
        <x:v>120.889</x:v>
      </x:c>
      <x:c r="M7200" s="5">
        <x:f>J7200/2.057*100</x:f>
      </x:c>
      <x:c r="N7200" s="6">
        <x:f>M7200*L7200/100</x:f>
      </x:c>
      <x:c r="O7200" s="6">
        <x:f>H7200-N7200</x:f>
      </x:c>
    </x:row>
    <x:row r="7201" spans="1:25">
      <x:c r="A7201" s="0" t="s">
        <x:v>106</x:v>
      </x:c>
      <x:c r="B7201" s="0" t="n">
        <x:v>3715</x:v>
      </x:c>
      <x:c r="C7201" s="0" t="s">
        <x:v>21</x:v>
      </x:c>
      <x:c r="D7201" s="0" t="s">
        <x:v>22</x:v>
      </x:c>
      <x:c r="E7201" s="0" t="s">
        <x:v>74</x:v>
      </x:c>
      <x:c r="F7201" s="0" t="s">
        <x:v>20</x:v>
      </x:c>
      <x:c r="G7201" s="0" t="n">
        <x:v>173</x:v>
      </x:c>
      <x:c r="H7201" s="4" t="n">
        <x:v>50.4</x:v>
      </x:c>
      <x:c r="I7201" s="4" t="n">
        <x:v>173</x:v>
      </x:c>
      <x:c r="J7201" s="4" t="n">
        <x:v>0.291</x:v>
      </x:c>
      <x:c r="K7201" s="4">
        <x:f>I7201*J7201</x:f>
      </x:c>
      <x:c r="L7201" s="4" t="n">
        <x:v>120.889</x:v>
      </x:c>
      <x:c r="M7201" s="5">
        <x:f>J7201/2.057*100</x:f>
      </x:c>
      <x:c r="N7201" s="6">
        <x:f>M7201*L7201/100</x:f>
      </x:c>
      <x:c r="O7201" s="6">
        <x:f>H7201-N7201</x:f>
      </x:c>
    </x:row>
    <x:row r="7202" spans="1:25">
      <x:c r="A7202" s="0" t="s">
        <x:v>106</x:v>
      </x:c>
      <x:c r="B7202" s="0" t="n">
        <x:v>3715</x:v>
      </x:c>
      <x:c r="C7202" s="0" t="s">
        <x:v>21</x:v>
      </x:c>
      <x:c r="D7202" s="0" t="s">
        <x:v>22</x:v>
      </x:c>
      <x:c r="E7202" s="0" t="s">
        <x:v>74</x:v>
      </x:c>
      <x:c r="F7202" s="0" t="s">
        <x:v>20</x:v>
      </x:c>
      <x:c r="G7202" s="0" t="n">
        <x:v>173</x:v>
      </x:c>
      <x:c r="H7202" s="4" t="n">
        <x:v>50.4</x:v>
      </x:c>
      <x:c r="I7202" s="4" t="n">
        <x:v>173</x:v>
      </x:c>
      <x:c r="J7202" s="4" t="n">
        <x:v>0.291</x:v>
      </x:c>
      <x:c r="K7202" s="4">
        <x:f>I7202*J7202</x:f>
      </x:c>
      <x:c r="L7202" s="4" t="n">
        <x:v>120.889</x:v>
      </x:c>
      <x:c r="M7202" s="5">
        <x:f>J7202/2.057*100</x:f>
      </x:c>
      <x:c r="N7202" s="6">
        <x:f>M7202*L7202/100</x:f>
      </x:c>
      <x:c r="O7202" s="6">
        <x:f>H7202-N7202</x:f>
      </x:c>
    </x:row>
    <x:row r="7203" spans="1:25">
      <x:c r="A7203" s="0" t="s">
        <x:v>106</x:v>
      </x:c>
      <x:c r="B7203" s="0" t="n">
        <x:v>3715</x:v>
      </x:c>
      <x:c r="C7203" s="0" t="s">
        <x:v>21</x:v>
      </x:c>
      <x:c r="D7203" s="0" t="s">
        <x:v>33</x:v>
      </x:c>
      <x:c r="E7203" s="0" t="s">
        <x:v>73</x:v>
      </x:c>
      <x:c r="F7203" s="0" t="s">
        <x:v>26</x:v>
      </x:c>
      <x:c r="G7203" s="0" t="n">
        <x:v>173</x:v>
      </x:c>
      <x:c r="H7203" s="4" t="n">
        <x:v>13.496</x:v>
      </x:c>
      <x:c r="I7203" s="4" t="n">
        <x:v>173</x:v>
      </x:c>
      <x:c r="J7203" s="4" t="n">
        <x:v>0.078</x:v>
      </x:c>
      <x:c r="K7203" s="4">
        <x:f>I7203*J7203</x:f>
      </x:c>
      <x:c r="L7203" s="4" t="n">
        <x:v>120.889</x:v>
      </x:c>
      <x:c r="M7203" s="5">
        <x:f>J7203/2.057*100</x:f>
      </x:c>
      <x:c r="N7203" s="6">
        <x:f>M7203*L7203/100</x:f>
      </x:c>
      <x:c r="O7203" s="6">
        <x:f>H7203-N7203</x:f>
      </x:c>
    </x:row>
    <x:row r="7204" spans="1:25">
      <x:c r="A7204" s="0" t="s">
        <x:v>106</x:v>
      </x:c>
      <x:c r="B7204" s="0" t="n">
        <x:v>3715</x:v>
      </x:c>
      <x:c r="C7204" s="0" t="s">
        <x:v>21</x:v>
      </x:c>
      <x:c r="D7204" s="0" t="s">
        <x:v>36</x:v>
      </x:c>
      <x:c r="E7204" s="0" t="s">
        <x:v>75</x:v>
      </x:c>
      <x:c r="F7204" s="0" t="s">
        <x:v>26</x:v>
      </x:c>
      <x:c r="G7204" s="0" t="n">
        <x:v>173</x:v>
      </x:c>
      <x:c r="H7204" s="4" t="n">
        <x:v>72.66</x:v>
      </x:c>
      <x:c r="I7204" s="4" t="n">
        <x:v>173</x:v>
      </x:c>
      <x:c r="J7204" s="4" t="n">
        <x:v>0.42</x:v>
      </x:c>
      <x:c r="K7204" s="4">
        <x:f>I7204*J7204</x:f>
      </x:c>
      <x:c r="L7204" s="4" t="n">
        <x:v>120.889</x:v>
      </x:c>
      <x:c r="M7204" s="5">
        <x:f>J7204/2.057*100</x:f>
      </x:c>
      <x:c r="N7204" s="6">
        <x:f>M7204*L7204/100</x:f>
      </x:c>
      <x:c r="O7204" s="6">
        <x:f>H7204-N7204</x:f>
      </x:c>
    </x:row>
    <x:row r="7205" spans="1:25">
      <x:c r="A7205" s="0" t="s">
        <x:v>106</x:v>
      </x:c>
      <x:c r="B7205" s="0" t="n">
        <x:v>3715</x:v>
      </x:c>
      <x:c r="C7205" s="0" t="s">
        <x:v>21</x:v>
      </x:c>
      <x:c r="D7205" s="0" t="s">
        <x:v>36</x:v>
      </x:c>
      <x:c r="E7205" s="0" t="s">
        <x:v>76</x:v>
      </x:c>
      <x:c r="F7205" s="0" t="s">
        <x:v>26</x:v>
      </x:c>
      <x:c r="G7205" s="0" t="n">
        <x:v>173</x:v>
      </x:c>
      <x:c r="H7205" s="4" t="n">
        <x:v>72.66</x:v>
      </x:c>
      <x:c r="I7205" s="4" t="n">
        <x:v>173</x:v>
      </x:c>
      <x:c r="J7205" s="4" t="n">
        <x:v>0.42</x:v>
      </x:c>
      <x:c r="K7205" s="4">
        <x:f>I7205*J7205</x:f>
      </x:c>
      <x:c r="L7205" s="4" t="n">
        <x:v>120.889</x:v>
      </x:c>
      <x:c r="M7205" s="5">
        <x:f>J7205/2.057*100</x:f>
      </x:c>
      <x:c r="N7205" s="6">
        <x:f>M7205*L7205/100</x:f>
      </x:c>
      <x:c r="O7205" s="6">
        <x:f>H7205-N7205</x:f>
      </x:c>
    </x:row>
    <x:row r="7206" spans="1:25">
      <x:c r="A7206" s="0" t="s">
        <x:v>97</x:v>
      </x:c>
      <x:c r="B7206" s="0" t="n">
        <x:v>3721</x:v>
      </x:c>
      <x:c r="C7206" s="0" t="s">
        <x:v>21</x:v>
      </x:c>
      <x:c r="D7206" s="0" t="s">
        <x:v>22</x:v>
      </x:c>
      <x:c r="E7206" s="0" t="s">
        <x:v>35</x:v>
      </x:c>
      <x:c r="F7206" s="0" t="s">
        <x:v>20</x:v>
      </x:c>
      <x:c r="G7206" s="0" t="n">
        <x:v>167</x:v>
      </x:c>
      <x:c r="H7206" s="4" t="n">
        <x:v>50.4</x:v>
      </x:c>
      <x:c r="I7206" s="4" t="n">
        <x:v>167</x:v>
      </x:c>
      <x:c r="J7206" s="4" t="n">
        <x:v>0.302</x:v>
      </x:c>
      <x:c r="K7206" s="4">
        <x:f>I7206*J7206</x:f>
      </x:c>
      <x:c r="L7206" s="4" t="n">
        <x:v>171.509</x:v>
      </x:c>
      <x:c r="M7206" s="5">
        <x:f>J7206/2.1*100</x:f>
      </x:c>
      <x:c r="N7206" s="6">
        <x:f>M7206*L7206/100</x:f>
      </x:c>
      <x:c r="O7206" s="6">
        <x:f>H7206-N7206</x:f>
      </x:c>
    </x:row>
    <x:row r="7207" spans="1:25">
      <x:c r="A7207" s="0" t="s">
        <x:v>97</x:v>
      </x:c>
      <x:c r="B7207" s="0" t="n">
        <x:v>3721</x:v>
      </x:c>
      <x:c r="C7207" s="0" t="s">
        <x:v>21</x:v>
      </x:c>
      <x:c r="D7207" s="0" t="s">
        <x:v>22</x:v>
      </x:c>
      <x:c r="E7207" s="0" t="s">
        <x:v>35</x:v>
      </x:c>
      <x:c r="F7207" s="0" t="s">
        <x:v>20</x:v>
      </x:c>
      <x:c r="G7207" s="0" t="n">
        <x:v>167</x:v>
      </x:c>
      <x:c r="H7207" s="4" t="n">
        <x:v>50.4</x:v>
      </x:c>
      <x:c r="I7207" s="4" t="n">
        <x:v>167</x:v>
      </x:c>
      <x:c r="J7207" s="4" t="n">
        <x:v>0.302</x:v>
      </x:c>
      <x:c r="K7207" s="4">
        <x:f>I7207*J7207</x:f>
      </x:c>
      <x:c r="L7207" s="4" t="n">
        <x:v>171.509</x:v>
      </x:c>
      <x:c r="M7207" s="5">
        <x:f>J7207/2.1*100</x:f>
      </x:c>
      <x:c r="N7207" s="6">
        <x:f>M7207*L7207/100</x:f>
      </x:c>
      <x:c r="O7207" s="6">
        <x:f>H7207-N7207</x:f>
      </x:c>
    </x:row>
    <x:row r="7208" spans="1:25">
      <x:c r="A7208" s="0" t="s">
        <x:v>97</x:v>
      </x:c>
      <x:c r="B7208" s="0" t="n">
        <x:v>3721</x:v>
      </x:c>
      <x:c r="C7208" s="0" t="s">
        <x:v>21</x:v>
      </x:c>
      <x:c r="D7208" s="0" t="s">
        <x:v>33</x:v>
      </x:c>
      <x:c r="E7208" s="0" t="s">
        <x:v>34</x:v>
      </x:c>
      <x:c r="F7208" s="0" t="s">
        <x:v>20</x:v>
      </x:c>
      <x:c r="G7208" s="0" t="n">
        <x:v>167</x:v>
      </x:c>
      <x:c r="H7208" s="4" t="n">
        <x:v>46.018</x:v>
      </x:c>
      <x:c r="I7208" s="4" t="n">
        <x:v>167</x:v>
      </x:c>
      <x:c r="J7208" s="4" t="n">
        <x:v>0.276</x:v>
      </x:c>
      <x:c r="K7208" s="4">
        <x:f>I7208*J7208</x:f>
      </x:c>
      <x:c r="L7208" s="4" t="n">
        <x:v>171.509</x:v>
      </x:c>
      <x:c r="M7208" s="5">
        <x:f>J7208/2.1*100</x:f>
      </x:c>
      <x:c r="N7208" s="6">
        <x:f>M7208*L7208/100</x:f>
      </x:c>
      <x:c r="O7208" s="6">
        <x:f>H7208-N7208</x:f>
      </x:c>
    </x:row>
    <x:row r="7209" spans="1:25">
      <x:c r="A7209" s="0" t="s">
        <x:v>97</x:v>
      </x:c>
      <x:c r="B7209" s="0" t="n">
        <x:v>3721</x:v>
      </x:c>
      <x:c r="C7209" s="0" t="s">
        <x:v>21</x:v>
      </x:c>
      <x:c r="D7209" s="0" t="s">
        <x:v>22</x:v>
      </x:c>
      <x:c r="E7209" s="0" t="s">
        <x:v>35</x:v>
      </x:c>
      <x:c r="F7209" s="0" t="s">
        <x:v>20</x:v>
      </x:c>
      <x:c r="G7209" s="0" t="n">
        <x:v>167</x:v>
      </x:c>
      <x:c r="H7209" s="4" t="n">
        <x:v>50.4</x:v>
      </x:c>
      <x:c r="I7209" s="4" t="n">
        <x:v>167</x:v>
      </x:c>
      <x:c r="J7209" s="4" t="n">
        <x:v>0.302</x:v>
      </x:c>
      <x:c r="K7209" s="4">
        <x:f>I7209*J7209</x:f>
      </x:c>
      <x:c r="L7209" s="4" t="n">
        <x:v>171.509</x:v>
      </x:c>
      <x:c r="M7209" s="5">
        <x:f>J7209/2.1*100</x:f>
      </x:c>
      <x:c r="N7209" s="6">
        <x:f>M7209*L7209/100</x:f>
      </x:c>
      <x:c r="O7209" s="6">
        <x:f>H7209-N7209</x:f>
      </x:c>
    </x:row>
    <x:row r="7210" spans="1:25">
      <x:c r="A7210" s="0" t="s">
        <x:v>97</x:v>
      </x:c>
      <x:c r="B7210" s="0" t="n">
        <x:v>3721</x:v>
      </x:c>
      <x:c r="C7210" s="0" t="s">
        <x:v>21</x:v>
      </x:c>
      <x:c r="D7210" s="0" t="s">
        <x:v>33</x:v>
      </x:c>
      <x:c r="E7210" s="0" t="s">
        <x:v>34</x:v>
      </x:c>
      <x:c r="F7210" s="0" t="s">
        <x:v>26</x:v>
      </x:c>
      <x:c r="G7210" s="0" t="n">
        <x:v>167</x:v>
      </x:c>
      <x:c r="H7210" s="4" t="n">
        <x:v>13.496</x:v>
      </x:c>
      <x:c r="I7210" s="4" t="n">
        <x:v>167</x:v>
      </x:c>
      <x:c r="J7210" s="4" t="n">
        <x:v>0.078</x:v>
      </x:c>
      <x:c r="K7210" s="4">
        <x:f>I7210*J7210</x:f>
      </x:c>
      <x:c r="L7210" s="4" t="n">
        <x:v>171.509</x:v>
      </x:c>
      <x:c r="M7210" s="5">
        <x:f>J7210/2.1*100</x:f>
      </x:c>
      <x:c r="N7210" s="6">
        <x:f>M7210*L7210/100</x:f>
      </x:c>
      <x:c r="O7210" s="6">
        <x:f>H7210-N7210</x:f>
      </x:c>
    </x:row>
    <x:row r="7211" spans="1:25">
      <x:c r="A7211" s="0" t="s">
        <x:v>97</x:v>
      </x:c>
      <x:c r="B7211" s="0" t="n">
        <x:v>3721</x:v>
      </x:c>
      <x:c r="C7211" s="0" t="s">
        <x:v>21</x:v>
      </x:c>
      <x:c r="D7211" s="0" t="s">
        <x:v>36</x:v>
      </x:c>
      <x:c r="E7211" s="0" t="s">
        <x:v>37</x:v>
      </x:c>
      <x:c r="F7211" s="0" t="s">
        <x:v>26</x:v>
      </x:c>
      <x:c r="G7211" s="0" t="n">
        <x:v>167</x:v>
      </x:c>
      <x:c r="H7211" s="4" t="n">
        <x:v>72.661</x:v>
      </x:c>
      <x:c r="I7211" s="4" t="n">
        <x:v>167</x:v>
      </x:c>
      <x:c r="J7211" s="4" t="n">
        <x:v>0.42</x:v>
      </x:c>
      <x:c r="K7211" s="4">
        <x:f>I7211*J7211</x:f>
      </x:c>
      <x:c r="L7211" s="4" t="n">
        <x:v>171.509</x:v>
      </x:c>
      <x:c r="M7211" s="5">
        <x:f>J7211/2.1*100</x:f>
      </x:c>
      <x:c r="N7211" s="6">
        <x:f>M7211*L7211/100</x:f>
      </x:c>
      <x:c r="O7211" s="6">
        <x:f>H7211-N7211</x:f>
      </x:c>
    </x:row>
    <x:row r="7212" spans="1:25">
      <x:c r="A7212" s="0" t="s">
        <x:v>97</x:v>
      </x:c>
      <x:c r="B7212" s="0" t="n">
        <x:v>3721</x:v>
      </x:c>
      <x:c r="C7212" s="0" t="s">
        <x:v>21</x:v>
      </x:c>
      <x:c r="D7212" s="0" t="s">
        <x:v>36</x:v>
      </x:c>
      <x:c r="E7212" s="0" t="s">
        <x:v>38</x:v>
      </x:c>
      <x:c r="F7212" s="0" t="s">
        <x:v>26</x:v>
      </x:c>
      <x:c r="G7212" s="0" t="n">
        <x:v>167</x:v>
      </x:c>
      <x:c r="H7212" s="4" t="n">
        <x:v>72.66</x:v>
      </x:c>
      <x:c r="I7212" s="4" t="n">
        <x:v>167</x:v>
      </x:c>
      <x:c r="J7212" s="4" t="n">
        <x:v>0.42</x:v>
      </x:c>
      <x:c r="K7212" s="4">
        <x:f>I7212*J7212</x:f>
      </x:c>
      <x:c r="L7212" s="4" t="n">
        <x:v>171.509</x:v>
      </x:c>
      <x:c r="M7212" s="5">
        <x:f>J7212/2.1*100</x:f>
      </x:c>
      <x:c r="N7212" s="6">
        <x:f>M7212*L7212/100</x:f>
      </x:c>
      <x:c r="O7212" s="6">
        <x:f>H7212-N7212</x:f>
      </x:c>
    </x:row>
    <x:row r="7213" spans="1:25">
      <x:c r="A7213" s="0" t="s">
        <x:v>108</x:v>
      </x:c>
      <x:c r="B7213" s="0" t="n">
        <x:v>3722</x:v>
      </x:c>
      <x:c r="C7213" s="0" t="s">
        <x:v>21</x:v>
      </x:c>
      <x:c r="D7213" s="0" t="s">
        <x:v>22</x:v>
      </x:c>
      <x:c r="E7213" s="0" t="s">
        <x:v>35</x:v>
      </x:c>
      <x:c r="F7213" s="0" t="s">
        <x:v>20</x:v>
      </x:c>
      <x:c r="G7213" s="0" t="n">
        <x:v>173</x:v>
      </x:c>
      <x:c r="H7213" s="4" t="n">
        <x:v>50.4</x:v>
      </x:c>
      <x:c r="I7213" s="4" t="n">
        <x:v>173</x:v>
      </x:c>
      <x:c r="J7213" s="4" t="n">
        <x:v>0.291</x:v>
      </x:c>
      <x:c r="K7213" s="4">
        <x:f>I7213*J7213</x:f>
      </x:c>
      <x:c r="L7213" s="4" t="n">
        <x:v>203.261</x:v>
      </x:c>
      <x:c r="M7213" s="5">
        <x:f>J7213/1.766*100</x:f>
      </x:c>
      <x:c r="N7213" s="6">
        <x:f>M7213*L7213/100</x:f>
      </x:c>
      <x:c r="O7213" s="6">
        <x:f>H7213-N7213</x:f>
      </x:c>
    </x:row>
    <x:row r="7214" spans="1:25">
      <x:c r="A7214" s="0" t="s">
        <x:v>108</x:v>
      </x:c>
      <x:c r="B7214" s="0" t="n">
        <x:v>3722</x:v>
      </x:c>
      <x:c r="C7214" s="0" t="s">
        <x:v>21</x:v>
      </x:c>
      <x:c r="D7214" s="0" t="s">
        <x:v>22</x:v>
      </x:c>
      <x:c r="E7214" s="0" t="s">
        <x:v>35</x:v>
      </x:c>
      <x:c r="F7214" s="0" t="s">
        <x:v>20</x:v>
      </x:c>
      <x:c r="G7214" s="0" t="n">
        <x:v>173</x:v>
      </x:c>
      <x:c r="H7214" s="4" t="n">
        <x:v>50.4</x:v>
      </x:c>
      <x:c r="I7214" s="4" t="n">
        <x:v>173</x:v>
      </x:c>
      <x:c r="J7214" s="4" t="n">
        <x:v>0.291</x:v>
      </x:c>
      <x:c r="K7214" s="4">
        <x:f>I7214*J7214</x:f>
      </x:c>
      <x:c r="L7214" s="4" t="n">
        <x:v>203.261</x:v>
      </x:c>
      <x:c r="M7214" s="5">
        <x:f>J7214/1.766*100</x:f>
      </x:c>
      <x:c r="N7214" s="6">
        <x:f>M7214*L7214/100</x:f>
      </x:c>
      <x:c r="O7214" s="6">
        <x:f>H7214-N7214</x:f>
      </x:c>
    </x:row>
    <x:row r="7215" spans="1:25">
      <x:c r="A7215" s="0" t="s">
        <x:v>108</x:v>
      </x:c>
      <x:c r="B7215" s="0" t="n">
        <x:v>3722</x:v>
      </x:c>
      <x:c r="C7215" s="0" t="s">
        <x:v>21</x:v>
      </x:c>
      <x:c r="D7215" s="0" t="s">
        <x:v>33</x:v>
      </x:c>
      <x:c r="E7215" s="0" t="s">
        <x:v>34</x:v>
      </x:c>
      <x:c r="F7215" s="0" t="s">
        <x:v>20</x:v>
      </x:c>
      <x:c r="G7215" s="0" t="n">
        <x:v>173</x:v>
      </x:c>
      <x:c r="H7215" s="4" t="n">
        <x:v>46.018</x:v>
      </x:c>
      <x:c r="I7215" s="4" t="n">
        <x:v>173</x:v>
      </x:c>
      <x:c r="J7215" s="4" t="n">
        <x:v>0.266</x:v>
      </x:c>
      <x:c r="K7215" s="4">
        <x:f>I7215*J7215</x:f>
      </x:c>
      <x:c r="L7215" s="4" t="n">
        <x:v>203.261</x:v>
      </x:c>
      <x:c r="M7215" s="5">
        <x:f>J7215/1.766*100</x:f>
      </x:c>
      <x:c r="N7215" s="6">
        <x:f>M7215*L7215/100</x:f>
      </x:c>
      <x:c r="O7215" s="6">
        <x:f>H7215-N7215</x:f>
      </x:c>
    </x:row>
    <x:row r="7216" spans="1:25">
      <x:c r="A7216" s="0" t="s">
        <x:v>108</x:v>
      </x:c>
      <x:c r="B7216" s="0" t="n">
        <x:v>3722</x:v>
      </x:c>
      <x:c r="C7216" s="0" t="s">
        <x:v>21</x:v>
      </x:c>
      <x:c r="D7216" s="0" t="s">
        <x:v>33</x:v>
      </x:c>
      <x:c r="E7216" s="0" t="s">
        <x:v>34</x:v>
      </x:c>
      <x:c r="F7216" s="0" t="s">
        <x:v>26</x:v>
      </x:c>
      <x:c r="G7216" s="0" t="n">
        <x:v>173</x:v>
      </x:c>
      <x:c r="H7216" s="4" t="n">
        <x:v>13.496</x:v>
      </x:c>
      <x:c r="I7216" s="4" t="n">
        <x:v>173</x:v>
      </x:c>
      <x:c r="J7216" s="4" t="n">
        <x:v>0.078</x:v>
      </x:c>
      <x:c r="K7216" s="4">
        <x:f>I7216*J7216</x:f>
      </x:c>
      <x:c r="L7216" s="4" t="n">
        <x:v>203.261</x:v>
      </x:c>
      <x:c r="M7216" s="5">
        <x:f>J7216/1.766*100</x:f>
      </x:c>
      <x:c r="N7216" s="6">
        <x:f>M7216*L7216/100</x:f>
      </x:c>
      <x:c r="O7216" s="6">
        <x:f>H7216-N7216</x:f>
      </x:c>
    </x:row>
    <x:row r="7217" spans="1:25">
      <x:c r="A7217" s="0" t="s">
        <x:v>108</x:v>
      </x:c>
      <x:c r="B7217" s="0" t="n">
        <x:v>3722</x:v>
      </x:c>
      <x:c r="C7217" s="0" t="s">
        <x:v>21</x:v>
      </x:c>
      <x:c r="D7217" s="0" t="s">
        <x:v>36</x:v>
      </x:c>
      <x:c r="E7217" s="0" t="s">
        <x:v>37</x:v>
      </x:c>
      <x:c r="F7217" s="0" t="s">
        <x:v>26</x:v>
      </x:c>
      <x:c r="G7217" s="0" t="n">
        <x:v>173</x:v>
      </x:c>
      <x:c r="H7217" s="4" t="n">
        <x:v>72.66</x:v>
      </x:c>
      <x:c r="I7217" s="4" t="n">
        <x:v>173</x:v>
      </x:c>
      <x:c r="J7217" s="4" t="n">
        <x:v>0.42</x:v>
      </x:c>
      <x:c r="K7217" s="4">
        <x:f>I7217*J7217</x:f>
      </x:c>
      <x:c r="L7217" s="4" t="n">
        <x:v>203.261</x:v>
      </x:c>
      <x:c r="M7217" s="5">
        <x:f>J7217/1.766*100</x:f>
      </x:c>
      <x:c r="N7217" s="6">
        <x:f>M7217*L7217/100</x:f>
      </x:c>
      <x:c r="O7217" s="6">
        <x:f>H7217-N7217</x:f>
      </x:c>
    </x:row>
    <x:row r="7218" spans="1:25">
      <x:c r="A7218" s="0" t="s">
        <x:v>108</x:v>
      </x:c>
      <x:c r="B7218" s="0" t="n">
        <x:v>3722</x:v>
      </x:c>
      <x:c r="C7218" s="0" t="s">
        <x:v>21</x:v>
      </x:c>
      <x:c r="D7218" s="0" t="s">
        <x:v>36</x:v>
      </x:c>
      <x:c r="E7218" s="0" t="s">
        <x:v>38</x:v>
      </x:c>
      <x:c r="F7218" s="0" t="s">
        <x:v>26</x:v>
      </x:c>
      <x:c r="G7218" s="0" t="n">
        <x:v>173</x:v>
      </x:c>
      <x:c r="H7218" s="4" t="n">
        <x:v>72.663</x:v>
      </x:c>
      <x:c r="I7218" s="4" t="n">
        <x:v>173</x:v>
      </x:c>
      <x:c r="J7218" s="4" t="n">
        <x:v>0.42</x:v>
      </x:c>
      <x:c r="K7218" s="4">
        <x:f>I7218*J7218</x:f>
      </x:c>
      <x:c r="L7218" s="4" t="n">
        <x:v>203.261</x:v>
      </x:c>
      <x:c r="M7218" s="5">
        <x:f>J7218/1.766*100</x:f>
      </x:c>
      <x:c r="N7218" s="6">
        <x:f>M7218*L7218/100</x:f>
      </x:c>
      <x:c r="O7218" s="6">
        <x:f>H7218-N7218</x:f>
      </x:c>
    </x:row>
    <x:row r="7219" spans="1:25">
      <x:c r="A7219" s="0" t="s">
        <x:v>54</x:v>
      </x:c>
      <x:c r="B7219" s="0" t="n">
        <x:v>3723</x:v>
      </x:c>
      <x:c r="C7219" s="0" t="s">
        <x:v>21</x:v>
      </x:c>
      <x:c r="D7219" s="0" t="s">
        <x:v>33</x:v>
      </x:c>
      <x:c r="E7219" s="0" t="s">
        <x:v>34</x:v>
      </x:c>
      <x:c r="F7219" s="0" t="s">
        <x:v>20</x:v>
      </x:c>
      <x:c r="G7219" s="0" t="n">
        <x:v>173</x:v>
      </x:c>
      <x:c r="H7219" s="4" t="n">
        <x:v>46.018</x:v>
      </x:c>
      <x:c r="I7219" s="4" t="n">
        <x:v>173</x:v>
      </x:c>
      <x:c r="J7219" s="4" t="n">
        <x:v>0.266</x:v>
      </x:c>
      <x:c r="K7219" s="4">
        <x:f>I7219*J7219</x:f>
      </x:c>
      <x:c r="L7219" s="4" t="n">
        <x:v>205.205</x:v>
      </x:c>
      <x:c r="M7219" s="5">
        <x:f>J7219/1.766*100</x:f>
      </x:c>
      <x:c r="N7219" s="6">
        <x:f>M7219*L7219/100</x:f>
      </x:c>
      <x:c r="O7219" s="6">
        <x:f>H7219-N7219</x:f>
      </x:c>
    </x:row>
    <x:row r="7220" spans="1:25">
      <x:c r="A7220" s="0" t="s">
        <x:v>54</x:v>
      </x:c>
      <x:c r="B7220" s="0" t="n">
        <x:v>3723</x:v>
      </x:c>
      <x:c r="C7220" s="0" t="s">
        <x:v>21</x:v>
      </x:c>
      <x:c r="D7220" s="0" t="s">
        <x:v>22</x:v>
      </x:c>
      <x:c r="E7220" s="0" t="s">
        <x:v>35</x:v>
      </x:c>
      <x:c r="F7220" s="0" t="s">
        <x:v>20</x:v>
      </x:c>
      <x:c r="G7220" s="0" t="n">
        <x:v>173</x:v>
      </x:c>
      <x:c r="H7220" s="4" t="n">
        <x:v>50.4</x:v>
      </x:c>
      <x:c r="I7220" s="4" t="n">
        <x:v>173</x:v>
      </x:c>
      <x:c r="J7220" s="4" t="n">
        <x:v>0.291</x:v>
      </x:c>
      <x:c r="K7220" s="4">
        <x:f>I7220*J7220</x:f>
      </x:c>
      <x:c r="L7220" s="4" t="n">
        <x:v>205.205</x:v>
      </x:c>
      <x:c r="M7220" s="5">
        <x:f>J7220/1.766*100</x:f>
      </x:c>
      <x:c r="N7220" s="6">
        <x:f>M7220*L7220/100</x:f>
      </x:c>
      <x:c r="O7220" s="6">
        <x:f>H7220-N7220</x:f>
      </x:c>
    </x:row>
    <x:row r="7221" spans="1:25">
      <x:c r="A7221" s="0" t="s">
        <x:v>54</x:v>
      </x:c>
      <x:c r="B7221" s="0" t="n">
        <x:v>3723</x:v>
      </x:c>
      <x:c r="C7221" s="0" t="s">
        <x:v>21</x:v>
      </x:c>
      <x:c r="D7221" s="0" t="s">
        <x:v>22</x:v>
      </x:c>
      <x:c r="E7221" s="0" t="s">
        <x:v>35</x:v>
      </x:c>
      <x:c r="F7221" s="0" t="s">
        <x:v>20</x:v>
      </x:c>
      <x:c r="G7221" s="0" t="n">
        <x:v>173</x:v>
      </x:c>
      <x:c r="H7221" s="4" t="n">
        <x:v>50.4</x:v>
      </x:c>
      <x:c r="I7221" s="4" t="n">
        <x:v>173</x:v>
      </x:c>
      <x:c r="J7221" s="4" t="n">
        <x:v>0.291</x:v>
      </x:c>
      <x:c r="K7221" s="4">
        <x:f>I7221*J7221</x:f>
      </x:c>
      <x:c r="L7221" s="4" t="n">
        <x:v>205.205</x:v>
      </x:c>
      <x:c r="M7221" s="5">
        <x:f>J7221/1.766*100</x:f>
      </x:c>
      <x:c r="N7221" s="6">
        <x:f>M7221*L7221/100</x:f>
      </x:c>
      <x:c r="O7221" s="6">
        <x:f>H7221-N7221</x:f>
      </x:c>
    </x:row>
    <x:row r="7222" spans="1:25">
      <x:c r="A7222" s="0" t="s">
        <x:v>54</x:v>
      </x:c>
      <x:c r="B7222" s="0" t="n">
        <x:v>3723</x:v>
      </x:c>
      <x:c r="C7222" s="0" t="s">
        <x:v>21</x:v>
      </x:c>
      <x:c r="D7222" s="0" t="s">
        <x:v>33</x:v>
      </x:c>
      <x:c r="E7222" s="0" t="s">
        <x:v>34</x:v>
      </x:c>
      <x:c r="F7222" s="0" t="s">
        <x:v>26</x:v>
      </x:c>
      <x:c r="G7222" s="0" t="n">
        <x:v>173</x:v>
      </x:c>
      <x:c r="H7222" s="4" t="n">
        <x:v>13.497</x:v>
      </x:c>
      <x:c r="I7222" s="4" t="n">
        <x:v>173</x:v>
      </x:c>
      <x:c r="J7222" s="4" t="n">
        <x:v>0.078</x:v>
      </x:c>
      <x:c r="K7222" s="4">
        <x:f>I7222*J7222</x:f>
      </x:c>
      <x:c r="L7222" s="4" t="n">
        <x:v>205.205</x:v>
      </x:c>
      <x:c r="M7222" s="5">
        <x:f>J7222/1.766*100</x:f>
      </x:c>
      <x:c r="N7222" s="6">
        <x:f>M7222*L7222/100</x:f>
      </x:c>
      <x:c r="O7222" s="6">
        <x:f>H7222-N7222</x:f>
      </x:c>
    </x:row>
    <x:row r="7223" spans="1:25">
      <x:c r="A7223" s="0" t="s">
        <x:v>54</x:v>
      </x:c>
      <x:c r="B7223" s="0" t="n">
        <x:v>3723</x:v>
      </x:c>
      <x:c r="C7223" s="0" t="s">
        <x:v>21</x:v>
      </x:c>
      <x:c r="D7223" s="0" t="s">
        <x:v>36</x:v>
      </x:c>
      <x:c r="E7223" s="0" t="s">
        <x:v>37</x:v>
      </x:c>
      <x:c r="F7223" s="0" t="s">
        <x:v>26</x:v>
      </x:c>
      <x:c r="G7223" s="0" t="n">
        <x:v>173</x:v>
      </x:c>
      <x:c r="H7223" s="4" t="n">
        <x:v>72.661</x:v>
      </x:c>
      <x:c r="I7223" s="4" t="n">
        <x:v>173</x:v>
      </x:c>
      <x:c r="J7223" s="4" t="n">
        <x:v>0.42</x:v>
      </x:c>
      <x:c r="K7223" s="4">
        <x:f>I7223*J7223</x:f>
      </x:c>
      <x:c r="L7223" s="4" t="n">
        <x:v>205.205</x:v>
      </x:c>
      <x:c r="M7223" s="5">
        <x:f>J7223/1.766*100</x:f>
      </x:c>
      <x:c r="N7223" s="6">
        <x:f>M7223*L7223/100</x:f>
      </x:c>
      <x:c r="O7223" s="6">
        <x:f>H7223-N7223</x:f>
      </x:c>
    </x:row>
    <x:row r="7224" spans="1:25">
      <x:c r="A7224" s="0" t="s">
        <x:v>54</x:v>
      </x:c>
      <x:c r="B7224" s="0" t="n">
        <x:v>3723</x:v>
      </x:c>
      <x:c r="C7224" s="0" t="s">
        <x:v>21</x:v>
      </x:c>
      <x:c r="D7224" s="0" t="s">
        <x:v>36</x:v>
      </x:c>
      <x:c r="E7224" s="0" t="s">
        <x:v>38</x:v>
      </x:c>
      <x:c r="F7224" s="0" t="s">
        <x:v>26</x:v>
      </x:c>
      <x:c r="G7224" s="0" t="n">
        <x:v>173</x:v>
      </x:c>
      <x:c r="H7224" s="4" t="n">
        <x:v>72.66</x:v>
      </x:c>
      <x:c r="I7224" s="4" t="n">
        <x:v>173</x:v>
      </x:c>
      <x:c r="J7224" s="4" t="n">
        <x:v>0.42</x:v>
      </x:c>
      <x:c r="K7224" s="4">
        <x:f>I7224*J7224</x:f>
      </x:c>
      <x:c r="L7224" s="4" t="n">
        <x:v>205.205</x:v>
      </x:c>
      <x:c r="M7224" s="5">
        <x:f>J7224/1.766*100</x:f>
      </x:c>
      <x:c r="N7224" s="6">
        <x:f>M7224*L7224/100</x:f>
      </x:c>
      <x:c r="O7224" s="6">
        <x:f>H7224-N7224</x:f>
      </x:c>
    </x:row>
    <x:row r="7225" spans="1:25">
      <x:c r="A7225" s="0" t="s">
        <x:v>66</x:v>
      </x:c>
      <x:c r="B7225" s="0" t="n">
        <x:v>3724</x:v>
      </x:c>
      <x:c r="C7225" s="0" t="s">
        <x:v>21</x:v>
      </x:c>
      <x:c r="D7225" s="0" t="s">
        <x:v>22</x:v>
      </x:c>
      <x:c r="E7225" s="0" t="s">
        <x:v>23</x:v>
      </x:c>
      <x:c r="F7225" s="0" t="s">
        <x:v>20</x:v>
      </x:c>
      <x:c r="G7225" s="0" t="n">
        <x:v>150</x:v>
      </x:c>
      <x:c r="H7225" s="4" t="n">
        <x:v>51.15</x:v>
      </x:c>
      <x:c r="I7225" s="4" t="n">
        <x:v>150</x:v>
      </x:c>
      <x:c r="J7225" s="4" t="n">
        <x:v>0.341</x:v>
      </x:c>
      <x:c r="K7225" s="4">
        <x:f>I7225*J7225</x:f>
      </x:c>
      <x:c r="L7225" s="4" t="n">
        <x:v>310.977</x:v>
      </x:c>
      <x:c r="M7225" s="5">
        <x:f>J7225/2.41*100</x:f>
      </x:c>
      <x:c r="N7225" s="6">
        <x:f>M7225*L7225/100</x:f>
      </x:c>
      <x:c r="O7225" s="6">
        <x:f>H7225-N7225</x:f>
      </x:c>
    </x:row>
    <x:row r="7226" spans="1:25">
      <x:c r="A7226" s="0" t="s">
        <x:v>66</x:v>
      </x:c>
      <x:c r="B7226" s="0" t="n">
        <x:v>3724</x:v>
      </x:c>
      <x:c r="C7226" s="0" t="s">
        <x:v>21</x:v>
      </x:c>
      <x:c r="D7226" s="0" t="s">
        <x:v>22</x:v>
      </x:c>
      <x:c r="E7226" s="0" t="s">
        <x:v>23</x:v>
      </x:c>
      <x:c r="F7226" s="0" t="s">
        <x:v>20</x:v>
      </x:c>
      <x:c r="G7226" s="0" t="n">
        <x:v>150</x:v>
      </x:c>
      <x:c r="H7226" s="4" t="n">
        <x:v>43.384</x:v>
      </x:c>
      <x:c r="I7226" s="4" t="n">
        <x:v>150</x:v>
      </x:c>
      <x:c r="J7226" s="4" t="n">
        <x:v>0.289</x:v>
      </x:c>
      <x:c r="K7226" s="4">
        <x:f>I7226*J7226</x:f>
      </x:c>
      <x:c r="L7226" s="4" t="n">
        <x:v>310.977</x:v>
      </x:c>
      <x:c r="M7226" s="5">
        <x:f>J7226/2.41*100</x:f>
      </x:c>
      <x:c r="N7226" s="6">
        <x:f>M7226*L7226/100</x:f>
      </x:c>
      <x:c r="O7226" s="6">
        <x:f>H7226-N7226</x:f>
      </x:c>
    </x:row>
    <x:row r="7227" spans="1:25">
      <x:c r="A7227" s="0" t="s">
        <x:v>66</x:v>
      </x:c>
      <x:c r="B7227" s="0" t="n">
        <x:v>3724</x:v>
      </x:c>
      <x:c r="C7227" s="0" t="s">
        <x:v>21</x:v>
      </x:c>
      <x:c r="D7227" s="0" t="s">
        <x:v>28</x:v>
      </x:c>
      <x:c r="E7227" s="0" t="s">
        <x:v>19</x:v>
      </x:c>
      <x:c r="F7227" s="0" t="s">
        <x:v>26</x:v>
      </x:c>
      <x:c r="G7227" s="0" t="n">
        <x:v>150</x:v>
      </x:c>
      <x:c r="H7227" s="4" t="n">
        <x:v>39.006</x:v>
      </x:c>
      <x:c r="I7227" s="4" t="n">
        <x:v>150</x:v>
      </x:c>
      <x:c r="J7227" s="4" t="n">
        <x:v>0.26</x:v>
      </x:c>
      <x:c r="K7227" s="4">
        <x:f>I7227*J7227</x:f>
      </x:c>
      <x:c r="L7227" s="4" t="n">
        <x:v>310.977</x:v>
      </x:c>
      <x:c r="M7227" s="5">
        <x:f>J7227/2.41*100</x:f>
      </x:c>
      <x:c r="N7227" s="6">
        <x:f>M7227*L7227/100</x:f>
      </x:c>
      <x:c r="O7227" s="6">
        <x:f>H7227-N7227</x:f>
      </x:c>
    </x:row>
    <x:row r="7228" spans="1:25">
      <x:c r="A7228" s="0" t="s">
        <x:v>66</x:v>
      </x:c>
      <x:c r="B7228" s="0" t="n">
        <x:v>3724</x:v>
      </x:c>
      <x:c r="C7228" s="0" t="s">
        <x:v>21</x:v>
      </x:c>
      <x:c r="D7228" s="0" t="s">
        <x:v>28</x:v>
      </x:c>
      <x:c r="E7228" s="0" t="s">
        <x:v>23</x:v>
      </x:c>
      <x:c r="F7228" s="0" t="s">
        <x:v>26</x:v>
      </x:c>
      <x:c r="G7228" s="0" t="n">
        <x:v>150</x:v>
      </x:c>
      <x:c r="H7228" s="4" t="n">
        <x:v>227.999</x:v>
      </x:c>
      <x:c r="I7228" s="4" t="n">
        <x:v>150</x:v>
      </x:c>
      <x:c r="J7228" s="4" t="n">
        <x:v>1.52</x:v>
      </x:c>
      <x:c r="K7228" s="4">
        <x:f>I7228*J7228</x:f>
      </x:c>
      <x:c r="L7228" s="4" t="n">
        <x:v>310.977</x:v>
      </x:c>
      <x:c r="M7228" s="5">
        <x:f>J7228/2.41*100</x:f>
      </x:c>
      <x:c r="N7228" s="6">
        <x:f>M7228*L7228/100</x:f>
      </x:c>
      <x:c r="O7228" s="6">
        <x:f>H7228-N7228</x:f>
      </x:c>
    </x:row>
    <x:row r="7229" spans="1:25">
      <x:c r="A7229" s="0" t="s">
        <x:v>120</x:v>
      </x:c>
      <x:c r="B7229" s="0" t="n">
        <x:v>3725</x:v>
      </x:c>
      <x:c r="C7229" s="0" t="s">
        <x:v>21</x:v>
      </x:c>
      <x:c r="D7229" s="0" t="s">
        <x:v>22</x:v>
      </x:c>
      <x:c r="E7229" s="0" t="s">
        <x:v>74</x:v>
      </x:c>
      <x:c r="F7229" s="0" t="s">
        <x:v>20</x:v>
      </x:c>
      <x:c r="G7229" s="0" t="n">
        <x:v>173</x:v>
      </x:c>
      <x:c r="H7229" s="4" t="n">
        <x:v>50.4</x:v>
      </x:c>
      <x:c r="I7229" s="4" t="n">
        <x:v>173</x:v>
      </x:c>
      <x:c r="J7229" s="4" t="n">
        <x:v>0.291</x:v>
      </x:c>
      <x:c r="K7229" s="4">
        <x:f>I7229*J7229</x:f>
      </x:c>
      <x:c r="L7229" s="4" t="n">
        <x:v>205.597</x:v>
      </x:c>
      <x:c r="M7229" s="5">
        <x:f>J7229/1.766*100</x:f>
      </x:c>
      <x:c r="N7229" s="6">
        <x:f>M7229*L7229/100</x:f>
      </x:c>
      <x:c r="O7229" s="6">
        <x:f>H7229-N7229</x:f>
      </x:c>
    </x:row>
    <x:row r="7230" spans="1:25">
      <x:c r="A7230" s="0" t="s">
        <x:v>120</x:v>
      </x:c>
      <x:c r="B7230" s="0" t="n">
        <x:v>3725</x:v>
      </x:c>
      <x:c r="C7230" s="0" t="s">
        <x:v>21</x:v>
      </x:c>
      <x:c r="D7230" s="0" t="s">
        <x:v>33</x:v>
      </x:c>
      <x:c r="E7230" s="0" t="s">
        <x:v>73</x:v>
      </x:c>
      <x:c r="F7230" s="0" t="s">
        <x:v>20</x:v>
      </x:c>
      <x:c r="G7230" s="0" t="n">
        <x:v>173</x:v>
      </x:c>
      <x:c r="H7230" s="4" t="n">
        <x:v>46.018</x:v>
      </x:c>
      <x:c r="I7230" s="4" t="n">
        <x:v>173</x:v>
      </x:c>
      <x:c r="J7230" s="4" t="n">
        <x:v>0.266</x:v>
      </x:c>
      <x:c r="K7230" s="4">
        <x:f>I7230*J7230</x:f>
      </x:c>
      <x:c r="L7230" s="4" t="n">
        <x:v>205.597</x:v>
      </x:c>
      <x:c r="M7230" s="5">
        <x:f>J7230/1.766*100</x:f>
      </x:c>
      <x:c r="N7230" s="6">
        <x:f>M7230*L7230/100</x:f>
      </x:c>
      <x:c r="O7230" s="6">
        <x:f>H7230-N7230</x:f>
      </x:c>
    </x:row>
    <x:row r="7231" spans="1:25">
      <x:c r="A7231" s="0" t="s">
        <x:v>120</x:v>
      </x:c>
      <x:c r="B7231" s="0" t="n">
        <x:v>3725</x:v>
      </x:c>
      <x:c r="C7231" s="0" t="s">
        <x:v>21</x:v>
      </x:c>
      <x:c r="D7231" s="0" t="s">
        <x:v>22</x:v>
      </x:c>
      <x:c r="E7231" s="0" t="s">
        <x:v>74</x:v>
      </x:c>
      <x:c r="F7231" s="0" t="s">
        <x:v>20</x:v>
      </x:c>
      <x:c r="G7231" s="0" t="n">
        <x:v>173</x:v>
      </x:c>
      <x:c r="H7231" s="4" t="n">
        <x:v>50.4</x:v>
      </x:c>
      <x:c r="I7231" s="4" t="n">
        <x:v>173</x:v>
      </x:c>
      <x:c r="J7231" s="4" t="n">
        <x:v>0.291</x:v>
      </x:c>
      <x:c r="K7231" s="4">
        <x:f>I7231*J7231</x:f>
      </x:c>
      <x:c r="L7231" s="4" t="n">
        <x:v>205.597</x:v>
      </x:c>
      <x:c r="M7231" s="5">
        <x:f>J7231/1.766*100</x:f>
      </x:c>
      <x:c r="N7231" s="6">
        <x:f>M7231*L7231/100</x:f>
      </x:c>
      <x:c r="O7231" s="6">
        <x:f>H7231-N7231</x:f>
      </x:c>
    </x:row>
    <x:row r="7232" spans="1:25">
      <x:c r="A7232" s="0" t="s">
        <x:v>120</x:v>
      </x:c>
      <x:c r="B7232" s="0" t="n">
        <x:v>3725</x:v>
      </x:c>
      <x:c r="C7232" s="0" t="s">
        <x:v>21</x:v>
      </x:c>
      <x:c r="D7232" s="0" t="s">
        <x:v>33</x:v>
      </x:c>
      <x:c r="E7232" s="0" t="s">
        <x:v>73</x:v>
      </x:c>
      <x:c r="F7232" s="0" t="s">
        <x:v>26</x:v>
      </x:c>
      <x:c r="G7232" s="0" t="n">
        <x:v>173</x:v>
      </x:c>
      <x:c r="H7232" s="4" t="n">
        <x:v>13.498</x:v>
      </x:c>
      <x:c r="I7232" s="4" t="n">
        <x:v>173</x:v>
      </x:c>
      <x:c r="J7232" s="4" t="n">
        <x:v>0.078</x:v>
      </x:c>
      <x:c r="K7232" s="4">
        <x:f>I7232*J7232</x:f>
      </x:c>
      <x:c r="L7232" s="4" t="n">
        <x:v>205.597</x:v>
      </x:c>
      <x:c r="M7232" s="5">
        <x:f>J7232/1.766*100</x:f>
      </x:c>
      <x:c r="N7232" s="6">
        <x:f>M7232*L7232/100</x:f>
      </x:c>
      <x:c r="O7232" s="6">
        <x:f>H7232-N7232</x:f>
      </x:c>
    </x:row>
    <x:row r="7233" spans="1:25">
      <x:c r="A7233" s="0" t="s">
        <x:v>120</x:v>
      </x:c>
      <x:c r="B7233" s="0" t="n">
        <x:v>3725</x:v>
      </x:c>
      <x:c r="C7233" s="0" t="s">
        <x:v>21</x:v>
      </x:c>
      <x:c r="D7233" s="0" t="s">
        <x:v>36</x:v>
      </x:c>
      <x:c r="E7233" s="0" t="s">
        <x:v>75</x:v>
      </x:c>
      <x:c r="F7233" s="0" t="s">
        <x:v>26</x:v>
      </x:c>
      <x:c r="G7233" s="0" t="n">
        <x:v>173</x:v>
      </x:c>
      <x:c r="H7233" s="4" t="n">
        <x:v>72.663</x:v>
      </x:c>
      <x:c r="I7233" s="4" t="n">
        <x:v>173</x:v>
      </x:c>
      <x:c r="J7233" s="4" t="n">
        <x:v>0.42</x:v>
      </x:c>
      <x:c r="K7233" s="4">
        <x:f>I7233*J7233</x:f>
      </x:c>
      <x:c r="L7233" s="4" t="n">
        <x:v>205.597</x:v>
      </x:c>
      <x:c r="M7233" s="5">
        <x:f>J7233/1.766*100</x:f>
      </x:c>
      <x:c r="N7233" s="6">
        <x:f>M7233*L7233/100</x:f>
      </x:c>
      <x:c r="O7233" s="6">
        <x:f>H7233-N7233</x:f>
      </x:c>
    </x:row>
    <x:row r="7234" spans="1:25">
      <x:c r="A7234" s="0" t="s">
        <x:v>120</x:v>
      </x:c>
      <x:c r="B7234" s="0" t="n">
        <x:v>3725</x:v>
      </x:c>
      <x:c r="C7234" s="0" t="s">
        <x:v>21</x:v>
      </x:c>
      <x:c r="D7234" s="0" t="s">
        <x:v>36</x:v>
      </x:c>
      <x:c r="E7234" s="0" t="s">
        <x:v>76</x:v>
      </x:c>
      <x:c r="F7234" s="0" t="s">
        <x:v>26</x:v>
      </x:c>
      <x:c r="G7234" s="0" t="n">
        <x:v>173</x:v>
      </x:c>
      <x:c r="H7234" s="4" t="n">
        <x:v>72.66</x:v>
      </x:c>
      <x:c r="I7234" s="4" t="n">
        <x:v>173</x:v>
      </x:c>
      <x:c r="J7234" s="4" t="n">
        <x:v>0.42</x:v>
      </x:c>
      <x:c r="K7234" s="4">
        <x:f>I7234*J7234</x:f>
      </x:c>
      <x:c r="L7234" s="4" t="n">
        <x:v>205.597</x:v>
      </x:c>
      <x:c r="M7234" s="5">
        <x:f>J7234/1.766*100</x:f>
      </x:c>
      <x:c r="N7234" s="6">
        <x:f>M7234*L7234/100</x:f>
      </x:c>
      <x:c r="O7234" s="6">
        <x:f>H7234-N7234</x:f>
      </x:c>
    </x:row>
    <x:row r="7235" spans="1:25">
      <x:c r="A7235" s="0" t="s">
        <x:v>113</x:v>
      </x:c>
      <x:c r="B7235" s="0" t="n">
        <x:v>3726</x:v>
      </x:c>
      <x:c r="C7235" s="0" t="s">
        <x:v>21</x:v>
      </x:c>
      <x:c r="D7235" s="0" t="s">
        <x:v>42</x:v>
      </x:c>
      <x:c r="E7235" s="0" t="s">
        <x:v>44</x:v>
      </x:c>
      <x:c r="F7235" s="0" t="s">
        <x:v>20</x:v>
      </x:c>
      <x:c r="G7235" s="0" t="n">
        <x:v>100</x:v>
      </x:c>
      <x:c r="H7235" s="4" t="n">
        <x:v>30</x:v>
      </x:c>
      <x:c r="I7235" s="4" t="n">
        <x:v>100</x:v>
      </x:c>
      <x:c r="J7235" s="4" t="n">
        <x:v>0.3</x:v>
      </x:c>
      <x:c r="K7235" s="4">
        <x:f>I7235*J7235</x:f>
      </x:c>
      <x:c r="L7235" s="4" t="n">
        <x:v>0</x:v>
      </x:c>
      <x:c r="M7235" s="5">
        <x:f>J7235/3.83*100</x:f>
      </x:c>
      <x:c r="N7235" s="6">
        <x:f>M7235*L7235/100</x:f>
      </x:c>
      <x:c r="O7235" s="6">
        <x:f>H7235-N7235</x:f>
      </x:c>
    </x:row>
    <x:row r="7236" spans="1:25">
      <x:c r="A7236" s="0" t="s">
        <x:v>113</x:v>
      </x:c>
      <x:c r="B7236" s="0" t="n">
        <x:v>3726</x:v>
      </x:c>
      <x:c r="C7236" s="0" t="s">
        <x:v>21</x:v>
      </x:c>
      <x:c r="D7236" s="0" t="s">
        <x:v>42</x:v>
      </x:c>
      <x:c r="E7236" s="0" t="s">
        <x:v>43</x:v>
      </x:c>
      <x:c r="F7236" s="0" t="s">
        <x:v>20</x:v>
      </x:c>
      <x:c r="G7236" s="0" t="n">
        <x:v>100</x:v>
      </x:c>
      <x:c r="H7236" s="4" t="n">
        <x:v>30</x:v>
      </x:c>
      <x:c r="I7236" s="4" t="n">
        <x:v>100</x:v>
      </x:c>
      <x:c r="J7236" s="4" t="n">
        <x:v>0.3</x:v>
      </x:c>
      <x:c r="K7236" s="4">
        <x:f>I7236*J7236</x:f>
      </x:c>
      <x:c r="L7236" s="4" t="n">
        <x:v>0</x:v>
      </x:c>
      <x:c r="M7236" s="5">
        <x:f>J7236/3.83*100</x:f>
      </x:c>
      <x:c r="N7236" s="6">
        <x:f>M7236*L7236/100</x:f>
      </x:c>
      <x:c r="O7236" s="6">
        <x:f>H7236-N7236</x:f>
      </x:c>
    </x:row>
    <x:row r="7237" spans="1:25">
      <x:c r="A7237" s="0" t="s">
        <x:v>113</x:v>
      </x:c>
      <x:c r="B7237" s="0" t="n">
        <x:v>3726</x:v>
      </x:c>
      <x:c r="C7237" s="0" t="s">
        <x:v>21</x:v>
      </x:c>
      <x:c r="D7237" s="0" t="s">
        <x:v>33</x:v>
      </x:c>
      <x:c r="E7237" s="0" t="s">
        <x:v>45</x:v>
      </x:c>
      <x:c r="F7237" s="0" t="s">
        <x:v>26</x:v>
      </x:c>
      <x:c r="G7237" s="0" t="n">
        <x:v>100</x:v>
      </x:c>
      <x:c r="H7237" s="4" t="n">
        <x:v>148</x:v>
      </x:c>
      <x:c r="I7237" s="4" t="n">
        <x:v>100</x:v>
      </x:c>
      <x:c r="J7237" s="4" t="n">
        <x:v>1.48</x:v>
      </x:c>
      <x:c r="K7237" s="4">
        <x:f>I7237*J7237</x:f>
      </x:c>
      <x:c r="L7237" s="4" t="n">
        <x:v>0</x:v>
      </x:c>
      <x:c r="M7237" s="5">
        <x:f>J7237/3.83*100</x:f>
      </x:c>
      <x:c r="N7237" s="6">
        <x:f>M7237*L7237/100</x:f>
      </x:c>
      <x:c r="O7237" s="6">
        <x:f>H7237-N7237</x:f>
      </x:c>
    </x:row>
    <x:row r="7238" spans="1:25">
      <x:c r="A7238" s="0" t="s">
        <x:v>113</x:v>
      </x:c>
      <x:c r="B7238" s="0" t="n">
        <x:v>3726</x:v>
      </x:c>
      <x:c r="C7238" s="0" t="s">
        <x:v>21</x:v>
      </x:c>
      <x:c r="D7238" s="0" t="s">
        <x:v>150</x:v>
      </x:c>
      <x:c r="E7238" s="0" t="s">
        <x:v>46</x:v>
      </x:c>
      <x:c r="F7238" s="0" t="s">
        <x:v>26</x:v>
      </x:c>
      <x:c r="G7238" s="0" t="n">
        <x:v>100</x:v>
      </x:c>
      <x:c r="H7238" s="4" t="n">
        <x:v>175</x:v>
      </x:c>
      <x:c r="I7238" s="4" t="n">
        <x:v>100</x:v>
      </x:c>
      <x:c r="J7238" s="4" t="n">
        <x:v>1.75</x:v>
      </x:c>
      <x:c r="K7238" s="4">
        <x:f>I7238*J7238</x:f>
      </x:c>
      <x:c r="L7238" s="4" t="n">
        <x:v>0</x:v>
      </x:c>
      <x:c r="M7238" s="5">
        <x:f>J7238/3.83*100</x:f>
      </x:c>
      <x:c r="N7238" s="6">
        <x:f>M7238*L7238/100</x:f>
      </x:c>
      <x:c r="O7238" s="6">
        <x:f>H7238-N7238</x:f>
      </x:c>
    </x:row>
    <x:row r="7239" spans="1:25">
      <x:c r="A7239" s="0" t="s">
        <x:v>80</x:v>
      </x:c>
      <x:c r="B7239" s="0" t="n">
        <x:v>3727</x:v>
      </x:c>
      <x:c r="C7239" s="0" t="s">
        <x:v>21</x:v>
      </x:c>
      <x:c r="D7239" s="0" t="s">
        <x:v>42</x:v>
      </x:c>
      <x:c r="E7239" s="0" t="s">
        <x:v>43</x:v>
      </x:c>
      <x:c r="F7239" s="0" t="s">
        <x:v>20</x:v>
      </x:c>
      <x:c r="G7239" s="0" t="n">
        <x:v>100</x:v>
      </x:c>
      <x:c r="H7239" s="4" t="n">
        <x:v>30</x:v>
      </x:c>
      <x:c r="I7239" s="4" t="n">
        <x:v>100</x:v>
      </x:c>
      <x:c r="J7239" s="4" t="n">
        <x:v>0.3</x:v>
      </x:c>
      <x:c r="K7239" s="4">
        <x:f>I7239*J7239</x:f>
      </x:c>
      <x:c r="L7239" s="4" t="n">
        <x:v>0</x:v>
      </x:c>
      <x:c r="M7239" s="5">
        <x:f>J7239/3.83*100</x:f>
      </x:c>
      <x:c r="N7239" s="6">
        <x:f>M7239*L7239/100</x:f>
      </x:c>
      <x:c r="O7239" s="6">
        <x:f>H7239-N7239</x:f>
      </x:c>
    </x:row>
    <x:row r="7240" spans="1:25">
      <x:c r="A7240" s="0" t="s">
        <x:v>80</x:v>
      </x:c>
      <x:c r="B7240" s="0" t="n">
        <x:v>3727</x:v>
      </x:c>
      <x:c r="C7240" s="0" t="s">
        <x:v>21</x:v>
      </x:c>
      <x:c r="D7240" s="0" t="s">
        <x:v>42</x:v>
      </x:c>
      <x:c r="E7240" s="0" t="s">
        <x:v>44</x:v>
      </x:c>
      <x:c r="F7240" s="0" t="s">
        <x:v>20</x:v>
      </x:c>
      <x:c r="G7240" s="0" t="n">
        <x:v>100</x:v>
      </x:c>
      <x:c r="H7240" s="4" t="n">
        <x:v>30</x:v>
      </x:c>
      <x:c r="I7240" s="4" t="n">
        <x:v>100</x:v>
      </x:c>
      <x:c r="J7240" s="4" t="n">
        <x:v>0.3</x:v>
      </x:c>
      <x:c r="K7240" s="4">
        <x:f>I7240*J7240</x:f>
      </x:c>
      <x:c r="L7240" s="4" t="n">
        <x:v>0</x:v>
      </x:c>
      <x:c r="M7240" s="5">
        <x:f>J7240/3.83*100</x:f>
      </x:c>
      <x:c r="N7240" s="6">
        <x:f>M7240*L7240/100</x:f>
      </x:c>
      <x:c r="O7240" s="6">
        <x:f>H7240-N7240</x:f>
      </x:c>
    </x:row>
    <x:row r="7241" spans="1:25">
      <x:c r="A7241" s="0" t="s">
        <x:v>80</x:v>
      </x:c>
      <x:c r="B7241" s="0" t="n">
        <x:v>3727</x:v>
      </x:c>
      <x:c r="C7241" s="0" t="s">
        <x:v>21</x:v>
      </x:c>
      <x:c r="D7241" s="0" t="s">
        <x:v>33</x:v>
      </x:c>
      <x:c r="E7241" s="0" t="s">
        <x:v>45</x:v>
      </x:c>
      <x:c r="F7241" s="0" t="s">
        <x:v>26</x:v>
      </x:c>
      <x:c r="G7241" s="0" t="n">
        <x:v>100</x:v>
      </x:c>
      <x:c r="H7241" s="4" t="n">
        <x:v>148</x:v>
      </x:c>
      <x:c r="I7241" s="4" t="n">
        <x:v>100</x:v>
      </x:c>
      <x:c r="J7241" s="4" t="n">
        <x:v>1.48</x:v>
      </x:c>
      <x:c r="K7241" s="4">
        <x:f>I7241*J7241</x:f>
      </x:c>
      <x:c r="L7241" s="4" t="n">
        <x:v>0</x:v>
      </x:c>
      <x:c r="M7241" s="5">
        <x:f>J7241/3.83*100</x:f>
      </x:c>
      <x:c r="N7241" s="6">
        <x:f>M7241*L7241/100</x:f>
      </x:c>
      <x:c r="O7241" s="6">
        <x:f>H7241-N7241</x:f>
      </x:c>
    </x:row>
    <x:row r="7242" spans="1:25">
      <x:c r="A7242" s="0" t="s">
        <x:v>80</x:v>
      </x:c>
      <x:c r="B7242" s="0" t="n">
        <x:v>3727</x:v>
      </x:c>
      <x:c r="C7242" s="0" t="s">
        <x:v>21</x:v>
      </x:c>
      <x:c r="D7242" s="0" t="s">
        <x:v>150</x:v>
      </x:c>
      <x:c r="E7242" s="0" t="s">
        <x:v>46</x:v>
      </x:c>
      <x:c r="F7242" s="0" t="s">
        <x:v>26</x:v>
      </x:c>
      <x:c r="G7242" s="0" t="n">
        <x:v>100</x:v>
      </x:c>
      <x:c r="H7242" s="4" t="n">
        <x:v>175</x:v>
      </x:c>
      <x:c r="I7242" s="4" t="n">
        <x:v>100</x:v>
      </x:c>
      <x:c r="J7242" s="4" t="n">
        <x:v>1.75</x:v>
      </x:c>
      <x:c r="K7242" s="4">
        <x:f>I7242*J7242</x:f>
      </x:c>
      <x:c r="L7242" s="4" t="n">
        <x:v>0</x:v>
      </x:c>
      <x:c r="M7242" s="5">
        <x:f>J7242/3.83*100</x:f>
      </x:c>
      <x:c r="N7242" s="6">
        <x:f>M7242*L7242/100</x:f>
      </x:c>
      <x:c r="O7242" s="6">
        <x:f>H7242-N7242</x:f>
      </x:c>
    </x:row>
    <x:row r="7243" spans="1:25">
      <x:c r="A7243" s="0" t="s">
        <x:v>140</x:v>
      </x:c>
      <x:c r="B7243" s="0" t="n">
        <x:v>3736</x:v>
      </x:c>
      <x:c r="C7243" s="0" t="s">
        <x:v>21</x:v>
      </x:c>
      <x:c r="D7243" s="0" t="s">
        <x:v>22</x:v>
      </x:c>
      <x:c r="E7243" s="0" t="s">
        <x:v>23</x:v>
      </x:c>
      <x:c r="F7243" s="0" t="s">
        <x:v>20</x:v>
      </x:c>
      <x:c r="G7243" s="0" t="n">
        <x:v>150</x:v>
      </x:c>
      <x:c r="H7243" s="4" t="n">
        <x:v>43.384</x:v>
      </x:c>
      <x:c r="I7243" s="4" t="n">
        <x:v>150</x:v>
      </x:c>
      <x:c r="J7243" s="4" t="n">
        <x:v>0.289</x:v>
      </x:c>
      <x:c r="K7243" s="4">
        <x:f>I7243*J7243</x:f>
      </x:c>
      <x:c r="L7243" s="4" t="n">
        <x:v>328.22</x:v>
      </x:c>
      <x:c r="M7243" s="5">
        <x:f>J7243/2.988*100</x:f>
      </x:c>
      <x:c r="N7243" s="6">
        <x:f>M7243*L7243/100</x:f>
      </x:c>
      <x:c r="O7243" s="6">
        <x:f>H7243-N7243</x:f>
      </x:c>
    </x:row>
    <x:row r="7244" spans="1:25">
      <x:c r="A7244" s="0" t="s">
        <x:v>140</x:v>
      </x:c>
      <x:c r="B7244" s="0" t="n">
        <x:v>3736</x:v>
      </x:c>
      <x:c r="C7244" s="0" t="s">
        <x:v>21</x:v>
      </x:c>
      <x:c r="D7244" s="0" t="s">
        <x:v>22</x:v>
      </x:c>
      <x:c r="E7244" s="0" t="s">
        <x:v>23</x:v>
      </x:c>
      <x:c r="F7244" s="0" t="s">
        <x:v>20</x:v>
      </x:c>
      <x:c r="G7244" s="0" t="n">
        <x:v>150</x:v>
      </x:c>
      <x:c r="H7244" s="4" t="n">
        <x:v>43.384</x:v>
      </x:c>
      <x:c r="I7244" s="4" t="n">
        <x:v>150</x:v>
      </x:c>
      <x:c r="J7244" s="4" t="n">
        <x:v>0.289</x:v>
      </x:c>
      <x:c r="K7244" s="4">
        <x:f>I7244*J7244</x:f>
      </x:c>
      <x:c r="L7244" s="4" t="n">
        <x:v>328.22</x:v>
      </x:c>
      <x:c r="M7244" s="5">
        <x:f>J7244/2.988*100</x:f>
      </x:c>
      <x:c r="N7244" s="6">
        <x:f>M7244*L7244/100</x:f>
      </x:c>
      <x:c r="O7244" s="6">
        <x:f>H7244-N7244</x:f>
      </x:c>
    </x:row>
    <x:row r="7245" spans="1:25">
      <x:c r="A7245" s="0" t="s">
        <x:v>140</x:v>
      </x:c>
      <x:c r="B7245" s="0" t="n">
        <x:v>3736</x:v>
      </x:c>
      <x:c r="C7245" s="0" t="s">
        <x:v>21</x:v>
      </x:c>
      <x:c r="D7245" s="0" t="s">
        <x:v>22</x:v>
      </x:c>
      <x:c r="E7245" s="0" t="s">
        <x:v>23</x:v>
      </x:c>
      <x:c r="F7245" s="0" t="s">
        <x:v>20</x:v>
      </x:c>
      <x:c r="G7245" s="0" t="n">
        <x:v>150</x:v>
      </x:c>
      <x:c r="H7245" s="4" t="n">
        <x:v>51.15</x:v>
      </x:c>
      <x:c r="I7245" s="4" t="n">
        <x:v>150</x:v>
      </x:c>
      <x:c r="J7245" s="4" t="n">
        <x:v>0.341</x:v>
      </x:c>
      <x:c r="K7245" s="4">
        <x:f>I7245*J7245</x:f>
      </x:c>
      <x:c r="L7245" s="4" t="n">
        <x:v>328.22</x:v>
      </x:c>
      <x:c r="M7245" s="5">
        <x:f>J7245/2.988*100</x:f>
      </x:c>
      <x:c r="N7245" s="6">
        <x:f>M7245*L7245/100</x:f>
      </x:c>
      <x:c r="O7245" s="6">
        <x:f>H7245-N7245</x:f>
      </x:c>
    </x:row>
    <x:row r="7246" spans="1:25">
      <x:c r="A7246" s="0" t="s">
        <x:v>140</x:v>
      </x:c>
      <x:c r="B7246" s="0" t="n">
        <x:v>3736</x:v>
      </x:c>
      <x:c r="C7246" s="0" t="s">
        <x:v>21</x:v>
      </x:c>
      <x:c r="D7246" s="0" t="s">
        <x:v>22</x:v>
      </x:c>
      <x:c r="E7246" s="0" t="s">
        <x:v>23</x:v>
      </x:c>
      <x:c r="F7246" s="0" t="s">
        <x:v>20</x:v>
      </x:c>
      <x:c r="G7246" s="0" t="n">
        <x:v>150</x:v>
      </x:c>
      <x:c r="H7246" s="4" t="n">
        <x:v>43.384</x:v>
      </x:c>
      <x:c r="I7246" s="4" t="n">
        <x:v>150</x:v>
      </x:c>
      <x:c r="J7246" s="4" t="n">
        <x:v>0.289</x:v>
      </x:c>
      <x:c r="K7246" s="4">
        <x:f>I7246*J7246</x:f>
      </x:c>
      <x:c r="L7246" s="4" t="n">
        <x:v>328.22</x:v>
      </x:c>
      <x:c r="M7246" s="5">
        <x:f>J7246/2.988*100</x:f>
      </x:c>
      <x:c r="N7246" s="6">
        <x:f>M7246*L7246/100</x:f>
      </x:c>
      <x:c r="O7246" s="6">
        <x:f>H7246-N7246</x:f>
      </x:c>
    </x:row>
    <x:row r="7247" spans="1:25">
      <x:c r="A7247" s="0" t="s">
        <x:v>140</x:v>
      </x:c>
      <x:c r="B7247" s="0" t="n">
        <x:v>3736</x:v>
      </x:c>
      <x:c r="C7247" s="0" t="s">
        <x:v>21</x:v>
      </x:c>
      <x:c r="D7247" s="0" t="s">
        <x:v>28</x:v>
      </x:c>
      <x:c r="E7247" s="0" t="s">
        <x:v>19</x:v>
      </x:c>
      <x:c r="F7247" s="0" t="s">
        <x:v>26</x:v>
      </x:c>
      <x:c r="G7247" s="0" t="n">
        <x:v>150</x:v>
      </x:c>
      <x:c r="H7247" s="4" t="n">
        <x:v>39.01</x:v>
      </x:c>
      <x:c r="I7247" s="4" t="n">
        <x:v>150</x:v>
      </x:c>
      <x:c r="J7247" s="4" t="n">
        <x:v>0.26</x:v>
      </x:c>
      <x:c r="K7247" s="4">
        <x:f>I7247*J7247</x:f>
      </x:c>
      <x:c r="L7247" s="4" t="n">
        <x:v>328.22</x:v>
      </x:c>
      <x:c r="M7247" s="5">
        <x:f>J7247/2.988*100</x:f>
      </x:c>
      <x:c r="N7247" s="6">
        <x:f>M7247*L7247/100</x:f>
      </x:c>
      <x:c r="O7247" s="6">
        <x:f>H7247-N7247</x:f>
      </x:c>
    </x:row>
    <x:row r="7248" spans="1:25">
      <x:c r="A7248" s="0" t="s">
        <x:v>140</x:v>
      </x:c>
      <x:c r="B7248" s="0" t="n">
        <x:v>3736</x:v>
      </x:c>
      <x:c r="C7248" s="0" t="s">
        <x:v>21</x:v>
      </x:c>
      <x:c r="D7248" s="0" t="s">
        <x:v>28</x:v>
      </x:c>
      <x:c r="E7248" s="0" t="s">
        <x:v>23</x:v>
      </x:c>
      <x:c r="F7248" s="0" t="s">
        <x:v>26</x:v>
      </x:c>
      <x:c r="G7248" s="0" t="n">
        <x:v>150</x:v>
      </x:c>
      <x:c r="H7248" s="4" t="n">
        <x:v>227.999</x:v>
      </x:c>
      <x:c r="I7248" s="4" t="n">
        <x:v>150</x:v>
      </x:c>
      <x:c r="J7248" s="4" t="n">
        <x:v>1.52</x:v>
      </x:c>
      <x:c r="K7248" s="4">
        <x:f>I7248*J7248</x:f>
      </x:c>
      <x:c r="L7248" s="4" t="n">
        <x:v>328.22</x:v>
      </x:c>
      <x:c r="M7248" s="5">
        <x:f>J7248/2.988*100</x:f>
      </x:c>
      <x:c r="N7248" s="6">
        <x:f>M7248*L7248/100</x:f>
      </x:c>
      <x:c r="O7248" s="6">
        <x:f>H7248-N7248</x:f>
      </x:c>
    </x:row>
    <x:row r="7249" spans="1:25">
      <x:c r="A7249" s="0" t="s">
        <x:v>164</x:v>
      </x:c>
      <x:c r="B7249" s="0" t="n">
        <x:v>3738</x:v>
      </x:c>
      <x:c r="C7249" s="0" t="s">
        <x:v>21</x:v>
      </x:c>
      <x:c r="D7249" s="0" t="s">
        <x:v>42</x:v>
      </x:c>
      <x:c r="E7249" s="0" t="s">
        <x:v>23</x:v>
      </x:c>
      <x:c r="F7249" s="0" t="s">
        <x:v>20</x:v>
      </x:c>
      <x:c r="G7249" s="0" t="n">
        <x:v>100</x:v>
      </x:c>
      <x:c r="H7249" s="4" t="n">
        <x:v>54</x:v>
      </x:c>
      <x:c r="I7249" s="4" t="n">
        <x:v>100</x:v>
      </x:c>
      <x:c r="J7249" s="4" t="n">
        <x:v>0.54</x:v>
      </x:c>
      <x:c r="K7249" s="4">
        <x:f>I7249*J7249</x:f>
      </x:c>
      <x:c r="L7249" s="4" t="n">
        <x:v>302.614</x:v>
      </x:c>
      <x:c r="M7249" s="5">
        <x:f>J7249/5.17*100</x:f>
      </x:c>
      <x:c r="N7249" s="6">
        <x:f>M7249*L7249/100</x:f>
      </x:c>
      <x:c r="O7249" s="6">
        <x:f>H7249-N7249</x:f>
      </x:c>
    </x:row>
    <x:row r="7250" spans="1:25">
      <x:c r="A7250" s="0" t="s">
        <x:v>164</x:v>
      </x:c>
      <x:c r="B7250" s="0" t="n">
        <x:v>3738</x:v>
      </x:c>
      <x:c r="C7250" s="0" t="s">
        <x:v>21</x:v>
      </x:c>
      <x:c r="D7250" s="0" t="s">
        <x:v>156</x:v>
      </x:c>
      <x:c r="E7250" s="0" t="s">
        <x:v>157</x:v>
      </x:c>
      <x:c r="F7250" s="0" t="s">
        <x:v>26</x:v>
      </x:c>
      <x:c r="G7250" s="0" t="n">
        <x:v>100</x:v>
      </x:c>
      <x:c r="H7250" s="4" t="n">
        <x:v>256.501</x:v>
      </x:c>
      <x:c r="I7250" s="4" t="n">
        <x:v>100</x:v>
      </x:c>
      <x:c r="J7250" s="4" t="n">
        <x:v>2.565</x:v>
      </x:c>
      <x:c r="K7250" s="4">
        <x:f>I7250*J7250</x:f>
      </x:c>
      <x:c r="L7250" s="4" t="n">
        <x:v>302.614</x:v>
      </x:c>
      <x:c r="M7250" s="5">
        <x:f>J7250/5.17*100</x:f>
      </x:c>
      <x:c r="N7250" s="6">
        <x:f>M7250*L7250/100</x:f>
      </x:c>
      <x:c r="O7250" s="6">
        <x:f>H7250-N7250</x:f>
      </x:c>
    </x:row>
    <x:row r="7251" spans="1:25">
      <x:c r="A7251" s="0" t="s">
        <x:v>164</x:v>
      </x:c>
      <x:c r="B7251" s="0" t="n">
        <x:v>3738</x:v>
      </x:c>
      <x:c r="C7251" s="0" t="s">
        <x:v>17</x:v>
      </x:c>
      <x:c r="D7251" s="0" t="s">
        <x:v>18</x:v>
      </x:c>
      <x:c r="E7251" s="0" t="s">
        <x:v>158</x:v>
      </x:c>
      <x:c r="F7251" s="0" t="s">
        <x:v>26</x:v>
      </x:c>
      <x:c r="G7251" s="0" t="n">
        <x:v>100</x:v>
      </x:c>
      <x:c r="H7251" s="4" t="n">
        <x:v>248.9</x:v>
      </x:c>
      <x:c r="I7251" s="4" t="n">
        <x:v>100</x:v>
      </x:c>
      <x:c r="J7251" s="4" t="n">
        <x:v>2.065</x:v>
      </x:c>
      <x:c r="K7251" s="4">
        <x:f>I7251*J7251</x:f>
      </x:c>
      <x:c r="L7251" s="4" t="n">
        <x:v>302.614</x:v>
      </x:c>
      <x:c r="M7251" s="5">
        <x:f>J7251/5.17*100</x:f>
      </x:c>
      <x:c r="N7251" s="6">
        <x:f>M7251*L7251/100</x:f>
      </x:c>
      <x:c r="O7251" s="6">
        <x:f>H7251-N7251</x:f>
      </x:c>
    </x:row>
    <x:row r="7252" spans="1:25">
      <x:c r="A7252" s="0" t="s">
        <x:v>29</x:v>
      </x:c>
      <x:c r="B7252" s="0" t="n">
        <x:v>3740</x:v>
      </x:c>
      <x:c r="C7252" s="0" t="s">
        <x:v>21</x:v>
      </x:c>
      <x:c r="D7252" s="0" t="s">
        <x:v>22</x:v>
      </x:c>
      <x:c r="E7252" s="0" t="s">
        <x:v>23</x:v>
      </x:c>
      <x:c r="F7252" s="0" t="s">
        <x:v>20</x:v>
      </x:c>
      <x:c r="G7252" s="0" t="n">
        <x:v>150</x:v>
      </x:c>
      <x:c r="H7252" s="4" t="n">
        <x:v>43.384</x:v>
      </x:c>
      <x:c r="I7252" s="4" t="n">
        <x:v>150</x:v>
      </x:c>
      <x:c r="J7252" s="4" t="n">
        <x:v>0.289</x:v>
      </x:c>
      <x:c r="K7252" s="4">
        <x:f>I7252*J7252</x:f>
      </x:c>
      <x:c r="L7252" s="4" t="n">
        <x:v>332.301</x:v>
      </x:c>
      <x:c r="M7252" s="5">
        <x:f>J7252/2.699*100</x:f>
      </x:c>
      <x:c r="N7252" s="6">
        <x:f>M7252*L7252/100</x:f>
      </x:c>
      <x:c r="O7252" s="6">
        <x:f>H7252-N7252</x:f>
      </x:c>
    </x:row>
    <x:row r="7253" spans="1:25">
      <x:c r="A7253" s="0" t="s">
        <x:v>29</x:v>
      </x:c>
      <x:c r="B7253" s="0" t="n">
        <x:v>3740</x:v>
      </x:c>
      <x:c r="C7253" s="0" t="s">
        <x:v>21</x:v>
      </x:c>
      <x:c r="D7253" s="0" t="s">
        <x:v>22</x:v>
      </x:c>
      <x:c r="E7253" s="0" t="s">
        <x:v>23</x:v>
      </x:c>
      <x:c r="F7253" s="0" t="s">
        <x:v>20</x:v>
      </x:c>
      <x:c r="G7253" s="0" t="n">
        <x:v>150</x:v>
      </x:c>
      <x:c r="H7253" s="4" t="n">
        <x:v>43.384</x:v>
      </x:c>
      <x:c r="I7253" s="4" t="n">
        <x:v>150</x:v>
      </x:c>
      <x:c r="J7253" s="4" t="n">
        <x:v>0.289</x:v>
      </x:c>
      <x:c r="K7253" s="4">
        <x:f>I7253*J7253</x:f>
      </x:c>
      <x:c r="L7253" s="4" t="n">
        <x:v>332.301</x:v>
      </x:c>
      <x:c r="M7253" s="5">
        <x:f>J7253/2.699*100</x:f>
      </x:c>
      <x:c r="N7253" s="6">
        <x:f>M7253*L7253/100</x:f>
      </x:c>
      <x:c r="O7253" s="6">
        <x:f>H7253-N7253</x:f>
      </x:c>
    </x:row>
    <x:row r="7254" spans="1:25">
      <x:c r="A7254" s="0" t="s">
        <x:v>29</x:v>
      </x:c>
      <x:c r="B7254" s="0" t="n">
        <x:v>3740</x:v>
      </x:c>
      <x:c r="C7254" s="0" t="s">
        <x:v>21</x:v>
      </x:c>
      <x:c r="D7254" s="0" t="s">
        <x:v>22</x:v>
      </x:c>
      <x:c r="E7254" s="0" t="s">
        <x:v>23</x:v>
      </x:c>
      <x:c r="F7254" s="0" t="s">
        <x:v>20</x:v>
      </x:c>
      <x:c r="G7254" s="0" t="n">
        <x:v>150</x:v>
      </x:c>
      <x:c r="H7254" s="4" t="n">
        <x:v>51.15</x:v>
      </x:c>
      <x:c r="I7254" s="4" t="n">
        <x:v>150</x:v>
      </x:c>
      <x:c r="J7254" s="4" t="n">
        <x:v>0.341</x:v>
      </x:c>
      <x:c r="K7254" s="4">
        <x:f>I7254*J7254</x:f>
      </x:c>
      <x:c r="L7254" s="4" t="n">
        <x:v>332.301</x:v>
      </x:c>
      <x:c r="M7254" s="5">
        <x:f>J7254/2.699*100</x:f>
      </x:c>
      <x:c r="N7254" s="6">
        <x:f>M7254*L7254/100</x:f>
      </x:c>
      <x:c r="O7254" s="6">
        <x:f>H7254-N7254</x:f>
      </x:c>
    </x:row>
    <x:row r="7255" spans="1:25">
      <x:c r="A7255" s="0" t="s">
        <x:v>29</x:v>
      </x:c>
      <x:c r="B7255" s="0" t="n">
        <x:v>3740</x:v>
      </x:c>
      <x:c r="C7255" s="0" t="s">
        <x:v>21</x:v>
      </x:c>
      <x:c r="D7255" s="0" t="s">
        <x:v>28</x:v>
      </x:c>
      <x:c r="E7255" s="0" t="s">
        <x:v>19</x:v>
      </x:c>
      <x:c r="F7255" s="0" t="s">
        <x:v>26</x:v>
      </x:c>
      <x:c r="G7255" s="0" t="n">
        <x:v>150</x:v>
      </x:c>
      <x:c r="H7255" s="4" t="n">
        <x:v>39.006</x:v>
      </x:c>
      <x:c r="I7255" s="4" t="n">
        <x:v>150</x:v>
      </x:c>
      <x:c r="J7255" s="4" t="n">
        <x:v>0.26</x:v>
      </x:c>
      <x:c r="K7255" s="4">
        <x:f>I7255*J7255</x:f>
      </x:c>
      <x:c r="L7255" s="4" t="n">
        <x:v>332.301</x:v>
      </x:c>
      <x:c r="M7255" s="5">
        <x:f>J7255/2.699*100</x:f>
      </x:c>
      <x:c r="N7255" s="6">
        <x:f>M7255*L7255/100</x:f>
      </x:c>
      <x:c r="O7255" s="6">
        <x:f>H7255-N7255</x:f>
      </x:c>
    </x:row>
    <x:row r="7256" spans="1:25">
      <x:c r="A7256" s="0" t="s">
        <x:v>29</x:v>
      </x:c>
      <x:c r="B7256" s="0" t="n">
        <x:v>3740</x:v>
      </x:c>
      <x:c r="C7256" s="0" t="s">
        <x:v>21</x:v>
      </x:c>
      <x:c r="D7256" s="0" t="s">
        <x:v>28</x:v>
      </x:c>
      <x:c r="E7256" s="0" t="s">
        <x:v>23</x:v>
      </x:c>
      <x:c r="F7256" s="0" t="s">
        <x:v>26</x:v>
      </x:c>
      <x:c r="G7256" s="0" t="n">
        <x:v>150</x:v>
      </x:c>
      <x:c r="H7256" s="4" t="n">
        <x:v>227.999</x:v>
      </x:c>
      <x:c r="I7256" s="4" t="n">
        <x:v>150</x:v>
      </x:c>
      <x:c r="J7256" s="4" t="n">
        <x:v>1.52</x:v>
      </x:c>
      <x:c r="K7256" s="4">
        <x:f>I7256*J7256</x:f>
      </x:c>
      <x:c r="L7256" s="4" t="n">
        <x:v>332.301</x:v>
      </x:c>
      <x:c r="M7256" s="5">
        <x:f>J7256/2.699*100</x:f>
      </x:c>
      <x:c r="N7256" s="6">
        <x:f>M7256*L7256/100</x:f>
      </x:c>
      <x:c r="O7256" s="6">
        <x:f>H7256-N7256</x:f>
      </x:c>
    </x:row>
    <x:row r="7257" spans="1:25">
      <x:c r="A7257" s="0" t="s">
        <x:v>125</x:v>
      </x:c>
      <x:c r="B7257" s="0" t="n">
        <x:v>3741</x:v>
      </x:c>
      <x:c r="C7257" s="0" t="s">
        <x:v>21</x:v>
      </x:c>
      <x:c r="D7257" s="0" t="s">
        <x:v>22</x:v>
      </x:c>
      <x:c r="E7257" s="0" t="s">
        <x:v>23</x:v>
      </x:c>
      <x:c r="F7257" s="0" t="s">
        <x:v>20</x:v>
      </x:c>
      <x:c r="G7257" s="0" t="n">
        <x:v>142</x:v>
      </x:c>
      <x:c r="H7257" s="4" t="n">
        <x:v>51.15</x:v>
      </x:c>
      <x:c r="I7257" s="4" t="n">
        <x:v>142</x:v>
      </x:c>
      <x:c r="J7257" s="4" t="n">
        <x:v>0.36</x:v>
      </x:c>
      <x:c r="K7257" s="4">
        <x:f>I7257*J7257</x:f>
      </x:c>
      <x:c r="L7257" s="4" t="n">
        <x:v>284.608</x:v>
      </x:c>
      <x:c r="M7257" s="5">
        <x:f>J7257/3.364*100</x:f>
      </x:c>
      <x:c r="N7257" s="6">
        <x:f>M7257*L7257/100</x:f>
      </x:c>
      <x:c r="O7257" s="6">
        <x:f>H7257-N7257</x:f>
      </x:c>
    </x:row>
    <x:row r="7258" spans="1:25">
      <x:c r="A7258" s="0" t="s">
        <x:v>125</x:v>
      </x:c>
      <x:c r="B7258" s="0" t="n">
        <x:v>3741</x:v>
      </x:c>
      <x:c r="C7258" s="0" t="s">
        <x:v>21</x:v>
      </x:c>
      <x:c r="D7258" s="0" t="s">
        <x:v>22</x:v>
      </x:c>
      <x:c r="E7258" s="0" t="s">
        <x:v>23</x:v>
      </x:c>
      <x:c r="F7258" s="0" t="s">
        <x:v>20</x:v>
      </x:c>
      <x:c r="G7258" s="0" t="n">
        <x:v>142</x:v>
      </x:c>
      <x:c r="H7258" s="4" t="n">
        <x:v>43.384</x:v>
      </x:c>
      <x:c r="I7258" s="4" t="n">
        <x:v>142</x:v>
      </x:c>
      <x:c r="J7258" s="4" t="n">
        <x:v>0.306</x:v>
      </x:c>
      <x:c r="K7258" s="4">
        <x:f>I7258*J7258</x:f>
      </x:c>
      <x:c r="L7258" s="4" t="n">
        <x:v>284.608</x:v>
      </x:c>
      <x:c r="M7258" s="5">
        <x:f>J7258/3.364*100</x:f>
      </x:c>
      <x:c r="N7258" s="6">
        <x:f>M7258*L7258/100</x:f>
      </x:c>
      <x:c r="O7258" s="6">
        <x:f>H7258-N7258</x:f>
      </x:c>
    </x:row>
    <x:row r="7259" spans="1:25">
      <x:c r="A7259" s="0" t="s">
        <x:v>125</x:v>
      </x:c>
      <x:c r="B7259" s="0" t="n">
        <x:v>3741</x:v>
      </x:c>
      <x:c r="C7259" s="0" t="s">
        <x:v>21</x:v>
      </x:c>
      <x:c r="D7259" s="0" t="s">
        <x:v>22</x:v>
      </x:c>
      <x:c r="E7259" s="0" t="s">
        <x:v>23</x:v>
      </x:c>
      <x:c r="F7259" s="0" t="s">
        <x:v>20</x:v>
      </x:c>
      <x:c r="G7259" s="0" t="n">
        <x:v>142</x:v>
      </x:c>
      <x:c r="H7259" s="4" t="n">
        <x:v>43.384</x:v>
      </x:c>
      <x:c r="I7259" s="4" t="n">
        <x:v>142</x:v>
      </x:c>
      <x:c r="J7259" s="4" t="n">
        <x:v>0.306</x:v>
      </x:c>
      <x:c r="K7259" s="4">
        <x:f>I7259*J7259</x:f>
      </x:c>
      <x:c r="L7259" s="4" t="n">
        <x:v>284.608</x:v>
      </x:c>
      <x:c r="M7259" s="5">
        <x:f>J7259/3.364*100</x:f>
      </x:c>
      <x:c r="N7259" s="6">
        <x:f>M7259*L7259/100</x:f>
      </x:c>
      <x:c r="O7259" s="6">
        <x:f>H7259-N7259</x:f>
      </x:c>
    </x:row>
    <x:row r="7260" spans="1:25">
      <x:c r="A7260" s="0" t="s">
        <x:v>125</x:v>
      </x:c>
      <x:c r="B7260" s="0" t="n">
        <x:v>3741</x:v>
      </x:c>
      <x:c r="C7260" s="0" t="s">
        <x:v>21</x:v>
      </x:c>
      <x:c r="D7260" s="0" t="s">
        <x:v>22</x:v>
      </x:c>
      <x:c r="E7260" s="0" t="s">
        <x:v>23</x:v>
      </x:c>
      <x:c r="F7260" s="0" t="s">
        <x:v>20</x:v>
      </x:c>
      <x:c r="G7260" s="0" t="n">
        <x:v>142</x:v>
      </x:c>
      <x:c r="H7260" s="4" t="n">
        <x:v>43.384</x:v>
      </x:c>
      <x:c r="I7260" s="4" t="n">
        <x:v>142</x:v>
      </x:c>
      <x:c r="J7260" s="4" t="n">
        <x:v>0.306</x:v>
      </x:c>
      <x:c r="K7260" s="4">
        <x:f>I7260*J7260</x:f>
      </x:c>
      <x:c r="L7260" s="4" t="n">
        <x:v>284.608</x:v>
      </x:c>
      <x:c r="M7260" s="5">
        <x:f>J7260/3.364*100</x:f>
      </x:c>
      <x:c r="N7260" s="6">
        <x:f>M7260*L7260/100</x:f>
      </x:c>
      <x:c r="O7260" s="6">
        <x:f>H7260-N7260</x:f>
      </x:c>
    </x:row>
    <x:row r="7261" spans="1:25">
      <x:c r="A7261" s="0" t="s">
        <x:v>125</x:v>
      </x:c>
      <x:c r="B7261" s="0" t="n">
        <x:v>3741</x:v>
      </x:c>
      <x:c r="C7261" s="0" t="s">
        <x:v>21</x:v>
      </x:c>
      <x:c r="D7261" s="0" t="s">
        <x:v>22</x:v>
      </x:c>
      <x:c r="E7261" s="0" t="s">
        <x:v>23</x:v>
      </x:c>
      <x:c r="F7261" s="0" t="s">
        <x:v>20</x:v>
      </x:c>
      <x:c r="G7261" s="0" t="n">
        <x:v>142</x:v>
      </x:c>
      <x:c r="H7261" s="4" t="n">
        <x:v>43.384</x:v>
      </x:c>
      <x:c r="I7261" s="4" t="n">
        <x:v>142</x:v>
      </x:c>
      <x:c r="J7261" s="4" t="n">
        <x:v>0.306</x:v>
      </x:c>
      <x:c r="K7261" s="4">
        <x:f>I7261*J7261</x:f>
      </x:c>
      <x:c r="L7261" s="4" t="n">
        <x:v>284.608</x:v>
      </x:c>
      <x:c r="M7261" s="5">
        <x:f>J7261/3.364*100</x:f>
      </x:c>
      <x:c r="N7261" s="6">
        <x:f>M7261*L7261/100</x:f>
      </x:c>
      <x:c r="O7261" s="6">
        <x:f>H7261-N7261</x:f>
      </x:c>
    </x:row>
    <x:row r="7262" spans="1:25">
      <x:c r="A7262" s="0" t="s">
        <x:v>125</x:v>
      </x:c>
      <x:c r="B7262" s="0" t="n">
        <x:v>3741</x:v>
      </x:c>
      <x:c r="C7262" s="0" t="s">
        <x:v>21</x:v>
      </x:c>
      <x:c r="D7262" s="0" t="s">
        <x:v>28</x:v>
      </x:c>
      <x:c r="E7262" s="0" t="s">
        <x:v>19</x:v>
      </x:c>
      <x:c r="F7262" s="0" t="s">
        <x:v>26</x:v>
      </x:c>
      <x:c r="G7262" s="0" t="n">
        <x:v>142</x:v>
      </x:c>
      <x:c r="H7262" s="4" t="n">
        <x:v>39.006</x:v>
      </x:c>
      <x:c r="I7262" s="4" t="n">
        <x:v>142</x:v>
      </x:c>
      <x:c r="J7262" s="4" t="n">
        <x:v>0.26</x:v>
      </x:c>
      <x:c r="K7262" s="4">
        <x:f>I7262*J7262</x:f>
      </x:c>
      <x:c r="L7262" s="4" t="n">
        <x:v>284.608</x:v>
      </x:c>
      <x:c r="M7262" s="5">
        <x:f>J7262/3.364*100</x:f>
      </x:c>
      <x:c r="N7262" s="6">
        <x:f>M7262*L7262/100</x:f>
      </x:c>
      <x:c r="O7262" s="6">
        <x:f>H7262-N7262</x:f>
      </x:c>
    </x:row>
    <x:row r="7263" spans="1:25">
      <x:c r="A7263" s="0" t="s">
        <x:v>125</x:v>
      </x:c>
      <x:c r="B7263" s="0" t="n">
        <x:v>3741</x:v>
      </x:c>
      <x:c r="C7263" s="0" t="s">
        <x:v>21</x:v>
      </x:c>
      <x:c r="D7263" s="0" t="s">
        <x:v>28</x:v>
      </x:c>
      <x:c r="E7263" s="0" t="s">
        <x:v>23</x:v>
      </x:c>
      <x:c r="F7263" s="0" t="s">
        <x:v>26</x:v>
      </x:c>
      <x:c r="G7263" s="0" t="n">
        <x:v>142</x:v>
      </x:c>
      <x:c r="H7263" s="4" t="n">
        <x:v>227.999</x:v>
      </x:c>
      <x:c r="I7263" s="4" t="n">
        <x:v>142</x:v>
      </x:c>
      <x:c r="J7263" s="4" t="n">
        <x:v>1.52</x:v>
      </x:c>
      <x:c r="K7263" s="4">
        <x:f>I7263*J7263</x:f>
      </x:c>
      <x:c r="L7263" s="4" t="n">
        <x:v>284.608</x:v>
      </x:c>
      <x:c r="M7263" s="5">
        <x:f>J7263/3.364*100</x:f>
      </x:c>
      <x:c r="N7263" s="6">
        <x:f>M7263*L7263/100</x:f>
      </x:c>
      <x:c r="O7263" s="6">
        <x:f>H7263-N7263</x:f>
      </x:c>
    </x:row>
    <x:row r="7264" spans="1:25">
      <x:c r="A7264" s="0" t="s">
        <x:v>49</x:v>
      </x:c>
      <x:c r="B7264" s="0" t="n">
        <x:v>3742</x:v>
      </x:c>
      <x:c r="C7264" s="0" t="s">
        <x:v>21</x:v>
      </x:c>
      <x:c r="D7264" s="0" t="s">
        <x:v>22</x:v>
      </x:c>
      <x:c r="E7264" s="0" t="s">
        <x:v>23</x:v>
      </x:c>
      <x:c r="F7264" s="0" t="s">
        <x:v>20</x:v>
      </x:c>
      <x:c r="G7264" s="0" t="n">
        <x:v>150</x:v>
      </x:c>
      <x:c r="H7264" s="4" t="n">
        <x:v>43.384</x:v>
      </x:c>
      <x:c r="I7264" s="4" t="n">
        <x:v>150</x:v>
      </x:c>
      <x:c r="J7264" s="4" t="n">
        <x:v>0.289</x:v>
      </x:c>
      <x:c r="K7264" s="4">
        <x:f>I7264*J7264</x:f>
      </x:c>
      <x:c r="L7264" s="4" t="n">
        <x:v>321.599</x:v>
      </x:c>
      <x:c r="M7264" s="5">
        <x:f>J7264/2.988*100</x:f>
      </x:c>
      <x:c r="N7264" s="6">
        <x:f>M7264*L7264/100</x:f>
      </x:c>
      <x:c r="O7264" s="6">
        <x:f>H7264-N7264</x:f>
      </x:c>
    </x:row>
    <x:row r="7265" spans="1:25">
      <x:c r="A7265" s="0" t="s">
        <x:v>49</x:v>
      </x:c>
      <x:c r="B7265" s="0" t="n">
        <x:v>3742</x:v>
      </x:c>
      <x:c r="C7265" s="0" t="s">
        <x:v>21</x:v>
      </x:c>
      <x:c r="D7265" s="0" t="s">
        <x:v>22</x:v>
      </x:c>
      <x:c r="E7265" s="0" t="s">
        <x:v>23</x:v>
      </x:c>
      <x:c r="F7265" s="0" t="s">
        <x:v>20</x:v>
      </x:c>
      <x:c r="G7265" s="0" t="n">
        <x:v>150</x:v>
      </x:c>
      <x:c r="H7265" s="4" t="n">
        <x:v>43.384</x:v>
      </x:c>
      <x:c r="I7265" s="4" t="n">
        <x:v>150</x:v>
      </x:c>
      <x:c r="J7265" s="4" t="n">
        <x:v>0.289</x:v>
      </x:c>
      <x:c r="K7265" s="4">
        <x:f>I7265*J7265</x:f>
      </x:c>
      <x:c r="L7265" s="4" t="n">
        <x:v>321.599</x:v>
      </x:c>
      <x:c r="M7265" s="5">
        <x:f>J7265/2.988*100</x:f>
      </x:c>
      <x:c r="N7265" s="6">
        <x:f>M7265*L7265/100</x:f>
      </x:c>
      <x:c r="O7265" s="6">
        <x:f>H7265-N7265</x:f>
      </x:c>
    </x:row>
    <x:row r="7266" spans="1:25">
      <x:c r="A7266" s="0" t="s">
        <x:v>49</x:v>
      </x:c>
      <x:c r="B7266" s="0" t="n">
        <x:v>3742</x:v>
      </x:c>
      <x:c r="C7266" s="0" t="s">
        <x:v>21</x:v>
      </x:c>
      <x:c r="D7266" s="0" t="s">
        <x:v>22</x:v>
      </x:c>
      <x:c r="E7266" s="0" t="s">
        <x:v>23</x:v>
      </x:c>
      <x:c r="F7266" s="0" t="s">
        <x:v>20</x:v>
      </x:c>
      <x:c r="G7266" s="0" t="n">
        <x:v>150</x:v>
      </x:c>
      <x:c r="H7266" s="4" t="n">
        <x:v>51.15</x:v>
      </x:c>
      <x:c r="I7266" s="4" t="n">
        <x:v>150</x:v>
      </x:c>
      <x:c r="J7266" s="4" t="n">
        <x:v>0.341</x:v>
      </x:c>
      <x:c r="K7266" s="4">
        <x:f>I7266*J7266</x:f>
      </x:c>
      <x:c r="L7266" s="4" t="n">
        <x:v>321.599</x:v>
      </x:c>
      <x:c r="M7266" s="5">
        <x:f>J7266/2.988*100</x:f>
      </x:c>
      <x:c r="N7266" s="6">
        <x:f>M7266*L7266/100</x:f>
      </x:c>
      <x:c r="O7266" s="6">
        <x:f>H7266-N7266</x:f>
      </x:c>
    </x:row>
    <x:row r="7267" spans="1:25">
      <x:c r="A7267" s="0" t="s">
        <x:v>49</x:v>
      </x:c>
      <x:c r="B7267" s="0" t="n">
        <x:v>3742</x:v>
      </x:c>
      <x:c r="C7267" s="0" t="s">
        <x:v>21</x:v>
      </x:c>
      <x:c r="D7267" s="0" t="s">
        <x:v>22</x:v>
      </x:c>
      <x:c r="E7267" s="0" t="s">
        <x:v>23</x:v>
      </x:c>
      <x:c r="F7267" s="0" t="s">
        <x:v>20</x:v>
      </x:c>
      <x:c r="G7267" s="0" t="n">
        <x:v>150</x:v>
      </x:c>
      <x:c r="H7267" s="4" t="n">
        <x:v>43.384</x:v>
      </x:c>
      <x:c r="I7267" s="4" t="n">
        <x:v>150</x:v>
      </x:c>
      <x:c r="J7267" s="4" t="n">
        <x:v>0.289</x:v>
      </x:c>
      <x:c r="K7267" s="4">
        <x:f>I7267*J7267</x:f>
      </x:c>
      <x:c r="L7267" s="4" t="n">
        <x:v>321.599</x:v>
      </x:c>
      <x:c r="M7267" s="5">
        <x:f>J7267/2.988*100</x:f>
      </x:c>
      <x:c r="N7267" s="6">
        <x:f>M7267*L7267/100</x:f>
      </x:c>
      <x:c r="O7267" s="6">
        <x:f>H7267-N7267</x:f>
      </x:c>
    </x:row>
    <x:row r="7268" spans="1:25">
      <x:c r="A7268" s="0" t="s">
        <x:v>49</x:v>
      </x:c>
      <x:c r="B7268" s="0" t="n">
        <x:v>3742</x:v>
      </x:c>
      <x:c r="C7268" s="0" t="s">
        <x:v>21</x:v>
      </x:c>
      <x:c r="D7268" s="0" t="s">
        <x:v>28</x:v>
      </x:c>
      <x:c r="E7268" s="0" t="s">
        <x:v>19</x:v>
      </x:c>
      <x:c r="F7268" s="0" t="s">
        <x:v>26</x:v>
      </x:c>
      <x:c r="G7268" s="0" t="n">
        <x:v>150</x:v>
      </x:c>
      <x:c r="H7268" s="4" t="n">
        <x:v>39.008</x:v>
      </x:c>
      <x:c r="I7268" s="4" t="n">
        <x:v>150</x:v>
      </x:c>
      <x:c r="J7268" s="4" t="n">
        <x:v>0.26</x:v>
      </x:c>
      <x:c r="K7268" s="4">
        <x:f>I7268*J7268</x:f>
      </x:c>
      <x:c r="L7268" s="4" t="n">
        <x:v>321.599</x:v>
      </x:c>
      <x:c r="M7268" s="5">
        <x:f>J7268/2.988*100</x:f>
      </x:c>
      <x:c r="N7268" s="6">
        <x:f>M7268*L7268/100</x:f>
      </x:c>
      <x:c r="O7268" s="6">
        <x:f>H7268-N7268</x:f>
      </x:c>
    </x:row>
    <x:row r="7269" spans="1:25">
      <x:c r="A7269" s="0" t="s">
        <x:v>49</x:v>
      </x:c>
      <x:c r="B7269" s="0" t="n">
        <x:v>3742</x:v>
      </x:c>
      <x:c r="C7269" s="0" t="s">
        <x:v>21</x:v>
      </x:c>
      <x:c r="D7269" s="0" t="s">
        <x:v>28</x:v>
      </x:c>
      <x:c r="E7269" s="0" t="s">
        <x:v>23</x:v>
      </x:c>
      <x:c r="F7269" s="0" t="s">
        <x:v>26</x:v>
      </x:c>
      <x:c r="G7269" s="0" t="n">
        <x:v>150</x:v>
      </x:c>
      <x:c r="H7269" s="4" t="n">
        <x:v>227.999</x:v>
      </x:c>
      <x:c r="I7269" s="4" t="n">
        <x:v>150</x:v>
      </x:c>
      <x:c r="J7269" s="4" t="n">
        <x:v>1.52</x:v>
      </x:c>
      <x:c r="K7269" s="4">
        <x:f>I7269*J7269</x:f>
      </x:c>
      <x:c r="L7269" s="4" t="n">
        <x:v>321.599</x:v>
      </x:c>
      <x:c r="M7269" s="5">
        <x:f>J7269/2.988*100</x:f>
      </x:c>
      <x:c r="N7269" s="6">
        <x:f>M7269*L7269/100</x:f>
      </x:c>
      <x:c r="O7269" s="6">
        <x:f>H7269-N7269</x:f>
      </x:c>
    </x:row>
    <x:row r="7270" spans="1:25">
      <x:c r="A7270" s="0" t="s">
        <x:v>70</x:v>
      </x:c>
      <x:c r="B7270" s="0" t="n">
        <x:v>3746</x:v>
      </x:c>
      <x:c r="C7270" s="0" t="s">
        <x:v>21</x:v>
      </x:c>
      <x:c r="D7270" s="0" t="s">
        <x:v>22</x:v>
      </x:c>
      <x:c r="E7270" s="0" t="s">
        <x:v>35</x:v>
      </x:c>
      <x:c r="F7270" s="0" t="s">
        <x:v>20</x:v>
      </x:c>
      <x:c r="G7270" s="0" t="n">
        <x:v>173</x:v>
      </x:c>
      <x:c r="H7270" s="4" t="n">
        <x:v>50.4</x:v>
      </x:c>
      <x:c r="I7270" s="4" t="n">
        <x:v>173</x:v>
      </x:c>
      <x:c r="J7270" s="4" t="n">
        <x:v>0.291</x:v>
      </x:c>
      <x:c r="K7270" s="4">
        <x:f>I7270*J7270</x:f>
      </x:c>
      <x:c r="L7270" s="4" t="n">
        <x:v>91.586</x:v>
      </x:c>
      <x:c r="M7270" s="5">
        <x:f>J7270/2.057*100</x:f>
      </x:c>
      <x:c r="N7270" s="6">
        <x:f>M7270*L7270/100</x:f>
      </x:c>
      <x:c r="O7270" s="6">
        <x:f>H7270-N7270</x:f>
      </x:c>
    </x:row>
    <x:row r="7271" spans="1:25">
      <x:c r="A7271" s="0" t="s">
        <x:v>70</x:v>
      </x:c>
      <x:c r="B7271" s="0" t="n">
        <x:v>3746</x:v>
      </x:c>
      <x:c r="C7271" s="0" t="s">
        <x:v>21</x:v>
      </x:c>
      <x:c r="D7271" s="0" t="s">
        <x:v>22</x:v>
      </x:c>
      <x:c r="E7271" s="0" t="s">
        <x:v>35</x:v>
      </x:c>
      <x:c r="F7271" s="0" t="s">
        <x:v>20</x:v>
      </x:c>
      <x:c r="G7271" s="0" t="n">
        <x:v>173</x:v>
      </x:c>
      <x:c r="H7271" s="4" t="n">
        <x:v>50.4</x:v>
      </x:c>
      <x:c r="I7271" s="4" t="n">
        <x:v>173</x:v>
      </x:c>
      <x:c r="J7271" s="4" t="n">
        <x:v>0.291</x:v>
      </x:c>
      <x:c r="K7271" s="4">
        <x:f>I7271*J7271</x:f>
      </x:c>
      <x:c r="L7271" s="4" t="n">
        <x:v>91.586</x:v>
      </x:c>
      <x:c r="M7271" s="5">
        <x:f>J7271/2.057*100</x:f>
      </x:c>
      <x:c r="N7271" s="6">
        <x:f>M7271*L7271/100</x:f>
      </x:c>
      <x:c r="O7271" s="6">
        <x:f>H7271-N7271</x:f>
      </x:c>
    </x:row>
    <x:row r="7272" spans="1:25">
      <x:c r="A7272" s="0" t="s">
        <x:v>70</x:v>
      </x:c>
      <x:c r="B7272" s="0" t="n">
        <x:v>3746</x:v>
      </x:c>
      <x:c r="C7272" s="0" t="s">
        <x:v>21</x:v>
      </x:c>
      <x:c r="D7272" s="0" t="s">
        <x:v>22</x:v>
      </x:c>
      <x:c r="E7272" s="0" t="s">
        <x:v>35</x:v>
      </x:c>
      <x:c r="F7272" s="0" t="s">
        <x:v>20</x:v>
      </x:c>
      <x:c r="G7272" s="0" t="n">
        <x:v>173</x:v>
      </x:c>
      <x:c r="H7272" s="4" t="n">
        <x:v>50.4</x:v>
      </x:c>
      <x:c r="I7272" s="4" t="n">
        <x:v>173</x:v>
      </x:c>
      <x:c r="J7272" s="4" t="n">
        <x:v>0.291</x:v>
      </x:c>
      <x:c r="K7272" s="4">
        <x:f>I7272*J7272</x:f>
      </x:c>
      <x:c r="L7272" s="4" t="n">
        <x:v>91.586</x:v>
      </x:c>
      <x:c r="M7272" s="5">
        <x:f>J7272/2.057*100</x:f>
      </x:c>
      <x:c r="N7272" s="6">
        <x:f>M7272*L7272/100</x:f>
      </x:c>
      <x:c r="O7272" s="6">
        <x:f>H7272-N7272</x:f>
      </x:c>
    </x:row>
    <x:row r="7273" spans="1:25">
      <x:c r="A7273" s="0" t="s">
        <x:v>70</x:v>
      </x:c>
      <x:c r="B7273" s="0" t="n">
        <x:v>3746</x:v>
      </x:c>
      <x:c r="C7273" s="0" t="s">
        <x:v>21</x:v>
      </x:c>
      <x:c r="D7273" s="0" t="s">
        <x:v>33</x:v>
      </x:c>
      <x:c r="E7273" s="0" t="s">
        <x:v>34</x:v>
      </x:c>
      <x:c r="F7273" s="0" t="s">
        <x:v>20</x:v>
      </x:c>
      <x:c r="G7273" s="0" t="n">
        <x:v>173</x:v>
      </x:c>
      <x:c r="H7273" s="4" t="n">
        <x:v>46.018</x:v>
      </x:c>
      <x:c r="I7273" s="4" t="n">
        <x:v>173</x:v>
      </x:c>
      <x:c r="J7273" s="4" t="n">
        <x:v>0.266</x:v>
      </x:c>
      <x:c r="K7273" s="4">
        <x:f>I7273*J7273</x:f>
      </x:c>
      <x:c r="L7273" s="4" t="n">
        <x:v>91.586</x:v>
      </x:c>
      <x:c r="M7273" s="5">
        <x:f>J7273/2.057*100</x:f>
      </x:c>
      <x:c r="N7273" s="6">
        <x:f>M7273*L7273/100</x:f>
      </x:c>
      <x:c r="O7273" s="6">
        <x:f>H7273-N7273</x:f>
      </x:c>
    </x:row>
    <x:row r="7274" spans="1:25">
      <x:c r="A7274" s="0" t="s">
        <x:v>70</x:v>
      </x:c>
      <x:c r="B7274" s="0" t="n">
        <x:v>3746</x:v>
      </x:c>
      <x:c r="C7274" s="0" t="s">
        <x:v>21</x:v>
      </x:c>
      <x:c r="D7274" s="0" t="s">
        <x:v>33</x:v>
      </x:c>
      <x:c r="E7274" s="0" t="s">
        <x:v>34</x:v>
      </x:c>
      <x:c r="F7274" s="0" t="s">
        <x:v>26</x:v>
      </x:c>
      <x:c r="G7274" s="0" t="n">
        <x:v>173</x:v>
      </x:c>
      <x:c r="H7274" s="4" t="n">
        <x:v>13.497</x:v>
      </x:c>
      <x:c r="I7274" s="4" t="n">
        <x:v>173</x:v>
      </x:c>
      <x:c r="J7274" s="4" t="n">
        <x:v>0.078</x:v>
      </x:c>
      <x:c r="K7274" s="4">
        <x:f>I7274*J7274</x:f>
      </x:c>
      <x:c r="L7274" s="4" t="n">
        <x:v>91.586</x:v>
      </x:c>
      <x:c r="M7274" s="5">
        <x:f>J7274/2.057*100</x:f>
      </x:c>
      <x:c r="N7274" s="6">
        <x:f>M7274*L7274/100</x:f>
      </x:c>
      <x:c r="O7274" s="6">
        <x:f>H7274-N7274</x:f>
      </x:c>
    </x:row>
    <x:row r="7275" spans="1:25">
      <x:c r="A7275" s="0" t="s">
        <x:v>70</x:v>
      </x:c>
      <x:c r="B7275" s="0" t="n">
        <x:v>3746</x:v>
      </x:c>
      <x:c r="C7275" s="0" t="s">
        <x:v>21</x:v>
      </x:c>
      <x:c r="D7275" s="0" t="s">
        <x:v>36</x:v>
      </x:c>
      <x:c r="E7275" s="0" t="s">
        <x:v>37</x:v>
      </x:c>
      <x:c r="F7275" s="0" t="s">
        <x:v>26</x:v>
      </x:c>
      <x:c r="G7275" s="0" t="n">
        <x:v>173</x:v>
      </x:c>
      <x:c r="H7275" s="4" t="n">
        <x:v>72.66</x:v>
      </x:c>
      <x:c r="I7275" s="4" t="n">
        <x:v>173</x:v>
      </x:c>
      <x:c r="J7275" s="4" t="n">
        <x:v>0.42</x:v>
      </x:c>
      <x:c r="K7275" s="4">
        <x:f>I7275*J7275</x:f>
      </x:c>
      <x:c r="L7275" s="4" t="n">
        <x:v>91.586</x:v>
      </x:c>
      <x:c r="M7275" s="5">
        <x:f>J7275/2.057*100</x:f>
      </x:c>
      <x:c r="N7275" s="6">
        <x:f>M7275*L7275/100</x:f>
      </x:c>
      <x:c r="O7275" s="6">
        <x:f>H7275-N7275</x:f>
      </x:c>
    </x:row>
    <x:row r="7276" spans="1:25">
      <x:c r="A7276" s="0" t="s">
        <x:v>70</x:v>
      </x:c>
      <x:c r="B7276" s="0" t="n">
        <x:v>3746</x:v>
      </x:c>
      <x:c r="C7276" s="0" t="s">
        <x:v>21</x:v>
      </x:c>
      <x:c r="D7276" s="0" t="s">
        <x:v>36</x:v>
      </x:c>
      <x:c r="E7276" s="0" t="s">
        <x:v>38</x:v>
      </x:c>
      <x:c r="F7276" s="0" t="s">
        <x:v>26</x:v>
      </x:c>
      <x:c r="G7276" s="0" t="n">
        <x:v>173</x:v>
      </x:c>
      <x:c r="H7276" s="4" t="n">
        <x:v>72.661</x:v>
      </x:c>
      <x:c r="I7276" s="4" t="n">
        <x:v>173</x:v>
      </x:c>
      <x:c r="J7276" s="4" t="n">
        <x:v>0.42</x:v>
      </x:c>
      <x:c r="K7276" s="4">
        <x:f>I7276*J7276</x:f>
      </x:c>
      <x:c r="L7276" s="4" t="n">
        <x:v>91.586</x:v>
      </x:c>
      <x:c r="M7276" s="5">
        <x:f>J7276/2.057*100</x:f>
      </x:c>
      <x:c r="N7276" s="6">
        <x:f>M7276*L7276/100</x:f>
      </x:c>
      <x:c r="O7276" s="6">
        <x:f>H7276-N7276</x:f>
      </x:c>
    </x:row>
    <x:row r="7277" spans="1:25">
      <x:c r="A7277" s="0" t="s">
        <x:v>47</x:v>
      </x:c>
      <x:c r="B7277" s="0" t="n">
        <x:v>3747</x:v>
      </x:c>
      <x:c r="C7277" s="0" t="s">
        <x:v>21</x:v>
      </x:c>
      <x:c r="D7277" s="0" t="s">
        <x:v>22</x:v>
      </x:c>
      <x:c r="E7277" s="0" t="s">
        <x:v>35</x:v>
      </x:c>
      <x:c r="F7277" s="0" t="s">
        <x:v>20</x:v>
      </x:c>
      <x:c r="G7277" s="0" t="n">
        <x:v>173</x:v>
      </x:c>
      <x:c r="H7277" s="4" t="n">
        <x:v>50.4</x:v>
      </x:c>
      <x:c r="I7277" s="4" t="n">
        <x:v>173</x:v>
      </x:c>
      <x:c r="J7277" s="4" t="n">
        <x:v>0.291</x:v>
      </x:c>
      <x:c r="K7277" s="4">
        <x:f>I7277*J7277</x:f>
      </x:c>
      <x:c r="L7277" s="4" t="n">
        <x:v>241.596</x:v>
      </x:c>
      <x:c r="M7277" s="5">
        <x:f>J7277/2.057*100</x:f>
      </x:c>
      <x:c r="N7277" s="6">
        <x:f>M7277*L7277/100</x:f>
      </x:c>
      <x:c r="O7277" s="6">
        <x:f>H7277-N7277</x:f>
      </x:c>
    </x:row>
    <x:row r="7278" spans="1:25">
      <x:c r="A7278" s="0" t="s">
        <x:v>47</x:v>
      </x:c>
      <x:c r="B7278" s="0" t="n">
        <x:v>3747</x:v>
      </x:c>
      <x:c r="C7278" s="0" t="s">
        <x:v>21</x:v>
      </x:c>
      <x:c r="D7278" s="0" t="s">
        <x:v>22</x:v>
      </x:c>
      <x:c r="E7278" s="0" t="s">
        <x:v>35</x:v>
      </x:c>
      <x:c r="F7278" s="0" t="s">
        <x:v>20</x:v>
      </x:c>
      <x:c r="G7278" s="0" t="n">
        <x:v>173</x:v>
      </x:c>
      <x:c r="H7278" s="4" t="n">
        <x:v>50.4</x:v>
      </x:c>
      <x:c r="I7278" s="4" t="n">
        <x:v>173</x:v>
      </x:c>
      <x:c r="J7278" s="4" t="n">
        <x:v>0.291</x:v>
      </x:c>
      <x:c r="K7278" s="4">
        <x:f>I7278*J7278</x:f>
      </x:c>
      <x:c r="L7278" s="4" t="n">
        <x:v>241.596</x:v>
      </x:c>
      <x:c r="M7278" s="5">
        <x:f>J7278/2.057*100</x:f>
      </x:c>
      <x:c r="N7278" s="6">
        <x:f>M7278*L7278/100</x:f>
      </x:c>
      <x:c r="O7278" s="6">
        <x:f>H7278-N7278</x:f>
      </x:c>
    </x:row>
    <x:row r="7279" spans="1:25">
      <x:c r="A7279" s="0" t="s">
        <x:v>47</x:v>
      </x:c>
      <x:c r="B7279" s="0" t="n">
        <x:v>3747</x:v>
      </x:c>
      <x:c r="C7279" s="0" t="s">
        <x:v>21</x:v>
      </x:c>
      <x:c r="D7279" s="0" t="s">
        <x:v>33</x:v>
      </x:c>
      <x:c r="E7279" s="0" t="s">
        <x:v>34</x:v>
      </x:c>
      <x:c r="F7279" s="0" t="s">
        <x:v>20</x:v>
      </x:c>
      <x:c r="G7279" s="0" t="n">
        <x:v>173</x:v>
      </x:c>
      <x:c r="H7279" s="4" t="n">
        <x:v>46.018</x:v>
      </x:c>
      <x:c r="I7279" s="4" t="n">
        <x:v>173</x:v>
      </x:c>
      <x:c r="J7279" s="4" t="n">
        <x:v>0.266</x:v>
      </x:c>
      <x:c r="K7279" s="4">
        <x:f>I7279*J7279</x:f>
      </x:c>
      <x:c r="L7279" s="4" t="n">
        <x:v>241.596</x:v>
      </x:c>
      <x:c r="M7279" s="5">
        <x:f>J7279/2.057*100</x:f>
      </x:c>
      <x:c r="N7279" s="6">
        <x:f>M7279*L7279/100</x:f>
      </x:c>
      <x:c r="O7279" s="6">
        <x:f>H7279-N7279</x:f>
      </x:c>
    </x:row>
    <x:row r="7280" spans="1:25">
      <x:c r="A7280" s="0" t="s">
        <x:v>47</x:v>
      </x:c>
      <x:c r="B7280" s="0" t="n">
        <x:v>3747</x:v>
      </x:c>
      <x:c r="C7280" s="0" t="s">
        <x:v>21</x:v>
      </x:c>
      <x:c r="D7280" s="0" t="s">
        <x:v>22</x:v>
      </x:c>
      <x:c r="E7280" s="0" t="s">
        <x:v>35</x:v>
      </x:c>
      <x:c r="F7280" s="0" t="s">
        <x:v>20</x:v>
      </x:c>
      <x:c r="G7280" s="0" t="n">
        <x:v>173</x:v>
      </x:c>
      <x:c r="H7280" s="4" t="n">
        <x:v>50.4</x:v>
      </x:c>
      <x:c r="I7280" s="4" t="n">
        <x:v>173</x:v>
      </x:c>
      <x:c r="J7280" s="4" t="n">
        <x:v>0.291</x:v>
      </x:c>
      <x:c r="K7280" s="4">
        <x:f>I7280*J7280</x:f>
      </x:c>
      <x:c r="L7280" s="4" t="n">
        <x:v>241.596</x:v>
      </x:c>
      <x:c r="M7280" s="5">
        <x:f>J7280/2.057*100</x:f>
      </x:c>
      <x:c r="N7280" s="6">
        <x:f>M7280*L7280/100</x:f>
      </x:c>
      <x:c r="O7280" s="6">
        <x:f>H7280-N7280</x:f>
      </x:c>
    </x:row>
    <x:row r="7281" spans="1:25">
      <x:c r="A7281" s="0" t="s">
        <x:v>47</x:v>
      </x:c>
      <x:c r="B7281" s="0" t="n">
        <x:v>3747</x:v>
      </x:c>
      <x:c r="C7281" s="0" t="s">
        <x:v>21</x:v>
      </x:c>
      <x:c r="D7281" s="0" t="s">
        <x:v>33</x:v>
      </x:c>
      <x:c r="E7281" s="0" t="s">
        <x:v>34</x:v>
      </x:c>
      <x:c r="F7281" s="0" t="s">
        <x:v>26</x:v>
      </x:c>
      <x:c r="G7281" s="0" t="n">
        <x:v>173</x:v>
      </x:c>
      <x:c r="H7281" s="4" t="n">
        <x:v>13.497</x:v>
      </x:c>
      <x:c r="I7281" s="4" t="n">
        <x:v>173</x:v>
      </x:c>
      <x:c r="J7281" s="4" t="n">
        <x:v>0.078</x:v>
      </x:c>
      <x:c r="K7281" s="4">
        <x:f>I7281*J7281</x:f>
      </x:c>
      <x:c r="L7281" s="4" t="n">
        <x:v>241.596</x:v>
      </x:c>
      <x:c r="M7281" s="5">
        <x:f>J7281/2.057*100</x:f>
      </x:c>
      <x:c r="N7281" s="6">
        <x:f>M7281*L7281/100</x:f>
      </x:c>
      <x:c r="O7281" s="6">
        <x:f>H7281-N7281</x:f>
      </x:c>
    </x:row>
    <x:row r="7282" spans="1:25">
      <x:c r="A7282" s="0" t="s">
        <x:v>47</x:v>
      </x:c>
      <x:c r="B7282" s="0" t="n">
        <x:v>3747</x:v>
      </x:c>
      <x:c r="C7282" s="0" t="s">
        <x:v>21</x:v>
      </x:c>
      <x:c r="D7282" s="0" t="s">
        <x:v>36</x:v>
      </x:c>
      <x:c r="E7282" s="0" t="s">
        <x:v>37</x:v>
      </x:c>
      <x:c r="F7282" s="0" t="s">
        <x:v>26</x:v>
      </x:c>
      <x:c r="G7282" s="0" t="n">
        <x:v>173</x:v>
      </x:c>
      <x:c r="H7282" s="4" t="n">
        <x:v>72.66</x:v>
      </x:c>
      <x:c r="I7282" s="4" t="n">
        <x:v>173</x:v>
      </x:c>
      <x:c r="J7282" s="4" t="n">
        <x:v>0.42</x:v>
      </x:c>
      <x:c r="K7282" s="4">
        <x:f>I7282*J7282</x:f>
      </x:c>
      <x:c r="L7282" s="4" t="n">
        <x:v>241.596</x:v>
      </x:c>
      <x:c r="M7282" s="5">
        <x:f>J7282/2.057*100</x:f>
      </x:c>
      <x:c r="N7282" s="6">
        <x:f>M7282*L7282/100</x:f>
      </x:c>
      <x:c r="O7282" s="6">
        <x:f>H7282-N7282</x:f>
      </x:c>
    </x:row>
    <x:row r="7283" spans="1:25">
      <x:c r="A7283" s="0" t="s">
        <x:v>47</x:v>
      </x:c>
      <x:c r="B7283" s="0" t="n">
        <x:v>3747</x:v>
      </x:c>
      <x:c r="C7283" s="0" t="s">
        <x:v>21</x:v>
      </x:c>
      <x:c r="D7283" s="0" t="s">
        <x:v>36</x:v>
      </x:c>
      <x:c r="E7283" s="0" t="s">
        <x:v>38</x:v>
      </x:c>
      <x:c r="F7283" s="0" t="s">
        <x:v>26</x:v>
      </x:c>
      <x:c r="G7283" s="0" t="n">
        <x:v>173</x:v>
      </x:c>
      <x:c r="H7283" s="4" t="n">
        <x:v>72.66</x:v>
      </x:c>
      <x:c r="I7283" s="4" t="n">
        <x:v>173</x:v>
      </x:c>
      <x:c r="J7283" s="4" t="n">
        <x:v>0.42</x:v>
      </x:c>
      <x:c r="K7283" s="4">
        <x:f>I7283*J7283</x:f>
      </x:c>
      <x:c r="L7283" s="4" t="n">
        <x:v>241.596</x:v>
      </x:c>
      <x:c r="M7283" s="5">
        <x:f>J7283/2.057*100</x:f>
      </x:c>
      <x:c r="N7283" s="6">
        <x:f>M7283*L7283/100</x:f>
      </x:c>
      <x:c r="O7283" s="6">
        <x:f>H7283-N7283</x:f>
      </x:c>
    </x:row>
    <x:row r="7284" spans="1:25">
      <x:c r="A7284" s="0" t="s">
        <x:v>120</x:v>
      </x:c>
      <x:c r="B7284" s="0" t="n">
        <x:v>3751</x:v>
      </x:c>
      <x:c r="C7284" s="0" t="s">
        <x:v>21</x:v>
      </x:c>
      <x:c r="D7284" s="0" t="s">
        <x:v>33</x:v>
      </x:c>
      <x:c r="E7284" s="0" t="s">
        <x:v>73</x:v>
      </x:c>
      <x:c r="F7284" s="0" t="s">
        <x:v>20</x:v>
      </x:c>
      <x:c r="G7284" s="0" t="n">
        <x:v>224</x:v>
      </x:c>
      <x:c r="H7284" s="4" t="n">
        <x:v>46.018</x:v>
      </x:c>
      <x:c r="I7284" s="4" t="n">
        <x:v>224</x:v>
      </x:c>
      <x:c r="J7284" s="4" t="n">
        <x:v>0.205</x:v>
      </x:c>
      <x:c r="K7284" s="4">
        <x:f>I7284*J7284</x:f>
      </x:c>
      <x:c r="L7284" s="4" t="n">
        <x:v>284.62</x:v>
      </x:c>
      <x:c r="M7284" s="5">
        <x:f>J7284/2.003*100</x:f>
      </x:c>
      <x:c r="N7284" s="6">
        <x:f>M7284*L7284/100</x:f>
      </x:c>
      <x:c r="O7284" s="6">
        <x:f>H7284-N7284</x:f>
      </x:c>
    </x:row>
    <x:row r="7285" spans="1:25">
      <x:c r="A7285" s="0" t="s">
        <x:v>120</x:v>
      </x:c>
      <x:c r="B7285" s="0" t="n">
        <x:v>3751</x:v>
      </x:c>
      <x:c r="C7285" s="0" t="s">
        <x:v>21</x:v>
      </x:c>
      <x:c r="D7285" s="0" t="s">
        <x:v>22</x:v>
      </x:c>
      <x:c r="E7285" s="0" t="s">
        <x:v>74</x:v>
      </x:c>
      <x:c r="F7285" s="0" t="s">
        <x:v>20</x:v>
      </x:c>
      <x:c r="G7285" s="0" t="n">
        <x:v>224</x:v>
      </x:c>
      <x:c r="H7285" s="4" t="n">
        <x:v>50.4</x:v>
      </x:c>
      <x:c r="I7285" s="4" t="n">
        <x:v>224</x:v>
      </x:c>
      <x:c r="J7285" s="4" t="n">
        <x:v>0.225</x:v>
      </x:c>
      <x:c r="K7285" s="4">
        <x:f>I7285*J7285</x:f>
      </x:c>
      <x:c r="L7285" s="4" t="n">
        <x:v>284.62</x:v>
      </x:c>
      <x:c r="M7285" s="5">
        <x:f>J7285/2.003*100</x:f>
      </x:c>
      <x:c r="N7285" s="6">
        <x:f>M7285*L7285/100</x:f>
      </x:c>
      <x:c r="O7285" s="6">
        <x:f>H7285-N7285</x:f>
      </x:c>
    </x:row>
    <x:row r="7286" spans="1:25">
      <x:c r="A7286" s="0" t="s">
        <x:v>120</x:v>
      </x:c>
      <x:c r="B7286" s="0" t="n">
        <x:v>3751</x:v>
      </x:c>
      <x:c r="C7286" s="0" t="s">
        <x:v>21</x:v>
      </x:c>
      <x:c r="D7286" s="0" t="s">
        <x:v>22</x:v>
      </x:c>
      <x:c r="E7286" s="0" t="s">
        <x:v>74</x:v>
      </x:c>
      <x:c r="F7286" s="0" t="s">
        <x:v>20</x:v>
      </x:c>
      <x:c r="G7286" s="0" t="n">
        <x:v>224</x:v>
      </x:c>
      <x:c r="H7286" s="4" t="n">
        <x:v>50.4</x:v>
      </x:c>
      <x:c r="I7286" s="4" t="n">
        <x:v>224</x:v>
      </x:c>
      <x:c r="J7286" s="4" t="n">
        <x:v>0.225</x:v>
      </x:c>
      <x:c r="K7286" s="4">
        <x:f>I7286*J7286</x:f>
      </x:c>
      <x:c r="L7286" s="4" t="n">
        <x:v>284.62</x:v>
      </x:c>
      <x:c r="M7286" s="5">
        <x:f>J7286/2.003*100</x:f>
      </x:c>
      <x:c r="N7286" s="6">
        <x:f>M7286*L7286/100</x:f>
      </x:c>
      <x:c r="O7286" s="6">
        <x:f>H7286-N7286</x:f>
      </x:c>
    </x:row>
    <x:row r="7287" spans="1:25">
      <x:c r="A7287" s="0" t="s">
        <x:v>120</x:v>
      </x:c>
      <x:c r="B7287" s="0" t="n">
        <x:v>3751</x:v>
      </x:c>
      <x:c r="C7287" s="0" t="s">
        <x:v>21</x:v>
      </x:c>
      <x:c r="D7287" s="0" t="s">
        <x:v>22</x:v>
      </x:c>
      <x:c r="E7287" s="0" t="s">
        <x:v>74</x:v>
      </x:c>
      <x:c r="F7287" s="0" t="s">
        <x:v>20</x:v>
      </x:c>
      <x:c r="G7287" s="0" t="n">
        <x:v>224</x:v>
      </x:c>
      <x:c r="H7287" s="4" t="n">
        <x:v>50.4</x:v>
      </x:c>
      <x:c r="I7287" s="4" t="n">
        <x:v>224</x:v>
      </x:c>
      <x:c r="J7287" s="4" t="n">
        <x:v>0.225</x:v>
      </x:c>
      <x:c r="K7287" s="4">
        <x:f>I7287*J7287</x:f>
      </x:c>
      <x:c r="L7287" s="4" t="n">
        <x:v>284.62</x:v>
      </x:c>
      <x:c r="M7287" s="5">
        <x:f>J7287/2.003*100</x:f>
      </x:c>
      <x:c r="N7287" s="6">
        <x:f>M7287*L7287/100</x:f>
      </x:c>
      <x:c r="O7287" s="6">
        <x:f>H7287-N7287</x:f>
      </x:c>
    </x:row>
    <x:row r="7288" spans="1:25">
      <x:c r="A7288" s="0" t="s">
        <x:v>120</x:v>
      </x:c>
      <x:c r="B7288" s="0" t="n">
        <x:v>3751</x:v>
      </x:c>
      <x:c r="C7288" s="0" t="s">
        <x:v>21</x:v>
      </x:c>
      <x:c r="D7288" s="0" t="s">
        <x:v>33</x:v>
      </x:c>
      <x:c r="E7288" s="0" t="s">
        <x:v>73</x:v>
      </x:c>
      <x:c r="F7288" s="0" t="s">
        <x:v>20</x:v>
      </x:c>
      <x:c r="G7288" s="0" t="n">
        <x:v>224</x:v>
      </x:c>
      <x:c r="H7288" s="4" t="n">
        <x:v>46.018</x:v>
      </x:c>
      <x:c r="I7288" s="4" t="n">
        <x:v>224</x:v>
      </x:c>
      <x:c r="J7288" s="4" t="n">
        <x:v>0.205</x:v>
      </x:c>
      <x:c r="K7288" s="4">
        <x:f>I7288*J7288</x:f>
      </x:c>
      <x:c r="L7288" s="4" t="n">
        <x:v>284.62</x:v>
      </x:c>
      <x:c r="M7288" s="5">
        <x:f>J7288/2.003*100</x:f>
      </x:c>
      <x:c r="N7288" s="6">
        <x:f>M7288*L7288/100</x:f>
      </x:c>
      <x:c r="O7288" s="6">
        <x:f>H7288-N7288</x:f>
      </x:c>
    </x:row>
    <x:row r="7289" spans="1:25">
      <x:c r="A7289" s="0" t="s">
        <x:v>120</x:v>
      </x:c>
      <x:c r="B7289" s="0" t="n">
        <x:v>3751</x:v>
      </x:c>
      <x:c r="C7289" s="0" t="s">
        <x:v>21</x:v>
      </x:c>
      <x:c r="D7289" s="0" t="s">
        <x:v>33</x:v>
      </x:c>
      <x:c r="E7289" s="0" t="s">
        <x:v>73</x:v>
      </x:c>
      <x:c r="F7289" s="0" t="s">
        <x:v>26</x:v>
      </x:c>
      <x:c r="G7289" s="0" t="n">
        <x:v>224</x:v>
      </x:c>
      <x:c r="H7289" s="4" t="n">
        <x:v>17.551</x:v>
      </x:c>
      <x:c r="I7289" s="4" t="n">
        <x:v>224</x:v>
      </x:c>
      <x:c r="J7289" s="4" t="n">
        <x:v>0.078</x:v>
      </x:c>
      <x:c r="K7289" s="4">
        <x:f>I7289*J7289</x:f>
      </x:c>
      <x:c r="L7289" s="4" t="n">
        <x:v>284.62</x:v>
      </x:c>
      <x:c r="M7289" s="5">
        <x:f>J7289/2.003*100</x:f>
      </x:c>
      <x:c r="N7289" s="6">
        <x:f>M7289*L7289/100</x:f>
      </x:c>
      <x:c r="O7289" s="6">
        <x:f>H7289-N7289</x:f>
      </x:c>
    </x:row>
    <x:row r="7290" spans="1:25">
      <x:c r="A7290" s="0" t="s">
        <x:v>120</x:v>
      </x:c>
      <x:c r="B7290" s="0" t="n">
        <x:v>3751</x:v>
      </x:c>
      <x:c r="C7290" s="0" t="s">
        <x:v>21</x:v>
      </x:c>
      <x:c r="D7290" s="0" t="s">
        <x:v>36</x:v>
      </x:c>
      <x:c r="E7290" s="0" t="s">
        <x:v>75</x:v>
      </x:c>
      <x:c r="F7290" s="0" t="s">
        <x:v>26</x:v>
      </x:c>
      <x:c r="G7290" s="0" t="n">
        <x:v>224</x:v>
      </x:c>
      <x:c r="H7290" s="4" t="n">
        <x:v>94.5</x:v>
      </x:c>
      <x:c r="I7290" s="4" t="n">
        <x:v>224</x:v>
      </x:c>
      <x:c r="J7290" s="4" t="n">
        <x:v>0.42</x:v>
      </x:c>
      <x:c r="K7290" s="4">
        <x:f>I7290*J7290</x:f>
      </x:c>
      <x:c r="L7290" s="4" t="n">
        <x:v>284.62</x:v>
      </x:c>
      <x:c r="M7290" s="5">
        <x:f>J7290/2.003*100</x:f>
      </x:c>
      <x:c r="N7290" s="6">
        <x:f>M7290*L7290/100</x:f>
      </x:c>
      <x:c r="O7290" s="6">
        <x:f>H7290-N7290</x:f>
      </x:c>
    </x:row>
    <x:row r="7291" spans="1:25">
      <x:c r="A7291" s="0" t="s">
        <x:v>120</x:v>
      </x:c>
      <x:c r="B7291" s="0" t="n">
        <x:v>3751</x:v>
      </x:c>
      <x:c r="C7291" s="0" t="s">
        <x:v>21</x:v>
      </x:c>
      <x:c r="D7291" s="0" t="s">
        <x:v>36</x:v>
      </x:c>
      <x:c r="E7291" s="0" t="s">
        <x:v>76</x:v>
      </x:c>
      <x:c r="F7291" s="0" t="s">
        <x:v>26</x:v>
      </x:c>
      <x:c r="G7291" s="0" t="n">
        <x:v>224</x:v>
      </x:c>
      <x:c r="H7291" s="4" t="n">
        <x:v>94.5</x:v>
      </x:c>
      <x:c r="I7291" s="4" t="n">
        <x:v>224</x:v>
      </x:c>
      <x:c r="J7291" s="4" t="n">
        <x:v>0.42</x:v>
      </x:c>
      <x:c r="K7291" s="4">
        <x:f>I7291*J7291</x:f>
      </x:c>
      <x:c r="L7291" s="4" t="n">
        <x:v>284.62</x:v>
      </x:c>
      <x:c r="M7291" s="5">
        <x:f>J7291/2.003*100</x:f>
      </x:c>
      <x:c r="N7291" s="6">
        <x:f>M7291*L7291/100</x:f>
      </x:c>
      <x:c r="O7291" s="6">
        <x:f>H7291-N7291</x:f>
      </x:c>
    </x:row>
    <x:row r="7292" spans="1:25">
      <x:c r="A7292" s="0" t="s">
        <x:v>101</x:v>
      </x:c>
      <x:c r="B7292" s="0" t="n">
        <x:v>3752</x:v>
      </x:c>
      <x:c r="C7292" s="0" t="s">
        <x:v>21</x:v>
      </x:c>
      <x:c r="D7292" s="0" t="s">
        <x:v>22</x:v>
      </x:c>
      <x:c r="E7292" s="0" t="s">
        <x:v>23</x:v>
      </x:c>
      <x:c r="F7292" s="0" t="s">
        <x:v>20</x:v>
      </x:c>
      <x:c r="G7292" s="0" t="n">
        <x:v>150</x:v>
      </x:c>
      <x:c r="H7292" s="4" t="n">
        <x:v>43.384</x:v>
      </x:c>
      <x:c r="I7292" s="4" t="n">
        <x:v>150</x:v>
      </x:c>
      <x:c r="J7292" s="4" t="n">
        <x:v>0.289</x:v>
      </x:c>
      <x:c r="K7292" s="4">
        <x:f>I7292*J7292</x:f>
      </x:c>
      <x:c r="L7292" s="4" t="n">
        <x:v>321.303</x:v>
      </x:c>
      <x:c r="M7292" s="5">
        <x:f>J7292/2.988*100</x:f>
      </x:c>
      <x:c r="N7292" s="6">
        <x:f>M7292*L7292/100</x:f>
      </x:c>
      <x:c r="O7292" s="6">
        <x:f>H7292-N7292</x:f>
      </x:c>
    </x:row>
    <x:row r="7293" spans="1:25">
      <x:c r="A7293" s="0" t="s">
        <x:v>101</x:v>
      </x:c>
      <x:c r="B7293" s="0" t="n">
        <x:v>3752</x:v>
      </x:c>
      <x:c r="C7293" s="0" t="s">
        <x:v>21</x:v>
      </x:c>
      <x:c r="D7293" s="0" t="s">
        <x:v>22</x:v>
      </x:c>
      <x:c r="E7293" s="0" t="s">
        <x:v>23</x:v>
      </x:c>
      <x:c r="F7293" s="0" t="s">
        <x:v>20</x:v>
      </x:c>
      <x:c r="G7293" s="0" t="n">
        <x:v>150</x:v>
      </x:c>
      <x:c r="H7293" s="4" t="n">
        <x:v>43.384</x:v>
      </x:c>
      <x:c r="I7293" s="4" t="n">
        <x:v>150</x:v>
      </x:c>
      <x:c r="J7293" s="4" t="n">
        <x:v>0.289</x:v>
      </x:c>
      <x:c r="K7293" s="4">
        <x:f>I7293*J7293</x:f>
      </x:c>
      <x:c r="L7293" s="4" t="n">
        <x:v>321.303</x:v>
      </x:c>
      <x:c r="M7293" s="5">
        <x:f>J7293/2.988*100</x:f>
      </x:c>
      <x:c r="N7293" s="6">
        <x:f>M7293*L7293/100</x:f>
      </x:c>
      <x:c r="O7293" s="6">
        <x:f>H7293-N7293</x:f>
      </x:c>
    </x:row>
    <x:row r="7294" spans="1:25">
      <x:c r="A7294" s="0" t="s">
        <x:v>101</x:v>
      </x:c>
      <x:c r="B7294" s="0" t="n">
        <x:v>3752</x:v>
      </x:c>
      <x:c r="C7294" s="0" t="s">
        <x:v>21</x:v>
      </x:c>
      <x:c r="D7294" s="0" t="s">
        <x:v>22</x:v>
      </x:c>
      <x:c r="E7294" s="0" t="s">
        <x:v>23</x:v>
      </x:c>
      <x:c r="F7294" s="0" t="s">
        <x:v>20</x:v>
      </x:c>
      <x:c r="G7294" s="0" t="n">
        <x:v>150</x:v>
      </x:c>
      <x:c r="H7294" s="4" t="n">
        <x:v>51.15</x:v>
      </x:c>
      <x:c r="I7294" s="4" t="n">
        <x:v>150</x:v>
      </x:c>
      <x:c r="J7294" s="4" t="n">
        <x:v>0.341</x:v>
      </x:c>
      <x:c r="K7294" s="4">
        <x:f>I7294*J7294</x:f>
      </x:c>
      <x:c r="L7294" s="4" t="n">
        <x:v>321.303</x:v>
      </x:c>
      <x:c r="M7294" s="5">
        <x:f>J7294/2.988*100</x:f>
      </x:c>
      <x:c r="N7294" s="6">
        <x:f>M7294*L7294/100</x:f>
      </x:c>
      <x:c r="O7294" s="6">
        <x:f>H7294-N7294</x:f>
      </x:c>
    </x:row>
    <x:row r="7295" spans="1:25">
      <x:c r="A7295" s="0" t="s">
        <x:v>101</x:v>
      </x:c>
      <x:c r="B7295" s="0" t="n">
        <x:v>3752</x:v>
      </x:c>
      <x:c r="C7295" s="0" t="s">
        <x:v>21</x:v>
      </x:c>
      <x:c r="D7295" s="0" t="s">
        <x:v>22</x:v>
      </x:c>
      <x:c r="E7295" s="0" t="s">
        <x:v>23</x:v>
      </x:c>
      <x:c r="F7295" s="0" t="s">
        <x:v>20</x:v>
      </x:c>
      <x:c r="G7295" s="0" t="n">
        <x:v>150</x:v>
      </x:c>
      <x:c r="H7295" s="4" t="n">
        <x:v>43.384</x:v>
      </x:c>
      <x:c r="I7295" s="4" t="n">
        <x:v>150</x:v>
      </x:c>
      <x:c r="J7295" s="4" t="n">
        <x:v>0.289</x:v>
      </x:c>
      <x:c r="K7295" s="4">
        <x:f>I7295*J7295</x:f>
      </x:c>
      <x:c r="L7295" s="4" t="n">
        <x:v>321.303</x:v>
      </x:c>
      <x:c r="M7295" s="5">
        <x:f>J7295/2.988*100</x:f>
      </x:c>
      <x:c r="N7295" s="6">
        <x:f>M7295*L7295/100</x:f>
      </x:c>
      <x:c r="O7295" s="6">
        <x:f>H7295-N7295</x:f>
      </x:c>
    </x:row>
    <x:row r="7296" spans="1:25">
      <x:c r="A7296" s="0" t="s">
        <x:v>101</x:v>
      </x:c>
      <x:c r="B7296" s="0" t="n">
        <x:v>3752</x:v>
      </x:c>
      <x:c r="C7296" s="0" t="s">
        <x:v>21</x:v>
      </x:c>
      <x:c r="D7296" s="0" t="s">
        <x:v>28</x:v>
      </x:c>
      <x:c r="E7296" s="0" t="s">
        <x:v>19</x:v>
      </x:c>
      <x:c r="F7296" s="0" t="s">
        <x:v>26</x:v>
      </x:c>
      <x:c r="G7296" s="0" t="n">
        <x:v>150</x:v>
      </x:c>
      <x:c r="H7296" s="4" t="n">
        <x:v>39.008</x:v>
      </x:c>
      <x:c r="I7296" s="4" t="n">
        <x:v>150</x:v>
      </x:c>
      <x:c r="J7296" s="4" t="n">
        <x:v>0.26</x:v>
      </x:c>
      <x:c r="K7296" s="4">
        <x:f>I7296*J7296</x:f>
      </x:c>
      <x:c r="L7296" s="4" t="n">
        <x:v>321.303</x:v>
      </x:c>
      <x:c r="M7296" s="5">
        <x:f>J7296/2.988*100</x:f>
      </x:c>
      <x:c r="N7296" s="6">
        <x:f>M7296*L7296/100</x:f>
      </x:c>
      <x:c r="O7296" s="6">
        <x:f>H7296-N7296</x:f>
      </x:c>
    </x:row>
    <x:row r="7297" spans="1:25">
      <x:c r="A7297" s="0" t="s">
        <x:v>101</x:v>
      </x:c>
      <x:c r="B7297" s="0" t="n">
        <x:v>3752</x:v>
      </x:c>
      <x:c r="C7297" s="0" t="s">
        <x:v>21</x:v>
      </x:c>
      <x:c r="D7297" s="0" t="s">
        <x:v>28</x:v>
      </x:c>
      <x:c r="E7297" s="0" t="s">
        <x:v>23</x:v>
      </x:c>
      <x:c r="F7297" s="0" t="s">
        <x:v>26</x:v>
      </x:c>
      <x:c r="G7297" s="0" t="n">
        <x:v>150</x:v>
      </x:c>
      <x:c r="H7297" s="4" t="n">
        <x:v>227.999</x:v>
      </x:c>
      <x:c r="I7297" s="4" t="n">
        <x:v>150</x:v>
      </x:c>
      <x:c r="J7297" s="4" t="n">
        <x:v>1.52</x:v>
      </x:c>
      <x:c r="K7297" s="4">
        <x:f>I7297*J7297</x:f>
      </x:c>
      <x:c r="L7297" s="4" t="n">
        <x:v>321.303</x:v>
      </x:c>
      <x:c r="M7297" s="5">
        <x:f>J7297/2.988*100</x:f>
      </x:c>
      <x:c r="N7297" s="6">
        <x:f>M7297*L7297/100</x:f>
      </x:c>
      <x:c r="O7297" s="6">
        <x:f>H7297-N7297</x:f>
      </x:c>
    </x:row>
    <x:row r="7298" spans="1:25">
      <x:c r="A7298" s="0" t="s">
        <x:v>69</x:v>
      </x:c>
      <x:c r="B7298" s="0" t="n">
        <x:v>3753</x:v>
      </x:c>
      <x:c r="C7298" s="0" t="s">
        <x:v>21</x:v>
      </x:c>
      <x:c r="D7298" s="0" t="s">
        <x:v>22</x:v>
      </x:c>
      <x:c r="E7298" s="0" t="s">
        <x:v>23</x:v>
      </x:c>
      <x:c r="F7298" s="0" t="s">
        <x:v>20</x:v>
      </x:c>
      <x:c r="G7298" s="0" t="n">
        <x:v>150</x:v>
      </x:c>
      <x:c r="H7298" s="4" t="n">
        <x:v>43.384</x:v>
      </x:c>
      <x:c r="I7298" s="4" t="n">
        <x:v>150</x:v>
      </x:c>
      <x:c r="J7298" s="4" t="n">
        <x:v>0.289</x:v>
      </x:c>
      <x:c r="K7298" s="4">
        <x:f>I7298*J7298</x:f>
      </x:c>
      <x:c r="L7298" s="4" t="n">
        <x:v>326.608</x:v>
      </x:c>
      <x:c r="M7298" s="5">
        <x:f>J7298/2.988*100</x:f>
      </x:c>
      <x:c r="N7298" s="6">
        <x:f>M7298*L7298/100</x:f>
      </x:c>
      <x:c r="O7298" s="6">
        <x:f>H7298-N7298</x:f>
      </x:c>
    </x:row>
    <x:row r="7299" spans="1:25">
      <x:c r="A7299" s="0" t="s">
        <x:v>69</x:v>
      </x:c>
      <x:c r="B7299" s="0" t="n">
        <x:v>3753</x:v>
      </x:c>
      <x:c r="C7299" s="0" t="s">
        <x:v>21</x:v>
      </x:c>
      <x:c r="D7299" s="0" t="s">
        <x:v>22</x:v>
      </x:c>
      <x:c r="E7299" s="0" t="s">
        <x:v>23</x:v>
      </x:c>
      <x:c r="F7299" s="0" t="s">
        <x:v>20</x:v>
      </x:c>
      <x:c r="G7299" s="0" t="n">
        <x:v>150</x:v>
      </x:c>
      <x:c r="H7299" s="4" t="n">
        <x:v>43.384</x:v>
      </x:c>
      <x:c r="I7299" s="4" t="n">
        <x:v>150</x:v>
      </x:c>
      <x:c r="J7299" s="4" t="n">
        <x:v>0.289</x:v>
      </x:c>
      <x:c r="K7299" s="4">
        <x:f>I7299*J7299</x:f>
      </x:c>
      <x:c r="L7299" s="4" t="n">
        <x:v>326.608</x:v>
      </x:c>
      <x:c r="M7299" s="5">
        <x:f>J7299/2.988*100</x:f>
      </x:c>
      <x:c r="N7299" s="6">
        <x:f>M7299*L7299/100</x:f>
      </x:c>
      <x:c r="O7299" s="6">
        <x:f>H7299-N7299</x:f>
      </x:c>
    </x:row>
    <x:row r="7300" spans="1:25">
      <x:c r="A7300" s="0" t="s">
        <x:v>69</x:v>
      </x:c>
      <x:c r="B7300" s="0" t="n">
        <x:v>3753</x:v>
      </x:c>
      <x:c r="C7300" s="0" t="s">
        <x:v>21</x:v>
      </x:c>
      <x:c r="D7300" s="0" t="s">
        <x:v>22</x:v>
      </x:c>
      <x:c r="E7300" s="0" t="s">
        <x:v>23</x:v>
      </x:c>
      <x:c r="F7300" s="0" t="s">
        <x:v>20</x:v>
      </x:c>
      <x:c r="G7300" s="0" t="n">
        <x:v>150</x:v>
      </x:c>
      <x:c r="H7300" s="4" t="n">
        <x:v>51.15</x:v>
      </x:c>
      <x:c r="I7300" s="4" t="n">
        <x:v>150</x:v>
      </x:c>
      <x:c r="J7300" s="4" t="n">
        <x:v>0.341</x:v>
      </x:c>
      <x:c r="K7300" s="4">
        <x:f>I7300*J7300</x:f>
      </x:c>
      <x:c r="L7300" s="4" t="n">
        <x:v>326.608</x:v>
      </x:c>
      <x:c r="M7300" s="5">
        <x:f>J7300/2.988*100</x:f>
      </x:c>
      <x:c r="N7300" s="6">
        <x:f>M7300*L7300/100</x:f>
      </x:c>
      <x:c r="O7300" s="6">
        <x:f>H7300-N7300</x:f>
      </x:c>
    </x:row>
    <x:row r="7301" spans="1:25">
      <x:c r="A7301" s="0" t="s">
        <x:v>69</x:v>
      </x:c>
      <x:c r="B7301" s="0" t="n">
        <x:v>3753</x:v>
      </x:c>
      <x:c r="C7301" s="0" t="s">
        <x:v>21</x:v>
      </x:c>
      <x:c r="D7301" s="0" t="s">
        <x:v>22</x:v>
      </x:c>
      <x:c r="E7301" s="0" t="s">
        <x:v>23</x:v>
      </x:c>
      <x:c r="F7301" s="0" t="s">
        <x:v>20</x:v>
      </x:c>
      <x:c r="G7301" s="0" t="n">
        <x:v>150</x:v>
      </x:c>
      <x:c r="H7301" s="4" t="n">
        <x:v>43.384</x:v>
      </x:c>
      <x:c r="I7301" s="4" t="n">
        <x:v>150</x:v>
      </x:c>
      <x:c r="J7301" s="4" t="n">
        <x:v>0.289</x:v>
      </x:c>
      <x:c r="K7301" s="4">
        <x:f>I7301*J7301</x:f>
      </x:c>
      <x:c r="L7301" s="4" t="n">
        <x:v>326.608</x:v>
      </x:c>
      <x:c r="M7301" s="5">
        <x:f>J7301/2.988*100</x:f>
      </x:c>
      <x:c r="N7301" s="6">
        <x:f>M7301*L7301/100</x:f>
      </x:c>
      <x:c r="O7301" s="6">
        <x:f>H7301-N7301</x:f>
      </x:c>
    </x:row>
    <x:row r="7302" spans="1:25">
      <x:c r="A7302" s="0" t="s">
        <x:v>69</x:v>
      </x:c>
      <x:c r="B7302" s="0" t="n">
        <x:v>3753</x:v>
      </x:c>
      <x:c r="C7302" s="0" t="s">
        <x:v>21</x:v>
      </x:c>
      <x:c r="D7302" s="0" t="s">
        <x:v>28</x:v>
      </x:c>
      <x:c r="E7302" s="0" t="s">
        <x:v>19</x:v>
      </x:c>
      <x:c r="F7302" s="0" t="s">
        <x:v>26</x:v>
      </x:c>
      <x:c r="G7302" s="0" t="n">
        <x:v>150</x:v>
      </x:c>
      <x:c r="H7302" s="4" t="n">
        <x:v>39.009</x:v>
      </x:c>
      <x:c r="I7302" s="4" t="n">
        <x:v>150</x:v>
      </x:c>
      <x:c r="J7302" s="4" t="n">
        <x:v>0.26</x:v>
      </x:c>
      <x:c r="K7302" s="4">
        <x:f>I7302*J7302</x:f>
      </x:c>
      <x:c r="L7302" s="4" t="n">
        <x:v>326.608</x:v>
      </x:c>
      <x:c r="M7302" s="5">
        <x:f>J7302/2.988*100</x:f>
      </x:c>
      <x:c r="N7302" s="6">
        <x:f>M7302*L7302/100</x:f>
      </x:c>
      <x:c r="O7302" s="6">
        <x:f>H7302-N7302</x:f>
      </x:c>
    </x:row>
    <x:row r="7303" spans="1:25">
      <x:c r="A7303" s="0" t="s">
        <x:v>69</x:v>
      </x:c>
      <x:c r="B7303" s="0" t="n">
        <x:v>3753</x:v>
      </x:c>
      <x:c r="C7303" s="0" t="s">
        <x:v>21</x:v>
      </x:c>
      <x:c r="D7303" s="0" t="s">
        <x:v>28</x:v>
      </x:c>
      <x:c r="E7303" s="0" t="s">
        <x:v>23</x:v>
      </x:c>
      <x:c r="F7303" s="0" t="s">
        <x:v>26</x:v>
      </x:c>
      <x:c r="G7303" s="0" t="n">
        <x:v>150</x:v>
      </x:c>
      <x:c r="H7303" s="4" t="n">
        <x:v>227.999</x:v>
      </x:c>
      <x:c r="I7303" s="4" t="n">
        <x:v>150</x:v>
      </x:c>
      <x:c r="J7303" s="4" t="n">
        <x:v>1.52</x:v>
      </x:c>
      <x:c r="K7303" s="4">
        <x:f>I7303*J7303</x:f>
      </x:c>
      <x:c r="L7303" s="4" t="n">
        <x:v>326.608</x:v>
      </x:c>
      <x:c r="M7303" s="5">
        <x:f>J7303/2.988*100</x:f>
      </x:c>
      <x:c r="N7303" s="6">
        <x:f>M7303*L7303/100</x:f>
      </x:c>
      <x:c r="O7303" s="6">
        <x:f>H7303-N7303</x:f>
      </x:c>
    </x:row>
    <x:row r="7304" spans="1:25">
      <x:c r="A7304" s="0" t="s">
        <x:v>111</x:v>
      </x:c>
      <x:c r="B7304" s="0" t="n">
        <x:v>3754</x:v>
      </x:c>
      <x:c r="C7304" s="0" t="s">
        <x:v>21</x:v>
      </x:c>
      <x:c r="D7304" s="0" t="s">
        <x:v>22</x:v>
      </x:c>
      <x:c r="E7304" s="0" t="s">
        <x:v>23</x:v>
      </x:c>
      <x:c r="F7304" s="0" t="s">
        <x:v>20</x:v>
      </x:c>
      <x:c r="G7304" s="0" t="n">
        <x:v>140</x:v>
      </x:c>
      <x:c r="H7304" s="4" t="n">
        <x:v>43.384</x:v>
      </x:c>
      <x:c r="I7304" s="4" t="n">
        <x:v>140</x:v>
      </x:c>
      <x:c r="J7304" s="4" t="n">
        <x:v>0.31</x:v>
      </x:c>
      <x:c r="K7304" s="4">
        <x:f>I7304*J7304</x:f>
      </x:c>
      <x:c r="L7304" s="4" t="n">
        <x:v>245.501</x:v>
      </x:c>
      <x:c r="M7304" s="5">
        <x:f>J7304/3.051*100</x:f>
      </x:c>
      <x:c r="N7304" s="6">
        <x:f>M7304*L7304/100</x:f>
      </x:c>
      <x:c r="O7304" s="6">
        <x:f>H7304-N7304</x:f>
      </x:c>
    </x:row>
    <x:row r="7305" spans="1:25">
      <x:c r="A7305" s="0" t="s">
        <x:v>111</x:v>
      </x:c>
      <x:c r="B7305" s="0" t="n">
        <x:v>3754</x:v>
      </x:c>
      <x:c r="C7305" s="0" t="s">
        <x:v>21</x:v>
      </x:c>
      <x:c r="D7305" s="0" t="s">
        <x:v>22</x:v>
      </x:c>
      <x:c r="E7305" s="0" t="s">
        <x:v>23</x:v>
      </x:c>
      <x:c r="F7305" s="0" t="s">
        <x:v>20</x:v>
      </x:c>
      <x:c r="G7305" s="0" t="n">
        <x:v>140</x:v>
      </x:c>
      <x:c r="H7305" s="4" t="n">
        <x:v>43.384</x:v>
      </x:c>
      <x:c r="I7305" s="4" t="n">
        <x:v>140</x:v>
      </x:c>
      <x:c r="J7305" s="4" t="n">
        <x:v>0.31</x:v>
      </x:c>
      <x:c r="K7305" s="4">
        <x:f>I7305*J7305</x:f>
      </x:c>
      <x:c r="L7305" s="4" t="n">
        <x:v>245.501</x:v>
      </x:c>
      <x:c r="M7305" s="5">
        <x:f>J7305/3.051*100</x:f>
      </x:c>
      <x:c r="N7305" s="6">
        <x:f>M7305*L7305/100</x:f>
      </x:c>
      <x:c r="O7305" s="6">
        <x:f>H7305-N7305</x:f>
      </x:c>
    </x:row>
    <x:row r="7306" spans="1:25">
      <x:c r="A7306" s="0" t="s">
        <x:v>111</x:v>
      </x:c>
      <x:c r="B7306" s="0" t="n">
        <x:v>3754</x:v>
      </x:c>
      <x:c r="C7306" s="0" t="s">
        <x:v>21</x:v>
      </x:c>
      <x:c r="D7306" s="0" t="s">
        <x:v>22</x:v>
      </x:c>
      <x:c r="E7306" s="0" t="s">
        <x:v>23</x:v>
      </x:c>
      <x:c r="F7306" s="0" t="s">
        <x:v>20</x:v>
      </x:c>
      <x:c r="G7306" s="0" t="n">
        <x:v>140</x:v>
      </x:c>
      <x:c r="H7306" s="4" t="n">
        <x:v>47.74</x:v>
      </x:c>
      <x:c r="I7306" s="4" t="n">
        <x:v>140</x:v>
      </x:c>
      <x:c r="J7306" s="4" t="n">
        <x:v>0.341</x:v>
      </x:c>
      <x:c r="K7306" s="4">
        <x:f>I7306*J7306</x:f>
      </x:c>
      <x:c r="L7306" s="4" t="n">
        <x:v>245.501</x:v>
      </x:c>
      <x:c r="M7306" s="5">
        <x:f>J7306/3.051*100</x:f>
      </x:c>
      <x:c r="N7306" s="6">
        <x:f>M7306*L7306/100</x:f>
      </x:c>
      <x:c r="O7306" s="6">
        <x:f>H7306-N7306</x:f>
      </x:c>
    </x:row>
    <x:row r="7307" spans="1:25">
      <x:c r="A7307" s="0" t="s">
        <x:v>111</x:v>
      </x:c>
      <x:c r="B7307" s="0" t="n">
        <x:v>3754</x:v>
      </x:c>
      <x:c r="C7307" s="0" t="s">
        <x:v>21</x:v>
      </x:c>
      <x:c r="D7307" s="0" t="s">
        <x:v>22</x:v>
      </x:c>
      <x:c r="E7307" s="0" t="s">
        <x:v>23</x:v>
      </x:c>
      <x:c r="F7307" s="0" t="s">
        <x:v>20</x:v>
      </x:c>
      <x:c r="G7307" s="0" t="n">
        <x:v>140</x:v>
      </x:c>
      <x:c r="H7307" s="4" t="n">
        <x:v>43.384</x:v>
      </x:c>
      <x:c r="I7307" s="4" t="n">
        <x:v>140</x:v>
      </x:c>
      <x:c r="J7307" s="4" t="n">
        <x:v>0.31</x:v>
      </x:c>
      <x:c r="K7307" s="4">
        <x:f>I7307*J7307</x:f>
      </x:c>
      <x:c r="L7307" s="4" t="n">
        <x:v>245.501</x:v>
      </x:c>
      <x:c r="M7307" s="5">
        <x:f>J7307/3.051*100</x:f>
      </x:c>
      <x:c r="N7307" s="6">
        <x:f>M7307*L7307/100</x:f>
      </x:c>
      <x:c r="O7307" s="6">
        <x:f>H7307-N7307</x:f>
      </x:c>
    </x:row>
    <x:row r="7308" spans="1:25">
      <x:c r="A7308" s="0" t="s">
        <x:v>111</x:v>
      </x:c>
      <x:c r="B7308" s="0" t="n">
        <x:v>3754</x:v>
      </x:c>
      <x:c r="C7308" s="0" t="s">
        <x:v>21</x:v>
      </x:c>
      <x:c r="D7308" s="0" t="s">
        <x:v>28</x:v>
      </x:c>
      <x:c r="E7308" s="0" t="s">
        <x:v>19</x:v>
      </x:c>
      <x:c r="F7308" s="0" t="s">
        <x:v>26</x:v>
      </x:c>
      <x:c r="G7308" s="0" t="n">
        <x:v>140</x:v>
      </x:c>
      <x:c r="H7308" s="4" t="n">
        <x:v>36.403</x:v>
      </x:c>
      <x:c r="I7308" s="4" t="n">
        <x:v>140</x:v>
      </x:c>
      <x:c r="J7308" s="4" t="n">
        <x:v>0.26</x:v>
      </x:c>
      <x:c r="K7308" s="4">
        <x:f>I7308*J7308</x:f>
      </x:c>
      <x:c r="L7308" s="4" t="n">
        <x:v>245.501</x:v>
      </x:c>
      <x:c r="M7308" s="5">
        <x:f>J7308/3.051*100</x:f>
      </x:c>
      <x:c r="N7308" s="6">
        <x:f>M7308*L7308/100</x:f>
      </x:c>
      <x:c r="O7308" s="6">
        <x:f>H7308-N7308</x:f>
      </x:c>
    </x:row>
    <x:row r="7309" spans="1:25">
      <x:c r="A7309" s="0" t="s">
        <x:v>111</x:v>
      </x:c>
      <x:c r="B7309" s="0" t="n">
        <x:v>3754</x:v>
      </x:c>
      <x:c r="C7309" s="0" t="s">
        <x:v>21</x:v>
      </x:c>
      <x:c r="D7309" s="0" t="s">
        <x:v>28</x:v>
      </x:c>
      <x:c r="E7309" s="0" t="s">
        <x:v>23</x:v>
      </x:c>
      <x:c r="F7309" s="0" t="s">
        <x:v>26</x:v>
      </x:c>
      <x:c r="G7309" s="0" t="n">
        <x:v>140</x:v>
      </x:c>
      <x:c r="H7309" s="4" t="n">
        <x:v>212.799</x:v>
      </x:c>
      <x:c r="I7309" s="4" t="n">
        <x:v>140</x:v>
      </x:c>
      <x:c r="J7309" s="4" t="n">
        <x:v>1.52</x:v>
      </x:c>
      <x:c r="K7309" s="4">
        <x:f>I7309*J7309</x:f>
      </x:c>
      <x:c r="L7309" s="4" t="n">
        <x:v>245.501</x:v>
      </x:c>
      <x:c r="M7309" s="5">
        <x:f>J7309/3.051*100</x:f>
      </x:c>
      <x:c r="N7309" s="6">
        <x:f>M7309*L7309/100</x:f>
      </x:c>
      <x:c r="O7309" s="6">
        <x:f>H7309-N7309</x:f>
      </x:c>
    </x:row>
    <x:row r="7310" spans="1:25">
      <x:c r="A7310" s="0" t="s">
        <x:v>146</x:v>
      </x:c>
      <x:c r="B7310" s="0" t="n">
        <x:v>3755</x:v>
      </x:c>
      <x:c r="C7310" s="0" t="s">
        <x:v>21</x:v>
      </x:c>
      <x:c r="D7310" s="0" t="s">
        <x:v>22</x:v>
      </x:c>
      <x:c r="E7310" s="0" t="s">
        <x:v>23</x:v>
      </x:c>
      <x:c r="F7310" s="0" t="s">
        <x:v>20</x:v>
      </x:c>
      <x:c r="G7310" s="0" t="n">
        <x:v>140</x:v>
      </x:c>
      <x:c r="H7310" s="4" t="n">
        <x:v>43.384</x:v>
      </x:c>
      <x:c r="I7310" s="4" t="n">
        <x:v>140</x:v>
      </x:c>
      <x:c r="J7310" s="4" t="n">
        <x:v>0.31</x:v>
      </x:c>
      <x:c r="K7310" s="4">
        <x:f>I7310*J7310</x:f>
      </x:c>
      <x:c r="L7310" s="4" t="n">
        <x:v>282.413</x:v>
      </x:c>
      <x:c r="M7310" s="5">
        <x:f>J7310/2.431*100</x:f>
      </x:c>
      <x:c r="N7310" s="6">
        <x:f>M7310*L7310/100</x:f>
      </x:c>
      <x:c r="O7310" s="6">
        <x:f>H7310-N7310</x:f>
      </x:c>
    </x:row>
    <x:row r="7311" spans="1:25">
      <x:c r="A7311" s="0" t="s">
        <x:v>146</x:v>
      </x:c>
      <x:c r="B7311" s="0" t="n">
        <x:v>3755</x:v>
      </x:c>
      <x:c r="C7311" s="0" t="s">
        <x:v>21</x:v>
      </x:c>
      <x:c r="D7311" s="0" t="s">
        <x:v>22</x:v>
      </x:c>
      <x:c r="E7311" s="0" t="s">
        <x:v>23</x:v>
      </x:c>
      <x:c r="F7311" s="0" t="s">
        <x:v>20</x:v>
      </x:c>
      <x:c r="G7311" s="0" t="n">
        <x:v>140</x:v>
      </x:c>
      <x:c r="H7311" s="4" t="n">
        <x:v>47.74</x:v>
      </x:c>
      <x:c r="I7311" s="4" t="n">
        <x:v>140</x:v>
      </x:c>
      <x:c r="J7311" s="4" t="n">
        <x:v>0.341</x:v>
      </x:c>
      <x:c r="K7311" s="4">
        <x:f>I7311*J7311</x:f>
      </x:c>
      <x:c r="L7311" s="4" t="n">
        <x:v>282.413</x:v>
      </x:c>
      <x:c r="M7311" s="5">
        <x:f>J7311/2.431*100</x:f>
      </x:c>
      <x:c r="N7311" s="6">
        <x:f>M7311*L7311/100</x:f>
      </x:c>
      <x:c r="O7311" s="6">
        <x:f>H7311-N7311</x:f>
      </x:c>
    </x:row>
    <x:row r="7312" spans="1:25">
      <x:c r="A7312" s="0" t="s">
        <x:v>146</x:v>
      </x:c>
      <x:c r="B7312" s="0" t="n">
        <x:v>3755</x:v>
      </x:c>
      <x:c r="C7312" s="0" t="s">
        <x:v>21</x:v>
      </x:c>
      <x:c r="D7312" s="0" t="s">
        <x:v>28</x:v>
      </x:c>
      <x:c r="E7312" s="0" t="s">
        <x:v>19</x:v>
      </x:c>
      <x:c r="F7312" s="0" t="s">
        <x:v>26</x:v>
      </x:c>
      <x:c r="G7312" s="0" t="n">
        <x:v>140</x:v>
      </x:c>
      <x:c r="H7312" s="4" t="n">
        <x:v>36.406</x:v>
      </x:c>
      <x:c r="I7312" s="4" t="n">
        <x:v>140</x:v>
      </x:c>
      <x:c r="J7312" s="4" t="n">
        <x:v>0.26</x:v>
      </x:c>
      <x:c r="K7312" s="4">
        <x:f>I7312*J7312</x:f>
      </x:c>
      <x:c r="L7312" s="4" t="n">
        <x:v>282.413</x:v>
      </x:c>
      <x:c r="M7312" s="5">
        <x:f>J7312/2.431*100</x:f>
      </x:c>
      <x:c r="N7312" s="6">
        <x:f>M7312*L7312/100</x:f>
      </x:c>
      <x:c r="O7312" s="6">
        <x:f>H7312-N7312</x:f>
      </x:c>
    </x:row>
    <x:row r="7313" spans="1:25">
      <x:c r="A7313" s="0" t="s">
        <x:v>146</x:v>
      </x:c>
      <x:c r="B7313" s="0" t="n">
        <x:v>3755</x:v>
      </x:c>
      <x:c r="C7313" s="0" t="s">
        <x:v>21</x:v>
      </x:c>
      <x:c r="D7313" s="0" t="s">
        <x:v>28</x:v>
      </x:c>
      <x:c r="E7313" s="0" t="s">
        <x:v>23</x:v>
      </x:c>
      <x:c r="F7313" s="0" t="s">
        <x:v>26</x:v>
      </x:c>
      <x:c r="G7313" s="0" t="n">
        <x:v>140</x:v>
      </x:c>
      <x:c r="H7313" s="4" t="n">
        <x:v>212.799</x:v>
      </x:c>
      <x:c r="I7313" s="4" t="n">
        <x:v>140</x:v>
      </x:c>
      <x:c r="J7313" s="4" t="n">
        <x:v>1.52</x:v>
      </x:c>
      <x:c r="K7313" s="4">
        <x:f>I7313*J7313</x:f>
      </x:c>
      <x:c r="L7313" s="4" t="n">
        <x:v>282.413</x:v>
      </x:c>
      <x:c r="M7313" s="5">
        <x:f>J7313/2.431*100</x:f>
      </x:c>
      <x:c r="N7313" s="6">
        <x:f>M7313*L7313/100</x:f>
      </x:c>
      <x:c r="O7313" s="6">
        <x:f>H7313-N7313</x:f>
      </x:c>
    </x:row>
    <x:row r="7314" spans="1:25">
      <x:c r="A7314" s="0" t="s">
        <x:v>100</x:v>
      </x:c>
      <x:c r="B7314" s="0" t="n">
        <x:v>3756</x:v>
      </x:c>
      <x:c r="C7314" s="0" t="s">
        <x:v>21</x:v>
      </x:c>
      <x:c r="D7314" s="0" t="s">
        <x:v>22</x:v>
      </x:c>
      <x:c r="E7314" s="0" t="s">
        <x:v>23</x:v>
      </x:c>
      <x:c r="F7314" s="0" t="s">
        <x:v>20</x:v>
      </x:c>
      <x:c r="G7314" s="0" t="n">
        <x:v>140</x:v>
      </x:c>
      <x:c r="H7314" s="4" t="n">
        <x:v>43.384</x:v>
      </x:c>
      <x:c r="I7314" s="4" t="n">
        <x:v>140</x:v>
      </x:c>
      <x:c r="J7314" s="4" t="n">
        <x:v>0.31</x:v>
      </x:c>
      <x:c r="K7314" s="4">
        <x:f>I7314*J7314</x:f>
      </x:c>
      <x:c r="L7314" s="4" t="n">
        <x:v>208.114</x:v>
      </x:c>
      <x:c r="M7314" s="5">
        <x:f>J7314/3.051*100</x:f>
      </x:c>
      <x:c r="N7314" s="6">
        <x:f>M7314*L7314/100</x:f>
      </x:c>
      <x:c r="O7314" s="6">
        <x:f>H7314-N7314</x:f>
      </x:c>
    </x:row>
    <x:row r="7315" spans="1:25">
      <x:c r="A7315" s="0" t="s">
        <x:v>100</x:v>
      </x:c>
      <x:c r="B7315" s="0" t="n">
        <x:v>3756</x:v>
      </x:c>
      <x:c r="C7315" s="0" t="s">
        <x:v>21</x:v>
      </x:c>
      <x:c r="D7315" s="0" t="s">
        <x:v>22</x:v>
      </x:c>
      <x:c r="E7315" s="0" t="s">
        <x:v>23</x:v>
      </x:c>
      <x:c r="F7315" s="0" t="s">
        <x:v>20</x:v>
      </x:c>
      <x:c r="G7315" s="0" t="n">
        <x:v>140</x:v>
      </x:c>
      <x:c r="H7315" s="4" t="n">
        <x:v>43.384</x:v>
      </x:c>
      <x:c r="I7315" s="4" t="n">
        <x:v>140</x:v>
      </x:c>
      <x:c r="J7315" s="4" t="n">
        <x:v>0.31</x:v>
      </x:c>
      <x:c r="K7315" s="4">
        <x:f>I7315*J7315</x:f>
      </x:c>
      <x:c r="L7315" s="4" t="n">
        <x:v>208.114</x:v>
      </x:c>
      <x:c r="M7315" s="5">
        <x:f>J7315/3.051*100</x:f>
      </x:c>
      <x:c r="N7315" s="6">
        <x:f>M7315*L7315/100</x:f>
      </x:c>
      <x:c r="O7315" s="6">
        <x:f>H7315-N7315</x:f>
      </x:c>
    </x:row>
    <x:row r="7316" spans="1:25">
      <x:c r="A7316" s="0" t="s">
        <x:v>100</x:v>
      </x:c>
      <x:c r="B7316" s="0" t="n">
        <x:v>3756</x:v>
      </x:c>
      <x:c r="C7316" s="0" t="s">
        <x:v>21</x:v>
      </x:c>
      <x:c r="D7316" s="0" t="s">
        <x:v>22</x:v>
      </x:c>
      <x:c r="E7316" s="0" t="s">
        <x:v>23</x:v>
      </x:c>
      <x:c r="F7316" s="0" t="s">
        <x:v>20</x:v>
      </x:c>
      <x:c r="G7316" s="0" t="n">
        <x:v>140</x:v>
      </x:c>
      <x:c r="H7316" s="4" t="n">
        <x:v>47.74</x:v>
      </x:c>
      <x:c r="I7316" s="4" t="n">
        <x:v>140</x:v>
      </x:c>
      <x:c r="J7316" s="4" t="n">
        <x:v>0.341</x:v>
      </x:c>
      <x:c r="K7316" s="4">
        <x:f>I7316*J7316</x:f>
      </x:c>
      <x:c r="L7316" s="4" t="n">
        <x:v>208.114</x:v>
      </x:c>
      <x:c r="M7316" s="5">
        <x:f>J7316/3.051*100</x:f>
      </x:c>
      <x:c r="N7316" s="6">
        <x:f>M7316*L7316/100</x:f>
      </x:c>
      <x:c r="O7316" s="6">
        <x:f>H7316-N7316</x:f>
      </x:c>
    </x:row>
    <x:row r="7317" spans="1:25">
      <x:c r="A7317" s="0" t="s">
        <x:v>100</x:v>
      </x:c>
      <x:c r="B7317" s="0" t="n">
        <x:v>3756</x:v>
      </x:c>
      <x:c r="C7317" s="0" t="s">
        <x:v>21</x:v>
      </x:c>
      <x:c r="D7317" s="0" t="s">
        <x:v>22</x:v>
      </x:c>
      <x:c r="E7317" s="0" t="s">
        <x:v>23</x:v>
      </x:c>
      <x:c r="F7317" s="0" t="s">
        <x:v>20</x:v>
      </x:c>
      <x:c r="G7317" s="0" t="n">
        <x:v>140</x:v>
      </x:c>
      <x:c r="H7317" s="4" t="n">
        <x:v>43.384</x:v>
      </x:c>
      <x:c r="I7317" s="4" t="n">
        <x:v>140</x:v>
      </x:c>
      <x:c r="J7317" s="4" t="n">
        <x:v>0.31</x:v>
      </x:c>
      <x:c r="K7317" s="4">
        <x:f>I7317*J7317</x:f>
      </x:c>
      <x:c r="L7317" s="4" t="n">
        <x:v>208.114</x:v>
      </x:c>
      <x:c r="M7317" s="5">
        <x:f>J7317/3.051*100</x:f>
      </x:c>
      <x:c r="N7317" s="6">
        <x:f>M7317*L7317/100</x:f>
      </x:c>
      <x:c r="O7317" s="6">
        <x:f>H7317-N7317</x:f>
      </x:c>
    </x:row>
    <x:row r="7318" spans="1:25">
      <x:c r="A7318" s="0" t="s">
        <x:v>100</x:v>
      </x:c>
      <x:c r="B7318" s="0" t="n">
        <x:v>3756</x:v>
      </x:c>
      <x:c r="C7318" s="0" t="s">
        <x:v>21</x:v>
      </x:c>
      <x:c r="D7318" s="0" t="s">
        <x:v>28</x:v>
      </x:c>
      <x:c r="E7318" s="0" t="s">
        <x:v>19</x:v>
      </x:c>
      <x:c r="F7318" s="0" t="s">
        <x:v>26</x:v>
      </x:c>
      <x:c r="G7318" s="0" t="n">
        <x:v>140</x:v>
      </x:c>
      <x:c r="H7318" s="4" t="n">
        <x:v>36.408</x:v>
      </x:c>
      <x:c r="I7318" s="4" t="n">
        <x:v>140</x:v>
      </x:c>
      <x:c r="J7318" s="4" t="n">
        <x:v>0.26</x:v>
      </x:c>
      <x:c r="K7318" s="4">
        <x:f>I7318*J7318</x:f>
      </x:c>
      <x:c r="L7318" s="4" t="n">
        <x:v>208.114</x:v>
      </x:c>
      <x:c r="M7318" s="5">
        <x:f>J7318/3.051*100</x:f>
      </x:c>
      <x:c r="N7318" s="6">
        <x:f>M7318*L7318/100</x:f>
      </x:c>
      <x:c r="O7318" s="6">
        <x:f>H7318-N7318</x:f>
      </x:c>
    </x:row>
    <x:row r="7319" spans="1:25">
      <x:c r="A7319" s="0" t="s">
        <x:v>100</x:v>
      </x:c>
      <x:c r="B7319" s="0" t="n">
        <x:v>3756</x:v>
      </x:c>
      <x:c r="C7319" s="0" t="s">
        <x:v>21</x:v>
      </x:c>
      <x:c r="D7319" s="0" t="s">
        <x:v>28</x:v>
      </x:c>
      <x:c r="E7319" s="0" t="s">
        <x:v>23</x:v>
      </x:c>
      <x:c r="F7319" s="0" t="s">
        <x:v>26</x:v>
      </x:c>
      <x:c r="G7319" s="0" t="n">
        <x:v>140</x:v>
      </x:c>
      <x:c r="H7319" s="4" t="n">
        <x:v>212.799</x:v>
      </x:c>
      <x:c r="I7319" s="4" t="n">
        <x:v>140</x:v>
      </x:c>
      <x:c r="J7319" s="4" t="n">
        <x:v>1.52</x:v>
      </x:c>
      <x:c r="K7319" s="4">
        <x:f>I7319*J7319</x:f>
      </x:c>
      <x:c r="L7319" s="4" t="n">
        <x:v>208.114</x:v>
      </x:c>
      <x:c r="M7319" s="5">
        <x:f>J7319/3.051*100</x:f>
      </x:c>
      <x:c r="N7319" s="6">
        <x:f>M7319*L7319/100</x:f>
      </x:c>
      <x:c r="O7319" s="6">
        <x:f>H7319-N7319</x:f>
      </x:c>
    </x:row>
    <x:row r="7320" spans="1:25">
      <x:c r="A7320" s="0" t="s">
        <x:v>53</x:v>
      </x:c>
      <x:c r="B7320" s="0" t="n">
        <x:v>3761</x:v>
      </x:c>
      <x:c r="C7320" s="0" t="s">
        <x:v>21</x:v>
      </x:c>
      <x:c r="D7320" s="0" t="s">
        <x:v>22</x:v>
      </x:c>
      <x:c r="E7320" s="0" t="s">
        <x:v>23</x:v>
      </x:c>
      <x:c r="F7320" s="0" t="s">
        <x:v>20</x:v>
      </x:c>
      <x:c r="G7320" s="0" t="n">
        <x:v>146</x:v>
      </x:c>
      <x:c r="H7320" s="4" t="n">
        <x:v>43.384</x:v>
      </x:c>
      <x:c r="I7320" s="4" t="n">
        <x:v>146</x:v>
      </x:c>
      <x:c r="J7320" s="4" t="n">
        <x:v>0.297</x:v>
      </x:c>
      <x:c r="K7320" s="4">
        <x:f>I7320*J7320</x:f>
      </x:c>
      <x:c r="L7320" s="4" t="n">
        <x:v>318.813</x:v>
      </x:c>
      <x:c r="M7320" s="5">
        <x:f>J7320/3.615*100</x:f>
      </x:c>
      <x:c r="N7320" s="6">
        <x:f>M7320*L7320/100</x:f>
      </x:c>
      <x:c r="O7320" s="6">
        <x:f>H7320-N7320</x:f>
      </x:c>
    </x:row>
    <x:row r="7321" spans="1:25">
      <x:c r="A7321" s="0" t="s">
        <x:v>53</x:v>
      </x:c>
      <x:c r="B7321" s="0" t="n">
        <x:v>3761</x:v>
      </x:c>
      <x:c r="C7321" s="0" t="s">
        <x:v>21</x:v>
      </x:c>
      <x:c r="D7321" s="0" t="s">
        <x:v>22</x:v>
      </x:c>
      <x:c r="E7321" s="0" t="s">
        <x:v>23</x:v>
      </x:c>
      <x:c r="F7321" s="0" t="s">
        <x:v>20</x:v>
      </x:c>
      <x:c r="G7321" s="0" t="n">
        <x:v>146</x:v>
      </x:c>
      <x:c r="H7321" s="4" t="n">
        <x:v>43.384</x:v>
      </x:c>
      <x:c r="I7321" s="4" t="n">
        <x:v>146</x:v>
      </x:c>
      <x:c r="J7321" s="4" t="n">
        <x:v>0.297</x:v>
      </x:c>
      <x:c r="K7321" s="4">
        <x:f>I7321*J7321</x:f>
      </x:c>
      <x:c r="L7321" s="4" t="n">
        <x:v>318.813</x:v>
      </x:c>
      <x:c r="M7321" s="5">
        <x:f>J7321/3.615*100</x:f>
      </x:c>
      <x:c r="N7321" s="6">
        <x:f>M7321*L7321/100</x:f>
      </x:c>
      <x:c r="O7321" s="6">
        <x:f>H7321-N7321</x:f>
      </x:c>
    </x:row>
    <x:row r="7322" spans="1:25">
      <x:c r="A7322" s="0" t="s">
        <x:v>53</x:v>
      </x:c>
      <x:c r="B7322" s="0" t="n">
        <x:v>3761</x:v>
      </x:c>
      <x:c r="C7322" s="0" t="s">
        <x:v>21</x:v>
      </x:c>
      <x:c r="D7322" s="0" t="s">
        <x:v>22</x:v>
      </x:c>
      <x:c r="E7322" s="0" t="s">
        <x:v>23</x:v>
      </x:c>
      <x:c r="F7322" s="0" t="s">
        <x:v>20</x:v>
      </x:c>
      <x:c r="G7322" s="0" t="n">
        <x:v>146</x:v>
      </x:c>
      <x:c r="H7322" s="4" t="n">
        <x:v>43.384</x:v>
      </x:c>
      <x:c r="I7322" s="4" t="n">
        <x:v>146</x:v>
      </x:c>
      <x:c r="J7322" s="4" t="n">
        <x:v>0.297</x:v>
      </x:c>
      <x:c r="K7322" s="4">
        <x:f>I7322*J7322</x:f>
      </x:c>
      <x:c r="L7322" s="4" t="n">
        <x:v>318.813</x:v>
      </x:c>
      <x:c r="M7322" s="5">
        <x:f>J7322/3.615*100</x:f>
      </x:c>
      <x:c r="N7322" s="6">
        <x:f>M7322*L7322/100</x:f>
      </x:c>
      <x:c r="O7322" s="6">
        <x:f>H7322-N7322</x:f>
      </x:c>
    </x:row>
    <x:row r="7323" spans="1:25">
      <x:c r="A7323" s="0" t="s">
        <x:v>53</x:v>
      </x:c>
      <x:c r="B7323" s="0" t="n">
        <x:v>3761</x:v>
      </x:c>
      <x:c r="C7323" s="0" t="s">
        <x:v>21</x:v>
      </x:c>
      <x:c r="D7323" s="0" t="s">
        <x:v>22</x:v>
      </x:c>
      <x:c r="E7323" s="0" t="s">
        <x:v>23</x:v>
      </x:c>
      <x:c r="F7323" s="0" t="s">
        <x:v>20</x:v>
      </x:c>
      <x:c r="G7323" s="0" t="n">
        <x:v>146</x:v>
      </x:c>
      <x:c r="H7323" s="4" t="n">
        <x:v>51.15</x:v>
      </x:c>
      <x:c r="I7323" s="4" t="n">
        <x:v>146</x:v>
      </x:c>
      <x:c r="J7323" s="4" t="n">
        <x:v>0.35</x:v>
      </x:c>
      <x:c r="K7323" s="4">
        <x:f>I7323*J7323</x:f>
      </x:c>
      <x:c r="L7323" s="4" t="n">
        <x:v>318.813</x:v>
      </x:c>
      <x:c r="M7323" s="5">
        <x:f>J7323/3.615*100</x:f>
      </x:c>
      <x:c r="N7323" s="6">
        <x:f>M7323*L7323/100</x:f>
      </x:c>
      <x:c r="O7323" s="6">
        <x:f>H7323-N7323</x:f>
      </x:c>
    </x:row>
    <x:row r="7324" spans="1:25">
      <x:c r="A7324" s="0" t="s">
        <x:v>53</x:v>
      </x:c>
      <x:c r="B7324" s="0" t="n">
        <x:v>3761</x:v>
      </x:c>
      <x:c r="C7324" s="0" t="s">
        <x:v>21</x:v>
      </x:c>
      <x:c r="D7324" s="0" t="s">
        <x:v>22</x:v>
      </x:c>
      <x:c r="E7324" s="0" t="s">
        <x:v>23</x:v>
      </x:c>
      <x:c r="F7324" s="0" t="s">
        <x:v>20</x:v>
      </x:c>
      <x:c r="G7324" s="0" t="n">
        <x:v>146</x:v>
      </x:c>
      <x:c r="H7324" s="4" t="n">
        <x:v>43.384</x:v>
      </x:c>
      <x:c r="I7324" s="4" t="n">
        <x:v>146</x:v>
      </x:c>
      <x:c r="J7324" s="4" t="n">
        <x:v>0.297</x:v>
      </x:c>
      <x:c r="K7324" s="4">
        <x:f>I7324*J7324</x:f>
      </x:c>
      <x:c r="L7324" s="4" t="n">
        <x:v>318.813</x:v>
      </x:c>
      <x:c r="M7324" s="5">
        <x:f>J7324/3.615*100</x:f>
      </x:c>
      <x:c r="N7324" s="6">
        <x:f>M7324*L7324/100</x:f>
      </x:c>
      <x:c r="O7324" s="6">
        <x:f>H7324-N7324</x:f>
      </x:c>
    </x:row>
    <x:row r="7325" spans="1:25">
      <x:c r="A7325" s="0" t="s">
        <x:v>53</x:v>
      </x:c>
      <x:c r="B7325" s="0" t="n">
        <x:v>3761</x:v>
      </x:c>
      <x:c r="C7325" s="0" t="s">
        <x:v>21</x:v>
      </x:c>
      <x:c r="D7325" s="0" t="s">
        <x:v>22</x:v>
      </x:c>
      <x:c r="E7325" s="0" t="s">
        <x:v>23</x:v>
      </x:c>
      <x:c r="F7325" s="0" t="s">
        <x:v>20</x:v>
      </x:c>
      <x:c r="G7325" s="0" t="n">
        <x:v>146</x:v>
      </x:c>
      <x:c r="H7325" s="4" t="n">
        <x:v>43.384</x:v>
      </x:c>
      <x:c r="I7325" s="4" t="n">
        <x:v>146</x:v>
      </x:c>
      <x:c r="J7325" s="4" t="n">
        <x:v>0.297</x:v>
      </x:c>
      <x:c r="K7325" s="4">
        <x:f>I7325*J7325</x:f>
      </x:c>
      <x:c r="L7325" s="4" t="n">
        <x:v>318.813</x:v>
      </x:c>
      <x:c r="M7325" s="5">
        <x:f>J7325/3.615*100</x:f>
      </x:c>
      <x:c r="N7325" s="6">
        <x:f>M7325*L7325/100</x:f>
      </x:c>
      <x:c r="O7325" s="6">
        <x:f>H7325-N7325</x:f>
      </x:c>
    </x:row>
    <x:row r="7326" spans="1:25">
      <x:c r="A7326" s="0" t="s">
        <x:v>53</x:v>
      </x:c>
      <x:c r="B7326" s="0" t="n">
        <x:v>3761</x:v>
      </x:c>
      <x:c r="C7326" s="0" t="s">
        <x:v>21</x:v>
      </x:c>
      <x:c r="D7326" s="0" t="s">
        <x:v>28</x:v>
      </x:c>
      <x:c r="E7326" s="0" t="s">
        <x:v>19</x:v>
      </x:c>
      <x:c r="F7326" s="0" t="s">
        <x:v>26</x:v>
      </x:c>
      <x:c r="G7326" s="0" t="n">
        <x:v>146</x:v>
      </x:c>
      <x:c r="H7326" s="4" t="n">
        <x:v>39.008</x:v>
      </x:c>
      <x:c r="I7326" s="4" t="n">
        <x:v>146</x:v>
      </x:c>
      <x:c r="J7326" s="4" t="n">
        <x:v>0.26</x:v>
      </x:c>
      <x:c r="K7326" s="4">
        <x:f>I7326*J7326</x:f>
      </x:c>
      <x:c r="L7326" s="4" t="n">
        <x:v>318.813</x:v>
      </x:c>
      <x:c r="M7326" s="5">
        <x:f>J7326/3.615*100</x:f>
      </x:c>
      <x:c r="N7326" s="6">
        <x:f>M7326*L7326/100</x:f>
      </x:c>
      <x:c r="O7326" s="6">
        <x:f>H7326-N7326</x:f>
      </x:c>
    </x:row>
    <x:row r="7327" spans="1:25">
      <x:c r="A7327" s="0" t="s">
        <x:v>53</x:v>
      </x:c>
      <x:c r="B7327" s="0" t="n">
        <x:v>3761</x:v>
      </x:c>
      <x:c r="C7327" s="0" t="s">
        <x:v>21</x:v>
      </x:c>
      <x:c r="D7327" s="0" t="s">
        <x:v>28</x:v>
      </x:c>
      <x:c r="E7327" s="0" t="s">
        <x:v>23</x:v>
      </x:c>
      <x:c r="F7327" s="0" t="s">
        <x:v>26</x:v>
      </x:c>
      <x:c r="G7327" s="0" t="n">
        <x:v>146</x:v>
      </x:c>
      <x:c r="H7327" s="4" t="n">
        <x:v>227.999</x:v>
      </x:c>
      <x:c r="I7327" s="4" t="n">
        <x:v>146</x:v>
      </x:c>
      <x:c r="J7327" s="4" t="n">
        <x:v>1.52</x:v>
      </x:c>
      <x:c r="K7327" s="4">
        <x:f>I7327*J7327</x:f>
      </x:c>
      <x:c r="L7327" s="4" t="n">
        <x:v>318.813</x:v>
      </x:c>
      <x:c r="M7327" s="5">
        <x:f>J7327/3.615*100</x:f>
      </x:c>
      <x:c r="N7327" s="6">
        <x:f>M7327*L7327/100</x:f>
      </x:c>
      <x:c r="O7327" s="6">
        <x:f>H7327-N7327</x:f>
      </x:c>
    </x:row>
    <x:row r="7328" spans="1:25">
      <x:c r="A7328" s="0" t="s">
        <x:v>123</x:v>
      </x:c>
      <x:c r="B7328" s="0" t="n">
        <x:v>3766</x:v>
      </x:c>
      <x:c r="C7328" s="0" t="s">
        <x:v>21</x:v>
      </x:c>
      <x:c r="D7328" s="0" t="s">
        <x:v>42</x:v>
      </x:c>
      <x:c r="E7328" s="0" t="s">
        <x:v>44</x:v>
      </x:c>
      <x:c r="F7328" s="0" t="s">
        <x:v>20</x:v>
      </x:c>
      <x:c r="G7328" s="0" t="n">
        <x:v>100</x:v>
      </x:c>
      <x:c r="H7328" s="4" t="n">
        <x:v>30</x:v>
      </x:c>
      <x:c r="I7328" s="4" t="n">
        <x:v>100</x:v>
      </x:c>
      <x:c r="J7328" s="4" t="n">
        <x:v>0.3</x:v>
      </x:c>
      <x:c r="K7328" s="4">
        <x:f>I7328*J7328</x:f>
      </x:c>
      <x:c r="L7328" s="4" t="n">
        <x:v>10.5</x:v>
      </x:c>
      <x:c r="M7328" s="5">
        <x:f>J7328/3.83*100</x:f>
      </x:c>
      <x:c r="N7328" s="6">
        <x:f>M7328*L7328/100</x:f>
      </x:c>
      <x:c r="O7328" s="6">
        <x:f>H7328-N7328</x:f>
      </x:c>
    </x:row>
    <x:row r="7329" spans="1:25">
      <x:c r="A7329" s="0" t="s">
        <x:v>123</x:v>
      </x:c>
      <x:c r="B7329" s="0" t="n">
        <x:v>3766</x:v>
      </x:c>
      <x:c r="C7329" s="0" t="s">
        <x:v>21</x:v>
      </x:c>
      <x:c r="D7329" s="0" t="s">
        <x:v>42</x:v>
      </x:c>
      <x:c r="E7329" s="0" t="s">
        <x:v>43</x:v>
      </x:c>
      <x:c r="F7329" s="0" t="s">
        <x:v>20</x:v>
      </x:c>
      <x:c r="G7329" s="0" t="n">
        <x:v>100</x:v>
      </x:c>
      <x:c r="H7329" s="4" t="n">
        <x:v>30</x:v>
      </x:c>
      <x:c r="I7329" s="4" t="n">
        <x:v>100</x:v>
      </x:c>
      <x:c r="J7329" s="4" t="n">
        <x:v>0.3</x:v>
      </x:c>
      <x:c r="K7329" s="4">
        <x:f>I7329*J7329</x:f>
      </x:c>
      <x:c r="L7329" s="4" t="n">
        <x:v>10.5</x:v>
      </x:c>
      <x:c r="M7329" s="5">
        <x:f>J7329/3.83*100</x:f>
      </x:c>
      <x:c r="N7329" s="6">
        <x:f>M7329*L7329/100</x:f>
      </x:c>
      <x:c r="O7329" s="6">
        <x:f>H7329-N7329</x:f>
      </x:c>
    </x:row>
    <x:row r="7330" spans="1:25">
      <x:c r="A7330" s="0" t="s">
        <x:v>123</x:v>
      </x:c>
      <x:c r="B7330" s="0" t="n">
        <x:v>3766</x:v>
      </x:c>
      <x:c r="C7330" s="0" t="s">
        <x:v>21</x:v>
      </x:c>
      <x:c r="D7330" s="0" t="s">
        <x:v>33</x:v>
      </x:c>
      <x:c r="E7330" s="0" t="s">
        <x:v>45</x:v>
      </x:c>
      <x:c r="F7330" s="0" t="s">
        <x:v>26</x:v>
      </x:c>
      <x:c r="G7330" s="0" t="n">
        <x:v>100</x:v>
      </x:c>
      <x:c r="H7330" s="4" t="n">
        <x:v>148</x:v>
      </x:c>
      <x:c r="I7330" s="4" t="n">
        <x:v>100</x:v>
      </x:c>
      <x:c r="J7330" s="4" t="n">
        <x:v>1.48</x:v>
      </x:c>
      <x:c r="K7330" s="4">
        <x:f>I7330*J7330</x:f>
      </x:c>
      <x:c r="L7330" s="4" t="n">
        <x:v>10.5</x:v>
      </x:c>
      <x:c r="M7330" s="5">
        <x:f>J7330/3.83*100</x:f>
      </x:c>
      <x:c r="N7330" s="6">
        <x:f>M7330*L7330/100</x:f>
      </x:c>
      <x:c r="O7330" s="6">
        <x:f>H7330-N7330</x:f>
      </x:c>
    </x:row>
    <x:row r="7331" spans="1:25">
      <x:c r="A7331" s="0" t="s">
        <x:v>123</x:v>
      </x:c>
      <x:c r="B7331" s="0" t="n">
        <x:v>3766</x:v>
      </x:c>
      <x:c r="C7331" s="0" t="s">
        <x:v>21</x:v>
      </x:c>
      <x:c r="D7331" s="0" t="s">
        <x:v>150</x:v>
      </x:c>
      <x:c r="E7331" s="0" t="s">
        <x:v>46</x:v>
      </x:c>
      <x:c r="F7331" s="0" t="s">
        <x:v>26</x:v>
      </x:c>
      <x:c r="G7331" s="0" t="n">
        <x:v>100</x:v>
      </x:c>
      <x:c r="H7331" s="4" t="n">
        <x:v>175</x:v>
      </x:c>
      <x:c r="I7331" s="4" t="n">
        <x:v>100</x:v>
      </x:c>
      <x:c r="J7331" s="4" t="n">
        <x:v>1.75</x:v>
      </x:c>
      <x:c r="K7331" s="4">
        <x:f>I7331*J7331</x:f>
      </x:c>
      <x:c r="L7331" s="4" t="n">
        <x:v>10.5</x:v>
      </x:c>
      <x:c r="M7331" s="5">
        <x:f>J7331/3.83*100</x:f>
      </x:c>
      <x:c r="N7331" s="6">
        <x:f>M7331*L7331/100</x:f>
      </x:c>
      <x:c r="O7331" s="6">
        <x:f>H7331-N7331</x:f>
      </x:c>
    </x:row>
    <x:row r="7332" spans="1:25">
      <x:c r="A7332" s="0" t="s">
        <x:v>118</x:v>
      </x:c>
      <x:c r="B7332" s="0" t="n">
        <x:v>3771</x:v>
      </x:c>
      <x:c r="C7332" s="0" t="s">
        <x:v>21</x:v>
      </x:c>
      <x:c r="D7332" s="0" t="s">
        <x:v>22</x:v>
      </x:c>
      <x:c r="E7332" s="0" t="s">
        <x:v>74</x:v>
      </x:c>
      <x:c r="F7332" s="0" t="s">
        <x:v>20</x:v>
      </x:c>
      <x:c r="G7332" s="0" t="n">
        <x:v>173</x:v>
      </x:c>
      <x:c r="H7332" s="4" t="n">
        <x:v>49.28</x:v>
      </x:c>
      <x:c r="I7332" s="4" t="n">
        <x:v>173</x:v>
      </x:c>
      <x:c r="J7332" s="4" t="n">
        <x:v>0.285</x:v>
      </x:c>
      <x:c r="K7332" s="4">
        <x:f>I7332*J7332</x:f>
      </x:c>
      <x:c r="L7332" s="4" t="n">
        <x:v>231.737</x:v>
      </x:c>
      <x:c r="M7332" s="5">
        <x:f>J7332/2.051*100</x:f>
      </x:c>
      <x:c r="N7332" s="6">
        <x:f>M7332*L7332/100</x:f>
      </x:c>
      <x:c r="O7332" s="6">
        <x:f>H7332-N7332</x:f>
      </x:c>
    </x:row>
    <x:row r="7333" spans="1:25">
      <x:c r="A7333" s="0" t="s">
        <x:v>118</x:v>
      </x:c>
      <x:c r="B7333" s="0" t="n">
        <x:v>3771</x:v>
      </x:c>
      <x:c r="C7333" s="0" t="s">
        <x:v>21</x:v>
      </x:c>
      <x:c r="D7333" s="0" t="s">
        <x:v>33</x:v>
      </x:c>
      <x:c r="E7333" s="0" t="s">
        <x:v>73</x:v>
      </x:c>
      <x:c r="F7333" s="0" t="s">
        <x:v>20</x:v>
      </x:c>
      <x:c r="G7333" s="0" t="n">
        <x:v>173</x:v>
      </x:c>
      <x:c r="H7333" s="4" t="n">
        <x:v>46.018</x:v>
      </x:c>
      <x:c r="I7333" s="4" t="n">
        <x:v>173</x:v>
      </x:c>
      <x:c r="J7333" s="4" t="n">
        <x:v>0.266</x:v>
      </x:c>
      <x:c r="K7333" s="4">
        <x:f>I7333*J7333</x:f>
      </x:c>
      <x:c r="L7333" s="4" t="n">
        <x:v>231.737</x:v>
      </x:c>
      <x:c r="M7333" s="5">
        <x:f>J7333/2.051*100</x:f>
      </x:c>
      <x:c r="N7333" s="6">
        <x:f>M7333*L7333/100</x:f>
      </x:c>
      <x:c r="O7333" s="6">
        <x:f>H7333-N7333</x:f>
      </x:c>
    </x:row>
    <x:row r="7334" spans="1:25">
      <x:c r="A7334" s="0" t="s">
        <x:v>118</x:v>
      </x:c>
      <x:c r="B7334" s="0" t="n">
        <x:v>3771</x:v>
      </x:c>
      <x:c r="C7334" s="0" t="s">
        <x:v>21</x:v>
      </x:c>
      <x:c r="D7334" s="0" t="s">
        <x:v>22</x:v>
      </x:c>
      <x:c r="E7334" s="0" t="s">
        <x:v>74</x:v>
      </x:c>
      <x:c r="F7334" s="0" t="s">
        <x:v>20</x:v>
      </x:c>
      <x:c r="G7334" s="0" t="n">
        <x:v>173</x:v>
      </x:c>
      <x:c r="H7334" s="4" t="n">
        <x:v>50.4</x:v>
      </x:c>
      <x:c r="I7334" s="4" t="n">
        <x:v>173</x:v>
      </x:c>
      <x:c r="J7334" s="4" t="n">
        <x:v>0.291</x:v>
      </x:c>
      <x:c r="K7334" s="4">
        <x:f>I7334*J7334</x:f>
      </x:c>
      <x:c r="L7334" s="4" t="n">
        <x:v>231.737</x:v>
      </x:c>
      <x:c r="M7334" s="5">
        <x:f>J7334/2.051*100</x:f>
      </x:c>
      <x:c r="N7334" s="6">
        <x:f>M7334*L7334/100</x:f>
      </x:c>
      <x:c r="O7334" s="6">
        <x:f>H7334-N7334</x:f>
      </x:c>
    </x:row>
    <x:row r="7335" spans="1:25">
      <x:c r="A7335" s="0" t="s">
        <x:v>118</x:v>
      </x:c>
      <x:c r="B7335" s="0" t="n">
        <x:v>3771</x:v>
      </x:c>
      <x:c r="C7335" s="0" t="s">
        <x:v>21</x:v>
      </x:c>
      <x:c r="D7335" s="0" t="s">
        <x:v>22</x:v>
      </x:c>
      <x:c r="E7335" s="0" t="s">
        <x:v>74</x:v>
      </x:c>
      <x:c r="F7335" s="0" t="s">
        <x:v>20</x:v>
      </x:c>
      <x:c r="G7335" s="0" t="n">
        <x:v>173</x:v>
      </x:c>
      <x:c r="H7335" s="4" t="n">
        <x:v>50.4</x:v>
      </x:c>
      <x:c r="I7335" s="4" t="n">
        <x:v>173</x:v>
      </x:c>
      <x:c r="J7335" s="4" t="n">
        <x:v>0.291</x:v>
      </x:c>
      <x:c r="K7335" s="4">
        <x:f>I7335*J7335</x:f>
      </x:c>
      <x:c r="L7335" s="4" t="n">
        <x:v>231.737</x:v>
      </x:c>
      <x:c r="M7335" s="5">
        <x:f>J7335/2.051*100</x:f>
      </x:c>
      <x:c r="N7335" s="6">
        <x:f>M7335*L7335/100</x:f>
      </x:c>
      <x:c r="O7335" s="6">
        <x:f>H7335-N7335</x:f>
      </x:c>
    </x:row>
    <x:row r="7336" spans="1:25">
      <x:c r="A7336" s="0" t="s">
        <x:v>118</x:v>
      </x:c>
      <x:c r="B7336" s="0" t="n">
        <x:v>3771</x:v>
      </x:c>
      <x:c r="C7336" s="0" t="s">
        <x:v>21</x:v>
      </x:c>
      <x:c r="D7336" s="0" t="s">
        <x:v>33</x:v>
      </x:c>
      <x:c r="E7336" s="0" t="s">
        <x:v>73</x:v>
      </x:c>
      <x:c r="F7336" s="0" t="s">
        <x:v>26</x:v>
      </x:c>
      <x:c r="G7336" s="0" t="n">
        <x:v>173</x:v>
      </x:c>
      <x:c r="H7336" s="4" t="n">
        <x:v>13.496</x:v>
      </x:c>
      <x:c r="I7336" s="4" t="n">
        <x:v>173</x:v>
      </x:c>
      <x:c r="J7336" s="4" t="n">
        <x:v>0.078</x:v>
      </x:c>
      <x:c r="K7336" s="4">
        <x:f>I7336*J7336</x:f>
      </x:c>
      <x:c r="L7336" s="4" t="n">
        <x:v>231.737</x:v>
      </x:c>
      <x:c r="M7336" s="5">
        <x:f>J7336/2.051*100</x:f>
      </x:c>
      <x:c r="N7336" s="6">
        <x:f>M7336*L7336/100</x:f>
      </x:c>
      <x:c r="O7336" s="6">
        <x:f>H7336-N7336</x:f>
      </x:c>
    </x:row>
    <x:row r="7337" spans="1:25">
      <x:c r="A7337" s="0" t="s">
        <x:v>118</x:v>
      </x:c>
      <x:c r="B7337" s="0" t="n">
        <x:v>3771</x:v>
      </x:c>
      <x:c r="C7337" s="0" t="s">
        <x:v>21</x:v>
      </x:c>
      <x:c r="D7337" s="0" t="s">
        <x:v>36</x:v>
      </x:c>
      <x:c r="E7337" s="0" t="s">
        <x:v>75</x:v>
      </x:c>
      <x:c r="F7337" s="0" t="s">
        <x:v>26</x:v>
      </x:c>
      <x:c r="G7337" s="0" t="n">
        <x:v>173</x:v>
      </x:c>
      <x:c r="H7337" s="4" t="n">
        <x:v>72.66</x:v>
      </x:c>
      <x:c r="I7337" s="4" t="n">
        <x:v>173</x:v>
      </x:c>
      <x:c r="J7337" s="4" t="n">
        <x:v>0.42</x:v>
      </x:c>
      <x:c r="K7337" s="4">
        <x:f>I7337*J7337</x:f>
      </x:c>
      <x:c r="L7337" s="4" t="n">
        <x:v>231.737</x:v>
      </x:c>
      <x:c r="M7337" s="5">
        <x:f>J7337/2.051*100</x:f>
      </x:c>
      <x:c r="N7337" s="6">
        <x:f>M7337*L7337/100</x:f>
      </x:c>
      <x:c r="O7337" s="6">
        <x:f>H7337-N7337</x:f>
      </x:c>
    </x:row>
    <x:row r="7338" spans="1:25">
      <x:c r="A7338" s="0" t="s">
        <x:v>118</x:v>
      </x:c>
      <x:c r="B7338" s="0" t="n">
        <x:v>3771</x:v>
      </x:c>
      <x:c r="C7338" s="0" t="s">
        <x:v>21</x:v>
      </x:c>
      <x:c r="D7338" s="0" t="s">
        <x:v>36</x:v>
      </x:c>
      <x:c r="E7338" s="0" t="s">
        <x:v>76</x:v>
      </x:c>
      <x:c r="F7338" s="0" t="s">
        <x:v>26</x:v>
      </x:c>
      <x:c r="G7338" s="0" t="n">
        <x:v>173</x:v>
      </x:c>
      <x:c r="H7338" s="4" t="n">
        <x:v>72.66</x:v>
      </x:c>
      <x:c r="I7338" s="4" t="n">
        <x:v>173</x:v>
      </x:c>
      <x:c r="J7338" s="4" t="n">
        <x:v>0.42</x:v>
      </x:c>
      <x:c r="K7338" s="4">
        <x:f>I7338*J7338</x:f>
      </x:c>
      <x:c r="L7338" s="4" t="n">
        <x:v>231.737</x:v>
      </x:c>
      <x:c r="M7338" s="5">
        <x:f>J7338/2.051*100</x:f>
      </x:c>
      <x:c r="N7338" s="6">
        <x:f>M7338*L7338/100</x:f>
      </x:c>
      <x:c r="O7338" s="6">
        <x:f>H7338-N7338</x:f>
      </x:c>
    </x:row>
    <x:row r="7339" spans="1:25">
      <x:c r="A7339" s="0" t="s">
        <x:v>110</x:v>
      </x:c>
      <x:c r="B7339" s="0" t="n">
        <x:v>3772</x:v>
      </x:c>
      <x:c r="C7339" s="0" t="s">
        <x:v>21</x:v>
      </x:c>
      <x:c r="D7339" s="0" t="s">
        <x:v>22</x:v>
      </x:c>
      <x:c r="E7339" s="0" t="s">
        <x:v>23</x:v>
      </x:c>
      <x:c r="F7339" s="0" t="s">
        <x:v>20</x:v>
      </x:c>
      <x:c r="G7339" s="0" t="n">
        <x:v>136</x:v>
      </x:c>
      <x:c r="H7339" s="4" t="n">
        <x:v>43.384</x:v>
      </x:c>
      <x:c r="I7339" s="4" t="n">
        <x:v>136</x:v>
      </x:c>
      <x:c r="J7339" s="4" t="n">
        <x:v>0.319</x:v>
      </x:c>
      <x:c r="K7339" s="4">
        <x:f>I7339*J7339</x:f>
      </x:c>
      <x:c r="L7339" s="4" t="n">
        <x:v>297.016</x:v>
      </x:c>
      <x:c r="M7339" s="5">
        <x:f>J7339/3.088*100</x:f>
      </x:c>
      <x:c r="N7339" s="6">
        <x:f>M7339*L7339/100</x:f>
      </x:c>
      <x:c r="O7339" s="6">
        <x:f>H7339-N7339</x:f>
      </x:c>
    </x:row>
    <x:row r="7340" spans="1:25">
      <x:c r="A7340" s="0" t="s">
        <x:v>110</x:v>
      </x:c>
      <x:c r="B7340" s="0" t="n">
        <x:v>3772</x:v>
      </x:c>
      <x:c r="C7340" s="0" t="s">
        <x:v>21</x:v>
      </x:c>
      <x:c r="D7340" s="0" t="s">
        <x:v>22</x:v>
      </x:c>
      <x:c r="E7340" s="0" t="s">
        <x:v>23</x:v>
      </x:c>
      <x:c r="F7340" s="0" t="s">
        <x:v>20</x:v>
      </x:c>
      <x:c r="G7340" s="0" t="n">
        <x:v>136</x:v>
      </x:c>
      <x:c r="H7340" s="4" t="n">
        <x:v>43.384</x:v>
      </x:c>
      <x:c r="I7340" s="4" t="n">
        <x:v>136</x:v>
      </x:c>
      <x:c r="J7340" s="4" t="n">
        <x:v>0.319</x:v>
      </x:c>
      <x:c r="K7340" s="4">
        <x:f>I7340*J7340</x:f>
      </x:c>
      <x:c r="L7340" s="4" t="n">
        <x:v>297.016</x:v>
      </x:c>
      <x:c r="M7340" s="5">
        <x:f>J7340/3.088*100</x:f>
      </x:c>
      <x:c r="N7340" s="6">
        <x:f>M7340*L7340/100</x:f>
      </x:c>
      <x:c r="O7340" s="6">
        <x:f>H7340-N7340</x:f>
      </x:c>
    </x:row>
    <x:row r="7341" spans="1:25">
      <x:c r="A7341" s="0" t="s">
        <x:v>110</x:v>
      </x:c>
      <x:c r="B7341" s="0" t="n">
        <x:v>3772</x:v>
      </x:c>
      <x:c r="C7341" s="0" t="s">
        <x:v>21</x:v>
      </x:c>
      <x:c r="D7341" s="0" t="s">
        <x:v>22</x:v>
      </x:c>
      <x:c r="E7341" s="0" t="s">
        <x:v>23</x:v>
      </x:c>
      <x:c r="F7341" s="0" t="s">
        <x:v>20</x:v>
      </x:c>
      <x:c r="G7341" s="0" t="n">
        <x:v>136</x:v>
      </x:c>
      <x:c r="H7341" s="4" t="n">
        <x:v>43.384</x:v>
      </x:c>
      <x:c r="I7341" s="4" t="n">
        <x:v>136</x:v>
      </x:c>
      <x:c r="J7341" s="4" t="n">
        <x:v>0.319</x:v>
      </x:c>
      <x:c r="K7341" s="4">
        <x:f>I7341*J7341</x:f>
      </x:c>
      <x:c r="L7341" s="4" t="n">
        <x:v>297.016</x:v>
      </x:c>
      <x:c r="M7341" s="5">
        <x:f>J7341/3.088*100</x:f>
      </x:c>
      <x:c r="N7341" s="6">
        <x:f>M7341*L7341/100</x:f>
      </x:c>
      <x:c r="O7341" s="6">
        <x:f>H7341-N7341</x:f>
      </x:c>
    </x:row>
    <x:row r="7342" spans="1:25">
      <x:c r="A7342" s="0" t="s">
        <x:v>110</x:v>
      </x:c>
      <x:c r="B7342" s="0" t="n">
        <x:v>3772</x:v>
      </x:c>
      <x:c r="C7342" s="0" t="s">
        <x:v>21</x:v>
      </x:c>
      <x:c r="D7342" s="0" t="s">
        <x:v>22</x:v>
      </x:c>
      <x:c r="E7342" s="0" t="s">
        <x:v>23</x:v>
      </x:c>
      <x:c r="F7342" s="0" t="s">
        <x:v>20</x:v>
      </x:c>
      <x:c r="G7342" s="0" t="n">
        <x:v>136</x:v>
      </x:c>
      <x:c r="H7342" s="4" t="n">
        <x:v>47.74</x:v>
      </x:c>
      <x:c r="I7342" s="4" t="n">
        <x:v>136</x:v>
      </x:c>
      <x:c r="J7342" s="4" t="n">
        <x:v>0.351</x:v>
      </x:c>
      <x:c r="K7342" s="4">
        <x:f>I7342*J7342</x:f>
      </x:c>
      <x:c r="L7342" s="4" t="n">
        <x:v>297.016</x:v>
      </x:c>
      <x:c r="M7342" s="5">
        <x:f>J7342/3.088*100</x:f>
      </x:c>
      <x:c r="N7342" s="6">
        <x:f>M7342*L7342/100</x:f>
      </x:c>
      <x:c r="O7342" s="6">
        <x:f>H7342-N7342</x:f>
      </x:c>
    </x:row>
    <x:row r="7343" spans="1:25">
      <x:c r="A7343" s="0" t="s">
        <x:v>110</x:v>
      </x:c>
      <x:c r="B7343" s="0" t="n">
        <x:v>3772</x:v>
      </x:c>
      <x:c r="C7343" s="0" t="s">
        <x:v>21</x:v>
      </x:c>
      <x:c r="D7343" s="0" t="s">
        <x:v>28</x:v>
      </x:c>
      <x:c r="E7343" s="0" t="s">
        <x:v>19</x:v>
      </x:c>
      <x:c r="F7343" s="0" t="s">
        <x:v>26</x:v>
      </x:c>
      <x:c r="G7343" s="0" t="n">
        <x:v>136</x:v>
      </x:c>
      <x:c r="H7343" s="4" t="n">
        <x:v>36.407</x:v>
      </x:c>
      <x:c r="I7343" s="4" t="n">
        <x:v>136</x:v>
      </x:c>
      <x:c r="J7343" s="4" t="n">
        <x:v>0.26</x:v>
      </x:c>
      <x:c r="K7343" s="4">
        <x:f>I7343*J7343</x:f>
      </x:c>
      <x:c r="L7343" s="4" t="n">
        <x:v>297.016</x:v>
      </x:c>
      <x:c r="M7343" s="5">
        <x:f>J7343/3.088*100</x:f>
      </x:c>
      <x:c r="N7343" s="6">
        <x:f>M7343*L7343/100</x:f>
      </x:c>
      <x:c r="O7343" s="6">
        <x:f>H7343-N7343</x:f>
      </x:c>
    </x:row>
    <x:row r="7344" spans="1:25">
      <x:c r="A7344" s="0" t="s">
        <x:v>110</x:v>
      </x:c>
      <x:c r="B7344" s="0" t="n">
        <x:v>3772</x:v>
      </x:c>
      <x:c r="C7344" s="0" t="s">
        <x:v>21</x:v>
      </x:c>
      <x:c r="D7344" s="0" t="s">
        <x:v>28</x:v>
      </x:c>
      <x:c r="E7344" s="0" t="s">
        <x:v>23</x:v>
      </x:c>
      <x:c r="F7344" s="0" t="s">
        <x:v>26</x:v>
      </x:c>
      <x:c r="G7344" s="0" t="n">
        <x:v>136</x:v>
      </x:c>
      <x:c r="H7344" s="4" t="n">
        <x:v>212.799</x:v>
      </x:c>
      <x:c r="I7344" s="4" t="n">
        <x:v>136</x:v>
      </x:c>
      <x:c r="J7344" s="4" t="n">
        <x:v>1.52</x:v>
      </x:c>
      <x:c r="K7344" s="4">
        <x:f>I7344*J7344</x:f>
      </x:c>
      <x:c r="L7344" s="4" t="n">
        <x:v>297.016</x:v>
      </x:c>
      <x:c r="M7344" s="5">
        <x:f>J7344/3.088*100</x:f>
      </x:c>
      <x:c r="N7344" s="6">
        <x:f>M7344*L7344/100</x:f>
      </x:c>
      <x:c r="O7344" s="6">
        <x:f>H7344-N7344</x:f>
      </x:c>
    </x:row>
    <x:row r="7345" spans="1:25">
      <x:c r="A7345" s="0" t="s">
        <x:v>41</x:v>
      </x:c>
      <x:c r="B7345" s="0" t="n">
        <x:v>3773</x:v>
      </x:c>
      <x:c r="C7345" s="0" t="s">
        <x:v>21</x:v>
      </x:c>
      <x:c r="D7345" s="0" t="s">
        <x:v>42</x:v>
      </x:c>
      <x:c r="E7345" s="0" t="s">
        <x:v>44</x:v>
      </x:c>
      <x:c r="F7345" s="0" t="s">
        <x:v>20</x:v>
      </x:c>
      <x:c r="G7345" s="0" t="n">
        <x:v>100</x:v>
      </x:c>
      <x:c r="H7345" s="4" t="n">
        <x:v>30</x:v>
      </x:c>
      <x:c r="I7345" s="4" t="n">
        <x:v>100</x:v>
      </x:c>
      <x:c r="J7345" s="4" t="n">
        <x:v>0.3</x:v>
      </x:c>
      <x:c r="K7345" s="4">
        <x:f>I7345*J7345</x:f>
      </x:c>
      <x:c r="L7345" s="4" t="n">
        <x:v>24.899</x:v>
      </x:c>
      <x:c r="M7345" s="5">
        <x:f>J7345/3.83*100</x:f>
      </x:c>
      <x:c r="N7345" s="6">
        <x:f>M7345*L7345/100</x:f>
      </x:c>
      <x:c r="O7345" s="6">
        <x:f>H7345-N7345</x:f>
      </x:c>
    </x:row>
    <x:row r="7346" spans="1:25">
      <x:c r="A7346" s="0" t="s">
        <x:v>41</x:v>
      </x:c>
      <x:c r="B7346" s="0" t="n">
        <x:v>3773</x:v>
      </x:c>
      <x:c r="C7346" s="0" t="s">
        <x:v>21</x:v>
      </x:c>
      <x:c r="D7346" s="0" t="s">
        <x:v>42</x:v>
      </x:c>
      <x:c r="E7346" s="0" t="s">
        <x:v>43</x:v>
      </x:c>
      <x:c r="F7346" s="0" t="s">
        <x:v>20</x:v>
      </x:c>
      <x:c r="G7346" s="0" t="n">
        <x:v>100</x:v>
      </x:c>
      <x:c r="H7346" s="4" t="n">
        <x:v>30</x:v>
      </x:c>
      <x:c r="I7346" s="4" t="n">
        <x:v>100</x:v>
      </x:c>
      <x:c r="J7346" s="4" t="n">
        <x:v>0.3</x:v>
      </x:c>
      <x:c r="K7346" s="4">
        <x:f>I7346*J7346</x:f>
      </x:c>
      <x:c r="L7346" s="4" t="n">
        <x:v>24.899</x:v>
      </x:c>
      <x:c r="M7346" s="5">
        <x:f>J7346/3.83*100</x:f>
      </x:c>
      <x:c r="N7346" s="6">
        <x:f>M7346*L7346/100</x:f>
      </x:c>
      <x:c r="O7346" s="6">
        <x:f>H7346-N7346</x:f>
      </x:c>
    </x:row>
    <x:row r="7347" spans="1:25">
      <x:c r="A7347" s="0" t="s">
        <x:v>41</x:v>
      </x:c>
      <x:c r="B7347" s="0" t="n">
        <x:v>3773</x:v>
      </x:c>
      <x:c r="C7347" s="0" t="s">
        <x:v>21</x:v>
      </x:c>
      <x:c r="D7347" s="0" t="s">
        <x:v>33</x:v>
      </x:c>
      <x:c r="E7347" s="0" t="s">
        <x:v>45</x:v>
      </x:c>
      <x:c r="F7347" s="0" t="s">
        <x:v>26</x:v>
      </x:c>
      <x:c r="G7347" s="0" t="n">
        <x:v>100</x:v>
      </x:c>
      <x:c r="H7347" s="4" t="n">
        <x:v>148</x:v>
      </x:c>
      <x:c r="I7347" s="4" t="n">
        <x:v>100</x:v>
      </x:c>
      <x:c r="J7347" s="4" t="n">
        <x:v>1.48</x:v>
      </x:c>
      <x:c r="K7347" s="4">
        <x:f>I7347*J7347</x:f>
      </x:c>
      <x:c r="L7347" s="4" t="n">
        <x:v>24.899</x:v>
      </x:c>
      <x:c r="M7347" s="5">
        <x:f>J7347/3.83*100</x:f>
      </x:c>
      <x:c r="N7347" s="6">
        <x:f>M7347*L7347/100</x:f>
      </x:c>
      <x:c r="O7347" s="6">
        <x:f>H7347-N7347</x:f>
      </x:c>
    </x:row>
    <x:row r="7348" spans="1:25">
      <x:c r="A7348" s="0" t="s">
        <x:v>41</x:v>
      </x:c>
      <x:c r="B7348" s="0" t="n">
        <x:v>3773</x:v>
      </x:c>
      <x:c r="C7348" s="0" t="s">
        <x:v>21</x:v>
      </x:c>
      <x:c r="D7348" s="0" t="s">
        <x:v>150</x:v>
      </x:c>
      <x:c r="E7348" s="0" t="s">
        <x:v>46</x:v>
      </x:c>
      <x:c r="F7348" s="0" t="s">
        <x:v>26</x:v>
      </x:c>
      <x:c r="G7348" s="0" t="n">
        <x:v>100</x:v>
      </x:c>
      <x:c r="H7348" s="4" t="n">
        <x:v>175.001</x:v>
      </x:c>
      <x:c r="I7348" s="4" t="n">
        <x:v>100</x:v>
      </x:c>
      <x:c r="J7348" s="4" t="n">
        <x:v>1.75</x:v>
      </x:c>
      <x:c r="K7348" s="4">
        <x:f>I7348*J7348</x:f>
      </x:c>
      <x:c r="L7348" s="4" t="n">
        <x:v>24.899</x:v>
      </x:c>
      <x:c r="M7348" s="5">
        <x:f>J7348/3.83*100</x:f>
      </x:c>
      <x:c r="N7348" s="6">
        <x:f>M7348*L7348/100</x:f>
      </x:c>
      <x:c r="O7348" s="6">
        <x:f>H7348-N7348</x:f>
      </x:c>
    </x:row>
    <x:row r="7349" spans="1:25">
      <x:c r="A7349" s="0" t="s">
        <x:v>94</x:v>
      </x:c>
      <x:c r="B7349" s="0" t="n">
        <x:v>3774</x:v>
      </x:c>
      <x:c r="C7349" s="0" t="s">
        <x:v>21</x:v>
      </x:c>
      <x:c r="D7349" s="0" t="s">
        <x:v>42</x:v>
      </x:c>
      <x:c r="E7349" s="0" t="s">
        <x:v>44</x:v>
      </x:c>
      <x:c r="F7349" s="0" t="s">
        <x:v>20</x:v>
      </x:c>
      <x:c r="G7349" s="0" t="n">
        <x:v>100</x:v>
      </x:c>
      <x:c r="H7349" s="4" t="n">
        <x:v>30</x:v>
      </x:c>
      <x:c r="I7349" s="4" t="n">
        <x:v>100</x:v>
      </x:c>
      <x:c r="J7349" s="4" t="n">
        <x:v>0.3</x:v>
      </x:c>
      <x:c r="K7349" s="4">
        <x:f>I7349*J7349</x:f>
      </x:c>
      <x:c r="L7349" s="4" t="n">
        <x:v>109.099</x:v>
      </x:c>
      <x:c r="M7349" s="5">
        <x:f>J7349/3.83*100</x:f>
      </x:c>
      <x:c r="N7349" s="6">
        <x:f>M7349*L7349/100</x:f>
      </x:c>
      <x:c r="O7349" s="6">
        <x:f>H7349-N7349</x:f>
      </x:c>
    </x:row>
    <x:row r="7350" spans="1:25">
      <x:c r="A7350" s="0" t="s">
        <x:v>94</x:v>
      </x:c>
      <x:c r="B7350" s="0" t="n">
        <x:v>3774</x:v>
      </x:c>
      <x:c r="C7350" s="0" t="s">
        <x:v>21</x:v>
      </x:c>
      <x:c r="D7350" s="0" t="s">
        <x:v>42</x:v>
      </x:c>
      <x:c r="E7350" s="0" t="s">
        <x:v>43</x:v>
      </x:c>
      <x:c r="F7350" s="0" t="s">
        <x:v>20</x:v>
      </x:c>
      <x:c r="G7350" s="0" t="n">
        <x:v>100</x:v>
      </x:c>
      <x:c r="H7350" s="4" t="n">
        <x:v>30</x:v>
      </x:c>
      <x:c r="I7350" s="4" t="n">
        <x:v>100</x:v>
      </x:c>
      <x:c r="J7350" s="4" t="n">
        <x:v>0.3</x:v>
      </x:c>
      <x:c r="K7350" s="4">
        <x:f>I7350*J7350</x:f>
      </x:c>
      <x:c r="L7350" s="4" t="n">
        <x:v>109.099</x:v>
      </x:c>
      <x:c r="M7350" s="5">
        <x:f>J7350/3.83*100</x:f>
      </x:c>
      <x:c r="N7350" s="6">
        <x:f>M7350*L7350/100</x:f>
      </x:c>
      <x:c r="O7350" s="6">
        <x:f>H7350-N7350</x:f>
      </x:c>
    </x:row>
    <x:row r="7351" spans="1:25">
      <x:c r="A7351" s="0" t="s">
        <x:v>94</x:v>
      </x:c>
      <x:c r="B7351" s="0" t="n">
        <x:v>3774</x:v>
      </x:c>
      <x:c r="C7351" s="0" t="s">
        <x:v>21</x:v>
      </x:c>
      <x:c r="D7351" s="0" t="s">
        <x:v>33</x:v>
      </x:c>
      <x:c r="E7351" s="0" t="s">
        <x:v>45</x:v>
      </x:c>
      <x:c r="F7351" s="0" t="s">
        <x:v>26</x:v>
      </x:c>
      <x:c r="G7351" s="0" t="n">
        <x:v>100</x:v>
      </x:c>
      <x:c r="H7351" s="4" t="n">
        <x:v>148</x:v>
      </x:c>
      <x:c r="I7351" s="4" t="n">
        <x:v>100</x:v>
      </x:c>
      <x:c r="J7351" s="4" t="n">
        <x:v>1.48</x:v>
      </x:c>
      <x:c r="K7351" s="4">
        <x:f>I7351*J7351</x:f>
      </x:c>
      <x:c r="L7351" s="4" t="n">
        <x:v>109.099</x:v>
      </x:c>
      <x:c r="M7351" s="5">
        <x:f>J7351/3.83*100</x:f>
      </x:c>
      <x:c r="N7351" s="6">
        <x:f>M7351*L7351/100</x:f>
      </x:c>
      <x:c r="O7351" s="6">
        <x:f>H7351-N7351</x:f>
      </x:c>
    </x:row>
    <x:row r="7352" spans="1:25">
      <x:c r="A7352" s="0" t="s">
        <x:v>94</x:v>
      </x:c>
      <x:c r="B7352" s="0" t="n">
        <x:v>3774</x:v>
      </x:c>
      <x:c r="C7352" s="0" t="s">
        <x:v>21</x:v>
      </x:c>
      <x:c r="D7352" s="0" t="s">
        <x:v>150</x:v>
      </x:c>
      <x:c r="E7352" s="0" t="s">
        <x:v>46</x:v>
      </x:c>
      <x:c r="F7352" s="0" t="s">
        <x:v>26</x:v>
      </x:c>
      <x:c r="G7352" s="0" t="n">
        <x:v>100</x:v>
      </x:c>
      <x:c r="H7352" s="4" t="n">
        <x:v>175.002</x:v>
      </x:c>
      <x:c r="I7352" s="4" t="n">
        <x:v>100</x:v>
      </x:c>
      <x:c r="J7352" s="4" t="n">
        <x:v>1.75</x:v>
      </x:c>
      <x:c r="K7352" s="4">
        <x:f>I7352*J7352</x:f>
      </x:c>
      <x:c r="L7352" s="4" t="n">
        <x:v>109.099</x:v>
      </x:c>
      <x:c r="M7352" s="5">
        <x:f>J7352/3.83*100</x:f>
      </x:c>
      <x:c r="N7352" s="6">
        <x:f>M7352*L7352/100</x:f>
      </x:c>
      <x:c r="O7352" s="6">
        <x:f>H7352-N7352</x:f>
      </x:c>
    </x:row>
    <x:row r="7353" spans="1:25">
      <x:c r="A7353" s="0" t="s">
        <x:v>81</x:v>
      </x:c>
      <x:c r="B7353" s="0" t="n">
        <x:v>3775</x:v>
      </x:c>
      <x:c r="C7353" s="0" t="s">
        <x:v>21</x:v>
      </x:c>
      <x:c r="D7353" s="0" t="s">
        <x:v>42</x:v>
      </x:c>
      <x:c r="E7353" s="0" t="s">
        <x:v>44</x:v>
      </x:c>
      <x:c r="F7353" s="0" t="s">
        <x:v>20</x:v>
      </x:c>
      <x:c r="G7353" s="0" t="n">
        <x:v>100</x:v>
      </x:c>
      <x:c r="H7353" s="4" t="n">
        <x:v>30</x:v>
      </x:c>
      <x:c r="I7353" s="4" t="n">
        <x:v>100</x:v>
      </x:c>
      <x:c r="J7353" s="4" t="n">
        <x:v>0.3</x:v>
      </x:c>
      <x:c r="K7353" s="4">
        <x:f>I7353*J7353</x:f>
      </x:c>
      <x:c r="L7353" s="4" t="n">
        <x:v>58.7</x:v>
      </x:c>
      <x:c r="M7353" s="5">
        <x:f>J7353/3.83*100</x:f>
      </x:c>
      <x:c r="N7353" s="6">
        <x:f>M7353*L7353/100</x:f>
      </x:c>
      <x:c r="O7353" s="6">
        <x:f>H7353-N7353</x:f>
      </x:c>
    </x:row>
    <x:row r="7354" spans="1:25">
      <x:c r="A7354" s="0" t="s">
        <x:v>81</x:v>
      </x:c>
      <x:c r="B7354" s="0" t="n">
        <x:v>3775</x:v>
      </x:c>
      <x:c r="C7354" s="0" t="s">
        <x:v>21</x:v>
      </x:c>
      <x:c r="D7354" s="0" t="s">
        <x:v>42</x:v>
      </x:c>
      <x:c r="E7354" s="0" t="s">
        <x:v>43</x:v>
      </x:c>
      <x:c r="F7354" s="0" t="s">
        <x:v>20</x:v>
      </x:c>
      <x:c r="G7354" s="0" t="n">
        <x:v>100</x:v>
      </x:c>
      <x:c r="H7354" s="4" t="n">
        <x:v>30</x:v>
      </x:c>
      <x:c r="I7354" s="4" t="n">
        <x:v>100</x:v>
      </x:c>
      <x:c r="J7354" s="4" t="n">
        <x:v>0.3</x:v>
      </x:c>
      <x:c r="K7354" s="4">
        <x:f>I7354*J7354</x:f>
      </x:c>
      <x:c r="L7354" s="4" t="n">
        <x:v>58.7</x:v>
      </x:c>
      <x:c r="M7354" s="5">
        <x:f>J7354/3.83*100</x:f>
      </x:c>
      <x:c r="N7354" s="6">
        <x:f>M7354*L7354/100</x:f>
      </x:c>
      <x:c r="O7354" s="6">
        <x:f>H7354-N7354</x:f>
      </x:c>
    </x:row>
    <x:row r="7355" spans="1:25">
      <x:c r="A7355" s="0" t="s">
        <x:v>81</x:v>
      </x:c>
      <x:c r="B7355" s="0" t="n">
        <x:v>3775</x:v>
      </x:c>
      <x:c r="C7355" s="0" t="s">
        <x:v>21</x:v>
      </x:c>
      <x:c r="D7355" s="0" t="s">
        <x:v>33</x:v>
      </x:c>
      <x:c r="E7355" s="0" t="s">
        <x:v>45</x:v>
      </x:c>
      <x:c r="F7355" s="0" t="s">
        <x:v>26</x:v>
      </x:c>
      <x:c r="G7355" s="0" t="n">
        <x:v>100</x:v>
      </x:c>
      <x:c r="H7355" s="4" t="n">
        <x:v>148</x:v>
      </x:c>
      <x:c r="I7355" s="4" t="n">
        <x:v>100</x:v>
      </x:c>
      <x:c r="J7355" s="4" t="n">
        <x:v>1.48</x:v>
      </x:c>
      <x:c r="K7355" s="4">
        <x:f>I7355*J7355</x:f>
      </x:c>
      <x:c r="L7355" s="4" t="n">
        <x:v>58.7</x:v>
      </x:c>
      <x:c r="M7355" s="5">
        <x:f>J7355/3.83*100</x:f>
      </x:c>
      <x:c r="N7355" s="6">
        <x:f>M7355*L7355/100</x:f>
      </x:c>
      <x:c r="O7355" s="6">
        <x:f>H7355-N7355</x:f>
      </x:c>
    </x:row>
    <x:row r="7356" spans="1:25">
      <x:c r="A7356" s="0" t="s">
        <x:v>81</x:v>
      </x:c>
      <x:c r="B7356" s="0" t="n">
        <x:v>3775</x:v>
      </x:c>
      <x:c r="C7356" s="0" t="s">
        <x:v>21</x:v>
      </x:c>
      <x:c r="D7356" s="0" t="s">
        <x:v>150</x:v>
      </x:c>
      <x:c r="E7356" s="0" t="s">
        <x:v>46</x:v>
      </x:c>
      <x:c r="F7356" s="0" t="s">
        <x:v>26</x:v>
      </x:c>
      <x:c r="G7356" s="0" t="n">
        <x:v>100</x:v>
      </x:c>
      <x:c r="H7356" s="4" t="n">
        <x:v>175.001</x:v>
      </x:c>
      <x:c r="I7356" s="4" t="n">
        <x:v>100</x:v>
      </x:c>
      <x:c r="J7356" s="4" t="n">
        <x:v>1.75</x:v>
      </x:c>
      <x:c r="K7356" s="4">
        <x:f>I7356*J7356</x:f>
      </x:c>
      <x:c r="L7356" s="4" t="n">
        <x:v>58.7</x:v>
      </x:c>
      <x:c r="M7356" s="5">
        <x:f>J7356/3.83*100</x:f>
      </x:c>
      <x:c r="N7356" s="6">
        <x:f>M7356*L7356/100</x:f>
      </x:c>
      <x:c r="O7356" s="6">
        <x:f>H7356-N7356</x:f>
      </x:c>
    </x:row>
    <x:row r="7357" spans="1:25">
      <x:c r="A7357" s="0" t="s">
        <x:v>115</x:v>
      </x:c>
      <x:c r="B7357" s="0" t="n">
        <x:v>3776</x:v>
      </x:c>
      <x:c r="C7357" s="0" t="s">
        <x:v>21</x:v>
      </x:c>
      <x:c r="D7357" s="0" t="s">
        <x:v>33</x:v>
      </x:c>
      <x:c r="E7357" s="0" t="s">
        <x:v>73</x:v>
      </x:c>
      <x:c r="F7357" s="0" t="s">
        <x:v>20</x:v>
      </x:c>
      <x:c r="G7357" s="0" t="n">
        <x:v>173</x:v>
      </x:c>
      <x:c r="H7357" s="4" t="n">
        <x:v>46.018</x:v>
      </x:c>
      <x:c r="I7357" s="4" t="n">
        <x:v>173</x:v>
      </x:c>
      <x:c r="J7357" s="4" t="n">
        <x:v>0.266</x:v>
      </x:c>
      <x:c r="K7357" s="4">
        <x:f>I7357*J7357</x:f>
      </x:c>
      <x:c r="L7357" s="4" t="n">
        <x:v>219.021</x:v>
      </x:c>
      <x:c r="M7357" s="5">
        <x:f>J7357/1.475*100</x:f>
      </x:c>
      <x:c r="N7357" s="6">
        <x:f>M7357*L7357/100</x:f>
      </x:c>
      <x:c r="O7357" s="6">
        <x:f>H7357-N7357</x:f>
      </x:c>
    </x:row>
    <x:row r="7358" spans="1:25">
      <x:c r="A7358" s="0" t="s">
        <x:v>115</x:v>
      </x:c>
      <x:c r="B7358" s="0" t="n">
        <x:v>3776</x:v>
      </x:c>
      <x:c r="C7358" s="0" t="s">
        <x:v>21</x:v>
      </x:c>
      <x:c r="D7358" s="0" t="s">
        <x:v>22</x:v>
      </x:c>
      <x:c r="E7358" s="0" t="s">
        <x:v>74</x:v>
      </x:c>
      <x:c r="F7358" s="0" t="s">
        <x:v>20</x:v>
      </x:c>
      <x:c r="G7358" s="0" t="n">
        <x:v>173</x:v>
      </x:c>
      <x:c r="H7358" s="4" t="n">
        <x:v>50.4</x:v>
      </x:c>
      <x:c r="I7358" s="4" t="n">
        <x:v>173</x:v>
      </x:c>
      <x:c r="J7358" s="4" t="n">
        <x:v>0.291</x:v>
      </x:c>
      <x:c r="K7358" s="4">
        <x:f>I7358*J7358</x:f>
      </x:c>
      <x:c r="L7358" s="4" t="n">
        <x:v>219.021</x:v>
      </x:c>
      <x:c r="M7358" s="5">
        <x:f>J7358/1.475*100</x:f>
      </x:c>
      <x:c r="N7358" s="6">
        <x:f>M7358*L7358/100</x:f>
      </x:c>
      <x:c r="O7358" s="6">
        <x:f>H7358-N7358</x:f>
      </x:c>
    </x:row>
    <x:row r="7359" spans="1:25">
      <x:c r="A7359" s="0" t="s">
        <x:v>115</x:v>
      </x:c>
      <x:c r="B7359" s="0" t="n">
        <x:v>3776</x:v>
      </x:c>
      <x:c r="C7359" s="0" t="s">
        <x:v>21</x:v>
      </x:c>
      <x:c r="D7359" s="0" t="s">
        <x:v>33</x:v>
      </x:c>
      <x:c r="E7359" s="0" t="s">
        <x:v>73</x:v>
      </x:c>
      <x:c r="F7359" s="0" t="s">
        <x:v>26</x:v>
      </x:c>
      <x:c r="G7359" s="0" t="n">
        <x:v>173</x:v>
      </x:c>
      <x:c r="H7359" s="4" t="n">
        <x:v>13.497</x:v>
      </x:c>
      <x:c r="I7359" s="4" t="n">
        <x:v>173</x:v>
      </x:c>
      <x:c r="J7359" s="4" t="n">
        <x:v>0.078</x:v>
      </x:c>
      <x:c r="K7359" s="4">
        <x:f>I7359*J7359</x:f>
      </x:c>
      <x:c r="L7359" s="4" t="n">
        <x:v>219.021</x:v>
      </x:c>
      <x:c r="M7359" s="5">
        <x:f>J7359/1.475*100</x:f>
      </x:c>
      <x:c r="N7359" s="6">
        <x:f>M7359*L7359/100</x:f>
      </x:c>
      <x:c r="O7359" s="6">
        <x:f>H7359-N7359</x:f>
      </x:c>
    </x:row>
    <x:row r="7360" spans="1:25">
      <x:c r="A7360" s="0" t="s">
        <x:v>115</x:v>
      </x:c>
      <x:c r="B7360" s="0" t="n">
        <x:v>3776</x:v>
      </x:c>
      <x:c r="C7360" s="0" t="s">
        <x:v>21</x:v>
      </x:c>
      <x:c r="D7360" s="0" t="s">
        <x:v>36</x:v>
      </x:c>
      <x:c r="E7360" s="0" t="s">
        <x:v>75</x:v>
      </x:c>
      <x:c r="F7360" s="0" t="s">
        <x:v>26</x:v>
      </x:c>
      <x:c r="G7360" s="0" t="n">
        <x:v>173</x:v>
      </x:c>
      <x:c r="H7360" s="4" t="n">
        <x:v>70.613</x:v>
      </x:c>
      <x:c r="I7360" s="4" t="n">
        <x:v>173</x:v>
      </x:c>
      <x:c r="J7360" s="4" t="n">
        <x:v>0.42</x:v>
      </x:c>
      <x:c r="K7360" s="4">
        <x:f>I7360*J7360</x:f>
      </x:c>
      <x:c r="L7360" s="4" t="n">
        <x:v>219.021</x:v>
      </x:c>
      <x:c r="M7360" s="5">
        <x:f>J7360/1.475*100</x:f>
      </x:c>
      <x:c r="N7360" s="6">
        <x:f>M7360*L7360/100</x:f>
      </x:c>
      <x:c r="O7360" s="6">
        <x:f>H7360-N7360</x:f>
      </x:c>
    </x:row>
    <x:row r="7361" spans="1:25">
      <x:c r="A7361" s="0" t="s">
        <x:v>115</x:v>
      </x:c>
      <x:c r="B7361" s="0" t="n">
        <x:v>3776</x:v>
      </x:c>
      <x:c r="C7361" s="0" t="s">
        <x:v>21</x:v>
      </x:c>
      <x:c r="D7361" s="0" t="s">
        <x:v>36</x:v>
      </x:c>
      <x:c r="E7361" s="0" t="s">
        <x:v>76</x:v>
      </x:c>
      <x:c r="F7361" s="0" t="s">
        <x:v>26</x:v>
      </x:c>
      <x:c r="G7361" s="0" t="n">
        <x:v>173</x:v>
      </x:c>
      <x:c r="H7361" s="4" t="n">
        <x:v>72.66</x:v>
      </x:c>
      <x:c r="I7361" s="4" t="n">
        <x:v>173</x:v>
      </x:c>
      <x:c r="J7361" s="4" t="n">
        <x:v>0.42</x:v>
      </x:c>
      <x:c r="K7361" s="4">
        <x:f>I7361*J7361</x:f>
      </x:c>
      <x:c r="L7361" s="4" t="n">
        <x:v>219.021</x:v>
      </x:c>
      <x:c r="M7361" s="5">
        <x:f>J7361/1.475*100</x:f>
      </x:c>
      <x:c r="N7361" s="6">
        <x:f>M7361*L7361/100</x:f>
      </x:c>
      <x:c r="O7361" s="6">
        <x:f>H7361-N7361</x:f>
      </x:c>
    </x:row>
    <x:row r="7362" spans="1:25">
      <x:c r="A7362" s="0" t="s">
        <x:v>116</x:v>
      </x:c>
      <x:c r="B7362" s="0" t="n">
        <x:v>3777</x:v>
      </x:c>
      <x:c r="C7362" s="0" t="s">
        <x:v>21</x:v>
      </x:c>
      <x:c r="D7362" s="0" t="s">
        <x:v>22</x:v>
      </x:c>
      <x:c r="E7362" s="0" t="s">
        <x:v>74</x:v>
      </x:c>
      <x:c r="F7362" s="0" t="s">
        <x:v>20</x:v>
      </x:c>
      <x:c r="G7362" s="0" t="n">
        <x:v>173</x:v>
      </x:c>
      <x:c r="H7362" s="4" t="n">
        <x:v>50.4</x:v>
      </x:c>
      <x:c r="I7362" s="4" t="n">
        <x:v>173</x:v>
      </x:c>
      <x:c r="J7362" s="4" t="n">
        <x:v>0.291</x:v>
      </x:c>
      <x:c r="K7362" s="4">
        <x:f>I7362*J7362</x:f>
      </x:c>
      <x:c r="L7362" s="4" t="n">
        <x:v>182.874</x:v>
      </x:c>
      <x:c r="M7362" s="5">
        <x:f>J7362/1.766*100</x:f>
      </x:c>
      <x:c r="N7362" s="6">
        <x:f>M7362*L7362/100</x:f>
      </x:c>
      <x:c r="O7362" s="6">
        <x:f>H7362-N7362</x:f>
      </x:c>
    </x:row>
    <x:row r="7363" spans="1:25">
      <x:c r="A7363" s="0" t="s">
        <x:v>116</x:v>
      </x:c>
      <x:c r="B7363" s="0" t="n">
        <x:v>3777</x:v>
      </x:c>
      <x:c r="C7363" s="0" t="s">
        <x:v>21</x:v>
      </x:c>
      <x:c r="D7363" s="0" t="s">
        <x:v>22</x:v>
      </x:c>
      <x:c r="E7363" s="0" t="s">
        <x:v>74</x:v>
      </x:c>
      <x:c r="F7363" s="0" t="s">
        <x:v>20</x:v>
      </x:c>
      <x:c r="G7363" s="0" t="n">
        <x:v>173</x:v>
      </x:c>
      <x:c r="H7363" s="4" t="n">
        <x:v>50.4</x:v>
      </x:c>
      <x:c r="I7363" s="4" t="n">
        <x:v>173</x:v>
      </x:c>
      <x:c r="J7363" s="4" t="n">
        <x:v>0.291</x:v>
      </x:c>
      <x:c r="K7363" s="4">
        <x:f>I7363*J7363</x:f>
      </x:c>
      <x:c r="L7363" s="4" t="n">
        <x:v>182.874</x:v>
      </x:c>
      <x:c r="M7363" s="5">
        <x:f>J7363/1.766*100</x:f>
      </x:c>
      <x:c r="N7363" s="6">
        <x:f>M7363*L7363/100</x:f>
      </x:c>
      <x:c r="O7363" s="6">
        <x:f>H7363-N7363</x:f>
      </x:c>
    </x:row>
    <x:row r="7364" spans="1:25">
      <x:c r="A7364" s="0" t="s">
        <x:v>116</x:v>
      </x:c>
      <x:c r="B7364" s="0" t="n">
        <x:v>3777</x:v>
      </x:c>
      <x:c r="C7364" s="0" t="s">
        <x:v>21</x:v>
      </x:c>
      <x:c r="D7364" s="0" t="s">
        <x:v>33</x:v>
      </x:c>
      <x:c r="E7364" s="0" t="s">
        <x:v>73</x:v>
      </x:c>
      <x:c r="F7364" s="0" t="s">
        <x:v>20</x:v>
      </x:c>
      <x:c r="G7364" s="0" t="n">
        <x:v>173</x:v>
      </x:c>
      <x:c r="H7364" s="4" t="n">
        <x:v>46.018</x:v>
      </x:c>
      <x:c r="I7364" s="4" t="n">
        <x:v>173</x:v>
      </x:c>
      <x:c r="J7364" s="4" t="n">
        <x:v>0.266</x:v>
      </x:c>
      <x:c r="K7364" s="4">
        <x:f>I7364*J7364</x:f>
      </x:c>
      <x:c r="L7364" s="4" t="n">
        <x:v>182.874</x:v>
      </x:c>
      <x:c r="M7364" s="5">
        <x:f>J7364/1.766*100</x:f>
      </x:c>
      <x:c r="N7364" s="6">
        <x:f>M7364*L7364/100</x:f>
      </x:c>
      <x:c r="O7364" s="6">
        <x:f>H7364-N7364</x:f>
      </x:c>
    </x:row>
    <x:row r="7365" spans="1:25">
      <x:c r="A7365" s="0" t="s">
        <x:v>116</x:v>
      </x:c>
      <x:c r="B7365" s="0" t="n">
        <x:v>3777</x:v>
      </x:c>
      <x:c r="C7365" s="0" t="s">
        <x:v>21</x:v>
      </x:c>
      <x:c r="D7365" s="0" t="s">
        <x:v>33</x:v>
      </x:c>
      <x:c r="E7365" s="0" t="s">
        <x:v>73</x:v>
      </x:c>
      <x:c r="F7365" s="0" t="s">
        <x:v>26</x:v>
      </x:c>
      <x:c r="G7365" s="0" t="n">
        <x:v>173</x:v>
      </x:c>
      <x:c r="H7365" s="4" t="n">
        <x:v>13.498</x:v>
      </x:c>
      <x:c r="I7365" s="4" t="n">
        <x:v>173</x:v>
      </x:c>
      <x:c r="J7365" s="4" t="n">
        <x:v>0.078</x:v>
      </x:c>
      <x:c r="K7365" s="4">
        <x:f>I7365*J7365</x:f>
      </x:c>
      <x:c r="L7365" s="4" t="n">
        <x:v>182.874</x:v>
      </x:c>
      <x:c r="M7365" s="5">
        <x:f>J7365/1.766*100</x:f>
      </x:c>
      <x:c r="N7365" s="6">
        <x:f>M7365*L7365/100</x:f>
      </x:c>
      <x:c r="O7365" s="6">
        <x:f>H7365-N7365</x:f>
      </x:c>
    </x:row>
    <x:row r="7366" spans="1:25">
      <x:c r="A7366" s="0" t="s">
        <x:v>116</x:v>
      </x:c>
      <x:c r="B7366" s="0" t="n">
        <x:v>3777</x:v>
      </x:c>
      <x:c r="C7366" s="0" t="s">
        <x:v>21</x:v>
      </x:c>
      <x:c r="D7366" s="0" t="s">
        <x:v>36</x:v>
      </x:c>
      <x:c r="E7366" s="0" t="s">
        <x:v>75</x:v>
      </x:c>
      <x:c r="F7366" s="0" t="s">
        <x:v>26</x:v>
      </x:c>
      <x:c r="G7366" s="0" t="n">
        <x:v>173</x:v>
      </x:c>
      <x:c r="H7366" s="4" t="n">
        <x:v>72.66</x:v>
      </x:c>
      <x:c r="I7366" s="4" t="n">
        <x:v>173</x:v>
      </x:c>
      <x:c r="J7366" s="4" t="n">
        <x:v>0.42</x:v>
      </x:c>
      <x:c r="K7366" s="4">
        <x:f>I7366*J7366</x:f>
      </x:c>
      <x:c r="L7366" s="4" t="n">
        <x:v>182.874</x:v>
      </x:c>
      <x:c r="M7366" s="5">
        <x:f>J7366/1.766*100</x:f>
      </x:c>
      <x:c r="N7366" s="6">
        <x:f>M7366*L7366/100</x:f>
      </x:c>
      <x:c r="O7366" s="6">
        <x:f>H7366-N7366</x:f>
      </x:c>
    </x:row>
    <x:row r="7367" spans="1:25">
      <x:c r="A7367" s="0" t="s">
        <x:v>116</x:v>
      </x:c>
      <x:c r="B7367" s="0" t="n">
        <x:v>3777</x:v>
      </x:c>
      <x:c r="C7367" s="0" t="s">
        <x:v>21</x:v>
      </x:c>
      <x:c r="D7367" s="0" t="s">
        <x:v>36</x:v>
      </x:c>
      <x:c r="E7367" s="0" t="s">
        <x:v>76</x:v>
      </x:c>
      <x:c r="F7367" s="0" t="s">
        <x:v>26</x:v>
      </x:c>
      <x:c r="G7367" s="0" t="n">
        <x:v>173</x:v>
      </x:c>
      <x:c r="H7367" s="4" t="n">
        <x:v>72.66</x:v>
      </x:c>
      <x:c r="I7367" s="4" t="n">
        <x:v>173</x:v>
      </x:c>
      <x:c r="J7367" s="4" t="n">
        <x:v>0.42</x:v>
      </x:c>
      <x:c r="K7367" s="4">
        <x:f>I7367*J7367</x:f>
      </x:c>
      <x:c r="L7367" s="4" t="n">
        <x:v>182.874</x:v>
      </x:c>
      <x:c r="M7367" s="5">
        <x:f>J7367/1.766*100</x:f>
      </x:c>
      <x:c r="N7367" s="6">
        <x:f>M7367*L7367/100</x:f>
      </x:c>
      <x:c r="O7367" s="6">
        <x:f>H7367-N7367</x:f>
      </x:c>
    </x:row>
    <x:row r="7368" spans="1:25">
      <x:c r="A7368" s="0" t="s">
        <x:v>72</x:v>
      </x:c>
      <x:c r="B7368" s="0" t="n">
        <x:v>3778</x:v>
      </x:c>
      <x:c r="C7368" s="0" t="s">
        <x:v>21</x:v>
      </x:c>
      <x:c r="D7368" s="0" t="s">
        <x:v>22</x:v>
      </x:c>
      <x:c r="E7368" s="0" t="s">
        <x:v>74</x:v>
      </x:c>
      <x:c r="F7368" s="0" t="s">
        <x:v>20</x:v>
      </x:c>
      <x:c r="G7368" s="0" t="n">
        <x:v>173</x:v>
      </x:c>
      <x:c r="H7368" s="4" t="n">
        <x:v>50.4</x:v>
      </x:c>
      <x:c r="I7368" s="4" t="n">
        <x:v>173</x:v>
      </x:c>
      <x:c r="J7368" s="4" t="n">
        <x:v>0.291</x:v>
      </x:c>
      <x:c r="K7368" s="4">
        <x:f>I7368*J7368</x:f>
      </x:c>
      <x:c r="L7368" s="4" t="n">
        <x:v>134.092</x:v>
      </x:c>
      <x:c r="M7368" s="5">
        <x:f>J7368/2.348*100</x:f>
      </x:c>
      <x:c r="N7368" s="6">
        <x:f>M7368*L7368/100</x:f>
      </x:c>
      <x:c r="O7368" s="6">
        <x:f>H7368-N7368</x:f>
      </x:c>
    </x:row>
    <x:row r="7369" spans="1:25">
      <x:c r="A7369" s="0" t="s">
        <x:v>72</x:v>
      </x:c>
      <x:c r="B7369" s="0" t="n">
        <x:v>3778</x:v>
      </x:c>
      <x:c r="C7369" s="0" t="s">
        <x:v>21</x:v>
      </x:c>
      <x:c r="D7369" s="0" t="s">
        <x:v>33</x:v>
      </x:c>
      <x:c r="E7369" s="0" t="s">
        <x:v>73</x:v>
      </x:c>
      <x:c r="F7369" s="0" t="s">
        <x:v>20</x:v>
      </x:c>
      <x:c r="G7369" s="0" t="n">
        <x:v>173</x:v>
      </x:c>
      <x:c r="H7369" s="4" t="n">
        <x:v>46.018</x:v>
      </x:c>
      <x:c r="I7369" s="4" t="n">
        <x:v>173</x:v>
      </x:c>
      <x:c r="J7369" s="4" t="n">
        <x:v>0.266</x:v>
      </x:c>
      <x:c r="K7369" s="4">
        <x:f>I7369*J7369</x:f>
      </x:c>
      <x:c r="L7369" s="4" t="n">
        <x:v>134.092</x:v>
      </x:c>
      <x:c r="M7369" s="5">
        <x:f>J7369/2.348*100</x:f>
      </x:c>
      <x:c r="N7369" s="6">
        <x:f>M7369*L7369/100</x:f>
      </x:c>
      <x:c r="O7369" s="6">
        <x:f>H7369-N7369</x:f>
      </x:c>
    </x:row>
    <x:row r="7370" spans="1:25">
      <x:c r="A7370" s="0" t="s">
        <x:v>72</x:v>
      </x:c>
      <x:c r="B7370" s="0" t="n">
        <x:v>3778</x:v>
      </x:c>
      <x:c r="C7370" s="0" t="s">
        <x:v>21</x:v>
      </x:c>
      <x:c r="D7370" s="0" t="s">
        <x:v>22</x:v>
      </x:c>
      <x:c r="E7370" s="0" t="s">
        <x:v>74</x:v>
      </x:c>
      <x:c r="F7370" s="0" t="s">
        <x:v>20</x:v>
      </x:c>
      <x:c r="G7370" s="0" t="n">
        <x:v>173</x:v>
      </x:c>
      <x:c r="H7370" s="4" t="n">
        <x:v>50.4</x:v>
      </x:c>
      <x:c r="I7370" s="4" t="n">
        <x:v>173</x:v>
      </x:c>
      <x:c r="J7370" s="4" t="n">
        <x:v>0.291</x:v>
      </x:c>
      <x:c r="K7370" s="4">
        <x:f>I7370*J7370</x:f>
      </x:c>
      <x:c r="L7370" s="4" t="n">
        <x:v>134.092</x:v>
      </x:c>
      <x:c r="M7370" s="5">
        <x:f>J7370/2.348*100</x:f>
      </x:c>
      <x:c r="N7370" s="6">
        <x:f>M7370*L7370/100</x:f>
      </x:c>
      <x:c r="O7370" s="6">
        <x:f>H7370-N7370</x:f>
      </x:c>
    </x:row>
    <x:row r="7371" spans="1:25">
      <x:c r="A7371" s="0" t="s">
        <x:v>72</x:v>
      </x:c>
      <x:c r="B7371" s="0" t="n">
        <x:v>3778</x:v>
      </x:c>
      <x:c r="C7371" s="0" t="s">
        <x:v>21</x:v>
      </x:c>
      <x:c r="D7371" s="0" t="s">
        <x:v>22</x:v>
      </x:c>
      <x:c r="E7371" s="0" t="s">
        <x:v>74</x:v>
      </x:c>
      <x:c r="F7371" s="0" t="s">
        <x:v>20</x:v>
      </x:c>
      <x:c r="G7371" s="0" t="n">
        <x:v>173</x:v>
      </x:c>
      <x:c r="H7371" s="4" t="n">
        <x:v>50.4</x:v>
      </x:c>
      <x:c r="I7371" s="4" t="n">
        <x:v>173</x:v>
      </x:c>
      <x:c r="J7371" s="4" t="n">
        <x:v>0.291</x:v>
      </x:c>
      <x:c r="K7371" s="4">
        <x:f>I7371*J7371</x:f>
      </x:c>
      <x:c r="L7371" s="4" t="n">
        <x:v>134.092</x:v>
      </x:c>
      <x:c r="M7371" s="5">
        <x:f>J7371/2.348*100</x:f>
      </x:c>
      <x:c r="N7371" s="6">
        <x:f>M7371*L7371/100</x:f>
      </x:c>
      <x:c r="O7371" s="6">
        <x:f>H7371-N7371</x:f>
      </x:c>
    </x:row>
    <x:row r="7372" spans="1:25">
      <x:c r="A7372" s="0" t="s">
        <x:v>72</x:v>
      </x:c>
      <x:c r="B7372" s="0" t="n">
        <x:v>3778</x:v>
      </x:c>
      <x:c r="C7372" s="0" t="s">
        <x:v>21</x:v>
      </x:c>
      <x:c r="D7372" s="0" t="s">
        <x:v>22</x:v>
      </x:c>
      <x:c r="E7372" s="0" t="s">
        <x:v>74</x:v>
      </x:c>
      <x:c r="F7372" s="0" t="s">
        <x:v>20</x:v>
      </x:c>
      <x:c r="G7372" s="0" t="n">
        <x:v>173</x:v>
      </x:c>
      <x:c r="H7372" s="4" t="n">
        <x:v>50.4</x:v>
      </x:c>
      <x:c r="I7372" s="4" t="n">
        <x:v>173</x:v>
      </x:c>
      <x:c r="J7372" s="4" t="n">
        <x:v>0.291</x:v>
      </x:c>
      <x:c r="K7372" s="4">
        <x:f>I7372*J7372</x:f>
      </x:c>
      <x:c r="L7372" s="4" t="n">
        <x:v>134.092</x:v>
      </x:c>
      <x:c r="M7372" s="5">
        <x:f>J7372/2.348*100</x:f>
      </x:c>
      <x:c r="N7372" s="6">
        <x:f>M7372*L7372/100</x:f>
      </x:c>
      <x:c r="O7372" s="6">
        <x:f>H7372-N7372</x:f>
      </x:c>
    </x:row>
    <x:row r="7373" spans="1:25">
      <x:c r="A7373" s="0" t="s">
        <x:v>72</x:v>
      </x:c>
      <x:c r="B7373" s="0" t="n">
        <x:v>3778</x:v>
      </x:c>
      <x:c r="C7373" s="0" t="s">
        <x:v>21</x:v>
      </x:c>
      <x:c r="D7373" s="0" t="s">
        <x:v>33</x:v>
      </x:c>
      <x:c r="E7373" s="0" t="s">
        <x:v>73</x:v>
      </x:c>
      <x:c r="F7373" s="0" t="s">
        <x:v>26</x:v>
      </x:c>
      <x:c r="G7373" s="0" t="n">
        <x:v>173</x:v>
      </x:c>
      <x:c r="H7373" s="4" t="n">
        <x:v>13.495</x:v>
      </x:c>
      <x:c r="I7373" s="4" t="n">
        <x:v>173</x:v>
      </x:c>
      <x:c r="J7373" s="4" t="n">
        <x:v>0.078</x:v>
      </x:c>
      <x:c r="K7373" s="4">
        <x:f>I7373*J7373</x:f>
      </x:c>
      <x:c r="L7373" s="4" t="n">
        <x:v>134.092</x:v>
      </x:c>
      <x:c r="M7373" s="5">
        <x:f>J7373/2.348*100</x:f>
      </x:c>
      <x:c r="N7373" s="6">
        <x:f>M7373*L7373/100</x:f>
      </x:c>
      <x:c r="O7373" s="6">
        <x:f>H7373-N7373</x:f>
      </x:c>
    </x:row>
    <x:row r="7374" spans="1:25">
      <x:c r="A7374" s="0" t="s">
        <x:v>72</x:v>
      </x:c>
      <x:c r="B7374" s="0" t="n">
        <x:v>3778</x:v>
      </x:c>
      <x:c r="C7374" s="0" t="s">
        <x:v>21</x:v>
      </x:c>
      <x:c r="D7374" s="0" t="s">
        <x:v>36</x:v>
      </x:c>
      <x:c r="E7374" s="0" t="s">
        <x:v>75</x:v>
      </x:c>
      <x:c r="F7374" s="0" t="s">
        <x:v>26</x:v>
      </x:c>
      <x:c r="G7374" s="0" t="n">
        <x:v>173</x:v>
      </x:c>
      <x:c r="H7374" s="4" t="n">
        <x:v>72.66</x:v>
      </x:c>
      <x:c r="I7374" s="4" t="n">
        <x:v>173</x:v>
      </x:c>
      <x:c r="J7374" s="4" t="n">
        <x:v>0.42</x:v>
      </x:c>
      <x:c r="K7374" s="4">
        <x:f>I7374*J7374</x:f>
      </x:c>
      <x:c r="L7374" s="4" t="n">
        <x:v>134.092</x:v>
      </x:c>
      <x:c r="M7374" s="5">
        <x:f>J7374/2.348*100</x:f>
      </x:c>
      <x:c r="N7374" s="6">
        <x:f>M7374*L7374/100</x:f>
      </x:c>
      <x:c r="O7374" s="6">
        <x:f>H7374-N7374</x:f>
      </x:c>
    </x:row>
    <x:row r="7375" spans="1:25">
      <x:c r="A7375" s="0" t="s">
        <x:v>72</x:v>
      </x:c>
      <x:c r="B7375" s="0" t="n">
        <x:v>3778</x:v>
      </x:c>
      <x:c r="C7375" s="0" t="s">
        <x:v>21</x:v>
      </x:c>
      <x:c r="D7375" s="0" t="s">
        <x:v>36</x:v>
      </x:c>
      <x:c r="E7375" s="0" t="s">
        <x:v>76</x:v>
      </x:c>
      <x:c r="F7375" s="0" t="s">
        <x:v>26</x:v>
      </x:c>
      <x:c r="G7375" s="0" t="n">
        <x:v>173</x:v>
      </x:c>
      <x:c r="H7375" s="4" t="n">
        <x:v>72.66</x:v>
      </x:c>
      <x:c r="I7375" s="4" t="n">
        <x:v>173</x:v>
      </x:c>
      <x:c r="J7375" s="4" t="n">
        <x:v>0.42</x:v>
      </x:c>
      <x:c r="K7375" s="4">
        <x:f>I7375*J7375</x:f>
      </x:c>
      <x:c r="L7375" s="4" t="n">
        <x:v>134.092</x:v>
      </x:c>
      <x:c r="M7375" s="5">
        <x:f>J7375/2.348*100</x:f>
      </x:c>
      <x:c r="N7375" s="6">
        <x:f>M7375*L7375/100</x:f>
      </x:c>
      <x:c r="O7375" s="6">
        <x:f>H7375-N7375</x:f>
      </x:c>
    </x:row>
    <x:row r="7376" spans="1:25">
      <x:c r="A7376" s="0" t="s">
        <x:v>92</x:v>
      </x:c>
      <x:c r="B7376" s="0" t="n">
        <x:v>3779</x:v>
      </x:c>
      <x:c r="C7376" s="0" t="s">
        <x:v>21</x:v>
      </x:c>
      <x:c r="D7376" s="0" t="s">
        <x:v>22</x:v>
      </x:c>
      <x:c r="E7376" s="0" t="s">
        <x:v>74</x:v>
      </x:c>
      <x:c r="F7376" s="0" t="s">
        <x:v>20</x:v>
      </x:c>
      <x:c r="G7376" s="0" t="n">
        <x:v>173</x:v>
      </x:c>
      <x:c r="H7376" s="4" t="n">
        <x:v>50.4</x:v>
      </x:c>
      <x:c r="I7376" s="4" t="n">
        <x:v>173</x:v>
      </x:c>
      <x:c r="J7376" s="4" t="n">
        <x:v>0.291</x:v>
      </x:c>
      <x:c r="K7376" s="4">
        <x:f>I7376*J7376</x:f>
      </x:c>
      <x:c r="L7376" s="4" t="n">
        <x:v>221.36</x:v>
      </x:c>
      <x:c r="M7376" s="5">
        <x:f>J7376/1.766*100</x:f>
      </x:c>
      <x:c r="N7376" s="6">
        <x:f>M7376*L7376/100</x:f>
      </x:c>
      <x:c r="O7376" s="6">
        <x:f>H7376-N7376</x:f>
      </x:c>
    </x:row>
    <x:row r="7377" spans="1:25">
      <x:c r="A7377" s="0" t="s">
        <x:v>92</x:v>
      </x:c>
      <x:c r="B7377" s="0" t="n">
        <x:v>3779</x:v>
      </x:c>
      <x:c r="C7377" s="0" t="s">
        <x:v>21</x:v>
      </x:c>
      <x:c r="D7377" s="0" t="s">
        <x:v>22</x:v>
      </x:c>
      <x:c r="E7377" s="0" t="s">
        <x:v>74</x:v>
      </x:c>
      <x:c r="F7377" s="0" t="s">
        <x:v>20</x:v>
      </x:c>
      <x:c r="G7377" s="0" t="n">
        <x:v>173</x:v>
      </x:c>
      <x:c r="H7377" s="4" t="n">
        <x:v>50.4</x:v>
      </x:c>
      <x:c r="I7377" s="4" t="n">
        <x:v>173</x:v>
      </x:c>
      <x:c r="J7377" s="4" t="n">
        <x:v>0.291</x:v>
      </x:c>
      <x:c r="K7377" s="4">
        <x:f>I7377*J7377</x:f>
      </x:c>
      <x:c r="L7377" s="4" t="n">
        <x:v>221.36</x:v>
      </x:c>
      <x:c r="M7377" s="5">
        <x:f>J7377/1.766*100</x:f>
      </x:c>
      <x:c r="N7377" s="6">
        <x:f>M7377*L7377/100</x:f>
      </x:c>
      <x:c r="O7377" s="6">
        <x:f>H7377-N7377</x:f>
      </x:c>
    </x:row>
    <x:row r="7378" spans="1:25">
      <x:c r="A7378" s="0" t="s">
        <x:v>92</x:v>
      </x:c>
      <x:c r="B7378" s="0" t="n">
        <x:v>3779</x:v>
      </x:c>
      <x:c r="C7378" s="0" t="s">
        <x:v>21</x:v>
      </x:c>
      <x:c r="D7378" s="0" t="s">
        <x:v>33</x:v>
      </x:c>
      <x:c r="E7378" s="0" t="s">
        <x:v>73</x:v>
      </x:c>
      <x:c r="F7378" s="0" t="s">
        <x:v>20</x:v>
      </x:c>
      <x:c r="G7378" s="0" t="n">
        <x:v>173</x:v>
      </x:c>
      <x:c r="H7378" s="4" t="n">
        <x:v>46.018</x:v>
      </x:c>
      <x:c r="I7378" s="4" t="n">
        <x:v>173</x:v>
      </x:c>
      <x:c r="J7378" s="4" t="n">
        <x:v>0.266</x:v>
      </x:c>
      <x:c r="K7378" s="4">
        <x:f>I7378*J7378</x:f>
      </x:c>
      <x:c r="L7378" s="4" t="n">
        <x:v>221.36</x:v>
      </x:c>
      <x:c r="M7378" s="5">
        <x:f>J7378/1.766*100</x:f>
      </x:c>
      <x:c r="N7378" s="6">
        <x:f>M7378*L7378/100</x:f>
      </x:c>
      <x:c r="O7378" s="6">
        <x:f>H7378-N7378</x:f>
      </x:c>
    </x:row>
    <x:row r="7379" spans="1:25">
      <x:c r="A7379" s="0" t="s">
        <x:v>92</x:v>
      </x:c>
      <x:c r="B7379" s="0" t="n">
        <x:v>3779</x:v>
      </x:c>
      <x:c r="C7379" s="0" t="s">
        <x:v>21</x:v>
      </x:c>
      <x:c r="D7379" s="0" t="s">
        <x:v>33</x:v>
      </x:c>
      <x:c r="E7379" s="0" t="s">
        <x:v>73</x:v>
      </x:c>
      <x:c r="F7379" s="0" t="s">
        <x:v>26</x:v>
      </x:c>
      <x:c r="G7379" s="0" t="n">
        <x:v>173</x:v>
      </x:c>
      <x:c r="H7379" s="4" t="n">
        <x:v>13.495</x:v>
      </x:c>
      <x:c r="I7379" s="4" t="n">
        <x:v>173</x:v>
      </x:c>
      <x:c r="J7379" s="4" t="n">
        <x:v>0.078</x:v>
      </x:c>
      <x:c r="K7379" s="4">
        <x:f>I7379*J7379</x:f>
      </x:c>
      <x:c r="L7379" s="4" t="n">
        <x:v>221.36</x:v>
      </x:c>
      <x:c r="M7379" s="5">
        <x:f>J7379/1.766*100</x:f>
      </x:c>
      <x:c r="N7379" s="6">
        <x:f>M7379*L7379/100</x:f>
      </x:c>
      <x:c r="O7379" s="6">
        <x:f>H7379-N7379</x:f>
      </x:c>
    </x:row>
    <x:row r="7380" spans="1:25">
      <x:c r="A7380" s="0" t="s">
        <x:v>92</x:v>
      </x:c>
      <x:c r="B7380" s="0" t="n">
        <x:v>3779</x:v>
      </x:c>
      <x:c r="C7380" s="0" t="s">
        <x:v>21</x:v>
      </x:c>
      <x:c r="D7380" s="0" t="s">
        <x:v>36</x:v>
      </x:c>
      <x:c r="E7380" s="0" t="s">
        <x:v>75</x:v>
      </x:c>
      <x:c r="F7380" s="0" t="s">
        <x:v>26</x:v>
      </x:c>
      <x:c r="G7380" s="0" t="n">
        <x:v>173</x:v>
      </x:c>
      <x:c r="H7380" s="4" t="n">
        <x:v>72.66</x:v>
      </x:c>
      <x:c r="I7380" s="4" t="n">
        <x:v>173</x:v>
      </x:c>
      <x:c r="J7380" s="4" t="n">
        <x:v>0.42</x:v>
      </x:c>
      <x:c r="K7380" s="4">
        <x:f>I7380*J7380</x:f>
      </x:c>
      <x:c r="L7380" s="4" t="n">
        <x:v>221.36</x:v>
      </x:c>
      <x:c r="M7380" s="5">
        <x:f>J7380/1.766*100</x:f>
      </x:c>
      <x:c r="N7380" s="6">
        <x:f>M7380*L7380/100</x:f>
      </x:c>
      <x:c r="O7380" s="6">
        <x:f>H7380-N7380</x:f>
      </x:c>
    </x:row>
    <x:row r="7381" spans="1:25">
      <x:c r="A7381" s="0" t="s">
        <x:v>92</x:v>
      </x:c>
      <x:c r="B7381" s="0" t="n">
        <x:v>3779</x:v>
      </x:c>
      <x:c r="C7381" s="0" t="s">
        <x:v>21</x:v>
      </x:c>
      <x:c r="D7381" s="0" t="s">
        <x:v>36</x:v>
      </x:c>
      <x:c r="E7381" s="0" t="s">
        <x:v>76</x:v>
      </x:c>
      <x:c r="F7381" s="0" t="s">
        <x:v>26</x:v>
      </x:c>
      <x:c r="G7381" s="0" t="n">
        <x:v>173</x:v>
      </x:c>
      <x:c r="H7381" s="4" t="n">
        <x:v>72.66</x:v>
      </x:c>
      <x:c r="I7381" s="4" t="n">
        <x:v>173</x:v>
      </x:c>
      <x:c r="J7381" s="4" t="n">
        <x:v>0.42</x:v>
      </x:c>
      <x:c r="K7381" s="4">
        <x:f>I7381*J7381</x:f>
      </x:c>
      <x:c r="L7381" s="4" t="n">
        <x:v>221.36</x:v>
      </x:c>
      <x:c r="M7381" s="5">
        <x:f>J7381/1.766*100</x:f>
      </x:c>
      <x:c r="N7381" s="6">
        <x:f>M7381*L7381/100</x:f>
      </x:c>
      <x:c r="O7381" s="6">
        <x:f>H7381-N7381</x:f>
      </x:c>
    </x:row>
    <x:row r="7382" spans="1:25">
      <x:c r="A7382" s="0" t="s">
        <x:v>52</x:v>
      </x:c>
      <x:c r="B7382" s="0" t="n">
        <x:v>3782</x:v>
      </x:c>
      <x:c r="C7382" s="0" t="s">
        <x:v>21</x:v>
      </x:c>
      <x:c r="D7382" s="0" t="s">
        <x:v>22</x:v>
      </x:c>
      <x:c r="E7382" s="0" t="s">
        <x:v>35</x:v>
      </x:c>
      <x:c r="F7382" s="0" t="s">
        <x:v>20</x:v>
      </x:c>
      <x:c r="G7382" s="0" t="n">
        <x:v>173</x:v>
      </x:c>
      <x:c r="H7382" s="4" t="n">
        <x:v>50.4</x:v>
      </x:c>
      <x:c r="I7382" s="4" t="n">
        <x:v>173</x:v>
      </x:c>
      <x:c r="J7382" s="4" t="n">
        <x:v>0.291</x:v>
      </x:c>
      <x:c r="K7382" s="4">
        <x:f>I7382*J7382</x:f>
      </x:c>
      <x:c r="L7382" s="4" t="n">
        <x:v>210.67</x:v>
      </x:c>
      <x:c r="M7382" s="5">
        <x:f>J7382/2.057*100</x:f>
      </x:c>
      <x:c r="N7382" s="6">
        <x:f>M7382*L7382/100</x:f>
      </x:c>
      <x:c r="O7382" s="6">
        <x:f>H7382-N7382</x:f>
      </x:c>
    </x:row>
    <x:row r="7383" spans="1:25">
      <x:c r="A7383" s="0" t="s">
        <x:v>52</x:v>
      </x:c>
      <x:c r="B7383" s="0" t="n">
        <x:v>3782</x:v>
      </x:c>
      <x:c r="C7383" s="0" t="s">
        <x:v>21</x:v>
      </x:c>
      <x:c r="D7383" s="0" t="s">
        <x:v>22</x:v>
      </x:c>
      <x:c r="E7383" s="0" t="s">
        <x:v>35</x:v>
      </x:c>
      <x:c r="F7383" s="0" t="s">
        <x:v>20</x:v>
      </x:c>
      <x:c r="G7383" s="0" t="n">
        <x:v>173</x:v>
      </x:c>
      <x:c r="H7383" s="4" t="n">
        <x:v>50.4</x:v>
      </x:c>
      <x:c r="I7383" s="4" t="n">
        <x:v>173</x:v>
      </x:c>
      <x:c r="J7383" s="4" t="n">
        <x:v>0.291</x:v>
      </x:c>
      <x:c r="K7383" s="4">
        <x:f>I7383*J7383</x:f>
      </x:c>
      <x:c r="L7383" s="4" t="n">
        <x:v>210.67</x:v>
      </x:c>
      <x:c r="M7383" s="5">
        <x:f>J7383/2.057*100</x:f>
      </x:c>
      <x:c r="N7383" s="6">
        <x:f>M7383*L7383/100</x:f>
      </x:c>
      <x:c r="O7383" s="6">
        <x:f>H7383-N7383</x:f>
      </x:c>
    </x:row>
    <x:row r="7384" spans="1:25">
      <x:c r="A7384" s="0" t="s">
        <x:v>52</x:v>
      </x:c>
      <x:c r="B7384" s="0" t="n">
        <x:v>3782</x:v>
      </x:c>
      <x:c r="C7384" s="0" t="s">
        <x:v>21</x:v>
      </x:c>
      <x:c r="D7384" s="0" t="s">
        <x:v>22</x:v>
      </x:c>
      <x:c r="E7384" s="0" t="s">
        <x:v>35</x:v>
      </x:c>
      <x:c r="F7384" s="0" t="s">
        <x:v>20</x:v>
      </x:c>
      <x:c r="G7384" s="0" t="n">
        <x:v>173</x:v>
      </x:c>
      <x:c r="H7384" s="4" t="n">
        <x:v>50.4</x:v>
      </x:c>
      <x:c r="I7384" s="4" t="n">
        <x:v>173</x:v>
      </x:c>
      <x:c r="J7384" s="4" t="n">
        <x:v>0.291</x:v>
      </x:c>
      <x:c r="K7384" s="4">
        <x:f>I7384*J7384</x:f>
      </x:c>
      <x:c r="L7384" s="4" t="n">
        <x:v>210.67</x:v>
      </x:c>
      <x:c r="M7384" s="5">
        <x:f>J7384/2.057*100</x:f>
      </x:c>
      <x:c r="N7384" s="6">
        <x:f>M7384*L7384/100</x:f>
      </x:c>
      <x:c r="O7384" s="6">
        <x:f>H7384-N7384</x:f>
      </x:c>
    </x:row>
    <x:row r="7385" spans="1:25">
      <x:c r="A7385" s="0" t="s">
        <x:v>52</x:v>
      </x:c>
      <x:c r="B7385" s="0" t="n">
        <x:v>3782</x:v>
      </x:c>
      <x:c r="C7385" s="0" t="s">
        <x:v>21</x:v>
      </x:c>
      <x:c r="D7385" s="0" t="s">
        <x:v>33</x:v>
      </x:c>
      <x:c r="E7385" s="0" t="s">
        <x:v>34</x:v>
      </x:c>
      <x:c r="F7385" s="0" t="s">
        <x:v>20</x:v>
      </x:c>
      <x:c r="G7385" s="0" t="n">
        <x:v>173</x:v>
      </x:c>
      <x:c r="H7385" s="4" t="n">
        <x:v>46.018</x:v>
      </x:c>
      <x:c r="I7385" s="4" t="n">
        <x:v>173</x:v>
      </x:c>
      <x:c r="J7385" s="4" t="n">
        <x:v>0.266</x:v>
      </x:c>
      <x:c r="K7385" s="4">
        <x:f>I7385*J7385</x:f>
      </x:c>
      <x:c r="L7385" s="4" t="n">
        <x:v>210.67</x:v>
      </x:c>
      <x:c r="M7385" s="5">
        <x:f>J7385/2.057*100</x:f>
      </x:c>
      <x:c r="N7385" s="6">
        <x:f>M7385*L7385/100</x:f>
      </x:c>
      <x:c r="O7385" s="6">
        <x:f>H7385-N7385</x:f>
      </x:c>
    </x:row>
    <x:row r="7386" spans="1:25">
      <x:c r="A7386" s="0" t="s">
        <x:v>52</x:v>
      </x:c>
      <x:c r="B7386" s="0" t="n">
        <x:v>3782</x:v>
      </x:c>
      <x:c r="C7386" s="0" t="s">
        <x:v>21</x:v>
      </x:c>
      <x:c r="D7386" s="0" t="s">
        <x:v>33</x:v>
      </x:c>
      <x:c r="E7386" s="0" t="s">
        <x:v>34</x:v>
      </x:c>
      <x:c r="F7386" s="0" t="s">
        <x:v>26</x:v>
      </x:c>
      <x:c r="G7386" s="0" t="n">
        <x:v>173</x:v>
      </x:c>
      <x:c r="H7386" s="4" t="n">
        <x:v>13.499</x:v>
      </x:c>
      <x:c r="I7386" s="4" t="n">
        <x:v>173</x:v>
      </x:c>
      <x:c r="J7386" s="4" t="n">
        <x:v>0.078</x:v>
      </x:c>
      <x:c r="K7386" s="4">
        <x:f>I7386*J7386</x:f>
      </x:c>
      <x:c r="L7386" s="4" t="n">
        <x:v>210.67</x:v>
      </x:c>
      <x:c r="M7386" s="5">
        <x:f>J7386/2.057*100</x:f>
      </x:c>
      <x:c r="N7386" s="6">
        <x:f>M7386*L7386/100</x:f>
      </x:c>
      <x:c r="O7386" s="6">
        <x:f>H7386-N7386</x:f>
      </x:c>
    </x:row>
    <x:row r="7387" spans="1:25">
      <x:c r="A7387" s="0" t="s">
        <x:v>52</x:v>
      </x:c>
      <x:c r="B7387" s="0" t="n">
        <x:v>3782</x:v>
      </x:c>
      <x:c r="C7387" s="0" t="s">
        <x:v>21</x:v>
      </x:c>
      <x:c r="D7387" s="0" t="s">
        <x:v>36</x:v>
      </x:c>
      <x:c r="E7387" s="0" t="s">
        <x:v>37</x:v>
      </x:c>
      <x:c r="F7387" s="0" t="s">
        <x:v>26</x:v>
      </x:c>
      <x:c r="G7387" s="0" t="n">
        <x:v>173</x:v>
      </x:c>
      <x:c r="H7387" s="4" t="n">
        <x:v>72.66</x:v>
      </x:c>
      <x:c r="I7387" s="4" t="n">
        <x:v>173</x:v>
      </x:c>
      <x:c r="J7387" s="4" t="n">
        <x:v>0.42</x:v>
      </x:c>
      <x:c r="K7387" s="4">
        <x:f>I7387*J7387</x:f>
      </x:c>
      <x:c r="L7387" s="4" t="n">
        <x:v>210.67</x:v>
      </x:c>
      <x:c r="M7387" s="5">
        <x:f>J7387/2.057*100</x:f>
      </x:c>
      <x:c r="N7387" s="6">
        <x:f>M7387*L7387/100</x:f>
      </x:c>
      <x:c r="O7387" s="6">
        <x:f>H7387-N7387</x:f>
      </x:c>
    </x:row>
    <x:row r="7388" spans="1:25">
      <x:c r="A7388" s="0" t="s">
        <x:v>52</x:v>
      </x:c>
      <x:c r="B7388" s="0" t="n">
        <x:v>3782</x:v>
      </x:c>
      <x:c r="C7388" s="0" t="s">
        <x:v>21</x:v>
      </x:c>
      <x:c r="D7388" s="0" t="s">
        <x:v>36</x:v>
      </x:c>
      <x:c r="E7388" s="0" t="s">
        <x:v>38</x:v>
      </x:c>
      <x:c r="F7388" s="0" t="s">
        <x:v>26</x:v>
      </x:c>
      <x:c r="G7388" s="0" t="n">
        <x:v>173</x:v>
      </x:c>
      <x:c r="H7388" s="4" t="n">
        <x:v>72.661</x:v>
      </x:c>
      <x:c r="I7388" s="4" t="n">
        <x:v>173</x:v>
      </x:c>
      <x:c r="J7388" s="4" t="n">
        <x:v>0.42</x:v>
      </x:c>
      <x:c r="K7388" s="4">
        <x:f>I7388*J7388</x:f>
      </x:c>
      <x:c r="L7388" s="4" t="n">
        <x:v>210.67</x:v>
      </x:c>
      <x:c r="M7388" s="5">
        <x:f>J7388/2.057*100</x:f>
      </x:c>
      <x:c r="N7388" s="6">
        <x:f>M7388*L7388/100</x:f>
      </x:c>
      <x:c r="O7388" s="6">
        <x:f>H7388-N7388</x:f>
      </x:c>
    </x:row>
    <x:row r="7389" spans="1:25">
      <x:c r="A7389" s="0" t="s">
        <x:v>119</x:v>
      </x:c>
      <x:c r="B7389" s="0" t="n">
        <x:v>3783</x:v>
      </x:c>
      <x:c r="C7389" s="0" t="s">
        <x:v>21</x:v>
      </x:c>
      <x:c r="D7389" s="0" t="s">
        <x:v>22</x:v>
      </x:c>
      <x:c r="E7389" s="0" t="s">
        <x:v>35</x:v>
      </x:c>
      <x:c r="F7389" s="0" t="s">
        <x:v>20</x:v>
      </x:c>
      <x:c r="G7389" s="0" t="n">
        <x:v>173</x:v>
      </x:c>
      <x:c r="H7389" s="4" t="n">
        <x:v>50.4</x:v>
      </x:c>
      <x:c r="I7389" s="4" t="n">
        <x:v>173</x:v>
      </x:c>
      <x:c r="J7389" s="4" t="n">
        <x:v>0.291</x:v>
      </x:c>
      <x:c r="K7389" s="4">
        <x:f>I7389*J7389</x:f>
      </x:c>
      <x:c r="L7389" s="4" t="n">
        <x:v>237.817</x:v>
      </x:c>
      <x:c r="M7389" s="5">
        <x:f>J7389/1.766*100</x:f>
      </x:c>
      <x:c r="N7389" s="6">
        <x:f>M7389*L7389/100</x:f>
      </x:c>
      <x:c r="O7389" s="6">
        <x:f>H7389-N7389</x:f>
      </x:c>
    </x:row>
    <x:row r="7390" spans="1:25">
      <x:c r="A7390" s="0" t="s">
        <x:v>119</x:v>
      </x:c>
      <x:c r="B7390" s="0" t="n">
        <x:v>3783</x:v>
      </x:c>
      <x:c r="C7390" s="0" t="s">
        <x:v>21</x:v>
      </x:c>
      <x:c r="D7390" s="0" t="s">
        <x:v>22</x:v>
      </x:c>
      <x:c r="E7390" s="0" t="s">
        <x:v>35</x:v>
      </x:c>
      <x:c r="F7390" s="0" t="s">
        <x:v>20</x:v>
      </x:c>
      <x:c r="G7390" s="0" t="n">
        <x:v>173</x:v>
      </x:c>
      <x:c r="H7390" s="4" t="n">
        <x:v>50.4</x:v>
      </x:c>
      <x:c r="I7390" s="4" t="n">
        <x:v>173</x:v>
      </x:c>
      <x:c r="J7390" s="4" t="n">
        <x:v>0.291</x:v>
      </x:c>
      <x:c r="K7390" s="4">
        <x:f>I7390*J7390</x:f>
      </x:c>
      <x:c r="L7390" s="4" t="n">
        <x:v>237.817</x:v>
      </x:c>
      <x:c r="M7390" s="5">
        <x:f>J7390/1.766*100</x:f>
      </x:c>
      <x:c r="N7390" s="6">
        <x:f>M7390*L7390/100</x:f>
      </x:c>
      <x:c r="O7390" s="6">
        <x:f>H7390-N7390</x:f>
      </x:c>
    </x:row>
    <x:row r="7391" spans="1:25">
      <x:c r="A7391" s="0" t="s">
        <x:v>119</x:v>
      </x:c>
      <x:c r="B7391" s="0" t="n">
        <x:v>3783</x:v>
      </x:c>
      <x:c r="C7391" s="0" t="s">
        <x:v>21</x:v>
      </x:c>
      <x:c r="D7391" s="0" t="s">
        <x:v>33</x:v>
      </x:c>
      <x:c r="E7391" s="0" t="s">
        <x:v>34</x:v>
      </x:c>
      <x:c r="F7391" s="0" t="s">
        <x:v>20</x:v>
      </x:c>
      <x:c r="G7391" s="0" t="n">
        <x:v>173</x:v>
      </x:c>
      <x:c r="H7391" s="4" t="n">
        <x:v>46.018</x:v>
      </x:c>
      <x:c r="I7391" s="4" t="n">
        <x:v>173</x:v>
      </x:c>
      <x:c r="J7391" s="4" t="n">
        <x:v>0.266</x:v>
      </x:c>
      <x:c r="K7391" s="4">
        <x:f>I7391*J7391</x:f>
      </x:c>
      <x:c r="L7391" s="4" t="n">
        <x:v>237.817</x:v>
      </x:c>
      <x:c r="M7391" s="5">
        <x:f>J7391/1.766*100</x:f>
      </x:c>
      <x:c r="N7391" s="6">
        <x:f>M7391*L7391/100</x:f>
      </x:c>
      <x:c r="O7391" s="6">
        <x:f>H7391-N7391</x:f>
      </x:c>
    </x:row>
    <x:row r="7392" spans="1:25">
      <x:c r="A7392" s="0" t="s">
        <x:v>119</x:v>
      </x:c>
      <x:c r="B7392" s="0" t="n">
        <x:v>3783</x:v>
      </x:c>
      <x:c r="C7392" s="0" t="s">
        <x:v>21</x:v>
      </x:c>
      <x:c r="D7392" s="0" t="s">
        <x:v>33</x:v>
      </x:c>
      <x:c r="E7392" s="0" t="s">
        <x:v>34</x:v>
      </x:c>
      <x:c r="F7392" s="0" t="s">
        <x:v>26</x:v>
      </x:c>
      <x:c r="G7392" s="0" t="n">
        <x:v>173</x:v>
      </x:c>
      <x:c r="H7392" s="4" t="n">
        <x:v>13.497</x:v>
      </x:c>
      <x:c r="I7392" s="4" t="n">
        <x:v>173</x:v>
      </x:c>
      <x:c r="J7392" s="4" t="n">
        <x:v>0.078</x:v>
      </x:c>
      <x:c r="K7392" s="4">
        <x:f>I7392*J7392</x:f>
      </x:c>
      <x:c r="L7392" s="4" t="n">
        <x:v>237.817</x:v>
      </x:c>
      <x:c r="M7392" s="5">
        <x:f>J7392/1.766*100</x:f>
      </x:c>
      <x:c r="N7392" s="6">
        <x:f>M7392*L7392/100</x:f>
      </x:c>
      <x:c r="O7392" s="6">
        <x:f>H7392-N7392</x:f>
      </x:c>
    </x:row>
    <x:row r="7393" spans="1:25">
      <x:c r="A7393" s="0" t="s">
        <x:v>119</x:v>
      </x:c>
      <x:c r="B7393" s="0" t="n">
        <x:v>3783</x:v>
      </x:c>
      <x:c r="C7393" s="0" t="s">
        <x:v>21</x:v>
      </x:c>
      <x:c r="D7393" s="0" t="s">
        <x:v>36</x:v>
      </x:c>
      <x:c r="E7393" s="0" t="s">
        <x:v>37</x:v>
      </x:c>
      <x:c r="F7393" s="0" t="s">
        <x:v>26</x:v>
      </x:c>
      <x:c r="G7393" s="0" t="n">
        <x:v>173</x:v>
      </x:c>
      <x:c r="H7393" s="4" t="n">
        <x:v>72.66</x:v>
      </x:c>
      <x:c r="I7393" s="4" t="n">
        <x:v>173</x:v>
      </x:c>
      <x:c r="J7393" s="4" t="n">
        <x:v>0.42</x:v>
      </x:c>
      <x:c r="K7393" s="4">
        <x:f>I7393*J7393</x:f>
      </x:c>
      <x:c r="L7393" s="4" t="n">
        <x:v>237.817</x:v>
      </x:c>
      <x:c r="M7393" s="5">
        <x:f>J7393/1.766*100</x:f>
      </x:c>
      <x:c r="N7393" s="6">
        <x:f>M7393*L7393/100</x:f>
      </x:c>
      <x:c r="O7393" s="6">
        <x:f>H7393-N7393</x:f>
      </x:c>
    </x:row>
    <x:row r="7394" spans="1:25">
      <x:c r="A7394" s="0" t="s">
        <x:v>119</x:v>
      </x:c>
      <x:c r="B7394" s="0" t="n">
        <x:v>3783</x:v>
      </x:c>
      <x:c r="C7394" s="0" t="s">
        <x:v>21</x:v>
      </x:c>
      <x:c r="D7394" s="0" t="s">
        <x:v>36</x:v>
      </x:c>
      <x:c r="E7394" s="0" t="s">
        <x:v>38</x:v>
      </x:c>
      <x:c r="F7394" s="0" t="s">
        <x:v>26</x:v>
      </x:c>
      <x:c r="G7394" s="0" t="n">
        <x:v>173</x:v>
      </x:c>
      <x:c r="H7394" s="4" t="n">
        <x:v>72.66</x:v>
      </x:c>
      <x:c r="I7394" s="4" t="n">
        <x:v>173</x:v>
      </x:c>
      <x:c r="J7394" s="4" t="n">
        <x:v>0.42</x:v>
      </x:c>
      <x:c r="K7394" s="4">
        <x:f>I7394*J7394</x:f>
      </x:c>
      <x:c r="L7394" s="4" t="n">
        <x:v>237.817</x:v>
      </x:c>
      <x:c r="M7394" s="5">
        <x:f>J7394/1.766*100</x:f>
      </x:c>
      <x:c r="N7394" s="6">
        <x:f>M7394*L7394/100</x:f>
      </x:c>
      <x:c r="O7394" s="6">
        <x:f>H7394-N7394</x:f>
      </x:c>
    </x:row>
    <x:row r="7395" spans="1:25">
      <x:c r="A7395" s="0" t="s">
        <x:v>109</x:v>
      </x:c>
      <x:c r="B7395" s="0" t="n">
        <x:v>3784</x:v>
      </x:c>
      <x:c r="C7395" s="0" t="s">
        <x:v>21</x:v>
      </x:c>
      <x:c r="D7395" s="0" t="s">
        <x:v>22</x:v>
      </x:c>
      <x:c r="E7395" s="0" t="s">
        <x:v>35</x:v>
      </x:c>
      <x:c r="F7395" s="0" t="s">
        <x:v>20</x:v>
      </x:c>
      <x:c r="G7395" s="0" t="n">
        <x:v>173</x:v>
      </x:c>
      <x:c r="H7395" s="4" t="n">
        <x:v>50.4</x:v>
      </x:c>
      <x:c r="I7395" s="4" t="n">
        <x:v>173</x:v>
      </x:c>
      <x:c r="J7395" s="4" t="n">
        <x:v>0.291</x:v>
      </x:c>
      <x:c r="K7395" s="4">
        <x:f>I7395*J7395</x:f>
      </x:c>
      <x:c r="L7395" s="4" t="n">
        <x:v>206.65</x:v>
      </x:c>
      <x:c r="M7395" s="5">
        <x:f>J7395/2.057*100</x:f>
      </x:c>
      <x:c r="N7395" s="6">
        <x:f>M7395*L7395/100</x:f>
      </x:c>
      <x:c r="O7395" s="6">
        <x:f>H7395-N7395</x:f>
      </x:c>
    </x:row>
    <x:row r="7396" spans="1:25">
      <x:c r="A7396" s="0" t="s">
        <x:v>109</x:v>
      </x:c>
      <x:c r="B7396" s="0" t="n">
        <x:v>3784</x:v>
      </x:c>
      <x:c r="C7396" s="0" t="s">
        <x:v>21</x:v>
      </x:c>
      <x:c r="D7396" s="0" t="s">
        <x:v>22</x:v>
      </x:c>
      <x:c r="E7396" s="0" t="s">
        <x:v>35</x:v>
      </x:c>
      <x:c r="F7396" s="0" t="s">
        <x:v>20</x:v>
      </x:c>
      <x:c r="G7396" s="0" t="n">
        <x:v>173</x:v>
      </x:c>
      <x:c r="H7396" s="4" t="n">
        <x:v>50.4</x:v>
      </x:c>
      <x:c r="I7396" s="4" t="n">
        <x:v>173</x:v>
      </x:c>
      <x:c r="J7396" s="4" t="n">
        <x:v>0.291</x:v>
      </x:c>
      <x:c r="K7396" s="4">
        <x:f>I7396*J7396</x:f>
      </x:c>
      <x:c r="L7396" s="4" t="n">
        <x:v>206.65</x:v>
      </x:c>
      <x:c r="M7396" s="5">
        <x:f>J7396/2.057*100</x:f>
      </x:c>
      <x:c r="N7396" s="6">
        <x:f>M7396*L7396/100</x:f>
      </x:c>
      <x:c r="O7396" s="6">
        <x:f>H7396-N7396</x:f>
      </x:c>
    </x:row>
    <x:row r="7397" spans="1:25">
      <x:c r="A7397" s="0" t="s">
        <x:v>109</x:v>
      </x:c>
      <x:c r="B7397" s="0" t="n">
        <x:v>3784</x:v>
      </x:c>
      <x:c r="C7397" s="0" t="s">
        <x:v>21</x:v>
      </x:c>
      <x:c r="D7397" s="0" t="s">
        <x:v>22</x:v>
      </x:c>
      <x:c r="E7397" s="0" t="s">
        <x:v>35</x:v>
      </x:c>
      <x:c r="F7397" s="0" t="s">
        <x:v>20</x:v>
      </x:c>
      <x:c r="G7397" s="0" t="n">
        <x:v>173</x:v>
      </x:c>
      <x:c r="H7397" s="4" t="n">
        <x:v>50.4</x:v>
      </x:c>
      <x:c r="I7397" s="4" t="n">
        <x:v>173</x:v>
      </x:c>
      <x:c r="J7397" s="4" t="n">
        <x:v>0.291</x:v>
      </x:c>
      <x:c r="K7397" s="4">
        <x:f>I7397*J7397</x:f>
      </x:c>
      <x:c r="L7397" s="4" t="n">
        <x:v>206.65</x:v>
      </x:c>
      <x:c r="M7397" s="5">
        <x:f>J7397/2.057*100</x:f>
      </x:c>
      <x:c r="N7397" s="6">
        <x:f>M7397*L7397/100</x:f>
      </x:c>
      <x:c r="O7397" s="6">
        <x:f>H7397-N7397</x:f>
      </x:c>
    </x:row>
    <x:row r="7398" spans="1:25">
      <x:c r="A7398" s="0" t="s">
        <x:v>109</x:v>
      </x:c>
      <x:c r="B7398" s="0" t="n">
        <x:v>3784</x:v>
      </x:c>
      <x:c r="C7398" s="0" t="s">
        <x:v>21</x:v>
      </x:c>
      <x:c r="D7398" s="0" t="s">
        <x:v>33</x:v>
      </x:c>
      <x:c r="E7398" s="0" t="s">
        <x:v>34</x:v>
      </x:c>
      <x:c r="F7398" s="0" t="s">
        <x:v>20</x:v>
      </x:c>
      <x:c r="G7398" s="0" t="n">
        <x:v>173</x:v>
      </x:c>
      <x:c r="H7398" s="4" t="n">
        <x:v>46.018</x:v>
      </x:c>
      <x:c r="I7398" s="4" t="n">
        <x:v>173</x:v>
      </x:c>
      <x:c r="J7398" s="4" t="n">
        <x:v>0.266</x:v>
      </x:c>
      <x:c r="K7398" s="4">
        <x:f>I7398*J7398</x:f>
      </x:c>
      <x:c r="L7398" s="4" t="n">
        <x:v>206.65</x:v>
      </x:c>
      <x:c r="M7398" s="5">
        <x:f>J7398/2.057*100</x:f>
      </x:c>
      <x:c r="N7398" s="6">
        <x:f>M7398*L7398/100</x:f>
      </x:c>
      <x:c r="O7398" s="6">
        <x:f>H7398-N7398</x:f>
      </x:c>
    </x:row>
    <x:row r="7399" spans="1:25">
      <x:c r="A7399" s="0" t="s">
        <x:v>109</x:v>
      </x:c>
      <x:c r="B7399" s="0" t="n">
        <x:v>3784</x:v>
      </x:c>
      <x:c r="C7399" s="0" t="s">
        <x:v>21</x:v>
      </x:c>
      <x:c r="D7399" s="0" t="s">
        <x:v>33</x:v>
      </x:c>
      <x:c r="E7399" s="0" t="s">
        <x:v>34</x:v>
      </x:c>
      <x:c r="F7399" s="0" t="s">
        <x:v>26</x:v>
      </x:c>
      <x:c r="G7399" s="0" t="n">
        <x:v>173</x:v>
      </x:c>
      <x:c r="H7399" s="4" t="n">
        <x:v>13.5</x:v>
      </x:c>
      <x:c r="I7399" s="4" t="n">
        <x:v>173</x:v>
      </x:c>
      <x:c r="J7399" s="4" t="n">
        <x:v>0.078</x:v>
      </x:c>
      <x:c r="K7399" s="4">
        <x:f>I7399*J7399</x:f>
      </x:c>
      <x:c r="L7399" s="4" t="n">
        <x:v>206.65</x:v>
      </x:c>
      <x:c r="M7399" s="5">
        <x:f>J7399/2.057*100</x:f>
      </x:c>
      <x:c r="N7399" s="6">
        <x:f>M7399*L7399/100</x:f>
      </x:c>
      <x:c r="O7399" s="6">
        <x:f>H7399-N7399</x:f>
      </x:c>
    </x:row>
    <x:row r="7400" spans="1:25">
      <x:c r="A7400" s="0" t="s">
        <x:v>109</x:v>
      </x:c>
      <x:c r="B7400" s="0" t="n">
        <x:v>3784</x:v>
      </x:c>
      <x:c r="C7400" s="0" t="s">
        <x:v>21</x:v>
      </x:c>
      <x:c r="D7400" s="0" t="s">
        <x:v>36</x:v>
      </x:c>
      <x:c r="E7400" s="0" t="s">
        <x:v>37</x:v>
      </x:c>
      <x:c r="F7400" s="0" t="s">
        <x:v>26</x:v>
      </x:c>
      <x:c r="G7400" s="0" t="n">
        <x:v>173</x:v>
      </x:c>
      <x:c r="H7400" s="4" t="n">
        <x:v>72.66</x:v>
      </x:c>
      <x:c r="I7400" s="4" t="n">
        <x:v>173</x:v>
      </x:c>
      <x:c r="J7400" s="4" t="n">
        <x:v>0.42</x:v>
      </x:c>
      <x:c r="K7400" s="4">
        <x:f>I7400*J7400</x:f>
      </x:c>
      <x:c r="L7400" s="4" t="n">
        <x:v>206.65</x:v>
      </x:c>
      <x:c r="M7400" s="5">
        <x:f>J7400/2.057*100</x:f>
      </x:c>
      <x:c r="N7400" s="6">
        <x:f>M7400*L7400/100</x:f>
      </x:c>
      <x:c r="O7400" s="6">
        <x:f>H7400-N7400</x:f>
      </x:c>
    </x:row>
    <x:row r="7401" spans="1:25">
      <x:c r="A7401" s="0" t="s">
        <x:v>109</x:v>
      </x:c>
      <x:c r="B7401" s="0" t="n">
        <x:v>3784</x:v>
      </x:c>
      <x:c r="C7401" s="0" t="s">
        <x:v>21</x:v>
      </x:c>
      <x:c r="D7401" s="0" t="s">
        <x:v>36</x:v>
      </x:c>
      <x:c r="E7401" s="0" t="s">
        <x:v>38</x:v>
      </x:c>
      <x:c r="F7401" s="0" t="s">
        <x:v>26</x:v>
      </x:c>
      <x:c r="G7401" s="0" t="n">
        <x:v>173</x:v>
      </x:c>
      <x:c r="H7401" s="4" t="n">
        <x:v>72.665</x:v>
      </x:c>
      <x:c r="I7401" s="4" t="n">
        <x:v>173</x:v>
      </x:c>
      <x:c r="J7401" s="4" t="n">
        <x:v>0.42</x:v>
      </x:c>
      <x:c r="K7401" s="4">
        <x:f>I7401*J7401</x:f>
      </x:c>
      <x:c r="L7401" s="4" t="n">
        <x:v>206.65</x:v>
      </x:c>
      <x:c r="M7401" s="5">
        <x:f>J7401/2.057*100</x:f>
      </x:c>
      <x:c r="N7401" s="6">
        <x:f>M7401*L7401/100</x:f>
      </x:c>
      <x:c r="O7401" s="6">
        <x:f>H7401-N7401</x:f>
      </x:c>
    </x:row>
    <x:row r="7402" spans="1:25">
      <x:c r="A7402" s="0" t="s">
        <x:v>117</x:v>
      </x:c>
      <x:c r="B7402" s="0" t="n">
        <x:v>3785</x:v>
      </x:c>
      <x:c r="C7402" s="0" t="s">
        <x:v>21</x:v>
      </x:c>
      <x:c r="D7402" s="0" t="s">
        <x:v>22</x:v>
      </x:c>
      <x:c r="E7402" s="0" t="s">
        <x:v>35</x:v>
      </x:c>
      <x:c r="F7402" s="0" t="s">
        <x:v>20</x:v>
      </x:c>
      <x:c r="G7402" s="0" t="n">
        <x:v>173</x:v>
      </x:c>
      <x:c r="H7402" s="4" t="n">
        <x:v>50.4</x:v>
      </x:c>
      <x:c r="I7402" s="4" t="n">
        <x:v>173</x:v>
      </x:c>
      <x:c r="J7402" s="4" t="n">
        <x:v>0.291</x:v>
      </x:c>
      <x:c r="K7402" s="4">
        <x:f>I7402*J7402</x:f>
      </x:c>
      <x:c r="L7402" s="4" t="n">
        <x:v>220.898</x:v>
      </x:c>
      <x:c r="M7402" s="5">
        <x:f>J7402/2.057*100</x:f>
      </x:c>
      <x:c r="N7402" s="6">
        <x:f>M7402*L7402/100</x:f>
      </x:c>
      <x:c r="O7402" s="6">
        <x:f>H7402-N7402</x:f>
      </x:c>
    </x:row>
    <x:row r="7403" spans="1:25">
      <x:c r="A7403" s="0" t="s">
        <x:v>117</x:v>
      </x:c>
      <x:c r="B7403" s="0" t="n">
        <x:v>3785</x:v>
      </x:c>
      <x:c r="C7403" s="0" t="s">
        <x:v>21</x:v>
      </x:c>
      <x:c r="D7403" s="0" t="s">
        <x:v>33</x:v>
      </x:c>
      <x:c r="E7403" s="0" t="s">
        <x:v>34</x:v>
      </x:c>
      <x:c r="F7403" s="0" t="s">
        <x:v>20</x:v>
      </x:c>
      <x:c r="G7403" s="0" t="n">
        <x:v>173</x:v>
      </x:c>
      <x:c r="H7403" s="4" t="n">
        <x:v>46.018</x:v>
      </x:c>
      <x:c r="I7403" s="4" t="n">
        <x:v>173</x:v>
      </x:c>
      <x:c r="J7403" s="4" t="n">
        <x:v>0.266</x:v>
      </x:c>
      <x:c r="K7403" s="4">
        <x:f>I7403*J7403</x:f>
      </x:c>
      <x:c r="L7403" s="4" t="n">
        <x:v>220.898</x:v>
      </x:c>
      <x:c r="M7403" s="5">
        <x:f>J7403/2.057*100</x:f>
      </x:c>
      <x:c r="N7403" s="6">
        <x:f>M7403*L7403/100</x:f>
      </x:c>
      <x:c r="O7403" s="6">
        <x:f>H7403-N7403</x:f>
      </x:c>
    </x:row>
    <x:row r="7404" spans="1:25">
      <x:c r="A7404" s="0" t="s">
        <x:v>117</x:v>
      </x:c>
      <x:c r="B7404" s="0" t="n">
        <x:v>3785</x:v>
      </x:c>
      <x:c r="C7404" s="0" t="s">
        <x:v>21</x:v>
      </x:c>
      <x:c r="D7404" s="0" t="s">
        <x:v>22</x:v>
      </x:c>
      <x:c r="E7404" s="0" t="s">
        <x:v>35</x:v>
      </x:c>
      <x:c r="F7404" s="0" t="s">
        <x:v>20</x:v>
      </x:c>
      <x:c r="G7404" s="0" t="n">
        <x:v>173</x:v>
      </x:c>
      <x:c r="H7404" s="4" t="n">
        <x:v>50.4</x:v>
      </x:c>
      <x:c r="I7404" s="4" t="n">
        <x:v>173</x:v>
      </x:c>
      <x:c r="J7404" s="4" t="n">
        <x:v>0.291</x:v>
      </x:c>
      <x:c r="K7404" s="4">
        <x:f>I7404*J7404</x:f>
      </x:c>
      <x:c r="L7404" s="4" t="n">
        <x:v>220.898</x:v>
      </x:c>
      <x:c r="M7404" s="5">
        <x:f>J7404/2.057*100</x:f>
      </x:c>
      <x:c r="N7404" s="6">
        <x:f>M7404*L7404/100</x:f>
      </x:c>
      <x:c r="O7404" s="6">
        <x:f>H7404-N7404</x:f>
      </x:c>
    </x:row>
    <x:row r="7405" spans="1:25">
      <x:c r="A7405" s="0" t="s">
        <x:v>117</x:v>
      </x:c>
      <x:c r="B7405" s="0" t="n">
        <x:v>3785</x:v>
      </x:c>
      <x:c r="C7405" s="0" t="s">
        <x:v>21</x:v>
      </x:c>
      <x:c r="D7405" s="0" t="s">
        <x:v>22</x:v>
      </x:c>
      <x:c r="E7405" s="0" t="s">
        <x:v>35</x:v>
      </x:c>
      <x:c r="F7405" s="0" t="s">
        <x:v>20</x:v>
      </x:c>
      <x:c r="G7405" s="0" t="n">
        <x:v>173</x:v>
      </x:c>
      <x:c r="H7405" s="4" t="n">
        <x:v>50.4</x:v>
      </x:c>
      <x:c r="I7405" s="4" t="n">
        <x:v>173</x:v>
      </x:c>
      <x:c r="J7405" s="4" t="n">
        <x:v>0.291</x:v>
      </x:c>
      <x:c r="K7405" s="4">
        <x:f>I7405*J7405</x:f>
      </x:c>
      <x:c r="L7405" s="4" t="n">
        <x:v>220.898</x:v>
      </x:c>
      <x:c r="M7405" s="5">
        <x:f>J7405/2.057*100</x:f>
      </x:c>
      <x:c r="N7405" s="6">
        <x:f>M7405*L7405/100</x:f>
      </x:c>
      <x:c r="O7405" s="6">
        <x:f>H7405-N7405</x:f>
      </x:c>
    </x:row>
    <x:row r="7406" spans="1:25">
      <x:c r="A7406" s="0" t="s">
        <x:v>117</x:v>
      </x:c>
      <x:c r="B7406" s="0" t="n">
        <x:v>3785</x:v>
      </x:c>
      <x:c r="C7406" s="0" t="s">
        <x:v>21</x:v>
      </x:c>
      <x:c r="D7406" s="0" t="s">
        <x:v>33</x:v>
      </x:c>
      <x:c r="E7406" s="0" t="s">
        <x:v>34</x:v>
      </x:c>
      <x:c r="F7406" s="0" t="s">
        <x:v>26</x:v>
      </x:c>
      <x:c r="G7406" s="0" t="n">
        <x:v>173</x:v>
      </x:c>
      <x:c r="H7406" s="4" t="n">
        <x:v>13.495</x:v>
      </x:c>
      <x:c r="I7406" s="4" t="n">
        <x:v>173</x:v>
      </x:c>
      <x:c r="J7406" s="4" t="n">
        <x:v>0.078</x:v>
      </x:c>
      <x:c r="K7406" s="4">
        <x:f>I7406*J7406</x:f>
      </x:c>
      <x:c r="L7406" s="4" t="n">
        <x:v>220.898</x:v>
      </x:c>
      <x:c r="M7406" s="5">
        <x:f>J7406/2.057*100</x:f>
      </x:c>
      <x:c r="N7406" s="6">
        <x:f>M7406*L7406/100</x:f>
      </x:c>
      <x:c r="O7406" s="6">
        <x:f>H7406-N7406</x:f>
      </x:c>
    </x:row>
    <x:row r="7407" spans="1:25">
      <x:c r="A7407" s="0" t="s">
        <x:v>117</x:v>
      </x:c>
      <x:c r="B7407" s="0" t="n">
        <x:v>3785</x:v>
      </x:c>
      <x:c r="C7407" s="0" t="s">
        <x:v>21</x:v>
      </x:c>
      <x:c r="D7407" s="0" t="s">
        <x:v>36</x:v>
      </x:c>
      <x:c r="E7407" s="0" t="s">
        <x:v>37</x:v>
      </x:c>
      <x:c r="F7407" s="0" t="s">
        <x:v>26</x:v>
      </x:c>
      <x:c r="G7407" s="0" t="n">
        <x:v>173</x:v>
      </x:c>
      <x:c r="H7407" s="4" t="n">
        <x:v>72.66</x:v>
      </x:c>
      <x:c r="I7407" s="4" t="n">
        <x:v>173</x:v>
      </x:c>
      <x:c r="J7407" s="4" t="n">
        <x:v>0.42</x:v>
      </x:c>
      <x:c r="K7407" s="4">
        <x:f>I7407*J7407</x:f>
      </x:c>
      <x:c r="L7407" s="4" t="n">
        <x:v>220.898</x:v>
      </x:c>
      <x:c r="M7407" s="5">
        <x:f>J7407/2.057*100</x:f>
      </x:c>
      <x:c r="N7407" s="6">
        <x:f>M7407*L7407/100</x:f>
      </x:c>
      <x:c r="O7407" s="6">
        <x:f>H7407-N7407</x:f>
      </x:c>
    </x:row>
    <x:row r="7408" spans="1:25">
      <x:c r="A7408" s="0" t="s">
        <x:v>117</x:v>
      </x:c>
      <x:c r="B7408" s="0" t="n">
        <x:v>3785</x:v>
      </x:c>
      <x:c r="C7408" s="0" t="s">
        <x:v>21</x:v>
      </x:c>
      <x:c r="D7408" s="0" t="s">
        <x:v>36</x:v>
      </x:c>
      <x:c r="E7408" s="0" t="s">
        <x:v>38</x:v>
      </x:c>
      <x:c r="F7408" s="0" t="s">
        <x:v>26</x:v>
      </x:c>
      <x:c r="G7408" s="0" t="n">
        <x:v>173</x:v>
      </x:c>
      <x:c r="H7408" s="4" t="n">
        <x:v>72.66</x:v>
      </x:c>
      <x:c r="I7408" s="4" t="n">
        <x:v>173</x:v>
      </x:c>
      <x:c r="J7408" s="4" t="n">
        <x:v>0.42</x:v>
      </x:c>
      <x:c r="K7408" s="4">
        <x:f>I7408*J7408</x:f>
      </x:c>
      <x:c r="L7408" s="4" t="n">
        <x:v>220.898</x:v>
      </x:c>
      <x:c r="M7408" s="5">
        <x:f>J7408/2.057*100</x:f>
      </x:c>
      <x:c r="N7408" s="6">
        <x:f>M7408*L7408/100</x:f>
      </x:c>
      <x:c r="O7408" s="6">
        <x:f>H7408-N7408</x:f>
      </x:c>
    </x:row>
    <x:row r="7409" spans="1:25">
      <x:c r="A7409" s="0" t="s">
        <x:v>32</x:v>
      </x:c>
      <x:c r="B7409" s="0" t="n">
        <x:v>3786</x:v>
      </x:c>
      <x:c r="C7409" s="0" t="s">
        <x:v>21</x:v>
      </x:c>
      <x:c r="D7409" s="0" t="s">
        <x:v>22</x:v>
      </x:c>
      <x:c r="E7409" s="0" t="s">
        <x:v>35</x:v>
      </x:c>
      <x:c r="F7409" s="0" t="s">
        <x:v>20</x:v>
      </x:c>
      <x:c r="G7409" s="0" t="n">
        <x:v>173</x:v>
      </x:c>
      <x:c r="H7409" s="4" t="n">
        <x:v>50.4</x:v>
      </x:c>
      <x:c r="I7409" s="4" t="n">
        <x:v>173</x:v>
      </x:c>
      <x:c r="J7409" s="4" t="n">
        <x:v>0.291</x:v>
      </x:c>
      <x:c r="K7409" s="4">
        <x:f>I7409*J7409</x:f>
      </x:c>
      <x:c r="L7409" s="4" t="n">
        <x:v>149.802</x:v>
      </x:c>
      <x:c r="M7409" s="5">
        <x:f>J7409/2.057*100</x:f>
      </x:c>
      <x:c r="N7409" s="6">
        <x:f>M7409*L7409/100</x:f>
      </x:c>
      <x:c r="O7409" s="6">
        <x:f>H7409-N7409</x:f>
      </x:c>
    </x:row>
    <x:row r="7410" spans="1:25">
      <x:c r="A7410" s="0" t="s">
        <x:v>32</x:v>
      </x:c>
      <x:c r="B7410" s="0" t="n">
        <x:v>3786</x:v>
      </x:c>
      <x:c r="C7410" s="0" t="s">
        <x:v>21</x:v>
      </x:c>
      <x:c r="D7410" s="0" t="s">
        <x:v>22</x:v>
      </x:c>
      <x:c r="E7410" s="0" t="s">
        <x:v>35</x:v>
      </x:c>
      <x:c r="F7410" s="0" t="s">
        <x:v>20</x:v>
      </x:c>
      <x:c r="G7410" s="0" t="n">
        <x:v>173</x:v>
      </x:c>
      <x:c r="H7410" s="4" t="n">
        <x:v>50.4</x:v>
      </x:c>
      <x:c r="I7410" s="4" t="n">
        <x:v>173</x:v>
      </x:c>
      <x:c r="J7410" s="4" t="n">
        <x:v>0.291</x:v>
      </x:c>
      <x:c r="K7410" s="4">
        <x:f>I7410*J7410</x:f>
      </x:c>
      <x:c r="L7410" s="4" t="n">
        <x:v>149.802</x:v>
      </x:c>
      <x:c r="M7410" s="5">
        <x:f>J7410/2.057*100</x:f>
      </x:c>
      <x:c r="N7410" s="6">
        <x:f>M7410*L7410/100</x:f>
      </x:c>
      <x:c r="O7410" s="6">
        <x:f>H7410-N7410</x:f>
      </x:c>
    </x:row>
    <x:row r="7411" spans="1:25">
      <x:c r="A7411" s="0" t="s">
        <x:v>32</x:v>
      </x:c>
      <x:c r="B7411" s="0" t="n">
        <x:v>3786</x:v>
      </x:c>
      <x:c r="C7411" s="0" t="s">
        <x:v>21</x:v>
      </x:c>
      <x:c r="D7411" s="0" t="s">
        <x:v>22</x:v>
      </x:c>
      <x:c r="E7411" s="0" t="s">
        <x:v>35</x:v>
      </x:c>
      <x:c r="F7411" s="0" t="s">
        <x:v>20</x:v>
      </x:c>
      <x:c r="G7411" s="0" t="n">
        <x:v>173</x:v>
      </x:c>
      <x:c r="H7411" s="4" t="n">
        <x:v>50.4</x:v>
      </x:c>
      <x:c r="I7411" s="4" t="n">
        <x:v>173</x:v>
      </x:c>
      <x:c r="J7411" s="4" t="n">
        <x:v>0.291</x:v>
      </x:c>
      <x:c r="K7411" s="4">
        <x:f>I7411*J7411</x:f>
      </x:c>
      <x:c r="L7411" s="4" t="n">
        <x:v>149.802</x:v>
      </x:c>
      <x:c r="M7411" s="5">
        <x:f>J7411/2.057*100</x:f>
      </x:c>
      <x:c r="N7411" s="6">
        <x:f>M7411*L7411/100</x:f>
      </x:c>
      <x:c r="O7411" s="6">
        <x:f>H7411-N7411</x:f>
      </x:c>
    </x:row>
    <x:row r="7412" spans="1:25">
      <x:c r="A7412" s="0" t="s">
        <x:v>32</x:v>
      </x:c>
      <x:c r="B7412" s="0" t="n">
        <x:v>3786</x:v>
      </x:c>
      <x:c r="C7412" s="0" t="s">
        <x:v>21</x:v>
      </x:c>
      <x:c r="D7412" s="0" t="s">
        <x:v>33</x:v>
      </x:c>
      <x:c r="E7412" s="0" t="s">
        <x:v>34</x:v>
      </x:c>
      <x:c r="F7412" s="0" t="s">
        <x:v>20</x:v>
      </x:c>
      <x:c r="G7412" s="0" t="n">
        <x:v>173</x:v>
      </x:c>
      <x:c r="H7412" s="4" t="n">
        <x:v>46.018</x:v>
      </x:c>
      <x:c r="I7412" s="4" t="n">
        <x:v>173</x:v>
      </x:c>
      <x:c r="J7412" s="4" t="n">
        <x:v>0.266</x:v>
      </x:c>
      <x:c r="K7412" s="4">
        <x:f>I7412*J7412</x:f>
      </x:c>
      <x:c r="L7412" s="4" t="n">
        <x:v>149.802</x:v>
      </x:c>
      <x:c r="M7412" s="5">
        <x:f>J7412/2.057*100</x:f>
      </x:c>
      <x:c r="N7412" s="6">
        <x:f>M7412*L7412/100</x:f>
      </x:c>
      <x:c r="O7412" s="6">
        <x:f>H7412-N7412</x:f>
      </x:c>
    </x:row>
    <x:row r="7413" spans="1:25">
      <x:c r="A7413" s="0" t="s">
        <x:v>32</x:v>
      </x:c>
      <x:c r="B7413" s="0" t="n">
        <x:v>3786</x:v>
      </x:c>
      <x:c r="C7413" s="0" t="s">
        <x:v>21</x:v>
      </x:c>
      <x:c r="D7413" s="0" t="s">
        <x:v>33</x:v>
      </x:c>
      <x:c r="E7413" s="0" t="s">
        <x:v>34</x:v>
      </x:c>
      <x:c r="F7413" s="0" t="s">
        <x:v>26</x:v>
      </x:c>
      <x:c r="G7413" s="0" t="n">
        <x:v>173</x:v>
      </x:c>
      <x:c r="H7413" s="4" t="n">
        <x:v>13.495</x:v>
      </x:c>
      <x:c r="I7413" s="4" t="n">
        <x:v>173</x:v>
      </x:c>
      <x:c r="J7413" s="4" t="n">
        <x:v>0.078</x:v>
      </x:c>
      <x:c r="K7413" s="4">
        <x:f>I7413*J7413</x:f>
      </x:c>
      <x:c r="L7413" s="4" t="n">
        <x:v>149.802</x:v>
      </x:c>
      <x:c r="M7413" s="5">
        <x:f>J7413/2.057*100</x:f>
      </x:c>
      <x:c r="N7413" s="6">
        <x:f>M7413*L7413/100</x:f>
      </x:c>
      <x:c r="O7413" s="6">
        <x:f>H7413-N7413</x:f>
      </x:c>
    </x:row>
    <x:row r="7414" spans="1:25">
      <x:c r="A7414" s="0" t="s">
        <x:v>32</x:v>
      </x:c>
      <x:c r="B7414" s="0" t="n">
        <x:v>3786</x:v>
      </x:c>
      <x:c r="C7414" s="0" t="s">
        <x:v>21</x:v>
      </x:c>
      <x:c r="D7414" s="0" t="s">
        <x:v>36</x:v>
      </x:c>
      <x:c r="E7414" s="0" t="s">
        <x:v>37</x:v>
      </x:c>
      <x:c r="F7414" s="0" t="s">
        <x:v>26</x:v>
      </x:c>
      <x:c r="G7414" s="0" t="n">
        <x:v>173</x:v>
      </x:c>
      <x:c r="H7414" s="4" t="n">
        <x:v>72.66</x:v>
      </x:c>
      <x:c r="I7414" s="4" t="n">
        <x:v>173</x:v>
      </x:c>
      <x:c r="J7414" s="4" t="n">
        <x:v>0.42</x:v>
      </x:c>
      <x:c r="K7414" s="4">
        <x:f>I7414*J7414</x:f>
      </x:c>
      <x:c r="L7414" s="4" t="n">
        <x:v>149.802</x:v>
      </x:c>
      <x:c r="M7414" s="5">
        <x:f>J7414/2.057*100</x:f>
      </x:c>
      <x:c r="N7414" s="6">
        <x:f>M7414*L7414/100</x:f>
      </x:c>
      <x:c r="O7414" s="6">
        <x:f>H7414-N7414</x:f>
      </x:c>
    </x:row>
    <x:row r="7415" spans="1:25">
      <x:c r="A7415" s="0" t="s">
        <x:v>32</x:v>
      </x:c>
      <x:c r="B7415" s="0" t="n">
        <x:v>3786</x:v>
      </x:c>
      <x:c r="C7415" s="0" t="s">
        <x:v>21</x:v>
      </x:c>
      <x:c r="D7415" s="0" t="s">
        <x:v>36</x:v>
      </x:c>
      <x:c r="E7415" s="0" t="s">
        <x:v>38</x:v>
      </x:c>
      <x:c r="F7415" s="0" t="s">
        <x:v>26</x:v>
      </x:c>
      <x:c r="G7415" s="0" t="n">
        <x:v>173</x:v>
      </x:c>
      <x:c r="H7415" s="4" t="n">
        <x:v>72.662</x:v>
      </x:c>
      <x:c r="I7415" s="4" t="n">
        <x:v>173</x:v>
      </x:c>
      <x:c r="J7415" s="4" t="n">
        <x:v>0.42</x:v>
      </x:c>
      <x:c r="K7415" s="4">
        <x:f>I7415*J7415</x:f>
      </x:c>
      <x:c r="L7415" s="4" t="n">
        <x:v>149.802</x:v>
      </x:c>
      <x:c r="M7415" s="5">
        <x:f>J7415/2.057*100</x:f>
      </x:c>
      <x:c r="N7415" s="6">
        <x:f>M7415*L7415/100</x:f>
      </x:c>
      <x:c r="O7415" s="6">
        <x:f>H7415-N7415</x:f>
      </x:c>
    </x:row>
    <x:row r="7416" spans="1:25">
      <x:c r="A7416" s="0" t="s">
        <x:v>16</x:v>
      </x:c>
      <x:c r="B7416" s="0" t="n">
        <x:v>3798</x:v>
      </x:c>
      <x:c r="C7416" s="0" t="s">
        <x:v>21</x:v>
      </x:c>
      <x:c r="D7416" s="0" t="s">
        <x:v>22</x:v>
      </x:c>
      <x:c r="E7416" s="0" t="s">
        <x:v>23</x:v>
      </x:c>
      <x:c r="F7416" s="0" t="s">
        <x:v>20</x:v>
      </x:c>
      <x:c r="G7416" s="0" t="n">
        <x:v>150</x:v>
      </x:c>
      <x:c r="H7416" s="4" t="n">
        <x:v>51.15</x:v>
      </x:c>
      <x:c r="I7416" s="4" t="n">
        <x:v>150</x:v>
      </x:c>
      <x:c r="J7416" s="4" t="n">
        <x:v>0.341</x:v>
      </x:c>
      <x:c r="K7416" s="4">
        <x:f>I7416*J7416</x:f>
      </x:c>
      <x:c r="L7416" s="4" t="n">
        <x:v>324.79</x:v>
      </x:c>
      <x:c r="M7416" s="5">
        <x:f>J7416/2.699*100</x:f>
      </x:c>
      <x:c r="N7416" s="6">
        <x:f>M7416*L7416/100</x:f>
      </x:c>
      <x:c r="O7416" s="6">
        <x:f>H7416-N7416</x:f>
      </x:c>
    </x:row>
    <x:row r="7417" spans="1:25">
      <x:c r="A7417" s="0" t="s">
        <x:v>16</x:v>
      </x:c>
      <x:c r="B7417" s="0" t="n">
        <x:v>3798</x:v>
      </x:c>
      <x:c r="C7417" s="0" t="s">
        <x:v>21</x:v>
      </x:c>
      <x:c r="D7417" s="0" t="s">
        <x:v>22</x:v>
      </x:c>
      <x:c r="E7417" s="0" t="s">
        <x:v>23</x:v>
      </x:c>
      <x:c r="F7417" s="0" t="s">
        <x:v>20</x:v>
      </x:c>
      <x:c r="G7417" s="0" t="n">
        <x:v>150</x:v>
      </x:c>
      <x:c r="H7417" s="4" t="n">
        <x:v>43.384</x:v>
      </x:c>
      <x:c r="I7417" s="4" t="n">
        <x:v>150</x:v>
      </x:c>
      <x:c r="J7417" s="4" t="n">
        <x:v>0.289</x:v>
      </x:c>
      <x:c r="K7417" s="4">
        <x:f>I7417*J7417</x:f>
      </x:c>
      <x:c r="L7417" s="4" t="n">
        <x:v>324.79</x:v>
      </x:c>
      <x:c r="M7417" s="5">
        <x:f>J7417/2.699*100</x:f>
      </x:c>
      <x:c r="N7417" s="6">
        <x:f>M7417*L7417/100</x:f>
      </x:c>
      <x:c r="O7417" s="6">
        <x:f>H7417-N7417</x:f>
      </x:c>
    </x:row>
    <x:row r="7418" spans="1:25">
      <x:c r="A7418" s="0" t="s">
        <x:v>16</x:v>
      </x:c>
      <x:c r="B7418" s="0" t="n">
        <x:v>3798</x:v>
      </x:c>
      <x:c r="C7418" s="0" t="s">
        <x:v>21</x:v>
      </x:c>
      <x:c r="D7418" s="0" t="s">
        <x:v>22</x:v>
      </x:c>
      <x:c r="E7418" s="0" t="s">
        <x:v>23</x:v>
      </x:c>
      <x:c r="F7418" s="0" t="s">
        <x:v>20</x:v>
      </x:c>
      <x:c r="G7418" s="0" t="n">
        <x:v>150</x:v>
      </x:c>
      <x:c r="H7418" s="4" t="n">
        <x:v>43.384</x:v>
      </x:c>
      <x:c r="I7418" s="4" t="n">
        <x:v>150</x:v>
      </x:c>
      <x:c r="J7418" s="4" t="n">
        <x:v>0.289</x:v>
      </x:c>
      <x:c r="K7418" s="4">
        <x:f>I7418*J7418</x:f>
      </x:c>
      <x:c r="L7418" s="4" t="n">
        <x:v>324.79</x:v>
      </x:c>
      <x:c r="M7418" s="5">
        <x:f>J7418/2.699*100</x:f>
      </x:c>
      <x:c r="N7418" s="6">
        <x:f>M7418*L7418/100</x:f>
      </x:c>
      <x:c r="O7418" s="6">
        <x:f>H7418-N7418</x:f>
      </x:c>
    </x:row>
    <x:row r="7419" spans="1:25">
      <x:c r="A7419" s="0" t="s">
        <x:v>16</x:v>
      </x:c>
      <x:c r="B7419" s="0" t="n">
        <x:v>3798</x:v>
      </x:c>
      <x:c r="C7419" s="0" t="s">
        <x:v>21</x:v>
      </x:c>
      <x:c r="D7419" s="0" t="s">
        <x:v>28</x:v>
      </x:c>
      <x:c r="E7419" s="0" t="s">
        <x:v>19</x:v>
      </x:c>
      <x:c r="F7419" s="0" t="s">
        <x:v>26</x:v>
      </x:c>
      <x:c r="G7419" s="0" t="n">
        <x:v>150</x:v>
      </x:c>
      <x:c r="H7419" s="4" t="n">
        <x:v>39.005</x:v>
      </x:c>
      <x:c r="I7419" s="4" t="n">
        <x:v>150</x:v>
      </x:c>
      <x:c r="J7419" s="4" t="n">
        <x:v>0.26</x:v>
      </x:c>
      <x:c r="K7419" s="4">
        <x:f>I7419*J7419</x:f>
      </x:c>
      <x:c r="L7419" s="4" t="n">
        <x:v>324.79</x:v>
      </x:c>
      <x:c r="M7419" s="5">
        <x:f>J7419/2.699*100</x:f>
      </x:c>
      <x:c r="N7419" s="6">
        <x:f>M7419*L7419/100</x:f>
      </x:c>
      <x:c r="O7419" s="6">
        <x:f>H7419-N7419</x:f>
      </x:c>
    </x:row>
    <x:row r="7420" spans="1:25">
      <x:c r="A7420" s="0" t="s">
        <x:v>16</x:v>
      </x:c>
      <x:c r="B7420" s="0" t="n">
        <x:v>3798</x:v>
      </x:c>
      <x:c r="C7420" s="0" t="s">
        <x:v>21</x:v>
      </x:c>
      <x:c r="D7420" s="0" t="s">
        <x:v>28</x:v>
      </x:c>
      <x:c r="E7420" s="0" t="s">
        <x:v>23</x:v>
      </x:c>
      <x:c r="F7420" s="0" t="s">
        <x:v>26</x:v>
      </x:c>
      <x:c r="G7420" s="0" t="n">
        <x:v>150</x:v>
      </x:c>
      <x:c r="H7420" s="4" t="n">
        <x:v>227.999</x:v>
      </x:c>
      <x:c r="I7420" s="4" t="n">
        <x:v>150</x:v>
      </x:c>
      <x:c r="J7420" s="4" t="n">
        <x:v>1.52</x:v>
      </x:c>
      <x:c r="K7420" s="4">
        <x:f>I7420*J7420</x:f>
      </x:c>
      <x:c r="L7420" s="4" t="n">
        <x:v>324.79</x:v>
      </x:c>
      <x:c r="M7420" s="5">
        <x:f>J7420/2.699*100</x:f>
      </x:c>
      <x:c r="N7420" s="6">
        <x:f>M7420*L7420/100</x:f>
      </x:c>
      <x:c r="O7420" s="6">
        <x:f>H7420-N7420</x:f>
      </x:c>
    </x:row>
    <x:row r="7421" spans="1:25">
      <x:c r="A7421" s="0" t="s">
        <x:v>66</x:v>
      </x:c>
      <x:c r="B7421" s="0" t="n">
        <x:v>3799</x:v>
      </x:c>
      <x:c r="C7421" s="0" t="s">
        <x:v>21</x:v>
      </x:c>
      <x:c r="D7421" s="0" t="s">
        <x:v>22</x:v>
      </x:c>
      <x:c r="E7421" s="0" t="s">
        <x:v>23</x:v>
      </x:c>
      <x:c r="F7421" s="0" t="s">
        <x:v>20</x:v>
      </x:c>
      <x:c r="G7421" s="0" t="n">
        <x:v>150</x:v>
      </x:c>
      <x:c r="H7421" s="4" t="n">
        <x:v>51.15</x:v>
      </x:c>
      <x:c r="I7421" s="4" t="n">
        <x:v>150</x:v>
      </x:c>
      <x:c r="J7421" s="4" t="n">
        <x:v>0.341</x:v>
      </x:c>
      <x:c r="K7421" s="4">
        <x:f>I7421*J7421</x:f>
      </x:c>
      <x:c r="L7421" s="4" t="n">
        <x:v>326.886</x:v>
      </x:c>
      <x:c r="M7421" s="5">
        <x:f>J7421/2.41*100</x:f>
      </x:c>
      <x:c r="N7421" s="6">
        <x:f>M7421*L7421/100</x:f>
      </x:c>
      <x:c r="O7421" s="6">
        <x:f>H7421-N7421</x:f>
      </x:c>
    </x:row>
    <x:row r="7422" spans="1:25">
      <x:c r="A7422" s="0" t="s">
        <x:v>66</x:v>
      </x:c>
      <x:c r="B7422" s="0" t="n">
        <x:v>3799</x:v>
      </x:c>
      <x:c r="C7422" s="0" t="s">
        <x:v>21</x:v>
      </x:c>
      <x:c r="D7422" s="0" t="s">
        <x:v>22</x:v>
      </x:c>
      <x:c r="E7422" s="0" t="s">
        <x:v>23</x:v>
      </x:c>
      <x:c r="F7422" s="0" t="s">
        <x:v>20</x:v>
      </x:c>
      <x:c r="G7422" s="0" t="n">
        <x:v>150</x:v>
      </x:c>
      <x:c r="H7422" s="4" t="n">
        <x:v>43.384</x:v>
      </x:c>
      <x:c r="I7422" s="4" t="n">
        <x:v>150</x:v>
      </x:c>
      <x:c r="J7422" s="4" t="n">
        <x:v>0.289</x:v>
      </x:c>
      <x:c r="K7422" s="4">
        <x:f>I7422*J7422</x:f>
      </x:c>
      <x:c r="L7422" s="4" t="n">
        <x:v>326.886</x:v>
      </x:c>
      <x:c r="M7422" s="5">
        <x:f>J7422/2.41*100</x:f>
      </x:c>
      <x:c r="N7422" s="6">
        <x:f>M7422*L7422/100</x:f>
      </x:c>
      <x:c r="O7422" s="6">
        <x:f>H7422-N7422</x:f>
      </x:c>
    </x:row>
    <x:row r="7423" spans="1:25">
      <x:c r="A7423" s="0" t="s">
        <x:v>66</x:v>
      </x:c>
      <x:c r="B7423" s="0" t="n">
        <x:v>3799</x:v>
      </x:c>
      <x:c r="C7423" s="0" t="s">
        <x:v>21</x:v>
      </x:c>
      <x:c r="D7423" s="0" t="s">
        <x:v>28</x:v>
      </x:c>
      <x:c r="E7423" s="0" t="s">
        <x:v>19</x:v>
      </x:c>
      <x:c r="F7423" s="0" t="s">
        <x:v>26</x:v>
      </x:c>
      <x:c r="G7423" s="0" t="n">
        <x:v>150</x:v>
      </x:c>
      <x:c r="H7423" s="4" t="n">
        <x:v>39.004</x:v>
      </x:c>
      <x:c r="I7423" s="4" t="n">
        <x:v>150</x:v>
      </x:c>
      <x:c r="J7423" s="4" t="n">
        <x:v>0.26</x:v>
      </x:c>
      <x:c r="K7423" s="4">
        <x:f>I7423*J7423</x:f>
      </x:c>
      <x:c r="L7423" s="4" t="n">
        <x:v>326.886</x:v>
      </x:c>
      <x:c r="M7423" s="5">
        <x:f>J7423/2.41*100</x:f>
      </x:c>
      <x:c r="N7423" s="6">
        <x:f>M7423*L7423/100</x:f>
      </x:c>
      <x:c r="O7423" s="6">
        <x:f>H7423-N7423</x:f>
      </x:c>
    </x:row>
    <x:row r="7424" spans="1:25">
      <x:c r="A7424" s="0" t="s">
        <x:v>66</x:v>
      </x:c>
      <x:c r="B7424" s="0" t="n">
        <x:v>3799</x:v>
      </x:c>
      <x:c r="C7424" s="0" t="s">
        <x:v>21</x:v>
      </x:c>
      <x:c r="D7424" s="0" t="s">
        <x:v>28</x:v>
      </x:c>
      <x:c r="E7424" s="0" t="s">
        <x:v>23</x:v>
      </x:c>
      <x:c r="F7424" s="0" t="s">
        <x:v>26</x:v>
      </x:c>
      <x:c r="G7424" s="0" t="n">
        <x:v>150</x:v>
      </x:c>
      <x:c r="H7424" s="4" t="n">
        <x:v>234.186</x:v>
      </x:c>
      <x:c r="I7424" s="4" t="n">
        <x:v>150</x:v>
      </x:c>
      <x:c r="J7424" s="4" t="n">
        <x:v>1.52</x:v>
      </x:c>
      <x:c r="K7424" s="4">
        <x:f>I7424*J7424</x:f>
      </x:c>
      <x:c r="L7424" s="4" t="n">
        <x:v>326.886</x:v>
      </x:c>
      <x:c r="M7424" s="5">
        <x:f>J7424/2.41*100</x:f>
      </x:c>
      <x:c r="N7424" s="6">
        <x:f>M7424*L7424/100</x:f>
      </x:c>
      <x:c r="O7424" s="6">
        <x:f>H7424-N7424</x:f>
      </x:c>
    </x:row>
    <x:row r="7425" spans="1:25">
      <x:c r="A7425" s="0" t="s">
        <x:v>68</x:v>
      </x:c>
      <x:c r="B7425" s="0" t="n">
        <x:v>3800</x:v>
      </x:c>
      <x:c r="C7425" s="0" t="s">
        <x:v>21</x:v>
      </x:c>
      <x:c r="D7425" s="0" t="s">
        <x:v>22</x:v>
      </x:c>
      <x:c r="E7425" s="0" t="s">
        <x:v>23</x:v>
      </x:c>
      <x:c r="F7425" s="0" t="s">
        <x:v>20</x:v>
      </x:c>
      <x:c r="G7425" s="0" t="n">
        <x:v>150</x:v>
      </x:c>
      <x:c r="H7425" s="4" t="n">
        <x:v>43.384</x:v>
      </x:c>
      <x:c r="I7425" s="4" t="n">
        <x:v>150</x:v>
      </x:c>
      <x:c r="J7425" s="4" t="n">
        <x:v>0.289</x:v>
      </x:c>
      <x:c r="K7425" s="4">
        <x:f>I7425*J7425</x:f>
      </x:c>
      <x:c r="L7425" s="4" t="n">
        <x:v>338.694</x:v>
      </x:c>
      <x:c r="M7425" s="5">
        <x:f>J7425/2.699*100</x:f>
      </x:c>
      <x:c r="N7425" s="6">
        <x:f>M7425*L7425/100</x:f>
      </x:c>
      <x:c r="O7425" s="6">
        <x:f>H7425-N7425</x:f>
      </x:c>
    </x:row>
    <x:row r="7426" spans="1:25">
      <x:c r="A7426" s="0" t="s">
        <x:v>68</x:v>
      </x:c>
      <x:c r="B7426" s="0" t="n">
        <x:v>3800</x:v>
      </x:c>
      <x:c r="C7426" s="0" t="s">
        <x:v>21</x:v>
      </x:c>
      <x:c r="D7426" s="0" t="s">
        <x:v>22</x:v>
      </x:c>
      <x:c r="E7426" s="0" t="s">
        <x:v>23</x:v>
      </x:c>
      <x:c r="F7426" s="0" t="s">
        <x:v>20</x:v>
      </x:c>
      <x:c r="G7426" s="0" t="n">
        <x:v>150</x:v>
      </x:c>
      <x:c r="H7426" s="4" t="n">
        <x:v>43.384</x:v>
      </x:c>
      <x:c r="I7426" s="4" t="n">
        <x:v>150</x:v>
      </x:c>
      <x:c r="J7426" s="4" t="n">
        <x:v>0.289</x:v>
      </x:c>
      <x:c r="K7426" s="4">
        <x:f>I7426*J7426</x:f>
      </x:c>
      <x:c r="L7426" s="4" t="n">
        <x:v>338.694</x:v>
      </x:c>
      <x:c r="M7426" s="5">
        <x:f>J7426/2.699*100</x:f>
      </x:c>
      <x:c r="N7426" s="6">
        <x:f>M7426*L7426/100</x:f>
      </x:c>
      <x:c r="O7426" s="6">
        <x:f>H7426-N7426</x:f>
      </x:c>
    </x:row>
    <x:row r="7427" spans="1:25">
      <x:c r="A7427" s="0" t="s">
        <x:v>68</x:v>
      </x:c>
      <x:c r="B7427" s="0" t="n">
        <x:v>3800</x:v>
      </x:c>
      <x:c r="C7427" s="0" t="s">
        <x:v>21</x:v>
      </x:c>
      <x:c r="D7427" s="0" t="s">
        <x:v>22</x:v>
      </x:c>
      <x:c r="E7427" s="0" t="s">
        <x:v>23</x:v>
      </x:c>
      <x:c r="F7427" s="0" t="s">
        <x:v>20</x:v>
      </x:c>
      <x:c r="G7427" s="0" t="n">
        <x:v>150</x:v>
      </x:c>
      <x:c r="H7427" s="4" t="n">
        <x:v>51.15</x:v>
      </x:c>
      <x:c r="I7427" s="4" t="n">
        <x:v>150</x:v>
      </x:c>
      <x:c r="J7427" s="4" t="n">
        <x:v>0.341</x:v>
      </x:c>
      <x:c r="K7427" s="4">
        <x:f>I7427*J7427</x:f>
      </x:c>
      <x:c r="L7427" s="4" t="n">
        <x:v>338.694</x:v>
      </x:c>
      <x:c r="M7427" s="5">
        <x:f>J7427/2.699*100</x:f>
      </x:c>
      <x:c r="N7427" s="6">
        <x:f>M7427*L7427/100</x:f>
      </x:c>
      <x:c r="O7427" s="6">
        <x:f>H7427-N7427</x:f>
      </x:c>
    </x:row>
    <x:row r="7428" spans="1:25">
      <x:c r="A7428" s="0" t="s">
        <x:v>68</x:v>
      </x:c>
      <x:c r="B7428" s="0" t="n">
        <x:v>3800</x:v>
      </x:c>
      <x:c r="C7428" s="0" t="s">
        <x:v>21</x:v>
      </x:c>
      <x:c r="D7428" s="0" t="s">
        <x:v>28</x:v>
      </x:c>
      <x:c r="E7428" s="0" t="s">
        <x:v>19</x:v>
      </x:c>
      <x:c r="F7428" s="0" t="s">
        <x:v>26</x:v>
      </x:c>
      <x:c r="G7428" s="0" t="n">
        <x:v>150</x:v>
      </x:c>
      <x:c r="H7428" s="4" t="n">
        <x:v>39.008</x:v>
      </x:c>
      <x:c r="I7428" s="4" t="n">
        <x:v>150</x:v>
      </x:c>
      <x:c r="J7428" s="4" t="n">
        <x:v>0.26</x:v>
      </x:c>
      <x:c r="K7428" s="4">
        <x:f>I7428*J7428</x:f>
      </x:c>
      <x:c r="L7428" s="4" t="n">
        <x:v>338.694</x:v>
      </x:c>
      <x:c r="M7428" s="5">
        <x:f>J7428/2.699*100</x:f>
      </x:c>
      <x:c r="N7428" s="6">
        <x:f>M7428*L7428/100</x:f>
      </x:c>
      <x:c r="O7428" s="6">
        <x:f>H7428-N7428</x:f>
      </x:c>
    </x:row>
    <x:row r="7429" spans="1:25">
      <x:c r="A7429" s="0" t="s">
        <x:v>68</x:v>
      </x:c>
      <x:c r="B7429" s="0" t="n">
        <x:v>3800</x:v>
      </x:c>
      <x:c r="C7429" s="0" t="s">
        <x:v>21</x:v>
      </x:c>
      <x:c r="D7429" s="0" t="s">
        <x:v>28</x:v>
      </x:c>
      <x:c r="E7429" s="0" t="s">
        <x:v>23</x:v>
      </x:c>
      <x:c r="F7429" s="0" t="s">
        <x:v>26</x:v>
      </x:c>
      <x:c r="G7429" s="0" t="n">
        <x:v>150</x:v>
      </x:c>
      <x:c r="H7429" s="4" t="n">
        <x:v>227.999</x:v>
      </x:c>
      <x:c r="I7429" s="4" t="n">
        <x:v>150</x:v>
      </x:c>
      <x:c r="J7429" s="4" t="n">
        <x:v>1.52</x:v>
      </x:c>
      <x:c r="K7429" s="4">
        <x:f>I7429*J7429</x:f>
      </x:c>
      <x:c r="L7429" s="4" t="n">
        <x:v>338.694</x:v>
      </x:c>
      <x:c r="M7429" s="5">
        <x:f>J7429/2.699*100</x:f>
      </x:c>
      <x:c r="N7429" s="6">
        <x:f>M7429*L7429/100</x:f>
      </x:c>
      <x:c r="O7429" s="6">
        <x:f>H7429-N7429</x:f>
      </x:c>
    </x:row>
    <x:row r="7430" spans="1:25">
      <x:c r="A7430" s="0" t="s">
        <x:v>104</x:v>
      </x:c>
      <x:c r="B7430" s="0" t="n">
        <x:v>3801</x:v>
      </x:c>
      <x:c r="C7430" s="0" t="s">
        <x:v>21</x:v>
      </x:c>
      <x:c r="D7430" s="0" t="s">
        <x:v>22</x:v>
      </x:c>
      <x:c r="E7430" s="0" t="s">
        <x:v>23</x:v>
      </x:c>
      <x:c r="F7430" s="0" t="s">
        <x:v>20</x:v>
      </x:c>
      <x:c r="G7430" s="0" t="n">
        <x:v>150</x:v>
      </x:c>
      <x:c r="H7430" s="4" t="n">
        <x:v>43.384</x:v>
      </x:c>
      <x:c r="I7430" s="4" t="n">
        <x:v>150</x:v>
      </x:c>
      <x:c r="J7430" s="4" t="n">
        <x:v>0.289</x:v>
      </x:c>
      <x:c r="K7430" s="4">
        <x:f>I7430*J7430</x:f>
      </x:c>
      <x:c r="L7430" s="4" t="n">
        <x:v>328.108</x:v>
      </x:c>
      <x:c r="M7430" s="5">
        <x:f>J7430/2.41*100</x:f>
      </x:c>
      <x:c r="N7430" s="6">
        <x:f>M7430*L7430/100</x:f>
      </x:c>
      <x:c r="O7430" s="6">
        <x:f>H7430-N7430</x:f>
      </x:c>
    </x:row>
    <x:row r="7431" spans="1:25">
      <x:c r="A7431" s="0" t="s">
        <x:v>104</x:v>
      </x:c>
      <x:c r="B7431" s="0" t="n">
        <x:v>3801</x:v>
      </x:c>
      <x:c r="C7431" s="0" t="s">
        <x:v>21</x:v>
      </x:c>
      <x:c r="D7431" s="0" t="s">
        <x:v>22</x:v>
      </x:c>
      <x:c r="E7431" s="0" t="s">
        <x:v>23</x:v>
      </x:c>
      <x:c r="F7431" s="0" t="s">
        <x:v>20</x:v>
      </x:c>
      <x:c r="G7431" s="0" t="n">
        <x:v>150</x:v>
      </x:c>
      <x:c r="H7431" s="4" t="n">
        <x:v>51.15</x:v>
      </x:c>
      <x:c r="I7431" s="4" t="n">
        <x:v>150</x:v>
      </x:c>
      <x:c r="J7431" s="4" t="n">
        <x:v>0.341</x:v>
      </x:c>
      <x:c r="K7431" s="4">
        <x:f>I7431*J7431</x:f>
      </x:c>
      <x:c r="L7431" s="4" t="n">
        <x:v>328.108</x:v>
      </x:c>
      <x:c r="M7431" s="5">
        <x:f>J7431/2.41*100</x:f>
      </x:c>
      <x:c r="N7431" s="6">
        <x:f>M7431*L7431/100</x:f>
      </x:c>
      <x:c r="O7431" s="6">
        <x:f>H7431-N7431</x:f>
      </x:c>
    </x:row>
    <x:row r="7432" spans="1:25">
      <x:c r="A7432" s="0" t="s">
        <x:v>104</x:v>
      </x:c>
      <x:c r="B7432" s="0" t="n">
        <x:v>3801</x:v>
      </x:c>
      <x:c r="C7432" s="0" t="s">
        <x:v>21</x:v>
      </x:c>
      <x:c r="D7432" s="0" t="s">
        <x:v>28</x:v>
      </x:c>
      <x:c r="E7432" s="0" t="s">
        <x:v>19</x:v>
      </x:c>
      <x:c r="F7432" s="0" t="s">
        <x:v>26</x:v>
      </x:c>
      <x:c r="G7432" s="0" t="n">
        <x:v>150</x:v>
      </x:c>
      <x:c r="H7432" s="4" t="n">
        <x:v>39.008</x:v>
      </x:c>
      <x:c r="I7432" s="4" t="n">
        <x:v>150</x:v>
      </x:c>
      <x:c r="J7432" s="4" t="n">
        <x:v>0.26</x:v>
      </x:c>
      <x:c r="K7432" s="4">
        <x:f>I7432*J7432</x:f>
      </x:c>
      <x:c r="L7432" s="4" t="n">
        <x:v>328.108</x:v>
      </x:c>
      <x:c r="M7432" s="5">
        <x:f>J7432/2.41*100</x:f>
      </x:c>
      <x:c r="N7432" s="6">
        <x:f>M7432*L7432/100</x:f>
      </x:c>
      <x:c r="O7432" s="6">
        <x:f>H7432-N7432</x:f>
      </x:c>
    </x:row>
    <x:row r="7433" spans="1:25">
      <x:c r="A7433" s="0" t="s">
        <x:v>104</x:v>
      </x:c>
      <x:c r="B7433" s="0" t="n">
        <x:v>3801</x:v>
      </x:c>
      <x:c r="C7433" s="0" t="s">
        <x:v>21</x:v>
      </x:c>
      <x:c r="D7433" s="0" t="s">
        <x:v>28</x:v>
      </x:c>
      <x:c r="E7433" s="0" t="s">
        <x:v>23</x:v>
      </x:c>
      <x:c r="F7433" s="0" t="s">
        <x:v>26</x:v>
      </x:c>
      <x:c r="G7433" s="0" t="n">
        <x:v>150</x:v>
      </x:c>
      <x:c r="H7433" s="4" t="n">
        <x:v>210.401</x:v>
      </x:c>
      <x:c r="I7433" s="4" t="n">
        <x:v>150</x:v>
      </x:c>
      <x:c r="J7433" s="4" t="n">
        <x:v>1.52</x:v>
      </x:c>
      <x:c r="K7433" s="4">
        <x:f>I7433*J7433</x:f>
      </x:c>
      <x:c r="L7433" s="4" t="n">
        <x:v>328.108</x:v>
      </x:c>
      <x:c r="M7433" s="5">
        <x:f>J7433/2.41*100</x:f>
      </x:c>
      <x:c r="N7433" s="6">
        <x:f>M7433*L7433/100</x:f>
      </x:c>
      <x:c r="O7433" s="6">
        <x:f>H7433-N7433</x:f>
      </x:c>
    </x:row>
    <x:row r="7434" spans="1:25">
      <x:c r="A7434" s="0" t="s">
        <x:v>105</x:v>
      </x:c>
      <x:c r="B7434" s="0" t="n">
        <x:v>3802</x:v>
      </x:c>
      <x:c r="C7434" s="0" t="s">
        <x:v>21</x:v>
      </x:c>
      <x:c r="D7434" s="0" t="s">
        <x:v>33</x:v>
      </x:c>
      <x:c r="E7434" s="0" t="s">
        <x:v>73</x:v>
      </x:c>
      <x:c r="F7434" s="0" t="s">
        <x:v>20</x:v>
      </x:c>
      <x:c r="G7434" s="0" t="n">
        <x:v>173</x:v>
      </x:c>
      <x:c r="H7434" s="4" t="n">
        <x:v>46.018</x:v>
      </x:c>
      <x:c r="I7434" s="4" t="n">
        <x:v>173</x:v>
      </x:c>
      <x:c r="J7434" s="4" t="n">
        <x:v>0.266</x:v>
      </x:c>
      <x:c r="K7434" s="4">
        <x:f>I7434*J7434</x:f>
      </x:c>
      <x:c r="L7434" s="4" t="n">
        <x:v>86.43</x:v>
      </x:c>
      <x:c r="M7434" s="5">
        <x:f>J7434/2.348*100</x:f>
      </x:c>
      <x:c r="N7434" s="6">
        <x:f>M7434*L7434/100</x:f>
      </x:c>
      <x:c r="O7434" s="6">
        <x:f>H7434-N7434</x:f>
      </x:c>
    </x:row>
    <x:row r="7435" spans="1:25">
      <x:c r="A7435" s="0" t="s">
        <x:v>105</x:v>
      </x:c>
      <x:c r="B7435" s="0" t="n">
        <x:v>3802</x:v>
      </x:c>
      <x:c r="C7435" s="0" t="s">
        <x:v>21</x:v>
      </x:c>
      <x:c r="D7435" s="0" t="s">
        <x:v>22</x:v>
      </x:c>
      <x:c r="E7435" s="0" t="s">
        <x:v>74</x:v>
      </x:c>
      <x:c r="F7435" s="0" t="s">
        <x:v>20</x:v>
      </x:c>
      <x:c r="G7435" s="0" t="n">
        <x:v>173</x:v>
      </x:c>
      <x:c r="H7435" s="4" t="n">
        <x:v>50.4</x:v>
      </x:c>
      <x:c r="I7435" s="4" t="n">
        <x:v>173</x:v>
      </x:c>
      <x:c r="J7435" s="4" t="n">
        <x:v>0.291</x:v>
      </x:c>
      <x:c r="K7435" s="4">
        <x:f>I7435*J7435</x:f>
      </x:c>
      <x:c r="L7435" s="4" t="n">
        <x:v>86.43</x:v>
      </x:c>
      <x:c r="M7435" s="5">
        <x:f>J7435/2.348*100</x:f>
      </x:c>
      <x:c r="N7435" s="6">
        <x:f>M7435*L7435/100</x:f>
      </x:c>
      <x:c r="O7435" s="6">
        <x:f>H7435-N7435</x:f>
      </x:c>
    </x:row>
    <x:row r="7436" spans="1:25">
      <x:c r="A7436" s="0" t="s">
        <x:v>105</x:v>
      </x:c>
      <x:c r="B7436" s="0" t="n">
        <x:v>3802</x:v>
      </x:c>
      <x:c r="C7436" s="0" t="s">
        <x:v>21</x:v>
      </x:c>
      <x:c r="D7436" s="0" t="s">
        <x:v>22</x:v>
      </x:c>
      <x:c r="E7436" s="0" t="s">
        <x:v>74</x:v>
      </x:c>
      <x:c r="F7436" s="0" t="s">
        <x:v>20</x:v>
      </x:c>
      <x:c r="G7436" s="0" t="n">
        <x:v>173</x:v>
      </x:c>
      <x:c r="H7436" s="4" t="n">
        <x:v>50.4</x:v>
      </x:c>
      <x:c r="I7436" s="4" t="n">
        <x:v>173</x:v>
      </x:c>
      <x:c r="J7436" s="4" t="n">
        <x:v>0.291</x:v>
      </x:c>
      <x:c r="K7436" s="4">
        <x:f>I7436*J7436</x:f>
      </x:c>
      <x:c r="L7436" s="4" t="n">
        <x:v>86.43</x:v>
      </x:c>
      <x:c r="M7436" s="5">
        <x:f>J7436/2.348*100</x:f>
      </x:c>
      <x:c r="N7436" s="6">
        <x:f>M7436*L7436/100</x:f>
      </x:c>
      <x:c r="O7436" s="6">
        <x:f>H7436-N7436</x:f>
      </x:c>
    </x:row>
    <x:row r="7437" spans="1:25">
      <x:c r="A7437" s="0" t="s">
        <x:v>105</x:v>
      </x:c>
      <x:c r="B7437" s="0" t="n">
        <x:v>3802</x:v>
      </x:c>
      <x:c r="C7437" s="0" t="s">
        <x:v>21</x:v>
      </x:c>
      <x:c r="D7437" s="0" t="s">
        <x:v>22</x:v>
      </x:c>
      <x:c r="E7437" s="0" t="s">
        <x:v>74</x:v>
      </x:c>
      <x:c r="F7437" s="0" t="s">
        <x:v>20</x:v>
      </x:c>
      <x:c r="G7437" s="0" t="n">
        <x:v>173</x:v>
      </x:c>
      <x:c r="H7437" s="4" t="n">
        <x:v>50.4</x:v>
      </x:c>
      <x:c r="I7437" s="4" t="n">
        <x:v>173</x:v>
      </x:c>
      <x:c r="J7437" s="4" t="n">
        <x:v>0.291</x:v>
      </x:c>
      <x:c r="K7437" s="4">
        <x:f>I7437*J7437</x:f>
      </x:c>
      <x:c r="L7437" s="4" t="n">
        <x:v>86.43</x:v>
      </x:c>
      <x:c r="M7437" s="5">
        <x:f>J7437/2.348*100</x:f>
      </x:c>
      <x:c r="N7437" s="6">
        <x:f>M7437*L7437/100</x:f>
      </x:c>
      <x:c r="O7437" s="6">
        <x:f>H7437-N7437</x:f>
      </x:c>
    </x:row>
    <x:row r="7438" spans="1:25">
      <x:c r="A7438" s="0" t="s">
        <x:v>105</x:v>
      </x:c>
      <x:c r="B7438" s="0" t="n">
        <x:v>3802</x:v>
      </x:c>
      <x:c r="C7438" s="0" t="s">
        <x:v>21</x:v>
      </x:c>
      <x:c r="D7438" s="0" t="s">
        <x:v>22</x:v>
      </x:c>
      <x:c r="E7438" s="0" t="s">
        <x:v>74</x:v>
      </x:c>
      <x:c r="F7438" s="0" t="s">
        <x:v>20</x:v>
      </x:c>
      <x:c r="G7438" s="0" t="n">
        <x:v>173</x:v>
      </x:c>
      <x:c r="H7438" s="4" t="n">
        <x:v>50.4</x:v>
      </x:c>
      <x:c r="I7438" s="4" t="n">
        <x:v>173</x:v>
      </x:c>
      <x:c r="J7438" s="4" t="n">
        <x:v>0.291</x:v>
      </x:c>
      <x:c r="K7438" s="4">
        <x:f>I7438*J7438</x:f>
      </x:c>
      <x:c r="L7438" s="4" t="n">
        <x:v>86.43</x:v>
      </x:c>
      <x:c r="M7438" s="5">
        <x:f>J7438/2.348*100</x:f>
      </x:c>
      <x:c r="N7438" s="6">
        <x:f>M7438*L7438/100</x:f>
      </x:c>
      <x:c r="O7438" s="6">
        <x:f>H7438-N7438</x:f>
      </x:c>
    </x:row>
    <x:row r="7439" spans="1:25">
      <x:c r="A7439" s="0" t="s">
        <x:v>105</x:v>
      </x:c>
      <x:c r="B7439" s="0" t="n">
        <x:v>3802</x:v>
      </x:c>
      <x:c r="C7439" s="0" t="s">
        <x:v>21</x:v>
      </x:c>
      <x:c r="D7439" s="0" t="s">
        <x:v>33</x:v>
      </x:c>
      <x:c r="E7439" s="0" t="s">
        <x:v>73</x:v>
      </x:c>
      <x:c r="F7439" s="0" t="s">
        <x:v>26</x:v>
      </x:c>
      <x:c r="G7439" s="0" t="n">
        <x:v>173</x:v>
      </x:c>
      <x:c r="H7439" s="4" t="n">
        <x:v>13.497</x:v>
      </x:c>
      <x:c r="I7439" s="4" t="n">
        <x:v>173</x:v>
      </x:c>
      <x:c r="J7439" s="4" t="n">
        <x:v>0.078</x:v>
      </x:c>
      <x:c r="K7439" s="4">
        <x:f>I7439*J7439</x:f>
      </x:c>
      <x:c r="L7439" s="4" t="n">
        <x:v>86.43</x:v>
      </x:c>
      <x:c r="M7439" s="5">
        <x:f>J7439/2.348*100</x:f>
      </x:c>
      <x:c r="N7439" s="6">
        <x:f>M7439*L7439/100</x:f>
      </x:c>
      <x:c r="O7439" s="6">
        <x:f>H7439-N7439</x:f>
      </x:c>
    </x:row>
    <x:row r="7440" spans="1:25">
      <x:c r="A7440" s="0" t="s">
        <x:v>105</x:v>
      </x:c>
      <x:c r="B7440" s="0" t="n">
        <x:v>3802</x:v>
      </x:c>
      <x:c r="C7440" s="0" t="s">
        <x:v>21</x:v>
      </x:c>
      <x:c r="D7440" s="0" t="s">
        <x:v>36</x:v>
      </x:c>
      <x:c r="E7440" s="0" t="s">
        <x:v>75</x:v>
      </x:c>
      <x:c r="F7440" s="0" t="s">
        <x:v>26</x:v>
      </x:c>
      <x:c r="G7440" s="0" t="n">
        <x:v>173</x:v>
      </x:c>
      <x:c r="H7440" s="4" t="n">
        <x:v>72.661</x:v>
      </x:c>
      <x:c r="I7440" s="4" t="n">
        <x:v>173</x:v>
      </x:c>
      <x:c r="J7440" s="4" t="n">
        <x:v>0.42</x:v>
      </x:c>
      <x:c r="K7440" s="4">
        <x:f>I7440*J7440</x:f>
      </x:c>
      <x:c r="L7440" s="4" t="n">
        <x:v>86.43</x:v>
      </x:c>
      <x:c r="M7440" s="5">
        <x:f>J7440/2.348*100</x:f>
      </x:c>
      <x:c r="N7440" s="6">
        <x:f>M7440*L7440/100</x:f>
      </x:c>
      <x:c r="O7440" s="6">
        <x:f>H7440-N7440</x:f>
      </x:c>
    </x:row>
    <x:row r="7441" spans="1:25">
      <x:c r="A7441" s="0" t="s">
        <x:v>105</x:v>
      </x:c>
      <x:c r="B7441" s="0" t="n">
        <x:v>3802</x:v>
      </x:c>
      <x:c r="C7441" s="0" t="s">
        <x:v>21</x:v>
      </x:c>
      <x:c r="D7441" s="0" t="s">
        <x:v>36</x:v>
      </x:c>
      <x:c r="E7441" s="0" t="s">
        <x:v>76</x:v>
      </x:c>
      <x:c r="F7441" s="0" t="s">
        <x:v>26</x:v>
      </x:c>
      <x:c r="G7441" s="0" t="n">
        <x:v>173</x:v>
      </x:c>
      <x:c r="H7441" s="4" t="n">
        <x:v>72.66</x:v>
      </x:c>
      <x:c r="I7441" s="4" t="n">
        <x:v>173</x:v>
      </x:c>
      <x:c r="J7441" s="4" t="n">
        <x:v>0.42</x:v>
      </x:c>
      <x:c r="K7441" s="4">
        <x:f>I7441*J7441</x:f>
      </x:c>
      <x:c r="L7441" s="4" t="n">
        <x:v>86.43</x:v>
      </x:c>
      <x:c r="M7441" s="5">
        <x:f>J7441/2.348*100</x:f>
      </x:c>
      <x:c r="N7441" s="6">
        <x:f>M7441*L7441/100</x:f>
      </x:c>
      <x:c r="O7441" s="6">
        <x:f>H7441-N7441</x:f>
      </x:c>
    </x:row>
    <x:row r="7442" spans="1:25">
      <x:c r="A7442" s="0" t="s">
        <x:v>107</x:v>
      </x:c>
      <x:c r="B7442" s="0" t="n">
        <x:v>3803</x:v>
      </x:c>
      <x:c r="C7442" s="0" t="s">
        <x:v>21</x:v>
      </x:c>
      <x:c r="D7442" s="0" t="s">
        <x:v>33</x:v>
      </x:c>
      <x:c r="E7442" s="0" t="s">
        <x:v>73</x:v>
      </x:c>
      <x:c r="F7442" s="0" t="s">
        <x:v>20</x:v>
      </x:c>
      <x:c r="G7442" s="0" t="n">
        <x:v>125</x:v>
      </x:c>
      <x:c r="H7442" s="4" t="n">
        <x:v>46.018</x:v>
      </x:c>
      <x:c r="I7442" s="4" t="n">
        <x:v>125</x:v>
      </x:c>
      <x:c r="J7442" s="4" t="n">
        <x:v>0.368</x:v>
      </x:c>
      <x:c r="K7442" s="4">
        <x:f>I7442*J7442</x:f>
      </x:c>
      <x:c r="L7442" s="4" t="n">
        <x:v>160.598</x:v>
      </x:c>
      <x:c r="M7442" s="5">
        <x:f>J7442/2.863*100</x:f>
      </x:c>
      <x:c r="N7442" s="6">
        <x:f>M7442*L7442/100</x:f>
      </x:c>
      <x:c r="O7442" s="6">
        <x:f>H7442-N7442</x:f>
      </x:c>
    </x:row>
    <x:row r="7443" spans="1:25">
      <x:c r="A7443" s="0" t="s">
        <x:v>107</x:v>
      </x:c>
      <x:c r="B7443" s="0" t="n">
        <x:v>3803</x:v>
      </x:c>
      <x:c r="C7443" s="0" t="s">
        <x:v>21</x:v>
      </x:c>
      <x:c r="D7443" s="0" t="s">
        <x:v>33</x:v>
      </x:c>
      <x:c r="E7443" s="0" t="s">
        <x:v>73</x:v>
      </x:c>
      <x:c r="F7443" s="0" t="s">
        <x:v>20</x:v>
      </x:c>
      <x:c r="G7443" s="0" t="n">
        <x:v>125</x:v>
      </x:c>
      <x:c r="H7443" s="4" t="n">
        <x:v>46.018</x:v>
      </x:c>
      <x:c r="I7443" s="4" t="n">
        <x:v>125</x:v>
      </x:c>
      <x:c r="J7443" s="4" t="n">
        <x:v>0.368</x:v>
      </x:c>
      <x:c r="K7443" s="4">
        <x:f>I7443*J7443</x:f>
      </x:c>
      <x:c r="L7443" s="4" t="n">
        <x:v>160.598</x:v>
      </x:c>
      <x:c r="M7443" s="5">
        <x:f>J7443/2.863*100</x:f>
      </x:c>
      <x:c r="N7443" s="6">
        <x:f>M7443*L7443/100</x:f>
      </x:c>
      <x:c r="O7443" s="6">
        <x:f>H7443-N7443</x:f>
      </x:c>
    </x:row>
    <x:row r="7444" spans="1:25">
      <x:c r="A7444" s="0" t="s">
        <x:v>107</x:v>
      </x:c>
      <x:c r="B7444" s="0" t="n">
        <x:v>3803</x:v>
      </x:c>
      <x:c r="C7444" s="0" t="s">
        <x:v>21</x:v>
      </x:c>
      <x:c r="D7444" s="0" t="s">
        <x:v>22</x:v>
      </x:c>
      <x:c r="E7444" s="0" t="s">
        <x:v>74</x:v>
      </x:c>
      <x:c r="F7444" s="0" t="s">
        <x:v>20</x:v>
      </x:c>
      <x:c r="G7444" s="0" t="n">
        <x:v>125</x:v>
      </x:c>
      <x:c r="H7444" s="4" t="n">
        <x:v>50.4</x:v>
      </x:c>
      <x:c r="I7444" s="4" t="n">
        <x:v>125</x:v>
      </x:c>
      <x:c r="J7444" s="4" t="n">
        <x:v>0.403</x:v>
      </x:c>
      <x:c r="K7444" s="4">
        <x:f>I7444*J7444</x:f>
      </x:c>
      <x:c r="L7444" s="4" t="n">
        <x:v>160.598</x:v>
      </x:c>
      <x:c r="M7444" s="5">
        <x:f>J7444/2.863*100</x:f>
      </x:c>
      <x:c r="N7444" s="6">
        <x:f>M7444*L7444/100</x:f>
      </x:c>
      <x:c r="O7444" s="6">
        <x:f>H7444-N7444</x:f>
      </x:c>
    </x:row>
    <x:row r="7445" spans="1:25">
      <x:c r="A7445" s="0" t="s">
        <x:v>107</x:v>
      </x:c>
      <x:c r="B7445" s="0" t="n">
        <x:v>3803</x:v>
      </x:c>
      <x:c r="C7445" s="0" t="s">
        <x:v>21</x:v>
      </x:c>
      <x:c r="D7445" s="0" t="s">
        <x:v>22</x:v>
      </x:c>
      <x:c r="E7445" s="0" t="s">
        <x:v>74</x:v>
      </x:c>
      <x:c r="F7445" s="0" t="s">
        <x:v>20</x:v>
      </x:c>
      <x:c r="G7445" s="0" t="n">
        <x:v>125</x:v>
      </x:c>
      <x:c r="H7445" s="4" t="n">
        <x:v>50.4</x:v>
      </x:c>
      <x:c r="I7445" s="4" t="n">
        <x:v>125</x:v>
      </x:c>
      <x:c r="J7445" s="4" t="n">
        <x:v>0.403</x:v>
      </x:c>
      <x:c r="K7445" s="4">
        <x:f>I7445*J7445</x:f>
      </x:c>
      <x:c r="L7445" s="4" t="n">
        <x:v>160.598</x:v>
      </x:c>
      <x:c r="M7445" s="5">
        <x:f>J7445/2.863*100</x:f>
      </x:c>
      <x:c r="N7445" s="6">
        <x:f>M7445*L7445/100</x:f>
      </x:c>
      <x:c r="O7445" s="6">
        <x:f>H7445-N7445</x:f>
      </x:c>
    </x:row>
    <x:row r="7446" spans="1:25">
      <x:c r="A7446" s="0" t="s">
        <x:v>107</x:v>
      </x:c>
      <x:c r="B7446" s="0" t="n">
        <x:v>3803</x:v>
      </x:c>
      <x:c r="C7446" s="0" t="s">
        <x:v>21</x:v>
      </x:c>
      <x:c r="D7446" s="0" t="s">
        <x:v>22</x:v>
      </x:c>
      <x:c r="E7446" s="0" t="s">
        <x:v>74</x:v>
      </x:c>
      <x:c r="F7446" s="0" t="s">
        <x:v>20</x:v>
      </x:c>
      <x:c r="G7446" s="0" t="n">
        <x:v>125</x:v>
      </x:c>
      <x:c r="H7446" s="4" t="n">
        <x:v>50.4</x:v>
      </x:c>
      <x:c r="I7446" s="4" t="n">
        <x:v>125</x:v>
      </x:c>
      <x:c r="J7446" s="4" t="n">
        <x:v>0.403</x:v>
      </x:c>
      <x:c r="K7446" s="4">
        <x:f>I7446*J7446</x:f>
      </x:c>
      <x:c r="L7446" s="4" t="n">
        <x:v>160.598</x:v>
      </x:c>
      <x:c r="M7446" s="5">
        <x:f>J7446/2.863*100</x:f>
      </x:c>
      <x:c r="N7446" s="6">
        <x:f>M7446*L7446/100</x:f>
      </x:c>
      <x:c r="O7446" s="6">
        <x:f>H7446-N7446</x:f>
      </x:c>
    </x:row>
    <x:row r="7447" spans="1:25">
      <x:c r="A7447" s="0" t="s">
        <x:v>107</x:v>
      </x:c>
      <x:c r="B7447" s="0" t="n">
        <x:v>3803</x:v>
      </x:c>
      <x:c r="C7447" s="0" t="s">
        <x:v>21</x:v>
      </x:c>
      <x:c r="D7447" s="0" t="s">
        <x:v>33</x:v>
      </x:c>
      <x:c r="E7447" s="0" t="s">
        <x:v>73</x:v>
      </x:c>
      <x:c r="F7447" s="0" t="s">
        <x:v>26</x:v>
      </x:c>
      <x:c r="G7447" s="0" t="n">
        <x:v>125</x:v>
      </x:c>
      <x:c r="H7447" s="4" t="n">
        <x:v>10.002</x:v>
      </x:c>
      <x:c r="I7447" s="4" t="n">
        <x:v>125</x:v>
      </x:c>
      <x:c r="J7447" s="4" t="n">
        <x:v>0.078</x:v>
      </x:c>
      <x:c r="K7447" s="4">
        <x:f>I7447*J7447</x:f>
      </x:c>
      <x:c r="L7447" s="4" t="n">
        <x:v>160.598</x:v>
      </x:c>
      <x:c r="M7447" s="5">
        <x:f>J7447/2.863*100</x:f>
      </x:c>
      <x:c r="N7447" s="6">
        <x:f>M7447*L7447/100</x:f>
      </x:c>
      <x:c r="O7447" s="6">
        <x:f>H7447-N7447</x:f>
      </x:c>
    </x:row>
    <x:row r="7448" spans="1:25">
      <x:c r="A7448" s="0" t="s">
        <x:v>107</x:v>
      </x:c>
      <x:c r="B7448" s="0" t="n">
        <x:v>3803</x:v>
      </x:c>
      <x:c r="C7448" s="0" t="s">
        <x:v>21</x:v>
      </x:c>
      <x:c r="D7448" s="0" t="s">
        <x:v>36</x:v>
      </x:c>
      <x:c r="E7448" s="0" t="s">
        <x:v>75</x:v>
      </x:c>
      <x:c r="F7448" s="0" t="s">
        <x:v>26</x:v>
      </x:c>
      <x:c r="G7448" s="0" t="n">
        <x:v>125</x:v>
      </x:c>
      <x:c r="H7448" s="4" t="n">
        <x:v>53.003</x:v>
      </x:c>
      <x:c r="I7448" s="4" t="n">
        <x:v>125</x:v>
      </x:c>
      <x:c r="J7448" s="4" t="n">
        <x:v>0.42</x:v>
      </x:c>
      <x:c r="K7448" s="4">
        <x:f>I7448*J7448</x:f>
      </x:c>
      <x:c r="L7448" s="4" t="n">
        <x:v>160.598</x:v>
      </x:c>
      <x:c r="M7448" s="5">
        <x:f>J7448/2.863*100</x:f>
      </x:c>
      <x:c r="N7448" s="6">
        <x:f>M7448*L7448/100</x:f>
      </x:c>
      <x:c r="O7448" s="6">
        <x:f>H7448-N7448</x:f>
      </x:c>
    </x:row>
    <x:row r="7449" spans="1:25">
      <x:c r="A7449" s="0" t="s">
        <x:v>107</x:v>
      </x:c>
      <x:c r="B7449" s="0" t="n">
        <x:v>3803</x:v>
      </x:c>
      <x:c r="C7449" s="0" t="s">
        <x:v>21</x:v>
      </x:c>
      <x:c r="D7449" s="0" t="s">
        <x:v>36</x:v>
      </x:c>
      <x:c r="E7449" s="0" t="s">
        <x:v>76</x:v>
      </x:c>
      <x:c r="F7449" s="0" t="s">
        <x:v>26</x:v>
      </x:c>
      <x:c r="G7449" s="0" t="n">
        <x:v>125</x:v>
      </x:c>
      <x:c r="H7449" s="4" t="n">
        <x:v>57.705</x:v>
      </x:c>
      <x:c r="I7449" s="4" t="n">
        <x:v>125</x:v>
      </x:c>
      <x:c r="J7449" s="4" t="n">
        <x:v>0.42</x:v>
      </x:c>
      <x:c r="K7449" s="4">
        <x:f>I7449*J7449</x:f>
      </x:c>
      <x:c r="L7449" s="4" t="n">
        <x:v>160.598</x:v>
      </x:c>
      <x:c r="M7449" s="5">
        <x:f>J7449/2.863*100</x:f>
      </x:c>
      <x:c r="N7449" s="6">
        <x:f>M7449*L7449/100</x:f>
      </x:c>
      <x:c r="O7449" s="6">
        <x:f>H7449-N7449</x:f>
      </x:c>
    </x:row>
    <x:row r="7450" spans="1:25">
      <x:c r="A7450" s="0" t="s">
        <x:v>51</x:v>
      </x:c>
      <x:c r="B7450" s="0" t="n">
        <x:v>3804</x:v>
      </x:c>
      <x:c r="C7450" s="0" t="s">
        <x:v>21</x:v>
      </x:c>
      <x:c r="D7450" s="0" t="s">
        <x:v>22</x:v>
      </x:c>
      <x:c r="E7450" s="0" t="s">
        <x:v>23</x:v>
      </x:c>
      <x:c r="F7450" s="0" t="s">
        <x:v>20</x:v>
      </x:c>
      <x:c r="G7450" s="0" t="n">
        <x:v>150</x:v>
      </x:c>
      <x:c r="H7450" s="4" t="n">
        <x:v>43.384</x:v>
      </x:c>
      <x:c r="I7450" s="4" t="n">
        <x:v>150</x:v>
      </x:c>
      <x:c r="J7450" s="4" t="n">
        <x:v>0.289</x:v>
      </x:c>
      <x:c r="K7450" s="4">
        <x:f>I7450*J7450</x:f>
      </x:c>
      <x:c r="L7450" s="4" t="n">
        <x:v>325.6</x:v>
      </x:c>
      <x:c r="M7450" s="5">
        <x:f>J7450/3.277*100</x:f>
      </x:c>
      <x:c r="N7450" s="6">
        <x:f>M7450*L7450/100</x:f>
      </x:c>
      <x:c r="O7450" s="6">
        <x:f>H7450-N7450</x:f>
      </x:c>
    </x:row>
    <x:row r="7451" spans="1:25">
      <x:c r="A7451" s="0" t="s">
        <x:v>51</x:v>
      </x:c>
      <x:c r="B7451" s="0" t="n">
        <x:v>3804</x:v>
      </x:c>
      <x:c r="C7451" s="0" t="s">
        <x:v>21</x:v>
      </x:c>
      <x:c r="D7451" s="0" t="s">
        <x:v>22</x:v>
      </x:c>
      <x:c r="E7451" s="0" t="s">
        <x:v>23</x:v>
      </x:c>
      <x:c r="F7451" s="0" t="s">
        <x:v>20</x:v>
      </x:c>
      <x:c r="G7451" s="0" t="n">
        <x:v>150</x:v>
      </x:c>
      <x:c r="H7451" s="4" t="n">
        <x:v>43.384</x:v>
      </x:c>
      <x:c r="I7451" s="4" t="n">
        <x:v>150</x:v>
      </x:c>
      <x:c r="J7451" s="4" t="n">
        <x:v>0.289</x:v>
      </x:c>
      <x:c r="K7451" s="4">
        <x:f>I7451*J7451</x:f>
      </x:c>
      <x:c r="L7451" s="4" t="n">
        <x:v>325.6</x:v>
      </x:c>
      <x:c r="M7451" s="5">
        <x:f>J7451/3.277*100</x:f>
      </x:c>
      <x:c r="N7451" s="6">
        <x:f>M7451*L7451/100</x:f>
      </x:c>
      <x:c r="O7451" s="6">
        <x:f>H7451-N7451</x:f>
      </x:c>
    </x:row>
    <x:row r="7452" spans="1:25">
      <x:c r="A7452" s="0" t="s">
        <x:v>51</x:v>
      </x:c>
      <x:c r="B7452" s="0" t="n">
        <x:v>3804</x:v>
      </x:c>
      <x:c r="C7452" s="0" t="s">
        <x:v>21</x:v>
      </x:c>
      <x:c r="D7452" s="0" t="s">
        <x:v>22</x:v>
      </x:c>
      <x:c r="E7452" s="0" t="s">
        <x:v>23</x:v>
      </x:c>
      <x:c r="F7452" s="0" t="s">
        <x:v>20</x:v>
      </x:c>
      <x:c r="G7452" s="0" t="n">
        <x:v>150</x:v>
      </x:c>
      <x:c r="H7452" s="4" t="n">
        <x:v>51.15</x:v>
      </x:c>
      <x:c r="I7452" s="4" t="n">
        <x:v>150</x:v>
      </x:c>
      <x:c r="J7452" s="4" t="n">
        <x:v>0.341</x:v>
      </x:c>
      <x:c r="K7452" s="4">
        <x:f>I7452*J7452</x:f>
      </x:c>
      <x:c r="L7452" s="4" t="n">
        <x:v>325.6</x:v>
      </x:c>
      <x:c r="M7452" s="5">
        <x:f>J7452/3.277*100</x:f>
      </x:c>
      <x:c r="N7452" s="6">
        <x:f>M7452*L7452/100</x:f>
      </x:c>
      <x:c r="O7452" s="6">
        <x:f>H7452-N7452</x:f>
      </x:c>
    </x:row>
    <x:row r="7453" spans="1:25">
      <x:c r="A7453" s="0" t="s">
        <x:v>51</x:v>
      </x:c>
      <x:c r="B7453" s="0" t="n">
        <x:v>3804</x:v>
      </x:c>
      <x:c r="C7453" s="0" t="s">
        <x:v>21</x:v>
      </x:c>
      <x:c r="D7453" s="0" t="s">
        <x:v>22</x:v>
      </x:c>
      <x:c r="E7453" s="0" t="s">
        <x:v>23</x:v>
      </x:c>
      <x:c r="F7453" s="0" t="s">
        <x:v>20</x:v>
      </x:c>
      <x:c r="G7453" s="0" t="n">
        <x:v>150</x:v>
      </x:c>
      <x:c r="H7453" s="4" t="n">
        <x:v>43.384</x:v>
      </x:c>
      <x:c r="I7453" s="4" t="n">
        <x:v>150</x:v>
      </x:c>
      <x:c r="J7453" s="4" t="n">
        <x:v>0.289</x:v>
      </x:c>
      <x:c r="K7453" s="4">
        <x:f>I7453*J7453</x:f>
      </x:c>
      <x:c r="L7453" s="4" t="n">
        <x:v>325.6</x:v>
      </x:c>
      <x:c r="M7453" s="5">
        <x:f>J7453/3.277*100</x:f>
      </x:c>
      <x:c r="N7453" s="6">
        <x:f>M7453*L7453/100</x:f>
      </x:c>
      <x:c r="O7453" s="6">
        <x:f>H7453-N7453</x:f>
      </x:c>
    </x:row>
    <x:row r="7454" spans="1:25">
      <x:c r="A7454" s="0" t="s">
        <x:v>51</x:v>
      </x:c>
      <x:c r="B7454" s="0" t="n">
        <x:v>3804</x:v>
      </x:c>
      <x:c r="C7454" s="0" t="s">
        <x:v>21</x:v>
      </x:c>
      <x:c r="D7454" s="0" t="s">
        <x:v>22</x:v>
      </x:c>
      <x:c r="E7454" s="0" t="s">
        <x:v>23</x:v>
      </x:c>
      <x:c r="F7454" s="0" t="s">
        <x:v>20</x:v>
      </x:c>
      <x:c r="G7454" s="0" t="n">
        <x:v>150</x:v>
      </x:c>
      <x:c r="H7454" s="4" t="n">
        <x:v>43.384</x:v>
      </x:c>
      <x:c r="I7454" s="4" t="n">
        <x:v>150</x:v>
      </x:c>
      <x:c r="J7454" s="4" t="n">
        <x:v>0.289</x:v>
      </x:c>
      <x:c r="K7454" s="4">
        <x:f>I7454*J7454</x:f>
      </x:c>
      <x:c r="L7454" s="4" t="n">
        <x:v>325.6</x:v>
      </x:c>
      <x:c r="M7454" s="5">
        <x:f>J7454/3.277*100</x:f>
      </x:c>
      <x:c r="N7454" s="6">
        <x:f>M7454*L7454/100</x:f>
      </x:c>
      <x:c r="O7454" s="6">
        <x:f>H7454-N7454</x:f>
      </x:c>
    </x:row>
    <x:row r="7455" spans="1:25">
      <x:c r="A7455" s="0" t="s">
        <x:v>51</x:v>
      </x:c>
      <x:c r="B7455" s="0" t="n">
        <x:v>3804</x:v>
      </x:c>
      <x:c r="C7455" s="0" t="s">
        <x:v>21</x:v>
      </x:c>
      <x:c r="D7455" s="0" t="s">
        <x:v>28</x:v>
      </x:c>
      <x:c r="E7455" s="0" t="s">
        <x:v>19</x:v>
      </x:c>
      <x:c r="F7455" s="0" t="s">
        <x:v>26</x:v>
      </x:c>
      <x:c r="G7455" s="0" t="n">
        <x:v>150</x:v>
      </x:c>
      <x:c r="H7455" s="4" t="n">
        <x:v>39.006</x:v>
      </x:c>
      <x:c r="I7455" s="4" t="n">
        <x:v>150</x:v>
      </x:c>
      <x:c r="J7455" s="4" t="n">
        <x:v>0.26</x:v>
      </x:c>
      <x:c r="K7455" s="4">
        <x:f>I7455*J7455</x:f>
      </x:c>
      <x:c r="L7455" s="4" t="n">
        <x:v>325.6</x:v>
      </x:c>
      <x:c r="M7455" s="5">
        <x:f>J7455/3.277*100</x:f>
      </x:c>
      <x:c r="N7455" s="6">
        <x:f>M7455*L7455/100</x:f>
      </x:c>
      <x:c r="O7455" s="6">
        <x:f>H7455-N7455</x:f>
      </x:c>
    </x:row>
    <x:row r="7456" spans="1:25">
      <x:c r="A7456" s="0" t="s">
        <x:v>51</x:v>
      </x:c>
      <x:c r="B7456" s="0" t="n">
        <x:v>3804</x:v>
      </x:c>
      <x:c r="C7456" s="0" t="s">
        <x:v>21</x:v>
      </x:c>
      <x:c r="D7456" s="0" t="s">
        <x:v>28</x:v>
      </x:c>
      <x:c r="E7456" s="0" t="s">
        <x:v>23</x:v>
      </x:c>
      <x:c r="F7456" s="0" t="s">
        <x:v>26</x:v>
      </x:c>
      <x:c r="G7456" s="0" t="n">
        <x:v>150</x:v>
      </x:c>
      <x:c r="H7456" s="4" t="n">
        <x:v>227.999</x:v>
      </x:c>
      <x:c r="I7456" s="4" t="n">
        <x:v>150</x:v>
      </x:c>
      <x:c r="J7456" s="4" t="n">
        <x:v>1.52</x:v>
      </x:c>
      <x:c r="K7456" s="4">
        <x:f>I7456*J7456</x:f>
      </x:c>
      <x:c r="L7456" s="4" t="n">
        <x:v>325.6</x:v>
      </x:c>
      <x:c r="M7456" s="5">
        <x:f>J7456/3.277*100</x:f>
      </x:c>
      <x:c r="N7456" s="6">
        <x:f>M7456*L7456/100</x:f>
      </x:c>
      <x:c r="O7456" s="6">
        <x:f>H7456-N7456</x:f>
      </x:c>
    </x:row>
    <x:row r="7457" spans="1:25">
      <x:c r="A7457" s="0" t="s">
        <x:v>95</x:v>
      </x:c>
      <x:c r="B7457" s="0" t="n">
        <x:v>3805</x:v>
      </x:c>
      <x:c r="C7457" s="0" t="s">
        <x:v>21</x:v>
      </x:c>
      <x:c r="D7457" s="0" t="s">
        <x:v>33</x:v>
      </x:c>
      <x:c r="E7457" s="0" t="s">
        <x:v>73</x:v>
      </x:c>
      <x:c r="F7457" s="0" t="s">
        <x:v>20</x:v>
      </x:c>
      <x:c r="G7457" s="0" t="n">
        <x:v>59</x:v>
      </x:c>
      <x:c r="H7457" s="4" t="n">
        <x:v>46.018</x:v>
      </x:c>
      <x:c r="I7457" s="4" t="n">
        <x:v>59</x:v>
      </x:c>
      <x:c r="J7457" s="4" t="n">
        <x:v>0.78</x:v>
      </x:c>
      <x:c r="K7457" s="4">
        <x:f>I7457*J7457</x:f>
      </x:c>
      <x:c r="L7457" s="4" t="n">
        <x:v>84.009</x:v>
      </x:c>
      <x:c r="M7457" s="5">
        <x:f>J7457/2.552*100</x:f>
      </x:c>
      <x:c r="N7457" s="6">
        <x:f>M7457*L7457/100</x:f>
      </x:c>
      <x:c r="O7457" s="6">
        <x:f>H7457-N7457</x:f>
      </x:c>
    </x:row>
    <x:row r="7458" spans="1:25">
      <x:c r="A7458" s="0" t="s">
        <x:v>95</x:v>
      </x:c>
      <x:c r="B7458" s="0" t="n">
        <x:v>3805</x:v>
      </x:c>
      <x:c r="C7458" s="0" t="s">
        <x:v>21</x:v>
      </x:c>
      <x:c r="D7458" s="0" t="s">
        <x:v>22</x:v>
      </x:c>
      <x:c r="E7458" s="0" t="s">
        <x:v>74</x:v>
      </x:c>
      <x:c r="F7458" s="0" t="s">
        <x:v>20</x:v>
      </x:c>
      <x:c r="G7458" s="0" t="n">
        <x:v>59</x:v>
      </x:c>
      <x:c r="H7458" s="4" t="n">
        <x:v>50.4</x:v>
      </x:c>
      <x:c r="I7458" s="4" t="n">
        <x:v>59</x:v>
      </x:c>
      <x:c r="J7458" s="4" t="n">
        <x:v>0.854</x:v>
      </x:c>
      <x:c r="K7458" s="4">
        <x:f>I7458*J7458</x:f>
      </x:c>
      <x:c r="L7458" s="4" t="n">
        <x:v>84.009</x:v>
      </x:c>
      <x:c r="M7458" s="5">
        <x:f>J7458/2.552*100</x:f>
      </x:c>
      <x:c r="N7458" s="6">
        <x:f>M7458*L7458/100</x:f>
      </x:c>
      <x:c r="O7458" s="6">
        <x:f>H7458-N7458</x:f>
      </x:c>
    </x:row>
    <x:row r="7459" spans="1:25">
      <x:c r="A7459" s="0" t="s">
        <x:v>95</x:v>
      </x:c>
      <x:c r="B7459" s="0" t="n">
        <x:v>3805</x:v>
      </x:c>
      <x:c r="C7459" s="0" t="s">
        <x:v>21</x:v>
      </x:c>
      <x:c r="D7459" s="0" t="s">
        <x:v>33</x:v>
      </x:c>
      <x:c r="E7459" s="0" t="s">
        <x:v>73</x:v>
      </x:c>
      <x:c r="F7459" s="0" t="s">
        <x:v>26</x:v>
      </x:c>
      <x:c r="G7459" s="0" t="n">
        <x:v>59</x:v>
      </x:c>
      <x:c r="H7459" s="4" t="n">
        <x:v>-3.393</x:v>
      </x:c>
      <x:c r="I7459" s="4" t="n">
        <x:v>59</x:v>
      </x:c>
      <x:c r="J7459" s="4" t="n">
        <x:v>0.078</x:v>
      </x:c>
      <x:c r="K7459" s="4">
        <x:f>I7459*J7459</x:f>
      </x:c>
      <x:c r="L7459" s="4" t="n">
        <x:v>84.009</x:v>
      </x:c>
      <x:c r="M7459" s="5">
        <x:f>J7459/2.552*100</x:f>
      </x:c>
      <x:c r="N7459" s="6">
        <x:f>M7459*L7459/100</x:f>
      </x:c>
      <x:c r="O7459" s="6">
        <x:f>H7459-N7459</x:f>
      </x:c>
    </x:row>
    <x:row r="7460" spans="1:25">
      <x:c r="A7460" s="0" t="s">
        <x:v>95</x:v>
      </x:c>
      <x:c r="B7460" s="0" t="n">
        <x:v>3805</x:v>
      </x:c>
      <x:c r="C7460" s="0" t="s">
        <x:v>21</x:v>
      </x:c>
      <x:c r="D7460" s="0" t="s">
        <x:v>36</x:v>
      </x:c>
      <x:c r="E7460" s="0" t="s">
        <x:v>75</x:v>
      </x:c>
      <x:c r="F7460" s="0" t="s">
        <x:v>26</x:v>
      </x:c>
      <x:c r="G7460" s="0" t="n">
        <x:v>59</x:v>
      </x:c>
      <x:c r="H7460" s="4" t="n">
        <x:v>43.509</x:v>
      </x:c>
      <x:c r="I7460" s="4" t="n">
        <x:v>59</x:v>
      </x:c>
      <x:c r="J7460" s="4" t="n">
        <x:v>0.42</x:v>
      </x:c>
      <x:c r="K7460" s="4">
        <x:f>I7460*J7460</x:f>
      </x:c>
      <x:c r="L7460" s="4" t="n">
        <x:v>84.009</x:v>
      </x:c>
      <x:c r="M7460" s="5">
        <x:f>J7460/2.552*100</x:f>
      </x:c>
      <x:c r="N7460" s="6">
        <x:f>M7460*L7460/100</x:f>
      </x:c>
      <x:c r="O7460" s="6">
        <x:f>H7460-N7460</x:f>
      </x:c>
    </x:row>
    <x:row r="7461" spans="1:25">
      <x:c r="A7461" s="0" t="s">
        <x:v>95</x:v>
      </x:c>
      <x:c r="B7461" s="0" t="n">
        <x:v>3805</x:v>
      </x:c>
      <x:c r="C7461" s="0" t="s">
        <x:v>21</x:v>
      </x:c>
      <x:c r="D7461" s="0" t="s">
        <x:v>36</x:v>
      </x:c>
      <x:c r="E7461" s="0" t="s">
        <x:v>76</x:v>
      </x:c>
      <x:c r="F7461" s="0" t="s">
        <x:v>26</x:v>
      </x:c>
      <x:c r="G7461" s="0" t="n">
        <x:v>59</x:v>
      </x:c>
      <x:c r="H7461" s="4" t="n">
        <x:v>24.904</x:v>
      </x:c>
      <x:c r="I7461" s="4" t="n">
        <x:v>59</x:v>
      </x:c>
      <x:c r="J7461" s="4" t="n">
        <x:v>0.42</x:v>
      </x:c>
      <x:c r="K7461" s="4">
        <x:f>I7461*J7461</x:f>
      </x:c>
      <x:c r="L7461" s="4" t="n">
        <x:v>84.009</x:v>
      </x:c>
      <x:c r="M7461" s="5">
        <x:f>J7461/2.552*100</x:f>
      </x:c>
      <x:c r="N7461" s="6">
        <x:f>M7461*L7461/100</x:f>
      </x:c>
      <x:c r="O7461" s="6">
        <x:f>H7461-N7461</x:f>
      </x:c>
    </x:row>
    <x:row r="7462" spans="1:25">
      <x:c r="A7462" s="0" t="s">
        <x:v>89</x:v>
      </x:c>
      <x:c r="B7462" s="0" t="n">
        <x:v>3806</x:v>
      </x:c>
      <x:c r="C7462" s="0" t="s">
        <x:v>21</x:v>
      </x:c>
      <x:c r="D7462" s="0" t="s">
        <x:v>22</x:v>
      </x:c>
      <x:c r="E7462" s="0" t="s">
        <x:v>23</x:v>
      </x:c>
      <x:c r="F7462" s="0" t="s">
        <x:v>20</x:v>
      </x:c>
      <x:c r="G7462" s="0" t="n">
        <x:v>150</x:v>
      </x:c>
      <x:c r="H7462" s="4" t="n">
        <x:v>43.384</x:v>
      </x:c>
      <x:c r="I7462" s="4" t="n">
        <x:v>150</x:v>
      </x:c>
      <x:c r="J7462" s="4" t="n">
        <x:v>0.289</x:v>
      </x:c>
      <x:c r="K7462" s="4">
        <x:f>I7462*J7462</x:f>
      </x:c>
      <x:c r="L7462" s="4" t="n">
        <x:v>325.219</x:v>
      </x:c>
      <x:c r="M7462" s="5">
        <x:f>J7462/2.988*100</x:f>
      </x:c>
      <x:c r="N7462" s="6">
        <x:f>M7462*L7462/100</x:f>
      </x:c>
      <x:c r="O7462" s="6">
        <x:f>H7462-N7462</x:f>
      </x:c>
    </x:row>
    <x:row r="7463" spans="1:25">
      <x:c r="A7463" s="0" t="s">
        <x:v>89</x:v>
      </x:c>
      <x:c r="B7463" s="0" t="n">
        <x:v>3806</x:v>
      </x:c>
      <x:c r="C7463" s="0" t="s">
        <x:v>21</x:v>
      </x:c>
      <x:c r="D7463" s="0" t="s">
        <x:v>22</x:v>
      </x:c>
      <x:c r="E7463" s="0" t="s">
        <x:v>23</x:v>
      </x:c>
      <x:c r="F7463" s="0" t="s">
        <x:v>20</x:v>
      </x:c>
      <x:c r="G7463" s="0" t="n">
        <x:v>150</x:v>
      </x:c>
      <x:c r="H7463" s="4" t="n">
        <x:v>51.15</x:v>
      </x:c>
      <x:c r="I7463" s="4" t="n">
        <x:v>150</x:v>
      </x:c>
      <x:c r="J7463" s="4" t="n">
        <x:v>0.341</x:v>
      </x:c>
      <x:c r="K7463" s="4">
        <x:f>I7463*J7463</x:f>
      </x:c>
      <x:c r="L7463" s="4" t="n">
        <x:v>325.219</x:v>
      </x:c>
      <x:c r="M7463" s="5">
        <x:f>J7463/2.988*100</x:f>
      </x:c>
      <x:c r="N7463" s="6">
        <x:f>M7463*L7463/100</x:f>
      </x:c>
      <x:c r="O7463" s="6">
        <x:f>H7463-N7463</x:f>
      </x:c>
    </x:row>
    <x:row r="7464" spans="1:25">
      <x:c r="A7464" s="0" t="s">
        <x:v>89</x:v>
      </x:c>
      <x:c r="B7464" s="0" t="n">
        <x:v>3806</x:v>
      </x:c>
      <x:c r="C7464" s="0" t="s">
        <x:v>21</x:v>
      </x:c>
      <x:c r="D7464" s="0" t="s">
        <x:v>22</x:v>
      </x:c>
      <x:c r="E7464" s="0" t="s">
        <x:v>23</x:v>
      </x:c>
      <x:c r="F7464" s="0" t="s">
        <x:v>20</x:v>
      </x:c>
      <x:c r="G7464" s="0" t="n">
        <x:v>150</x:v>
      </x:c>
      <x:c r="H7464" s="4" t="n">
        <x:v>43.384</x:v>
      </x:c>
      <x:c r="I7464" s="4" t="n">
        <x:v>150</x:v>
      </x:c>
      <x:c r="J7464" s="4" t="n">
        <x:v>0.289</x:v>
      </x:c>
      <x:c r="K7464" s="4">
        <x:f>I7464*J7464</x:f>
      </x:c>
      <x:c r="L7464" s="4" t="n">
        <x:v>325.219</x:v>
      </x:c>
      <x:c r="M7464" s="5">
        <x:f>J7464/2.988*100</x:f>
      </x:c>
      <x:c r="N7464" s="6">
        <x:f>M7464*L7464/100</x:f>
      </x:c>
      <x:c r="O7464" s="6">
        <x:f>H7464-N7464</x:f>
      </x:c>
    </x:row>
    <x:row r="7465" spans="1:25">
      <x:c r="A7465" s="0" t="s">
        <x:v>89</x:v>
      </x:c>
      <x:c r="B7465" s="0" t="n">
        <x:v>3806</x:v>
      </x:c>
      <x:c r="C7465" s="0" t="s">
        <x:v>21</x:v>
      </x:c>
      <x:c r="D7465" s="0" t="s">
        <x:v>22</x:v>
      </x:c>
      <x:c r="E7465" s="0" t="s">
        <x:v>23</x:v>
      </x:c>
      <x:c r="F7465" s="0" t="s">
        <x:v>20</x:v>
      </x:c>
      <x:c r="G7465" s="0" t="n">
        <x:v>150</x:v>
      </x:c>
      <x:c r="H7465" s="4" t="n">
        <x:v>43.384</x:v>
      </x:c>
      <x:c r="I7465" s="4" t="n">
        <x:v>150</x:v>
      </x:c>
      <x:c r="J7465" s="4" t="n">
        <x:v>0.289</x:v>
      </x:c>
      <x:c r="K7465" s="4">
        <x:f>I7465*J7465</x:f>
      </x:c>
      <x:c r="L7465" s="4" t="n">
        <x:v>325.219</x:v>
      </x:c>
      <x:c r="M7465" s="5">
        <x:f>J7465/2.988*100</x:f>
      </x:c>
      <x:c r="N7465" s="6">
        <x:f>M7465*L7465/100</x:f>
      </x:c>
      <x:c r="O7465" s="6">
        <x:f>H7465-N7465</x:f>
      </x:c>
    </x:row>
    <x:row r="7466" spans="1:25">
      <x:c r="A7466" s="0" t="s">
        <x:v>89</x:v>
      </x:c>
      <x:c r="B7466" s="0" t="n">
        <x:v>3806</x:v>
      </x:c>
      <x:c r="C7466" s="0" t="s">
        <x:v>21</x:v>
      </x:c>
      <x:c r="D7466" s="0" t="s">
        <x:v>28</x:v>
      </x:c>
      <x:c r="E7466" s="0" t="s">
        <x:v>19</x:v>
      </x:c>
      <x:c r="F7466" s="0" t="s">
        <x:v>26</x:v>
      </x:c>
      <x:c r="G7466" s="0" t="n">
        <x:v>150</x:v>
      </x:c>
      <x:c r="H7466" s="4" t="n">
        <x:v>39.004</x:v>
      </x:c>
      <x:c r="I7466" s="4" t="n">
        <x:v>150</x:v>
      </x:c>
      <x:c r="J7466" s="4" t="n">
        <x:v>0.26</x:v>
      </x:c>
      <x:c r="K7466" s="4">
        <x:f>I7466*J7466</x:f>
      </x:c>
      <x:c r="L7466" s="4" t="n">
        <x:v>325.219</x:v>
      </x:c>
      <x:c r="M7466" s="5">
        <x:f>J7466/2.988*100</x:f>
      </x:c>
      <x:c r="N7466" s="6">
        <x:f>M7466*L7466/100</x:f>
      </x:c>
      <x:c r="O7466" s="6">
        <x:f>H7466-N7466</x:f>
      </x:c>
    </x:row>
    <x:row r="7467" spans="1:25">
      <x:c r="A7467" s="0" t="s">
        <x:v>89</x:v>
      </x:c>
      <x:c r="B7467" s="0" t="n">
        <x:v>3806</x:v>
      </x:c>
      <x:c r="C7467" s="0" t="s">
        <x:v>21</x:v>
      </x:c>
      <x:c r="D7467" s="0" t="s">
        <x:v>28</x:v>
      </x:c>
      <x:c r="E7467" s="0" t="s">
        <x:v>23</x:v>
      </x:c>
      <x:c r="F7467" s="0" t="s">
        <x:v>26</x:v>
      </x:c>
      <x:c r="G7467" s="0" t="n">
        <x:v>150</x:v>
      </x:c>
      <x:c r="H7467" s="4" t="n">
        <x:v>227.999</x:v>
      </x:c>
      <x:c r="I7467" s="4" t="n">
        <x:v>150</x:v>
      </x:c>
      <x:c r="J7467" s="4" t="n">
        <x:v>1.52</x:v>
      </x:c>
      <x:c r="K7467" s="4">
        <x:f>I7467*J7467</x:f>
      </x:c>
      <x:c r="L7467" s="4" t="n">
        <x:v>325.219</x:v>
      </x:c>
      <x:c r="M7467" s="5">
        <x:f>J7467/2.988*100</x:f>
      </x:c>
      <x:c r="N7467" s="6">
        <x:f>M7467*L7467/100</x:f>
      </x:c>
      <x:c r="O7467" s="6">
        <x:f>H7467-N7467</x:f>
      </x:c>
    </x:row>
    <x:row r="7468" spans="1:25">
      <x:c r="A7468" s="0" t="s">
        <x:v>82</x:v>
      </x:c>
      <x:c r="B7468" s="0" t="n">
        <x:v>3807</x:v>
      </x:c>
      <x:c r="C7468" s="0" t="s">
        <x:v>21</x:v>
      </x:c>
      <x:c r="D7468" s="0" t="s">
        <x:v>22</x:v>
      </x:c>
      <x:c r="E7468" s="0" t="s">
        <x:v>23</x:v>
      </x:c>
      <x:c r="F7468" s="0" t="s">
        <x:v>20</x:v>
      </x:c>
      <x:c r="G7468" s="0" t="n">
        <x:v>150</x:v>
      </x:c>
      <x:c r="H7468" s="4" t="n">
        <x:v>43.384</x:v>
      </x:c>
      <x:c r="I7468" s="4" t="n">
        <x:v>150</x:v>
      </x:c>
      <x:c r="J7468" s="4" t="n">
        <x:v>0.289</x:v>
      </x:c>
      <x:c r="K7468" s="4">
        <x:f>I7468*J7468</x:f>
      </x:c>
      <x:c r="L7468" s="4" t="n">
        <x:v>341.351</x:v>
      </x:c>
      <x:c r="M7468" s="5">
        <x:f>J7468/2.699*100</x:f>
      </x:c>
      <x:c r="N7468" s="6">
        <x:f>M7468*L7468/100</x:f>
      </x:c>
      <x:c r="O7468" s="6">
        <x:f>H7468-N7468</x:f>
      </x:c>
    </x:row>
    <x:row r="7469" spans="1:25">
      <x:c r="A7469" s="0" t="s">
        <x:v>82</x:v>
      </x:c>
      <x:c r="B7469" s="0" t="n">
        <x:v>3807</x:v>
      </x:c>
      <x:c r="C7469" s="0" t="s">
        <x:v>21</x:v>
      </x:c>
      <x:c r="D7469" s="0" t="s">
        <x:v>22</x:v>
      </x:c>
      <x:c r="E7469" s="0" t="s">
        <x:v>23</x:v>
      </x:c>
      <x:c r="F7469" s="0" t="s">
        <x:v>20</x:v>
      </x:c>
      <x:c r="G7469" s="0" t="n">
        <x:v>150</x:v>
      </x:c>
      <x:c r="H7469" s="4" t="n">
        <x:v>43.384</x:v>
      </x:c>
      <x:c r="I7469" s="4" t="n">
        <x:v>150</x:v>
      </x:c>
      <x:c r="J7469" s="4" t="n">
        <x:v>0.289</x:v>
      </x:c>
      <x:c r="K7469" s="4">
        <x:f>I7469*J7469</x:f>
      </x:c>
      <x:c r="L7469" s="4" t="n">
        <x:v>341.351</x:v>
      </x:c>
      <x:c r="M7469" s="5">
        <x:f>J7469/2.699*100</x:f>
      </x:c>
      <x:c r="N7469" s="6">
        <x:f>M7469*L7469/100</x:f>
      </x:c>
      <x:c r="O7469" s="6">
        <x:f>H7469-N7469</x:f>
      </x:c>
    </x:row>
    <x:row r="7470" spans="1:25">
      <x:c r="A7470" s="0" t="s">
        <x:v>82</x:v>
      </x:c>
      <x:c r="B7470" s="0" t="n">
        <x:v>3807</x:v>
      </x:c>
      <x:c r="C7470" s="0" t="s">
        <x:v>21</x:v>
      </x:c>
      <x:c r="D7470" s="0" t="s">
        <x:v>22</x:v>
      </x:c>
      <x:c r="E7470" s="0" t="s">
        <x:v>23</x:v>
      </x:c>
      <x:c r="F7470" s="0" t="s">
        <x:v>20</x:v>
      </x:c>
      <x:c r="G7470" s="0" t="n">
        <x:v>150</x:v>
      </x:c>
      <x:c r="H7470" s="4" t="n">
        <x:v>51.15</x:v>
      </x:c>
      <x:c r="I7470" s="4" t="n">
        <x:v>150</x:v>
      </x:c>
      <x:c r="J7470" s="4" t="n">
        <x:v>0.341</x:v>
      </x:c>
      <x:c r="K7470" s="4">
        <x:f>I7470*J7470</x:f>
      </x:c>
      <x:c r="L7470" s="4" t="n">
        <x:v>341.351</x:v>
      </x:c>
      <x:c r="M7470" s="5">
        <x:f>J7470/2.699*100</x:f>
      </x:c>
      <x:c r="N7470" s="6">
        <x:f>M7470*L7470/100</x:f>
      </x:c>
      <x:c r="O7470" s="6">
        <x:f>H7470-N7470</x:f>
      </x:c>
    </x:row>
    <x:row r="7471" spans="1:25">
      <x:c r="A7471" s="0" t="s">
        <x:v>82</x:v>
      </x:c>
      <x:c r="B7471" s="0" t="n">
        <x:v>3807</x:v>
      </x:c>
      <x:c r="C7471" s="0" t="s">
        <x:v>21</x:v>
      </x:c>
      <x:c r="D7471" s="0" t="s">
        <x:v>28</x:v>
      </x:c>
      <x:c r="E7471" s="0" t="s">
        <x:v>19</x:v>
      </x:c>
      <x:c r="F7471" s="0" t="s">
        <x:v>26</x:v>
      </x:c>
      <x:c r="G7471" s="0" t="n">
        <x:v>150</x:v>
      </x:c>
      <x:c r="H7471" s="4" t="n">
        <x:v>39.013</x:v>
      </x:c>
      <x:c r="I7471" s="4" t="n">
        <x:v>150</x:v>
      </x:c>
      <x:c r="J7471" s="4" t="n">
        <x:v>0.26</x:v>
      </x:c>
      <x:c r="K7471" s="4">
        <x:f>I7471*J7471</x:f>
      </x:c>
      <x:c r="L7471" s="4" t="n">
        <x:v>341.351</x:v>
      </x:c>
      <x:c r="M7471" s="5">
        <x:f>J7471/2.699*100</x:f>
      </x:c>
      <x:c r="N7471" s="6">
        <x:f>M7471*L7471/100</x:f>
      </x:c>
      <x:c r="O7471" s="6">
        <x:f>H7471-N7471</x:f>
      </x:c>
    </x:row>
    <x:row r="7472" spans="1:25">
      <x:c r="A7472" s="0" t="s">
        <x:v>82</x:v>
      </x:c>
      <x:c r="B7472" s="0" t="n">
        <x:v>3807</x:v>
      </x:c>
      <x:c r="C7472" s="0" t="s">
        <x:v>21</x:v>
      </x:c>
      <x:c r="D7472" s="0" t="s">
        <x:v>28</x:v>
      </x:c>
      <x:c r="E7472" s="0" t="s">
        <x:v>23</x:v>
      </x:c>
      <x:c r="F7472" s="0" t="s">
        <x:v>26</x:v>
      </x:c>
      <x:c r="G7472" s="0" t="n">
        <x:v>150</x:v>
      </x:c>
      <x:c r="H7472" s="4" t="n">
        <x:v>227.999</x:v>
      </x:c>
      <x:c r="I7472" s="4" t="n">
        <x:v>150</x:v>
      </x:c>
      <x:c r="J7472" s="4" t="n">
        <x:v>1.52</x:v>
      </x:c>
      <x:c r="K7472" s="4">
        <x:f>I7472*J7472</x:f>
      </x:c>
      <x:c r="L7472" s="4" t="n">
        <x:v>341.351</x:v>
      </x:c>
      <x:c r="M7472" s="5">
        <x:f>J7472/2.699*100</x:f>
      </x:c>
      <x:c r="N7472" s="6">
        <x:f>M7472*L7472/100</x:f>
      </x:c>
      <x:c r="O7472" s="6">
        <x:f>H7472-N7472</x:f>
      </x:c>
    </x:row>
    <x:row r="7473" spans="1:25">
      <x:c r="A7473" s="0" t="s">
        <x:v>147</x:v>
      </x:c>
      <x:c r="B7473" s="0" t="n">
        <x:v>3814</x:v>
      </x:c>
      <x:c r="C7473" s="0" t="s">
        <x:v>21</x:v>
      </x:c>
      <x:c r="D7473" s="0" t="s">
        <x:v>22</x:v>
      </x:c>
      <x:c r="E7473" s="0" t="s">
        <x:v>23</x:v>
      </x:c>
      <x:c r="F7473" s="0" t="s">
        <x:v>20</x:v>
      </x:c>
      <x:c r="G7473" s="0" t="n">
        <x:v>140</x:v>
      </x:c>
      <x:c r="H7473" s="4" t="n">
        <x:v>43.384</x:v>
      </x:c>
      <x:c r="I7473" s="4" t="n">
        <x:v>140</x:v>
      </x:c>
      <x:c r="J7473" s="4" t="n">
        <x:v>0.31</x:v>
      </x:c>
      <x:c r="K7473" s="4">
        <x:f>I7473*J7473</x:f>
      </x:c>
      <x:c r="L7473" s="4" t="n">
        <x:v>312.189</x:v>
      </x:c>
      <x:c r="M7473" s="5">
        <x:f>J7473/3.051*100</x:f>
      </x:c>
      <x:c r="N7473" s="6">
        <x:f>M7473*L7473/100</x:f>
      </x:c>
      <x:c r="O7473" s="6">
        <x:f>H7473-N7473</x:f>
      </x:c>
    </x:row>
    <x:row r="7474" spans="1:25">
      <x:c r="A7474" s="0" t="s">
        <x:v>147</x:v>
      </x:c>
      <x:c r="B7474" s="0" t="n">
        <x:v>3814</x:v>
      </x:c>
      <x:c r="C7474" s="0" t="s">
        <x:v>21</x:v>
      </x:c>
      <x:c r="D7474" s="0" t="s">
        <x:v>22</x:v>
      </x:c>
      <x:c r="E7474" s="0" t="s">
        <x:v>23</x:v>
      </x:c>
      <x:c r="F7474" s="0" t="s">
        <x:v>20</x:v>
      </x:c>
      <x:c r="G7474" s="0" t="n">
        <x:v>140</x:v>
      </x:c>
      <x:c r="H7474" s="4" t="n">
        <x:v>47.74</x:v>
      </x:c>
      <x:c r="I7474" s="4" t="n">
        <x:v>140</x:v>
      </x:c>
      <x:c r="J7474" s="4" t="n">
        <x:v>0.341</x:v>
      </x:c>
      <x:c r="K7474" s="4">
        <x:f>I7474*J7474</x:f>
      </x:c>
      <x:c r="L7474" s="4" t="n">
        <x:v>312.189</x:v>
      </x:c>
      <x:c r="M7474" s="5">
        <x:f>J7474/3.051*100</x:f>
      </x:c>
      <x:c r="N7474" s="6">
        <x:f>M7474*L7474/100</x:f>
      </x:c>
      <x:c r="O7474" s="6">
        <x:f>H7474-N7474</x:f>
      </x:c>
    </x:row>
    <x:row r="7475" spans="1:25">
      <x:c r="A7475" s="0" t="s">
        <x:v>147</x:v>
      </x:c>
      <x:c r="B7475" s="0" t="n">
        <x:v>3814</x:v>
      </x:c>
      <x:c r="C7475" s="0" t="s">
        <x:v>21</x:v>
      </x:c>
      <x:c r="D7475" s="0" t="s">
        <x:v>22</x:v>
      </x:c>
      <x:c r="E7475" s="0" t="s">
        <x:v>23</x:v>
      </x:c>
      <x:c r="F7475" s="0" t="s">
        <x:v>20</x:v>
      </x:c>
      <x:c r="G7475" s="0" t="n">
        <x:v>140</x:v>
      </x:c>
      <x:c r="H7475" s="4" t="n">
        <x:v>43.384</x:v>
      </x:c>
      <x:c r="I7475" s="4" t="n">
        <x:v>140</x:v>
      </x:c>
      <x:c r="J7475" s="4" t="n">
        <x:v>0.31</x:v>
      </x:c>
      <x:c r="K7475" s="4">
        <x:f>I7475*J7475</x:f>
      </x:c>
      <x:c r="L7475" s="4" t="n">
        <x:v>312.189</x:v>
      </x:c>
      <x:c r="M7475" s="5">
        <x:f>J7475/3.051*100</x:f>
      </x:c>
      <x:c r="N7475" s="6">
        <x:f>M7475*L7475/100</x:f>
      </x:c>
      <x:c r="O7475" s="6">
        <x:f>H7475-N7475</x:f>
      </x:c>
    </x:row>
    <x:row r="7476" spans="1:25">
      <x:c r="A7476" s="0" t="s">
        <x:v>147</x:v>
      </x:c>
      <x:c r="B7476" s="0" t="n">
        <x:v>3814</x:v>
      </x:c>
      <x:c r="C7476" s="0" t="s">
        <x:v>21</x:v>
      </x:c>
      <x:c r="D7476" s="0" t="s">
        <x:v>22</x:v>
      </x:c>
      <x:c r="E7476" s="0" t="s">
        <x:v>23</x:v>
      </x:c>
      <x:c r="F7476" s="0" t="s">
        <x:v>20</x:v>
      </x:c>
      <x:c r="G7476" s="0" t="n">
        <x:v>140</x:v>
      </x:c>
      <x:c r="H7476" s="4" t="n">
        <x:v>43.384</x:v>
      </x:c>
      <x:c r="I7476" s="4" t="n">
        <x:v>140</x:v>
      </x:c>
      <x:c r="J7476" s="4" t="n">
        <x:v>0.31</x:v>
      </x:c>
      <x:c r="K7476" s="4">
        <x:f>I7476*J7476</x:f>
      </x:c>
      <x:c r="L7476" s="4" t="n">
        <x:v>312.189</x:v>
      </x:c>
      <x:c r="M7476" s="5">
        <x:f>J7476/3.051*100</x:f>
      </x:c>
      <x:c r="N7476" s="6">
        <x:f>M7476*L7476/100</x:f>
      </x:c>
      <x:c r="O7476" s="6">
        <x:f>H7476-N7476</x:f>
      </x:c>
    </x:row>
    <x:row r="7477" spans="1:25">
      <x:c r="A7477" s="0" t="s">
        <x:v>147</x:v>
      </x:c>
      <x:c r="B7477" s="0" t="n">
        <x:v>3814</x:v>
      </x:c>
      <x:c r="C7477" s="0" t="s">
        <x:v>21</x:v>
      </x:c>
      <x:c r="D7477" s="0" t="s">
        <x:v>28</x:v>
      </x:c>
      <x:c r="E7477" s="0" t="s">
        <x:v>19</x:v>
      </x:c>
      <x:c r="F7477" s="0" t="s">
        <x:v>26</x:v>
      </x:c>
      <x:c r="G7477" s="0" t="n">
        <x:v>140</x:v>
      </x:c>
      <x:c r="H7477" s="4" t="n">
        <x:v>36.405</x:v>
      </x:c>
      <x:c r="I7477" s="4" t="n">
        <x:v>140</x:v>
      </x:c>
      <x:c r="J7477" s="4" t="n">
        <x:v>0.26</x:v>
      </x:c>
      <x:c r="K7477" s="4">
        <x:f>I7477*J7477</x:f>
      </x:c>
      <x:c r="L7477" s="4" t="n">
        <x:v>312.189</x:v>
      </x:c>
      <x:c r="M7477" s="5">
        <x:f>J7477/3.051*100</x:f>
      </x:c>
      <x:c r="N7477" s="6">
        <x:f>M7477*L7477/100</x:f>
      </x:c>
      <x:c r="O7477" s="6">
        <x:f>H7477-N7477</x:f>
      </x:c>
    </x:row>
    <x:row r="7478" spans="1:25">
      <x:c r="A7478" s="0" t="s">
        <x:v>147</x:v>
      </x:c>
      <x:c r="B7478" s="0" t="n">
        <x:v>3814</x:v>
      </x:c>
      <x:c r="C7478" s="0" t="s">
        <x:v>21</x:v>
      </x:c>
      <x:c r="D7478" s="0" t="s">
        <x:v>28</x:v>
      </x:c>
      <x:c r="E7478" s="0" t="s">
        <x:v>23</x:v>
      </x:c>
      <x:c r="F7478" s="0" t="s">
        <x:v>26</x:v>
      </x:c>
      <x:c r="G7478" s="0" t="n">
        <x:v>140</x:v>
      </x:c>
      <x:c r="H7478" s="4" t="n">
        <x:v>212.799</x:v>
      </x:c>
      <x:c r="I7478" s="4" t="n">
        <x:v>140</x:v>
      </x:c>
      <x:c r="J7478" s="4" t="n">
        <x:v>1.52</x:v>
      </x:c>
      <x:c r="K7478" s="4">
        <x:f>I7478*J7478</x:f>
      </x:c>
      <x:c r="L7478" s="4" t="n">
        <x:v>312.189</x:v>
      </x:c>
      <x:c r="M7478" s="5">
        <x:f>J7478/3.051*100</x:f>
      </x:c>
      <x:c r="N7478" s="6">
        <x:f>M7478*L7478/100</x:f>
      </x:c>
      <x:c r="O7478" s="6">
        <x:f>H7478-N7478</x:f>
      </x:c>
    </x:row>
    <x:row r="7479" spans="1:25">
      <x:c r="A7479" s="0" t="s">
        <x:v>31</x:v>
      </x:c>
      <x:c r="B7479" s="0" t="n">
        <x:v>3815</x:v>
      </x:c>
      <x:c r="C7479" s="0" t="s">
        <x:v>21</x:v>
      </x:c>
      <x:c r="D7479" s="0" t="s">
        <x:v>22</x:v>
      </x:c>
      <x:c r="E7479" s="0" t="s">
        <x:v>23</x:v>
      </x:c>
      <x:c r="F7479" s="0" t="s">
        <x:v>20</x:v>
      </x:c>
      <x:c r="G7479" s="0" t="n">
        <x:v>138</x:v>
      </x:c>
      <x:c r="H7479" s="4" t="n">
        <x:v>43.384</x:v>
      </x:c>
      <x:c r="I7479" s="4" t="n">
        <x:v>138</x:v>
      </x:c>
      <x:c r="J7479" s="4" t="n">
        <x:v>0.314</x:v>
      </x:c>
      <x:c r="K7479" s="4">
        <x:f>I7479*J7479</x:f>
      </x:c>
      <x:c r="L7479" s="4" t="n">
        <x:v>303.006</x:v>
      </x:c>
      <x:c r="M7479" s="5">
        <x:f>J7479/3.382*100</x:f>
      </x:c>
      <x:c r="N7479" s="6">
        <x:f>M7479*L7479/100</x:f>
      </x:c>
      <x:c r="O7479" s="6">
        <x:f>H7479-N7479</x:f>
      </x:c>
    </x:row>
    <x:row r="7480" spans="1:25">
      <x:c r="A7480" s="0" t="s">
        <x:v>31</x:v>
      </x:c>
      <x:c r="B7480" s="0" t="n">
        <x:v>3815</x:v>
      </x:c>
      <x:c r="C7480" s="0" t="s">
        <x:v>21</x:v>
      </x:c>
      <x:c r="D7480" s="0" t="s">
        <x:v>22</x:v>
      </x:c>
      <x:c r="E7480" s="0" t="s">
        <x:v>23</x:v>
      </x:c>
      <x:c r="F7480" s="0" t="s">
        <x:v>20</x:v>
      </x:c>
      <x:c r="G7480" s="0" t="n">
        <x:v>138</x:v>
      </x:c>
      <x:c r="H7480" s="4" t="n">
        <x:v>43.384</x:v>
      </x:c>
      <x:c r="I7480" s="4" t="n">
        <x:v>138</x:v>
      </x:c>
      <x:c r="J7480" s="4" t="n">
        <x:v>0.314</x:v>
      </x:c>
      <x:c r="K7480" s="4">
        <x:f>I7480*J7480</x:f>
      </x:c>
      <x:c r="L7480" s="4" t="n">
        <x:v>303.006</x:v>
      </x:c>
      <x:c r="M7480" s="5">
        <x:f>J7480/3.382*100</x:f>
      </x:c>
      <x:c r="N7480" s="6">
        <x:f>M7480*L7480/100</x:f>
      </x:c>
      <x:c r="O7480" s="6">
        <x:f>H7480-N7480</x:f>
      </x:c>
    </x:row>
    <x:row r="7481" spans="1:25">
      <x:c r="A7481" s="0" t="s">
        <x:v>31</x:v>
      </x:c>
      <x:c r="B7481" s="0" t="n">
        <x:v>3815</x:v>
      </x:c>
      <x:c r="C7481" s="0" t="s">
        <x:v>21</x:v>
      </x:c>
      <x:c r="D7481" s="0" t="s">
        <x:v>22</x:v>
      </x:c>
      <x:c r="E7481" s="0" t="s">
        <x:v>23</x:v>
      </x:c>
      <x:c r="F7481" s="0" t="s">
        <x:v>20</x:v>
      </x:c>
      <x:c r="G7481" s="0" t="n">
        <x:v>138</x:v>
      </x:c>
      <x:c r="H7481" s="4" t="n">
        <x:v>43.384</x:v>
      </x:c>
      <x:c r="I7481" s="4" t="n">
        <x:v>138</x:v>
      </x:c>
      <x:c r="J7481" s="4" t="n">
        <x:v>0.314</x:v>
      </x:c>
      <x:c r="K7481" s="4">
        <x:f>I7481*J7481</x:f>
      </x:c>
      <x:c r="L7481" s="4" t="n">
        <x:v>303.006</x:v>
      </x:c>
      <x:c r="M7481" s="5">
        <x:f>J7481/3.382*100</x:f>
      </x:c>
      <x:c r="N7481" s="6">
        <x:f>M7481*L7481/100</x:f>
      </x:c>
      <x:c r="O7481" s="6">
        <x:f>H7481-N7481</x:f>
      </x:c>
    </x:row>
    <x:row r="7482" spans="1:25">
      <x:c r="A7482" s="0" t="s">
        <x:v>31</x:v>
      </x:c>
      <x:c r="B7482" s="0" t="n">
        <x:v>3815</x:v>
      </x:c>
      <x:c r="C7482" s="0" t="s">
        <x:v>21</x:v>
      </x:c>
      <x:c r="D7482" s="0" t="s">
        <x:v>22</x:v>
      </x:c>
      <x:c r="E7482" s="0" t="s">
        <x:v>23</x:v>
      </x:c>
      <x:c r="F7482" s="0" t="s">
        <x:v>20</x:v>
      </x:c>
      <x:c r="G7482" s="0" t="n">
        <x:v>138</x:v>
      </x:c>
      <x:c r="H7482" s="4" t="n">
        <x:v>43.384</x:v>
      </x:c>
      <x:c r="I7482" s="4" t="n">
        <x:v>138</x:v>
      </x:c>
      <x:c r="J7482" s="4" t="n">
        <x:v>0.314</x:v>
      </x:c>
      <x:c r="K7482" s="4">
        <x:f>I7482*J7482</x:f>
      </x:c>
      <x:c r="L7482" s="4" t="n">
        <x:v>303.006</x:v>
      </x:c>
      <x:c r="M7482" s="5">
        <x:f>J7482/3.382*100</x:f>
      </x:c>
      <x:c r="N7482" s="6">
        <x:f>M7482*L7482/100</x:f>
      </x:c>
      <x:c r="O7482" s="6">
        <x:f>H7482-N7482</x:f>
      </x:c>
    </x:row>
    <x:row r="7483" spans="1:25">
      <x:c r="A7483" s="0" t="s">
        <x:v>31</x:v>
      </x:c>
      <x:c r="B7483" s="0" t="n">
        <x:v>3815</x:v>
      </x:c>
      <x:c r="C7483" s="0" t="s">
        <x:v>21</x:v>
      </x:c>
      <x:c r="D7483" s="0" t="s">
        <x:v>22</x:v>
      </x:c>
      <x:c r="E7483" s="0" t="s">
        <x:v>23</x:v>
      </x:c>
      <x:c r="F7483" s="0" t="s">
        <x:v>20</x:v>
      </x:c>
      <x:c r="G7483" s="0" t="n">
        <x:v>138</x:v>
      </x:c>
      <x:c r="H7483" s="4" t="n">
        <x:v>47.74</x:v>
      </x:c>
      <x:c r="I7483" s="4" t="n">
        <x:v>138</x:v>
      </x:c>
      <x:c r="J7483" s="4" t="n">
        <x:v>0.346</x:v>
      </x:c>
      <x:c r="K7483" s="4">
        <x:f>I7483*J7483</x:f>
      </x:c>
      <x:c r="L7483" s="4" t="n">
        <x:v>303.006</x:v>
      </x:c>
      <x:c r="M7483" s="5">
        <x:f>J7483/3.382*100</x:f>
      </x:c>
      <x:c r="N7483" s="6">
        <x:f>M7483*L7483/100</x:f>
      </x:c>
      <x:c r="O7483" s="6">
        <x:f>H7483-N7483</x:f>
      </x:c>
    </x:row>
    <x:row r="7484" spans="1:25">
      <x:c r="A7484" s="0" t="s">
        <x:v>31</x:v>
      </x:c>
      <x:c r="B7484" s="0" t="n">
        <x:v>3815</x:v>
      </x:c>
      <x:c r="C7484" s="0" t="s">
        <x:v>21</x:v>
      </x:c>
      <x:c r="D7484" s="0" t="s">
        <x:v>28</x:v>
      </x:c>
      <x:c r="E7484" s="0" t="s">
        <x:v>19</x:v>
      </x:c>
      <x:c r="F7484" s="0" t="s">
        <x:v>26</x:v>
      </x:c>
      <x:c r="G7484" s="0" t="n">
        <x:v>138</x:v>
      </x:c>
      <x:c r="H7484" s="4" t="n">
        <x:v>36.401</x:v>
      </x:c>
      <x:c r="I7484" s="4" t="n">
        <x:v>138</x:v>
      </x:c>
      <x:c r="J7484" s="4" t="n">
        <x:v>0.26</x:v>
      </x:c>
      <x:c r="K7484" s="4">
        <x:f>I7484*J7484</x:f>
      </x:c>
      <x:c r="L7484" s="4" t="n">
        <x:v>303.006</x:v>
      </x:c>
      <x:c r="M7484" s="5">
        <x:f>J7484/3.382*100</x:f>
      </x:c>
      <x:c r="N7484" s="6">
        <x:f>M7484*L7484/100</x:f>
      </x:c>
      <x:c r="O7484" s="6">
        <x:f>H7484-N7484</x:f>
      </x:c>
    </x:row>
    <x:row r="7485" spans="1:25">
      <x:c r="A7485" s="0" t="s">
        <x:v>31</x:v>
      </x:c>
      <x:c r="B7485" s="0" t="n">
        <x:v>3815</x:v>
      </x:c>
      <x:c r="C7485" s="0" t="s">
        <x:v>21</x:v>
      </x:c>
      <x:c r="D7485" s="0" t="s">
        <x:v>28</x:v>
      </x:c>
      <x:c r="E7485" s="0" t="s">
        <x:v>23</x:v>
      </x:c>
      <x:c r="F7485" s="0" t="s">
        <x:v>26</x:v>
      </x:c>
      <x:c r="G7485" s="0" t="n">
        <x:v>138</x:v>
      </x:c>
      <x:c r="H7485" s="4" t="n">
        <x:v>212.799</x:v>
      </x:c>
      <x:c r="I7485" s="4" t="n">
        <x:v>138</x:v>
      </x:c>
      <x:c r="J7485" s="4" t="n">
        <x:v>1.52</x:v>
      </x:c>
      <x:c r="K7485" s="4">
        <x:f>I7485*J7485</x:f>
      </x:c>
      <x:c r="L7485" s="4" t="n">
        <x:v>303.006</x:v>
      </x:c>
      <x:c r="M7485" s="5">
        <x:f>J7485/3.382*100</x:f>
      </x:c>
      <x:c r="N7485" s="6">
        <x:f>M7485*L7485/100</x:f>
      </x:c>
      <x:c r="O7485" s="6">
        <x:f>H7485-N7485</x:f>
      </x:c>
    </x:row>
    <x:row r="7486" spans="1:25">
      <x:c r="A7486" s="0" t="s">
        <x:v>126</x:v>
      </x:c>
      <x:c r="B7486" s="0" t="n">
        <x:v>3816</x:v>
      </x:c>
      <x:c r="C7486" s="0" t="s">
        <x:v>21</x:v>
      </x:c>
      <x:c r="D7486" s="0" t="s">
        <x:v>22</x:v>
      </x:c>
      <x:c r="E7486" s="0" t="s">
        <x:v>23</x:v>
      </x:c>
      <x:c r="F7486" s="0" t="s">
        <x:v>20</x:v>
      </x:c>
      <x:c r="G7486" s="0" t="n">
        <x:v>140</x:v>
      </x:c>
      <x:c r="H7486" s="4" t="n">
        <x:v>43.384</x:v>
      </x:c>
      <x:c r="I7486" s="4" t="n">
        <x:v>140</x:v>
      </x:c>
      <x:c r="J7486" s="4" t="n">
        <x:v>0.31</x:v>
      </x:c>
      <x:c r="K7486" s="4">
        <x:f>I7486*J7486</x:f>
      </x:c>
      <x:c r="L7486" s="4" t="n">
        <x:v>287.296</x:v>
      </x:c>
      <x:c r="M7486" s="5">
        <x:f>J7486/2.741*100</x:f>
      </x:c>
      <x:c r="N7486" s="6">
        <x:f>M7486*L7486/100</x:f>
      </x:c>
      <x:c r="O7486" s="6">
        <x:f>H7486-N7486</x:f>
      </x:c>
    </x:row>
    <x:row r="7487" spans="1:25">
      <x:c r="A7487" s="0" t="s">
        <x:v>126</x:v>
      </x:c>
      <x:c r="B7487" s="0" t="n">
        <x:v>3816</x:v>
      </x:c>
      <x:c r="C7487" s="0" t="s">
        <x:v>21</x:v>
      </x:c>
      <x:c r="D7487" s="0" t="s">
        <x:v>22</x:v>
      </x:c>
      <x:c r="E7487" s="0" t="s">
        <x:v>23</x:v>
      </x:c>
      <x:c r="F7487" s="0" t="s">
        <x:v>20</x:v>
      </x:c>
      <x:c r="G7487" s="0" t="n">
        <x:v>140</x:v>
      </x:c>
      <x:c r="H7487" s="4" t="n">
        <x:v>43.384</x:v>
      </x:c>
      <x:c r="I7487" s="4" t="n">
        <x:v>140</x:v>
      </x:c>
      <x:c r="J7487" s="4" t="n">
        <x:v>0.31</x:v>
      </x:c>
      <x:c r="K7487" s="4">
        <x:f>I7487*J7487</x:f>
      </x:c>
      <x:c r="L7487" s="4" t="n">
        <x:v>287.296</x:v>
      </x:c>
      <x:c r="M7487" s="5">
        <x:f>J7487/2.741*100</x:f>
      </x:c>
      <x:c r="N7487" s="6">
        <x:f>M7487*L7487/100</x:f>
      </x:c>
      <x:c r="O7487" s="6">
        <x:f>H7487-N7487</x:f>
      </x:c>
    </x:row>
    <x:row r="7488" spans="1:25">
      <x:c r="A7488" s="0" t="s">
        <x:v>126</x:v>
      </x:c>
      <x:c r="B7488" s="0" t="n">
        <x:v>3816</x:v>
      </x:c>
      <x:c r="C7488" s="0" t="s">
        <x:v>21</x:v>
      </x:c>
      <x:c r="D7488" s="0" t="s">
        <x:v>22</x:v>
      </x:c>
      <x:c r="E7488" s="0" t="s">
        <x:v>23</x:v>
      </x:c>
      <x:c r="F7488" s="0" t="s">
        <x:v>20</x:v>
      </x:c>
      <x:c r="G7488" s="0" t="n">
        <x:v>140</x:v>
      </x:c>
      <x:c r="H7488" s="4" t="n">
        <x:v>47.74</x:v>
      </x:c>
      <x:c r="I7488" s="4" t="n">
        <x:v>140</x:v>
      </x:c>
      <x:c r="J7488" s="4" t="n">
        <x:v>0.341</x:v>
      </x:c>
      <x:c r="K7488" s="4">
        <x:f>I7488*J7488</x:f>
      </x:c>
      <x:c r="L7488" s="4" t="n">
        <x:v>287.296</x:v>
      </x:c>
      <x:c r="M7488" s="5">
        <x:f>J7488/2.741*100</x:f>
      </x:c>
      <x:c r="N7488" s="6">
        <x:f>M7488*L7488/100</x:f>
      </x:c>
      <x:c r="O7488" s="6">
        <x:f>H7488-N7488</x:f>
      </x:c>
    </x:row>
    <x:row r="7489" spans="1:25">
      <x:c r="A7489" s="0" t="s">
        <x:v>126</x:v>
      </x:c>
      <x:c r="B7489" s="0" t="n">
        <x:v>3816</x:v>
      </x:c>
      <x:c r="C7489" s="0" t="s">
        <x:v>21</x:v>
      </x:c>
      <x:c r="D7489" s="0" t="s">
        <x:v>28</x:v>
      </x:c>
      <x:c r="E7489" s="0" t="s">
        <x:v>19</x:v>
      </x:c>
      <x:c r="F7489" s="0" t="s">
        <x:v>26</x:v>
      </x:c>
      <x:c r="G7489" s="0" t="n">
        <x:v>140</x:v>
      </x:c>
      <x:c r="H7489" s="4" t="n">
        <x:v>36.402</x:v>
      </x:c>
      <x:c r="I7489" s="4" t="n">
        <x:v>140</x:v>
      </x:c>
      <x:c r="J7489" s="4" t="n">
        <x:v>0.26</x:v>
      </x:c>
      <x:c r="K7489" s="4">
        <x:f>I7489*J7489</x:f>
      </x:c>
      <x:c r="L7489" s="4" t="n">
        <x:v>287.296</x:v>
      </x:c>
      <x:c r="M7489" s="5">
        <x:f>J7489/2.741*100</x:f>
      </x:c>
      <x:c r="N7489" s="6">
        <x:f>M7489*L7489/100</x:f>
      </x:c>
      <x:c r="O7489" s="6">
        <x:f>H7489-N7489</x:f>
      </x:c>
    </x:row>
    <x:row r="7490" spans="1:25">
      <x:c r="A7490" s="0" t="s">
        <x:v>126</x:v>
      </x:c>
      <x:c r="B7490" s="0" t="n">
        <x:v>3816</x:v>
      </x:c>
      <x:c r="C7490" s="0" t="s">
        <x:v>21</x:v>
      </x:c>
      <x:c r="D7490" s="0" t="s">
        <x:v>28</x:v>
      </x:c>
      <x:c r="E7490" s="0" t="s">
        <x:v>23</x:v>
      </x:c>
      <x:c r="F7490" s="0" t="s">
        <x:v>26</x:v>
      </x:c>
      <x:c r="G7490" s="0" t="n">
        <x:v>140</x:v>
      </x:c>
      <x:c r="H7490" s="4" t="n">
        <x:v>212.799</x:v>
      </x:c>
      <x:c r="I7490" s="4" t="n">
        <x:v>140</x:v>
      </x:c>
      <x:c r="J7490" s="4" t="n">
        <x:v>1.52</x:v>
      </x:c>
      <x:c r="K7490" s="4">
        <x:f>I7490*J7490</x:f>
      </x:c>
      <x:c r="L7490" s="4" t="n">
        <x:v>287.296</x:v>
      </x:c>
      <x:c r="M7490" s="5">
        <x:f>J7490/2.741*100</x:f>
      </x:c>
      <x:c r="N7490" s="6">
        <x:f>M7490*L7490/100</x:f>
      </x:c>
      <x:c r="O7490" s="6">
        <x:f>H7490-N7490</x:f>
      </x:c>
    </x:row>
    <x:row r="7491" spans="1:25">
      <x:c r="A7491" s="0" t="s">
        <x:v>103</x:v>
      </x:c>
      <x:c r="B7491" s="0" t="n">
        <x:v>3817</x:v>
      </x:c>
      <x:c r="C7491" s="0" t="s">
        <x:v>21</x:v>
      </x:c>
      <x:c r="D7491" s="0" t="s">
        <x:v>22</x:v>
      </x:c>
      <x:c r="E7491" s="0" t="s">
        <x:v>23</x:v>
      </x:c>
      <x:c r="F7491" s="0" t="s">
        <x:v>20</x:v>
      </x:c>
      <x:c r="G7491" s="0" t="n">
        <x:v>136</x:v>
      </x:c>
      <x:c r="H7491" s="4" t="n">
        <x:v>47.74</x:v>
      </x:c>
      <x:c r="I7491" s="4" t="n">
        <x:v>136</x:v>
      </x:c>
      <x:c r="J7491" s="4" t="n">
        <x:v>0.351</x:v>
      </x:c>
      <x:c r="K7491" s="4">
        <x:f>I7491*J7491</x:f>
      </x:c>
      <x:c r="L7491" s="4" t="n">
        <x:v>297.473</x:v>
      </x:c>
      <x:c r="M7491" s="5">
        <x:f>J7491/3.088*100</x:f>
      </x:c>
      <x:c r="N7491" s="6">
        <x:f>M7491*L7491/100</x:f>
      </x:c>
      <x:c r="O7491" s="6">
        <x:f>H7491-N7491</x:f>
      </x:c>
    </x:row>
    <x:row r="7492" spans="1:25">
      <x:c r="A7492" s="0" t="s">
        <x:v>103</x:v>
      </x:c>
      <x:c r="B7492" s="0" t="n">
        <x:v>3817</x:v>
      </x:c>
      <x:c r="C7492" s="0" t="s">
        <x:v>21</x:v>
      </x:c>
      <x:c r="D7492" s="0" t="s">
        <x:v>22</x:v>
      </x:c>
      <x:c r="E7492" s="0" t="s">
        <x:v>23</x:v>
      </x:c>
      <x:c r="F7492" s="0" t="s">
        <x:v>20</x:v>
      </x:c>
      <x:c r="G7492" s="0" t="n">
        <x:v>136</x:v>
      </x:c>
      <x:c r="H7492" s="4" t="n">
        <x:v>43.384</x:v>
      </x:c>
      <x:c r="I7492" s="4" t="n">
        <x:v>136</x:v>
      </x:c>
      <x:c r="J7492" s="4" t="n">
        <x:v>0.319</x:v>
      </x:c>
      <x:c r="K7492" s="4">
        <x:f>I7492*J7492</x:f>
      </x:c>
      <x:c r="L7492" s="4" t="n">
        <x:v>297.473</x:v>
      </x:c>
      <x:c r="M7492" s="5">
        <x:f>J7492/3.088*100</x:f>
      </x:c>
      <x:c r="N7492" s="6">
        <x:f>M7492*L7492/100</x:f>
      </x:c>
      <x:c r="O7492" s="6">
        <x:f>H7492-N7492</x:f>
      </x:c>
    </x:row>
    <x:row r="7493" spans="1:25">
      <x:c r="A7493" s="0" t="s">
        <x:v>103</x:v>
      </x:c>
      <x:c r="B7493" s="0" t="n">
        <x:v>3817</x:v>
      </x:c>
      <x:c r="C7493" s="0" t="s">
        <x:v>21</x:v>
      </x:c>
      <x:c r="D7493" s="0" t="s">
        <x:v>22</x:v>
      </x:c>
      <x:c r="E7493" s="0" t="s">
        <x:v>23</x:v>
      </x:c>
      <x:c r="F7493" s="0" t="s">
        <x:v>20</x:v>
      </x:c>
      <x:c r="G7493" s="0" t="n">
        <x:v>136</x:v>
      </x:c>
      <x:c r="H7493" s="4" t="n">
        <x:v>43.384</x:v>
      </x:c>
      <x:c r="I7493" s="4" t="n">
        <x:v>136</x:v>
      </x:c>
      <x:c r="J7493" s="4" t="n">
        <x:v>0.319</x:v>
      </x:c>
      <x:c r="K7493" s="4">
        <x:f>I7493*J7493</x:f>
      </x:c>
      <x:c r="L7493" s="4" t="n">
        <x:v>297.473</x:v>
      </x:c>
      <x:c r="M7493" s="5">
        <x:f>J7493/3.088*100</x:f>
      </x:c>
      <x:c r="N7493" s="6">
        <x:f>M7493*L7493/100</x:f>
      </x:c>
      <x:c r="O7493" s="6">
        <x:f>H7493-N7493</x:f>
      </x:c>
    </x:row>
    <x:row r="7494" spans="1:25">
      <x:c r="A7494" s="0" t="s">
        <x:v>103</x:v>
      </x:c>
      <x:c r="B7494" s="0" t="n">
        <x:v>3817</x:v>
      </x:c>
      <x:c r="C7494" s="0" t="s">
        <x:v>21</x:v>
      </x:c>
      <x:c r="D7494" s="0" t="s">
        <x:v>22</x:v>
      </x:c>
      <x:c r="E7494" s="0" t="s">
        <x:v>23</x:v>
      </x:c>
      <x:c r="F7494" s="0" t="s">
        <x:v>20</x:v>
      </x:c>
      <x:c r="G7494" s="0" t="n">
        <x:v>136</x:v>
      </x:c>
      <x:c r="H7494" s="4" t="n">
        <x:v>43.384</x:v>
      </x:c>
      <x:c r="I7494" s="4" t="n">
        <x:v>136</x:v>
      </x:c>
      <x:c r="J7494" s="4" t="n">
        <x:v>0.319</x:v>
      </x:c>
      <x:c r="K7494" s="4">
        <x:f>I7494*J7494</x:f>
      </x:c>
      <x:c r="L7494" s="4" t="n">
        <x:v>297.473</x:v>
      </x:c>
      <x:c r="M7494" s="5">
        <x:f>J7494/3.088*100</x:f>
      </x:c>
      <x:c r="N7494" s="6">
        <x:f>M7494*L7494/100</x:f>
      </x:c>
      <x:c r="O7494" s="6">
        <x:f>H7494-N7494</x:f>
      </x:c>
    </x:row>
    <x:row r="7495" spans="1:25">
      <x:c r="A7495" s="0" t="s">
        <x:v>103</x:v>
      </x:c>
      <x:c r="B7495" s="0" t="n">
        <x:v>3817</x:v>
      </x:c>
      <x:c r="C7495" s="0" t="s">
        <x:v>21</x:v>
      </x:c>
      <x:c r="D7495" s="0" t="s">
        <x:v>28</x:v>
      </x:c>
      <x:c r="E7495" s="0" t="s">
        <x:v>19</x:v>
      </x:c>
      <x:c r="F7495" s="0" t="s">
        <x:v>26</x:v>
      </x:c>
      <x:c r="G7495" s="0" t="n">
        <x:v>136</x:v>
      </x:c>
      <x:c r="H7495" s="4" t="n">
        <x:v>36.409</x:v>
      </x:c>
      <x:c r="I7495" s="4" t="n">
        <x:v>136</x:v>
      </x:c>
      <x:c r="J7495" s="4" t="n">
        <x:v>0.26</x:v>
      </x:c>
      <x:c r="K7495" s="4">
        <x:f>I7495*J7495</x:f>
      </x:c>
      <x:c r="L7495" s="4" t="n">
        <x:v>297.473</x:v>
      </x:c>
      <x:c r="M7495" s="5">
        <x:f>J7495/3.088*100</x:f>
      </x:c>
      <x:c r="N7495" s="6">
        <x:f>M7495*L7495/100</x:f>
      </x:c>
      <x:c r="O7495" s="6">
        <x:f>H7495-N7495</x:f>
      </x:c>
    </x:row>
    <x:row r="7496" spans="1:25">
      <x:c r="A7496" s="0" t="s">
        <x:v>103</x:v>
      </x:c>
      <x:c r="B7496" s="0" t="n">
        <x:v>3817</x:v>
      </x:c>
      <x:c r="C7496" s="0" t="s">
        <x:v>21</x:v>
      </x:c>
      <x:c r="D7496" s="0" t="s">
        <x:v>28</x:v>
      </x:c>
      <x:c r="E7496" s="0" t="s">
        <x:v>23</x:v>
      </x:c>
      <x:c r="F7496" s="0" t="s">
        <x:v>26</x:v>
      </x:c>
      <x:c r="G7496" s="0" t="n">
        <x:v>136</x:v>
      </x:c>
      <x:c r="H7496" s="4" t="n">
        <x:v>212.799</x:v>
      </x:c>
      <x:c r="I7496" s="4" t="n">
        <x:v>136</x:v>
      </x:c>
      <x:c r="J7496" s="4" t="n">
        <x:v>1.52</x:v>
      </x:c>
      <x:c r="K7496" s="4">
        <x:f>I7496*J7496</x:f>
      </x:c>
      <x:c r="L7496" s="4" t="n">
        <x:v>297.473</x:v>
      </x:c>
      <x:c r="M7496" s="5">
        <x:f>J7496/3.088*100</x:f>
      </x:c>
      <x:c r="N7496" s="6">
        <x:f>M7496*L7496/100</x:f>
      </x:c>
      <x:c r="O7496" s="6">
        <x:f>H7496-N7496</x:f>
      </x:c>
    </x:row>
    <x:row r="7497" spans="1:25">
      <x:c r="A7497" s="0" t="s">
        <x:v>106</x:v>
      </x:c>
      <x:c r="B7497" s="0" t="n">
        <x:v>3818</x:v>
      </x:c>
      <x:c r="C7497" s="0" t="s">
        <x:v>21</x:v>
      </x:c>
      <x:c r="D7497" s="0" t="s">
        <x:v>22</x:v>
      </x:c>
      <x:c r="E7497" s="0" t="s">
        <x:v>74</x:v>
      </x:c>
      <x:c r="F7497" s="0" t="s">
        <x:v>20</x:v>
      </x:c>
      <x:c r="G7497" s="0" t="n">
        <x:v>173</x:v>
      </x:c>
      <x:c r="H7497" s="4" t="n">
        <x:v>50.4</x:v>
      </x:c>
      <x:c r="I7497" s="4" t="n">
        <x:v>173</x:v>
      </x:c>
      <x:c r="J7497" s="4" t="n">
        <x:v>0.291</x:v>
      </x:c>
      <x:c r="K7497" s="4">
        <x:f>I7497*J7497</x:f>
      </x:c>
      <x:c r="L7497" s="4" t="n">
        <x:v>240.996</x:v>
      </x:c>
      <x:c r="M7497" s="5">
        <x:f>J7497/2.057*100</x:f>
      </x:c>
      <x:c r="N7497" s="6">
        <x:f>M7497*L7497/100</x:f>
      </x:c>
      <x:c r="O7497" s="6">
        <x:f>H7497-N7497</x:f>
      </x:c>
    </x:row>
    <x:row r="7498" spans="1:25">
      <x:c r="A7498" s="0" t="s">
        <x:v>106</x:v>
      </x:c>
      <x:c r="B7498" s="0" t="n">
        <x:v>3818</x:v>
      </x:c>
      <x:c r="C7498" s="0" t="s">
        <x:v>21</x:v>
      </x:c>
      <x:c r="D7498" s="0" t="s">
        <x:v>22</x:v>
      </x:c>
      <x:c r="E7498" s="0" t="s">
        <x:v>74</x:v>
      </x:c>
      <x:c r="F7498" s="0" t="s">
        <x:v>20</x:v>
      </x:c>
      <x:c r="G7498" s="0" t="n">
        <x:v>173</x:v>
      </x:c>
      <x:c r="H7498" s="4" t="n">
        <x:v>50.4</x:v>
      </x:c>
      <x:c r="I7498" s="4" t="n">
        <x:v>173</x:v>
      </x:c>
      <x:c r="J7498" s="4" t="n">
        <x:v>0.291</x:v>
      </x:c>
      <x:c r="K7498" s="4">
        <x:f>I7498*J7498</x:f>
      </x:c>
      <x:c r="L7498" s="4" t="n">
        <x:v>240.996</x:v>
      </x:c>
      <x:c r="M7498" s="5">
        <x:f>J7498/2.057*100</x:f>
      </x:c>
      <x:c r="N7498" s="6">
        <x:f>M7498*L7498/100</x:f>
      </x:c>
      <x:c r="O7498" s="6">
        <x:f>H7498-N7498</x:f>
      </x:c>
    </x:row>
    <x:row r="7499" spans="1:25">
      <x:c r="A7499" s="0" t="s">
        <x:v>106</x:v>
      </x:c>
      <x:c r="B7499" s="0" t="n">
        <x:v>3818</x:v>
      </x:c>
      <x:c r="C7499" s="0" t="s">
        <x:v>21</x:v>
      </x:c>
      <x:c r="D7499" s="0" t="s">
        <x:v>33</x:v>
      </x:c>
      <x:c r="E7499" s="0" t="s">
        <x:v>73</x:v>
      </x:c>
      <x:c r="F7499" s="0" t="s">
        <x:v>20</x:v>
      </x:c>
      <x:c r="G7499" s="0" t="n">
        <x:v>173</x:v>
      </x:c>
      <x:c r="H7499" s="4" t="n">
        <x:v>46.018</x:v>
      </x:c>
      <x:c r="I7499" s="4" t="n">
        <x:v>173</x:v>
      </x:c>
      <x:c r="J7499" s="4" t="n">
        <x:v>0.266</x:v>
      </x:c>
      <x:c r="K7499" s="4">
        <x:f>I7499*J7499</x:f>
      </x:c>
      <x:c r="L7499" s="4" t="n">
        <x:v>240.996</x:v>
      </x:c>
      <x:c r="M7499" s="5">
        <x:f>J7499/2.057*100</x:f>
      </x:c>
      <x:c r="N7499" s="6">
        <x:f>M7499*L7499/100</x:f>
      </x:c>
      <x:c r="O7499" s="6">
        <x:f>H7499-N7499</x:f>
      </x:c>
    </x:row>
    <x:row r="7500" spans="1:25">
      <x:c r="A7500" s="0" t="s">
        <x:v>106</x:v>
      </x:c>
      <x:c r="B7500" s="0" t="n">
        <x:v>3818</x:v>
      </x:c>
      <x:c r="C7500" s="0" t="s">
        <x:v>21</x:v>
      </x:c>
      <x:c r="D7500" s="0" t="s">
        <x:v>22</x:v>
      </x:c>
      <x:c r="E7500" s="0" t="s">
        <x:v>74</x:v>
      </x:c>
      <x:c r="F7500" s="0" t="s">
        <x:v>20</x:v>
      </x:c>
      <x:c r="G7500" s="0" t="n">
        <x:v>173</x:v>
      </x:c>
      <x:c r="H7500" s="4" t="n">
        <x:v>50.4</x:v>
      </x:c>
      <x:c r="I7500" s="4" t="n">
        <x:v>173</x:v>
      </x:c>
      <x:c r="J7500" s="4" t="n">
        <x:v>0.291</x:v>
      </x:c>
      <x:c r="K7500" s="4">
        <x:f>I7500*J7500</x:f>
      </x:c>
      <x:c r="L7500" s="4" t="n">
        <x:v>240.996</x:v>
      </x:c>
      <x:c r="M7500" s="5">
        <x:f>J7500/2.057*100</x:f>
      </x:c>
      <x:c r="N7500" s="6">
        <x:f>M7500*L7500/100</x:f>
      </x:c>
      <x:c r="O7500" s="6">
        <x:f>H7500-N7500</x:f>
      </x:c>
    </x:row>
    <x:row r="7501" spans="1:25">
      <x:c r="A7501" s="0" t="s">
        <x:v>106</x:v>
      </x:c>
      <x:c r="B7501" s="0" t="n">
        <x:v>3818</x:v>
      </x:c>
      <x:c r="C7501" s="0" t="s">
        <x:v>21</x:v>
      </x:c>
      <x:c r="D7501" s="0" t="s">
        <x:v>33</x:v>
      </x:c>
      <x:c r="E7501" s="0" t="s">
        <x:v>73</x:v>
      </x:c>
      <x:c r="F7501" s="0" t="s">
        <x:v>26</x:v>
      </x:c>
      <x:c r="G7501" s="0" t="n">
        <x:v>173</x:v>
      </x:c>
      <x:c r="H7501" s="4" t="n">
        <x:v>13.499</x:v>
      </x:c>
      <x:c r="I7501" s="4" t="n">
        <x:v>173</x:v>
      </x:c>
      <x:c r="J7501" s="4" t="n">
        <x:v>0.078</x:v>
      </x:c>
      <x:c r="K7501" s="4">
        <x:f>I7501*J7501</x:f>
      </x:c>
      <x:c r="L7501" s="4" t="n">
        <x:v>240.996</x:v>
      </x:c>
      <x:c r="M7501" s="5">
        <x:f>J7501/2.057*100</x:f>
      </x:c>
      <x:c r="N7501" s="6">
        <x:f>M7501*L7501/100</x:f>
      </x:c>
      <x:c r="O7501" s="6">
        <x:f>H7501-N7501</x:f>
      </x:c>
    </x:row>
    <x:row r="7502" spans="1:25">
      <x:c r="A7502" s="0" t="s">
        <x:v>106</x:v>
      </x:c>
      <x:c r="B7502" s="0" t="n">
        <x:v>3818</x:v>
      </x:c>
      <x:c r="C7502" s="0" t="s">
        <x:v>21</x:v>
      </x:c>
      <x:c r="D7502" s="0" t="s">
        <x:v>36</x:v>
      </x:c>
      <x:c r="E7502" s="0" t="s">
        <x:v>75</x:v>
      </x:c>
      <x:c r="F7502" s="0" t="s">
        <x:v>26</x:v>
      </x:c>
      <x:c r="G7502" s="0" t="n">
        <x:v>173</x:v>
      </x:c>
      <x:c r="H7502" s="4" t="n">
        <x:v>73.103</x:v>
      </x:c>
      <x:c r="I7502" s="4" t="n">
        <x:v>173</x:v>
      </x:c>
      <x:c r="J7502" s="4" t="n">
        <x:v>0.42</x:v>
      </x:c>
      <x:c r="K7502" s="4">
        <x:f>I7502*J7502</x:f>
      </x:c>
      <x:c r="L7502" s="4" t="n">
        <x:v>240.996</x:v>
      </x:c>
      <x:c r="M7502" s="5">
        <x:f>J7502/2.057*100</x:f>
      </x:c>
      <x:c r="N7502" s="6">
        <x:f>M7502*L7502/100</x:f>
      </x:c>
      <x:c r="O7502" s="6">
        <x:f>H7502-N7502</x:f>
      </x:c>
    </x:row>
    <x:row r="7503" spans="1:25">
      <x:c r="A7503" s="0" t="s">
        <x:v>106</x:v>
      </x:c>
      <x:c r="B7503" s="0" t="n">
        <x:v>3818</x:v>
      </x:c>
      <x:c r="C7503" s="0" t="s">
        <x:v>21</x:v>
      </x:c>
      <x:c r="D7503" s="0" t="s">
        <x:v>36</x:v>
      </x:c>
      <x:c r="E7503" s="0" t="s">
        <x:v>76</x:v>
      </x:c>
      <x:c r="F7503" s="0" t="s">
        <x:v>26</x:v>
      </x:c>
      <x:c r="G7503" s="0" t="n">
        <x:v>173</x:v>
      </x:c>
      <x:c r="H7503" s="4" t="n">
        <x:v>75.147</x:v>
      </x:c>
      <x:c r="I7503" s="4" t="n">
        <x:v>173</x:v>
      </x:c>
      <x:c r="J7503" s="4" t="n">
        <x:v>0.42</x:v>
      </x:c>
      <x:c r="K7503" s="4">
        <x:f>I7503*J7503</x:f>
      </x:c>
      <x:c r="L7503" s="4" t="n">
        <x:v>240.996</x:v>
      </x:c>
      <x:c r="M7503" s="5">
        <x:f>J7503/2.057*100</x:f>
      </x:c>
      <x:c r="N7503" s="6">
        <x:f>M7503*L7503/100</x:f>
      </x:c>
      <x:c r="O7503" s="6">
        <x:f>H7503-N7503</x:f>
      </x:c>
    </x:row>
    <x:row r="7504" spans="1:25">
      <x:c r="A7504" s="0" t="s">
        <x:v>71</x:v>
      </x:c>
      <x:c r="B7504" s="0" t="n">
        <x:v>3819</x:v>
      </x:c>
      <x:c r="C7504" s="0" t="s">
        <x:v>21</x:v>
      </x:c>
      <x:c r="D7504" s="0" t="s">
        <x:v>33</x:v>
      </x:c>
      <x:c r="E7504" s="0" t="s">
        <x:v>73</x:v>
      </x:c>
      <x:c r="F7504" s="0" t="s">
        <x:v>20</x:v>
      </x:c>
      <x:c r="G7504" s="0" t="n">
        <x:v>172</x:v>
      </x:c>
      <x:c r="H7504" s="4" t="n">
        <x:v>46.018</x:v>
      </x:c>
      <x:c r="I7504" s="4" t="n">
        <x:v>172</x:v>
      </x:c>
      <x:c r="J7504" s="4" t="n">
        <x:v>0.268</x:v>
      </x:c>
      <x:c r="K7504" s="4">
        <x:f>I7504*J7504</x:f>
      </x:c>
      <x:c r="L7504" s="4" t="n">
        <x:v>245.171</x:v>
      </x:c>
      <x:c r="M7504" s="5">
        <x:f>J7504/1.772*100</x:f>
      </x:c>
      <x:c r="N7504" s="6">
        <x:f>M7504*L7504/100</x:f>
      </x:c>
      <x:c r="O7504" s="6">
        <x:f>H7504-N7504</x:f>
      </x:c>
    </x:row>
    <x:row r="7505" spans="1:25">
      <x:c r="A7505" s="0" t="s">
        <x:v>71</x:v>
      </x:c>
      <x:c r="B7505" s="0" t="n">
        <x:v>3819</x:v>
      </x:c>
      <x:c r="C7505" s="0" t="s">
        <x:v>21</x:v>
      </x:c>
      <x:c r="D7505" s="0" t="s">
        <x:v>22</x:v>
      </x:c>
      <x:c r="E7505" s="0" t="s">
        <x:v>74</x:v>
      </x:c>
      <x:c r="F7505" s="0" t="s">
        <x:v>20</x:v>
      </x:c>
      <x:c r="G7505" s="0" t="n">
        <x:v>172</x:v>
      </x:c>
      <x:c r="H7505" s="4" t="n">
        <x:v>50.4</x:v>
      </x:c>
      <x:c r="I7505" s="4" t="n">
        <x:v>172</x:v>
      </x:c>
      <x:c r="J7505" s="4" t="n">
        <x:v>0.293</x:v>
      </x:c>
      <x:c r="K7505" s="4">
        <x:f>I7505*J7505</x:f>
      </x:c>
      <x:c r="L7505" s="4" t="n">
        <x:v>245.171</x:v>
      </x:c>
      <x:c r="M7505" s="5">
        <x:f>J7505/1.772*100</x:f>
      </x:c>
      <x:c r="N7505" s="6">
        <x:f>M7505*L7505/100</x:f>
      </x:c>
      <x:c r="O7505" s="6">
        <x:f>H7505-N7505</x:f>
      </x:c>
    </x:row>
    <x:row r="7506" spans="1:25">
      <x:c r="A7506" s="0" t="s">
        <x:v>71</x:v>
      </x:c>
      <x:c r="B7506" s="0" t="n">
        <x:v>3819</x:v>
      </x:c>
      <x:c r="C7506" s="0" t="s">
        <x:v>21</x:v>
      </x:c>
      <x:c r="D7506" s="0" t="s">
        <x:v>22</x:v>
      </x:c>
      <x:c r="E7506" s="0" t="s">
        <x:v>74</x:v>
      </x:c>
      <x:c r="F7506" s="0" t="s">
        <x:v>20</x:v>
      </x:c>
      <x:c r="G7506" s="0" t="n">
        <x:v>172</x:v>
      </x:c>
      <x:c r="H7506" s="4" t="n">
        <x:v>50.4</x:v>
      </x:c>
      <x:c r="I7506" s="4" t="n">
        <x:v>172</x:v>
      </x:c>
      <x:c r="J7506" s="4" t="n">
        <x:v>0.293</x:v>
      </x:c>
      <x:c r="K7506" s="4">
        <x:f>I7506*J7506</x:f>
      </x:c>
      <x:c r="L7506" s="4" t="n">
        <x:v>245.171</x:v>
      </x:c>
      <x:c r="M7506" s="5">
        <x:f>J7506/1.772*100</x:f>
      </x:c>
      <x:c r="N7506" s="6">
        <x:f>M7506*L7506/100</x:f>
      </x:c>
      <x:c r="O7506" s="6">
        <x:f>H7506-N7506</x:f>
      </x:c>
    </x:row>
    <x:row r="7507" spans="1:25">
      <x:c r="A7507" s="0" t="s">
        <x:v>71</x:v>
      </x:c>
      <x:c r="B7507" s="0" t="n">
        <x:v>3819</x:v>
      </x:c>
      <x:c r="C7507" s="0" t="s">
        <x:v>21</x:v>
      </x:c>
      <x:c r="D7507" s="0" t="s">
        <x:v>33</x:v>
      </x:c>
      <x:c r="E7507" s="0" t="s">
        <x:v>73</x:v>
      </x:c>
      <x:c r="F7507" s="0" t="s">
        <x:v>26</x:v>
      </x:c>
      <x:c r="G7507" s="0" t="n">
        <x:v>172</x:v>
      </x:c>
      <x:c r="H7507" s="4" t="n">
        <x:v>13.495</x:v>
      </x:c>
      <x:c r="I7507" s="4" t="n">
        <x:v>172</x:v>
      </x:c>
      <x:c r="J7507" s="4" t="n">
        <x:v>0.078</x:v>
      </x:c>
      <x:c r="K7507" s="4">
        <x:f>I7507*J7507</x:f>
      </x:c>
      <x:c r="L7507" s="4" t="n">
        <x:v>245.171</x:v>
      </x:c>
      <x:c r="M7507" s="5">
        <x:f>J7507/1.772*100</x:f>
      </x:c>
      <x:c r="N7507" s="6">
        <x:f>M7507*L7507/100</x:f>
      </x:c>
      <x:c r="O7507" s="6">
        <x:f>H7507-N7507</x:f>
      </x:c>
    </x:row>
    <x:row r="7508" spans="1:25">
      <x:c r="A7508" s="0" t="s">
        <x:v>71</x:v>
      </x:c>
      <x:c r="B7508" s="0" t="n">
        <x:v>3819</x:v>
      </x:c>
      <x:c r="C7508" s="0" t="s">
        <x:v>21</x:v>
      </x:c>
      <x:c r="D7508" s="0" t="s">
        <x:v>36</x:v>
      </x:c>
      <x:c r="E7508" s="0" t="s">
        <x:v>75</x:v>
      </x:c>
      <x:c r="F7508" s="0" t="s">
        <x:v>26</x:v>
      </x:c>
      <x:c r="G7508" s="0" t="n">
        <x:v>172</x:v>
      </x:c>
      <x:c r="H7508" s="4" t="n">
        <x:v>72.66</x:v>
      </x:c>
      <x:c r="I7508" s="4" t="n">
        <x:v>172</x:v>
      </x:c>
      <x:c r="J7508" s="4" t="n">
        <x:v>0.42</x:v>
      </x:c>
      <x:c r="K7508" s="4">
        <x:f>I7508*J7508</x:f>
      </x:c>
      <x:c r="L7508" s="4" t="n">
        <x:v>245.171</x:v>
      </x:c>
      <x:c r="M7508" s="5">
        <x:f>J7508/1.772*100</x:f>
      </x:c>
      <x:c r="N7508" s="6">
        <x:f>M7508*L7508/100</x:f>
      </x:c>
      <x:c r="O7508" s="6">
        <x:f>H7508-N7508</x:f>
      </x:c>
    </x:row>
    <x:row r="7509" spans="1:25">
      <x:c r="A7509" s="0" t="s">
        <x:v>71</x:v>
      </x:c>
      <x:c r="B7509" s="0" t="n">
        <x:v>3819</x:v>
      </x:c>
      <x:c r="C7509" s="0" t="s">
        <x:v>21</x:v>
      </x:c>
      <x:c r="D7509" s="0" t="s">
        <x:v>36</x:v>
      </x:c>
      <x:c r="E7509" s="0" t="s">
        <x:v>76</x:v>
      </x:c>
      <x:c r="F7509" s="0" t="s">
        <x:v>26</x:v>
      </x:c>
      <x:c r="G7509" s="0" t="n">
        <x:v>172</x:v>
      </x:c>
      <x:c r="H7509" s="4" t="n">
        <x:v>72.662</x:v>
      </x:c>
      <x:c r="I7509" s="4" t="n">
        <x:v>172</x:v>
      </x:c>
      <x:c r="J7509" s="4" t="n">
        <x:v>0.42</x:v>
      </x:c>
      <x:c r="K7509" s="4">
        <x:f>I7509*J7509</x:f>
      </x:c>
      <x:c r="L7509" s="4" t="n">
        <x:v>245.171</x:v>
      </x:c>
      <x:c r="M7509" s="5">
        <x:f>J7509/1.772*100</x:f>
      </x:c>
      <x:c r="N7509" s="6">
        <x:f>M7509*L7509/100</x:f>
      </x:c>
      <x:c r="O7509" s="6">
        <x:f>H7509-N7509</x:f>
      </x:c>
    </x:row>
    <x:row r="7510" spans="1:25">
      <x:c r="A7510" s="0" t="s">
        <x:v>90</x:v>
      </x:c>
      <x:c r="B7510" s="0" t="n">
        <x:v>3820</x:v>
      </x:c>
      <x:c r="C7510" s="0" t="s">
        <x:v>21</x:v>
      </x:c>
      <x:c r="D7510" s="0" t="s">
        <x:v>22</x:v>
      </x:c>
      <x:c r="E7510" s="0" t="s">
        <x:v>74</x:v>
      </x:c>
      <x:c r="F7510" s="0" t="s">
        <x:v>20</x:v>
      </x:c>
      <x:c r="G7510" s="0" t="n">
        <x:v>173</x:v>
      </x:c>
      <x:c r="H7510" s="4" t="n">
        <x:v>50.4</x:v>
      </x:c>
      <x:c r="I7510" s="4" t="n">
        <x:v>131</x:v>
      </x:c>
      <x:c r="J7510" s="4" t="n">
        <x:v>0.291</x:v>
      </x:c>
      <x:c r="K7510" s="4">
        <x:f>I7510*J7510</x:f>
      </x:c>
      <x:c r="L7510" s="4" t="n">
        <x:v>183.811</x:v>
      </x:c>
      <x:c r="M7510" s="5">
        <x:f>J7510/1.766*100</x:f>
      </x:c>
      <x:c r="N7510" s="6">
        <x:f>M7510*L7510/100</x:f>
      </x:c>
      <x:c r="O7510" s="6">
        <x:f>H7510-N7510</x:f>
      </x:c>
    </x:row>
    <x:row r="7511" spans="1:25">
      <x:c r="A7511" s="0" t="s">
        <x:v>90</x:v>
      </x:c>
      <x:c r="B7511" s="0" t="n">
        <x:v>3820</x:v>
      </x:c>
      <x:c r="C7511" s="0" t="s">
        <x:v>21</x:v>
      </x:c>
      <x:c r="D7511" s="0" t="s">
        <x:v>33</x:v>
      </x:c>
      <x:c r="E7511" s="0" t="s">
        <x:v>73</x:v>
      </x:c>
      <x:c r="F7511" s="0" t="s">
        <x:v>20</x:v>
      </x:c>
      <x:c r="G7511" s="0" t="n">
        <x:v>173</x:v>
      </x:c>
      <x:c r="H7511" s="4" t="n">
        <x:v>46.018</x:v>
      </x:c>
      <x:c r="I7511" s="4" t="n">
        <x:v>131</x:v>
      </x:c>
      <x:c r="J7511" s="4" t="n">
        <x:v>0.266</x:v>
      </x:c>
      <x:c r="K7511" s="4">
        <x:f>I7511*J7511</x:f>
      </x:c>
      <x:c r="L7511" s="4" t="n">
        <x:v>183.811</x:v>
      </x:c>
      <x:c r="M7511" s="5">
        <x:f>J7511/1.766*100</x:f>
      </x:c>
      <x:c r="N7511" s="6">
        <x:f>M7511*L7511/100</x:f>
      </x:c>
      <x:c r="O7511" s="6">
        <x:f>H7511-N7511</x:f>
      </x:c>
    </x:row>
    <x:row r="7512" spans="1:25">
      <x:c r="A7512" s="0" t="s">
        <x:v>90</x:v>
      </x:c>
      <x:c r="B7512" s="0" t="n">
        <x:v>3820</x:v>
      </x:c>
      <x:c r="C7512" s="0" t="s">
        <x:v>21</x:v>
      </x:c>
      <x:c r="D7512" s="0" t="s">
        <x:v>22</x:v>
      </x:c>
      <x:c r="E7512" s="0" t="s">
        <x:v>74</x:v>
      </x:c>
      <x:c r="F7512" s="0" t="s">
        <x:v>20</x:v>
      </x:c>
      <x:c r="G7512" s="0" t="n">
        <x:v>173</x:v>
      </x:c>
      <x:c r="H7512" s="4" t="n">
        <x:v>50.4</x:v>
      </x:c>
      <x:c r="I7512" s="4" t="n">
        <x:v>131</x:v>
      </x:c>
      <x:c r="J7512" s="4" t="n">
        <x:v>0.291</x:v>
      </x:c>
      <x:c r="K7512" s="4">
        <x:f>I7512*J7512</x:f>
      </x:c>
      <x:c r="L7512" s="4" t="n">
        <x:v>183.811</x:v>
      </x:c>
      <x:c r="M7512" s="5">
        <x:f>J7512/1.766*100</x:f>
      </x:c>
      <x:c r="N7512" s="6">
        <x:f>M7512*L7512/100</x:f>
      </x:c>
      <x:c r="O7512" s="6">
        <x:f>H7512-N7512</x:f>
      </x:c>
    </x:row>
    <x:row r="7513" spans="1:25">
      <x:c r="A7513" s="0" t="s">
        <x:v>90</x:v>
      </x:c>
      <x:c r="B7513" s="0" t="n">
        <x:v>3820</x:v>
      </x:c>
      <x:c r="C7513" s="0" t="s">
        <x:v>21</x:v>
      </x:c>
      <x:c r="D7513" s="0" t="s">
        <x:v>33</x:v>
      </x:c>
      <x:c r="E7513" s="0" t="s">
        <x:v>73</x:v>
      </x:c>
      <x:c r="F7513" s="0" t="s">
        <x:v>26</x:v>
      </x:c>
      <x:c r="G7513" s="0" t="n">
        <x:v>173</x:v>
      </x:c>
      <x:c r="H7513" s="4" t="n">
        <x:v>10.302</x:v>
      </x:c>
      <x:c r="I7513" s="4" t="n">
        <x:v>131</x:v>
      </x:c>
      <x:c r="J7513" s="4" t="n">
        <x:v>0.078</x:v>
      </x:c>
      <x:c r="K7513" s="4">
        <x:f>I7513*J7513</x:f>
      </x:c>
      <x:c r="L7513" s="4" t="n">
        <x:v>183.811</x:v>
      </x:c>
      <x:c r="M7513" s="5">
        <x:f>J7513/1.766*100</x:f>
      </x:c>
      <x:c r="N7513" s="6">
        <x:f>M7513*L7513/100</x:f>
      </x:c>
      <x:c r="O7513" s="6">
        <x:f>H7513-N7513</x:f>
      </x:c>
    </x:row>
    <x:row r="7514" spans="1:25">
      <x:c r="A7514" s="0" t="s">
        <x:v>90</x:v>
      </x:c>
      <x:c r="B7514" s="0" t="n">
        <x:v>3820</x:v>
      </x:c>
      <x:c r="C7514" s="0" t="s">
        <x:v>21</x:v>
      </x:c>
      <x:c r="D7514" s="0" t="s">
        <x:v>36</x:v>
      </x:c>
      <x:c r="E7514" s="0" t="s">
        <x:v>75</x:v>
      </x:c>
      <x:c r="F7514" s="0" t="s">
        <x:v>26</x:v>
      </x:c>
      <x:c r="G7514" s="0" t="n">
        <x:v>173</x:v>
      </x:c>
      <x:c r="H7514" s="4" t="n">
        <x:v>72.66</x:v>
      </x:c>
      <x:c r="I7514" s="4" t="n">
        <x:v>131</x:v>
      </x:c>
      <x:c r="J7514" s="4" t="n">
        <x:v>0.42</x:v>
      </x:c>
      <x:c r="K7514" s="4">
        <x:f>I7514*J7514</x:f>
      </x:c>
      <x:c r="L7514" s="4" t="n">
        <x:v>183.811</x:v>
      </x:c>
      <x:c r="M7514" s="5">
        <x:f>J7514/1.766*100</x:f>
      </x:c>
      <x:c r="N7514" s="6">
        <x:f>M7514*L7514/100</x:f>
      </x:c>
      <x:c r="O7514" s="6">
        <x:f>H7514-N7514</x:f>
      </x:c>
    </x:row>
    <x:row r="7515" spans="1:25">
      <x:c r="A7515" s="0" t="s">
        <x:v>90</x:v>
      </x:c>
      <x:c r="B7515" s="0" t="n">
        <x:v>3820</x:v>
      </x:c>
      <x:c r="C7515" s="0" t="s">
        <x:v>21</x:v>
      </x:c>
      <x:c r="D7515" s="0" t="s">
        <x:v>36</x:v>
      </x:c>
      <x:c r="E7515" s="0" t="s">
        <x:v>76</x:v>
      </x:c>
      <x:c r="F7515" s="0" t="s">
        <x:v>26</x:v>
      </x:c>
      <x:c r="G7515" s="0" t="n">
        <x:v>173</x:v>
      </x:c>
      <x:c r="H7515" s="4" t="n">
        <x:v>56.46</x:v>
      </x:c>
      <x:c r="I7515" s="4" t="n">
        <x:v>131</x:v>
      </x:c>
      <x:c r="J7515" s="4" t="n">
        <x:v>0.42</x:v>
      </x:c>
      <x:c r="K7515" s="4">
        <x:f>I7515*J7515</x:f>
      </x:c>
      <x:c r="L7515" s="4" t="n">
        <x:v>183.811</x:v>
      </x:c>
      <x:c r="M7515" s="5">
        <x:f>J7515/1.766*100</x:f>
      </x:c>
      <x:c r="N7515" s="6">
        <x:f>M7515*L7515/100</x:f>
      </x:c>
      <x:c r="O7515" s="6">
        <x:f>H7515-N7515</x:f>
      </x:c>
    </x:row>
    <x:row r="7516" spans="1:25">
      <x:c r="A7516" s="0" t="s">
        <x:v>77</x:v>
      </x:c>
      <x:c r="B7516" s="0" t="n">
        <x:v>3821</x:v>
      </x:c>
      <x:c r="C7516" s="0" t="s">
        <x:v>21</x:v>
      </x:c>
      <x:c r="D7516" s="0" t="s">
        <x:v>22</x:v>
      </x:c>
      <x:c r="E7516" s="0" t="s">
        <x:v>74</x:v>
      </x:c>
      <x:c r="F7516" s="0" t="s">
        <x:v>20</x:v>
      </x:c>
      <x:c r="G7516" s="0" t="n">
        <x:v>94</x:v>
      </x:c>
      <x:c r="H7516" s="4" t="n">
        <x:v>50.4</x:v>
      </x:c>
      <x:c r="I7516" s="4" t="n">
        <x:v>94</x:v>
      </x:c>
      <x:c r="J7516" s="4" t="n">
        <x:v>0.536</x:v>
      </x:c>
      <x:c r="K7516" s="4">
        <x:f>I7516*J7516</x:f>
      </x:c>
      <x:c r="L7516" s="4" t="n">
        <x:v>133.581</x:v>
      </x:c>
      <x:c r="M7516" s="5">
        <x:f>J7516/3.506*100</x:f>
      </x:c>
      <x:c r="N7516" s="6">
        <x:f>M7516*L7516/100</x:f>
      </x:c>
      <x:c r="O7516" s="6">
        <x:f>H7516-N7516</x:f>
      </x:c>
    </x:row>
    <x:row r="7517" spans="1:25">
      <x:c r="A7517" s="0" t="s">
        <x:v>77</x:v>
      </x:c>
      <x:c r="B7517" s="0" t="n">
        <x:v>3821</x:v>
      </x:c>
      <x:c r="C7517" s="0" t="s">
        <x:v>21</x:v>
      </x:c>
      <x:c r="D7517" s="0" t="s">
        <x:v>22</x:v>
      </x:c>
      <x:c r="E7517" s="0" t="s">
        <x:v>74</x:v>
      </x:c>
      <x:c r="F7517" s="0" t="s">
        <x:v>20</x:v>
      </x:c>
      <x:c r="G7517" s="0" t="n">
        <x:v>94</x:v>
      </x:c>
      <x:c r="H7517" s="4" t="n">
        <x:v>50.4</x:v>
      </x:c>
      <x:c r="I7517" s="4" t="n">
        <x:v>94</x:v>
      </x:c>
      <x:c r="J7517" s="4" t="n">
        <x:v>0.536</x:v>
      </x:c>
      <x:c r="K7517" s="4">
        <x:f>I7517*J7517</x:f>
      </x:c>
      <x:c r="L7517" s="4" t="n">
        <x:v>133.581</x:v>
      </x:c>
      <x:c r="M7517" s="5">
        <x:f>J7517/3.506*100</x:f>
      </x:c>
      <x:c r="N7517" s="6">
        <x:f>M7517*L7517/100</x:f>
      </x:c>
      <x:c r="O7517" s="6">
        <x:f>H7517-N7517</x:f>
      </x:c>
    </x:row>
    <x:row r="7518" spans="1:25">
      <x:c r="A7518" s="0" t="s">
        <x:v>77</x:v>
      </x:c>
      <x:c r="B7518" s="0" t="n">
        <x:v>3821</x:v>
      </x:c>
      <x:c r="C7518" s="0" t="s">
        <x:v>21</x:v>
      </x:c>
      <x:c r="D7518" s="0" t="s">
        <x:v>33</x:v>
      </x:c>
      <x:c r="E7518" s="0" t="s">
        <x:v>73</x:v>
      </x:c>
      <x:c r="F7518" s="0" t="s">
        <x:v>20</x:v>
      </x:c>
      <x:c r="G7518" s="0" t="n">
        <x:v>94</x:v>
      </x:c>
      <x:c r="H7518" s="4" t="n">
        <x:v>46.018</x:v>
      </x:c>
      <x:c r="I7518" s="4" t="n">
        <x:v>94</x:v>
      </x:c>
      <x:c r="J7518" s="4" t="n">
        <x:v>0.49</x:v>
      </x:c>
      <x:c r="K7518" s="4">
        <x:f>I7518*J7518</x:f>
      </x:c>
      <x:c r="L7518" s="4" t="n">
        <x:v>133.581</x:v>
      </x:c>
      <x:c r="M7518" s="5">
        <x:f>J7518/3.506*100</x:f>
      </x:c>
      <x:c r="N7518" s="6">
        <x:f>M7518*L7518/100</x:f>
      </x:c>
      <x:c r="O7518" s="6">
        <x:f>H7518-N7518</x:f>
      </x:c>
    </x:row>
    <x:row r="7519" spans="1:25">
      <x:c r="A7519" s="0" t="s">
        <x:v>77</x:v>
      </x:c>
      <x:c r="B7519" s="0" t="n">
        <x:v>3821</x:v>
      </x:c>
      <x:c r="C7519" s="0" t="s">
        <x:v>21</x:v>
      </x:c>
      <x:c r="D7519" s="0" t="s">
        <x:v>33</x:v>
      </x:c>
      <x:c r="E7519" s="0" t="s">
        <x:v>73</x:v>
      </x:c>
      <x:c r="F7519" s="0" t="s">
        <x:v>20</x:v>
      </x:c>
      <x:c r="G7519" s="0" t="n">
        <x:v>94</x:v>
      </x:c>
      <x:c r="H7519" s="4" t="n">
        <x:v>46.018</x:v>
      </x:c>
      <x:c r="I7519" s="4" t="n">
        <x:v>94</x:v>
      </x:c>
      <x:c r="J7519" s="4" t="n">
        <x:v>0.49</x:v>
      </x:c>
      <x:c r="K7519" s="4">
        <x:f>I7519*J7519</x:f>
      </x:c>
      <x:c r="L7519" s="4" t="n">
        <x:v>133.581</x:v>
      </x:c>
      <x:c r="M7519" s="5">
        <x:f>J7519/3.506*100</x:f>
      </x:c>
      <x:c r="N7519" s="6">
        <x:f>M7519*L7519/100</x:f>
      </x:c>
      <x:c r="O7519" s="6">
        <x:f>H7519-N7519</x:f>
      </x:c>
    </x:row>
    <x:row r="7520" spans="1:25">
      <x:c r="A7520" s="0" t="s">
        <x:v>77</x:v>
      </x:c>
      <x:c r="B7520" s="0" t="n">
        <x:v>3821</x:v>
      </x:c>
      <x:c r="C7520" s="0" t="s">
        <x:v>21</x:v>
      </x:c>
      <x:c r="D7520" s="0" t="s">
        <x:v>22</x:v>
      </x:c>
      <x:c r="E7520" s="0" t="s">
        <x:v>74</x:v>
      </x:c>
      <x:c r="F7520" s="0" t="s">
        <x:v>20</x:v>
      </x:c>
      <x:c r="G7520" s="0" t="n">
        <x:v>94</x:v>
      </x:c>
      <x:c r="H7520" s="4" t="n">
        <x:v>50.4</x:v>
      </x:c>
      <x:c r="I7520" s="4" t="n">
        <x:v>94</x:v>
      </x:c>
      <x:c r="J7520" s="4" t="n">
        <x:v>0.536</x:v>
      </x:c>
      <x:c r="K7520" s="4">
        <x:f>I7520*J7520</x:f>
      </x:c>
      <x:c r="L7520" s="4" t="n">
        <x:v>133.581</x:v>
      </x:c>
      <x:c r="M7520" s="5">
        <x:f>J7520/3.506*100</x:f>
      </x:c>
      <x:c r="N7520" s="6">
        <x:f>M7520*L7520/100</x:f>
      </x:c>
      <x:c r="O7520" s="6">
        <x:f>H7520-N7520</x:f>
      </x:c>
    </x:row>
    <x:row r="7521" spans="1:25">
      <x:c r="A7521" s="0" t="s">
        <x:v>77</x:v>
      </x:c>
      <x:c r="B7521" s="0" t="n">
        <x:v>3821</x:v>
      </x:c>
      <x:c r="C7521" s="0" t="s">
        <x:v>21</x:v>
      </x:c>
      <x:c r="D7521" s="0" t="s">
        <x:v>33</x:v>
      </x:c>
      <x:c r="E7521" s="0" t="s">
        <x:v>73</x:v>
      </x:c>
      <x:c r="F7521" s="0" t="s">
        <x:v>26</x:v>
      </x:c>
      <x:c r="G7521" s="0" t="n">
        <x:v>94</x:v>
      </x:c>
      <x:c r="H7521" s="4" t="n">
        <x:v>7.397</x:v>
      </x:c>
      <x:c r="I7521" s="4" t="n">
        <x:v>94</x:v>
      </x:c>
      <x:c r="J7521" s="4" t="n">
        <x:v>0.078</x:v>
      </x:c>
      <x:c r="K7521" s="4">
        <x:f>I7521*J7521</x:f>
      </x:c>
      <x:c r="L7521" s="4" t="n">
        <x:v>133.581</x:v>
      </x:c>
      <x:c r="M7521" s="5">
        <x:f>J7521/3.506*100</x:f>
      </x:c>
      <x:c r="N7521" s="6">
        <x:f>M7521*L7521/100</x:f>
      </x:c>
      <x:c r="O7521" s="6">
        <x:f>H7521-N7521</x:f>
      </x:c>
    </x:row>
    <x:row r="7522" spans="1:25">
      <x:c r="A7522" s="0" t="s">
        <x:v>77</x:v>
      </x:c>
      <x:c r="B7522" s="0" t="n">
        <x:v>3821</x:v>
      </x:c>
      <x:c r="C7522" s="0" t="s">
        <x:v>21</x:v>
      </x:c>
      <x:c r="D7522" s="0" t="s">
        <x:v>36</x:v>
      </x:c>
      <x:c r="E7522" s="0" t="s">
        <x:v>75</x:v>
      </x:c>
      <x:c r="F7522" s="0" t="s">
        <x:v>26</x:v>
      </x:c>
      <x:c r="G7522" s="0" t="n">
        <x:v>94</x:v>
      </x:c>
      <x:c r="H7522" s="4" t="n">
        <x:v>48.246</x:v>
      </x:c>
      <x:c r="I7522" s="4" t="n">
        <x:v>94</x:v>
      </x:c>
      <x:c r="J7522" s="4" t="n">
        <x:v>0.42</x:v>
      </x:c>
      <x:c r="K7522" s="4">
        <x:f>I7522*J7522</x:f>
      </x:c>
      <x:c r="L7522" s="4" t="n">
        <x:v>133.581</x:v>
      </x:c>
      <x:c r="M7522" s="5">
        <x:f>J7522/3.506*100</x:f>
      </x:c>
      <x:c r="N7522" s="6">
        <x:f>M7522*L7522/100</x:f>
      </x:c>
      <x:c r="O7522" s="6">
        <x:f>H7522-N7522</x:f>
      </x:c>
    </x:row>
    <x:row r="7523" spans="1:25">
      <x:c r="A7523" s="0" t="s">
        <x:v>77</x:v>
      </x:c>
      <x:c r="B7523" s="0" t="n">
        <x:v>3821</x:v>
      </x:c>
      <x:c r="C7523" s="0" t="s">
        <x:v>21</x:v>
      </x:c>
      <x:c r="D7523" s="0" t="s">
        <x:v>36</x:v>
      </x:c>
      <x:c r="E7523" s="0" t="s">
        <x:v>76</x:v>
      </x:c>
      <x:c r="F7523" s="0" t="s">
        <x:v>26</x:v>
      </x:c>
      <x:c r="G7523" s="0" t="n">
        <x:v>94</x:v>
      </x:c>
      <x:c r="H7523" s="4" t="n">
        <x:v>46.4</x:v>
      </x:c>
      <x:c r="I7523" s="4" t="n">
        <x:v>94</x:v>
      </x:c>
      <x:c r="J7523" s="4" t="n">
        <x:v>0.42</x:v>
      </x:c>
      <x:c r="K7523" s="4">
        <x:f>I7523*J7523</x:f>
      </x:c>
      <x:c r="L7523" s="4" t="n">
        <x:v>133.581</x:v>
      </x:c>
      <x:c r="M7523" s="5">
        <x:f>J7523/3.506*100</x:f>
      </x:c>
      <x:c r="N7523" s="6">
        <x:f>M7523*L7523/100</x:f>
      </x:c>
      <x:c r="O7523" s="6">
        <x:f>H7523-N7523</x:f>
      </x:c>
    </x:row>
    <x:row r="7524" spans="1:25">
      <x:c r="A7524" s="0" t="s">
        <x:v>92</x:v>
      </x:c>
      <x:c r="B7524" s="0" t="n">
        <x:v>3822</x:v>
      </x:c>
      <x:c r="C7524" s="0" t="s">
        <x:v>21</x:v>
      </x:c>
      <x:c r="D7524" s="0" t="s">
        <x:v>33</x:v>
      </x:c>
      <x:c r="E7524" s="0" t="s">
        <x:v>73</x:v>
      </x:c>
      <x:c r="F7524" s="0" t="s">
        <x:v>20</x:v>
      </x:c>
      <x:c r="G7524" s="0" t="n">
        <x:v>173</x:v>
      </x:c>
      <x:c r="H7524" s="4" t="n">
        <x:v>46.018</x:v>
      </x:c>
      <x:c r="I7524" s="4" t="n">
        <x:v>173</x:v>
      </x:c>
      <x:c r="J7524" s="4" t="n">
        <x:v>0.266</x:v>
      </x:c>
      <x:c r="K7524" s="4">
        <x:f>I7524*J7524</x:f>
      </x:c>
      <x:c r="L7524" s="4" t="n">
        <x:v>246.469</x:v>
      </x:c>
      <x:c r="M7524" s="5">
        <x:f>J7524/2.057*100</x:f>
      </x:c>
      <x:c r="N7524" s="6">
        <x:f>M7524*L7524/100</x:f>
      </x:c>
      <x:c r="O7524" s="6">
        <x:f>H7524-N7524</x:f>
      </x:c>
    </x:row>
    <x:row r="7525" spans="1:25">
      <x:c r="A7525" s="0" t="s">
        <x:v>92</x:v>
      </x:c>
      <x:c r="B7525" s="0" t="n">
        <x:v>3822</x:v>
      </x:c>
      <x:c r="C7525" s="0" t="s">
        <x:v>21</x:v>
      </x:c>
      <x:c r="D7525" s="0" t="s">
        <x:v>22</x:v>
      </x:c>
      <x:c r="E7525" s="0" t="s">
        <x:v>74</x:v>
      </x:c>
      <x:c r="F7525" s="0" t="s">
        <x:v>20</x:v>
      </x:c>
      <x:c r="G7525" s="0" t="n">
        <x:v>173</x:v>
      </x:c>
      <x:c r="H7525" s="4" t="n">
        <x:v>50.4</x:v>
      </x:c>
      <x:c r="I7525" s="4" t="n">
        <x:v>173</x:v>
      </x:c>
      <x:c r="J7525" s="4" t="n">
        <x:v>0.291</x:v>
      </x:c>
      <x:c r="K7525" s="4">
        <x:f>I7525*J7525</x:f>
      </x:c>
      <x:c r="L7525" s="4" t="n">
        <x:v>246.469</x:v>
      </x:c>
      <x:c r="M7525" s="5">
        <x:f>J7525/2.057*100</x:f>
      </x:c>
      <x:c r="N7525" s="6">
        <x:f>M7525*L7525/100</x:f>
      </x:c>
      <x:c r="O7525" s="6">
        <x:f>H7525-N7525</x:f>
      </x:c>
    </x:row>
    <x:row r="7526" spans="1:25">
      <x:c r="A7526" s="0" t="s">
        <x:v>92</x:v>
      </x:c>
      <x:c r="B7526" s="0" t="n">
        <x:v>3822</x:v>
      </x:c>
      <x:c r="C7526" s="0" t="s">
        <x:v>21</x:v>
      </x:c>
      <x:c r="D7526" s="0" t="s">
        <x:v>22</x:v>
      </x:c>
      <x:c r="E7526" s="0" t="s">
        <x:v>74</x:v>
      </x:c>
      <x:c r="F7526" s="0" t="s">
        <x:v>20</x:v>
      </x:c>
      <x:c r="G7526" s="0" t="n">
        <x:v>173</x:v>
      </x:c>
      <x:c r="H7526" s="4" t="n">
        <x:v>50.4</x:v>
      </x:c>
      <x:c r="I7526" s="4" t="n">
        <x:v>173</x:v>
      </x:c>
      <x:c r="J7526" s="4" t="n">
        <x:v>0.291</x:v>
      </x:c>
      <x:c r="K7526" s="4">
        <x:f>I7526*J7526</x:f>
      </x:c>
      <x:c r="L7526" s="4" t="n">
        <x:v>246.469</x:v>
      </x:c>
      <x:c r="M7526" s="5">
        <x:f>J7526/2.057*100</x:f>
      </x:c>
      <x:c r="N7526" s="6">
        <x:f>M7526*L7526/100</x:f>
      </x:c>
      <x:c r="O7526" s="6">
        <x:f>H7526-N7526</x:f>
      </x:c>
    </x:row>
    <x:row r="7527" spans="1:25">
      <x:c r="A7527" s="0" t="s">
        <x:v>92</x:v>
      </x:c>
      <x:c r="B7527" s="0" t="n">
        <x:v>3822</x:v>
      </x:c>
      <x:c r="C7527" s="0" t="s">
        <x:v>21</x:v>
      </x:c>
      <x:c r="D7527" s="0" t="s">
        <x:v>22</x:v>
      </x:c>
      <x:c r="E7527" s="0" t="s">
        <x:v>74</x:v>
      </x:c>
      <x:c r="F7527" s="0" t="s">
        <x:v>20</x:v>
      </x:c>
      <x:c r="G7527" s="0" t="n">
        <x:v>173</x:v>
      </x:c>
      <x:c r="H7527" s="4" t="n">
        <x:v>50.4</x:v>
      </x:c>
      <x:c r="I7527" s="4" t="n">
        <x:v>173</x:v>
      </x:c>
      <x:c r="J7527" s="4" t="n">
        <x:v>0.291</x:v>
      </x:c>
      <x:c r="K7527" s="4">
        <x:f>I7527*J7527</x:f>
      </x:c>
      <x:c r="L7527" s="4" t="n">
        <x:v>246.469</x:v>
      </x:c>
      <x:c r="M7527" s="5">
        <x:f>J7527/2.057*100</x:f>
      </x:c>
      <x:c r="N7527" s="6">
        <x:f>M7527*L7527/100</x:f>
      </x:c>
      <x:c r="O7527" s="6">
        <x:f>H7527-N7527</x:f>
      </x:c>
    </x:row>
    <x:row r="7528" spans="1:25">
      <x:c r="A7528" s="0" t="s">
        <x:v>92</x:v>
      </x:c>
      <x:c r="B7528" s="0" t="n">
        <x:v>3822</x:v>
      </x:c>
      <x:c r="C7528" s="0" t="s">
        <x:v>21</x:v>
      </x:c>
      <x:c r="D7528" s="0" t="s">
        <x:v>33</x:v>
      </x:c>
      <x:c r="E7528" s="0" t="s">
        <x:v>73</x:v>
      </x:c>
      <x:c r="F7528" s="0" t="s">
        <x:v>26</x:v>
      </x:c>
      <x:c r="G7528" s="0" t="n">
        <x:v>173</x:v>
      </x:c>
      <x:c r="H7528" s="4" t="n">
        <x:v>13.496</x:v>
      </x:c>
      <x:c r="I7528" s="4" t="n">
        <x:v>173</x:v>
      </x:c>
      <x:c r="J7528" s="4" t="n">
        <x:v>0.078</x:v>
      </x:c>
      <x:c r="K7528" s="4">
        <x:f>I7528*J7528</x:f>
      </x:c>
      <x:c r="L7528" s="4" t="n">
        <x:v>246.469</x:v>
      </x:c>
      <x:c r="M7528" s="5">
        <x:f>J7528/2.057*100</x:f>
      </x:c>
      <x:c r="N7528" s="6">
        <x:f>M7528*L7528/100</x:f>
      </x:c>
      <x:c r="O7528" s="6">
        <x:f>H7528-N7528</x:f>
      </x:c>
    </x:row>
    <x:row r="7529" spans="1:25">
      <x:c r="A7529" s="0" t="s">
        <x:v>92</x:v>
      </x:c>
      <x:c r="B7529" s="0" t="n">
        <x:v>3822</x:v>
      </x:c>
      <x:c r="C7529" s="0" t="s">
        <x:v>21</x:v>
      </x:c>
      <x:c r="D7529" s="0" t="s">
        <x:v>36</x:v>
      </x:c>
      <x:c r="E7529" s="0" t="s">
        <x:v>75</x:v>
      </x:c>
      <x:c r="F7529" s="0" t="s">
        <x:v>26</x:v>
      </x:c>
      <x:c r="G7529" s="0" t="n">
        <x:v>173</x:v>
      </x:c>
      <x:c r="H7529" s="4" t="n">
        <x:v>72.66</x:v>
      </x:c>
      <x:c r="I7529" s="4" t="n">
        <x:v>173</x:v>
      </x:c>
      <x:c r="J7529" s="4" t="n">
        <x:v>0.42</x:v>
      </x:c>
      <x:c r="K7529" s="4">
        <x:f>I7529*J7529</x:f>
      </x:c>
      <x:c r="L7529" s="4" t="n">
        <x:v>246.469</x:v>
      </x:c>
      <x:c r="M7529" s="5">
        <x:f>J7529/2.057*100</x:f>
      </x:c>
      <x:c r="N7529" s="6">
        <x:f>M7529*L7529/100</x:f>
      </x:c>
      <x:c r="O7529" s="6">
        <x:f>H7529-N7529</x:f>
      </x:c>
    </x:row>
    <x:row r="7530" spans="1:25">
      <x:c r="A7530" s="0" t="s">
        <x:v>92</x:v>
      </x:c>
      <x:c r="B7530" s="0" t="n">
        <x:v>3822</x:v>
      </x:c>
      <x:c r="C7530" s="0" t="s">
        <x:v>21</x:v>
      </x:c>
      <x:c r="D7530" s="0" t="s">
        <x:v>36</x:v>
      </x:c>
      <x:c r="E7530" s="0" t="s">
        <x:v>76</x:v>
      </x:c>
      <x:c r="F7530" s="0" t="s">
        <x:v>26</x:v>
      </x:c>
      <x:c r="G7530" s="0" t="n">
        <x:v>173</x:v>
      </x:c>
      <x:c r="H7530" s="4" t="n">
        <x:v>72.661</x:v>
      </x:c>
      <x:c r="I7530" s="4" t="n">
        <x:v>173</x:v>
      </x:c>
      <x:c r="J7530" s="4" t="n">
        <x:v>0.42</x:v>
      </x:c>
      <x:c r="K7530" s="4">
        <x:f>I7530*J7530</x:f>
      </x:c>
      <x:c r="L7530" s="4" t="n">
        <x:v>246.469</x:v>
      </x:c>
      <x:c r="M7530" s="5">
        <x:f>J7530/2.057*100</x:f>
      </x:c>
      <x:c r="N7530" s="6">
        <x:f>M7530*L7530/100</x:f>
      </x:c>
      <x:c r="O7530" s="6">
        <x:f>H7530-N7530</x:f>
      </x:c>
    </x:row>
    <x:row r="7531" spans="1:25">
      <x:c r="A7531" s="0" t="s">
        <x:v>40</x:v>
      </x:c>
      <x:c r="B7531" s="0" t="n">
        <x:v>3823</x:v>
      </x:c>
      <x:c r="C7531" s="0" t="s">
        <x:v>21</x:v>
      </x:c>
      <x:c r="D7531" s="0" t="s">
        <x:v>22</x:v>
      </x:c>
      <x:c r="E7531" s="0" t="s">
        <x:v>35</x:v>
      </x:c>
      <x:c r="F7531" s="0" t="s">
        <x:v>20</x:v>
      </x:c>
      <x:c r="G7531" s="0" t="n">
        <x:v>173</x:v>
      </x:c>
      <x:c r="H7531" s="4" t="n">
        <x:v>50.4</x:v>
      </x:c>
      <x:c r="I7531" s="4" t="n">
        <x:v>173</x:v>
      </x:c>
      <x:c r="J7531" s="4" t="n">
        <x:v>0.291</x:v>
      </x:c>
      <x:c r="K7531" s="4">
        <x:f>I7531*J7531</x:f>
      </x:c>
      <x:c r="L7531" s="4" t="n">
        <x:v>158.993</x:v>
      </x:c>
      <x:c r="M7531" s="5">
        <x:f>J7531/2.348*100</x:f>
      </x:c>
      <x:c r="N7531" s="6">
        <x:f>M7531*L7531/100</x:f>
      </x:c>
      <x:c r="O7531" s="6">
        <x:f>H7531-N7531</x:f>
      </x:c>
    </x:row>
    <x:row r="7532" spans="1:25">
      <x:c r="A7532" s="0" t="s">
        <x:v>40</x:v>
      </x:c>
      <x:c r="B7532" s="0" t="n">
        <x:v>3823</x:v>
      </x:c>
      <x:c r="C7532" s="0" t="s">
        <x:v>21</x:v>
      </x:c>
      <x:c r="D7532" s="0" t="s">
        <x:v>33</x:v>
      </x:c>
      <x:c r="E7532" s="0" t="s">
        <x:v>34</x:v>
      </x:c>
      <x:c r="F7532" s="0" t="s">
        <x:v>20</x:v>
      </x:c>
      <x:c r="G7532" s="0" t="n">
        <x:v>173</x:v>
      </x:c>
      <x:c r="H7532" s="4" t="n">
        <x:v>46.018</x:v>
      </x:c>
      <x:c r="I7532" s="4" t="n">
        <x:v>173</x:v>
      </x:c>
      <x:c r="J7532" s="4" t="n">
        <x:v>0.266</x:v>
      </x:c>
      <x:c r="K7532" s="4">
        <x:f>I7532*J7532</x:f>
      </x:c>
      <x:c r="L7532" s="4" t="n">
        <x:v>158.993</x:v>
      </x:c>
      <x:c r="M7532" s="5">
        <x:f>J7532/2.348*100</x:f>
      </x:c>
      <x:c r="N7532" s="6">
        <x:f>M7532*L7532/100</x:f>
      </x:c>
      <x:c r="O7532" s="6">
        <x:f>H7532-N7532</x:f>
      </x:c>
    </x:row>
    <x:row r="7533" spans="1:25">
      <x:c r="A7533" s="0" t="s">
        <x:v>40</x:v>
      </x:c>
      <x:c r="B7533" s="0" t="n">
        <x:v>3823</x:v>
      </x:c>
      <x:c r="C7533" s="0" t="s">
        <x:v>21</x:v>
      </x:c>
      <x:c r="D7533" s="0" t="s">
        <x:v>22</x:v>
      </x:c>
      <x:c r="E7533" s="0" t="s">
        <x:v>35</x:v>
      </x:c>
      <x:c r="F7533" s="0" t="s">
        <x:v>20</x:v>
      </x:c>
      <x:c r="G7533" s="0" t="n">
        <x:v>173</x:v>
      </x:c>
      <x:c r="H7533" s="4" t="n">
        <x:v>50.4</x:v>
      </x:c>
      <x:c r="I7533" s="4" t="n">
        <x:v>173</x:v>
      </x:c>
      <x:c r="J7533" s="4" t="n">
        <x:v>0.291</x:v>
      </x:c>
      <x:c r="K7533" s="4">
        <x:f>I7533*J7533</x:f>
      </x:c>
      <x:c r="L7533" s="4" t="n">
        <x:v>158.993</x:v>
      </x:c>
      <x:c r="M7533" s="5">
        <x:f>J7533/2.348*100</x:f>
      </x:c>
      <x:c r="N7533" s="6">
        <x:f>M7533*L7533/100</x:f>
      </x:c>
      <x:c r="O7533" s="6">
        <x:f>H7533-N7533</x:f>
      </x:c>
    </x:row>
    <x:row r="7534" spans="1:25">
      <x:c r="A7534" s="0" t="s">
        <x:v>40</x:v>
      </x:c>
      <x:c r="B7534" s="0" t="n">
        <x:v>3823</x:v>
      </x:c>
      <x:c r="C7534" s="0" t="s">
        <x:v>21</x:v>
      </x:c>
      <x:c r="D7534" s="0" t="s">
        <x:v>22</x:v>
      </x:c>
      <x:c r="E7534" s="0" t="s">
        <x:v>35</x:v>
      </x:c>
      <x:c r="F7534" s="0" t="s">
        <x:v>20</x:v>
      </x:c>
      <x:c r="G7534" s="0" t="n">
        <x:v>173</x:v>
      </x:c>
      <x:c r="H7534" s="4" t="n">
        <x:v>50.4</x:v>
      </x:c>
      <x:c r="I7534" s="4" t="n">
        <x:v>173</x:v>
      </x:c>
      <x:c r="J7534" s="4" t="n">
        <x:v>0.291</x:v>
      </x:c>
      <x:c r="K7534" s="4">
        <x:f>I7534*J7534</x:f>
      </x:c>
      <x:c r="L7534" s="4" t="n">
        <x:v>158.993</x:v>
      </x:c>
      <x:c r="M7534" s="5">
        <x:f>J7534/2.348*100</x:f>
      </x:c>
      <x:c r="N7534" s="6">
        <x:f>M7534*L7534/100</x:f>
      </x:c>
      <x:c r="O7534" s="6">
        <x:f>H7534-N7534</x:f>
      </x:c>
    </x:row>
    <x:row r="7535" spans="1:25">
      <x:c r="A7535" s="0" t="s">
        <x:v>40</x:v>
      </x:c>
      <x:c r="B7535" s="0" t="n">
        <x:v>3823</x:v>
      </x:c>
      <x:c r="C7535" s="0" t="s">
        <x:v>21</x:v>
      </x:c>
      <x:c r="D7535" s="0" t="s">
        <x:v>22</x:v>
      </x:c>
      <x:c r="E7535" s="0" t="s">
        <x:v>35</x:v>
      </x:c>
      <x:c r="F7535" s="0" t="s">
        <x:v>20</x:v>
      </x:c>
      <x:c r="G7535" s="0" t="n">
        <x:v>173</x:v>
      </x:c>
      <x:c r="H7535" s="4" t="n">
        <x:v>50.4</x:v>
      </x:c>
      <x:c r="I7535" s="4" t="n">
        <x:v>173</x:v>
      </x:c>
      <x:c r="J7535" s="4" t="n">
        <x:v>0.291</x:v>
      </x:c>
      <x:c r="K7535" s="4">
        <x:f>I7535*J7535</x:f>
      </x:c>
      <x:c r="L7535" s="4" t="n">
        <x:v>158.993</x:v>
      </x:c>
      <x:c r="M7535" s="5">
        <x:f>J7535/2.348*100</x:f>
      </x:c>
      <x:c r="N7535" s="6">
        <x:f>M7535*L7535/100</x:f>
      </x:c>
      <x:c r="O7535" s="6">
        <x:f>H7535-N7535</x:f>
      </x:c>
    </x:row>
    <x:row r="7536" spans="1:25">
      <x:c r="A7536" s="0" t="s">
        <x:v>40</x:v>
      </x:c>
      <x:c r="B7536" s="0" t="n">
        <x:v>3823</x:v>
      </x:c>
      <x:c r="C7536" s="0" t="s">
        <x:v>21</x:v>
      </x:c>
      <x:c r="D7536" s="0" t="s">
        <x:v>33</x:v>
      </x:c>
      <x:c r="E7536" s="0" t="s">
        <x:v>34</x:v>
      </x:c>
      <x:c r="F7536" s="0" t="s">
        <x:v>26</x:v>
      </x:c>
      <x:c r="G7536" s="0" t="n">
        <x:v>173</x:v>
      </x:c>
      <x:c r="H7536" s="4" t="n">
        <x:v>13.499</x:v>
      </x:c>
      <x:c r="I7536" s="4" t="n">
        <x:v>173</x:v>
      </x:c>
      <x:c r="J7536" s="4" t="n">
        <x:v>0.078</x:v>
      </x:c>
      <x:c r="K7536" s="4">
        <x:f>I7536*J7536</x:f>
      </x:c>
      <x:c r="L7536" s="4" t="n">
        <x:v>158.993</x:v>
      </x:c>
      <x:c r="M7536" s="5">
        <x:f>J7536/2.348*100</x:f>
      </x:c>
      <x:c r="N7536" s="6">
        <x:f>M7536*L7536/100</x:f>
      </x:c>
      <x:c r="O7536" s="6">
        <x:f>H7536-N7536</x:f>
      </x:c>
    </x:row>
    <x:row r="7537" spans="1:25">
      <x:c r="A7537" s="0" t="s">
        <x:v>40</x:v>
      </x:c>
      <x:c r="B7537" s="0" t="n">
        <x:v>3823</x:v>
      </x:c>
      <x:c r="C7537" s="0" t="s">
        <x:v>21</x:v>
      </x:c>
      <x:c r="D7537" s="0" t="s">
        <x:v>36</x:v>
      </x:c>
      <x:c r="E7537" s="0" t="s">
        <x:v>37</x:v>
      </x:c>
      <x:c r="F7537" s="0" t="s">
        <x:v>26</x:v>
      </x:c>
      <x:c r="G7537" s="0" t="n">
        <x:v>173</x:v>
      </x:c>
      <x:c r="H7537" s="4" t="n">
        <x:v>72.66</x:v>
      </x:c>
      <x:c r="I7537" s="4" t="n">
        <x:v>173</x:v>
      </x:c>
      <x:c r="J7537" s="4" t="n">
        <x:v>0.42</x:v>
      </x:c>
      <x:c r="K7537" s="4">
        <x:f>I7537*J7537</x:f>
      </x:c>
      <x:c r="L7537" s="4" t="n">
        <x:v>158.993</x:v>
      </x:c>
      <x:c r="M7537" s="5">
        <x:f>J7537/2.348*100</x:f>
      </x:c>
      <x:c r="N7537" s="6">
        <x:f>M7537*L7537/100</x:f>
      </x:c>
      <x:c r="O7537" s="6">
        <x:f>H7537-N7537</x:f>
      </x:c>
    </x:row>
    <x:row r="7538" spans="1:25">
      <x:c r="A7538" s="0" t="s">
        <x:v>40</x:v>
      </x:c>
      <x:c r="B7538" s="0" t="n">
        <x:v>3823</x:v>
      </x:c>
      <x:c r="C7538" s="0" t="s">
        <x:v>21</x:v>
      </x:c>
      <x:c r="D7538" s="0" t="s">
        <x:v>36</x:v>
      </x:c>
      <x:c r="E7538" s="0" t="s">
        <x:v>38</x:v>
      </x:c>
      <x:c r="F7538" s="0" t="s">
        <x:v>26</x:v>
      </x:c>
      <x:c r="G7538" s="0" t="n">
        <x:v>173</x:v>
      </x:c>
      <x:c r="H7538" s="4" t="n">
        <x:v>72.66</x:v>
      </x:c>
      <x:c r="I7538" s="4" t="n">
        <x:v>173</x:v>
      </x:c>
      <x:c r="J7538" s="4" t="n">
        <x:v>0.42</x:v>
      </x:c>
      <x:c r="K7538" s="4">
        <x:f>I7538*J7538</x:f>
      </x:c>
      <x:c r="L7538" s="4" t="n">
        <x:v>158.993</x:v>
      </x:c>
      <x:c r="M7538" s="5">
        <x:f>J7538/2.348*100</x:f>
      </x:c>
      <x:c r="N7538" s="6">
        <x:f>M7538*L7538/100</x:f>
      </x:c>
      <x:c r="O7538" s="6">
        <x:f>H7538-N7538</x:f>
      </x:c>
    </x:row>
    <x:row r="7539" spans="1:25">
      <x:c r="A7539" s="0" t="s">
        <x:v>84</x:v>
      </x:c>
      <x:c r="B7539" s="0" t="n">
        <x:v>3824</x:v>
      </x:c>
      <x:c r="C7539" s="0" t="s">
        <x:v>21</x:v>
      </x:c>
      <x:c r="D7539" s="0" t="s">
        <x:v>22</x:v>
      </x:c>
      <x:c r="E7539" s="0" t="s">
        <x:v>23</x:v>
      </x:c>
      <x:c r="F7539" s="0" t="s">
        <x:v>20</x:v>
      </x:c>
      <x:c r="G7539" s="0" t="n">
        <x:v>140</x:v>
      </x:c>
      <x:c r="H7539" s="4" t="n">
        <x:v>43.384</x:v>
      </x:c>
      <x:c r="I7539" s="4" t="n">
        <x:v>140</x:v>
      </x:c>
      <x:c r="J7539" s="4" t="n">
        <x:v>0.31</x:v>
      </x:c>
      <x:c r="K7539" s="4">
        <x:f>I7539*J7539</x:f>
      </x:c>
      <x:c r="L7539" s="4" t="n">
        <x:v>310.335</x:v>
      </x:c>
      <x:c r="M7539" s="5">
        <x:f>J7539/2.741*100</x:f>
      </x:c>
      <x:c r="N7539" s="6">
        <x:f>M7539*L7539/100</x:f>
      </x:c>
      <x:c r="O7539" s="6">
        <x:f>H7539-N7539</x:f>
      </x:c>
    </x:row>
    <x:row r="7540" spans="1:25">
      <x:c r="A7540" s="0" t="s">
        <x:v>84</x:v>
      </x:c>
      <x:c r="B7540" s="0" t="n">
        <x:v>3824</x:v>
      </x:c>
      <x:c r="C7540" s="0" t="s">
        <x:v>21</x:v>
      </x:c>
      <x:c r="D7540" s="0" t="s">
        <x:v>22</x:v>
      </x:c>
      <x:c r="E7540" s="0" t="s">
        <x:v>23</x:v>
      </x:c>
      <x:c r="F7540" s="0" t="s">
        <x:v>20</x:v>
      </x:c>
      <x:c r="G7540" s="0" t="n">
        <x:v>140</x:v>
      </x:c>
      <x:c r="H7540" s="4" t="n">
        <x:v>43.384</x:v>
      </x:c>
      <x:c r="I7540" s="4" t="n">
        <x:v>140</x:v>
      </x:c>
      <x:c r="J7540" s="4" t="n">
        <x:v>0.31</x:v>
      </x:c>
      <x:c r="K7540" s="4">
        <x:f>I7540*J7540</x:f>
      </x:c>
      <x:c r="L7540" s="4" t="n">
        <x:v>310.335</x:v>
      </x:c>
      <x:c r="M7540" s="5">
        <x:f>J7540/2.741*100</x:f>
      </x:c>
      <x:c r="N7540" s="6">
        <x:f>M7540*L7540/100</x:f>
      </x:c>
      <x:c r="O7540" s="6">
        <x:f>H7540-N7540</x:f>
      </x:c>
    </x:row>
    <x:row r="7541" spans="1:25">
      <x:c r="A7541" s="0" t="s">
        <x:v>84</x:v>
      </x:c>
      <x:c r="B7541" s="0" t="n">
        <x:v>3824</x:v>
      </x:c>
      <x:c r="C7541" s="0" t="s">
        <x:v>21</x:v>
      </x:c>
      <x:c r="D7541" s="0" t="s">
        <x:v>22</x:v>
      </x:c>
      <x:c r="E7541" s="0" t="s">
        <x:v>23</x:v>
      </x:c>
      <x:c r="F7541" s="0" t="s">
        <x:v>20</x:v>
      </x:c>
      <x:c r="G7541" s="0" t="n">
        <x:v>140</x:v>
      </x:c>
      <x:c r="H7541" s="4" t="n">
        <x:v>47.74</x:v>
      </x:c>
      <x:c r="I7541" s="4" t="n">
        <x:v>140</x:v>
      </x:c>
      <x:c r="J7541" s="4" t="n">
        <x:v>0.341</x:v>
      </x:c>
      <x:c r="K7541" s="4">
        <x:f>I7541*J7541</x:f>
      </x:c>
      <x:c r="L7541" s="4" t="n">
        <x:v>310.335</x:v>
      </x:c>
      <x:c r="M7541" s="5">
        <x:f>J7541/2.741*100</x:f>
      </x:c>
      <x:c r="N7541" s="6">
        <x:f>M7541*L7541/100</x:f>
      </x:c>
      <x:c r="O7541" s="6">
        <x:f>H7541-N7541</x:f>
      </x:c>
    </x:row>
    <x:row r="7542" spans="1:25">
      <x:c r="A7542" s="0" t="s">
        <x:v>84</x:v>
      </x:c>
      <x:c r="B7542" s="0" t="n">
        <x:v>3824</x:v>
      </x:c>
      <x:c r="C7542" s="0" t="s">
        <x:v>21</x:v>
      </x:c>
      <x:c r="D7542" s="0" t="s">
        <x:v>28</x:v>
      </x:c>
      <x:c r="E7542" s="0" t="s">
        <x:v>19</x:v>
      </x:c>
      <x:c r="F7542" s="0" t="s">
        <x:v>26</x:v>
      </x:c>
      <x:c r="G7542" s="0" t="n">
        <x:v>140</x:v>
      </x:c>
      <x:c r="H7542" s="4" t="n">
        <x:v>36.403</x:v>
      </x:c>
      <x:c r="I7542" s="4" t="n">
        <x:v>140</x:v>
      </x:c>
      <x:c r="J7542" s="4" t="n">
        <x:v>0.26</x:v>
      </x:c>
      <x:c r="K7542" s="4">
        <x:f>I7542*J7542</x:f>
      </x:c>
      <x:c r="L7542" s="4" t="n">
        <x:v>310.335</x:v>
      </x:c>
      <x:c r="M7542" s="5">
        <x:f>J7542/2.741*100</x:f>
      </x:c>
      <x:c r="N7542" s="6">
        <x:f>M7542*L7542/100</x:f>
      </x:c>
      <x:c r="O7542" s="6">
        <x:f>H7542-N7542</x:f>
      </x:c>
    </x:row>
    <x:row r="7543" spans="1:25">
      <x:c r="A7543" s="0" t="s">
        <x:v>84</x:v>
      </x:c>
      <x:c r="B7543" s="0" t="n">
        <x:v>3824</x:v>
      </x:c>
      <x:c r="C7543" s="0" t="s">
        <x:v>21</x:v>
      </x:c>
      <x:c r="D7543" s="0" t="s">
        <x:v>28</x:v>
      </x:c>
      <x:c r="E7543" s="0" t="s">
        <x:v>23</x:v>
      </x:c>
      <x:c r="F7543" s="0" t="s">
        <x:v>26</x:v>
      </x:c>
      <x:c r="G7543" s="0" t="n">
        <x:v>140</x:v>
      </x:c>
      <x:c r="H7543" s="4" t="n">
        <x:v>212.799</x:v>
      </x:c>
      <x:c r="I7543" s="4" t="n">
        <x:v>140</x:v>
      </x:c>
      <x:c r="J7543" s="4" t="n">
        <x:v>1.52</x:v>
      </x:c>
      <x:c r="K7543" s="4">
        <x:f>I7543*J7543</x:f>
      </x:c>
      <x:c r="L7543" s="4" t="n">
        <x:v>310.335</x:v>
      </x:c>
      <x:c r="M7543" s="5">
        <x:f>J7543/2.741*100</x:f>
      </x:c>
      <x:c r="N7543" s="6">
        <x:f>M7543*L7543/100</x:f>
      </x:c>
      <x:c r="O7543" s="6">
        <x:f>H7543-N7543</x:f>
      </x:c>
    </x:row>
    <x:row r="7544" spans="1:25">
      <x:c r="A7544" s="0" t="s">
        <x:v>65</x:v>
      </x:c>
      <x:c r="B7544" s="0" t="n">
        <x:v>3825</x:v>
      </x:c>
      <x:c r="C7544" s="0" t="s">
        <x:v>21</x:v>
      </x:c>
      <x:c r="D7544" s="0" t="s">
        <x:v>22</x:v>
      </x:c>
      <x:c r="E7544" s="0" t="s">
        <x:v>23</x:v>
      </x:c>
      <x:c r="F7544" s="0" t="s">
        <x:v>20</x:v>
      </x:c>
      <x:c r="G7544" s="0" t="n">
        <x:v>140</x:v>
      </x:c>
      <x:c r="H7544" s="4" t="n">
        <x:v>43.384</x:v>
      </x:c>
      <x:c r="I7544" s="4" t="n">
        <x:v>140</x:v>
      </x:c>
      <x:c r="J7544" s="4" t="n">
        <x:v>0.31</x:v>
      </x:c>
      <x:c r="K7544" s="4">
        <x:f>I7544*J7544</x:f>
      </x:c>
      <x:c r="L7544" s="4" t="n">
        <x:v>302.31</x:v>
      </x:c>
      <x:c r="M7544" s="5">
        <x:f>J7544/2.431*100</x:f>
      </x:c>
      <x:c r="N7544" s="6">
        <x:f>M7544*L7544/100</x:f>
      </x:c>
      <x:c r="O7544" s="6">
        <x:f>H7544-N7544</x:f>
      </x:c>
    </x:row>
    <x:row r="7545" spans="1:25">
      <x:c r="A7545" s="0" t="s">
        <x:v>65</x:v>
      </x:c>
      <x:c r="B7545" s="0" t="n">
        <x:v>3825</x:v>
      </x:c>
      <x:c r="C7545" s="0" t="s">
        <x:v>21</x:v>
      </x:c>
      <x:c r="D7545" s="0" t="s">
        <x:v>22</x:v>
      </x:c>
      <x:c r="E7545" s="0" t="s">
        <x:v>23</x:v>
      </x:c>
      <x:c r="F7545" s="0" t="s">
        <x:v>20</x:v>
      </x:c>
      <x:c r="G7545" s="0" t="n">
        <x:v>140</x:v>
      </x:c>
      <x:c r="H7545" s="4" t="n">
        <x:v>47.74</x:v>
      </x:c>
      <x:c r="I7545" s="4" t="n">
        <x:v>140</x:v>
      </x:c>
      <x:c r="J7545" s="4" t="n">
        <x:v>0.341</x:v>
      </x:c>
      <x:c r="K7545" s="4">
        <x:f>I7545*J7545</x:f>
      </x:c>
      <x:c r="L7545" s="4" t="n">
        <x:v>302.31</x:v>
      </x:c>
      <x:c r="M7545" s="5">
        <x:f>J7545/2.431*100</x:f>
      </x:c>
      <x:c r="N7545" s="6">
        <x:f>M7545*L7545/100</x:f>
      </x:c>
      <x:c r="O7545" s="6">
        <x:f>H7545-N7545</x:f>
      </x:c>
    </x:row>
    <x:row r="7546" spans="1:25">
      <x:c r="A7546" s="0" t="s">
        <x:v>65</x:v>
      </x:c>
      <x:c r="B7546" s="0" t="n">
        <x:v>3825</x:v>
      </x:c>
      <x:c r="C7546" s="0" t="s">
        <x:v>21</x:v>
      </x:c>
      <x:c r="D7546" s="0" t="s">
        <x:v>28</x:v>
      </x:c>
      <x:c r="E7546" s="0" t="s">
        <x:v>19</x:v>
      </x:c>
      <x:c r="F7546" s="0" t="s">
        <x:v>26</x:v>
      </x:c>
      <x:c r="G7546" s="0" t="n">
        <x:v>140</x:v>
      </x:c>
      <x:c r="H7546" s="4" t="n">
        <x:v>36.404</x:v>
      </x:c>
      <x:c r="I7546" s="4" t="n">
        <x:v>140</x:v>
      </x:c>
      <x:c r="J7546" s="4" t="n">
        <x:v>0.26</x:v>
      </x:c>
      <x:c r="K7546" s="4">
        <x:f>I7546*J7546</x:f>
      </x:c>
      <x:c r="L7546" s="4" t="n">
        <x:v>302.31</x:v>
      </x:c>
      <x:c r="M7546" s="5">
        <x:f>J7546/2.431*100</x:f>
      </x:c>
      <x:c r="N7546" s="6">
        <x:f>M7546*L7546/100</x:f>
      </x:c>
      <x:c r="O7546" s="6">
        <x:f>H7546-N7546</x:f>
      </x:c>
    </x:row>
    <x:row r="7547" spans="1:25">
      <x:c r="A7547" s="0" t="s">
        <x:v>65</x:v>
      </x:c>
      <x:c r="B7547" s="0" t="n">
        <x:v>3825</x:v>
      </x:c>
      <x:c r="C7547" s="0" t="s">
        <x:v>21</x:v>
      </x:c>
      <x:c r="D7547" s="0" t="s">
        <x:v>28</x:v>
      </x:c>
      <x:c r="E7547" s="0" t="s">
        <x:v>23</x:v>
      </x:c>
      <x:c r="F7547" s="0" t="s">
        <x:v>26</x:v>
      </x:c>
      <x:c r="G7547" s="0" t="n">
        <x:v>140</x:v>
      </x:c>
      <x:c r="H7547" s="4" t="n">
        <x:v>212.799</x:v>
      </x:c>
      <x:c r="I7547" s="4" t="n">
        <x:v>140</x:v>
      </x:c>
      <x:c r="J7547" s="4" t="n">
        <x:v>1.52</x:v>
      </x:c>
      <x:c r="K7547" s="4">
        <x:f>I7547*J7547</x:f>
      </x:c>
      <x:c r="L7547" s="4" t="n">
        <x:v>302.31</x:v>
      </x:c>
      <x:c r="M7547" s="5">
        <x:f>J7547/2.431*100</x:f>
      </x:c>
      <x:c r="N7547" s="6">
        <x:f>M7547*L7547/100</x:f>
      </x:c>
      <x:c r="O7547" s="6">
        <x:f>H7547-N7547</x:f>
      </x:c>
    </x:row>
    <x:row r="7548" spans="1:25">
      <x:c r="A7548" s="0" t="s">
        <x:v>96</x:v>
      </x:c>
      <x:c r="B7548" s="0" t="n">
        <x:v>3826</x:v>
      </x:c>
      <x:c r="C7548" s="0" t="s">
        <x:v>21</x:v>
      </x:c>
      <x:c r="D7548" s="0" t="s">
        <x:v>22</x:v>
      </x:c>
      <x:c r="E7548" s="0" t="s">
        <x:v>23</x:v>
      </x:c>
      <x:c r="F7548" s="0" t="s">
        <x:v>20</x:v>
      </x:c>
      <x:c r="G7548" s="0" t="n">
        <x:v>150</x:v>
      </x:c>
      <x:c r="H7548" s="4" t="n">
        <x:v>51.15</x:v>
      </x:c>
      <x:c r="I7548" s="4" t="n">
        <x:v>150</x:v>
      </x:c>
      <x:c r="J7548" s="4" t="n">
        <x:v>0.341</x:v>
      </x:c>
      <x:c r="K7548" s="4">
        <x:f>I7548*J7548</x:f>
      </x:c>
      <x:c r="L7548" s="4" t="n">
        <x:v>319.341</x:v>
      </x:c>
      <x:c r="M7548" s="5">
        <x:f>J7548/2.988*100</x:f>
      </x:c>
      <x:c r="N7548" s="6">
        <x:f>M7548*L7548/100</x:f>
      </x:c>
      <x:c r="O7548" s="6">
        <x:f>H7548-N7548</x:f>
      </x:c>
    </x:row>
    <x:row r="7549" spans="1:25">
      <x:c r="A7549" s="0" t="s">
        <x:v>96</x:v>
      </x:c>
      <x:c r="B7549" s="0" t="n">
        <x:v>3826</x:v>
      </x:c>
      <x:c r="C7549" s="0" t="s">
        <x:v>21</x:v>
      </x:c>
      <x:c r="D7549" s="0" t="s">
        <x:v>22</x:v>
      </x:c>
      <x:c r="E7549" s="0" t="s">
        <x:v>23</x:v>
      </x:c>
      <x:c r="F7549" s="0" t="s">
        <x:v>20</x:v>
      </x:c>
      <x:c r="G7549" s="0" t="n">
        <x:v>150</x:v>
      </x:c>
      <x:c r="H7549" s="4" t="n">
        <x:v>43.384</x:v>
      </x:c>
      <x:c r="I7549" s="4" t="n">
        <x:v>150</x:v>
      </x:c>
      <x:c r="J7549" s="4" t="n">
        <x:v>0.289</x:v>
      </x:c>
      <x:c r="K7549" s="4">
        <x:f>I7549*J7549</x:f>
      </x:c>
      <x:c r="L7549" s="4" t="n">
        <x:v>319.341</x:v>
      </x:c>
      <x:c r="M7549" s="5">
        <x:f>J7549/2.988*100</x:f>
      </x:c>
      <x:c r="N7549" s="6">
        <x:f>M7549*L7549/100</x:f>
      </x:c>
      <x:c r="O7549" s="6">
        <x:f>H7549-N7549</x:f>
      </x:c>
    </x:row>
    <x:row r="7550" spans="1:25">
      <x:c r="A7550" s="0" t="s">
        <x:v>96</x:v>
      </x:c>
      <x:c r="B7550" s="0" t="n">
        <x:v>3826</x:v>
      </x:c>
      <x:c r="C7550" s="0" t="s">
        <x:v>21</x:v>
      </x:c>
      <x:c r="D7550" s="0" t="s">
        <x:v>22</x:v>
      </x:c>
      <x:c r="E7550" s="0" t="s">
        <x:v>23</x:v>
      </x:c>
      <x:c r="F7550" s="0" t="s">
        <x:v>20</x:v>
      </x:c>
      <x:c r="G7550" s="0" t="n">
        <x:v>150</x:v>
      </x:c>
      <x:c r="H7550" s="4" t="n">
        <x:v>43.384</x:v>
      </x:c>
      <x:c r="I7550" s="4" t="n">
        <x:v>150</x:v>
      </x:c>
      <x:c r="J7550" s="4" t="n">
        <x:v>0.289</x:v>
      </x:c>
      <x:c r="K7550" s="4">
        <x:f>I7550*J7550</x:f>
      </x:c>
      <x:c r="L7550" s="4" t="n">
        <x:v>319.341</x:v>
      </x:c>
      <x:c r="M7550" s="5">
        <x:f>J7550/2.988*100</x:f>
      </x:c>
      <x:c r="N7550" s="6">
        <x:f>M7550*L7550/100</x:f>
      </x:c>
      <x:c r="O7550" s="6">
        <x:f>H7550-N7550</x:f>
      </x:c>
    </x:row>
    <x:row r="7551" spans="1:25">
      <x:c r="A7551" s="0" t="s">
        <x:v>96</x:v>
      </x:c>
      <x:c r="B7551" s="0" t="n">
        <x:v>3826</x:v>
      </x:c>
      <x:c r="C7551" s="0" t="s">
        <x:v>21</x:v>
      </x:c>
      <x:c r="D7551" s="0" t="s">
        <x:v>22</x:v>
      </x:c>
      <x:c r="E7551" s="0" t="s">
        <x:v>23</x:v>
      </x:c>
      <x:c r="F7551" s="0" t="s">
        <x:v>20</x:v>
      </x:c>
      <x:c r="G7551" s="0" t="n">
        <x:v>150</x:v>
      </x:c>
      <x:c r="H7551" s="4" t="n">
        <x:v>43.384</x:v>
      </x:c>
      <x:c r="I7551" s="4" t="n">
        <x:v>150</x:v>
      </x:c>
      <x:c r="J7551" s="4" t="n">
        <x:v>0.289</x:v>
      </x:c>
      <x:c r="K7551" s="4">
        <x:f>I7551*J7551</x:f>
      </x:c>
      <x:c r="L7551" s="4" t="n">
        <x:v>319.341</x:v>
      </x:c>
      <x:c r="M7551" s="5">
        <x:f>J7551/2.988*100</x:f>
      </x:c>
      <x:c r="N7551" s="6">
        <x:f>M7551*L7551/100</x:f>
      </x:c>
      <x:c r="O7551" s="6">
        <x:f>H7551-N7551</x:f>
      </x:c>
    </x:row>
    <x:row r="7552" spans="1:25">
      <x:c r="A7552" s="0" t="s">
        <x:v>96</x:v>
      </x:c>
      <x:c r="B7552" s="0" t="n">
        <x:v>3826</x:v>
      </x:c>
      <x:c r="C7552" s="0" t="s">
        <x:v>21</x:v>
      </x:c>
      <x:c r="D7552" s="0" t="s">
        <x:v>28</x:v>
      </x:c>
      <x:c r="E7552" s="0" t="s">
        <x:v>19</x:v>
      </x:c>
      <x:c r="F7552" s="0" t="s">
        <x:v>26</x:v>
      </x:c>
      <x:c r="G7552" s="0" t="n">
        <x:v>150</x:v>
      </x:c>
      <x:c r="H7552" s="4" t="n">
        <x:v>40.508</x:v>
      </x:c>
      <x:c r="I7552" s="4" t="n">
        <x:v>150</x:v>
      </x:c>
      <x:c r="J7552" s="4" t="n">
        <x:v>0.26</x:v>
      </x:c>
      <x:c r="K7552" s="4">
        <x:f>I7552*J7552</x:f>
      </x:c>
      <x:c r="L7552" s="4" t="n">
        <x:v>319.341</x:v>
      </x:c>
      <x:c r="M7552" s="5">
        <x:f>J7552/2.988*100</x:f>
      </x:c>
      <x:c r="N7552" s="6">
        <x:f>M7552*L7552/100</x:f>
      </x:c>
      <x:c r="O7552" s="6">
        <x:f>H7552-N7552</x:f>
      </x:c>
    </x:row>
    <x:row r="7553" spans="1:25">
      <x:c r="A7553" s="0" t="s">
        <x:v>96</x:v>
      </x:c>
      <x:c r="B7553" s="0" t="n">
        <x:v>3826</x:v>
      </x:c>
      <x:c r="C7553" s="0" t="s">
        <x:v>21</x:v>
      </x:c>
      <x:c r="D7553" s="0" t="s">
        <x:v>28</x:v>
      </x:c>
      <x:c r="E7553" s="0" t="s">
        <x:v>23</x:v>
      </x:c>
      <x:c r="F7553" s="0" t="s">
        <x:v>26</x:v>
      </x:c>
      <x:c r="G7553" s="0" t="n">
        <x:v>150</x:v>
      </x:c>
      <x:c r="H7553" s="4" t="n">
        <x:v>232.801</x:v>
      </x:c>
      <x:c r="I7553" s="4" t="n">
        <x:v>150</x:v>
      </x:c>
      <x:c r="J7553" s="4" t="n">
        <x:v>1.52</x:v>
      </x:c>
      <x:c r="K7553" s="4">
        <x:f>I7553*J7553</x:f>
      </x:c>
      <x:c r="L7553" s="4" t="n">
        <x:v>319.341</x:v>
      </x:c>
      <x:c r="M7553" s="5">
        <x:f>J7553/2.988*100</x:f>
      </x:c>
      <x:c r="N7553" s="6">
        <x:f>M7553*L7553/100</x:f>
      </x:c>
      <x:c r="O7553" s="6">
        <x:f>H7553-N7553</x:f>
      </x:c>
    </x:row>
    <x:row r="7554" spans="1:25">
      <x:c r="A7554" s="0" t="s">
        <x:v>85</x:v>
      </x:c>
      <x:c r="B7554" s="0" t="n">
        <x:v>3827</x:v>
      </x:c>
      <x:c r="C7554" s="0" t="s">
        <x:v>21</x:v>
      </x:c>
      <x:c r="D7554" s="0" t="s">
        <x:v>22</x:v>
      </x:c>
      <x:c r="E7554" s="0" t="s">
        <x:v>23</x:v>
      </x:c>
      <x:c r="F7554" s="0" t="s">
        <x:v>20</x:v>
      </x:c>
      <x:c r="G7554" s="0" t="n">
        <x:v>140</x:v>
      </x:c>
      <x:c r="H7554" s="4" t="n">
        <x:v>43.384</x:v>
      </x:c>
      <x:c r="I7554" s="4" t="n">
        <x:v>140</x:v>
      </x:c>
      <x:c r="J7554" s="4" t="n">
        <x:v>0.31</x:v>
      </x:c>
      <x:c r="K7554" s="4">
        <x:f>I7554*J7554</x:f>
      </x:c>
      <x:c r="L7554" s="4" t="n">
        <x:v>310.336</x:v>
      </x:c>
      <x:c r="M7554" s="5">
        <x:f>J7554/3.051*100</x:f>
      </x:c>
      <x:c r="N7554" s="6">
        <x:f>M7554*L7554/100</x:f>
      </x:c>
      <x:c r="O7554" s="6">
        <x:f>H7554-N7554</x:f>
      </x:c>
    </x:row>
    <x:row r="7555" spans="1:25">
      <x:c r="A7555" s="0" t="s">
        <x:v>85</x:v>
      </x:c>
      <x:c r="B7555" s="0" t="n">
        <x:v>3827</x:v>
      </x:c>
      <x:c r="C7555" s="0" t="s">
        <x:v>21</x:v>
      </x:c>
      <x:c r="D7555" s="0" t="s">
        <x:v>22</x:v>
      </x:c>
      <x:c r="E7555" s="0" t="s">
        <x:v>23</x:v>
      </x:c>
      <x:c r="F7555" s="0" t="s">
        <x:v>20</x:v>
      </x:c>
      <x:c r="G7555" s="0" t="n">
        <x:v>140</x:v>
      </x:c>
      <x:c r="H7555" s="4" t="n">
        <x:v>43.384</x:v>
      </x:c>
      <x:c r="I7555" s="4" t="n">
        <x:v>140</x:v>
      </x:c>
      <x:c r="J7555" s="4" t="n">
        <x:v>0.31</x:v>
      </x:c>
      <x:c r="K7555" s="4">
        <x:f>I7555*J7555</x:f>
      </x:c>
      <x:c r="L7555" s="4" t="n">
        <x:v>310.336</x:v>
      </x:c>
      <x:c r="M7555" s="5">
        <x:f>J7555/3.051*100</x:f>
      </x:c>
      <x:c r="N7555" s="6">
        <x:f>M7555*L7555/100</x:f>
      </x:c>
      <x:c r="O7555" s="6">
        <x:f>H7555-N7555</x:f>
      </x:c>
    </x:row>
    <x:row r="7556" spans="1:25">
      <x:c r="A7556" s="0" t="s">
        <x:v>85</x:v>
      </x:c>
      <x:c r="B7556" s="0" t="n">
        <x:v>3827</x:v>
      </x:c>
      <x:c r="C7556" s="0" t="s">
        <x:v>21</x:v>
      </x:c>
      <x:c r="D7556" s="0" t="s">
        <x:v>22</x:v>
      </x:c>
      <x:c r="E7556" s="0" t="s">
        <x:v>23</x:v>
      </x:c>
      <x:c r="F7556" s="0" t="s">
        <x:v>20</x:v>
      </x:c>
      <x:c r="G7556" s="0" t="n">
        <x:v>140</x:v>
      </x:c>
      <x:c r="H7556" s="4" t="n">
        <x:v>43.384</x:v>
      </x:c>
      <x:c r="I7556" s="4" t="n">
        <x:v>140</x:v>
      </x:c>
      <x:c r="J7556" s="4" t="n">
        <x:v>0.31</x:v>
      </x:c>
      <x:c r="K7556" s="4">
        <x:f>I7556*J7556</x:f>
      </x:c>
      <x:c r="L7556" s="4" t="n">
        <x:v>310.336</x:v>
      </x:c>
      <x:c r="M7556" s="5">
        <x:f>J7556/3.051*100</x:f>
      </x:c>
      <x:c r="N7556" s="6">
        <x:f>M7556*L7556/100</x:f>
      </x:c>
      <x:c r="O7556" s="6">
        <x:f>H7556-N7556</x:f>
      </x:c>
    </x:row>
    <x:row r="7557" spans="1:25">
      <x:c r="A7557" s="0" t="s">
        <x:v>85</x:v>
      </x:c>
      <x:c r="B7557" s="0" t="n">
        <x:v>3827</x:v>
      </x:c>
      <x:c r="C7557" s="0" t="s">
        <x:v>21</x:v>
      </x:c>
      <x:c r="D7557" s="0" t="s">
        <x:v>22</x:v>
      </x:c>
      <x:c r="E7557" s="0" t="s">
        <x:v>23</x:v>
      </x:c>
      <x:c r="F7557" s="0" t="s">
        <x:v>20</x:v>
      </x:c>
      <x:c r="G7557" s="0" t="n">
        <x:v>140</x:v>
      </x:c>
      <x:c r="H7557" s="4" t="n">
        <x:v>47.74</x:v>
      </x:c>
      <x:c r="I7557" s="4" t="n">
        <x:v>140</x:v>
      </x:c>
      <x:c r="J7557" s="4" t="n">
        <x:v>0.341</x:v>
      </x:c>
      <x:c r="K7557" s="4">
        <x:f>I7557*J7557</x:f>
      </x:c>
      <x:c r="L7557" s="4" t="n">
        <x:v>310.336</x:v>
      </x:c>
      <x:c r="M7557" s="5">
        <x:f>J7557/3.051*100</x:f>
      </x:c>
      <x:c r="N7557" s="6">
        <x:f>M7557*L7557/100</x:f>
      </x:c>
      <x:c r="O7557" s="6">
        <x:f>H7557-N7557</x:f>
      </x:c>
    </x:row>
    <x:row r="7558" spans="1:25">
      <x:c r="A7558" s="0" t="s">
        <x:v>85</x:v>
      </x:c>
      <x:c r="B7558" s="0" t="n">
        <x:v>3827</x:v>
      </x:c>
      <x:c r="C7558" s="0" t="s">
        <x:v>21</x:v>
      </x:c>
      <x:c r="D7558" s="0" t="s">
        <x:v>28</x:v>
      </x:c>
      <x:c r="E7558" s="0" t="s">
        <x:v>19</x:v>
      </x:c>
      <x:c r="F7558" s="0" t="s">
        <x:v>26</x:v>
      </x:c>
      <x:c r="G7558" s="0" t="n">
        <x:v>140</x:v>
      </x:c>
      <x:c r="H7558" s="4" t="n">
        <x:v>36.405</x:v>
      </x:c>
      <x:c r="I7558" s="4" t="n">
        <x:v>140</x:v>
      </x:c>
      <x:c r="J7558" s="4" t="n">
        <x:v>0.26</x:v>
      </x:c>
      <x:c r="K7558" s="4">
        <x:f>I7558*J7558</x:f>
      </x:c>
      <x:c r="L7558" s="4" t="n">
        <x:v>310.336</x:v>
      </x:c>
      <x:c r="M7558" s="5">
        <x:f>J7558/3.051*100</x:f>
      </x:c>
      <x:c r="N7558" s="6">
        <x:f>M7558*L7558/100</x:f>
      </x:c>
      <x:c r="O7558" s="6">
        <x:f>H7558-N7558</x:f>
      </x:c>
    </x:row>
    <x:row r="7559" spans="1:25">
      <x:c r="A7559" s="0" t="s">
        <x:v>85</x:v>
      </x:c>
      <x:c r="B7559" s="0" t="n">
        <x:v>3827</x:v>
      </x:c>
      <x:c r="C7559" s="0" t="s">
        <x:v>21</x:v>
      </x:c>
      <x:c r="D7559" s="0" t="s">
        <x:v>28</x:v>
      </x:c>
      <x:c r="E7559" s="0" t="s">
        <x:v>23</x:v>
      </x:c>
      <x:c r="F7559" s="0" t="s">
        <x:v>26</x:v>
      </x:c>
      <x:c r="G7559" s="0" t="n">
        <x:v>140</x:v>
      </x:c>
      <x:c r="H7559" s="4" t="n">
        <x:v>212.799</x:v>
      </x:c>
      <x:c r="I7559" s="4" t="n">
        <x:v>140</x:v>
      </x:c>
      <x:c r="J7559" s="4" t="n">
        <x:v>1.52</x:v>
      </x:c>
      <x:c r="K7559" s="4">
        <x:f>I7559*J7559</x:f>
      </x:c>
      <x:c r="L7559" s="4" t="n">
        <x:v>310.336</x:v>
      </x:c>
      <x:c r="M7559" s="5">
        <x:f>J7559/3.051*100</x:f>
      </x:c>
      <x:c r="N7559" s="6">
        <x:f>M7559*L7559/100</x:f>
      </x:c>
      <x:c r="O7559" s="6">
        <x:f>H7559-N7559</x:f>
      </x:c>
    </x:row>
    <x:row r="7560" spans="1:25">
      <x:c r="A7560" s="0" t="s">
        <x:v>108</x:v>
      </x:c>
      <x:c r="B7560" s="0" t="n">
        <x:v>3829</x:v>
      </x:c>
      <x:c r="C7560" s="0" t="s">
        <x:v>21</x:v>
      </x:c>
      <x:c r="D7560" s="0" t="s">
        <x:v>33</x:v>
      </x:c>
      <x:c r="E7560" s="0" t="s">
        <x:v>34</x:v>
      </x:c>
      <x:c r="F7560" s="0" t="s">
        <x:v>20</x:v>
      </x:c>
      <x:c r="G7560" s="0" t="n">
        <x:v>173</x:v>
      </x:c>
      <x:c r="H7560" s="4" t="n">
        <x:v>46.018</x:v>
      </x:c>
      <x:c r="I7560" s="4" t="n">
        <x:v>173</x:v>
      </x:c>
      <x:c r="J7560" s="4" t="n">
        <x:v>0.266</x:v>
      </x:c>
      <x:c r="K7560" s="4">
        <x:f>I7560*J7560</x:f>
      </x:c>
      <x:c r="L7560" s="4" t="n">
        <x:v>199.706</x:v>
      </x:c>
      <x:c r="M7560" s="5">
        <x:f>J7560/2.057*100</x:f>
      </x:c>
      <x:c r="N7560" s="6">
        <x:f>M7560*L7560/100</x:f>
      </x:c>
      <x:c r="O7560" s="6">
        <x:f>H7560-N7560</x:f>
      </x:c>
    </x:row>
    <x:row r="7561" spans="1:25">
      <x:c r="A7561" s="0" t="s">
        <x:v>108</x:v>
      </x:c>
      <x:c r="B7561" s="0" t="n">
        <x:v>3829</x:v>
      </x:c>
      <x:c r="C7561" s="0" t="s">
        <x:v>21</x:v>
      </x:c>
      <x:c r="D7561" s="0" t="s">
        <x:v>22</x:v>
      </x:c>
      <x:c r="E7561" s="0" t="s">
        <x:v>35</x:v>
      </x:c>
      <x:c r="F7561" s="0" t="s">
        <x:v>20</x:v>
      </x:c>
      <x:c r="G7561" s="0" t="n">
        <x:v>173</x:v>
      </x:c>
      <x:c r="H7561" s="4" t="n">
        <x:v>50.4</x:v>
      </x:c>
      <x:c r="I7561" s="4" t="n">
        <x:v>173</x:v>
      </x:c>
      <x:c r="J7561" s="4" t="n">
        <x:v>0.291</x:v>
      </x:c>
      <x:c r="K7561" s="4">
        <x:f>I7561*J7561</x:f>
      </x:c>
      <x:c r="L7561" s="4" t="n">
        <x:v>199.706</x:v>
      </x:c>
      <x:c r="M7561" s="5">
        <x:f>J7561/2.057*100</x:f>
      </x:c>
      <x:c r="N7561" s="6">
        <x:f>M7561*L7561/100</x:f>
      </x:c>
      <x:c r="O7561" s="6">
        <x:f>H7561-N7561</x:f>
      </x:c>
    </x:row>
    <x:row r="7562" spans="1:25">
      <x:c r="A7562" s="0" t="s">
        <x:v>108</x:v>
      </x:c>
      <x:c r="B7562" s="0" t="n">
        <x:v>3829</x:v>
      </x:c>
      <x:c r="C7562" s="0" t="s">
        <x:v>21</x:v>
      </x:c>
      <x:c r="D7562" s="0" t="s">
        <x:v>22</x:v>
      </x:c>
      <x:c r="E7562" s="0" t="s">
        <x:v>35</x:v>
      </x:c>
      <x:c r="F7562" s="0" t="s">
        <x:v>20</x:v>
      </x:c>
      <x:c r="G7562" s="0" t="n">
        <x:v>173</x:v>
      </x:c>
      <x:c r="H7562" s="4" t="n">
        <x:v>50.4</x:v>
      </x:c>
      <x:c r="I7562" s="4" t="n">
        <x:v>173</x:v>
      </x:c>
      <x:c r="J7562" s="4" t="n">
        <x:v>0.291</x:v>
      </x:c>
      <x:c r="K7562" s="4">
        <x:f>I7562*J7562</x:f>
      </x:c>
      <x:c r="L7562" s="4" t="n">
        <x:v>199.706</x:v>
      </x:c>
      <x:c r="M7562" s="5">
        <x:f>J7562/2.057*100</x:f>
      </x:c>
      <x:c r="N7562" s="6">
        <x:f>M7562*L7562/100</x:f>
      </x:c>
      <x:c r="O7562" s="6">
        <x:f>H7562-N7562</x:f>
      </x:c>
    </x:row>
    <x:row r="7563" spans="1:25">
      <x:c r="A7563" s="0" t="s">
        <x:v>108</x:v>
      </x:c>
      <x:c r="B7563" s="0" t="n">
        <x:v>3829</x:v>
      </x:c>
      <x:c r="C7563" s="0" t="s">
        <x:v>21</x:v>
      </x:c>
      <x:c r="D7563" s="0" t="s">
        <x:v>22</x:v>
      </x:c>
      <x:c r="E7563" s="0" t="s">
        <x:v>35</x:v>
      </x:c>
      <x:c r="F7563" s="0" t="s">
        <x:v>20</x:v>
      </x:c>
      <x:c r="G7563" s="0" t="n">
        <x:v>173</x:v>
      </x:c>
      <x:c r="H7563" s="4" t="n">
        <x:v>50.4</x:v>
      </x:c>
      <x:c r="I7563" s="4" t="n">
        <x:v>173</x:v>
      </x:c>
      <x:c r="J7563" s="4" t="n">
        <x:v>0.291</x:v>
      </x:c>
      <x:c r="K7563" s="4">
        <x:f>I7563*J7563</x:f>
      </x:c>
      <x:c r="L7563" s="4" t="n">
        <x:v>199.706</x:v>
      </x:c>
      <x:c r="M7563" s="5">
        <x:f>J7563/2.057*100</x:f>
      </x:c>
      <x:c r="N7563" s="6">
        <x:f>M7563*L7563/100</x:f>
      </x:c>
      <x:c r="O7563" s="6">
        <x:f>H7563-N7563</x:f>
      </x:c>
    </x:row>
    <x:row r="7564" spans="1:25">
      <x:c r="A7564" s="0" t="s">
        <x:v>108</x:v>
      </x:c>
      <x:c r="B7564" s="0" t="n">
        <x:v>3829</x:v>
      </x:c>
      <x:c r="C7564" s="0" t="s">
        <x:v>21</x:v>
      </x:c>
      <x:c r="D7564" s="0" t="s">
        <x:v>33</x:v>
      </x:c>
      <x:c r="E7564" s="0" t="s">
        <x:v>34</x:v>
      </x:c>
      <x:c r="F7564" s="0" t="s">
        <x:v>26</x:v>
      </x:c>
      <x:c r="G7564" s="0" t="n">
        <x:v>173</x:v>
      </x:c>
      <x:c r="H7564" s="4" t="n">
        <x:v>13.497</x:v>
      </x:c>
      <x:c r="I7564" s="4" t="n">
        <x:v>173</x:v>
      </x:c>
      <x:c r="J7564" s="4" t="n">
        <x:v>0.078</x:v>
      </x:c>
      <x:c r="K7564" s="4">
        <x:f>I7564*J7564</x:f>
      </x:c>
      <x:c r="L7564" s="4" t="n">
        <x:v>199.706</x:v>
      </x:c>
      <x:c r="M7564" s="5">
        <x:f>J7564/2.057*100</x:f>
      </x:c>
      <x:c r="N7564" s="6">
        <x:f>M7564*L7564/100</x:f>
      </x:c>
      <x:c r="O7564" s="6">
        <x:f>H7564-N7564</x:f>
      </x:c>
    </x:row>
    <x:row r="7565" spans="1:25">
      <x:c r="A7565" s="0" t="s">
        <x:v>108</x:v>
      </x:c>
      <x:c r="B7565" s="0" t="n">
        <x:v>3829</x:v>
      </x:c>
      <x:c r="C7565" s="0" t="s">
        <x:v>21</x:v>
      </x:c>
      <x:c r="D7565" s="0" t="s">
        <x:v>36</x:v>
      </x:c>
      <x:c r="E7565" s="0" t="s">
        <x:v>37</x:v>
      </x:c>
      <x:c r="F7565" s="0" t="s">
        <x:v>26</x:v>
      </x:c>
      <x:c r="G7565" s="0" t="n">
        <x:v>173</x:v>
      </x:c>
      <x:c r="H7565" s="4" t="n">
        <x:v>72.66</x:v>
      </x:c>
      <x:c r="I7565" s="4" t="n">
        <x:v>173</x:v>
      </x:c>
      <x:c r="J7565" s="4" t="n">
        <x:v>0.42</x:v>
      </x:c>
      <x:c r="K7565" s="4">
        <x:f>I7565*J7565</x:f>
      </x:c>
      <x:c r="L7565" s="4" t="n">
        <x:v>199.706</x:v>
      </x:c>
      <x:c r="M7565" s="5">
        <x:f>J7565/2.057*100</x:f>
      </x:c>
      <x:c r="N7565" s="6">
        <x:f>M7565*L7565/100</x:f>
      </x:c>
      <x:c r="O7565" s="6">
        <x:f>H7565-N7565</x:f>
      </x:c>
    </x:row>
    <x:row r="7566" spans="1:25">
      <x:c r="A7566" s="0" t="s">
        <x:v>108</x:v>
      </x:c>
      <x:c r="B7566" s="0" t="n">
        <x:v>3829</x:v>
      </x:c>
      <x:c r="C7566" s="0" t="s">
        <x:v>21</x:v>
      </x:c>
      <x:c r="D7566" s="0" t="s">
        <x:v>36</x:v>
      </x:c>
      <x:c r="E7566" s="0" t="s">
        <x:v>38</x:v>
      </x:c>
      <x:c r="F7566" s="0" t="s">
        <x:v>26</x:v>
      </x:c>
      <x:c r="G7566" s="0" t="n">
        <x:v>173</x:v>
      </x:c>
      <x:c r="H7566" s="4" t="n">
        <x:v>72.66</x:v>
      </x:c>
      <x:c r="I7566" s="4" t="n">
        <x:v>173</x:v>
      </x:c>
      <x:c r="J7566" s="4" t="n">
        <x:v>0.42</x:v>
      </x:c>
      <x:c r="K7566" s="4">
        <x:f>I7566*J7566</x:f>
      </x:c>
      <x:c r="L7566" s="4" t="n">
        <x:v>199.706</x:v>
      </x:c>
      <x:c r="M7566" s="5">
        <x:f>J7566/2.057*100</x:f>
      </x:c>
      <x:c r="N7566" s="6">
        <x:f>M7566*L7566/100</x:f>
      </x:c>
      <x:c r="O7566" s="6">
        <x:f>H7566-N7566</x:f>
      </x:c>
    </x:row>
    <x:row r="7567" spans="1:25">
      <x:c r="A7567" s="0" t="s">
        <x:v>54</x:v>
      </x:c>
      <x:c r="B7567" s="0" t="n">
        <x:v>3830</x:v>
      </x:c>
      <x:c r="C7567" s="0" t="s">
        <x:v>21</x:v>
      </x:c>
      <x:c r="D7567" s="0" t="s">
        <x:v>22</x:v>
      </x:c>
      <x:c r="E7567" s="0" t="s">
        <x:v>35</x:v>
      </x:c>
      <x:c r="F7567" s="0" t="s">
        <x:v>20</x:v>
      </x:c>
      <x:c r="G7567" s="0" t="n">
        <x:v>172</x:v>
      </x:c>
      <x:c r="H7567" s="4" t="n">
        <x:v>50.4</x:v>
      </x:c>
      <x:c r="I7567" s="4" t="n">
        <x:v>172</x:v>
      </x:c>
      <x:c r="J7567" s="4" t="n">
        <x:v>0.293</x:v>
      </x:c>
      <x:c r="K7567" s="4">
        <x:f>I7567*J7567</x:f>
      </x:c>
      <x:c r="L7567" s="4" t="n">
        <x:v>184.011</x:v>
      </x:c>
      <x:c r="M7567" s="5">
        <x:f>J7567/2.29*100</x:f>
      </x:c>
      <x:c r="N7567" s="6">
        <x:f>M7567*L7567/100</x:f>
      </x:c>
      <x:c r="O7567" s="6">
        <x:f>H7567-N7567</x:f>
      </x:c>
    </x:row>
    <x:row r="7568" spans="1:25">
      <x:c r="A7568" s="0" t="s">
        <x:v>54</x:v>
      </x:c>
      <x:c r="B7568" s="0" t="n">
        <x:v>3830</x:v>
      </x:c>
      <x:c r="C7568" s="0" t="s">
        <x:v>21</x:v>
      </x:c>
      <x:c r="D7568" s="0" t="s">
        <x:v>22</x:v>
      </x:c>
      <x:c r="E7568" s="0" t="s">
        <x:v>35</x:v>
      </x:c>
      <x:c r="F7568" s="0" t="s">
        <x:v>20</x:v>
      </x:c>
      <x:c r="G7568" s="0" t="n">
        <x:v>172</x:v>
      </x:c>
      <x:c r="H7568" s="4" t="n">
        <x:v>38.752</x:v>
      </x:c>
      <x:c r="I7568" s="4" t="n">
        <x:v>172</x:v>
      </x:c>
      <x:c r="J7568" s="4" t="n">
        <x:v>0.225</x:v>
      </x:c>
      <x:c r="K7568" s="4">
        <x:f>I7568*J7568</x:f>
      </x:c>
      <x:c r="L7568" s="4" t="n">
        <x:v>184.011</x:v>
      </x:c>
      <x:c r="M7568" s="5">
        <x:f>J7568/2.29*100</x:f>
      </x:c>
      <x:c r="N7568" s="6">
        <x:f>M7568*L7568/100</x:f>
      </x:c>
      <x:c r="O7568" s="6">
        <x:f>H7568-N7568</x:f>
      </x:c>
    </x:row>
    <x:row r="7569" spans="1:25">
      <x:c r="A7569" s="0" t="s">
        <x:v>54</x:v>
      </x:c>
      <x:c r="B7569" s="0" t="n">
        <x:v>3830</x:v>
      </x:c>
      <x:c r="C7569" s="0" t="s">
        <x:v>21</x:v>
      </x:c>
      <x:c r="D7569" s="0" t="s">
        <x:v>22</x:v>
      </x:c>
      <x:c r="E7569" s="0" t="s">
        <x:v>35</x:v>
      </x:c>
      <x:c r="F7569" s="0" t="s">
        <x:v>20</x:v>
      </x:c>
      <x:c r="G7569" s="0" t="n">
        <x:v>172</x:v>
      </x:c>
      <x:c r="H7569" s="4" t="n">
        <x:v>50.4</x:v>
      </x:c>
      <x:c r="I7569" s="4" t="n">
        <x:v>172</x:v>
      </x:c>
      <x:c r="J7569" s="4" t="n">
        <x:v>0.293</x:v>
      </x:c>
      <x:c r="K7569" s="4">
        <x:f>I7569*J7569</x:f>
      </x:c>
      <x:c r="L7569" s="4" t="n">
        <x:v>184.011</x:v>
      </x:c>
      <x:c r="M7569" s="5">
        <x:f>J7569/2.29*100</x:f>
      </x:c>
      <x:c r="N7569" s="6">
        <x:f>M7569*L7569/100</x:f>
      </x:c>
      <x:c r="O7569" s="6">
        <x:f>H7569-N7569</x:f>
      </x:c>
    </x:row>
    <x:row r="7570" spans="1:25">
      <x:c r="A7570" s="0" t="s">
        <x:v>54</x:v>
      </x:c>
      <x:c r="B7570" s="0" t="n">
        <x:v>3830</x:v>
      </x:c>
      <x:c r="C7570" s="0" t="s">
        <x:v>21</x:v>
      </x:c>
      <x:c r="D7570" s="0" t="s">
        <x:v>22</x:v>
      </x:c>
      <x:c r="E7570" s="0" t="s">
        <x:v>35</x:v>
      </x:c>
      <x:c r="F7570" s="0" t="s">
        <x:v>20</x:v>
      </x:c>
      <x:c r="G7570" s="0" t="n">
        <x:v>172</x:v>
      </x:c>
      <x:c r="H7570" s="4" t="n">
        <x:v>50.4</x:v>
      </x:c>
      <x:c r="I7570" s="4" t="n">
        <x:v>172</x:v>
      </x:c>
      <x:c r="J7570" s="4" t="n">
        <x:v>0.293</x:v>
      </x:c>
      <x:c r="K7570" s="4">
        <x:f>I7570*J7570</x:f>
      </x:c>
      <x:c r="L7570" s="4" t="n">
        <x:v>184.011</x:v>
      </x:c>
      <x:c r="M7570" s="5">
        <x:f>J7570/2.29*100</x:f>
      </x:c>
      <x:c r="N7570" s="6">
        <x:f>M7570*L7570/100</x:f>
      </x:c>
      <x:c r="O7570" s="6">
        <x:f>H7570-N7570</x:f>
      </x:c>
    </x:row>
    <x:row r="7571" spans="1:25">
      <x:c r="A7571" s="0" t="s">
        <x:v>54</x:v>
      </x:c>
      <x:c r="B7571" s="0" t="n">
        <x:v>3830</x:v>
      </x:c>
      <x:c r="C7571" s="0" t="s">
        <x:v>21</x:v>
      </x:c>
      <x:c r="D7571" s="0" t="s">
        <x:v>33</x:v>
      </x:c>
      <x:c r="E7571" s="0" t="s">
        <x:v>34</x:v>
      </x:c>
      <x:c r="F7571" s="0" t="s">
        <x:v>20</x:v>
      </x:c>
      <x:c r="G7571" s="0" t="n">
        <x:v>172</x:v>
      </x:c>
      <x:c r="H7571" s="4" t="n">
        <x:v>46.018</x:v>
      </x:c>
      <x:c r="I7571" s="4" t="n">
        <x:v>172</x:v>
      </x:c>
      <x:c r="J7571" s="4" t="n">
        <x:v>0.268</x:v>
      </x:c>
      <x:c r="K7571" s="4">
        <x:f>I7571*J7571</x:f>
      </x:c>
      <x:c r="L7571" s="4" t="n">
        <x:v>184.011</x:v>
      </x:c>
      <x:c r="M7571" s="5">
        <x:f>J7571/2.29*100</x:f>
      </x:c>
      <x:c r="N7571" s="6">
        <x:f>M7571*L7571/100</x:f>
      </x:c>
      <x:c r="O7571" s="6">
        <x:f>H7571-N7571</x:f>
      </x:c>
    </x:row>
    <x:row r="7572" spans="1:25">
      <x:c r="A7572" s="0" t="s">
        <x:v>54</x:v>
      </x:c>
      <x:c r="B7572" s="0" t="n">
        <x:v>3830</x:v>
      </x:c>
      <x:c r="C7572" s="0" t="s">
        <x:v>21</x:v>
      </x:c>
      <x:c r="D7572" s="0" t="s">
        <x:v>33</x:v>
      </x:c>
      <x:c r="E7572" s="0" t="s">
        <x:v>34</x:v>
      </x:c>
      <x:c r="F7572" s="0" t="s">
        <x:v>26</x:v>
      </x:c>
      <x:c r="G7572" s="0" t="n">
        <x:v>172</x:v>
      </x:c>
      <x:c r="H7572" s="4" t="n">
        <x:v>13.495</x:v>
      </x:c>
      <x:c r="I7572" s="4" t="n">
        <x:v>172</x:v>
      </x:c>
      <x:c r="J7572" s="4" t="n">
        <x:v>0.078</x:v>
      </x:c>
      <x:c r="K7572" s="4">
        <x:f>I7572*J7572</x:f>
      </x:c>
      <x:c r="L7572" s="4" t="n">
        <x:v>184.011</x:v>
      </x:c>
      <x:c r="M7572" s="5">
        <x:f>J7572/2.29*100</x:f>
      </x:c>
      <x:c r="N7572" s="6">
        <x:f>M7572*L7572/100</x:f>
      </x:c>
      <x:c r="O7572" s="6">
        <x:f>H7572-N7572</x:f>
      </x:c>
    </x:row>
    <x:row r="7573" spans="1:25">
      <x:c r="A7573" s="0" t="s">
        <x:v>54</x:v>
      </x:c>
      <x:c r="B7573" s="0" t="n">
        <x:v>3830</x:v>
      </x:c>
      <x:c r="C7573" s="0" t="s">
        <x:v>21</x:v>
      </x:c>
      <x:c r="D7573" s="0" t="s">
        <x:v>36</x:v>
      </x:c>
      <x:c r="E7573" s="0" t="s">
        <x:v>37</x:v>
      </x:c>
      <x:c r="F7573" s="0" t="s">
        <x:v>26</x:v>
      </x:c>
      <x:c r="G7573" s="0" t="n">
        <x:v>172</x:v>
      </x:c>
      <x:c r="H7573" s="4" t="n">
        <x:v>72.66</x:v>
      </x:c>
      <x:c r="I7573" s="4" t="n">
        <x:v>172</x:v>
      </x:c>
      <x:c r="J7573" s="4" t="n">
        <x:v>0.42</x:v>
      </x:c>
      <x:c r="K7573" s="4">
        <x:f>I7573*J7573</x:f>
      </x:c>
      <x:c r="L7573" s="4" t="n">
        <x:v>184.011</x:v>
      </x:c>
      <x:c r="M7573" s="5">
        <x:f>J7573/2.29*100</x:f>
      </x:c>
      <x:c r="N7573" s="6">
        <x:f>M7573*L7573/100</x:f>
      </x:c>
      <x:c r="O7573" s="6">
        <x:f>H7573-N7573</x:f>
      </x:c>
    </x:row>
    <x:row r="7574" spans="1:25">
      <x:c r="A7574" s="0" t="s">
        <x:v>54</x:v>
      </x:c>
      <x:c r="B7574" s="0" t="n">
        <x:v>3830</x:v>
      </x:c>
      <x:c r="C7574" s="0" t="s">
        <x:v>21</x:v>
      </x:c>
      <x:c r="D7574" s="0" t="s">
        <x:v>36</x:v>
      </x:c>
      <x:c r="E7574" s="0" t="s">
        <x:v>38</x:v>
      </x:c>
      <x:c r="F7574" s="0" t="s">
        <x:v>26</x:v>
      </x:c>
      <x:c r="G7574" s="0" t="n">
        <x:v>172</x:v>
      </x:c>
      <x:c r="H7574" s="4" t="n">
        <x:v>72.661</x:v>
      </x:c>
      <x:c r="I7574" s="4" t="n">
        <x:v>172</x:v>
      </x:c>
      <x:c r="J7574" s="4" t="n">
        <x:v>0.42</x:v>
      </x:c>
      <x:c r="K7574" s="4">
        <x:f>I7574*J7574</x:f>
      </x:c>
      <x:c r="L7574" s="4" t="n">
        <x:v>184.011</x:v>
      </x:c>
      <x:c r="M7574" s="5">
        <x:f>J7574/2.29*100</x:f>
      </x:c>
      <x:c r="N7574" s="6">
        <x:f>M7574*L7574/100</x:f>
      </x:c>
      <x:c r="O7574" s="6">
        <x:f>H7574-N7574</x:f>
      </x:c>
    </x:row>
    <x:row r="7575" spans="1:25">
      <x:c r="A7575" s="0" t="s">
        <x:v>83</x:v>
      </x:c>
      <x:c r="B7575" s="0" t="n">
        <x:v>3838</x:v>
      </x:c>
      <x:c r="C7575" s="0" t="s">
        <x:v>21</x:v>
      </x:c>
      <x:c r="D7575" s="0" t="s">
        <x:v>22</x:v>
      </x:c>
      <x:c r="E7575" s="0" t="s">
        <x:v>23</x:v>
      </x:c>
      <x:c r="F7575" s="0" t="s">
        <x:v>20</x:v>
      </x:c>
      <x:c r="G7575" s="0" t="n">
        <x:v>140</x:v>
      </x:c>
      <x:c r="H7575" s="4" t="n">
        <x:v>43.384</x:v>
      </x:c>
      <x:c r="I7575" s="4" t="n">
        <x:v>140</x:v>
      </x:c>
      <x:c r="J7575" s="4" t="n">
        <x:v>0.31</x:v>
      </x:c>
      <x:c r="K7575" s="4">
        <x:f>I7575*J7575</x:f>
      </x:c>
      <x:c r="L7575" s="4" t="n">
        <x:v>306.802</x:v>
      </x:c>
      <x:c r="M7575" s="5">
        <x:f>J7575/3.051*100</x:f>
      </x:c>
      <x:c r="N7575" s="6">
        <x:f>M7575*L7575/100</x:f>
      </x:c>
      <x:c r="O7575" s="6">
        <x:f>H7575-N7575</x:f>
      </x:c>
    </x:row>
    <x:row r="7576" spans="1:25">
      <x:c r="A7576" s="0" t="s">
        <x:v>83</x:v>
      </x:c>
      <x:c r="B7576" s="0" t="n">
        <x:v>3838</x:v>
      </x:c>
      <x:c r="C7576" s="0" t="s">
        <x:v>21</x:v>
      </x:c>
      <x:c r="D7576" s="0" t="s">
        <x:v>22</x:v>
      </x:c>
      <x:c r="E7576" s="0" t="s">
        <x:v>23</x:v>
      </x:c>
      <x:c r="F7576" s="0" t="s">
        <x:v>20</x:v>
      </x:c>
      <x:c r="G7576" s="0" t="n">
        <x:v>140</x:v>
      </x:c>
      <x:c r="H7576" s="4" t="n">
        <x:v>43.384</x:v>
      </x:c>
      <x:c r="I7576" s="4" t="n">
        <x:v>140</x:v>
      </x:c>
      <x:c r="J7576" s="4" t="n">
        <x:v>0.31</x:v>
      </x:c>
      <x:c r="K7576" s="4">
        <x:f>I7576*J7576</x:f>
      </x:c>
      <x:c r="L7576" s="4" t="n">
        <x:v>306.802</x:v>
      </x:c>
      <x:c r="M7576" s="5">
        <x:f>J7576/3.051*100</x:f>
      </x:c>
      <x:c r="N7576" s="6">
        <x:f>M7576*L7576/100</x:f>
      </x:c>
      <x:c r="O7576" s="6">
        <x:f>H7576-N7576</x:f>
      </x:c>
    </x:row>
    <x:row r="7577" spans="1:25">
      <x:c r="A7577" s="0" t="s">
        <x:v>83</x:v>
      </x:c>
      <x:c r="B7577" s="0" t="n">
        <x:v>3838</x:v>
      </x:c>
      <x:c r="C7577" s="0" t="s">
        <x:v>21</x:v>
      </x:c>
      <x:c r="D7577" s="0" t="s">
        <x:v>22</x:v>
      </x:c>
      <x:c r="E7577" s="0" t="s">
        <x:v>23</x:v>
      </x:c>
      <x:c r="F7577" s="0" t="s">
        <x:v>20</x:v>
      </x:c>
      <x:c r="G7577" s="0" t="n">
        <x:v>140</x:v>
      </x:c>
      <x:c r="H7577" s="4" t="n">
        <x:v>43.384</x:v>
      </x:c>
      <x:c r="I7577" s="4" t="n">
        <x:v>140</x:v>
      </x:c>
      <x:c r="J7577" s="4" t="n">
        <x:v>0.31</x:v>
      </x:c>
      <x:c r="K7577" s="4">
        <x:f>I7577*J7577</x:f>
      </x:c>
      <x:c r="L7577" s="4" t="n">
        <x:v>306.802</x:v>
      </x:c>
      <x:c r="M7577" s="5">
        <x:f>J7577/3.051*100</x:f>
      </x:c>
      <x:c r="N7577" s="6">
        <x:f>M7577*L7577/100</x:f>
      </x:c>
      <x:c r="O7577" s="6">
        <x:f>H7577-N7577</x:f>
      </x:c>
    </x:row>
    <x:row r="7578" spans="1:25">
      <x:c r="A7578" s="0" t="s">
        <x:v>83</x:v>
      </x:c>
      <x:c r="B7578" s="0" t="n">
        <x:v>3838</x:v>
      </x:c>
      <x:c r="C7578" s="0" t="s">
        <x:v>21</x:v>
      </x:c>
      <x:c r="D7578" s="0" t="s">
        <x:v>22</x:v>
      </x:c>
      <x:c r="E7578" s="0" t="s">
        <x:v>23</x:v>
      </x:c>
      <x:c r="F7578" s="0" t="s">
        <x:v>20</x:v>
      </x:c>
      <x:c r="G7578" s="0" t="n">
        <x:v>140</x:v>
      </x:c>
      <x:c r="H7578" s="4" t="n">
        <x:v>47.74</x:v>
      </x:c>
      <x:c r="I7578" s="4" t="n">
        <x:v>140</x:v>
      </x:c>
      <x:c r="J7578" s="4" t="n">
        <x:v>0.341</x:v>
      </x:c>
      <x:c r="K7578" s="4">
        <x:f>I7578*J7578</x:f>
      </x:c>
      <x:c r="L7578" s="4" t="n">
        <x:v>306.802</x:v>
      </x:c>
      <x:c r="M7578" s="5">
        <x:f>J7578/3.051*100</x:f>
      </x:c>
      <x:c r="N7578" s="6">
        <x:f>M7578*L7578/100</x:f>
      </x:c>
      <x:c r="O7578" s="6">
        <x:f>H7578-N7578</x:f>
      </x:c>
    </x:row>
    <x:row r="7579" spans="1:25">
      <x:c r="A7579" s="0" t="s">
        <x:v>83</x:v>
      </x:c>
      <x:c r="B7579" s="0" t="n">
        <x:v>3838</x:v>
      </x:c>
      <x:c r="C7579" s="0" t="s">
        <x:v>21</x:v>
      </x:c>
      <x:c r="D7579" s="0" t="s">
        <x:v>28</x:v>
      </x:c>
      <x:c r="E7579" s="0" t="s">
        <x:v>19</x:v>
      </x:c>
      <x:c r="F7579" s="0" t="s">
        <x:v>26</x:v>
      </x:c>
      <x:c r="G7579" s="0" t="n">
        <x:v>140</x:v>
      </x:c>
      <x:c r="H7579" s="4" t="n">
        <x:v>36.403</x:v>
      </x:c>
      <x:c r="I7579" s="4" t="n">
        <x:v>140</x:v>
      </x:c>
      <x:c r="J7579" s="4" t="n">
        <x:v>0.26</x:v>
      </x:c>
      <x:c r="K7579" s="4">
        <x:f>I7579*J7579</x:f>
      </x:c>
      <x:c r="L7579" s="4" t="n">
        <x:v>306.802</x:v>
      </x:c>
      <x:c r="M7579" s="5">
        <x:f>J7579/3.051*100</x:f>
      </x:c>
      <x:c r="N7579" s="6">
        <x:f>M7579*L7579/100</x:f>
      </x:c>
      <x:c r="O7579" s="6">
        <x:f>H7579-N7579</x:f>
      </x:c>
    </x:row>
    <x:row r="7580" spans="1:25">
      <x:c r="A7580" s="0" t="s">
        <x:v>83</x:v>
      </x:c>
      <x:c r="B7580" s="0" t="n">
        <x:v>3838</x:v>
      </x:c>
      <x:c r="C7580" s="0" t="s">
        <x:v>21</x:v>
      </x:c>
      <x:c r="D7580" s="0" t="s">
        <x:v>28</x:v>
      </x:c>
      <x:c r="E7580" s="0" t="s">
        <x:v>23</x:v>
      </x:c>
      <x:c r="F7580" s="0" t="s">
        <x:v>26</x:v>
      </x:c>
      <x:c r="G7580" s="0" t="n">
        <x:v>140</x:v>
      </x:c>
      <x:c r="H7580" s="4" t="n">
        <x:v>212.799</x:v>
      </x:c>
      <x:c r="I7580" s="4" t="n">
        <x:v>140</x:v>
      </x:c>
      <x:c r="J7580" s="4" t="n">
        <x:v>1.52</x:v>
      </x:c>
      <x:c r="K7580" s="4">
        <x:f>I7580*J7580</x:f>
      </x:c>
      <x:c r="L7580" s="4" t="n">
        <x:v>306.802</x:v>
      </x:c>
      <x:c r="M7580" s="5">
        <x:f>J7580/3.051*100</x:f>
      </x:c>
      <x:c r="N7580" s="6">
        <x:f>M7580*L7580/100</x:f>
      </x:c>
      <x:c r="O7580" s="6">
        <x:f>H7580-N7580</x:f>
      </x:c>
    </x:row>
    <x:row r="7581" spans="1:25">
      <x:c r="A7581" s="0" t="s">
        <x:v>29</x:v>
      </x:c>
      <x:c r="B7581" s="0" t="n">
        <x:v>3839</x:v>
      </x:c>
      <x:c r="C7581" s="0" t="s">
        <x:v>21</x:v>
      </x:c>
      <x:c r="D7581" s="0" t="s">
        <x:v>22</x:v>
      </x:c>
      <x:c r="E7581" s="0" t="s">
        <x:v>23</x:v>
      </x:c>
      <x:c r="F7581" s="0" t="s">
        <x:v>20</x:v>
      </x:c>
      <x:c r="G7581" s="0" t="n">
        <x:v>140</x:v>
      </x:c>
      <x:c r="H7581" s="4" t="n">
        <x:v>43.384</x:v>
      </x:c>
      <x:c r="I7581" s="4" t="n">
        <x:v>140</x:v>
      </x:c>
      <x:c r="J7581" s="4" t="n">
        <x:v>0.31</x:v>
      </x:c>
      <x:c r="K7581" s="4">
        <x:f>I7581*J7581</x:f>
      </x:c>
      <x:c r="L7581" s="4" t="n">
        <x:v>305.88</x:v>
      </x:c>
      <x:c r="M7581" s="5">
        <x:f>J7581/3.051*100</x:f>
      </x:c>
      <x:c r="N7581" s="6">
        <x:f>M7581*L7581/100</x:f>
      </x:c>
      <x:c r="O7581" s="6">
        <x:f>H7581-N7581</x:f>
      </x:c>
    </x:row>
    <x:row r="7582" spans="1:25">
      <x:c r="A7582" s="0" t="s">
        <x:v>29</x:v>
      </x:c>
      <x:c r="B7582" s="0" t="n">
        <x:v>3839</x:v>
      </x:c>
      <x:c r="C7582" s="0" t="s">
        <x:v>21</x:v>
      </x:c>
      <x:c r="D7582" s="0" t="s">
        <x:v>22</x:v>
      </x:c>
      <x:c r="E7582" s="0" t="s">
        <x:v>23</x:v>
      </x:c>
      <x:c r="F7582" s="0" t="s">
        <x:v>20</x:v>
      </x:c>
      <x:c r="G7582" s="0" t="n">
        <x:v>140</x:v>
      </x:c>
      <x:c r="H7582" s="4" t="n">
        <x:v>43.384</x:v>
      </x:c>
      <x:c r="I7582" s="4" t="n">
        <x:v>140</x:v>
      </x:c>
      <x:c r="J7582" s="4" t="n">
        <x:v>0.31</x:v>
      </x:c>
      <x:c r="K7582" s="4">
        <x:f>I7582*J7582</x:f>
      </x:c>
      <x:c r="L7582" s="4" t="n">
        <x:v>305.88</x:v>
      </x:c>
      <x:c r="M7582" s="5">
        <x:f>J7582/3.051*100</x:f>
      </x:c>
      <x:c r="N7582" s="6">
        <x:f>M7582*L7582/100</x:f>
      </x:c>
      <x:c r="O7582" s="6">
        <x:f>H7582-N7582</x:f>
      </x:c>
    </x:row>
    <x:row r="7583" spans="1:25">
      <x:c r="A7583" s="0" t="s">
        <x:v>29</x:v>
      </x:c>
      <x:c r="B7583" s="0" t="n">
        <x:v>3839</x:v>
      </x:c>
      <x:c r="C7583" s="0" t="s">
        <x:v>21</x:v>
      </x:c>
      <x:c r="D7583" s="0" t="s">
        <x:v>22</x:v>
      </x:c>
      <x:c r="E7583" s="0" t="s">
        <x:v>23</x:v>
      </x:c>
      <x:c r="F7583" s="0" t="s">
        <x:v>20</x:v>
      </x:c>
      <x:c r="G7583" s="0" t="n">
        <x:v>140</x:v>
      </x:c>
      <x:c r="H7583" s="4" t="n">
        <x:v>47.74</x:v>
      </x:c>
      <x:c r="I7583" s="4" t="n">
        <x:v>140</x:v>
      </x:c>
      <x:c r="J7583" s="4" t="n">
        <x:v>0.341</x:v>
      </x:c>
      <x:c r="K7583" s="4">
        <x:f>I7583*J7583</x:f>
      </x:c>
      <x:c r="L7583" s="4" t="n">
        <x:v>305.88</x:v>
      </x:c>
      <x:c r="M7583" s="5">
        <x:f>J7583/3.051*100</x:f>
      </x:c>
      <x:c r="N7583" s="6">
        <x:f>M7583*L7583/100</x:f>
      </x:c>
      <x:c r="O7583" s="6">
        <x:f>H7583-N7583</x:f>
      </x:c>
    </x:row>
    <x:row r="7584" spans="1:25">
      <x:c r="A7584" s="0" t="s">
        <x:v>29</x:v>
      </x:c>
      <x:c r="B7584" s="0" t="n">
        <x:v>3839</x:v>
      </x:c>
      <x:c r="C7584" s="0" t="s">
        <x:v>21</x:v>
      </x:c>
      <x:c r="D7584" s="0" t="s">
        <x:v>22</x:v>
      </x:c>
      <x:c r="E7584" s="0" t="s">
        <x:v>23</x:v>
      </x:c>
      <x:c r="F7584" s="0" t="s">
        <x:v>20</x:v>
      </x:c>
      <x:c r="G7584" s="0" t="n">
        <x:v>140</x:v>
      </x:c>
      <x:c r="H7584" s="4" t="n">
        <x:v>43.384</x:v>
      </x:c>
      <x:c r="I7584" s="4" t="n">
        <x:v>140</x:v>
      </x:c>
      <x:c r="J7584" s="4" t="n">
        <x:v>0.31</x:v>
      </x:c>
      <x:c r="K7584" s="4">
        <x:f>I7584*J7584</x:f>
      </x:c>
      <x:c r="L7584" s="4" t="n">
        <x:v>305.88</x:v>
      </x:c>
      <x:c r="M7584" s="5">
        <x:f>J7584/3.051*100</x:f>
      </x:c>
      <x:c r="N7584" s="6">
        <x:f>M7584*L7584/100</x:f>
      </x:c>
      <x:c r="O7584" s="6">
        <x:f>H7584-N7584</x:f>
      </x:c>
    </x:row>
    <x:row r="7585" spans="1:25">
      <x:c r="A7585" s="0" t="s">
        <x:v>29</x:v>
      </x:c>
      <x:c r="B7585" s="0" t="n">
        <x:v>3839</x:v>
      </x:c>
      <x:c r="C7585" s="0" t="s">
        <x:v>21</x:v>
      </x:c>
      <x:c r="D7585" s="0" t="s">
        <x:v>28</x:v>
      </x:c>
      <x:c r="E7585" s="0" t="s">
        <x:v>19</x:v>
      </x:c>
      <x:c r="F7585" s="0" t="s">
        <x:v>26</x:v>
      </x:c>
      <x:c r="G7585" s="0" t="n">
        <x:v>140</x:v>
      </x:c>
      <x:c r="H7585" s="4" t="n">
        <x:v>36.406</x:v>
      </x:c>
      <x:c r="I7585" s="4" t="n">
        <x:v>140</x:v>
      </x:c>
      <x:c r="J7585" s="4" t="n">
        <x:v>0.26</x:v>
      </x:c>
      <x:c r="K7585" s="4">
        <x:f>I7585*J7585</x:f>
      </x:c>
      <x:c r="L7585" s="4" t="n">
        <x:v>305.88</x:v>
      </x:c>
      <x:c r="M7585" s="5">
        <x:f>J7585/3.051*100</x:f>
      </x:c>
      <x:c r="N7585" s="6">
        <x:f>M7585*L7585/100</x:f>
      </x:c>
      <x:c r="O7585" s="6">
        <x:f>H7585-N7585</x:f>
      </x:c>
    </x:row>
    <x:row r="7586" spans="1:25">
      <x:c r="A7586" s="0" t="s">
        <x:v>29</x:v>
      </x:c>
      <x:c r="B7586" s="0" t="n">
        <x:v>3839</x:v>
      </x:c>
      <x:c r="C7586" s="0" t="s">
        <x:v>21</x:v>
      </x:c>
      <x:c r="D7586" s="0" t="s">
        <x:v>28</x:v>
      </x:c>
      <x:c r="E7586" s="0" t="s">
        <x:v>23</x:v>
      </x:c>
      <x:c r="F7586" s="0" t="s">
        <x:v>26</x:v>
      </x:c>
      <x:c r="G7586" s="0" t="n">
        <x:v>140</x:v>
      </x:c>
      <x:c r="H7586" s="4" t="n">
        <x:v>212.799</x:v>
      </x:c>
      <x:c r="I7586" s="4" t="n">
        <x:v>140</x:v>
      </x:c>
      <x:c r="J7586" s="4" t="n">
        <x:v>1.52</x:v>
      </x:c>
      <x:c r="K7586" s="4">
        <x:f>I7586*J7586</x:f>
      </x:c>
      <x:c r="L7586" s="4" t="n">
        <x:v>305.88</x:v>
      </x:c>
      <x:c r="M7586" s="5">
        <x:f>J7586/3.051*100</x:f>
      </x:c>
      <x:c r="N7586" s="6">
        <x:f>M7586*L7586/100</x:f>
      </x:c>
      <x:c r="O7586" s="6">
        <x:f>H7586-N7586</x:f>
      </x:c>
    </x:row>
    <x:row r="7587" spans="1:25">
      <x:c r="A7587" s="0" t="s">
        <x:v>105</x:v>
      </x:c>
      <x:c r="B7587" s="0" t="n">
        <x:v>3840</x:v>
      </x:c>
      <x:c r="C7587" s="0" t="s">
        <x:v>21</x:v>
      </x:c>
      <x:c r="D7587" s="0" t="s">
        <x:v>33</x:v>
      </x:c>
      <x:c r="E7587" s="0" t="s">
        <x:v>73</x:v>
      </x:c>
      <x:c r="F7587" s="0" t="s">
        <x:v>20</x:v>
      </x:c>
      <x:c r="G7587" s="0" t="n">
        <x:v>173</x:v>
      </x:c>
      <x:c r="H7587" s="4" t="n">
        <x:v>46.018</x:v>
      </x:c>
      <x:c r="I7587" s="4" t="n">
        <x:v>173</x:v>
      </x:c>
      <x:c r="J7587" s="4" t="n">
        <x:v>0.266</x:v>
      </x:c>
      <x:c r="K7587" s="4">
        <x:f>I7587*J7587</x:f>
      </x:c>
      <x:c r="L7587" s="4" t="n">
        <x:v>149.709</x:v>
      </x:c>
      <x:c r="M7587" s="5">
        <x:f>J7587/1.475*100</x:f>
      </x:c>
      <x:c r="N7587" s="6">
        <x:f>M7587*L7587/100</x:f>
      </x:c>
      <x:c r="O7587" s="6">
        <x:f>H7587-N7587</x:f>
      </x:c>
    </x:row>
    <x:row r="7588" spans="1:25">
      <x:c r="A7588" s="0" t="s">
        <x:v>105</x:v>
      </x:c>
      <x:c r="B7588" s="0" t="n">
        <x:v>3840</x:v>
      </x:c>
      <x:c r="C7588" s="0" t="s">
        <x:v>21</x:v>
      </x:c>
      <x:c r="D7588" s="0" t="s">
        <x:v>22</x:v>
      </x:c>
      <x:c r="E7588" s="0" t="s">
        <x:v>74</x:v>
      </x:c>
      <x:c r="F7588" s="0" t="s">
        <x:v>20</x:v>
      </x:c>
      <x:c r="G7588" s="0" t="n">
        <x:v>173</x:v>
      </x:c>
      <x:c r="H7588" s="4" t="n">
        <x:v>50.4</x:v>
      </x:c>
      <x:c r="I7588" s="4" t="n">
        <x:v>173</x:v>
      </x:c>
      <x:c r="J7588" s="4" t="n">
        <x:v>0.291</x:v>
      </x:c>
      <x:c r="K7588" s="4">
        <x:f>I7588*J7588</x:f>
      </x:c>
      <x:c r="L7588" s="4" t="n">
        <x:v>149.709</x:v>
      </x:c>
      <x:c r="M7588" s="5">
        <x:f>J7588/1.475*100</x:f>
      </x:c>
      <x:c r="N7588" s="6">
        <x:f>M7588*L7588/100</x:f>
      </x:c>
      <x:c r="O7588" s="6">
        <x:f>H7588-N7588</x:f>
      </x:c>
    </x:row>
    <x:row r="7589" spans="1:25">
      <x:c r="A7589" s="0" t="s">
        <x:v>105</x:v>
      </x:c>
      <x:c r="B7589" s="0" t="n">
        <x:v>3840</x:v>
      </x:c>
      <x:c r="C7589" s="0" t="s">
        <x:v>21</x:v>
      </x:c>
      <x:c r="D7589" s="0" t="s">
        <x:v>33</x:v>
      </x:c>
      <x:c r="E7589" s="0" t="s">
        <x:v>73</x:v>
      </x:c>
      <x:c r="F7589" s="0" t="s">
        <x:v>26</x:v>
      </x:c>
      <x:c r="G7589" s="0" t="n">
        <x:v>173</x:v>
      </x:c>
      <x:c r="H7589" s="4" t="n">
        <x:v>13.5</x:v>
      </x:c>
      <x:c r="I7589" s="4" t="n">
        <x:v>173</x:v>
      </x:c>
      <x:c r="J7589" s="4" t="n">
        <x:v>0.078</x:v>
      </x:c>
      <x:c r="K7589" s="4">
        <x:f>I7589*J7589</x:f>
      </x:c>
      <x:c r="L7589" s="4" t="n">
        <x:v>149.709</x:v>
      </x:c>
      <x:c r="M7589" s="5">
        <x:f>J7589/1.475*100</x:f>
      </x:c>
      <x:c r="N7589" s="6">
        <x:f>M7589*L7589/100</x:f>
      </x:c>
      <x:c r="O7589" s="6">
        <x:f>H7589-N7589</x:f>
      </x:c>
    </x:row>
    <x:row r="7590" spans="1:25">
      <x:c r="A7590" s="0" t="s">
        <x:v>105</x:v>
      </x:c>
      <x:c r="B7590" s="0" t="n">
        <x:v>3840</x:v>
      </x:c>
      <x:c r="C7590" s="0" t="s">
        <x:v>21</x:v>
      </x:c>
      <x:c r="D7590" s="0" t="s">
        <x:v>36</x:v>
      </x:c>
      <x:c r="E7590" s="0" t="s">
        <x:v>75</x:v>
      </x:c>
      <x:c r="F7590" s="0" t="s">
        <x:v>26</x:v>
      </x:c>
      <x:c r="G7590" s="0" t="n">
        <x:v>173</x:v>
      </x:c>
      <x:c r="H7590" s="4" t="n">
        <x:v>72.66</x:v>
      </x:c>
      <x:c r="I7590" s="4" t="n">
        <x:v>173</x:v>
      </x:c>
      <x:c r="J7590" s="4" t="n">
        <x:v>0.42</x:v>
      </x:c>
      <x:c r="K7590" s="4">
        <x:f>I7590*J7590</x:f>
      </x:c>
      <x:c r="L7590" s="4" t="n">
        <x:v>149.709</x:v>
      </x:c>
      <x:c r="M7590" s="5">
        <x:f>J7590/1.475*100</x:f>
      </x:c>
      <x:c r="N7590" s="6">
        <x:f>M7590*L7590/100</x:f>
      </x:c>
      <x:c r="O7590" s="6">
        <x:f>H7590-N7590</x:f>
      </x:c>
    </x:row>
    <x:row r="7591" spans="1:25">
      <x:c r="A7591" s="0" t="s">
        <x:v>105</x:v>
      </x:c>
      <x:c r="B7591" s="0" t="n">
        <x:v>3840</x:v>
      </x:c>
      <x:c r="C7591" s="0" t="s">
        <x:v>21</x:v>
      </x:c>
      <x:c r="D7591" s="0" t="s">
        <x:v>36</x:v>
      </x:c>
      <x:c r="E7591" s="0" t="s">
        <x:v>76</x:v>
      </x:c>
      <x:c r="F7591" s="0" t="s">
        <x:v>26</x:v>
      </x:c>
      <x:c r="G7591" s="0" t="n">
        <x:v>173</x:v>
      </x:c>
      <x:c r="H7591" s="4" t="n">
        <x:v>72.66</x:v>
      </x:c>
      <x:c r="I7591" s="4" t="n">
        <x:v>173</x:v>
      </x:c>
      <x:c r="J7591" s="4" t="n">
        <x:v>0.42</x:v>
      </x:c>
      <x:c r="K7591" s="4">
        <x:f>I7591*J7591</x:f>
      </x:c>
      <x:c r="L7591" s="4" t="n">
        <x:v>149.709</x:v>
      </x:c>
      <x:c r="M7591" s="5">
        <x:f>J7591/1.475*100</x:f>
      </x:c>
      <x:c r="N7591" s="6">
        <x:f>M7591*L7591/100</x:f>
      </x:c>
      <x:c r="O7591" s="6">
        <x:f>H7591-N7591</x:f>
      </x:c>
    </x:row>
    <x:row r="7592" spans="1:25">
      <x:c r="A7592" s="0" t="s">
        <x:v>55</x:v>
      </x:c>
      <x:c r="B7592" s="0" t="n">
        <x:v>3842</x:v>
      </x:c>
      <x:c r="C7592" s="0" t="s">
        <x:v>21</x:v>
      </x:c>
      <x:c r="D7592" s="0" t="s">
        <x:v>33</x:v>
      </x:c>
      <x:c r="E7592" s="0" t="s">
        <x:v>73</x:v>
      </x:c>
      <x:c r="F7592" s="0" t="s">
        <x:v>20</x:v>
      </x:c>
      <x:c r="G7592" s="0" t="n">
        <x:v>173</x:v>
      </x:c>
      <x:c r="H7592" s="4" t="n">
        <x:v>46.018</x:v>
      </x:c>
      <x:c r="I7592" s="4" t="n">
        <x:v>54</x:v>
      </x:c>
      <x:c r="J7592" s="4" t="n">
        <x:v>0.266</x:v>
      </x:c>
      <x:c r="K7592" s="4">
        <x:f>I7592*J7592</x:f>
      </x:c>
      <x:c r="L7592" s="4" t="n">
        <x:v>78.406</x:v>
      </x:c>
      <x:c r="M7592" s="5">
        <x:f>J7592/1.475*100</x:f>
      </x:c>
      <x:c r="N7592" s="6">
        <x:f>M7592*L7592/100</x:f>
      </x:c>
      <x:c r="O7592" s="6">
        <x:f>H7592-N7592</x:f>
      </x:c>
    </x:row>
    <x:row r="7593" spans="1:25">
      <x:c r="A7593" s="0" t="s">
        <x:v>55</x:v>
      </x:c>
      <x:c r="B7593" s="0" t="n">
        <x:v>3842</x:v>
      </x:c>
      <x:c r="C7593" s="0" t="s">
        <x:v>21</x:v>
      </x:c>
      <x:c r="D7593" s="0" t="s">
        <x:v>22</x:v>
      </x:c>
      <x:c r="E7593" s="0" t="s">
        <x:v>74</x:v>
      </x:c>
      <x:c r="F7593" s="0" t="s">
        <x:v>20</x:v>
      </x:c>
      <x:c r="G7593" s="0" t="n">
        <x:v>173</x:v>
      </x:c>
      <x:c r="H7593" s="4" t="n">
        <x:v>50.4</x:v>
      </x:c>
      <x:c r="I7593" s="4" t="n">
        <x:v>54</x:v>
      </x:c>
      <x:c r="J7593" s="4" t="n">
        <x:v>0.291</x:v>
      </x:c>
      <x:c r="K7593" s="4">
        <x:f>I7593*J7593</x:f>
      </x:c>
      <x:c r="L7593" s="4" t="n">
        <x:v>78.406</x:v>
      </x:c>
      <x:c r="M7593" s="5">
        <x:f>J7593/1.475*100</x:f>
      </x:c>
      <x:c r="N7593" s="6">
        <x:f>M7593*L7593/100</x:f>
      </x:c>
      <x:c r="O7593" s="6">
        <x:f>H7593-N7593</x:f>
      </x:c>
    </x:row>
    <x:row r="7594" spans="1:25">
      <x:c r="A7594" s="0" t="s">
        <x:v>55</x:v>
      </x:c>
      <x:c r="B7594" s="0" t="n">
        <x:v>3842</x:v>
      </x:c>
      <x:c r="C7594" s="0" t="s">
        <x:v>21</x:v>
      </x:c>
      <x:c r="D7594" s="0" t="s">
        <x:v>33</x:v>
      </x:c>
      <x:c r="E7594" s="0" t="s">
        <x:v>73</x:v>
      </x:c>
      <x:c r="F7594" s="0" t="s">
        <x:v>26</x:v>
      </x:c>
      <x:c r="G7594" s="0" t="n">
        <x:v>173</x:v>
      </x:c>
      <x:c r="H7594" s="4" t="n">
        <x:v>4.495</x:v>
      </x:c>
      <x:c r="I7594" s="4" t="n">
        <x:v>54</x:v>
      </x:c>
      <x:c r="J7594" s="4" t="n">
        <x:v>0.078</x:v>
      </x:c>
      <x:c r="K7594" s="4">
        <x:f>I7594*J7594</x:f>
      </x:c>
      <x:c r="L7594" s="4" t="n">
        <x:v>78.406</x:v>
      </x:c>
      <x:c r="M7594" s="5">
        <x:f>J7594/1.475*100</x:f>
      </x:c>
      <x:c r="N7594" s="6">
        <x:f>M7594*L7594/100</x:f>
      </x:c>
      <x:c r="O7594" s="6">
        <x:f>H7594-N7594</x:f>
      </x:c>
    </x:row>
    <x:row r="7595" spans="1:25">
      <x:c r="A7595" s="0" t="s">
        <x:v>55</x:v>
      </x:c>
      <x:c r="B7595" s="0" t="n">
        <x:v>3842</x:v>
      </x:c>
      <x:c r="C7595" s="0" t="s">
        <x:v>21</x:v>
      </x:c>
      <x:c r="D7595" s="0" t="s">
        <x:v>36</x:v>
      </x:c>
      <x:c r="E7595" s="0" t="s">
        <x:v>75</x:v>
      </x:c>
      <x:c r="F7595" s="0" t="s">
        <x:v>26</x:v>
      </x:c>
      <x:c r="G7595" s="0" t="n">
        <x:v>173</x:v>
      </x:c>
      <x:c r="H7595" s="4" t="n">
        <x:v>72.66</x:v>
      </x:c>
      <x:c r="I7595" s="4" t="n">
        <x:v>54</x:v>
      </x:c>
      <x:c r="J7595" s="4" t="n">
        <x:v>0.42</x:v>
      </x:c>
      <x:c r="K7595" s="4">
        <x:f>I7595*J7595</x:f>
      </x:c>
      <x:c r="L7595" s="4" t="n">
        <x:v>78.406</x:v>
      </x:c>
      <x:c r="M7595" s="5">
        <x:f>J7595/1.475*100</x:f>
      </x:c>
      <x:c r="N7595" s="6">
        <x:f>M7595*L7595/100</x:f>
      </x:c>
      <x:c r="O7595" s="6">
        <x:f>H7595-N7595</x:f>
      </x:c>
    </x:row>
    <x:row r="7596" spans="1:25">
      <x:c r="A7596" s="0" t="s">
        <x:v>55</x:v>
      </x:c>
      <x:c r="B7596" s="0" t="n">
        <x:v>3842</x:v>
      </x:c>
      <x:c r="C7596" s="0" t="s">
        <x:v>21</x:v>
      </x:c>
      <x:c r="D7596" s="0" t="s">
        <x:v>36</x:v>
      </x:c>
      <x:c r="E7596" s="0" t="s">
        <x:v>76</x:v>
      </x:c>
      <x:c r="F7596" s="0" t="s">
        <x:v>26</x:v>
      </x:c>
      <x:c r="G7596" s="0" t="n">
        <x:v>173</x:v>
      </x:c>
      <x:c r="H7596" s="4" t="n">
        <x:v>72.66</x:v>
      </x:c>
      <x:c r="I7596" s="4" t="n">
        <x:v>54</x:v>
      </x:c>
      <x:c r="J7596" s="4" t="n">
        <x:v>0.42</x:v>
      </x:c>
      <x:c r="K7596" s="4">
        <x:f>I7596*J7596</x:f>
      </x:c>
      <x:c r="L7596" s="4" t="n">
        <x:v>78.406</x:v>
      </x:c>
      <x:c r="M7596" s="5">
        <x:f>J7596/1.475*100</x:f>
      </x:c>
      <x:c r="N7596" s="6">
        <x:f>M7596*L7596/100</x:f>
      </x:c>
      <x:c r="O7596" s="6">
        <x:f>H7596-N7596</x:f>
      </x:c>
    </x:row>
    <x:row r="7597" spans="1:25">
      <x:c r="A7597" s="0" t="s">
        <x:v>86</x:v>
      </x:c>
      <x:c r="B7597" s="0" t="n">
        <x:v>3843</x:v>
      </x:c>
      <x:c r="C7597" s="0" t="s">
        <x:v>21</x:v>
      </x:c>
      <x:c r="D7597" s="0" t="s">
        <x:v>33</x:v>
      </x:c>
      <x:c r="E7597" s="0" t="s">
        <x:v>73</x:v>
      </x:c>
      <x:c r="F7597" s="0" t="s">
        <x:v>20</x:v>
      </x:c>
      <x:c r="G7597" s="0" t="n">
        <x:v>173</x:v>
      </x:c>
      <x:c r="H7597" s="4" t="n">
        <x:v>46.018</x:v>
      </x:c>
      <x:c r="I7597" s="4" t="n">
        <x:v>173</x:v>
      </x:c>
      <x:c r="J7597" s="4" t="n">
        <x:v>0.266</x:v>
      </x:c>
      <x:c r="K7597" s="4">
        <x:f>I7597*J7597</x:f>
      </x:c>
      <x:c r="L7597" s="4" t="n">
        <x:v>265.604</x:v>
      </x:c>
      <x:c r="M7597" s="5">
        <x:f>J7597/1.766*100</x:f>
      </x:c>
      <x:c r="N7597" s="6">
        <x:f>M7597*L7597/100</x:f>
      </x:c>
      <x:c r="O7597" s="6">
        <x:f>H7597-N7597</x:f>
      </x:c>
    </x:row>
    <x:row r="7598" spans="1:25">
      <x:c r="A7598" s="0" t="s">
        <x:v>86</x:v>
      </x:c>
      <x:c r="B7598" s="0" t="n">
        <x:v>3843</x:v>
      </x:c>
      <x:c r="C7598" s="0" t="s">
        <x:v>21</x:v>
      </x:c>
      <x:c r="D7598" s="0" t="s">
        <x:v>22</x:v>
      </x:c>
      <x:c r="E7598" s="0" t="s">
        <x:v>74</x:v>
      </x:c>
      <x:c r="F7598" s="0" t="s">
        <x:v>20</x:v>
      </x:c>
      <x:c r="G7598" s="0" t="n">
        <x:v>173</x:v>
      </x:c>
      <x:c r="H7598" s="4" t="n">
        <x:v>50.4</x:v>
      </x:c>
      <x:c r="I7598" s="4" t="n">
        <x:v>173</x:v>
      </x:c>
      <x:c r="J7598" s="4" t="n">
        <x:v>0.291</x:v>
      </x:c>
      <x:c r="K7598" s="4">
        <x:f>I7598*J7598</x:f>
      </x:c>
      <x:c r="L7598" s="4" t="n">
        <x:v>265.604</x:v>
      </x:c>
      <x:c r="M7598" s="5">
        <x:f>J7598/1.766*100</x:f>
      </x:c>
      <x:c r="N7598" s="6">
        <x:f>M7598*L7598/100</x:f>
      </x:c>
      <x:c r="O7598" s="6">
        <x:f>H7598-N7598</x:f>
      </x:c>
    </x:row>
    <x:row r="7599" spans="1:25">
      <x:c r="A7599" s="0" t="s">
        <x:v>86</x:v>
      </x:c>
      <x:c r="B7599" s="0" t="n">
        <x:v>3843</x:v>
      </x:c>
      <x:c r="C7599" s="0" t="s">
        <x:v>21</x:v>
      </x:c>
      <x:c r="D7599" s="0" t="s">
        <x:v>22</x:v>
      </x:c>
      <x:c r="E7599" s="0" t="s">
        <x:v>74</x:v>
      </x:c>
      <x:c r="F7599" s="0" t="s">
        <x:v>20</x:v>
      </x:c>
      <x:c r="G7599" s="0" t="n">
        <x:v>173</x:v>
      </x:c>
      <x:c r="H7599" s="4" t="n">
        <x:v>50.4</x:v>
      </x:c>
      <x:c r="I7599" s="4" t="n">
        <x:v>173</x:v>
      </x:c>
      <x:c r="J7599" s="4" t="n">
        <x:v>0.291</x:v>
      </x:c>
      <x:c r="K7599" s="4">
        <x:f>I7599*J7599</x:f>
      </x:c>
      <x:c r="L7599" s="4" t="n">
        <x:v>265.604</x:v>
      </x:c>
      <x:c r="M7599" s="5">
        <x:f>J7599/1.766*100</x:f>
      </x:c>
      <x:c r="N7599" s="6">
        <x:f>M7599*L7599/100</x:f>
      </x:c>
      <x:c r="O7599" s="6">
        <x:f>H7599-N7599</x:f>
      </x:c>
    </x:row>
    <x:row r="7600" spans="1:25">
      <x:c r="A7600" s="0" t="s">
        <x:v>86</x:v>
      </x:c>
      <x:c r="B7600" s="0" t="n">
        <x:v>3843</x:v>
      </x:c>
      <x:c r="C7600" s="0" t="s">
        <x:v>21</x:v>
      </x:c>
      <x:c r="D7600" s="0" t="s">
        <x:v>33</x:v>
      </x:c>
      <x:c r="E7600" s="0" t="s">
        <x:v>73</x:v>
      </x:c>
      <x:c r="F7600" s="0" t="s">
        <x:v>26</x:v>
      </x:c>
      <x:c r="G7600" s="0" t="n">
        <x:v>173</x:v>
      </x:c>
      <x:c r="H7600" s="4" t="n">
        <x:v>13.495</x:v>
      </x:c>
      <x:c r="I7600" s="4" t="n">
        <x:v>173</x:v>
      </x:c>
      <x:c r="J7600" s="4" t="n">
        <x:v>0.078</x:v>
      </x:c>
      <x:c r="K7600" s="4">
        <x:f>I7600*J7600</x:f>
      </x:c>
      <x:c r="L7600" s="4" t="n">
        <x:v>265.604</x:v>
      </x:c>
      <x:c r="M7600" s="5">
        <x:f>J7600/1.766*100</x:f>
      </x:c>
      <x:c r="N7600" s="6">
        <x:f>M7600*L7600/100</x:f>
      </x:c>
      <x:c r="O7600" s="6">
        <x:f>H7600-N7600</x:f>
      </x:c>
    </x:row>
    <x:row r="7601" spans="1:25">
      <x:c r="A7601" s="0" t="s">
        <x:v>86</x:v>
      </x:c>
      <x:c r="B7601" s="0" t="n">
        <x:v>3843</x:v>
      </x:c>
      <x:c r="C7601" s="0" t="s">
        <x:v>21</x:v>
      </x:c>
      <x:c r="D7601" s="0" t="s">
        <x:v>36</x:v>
      </x:c>
      <x:c r="E7601" s="0" t="s">
        <x:v>75</x:v>
      </x:c>
      <x:c r="F7601" s="0" t="s">
        <x:v>26</x:v>
      </x:c>
      <x:c r="G7601" s="0" t="n">
        <x:v>173</x:v>
      </x:c>
      <x:c r="H7601" s="4" t="n">
        <x:v>72.656</x:v>
      </x:c>
      <x:c r="I7601" s="4" t="n">
        <x:v>173</x:v>
      </x:c>
      <x:c r="J7601" s="4" t="n">
        <x:v>0.42</x:v>
      </x:c>
      <x:c r="K7601" s="4">
        <x:f>I7601*J7601</x:f>
      </x:c>
      <x:c r="L7601" s="4" t="n">
        <x:v>265.604</x:v>
      </x:c>
      <x:c r="M7601" s="5">
        <x:f>J7601/1.766*100</x:f>
      </x:c>
      <x:c r="N7601" s="6">
        <x:f>M7601*L7601/100</x:f>
      </x:c>
      <x:c r="O7601" s="6">
        <x:f>H7601-N7601</x:f>
      </x:c>
    </x:row>
    <x:row r="7602" spans="1:25">
      <x:c r="A7602" s="0" t="s">
        <x:v>86</x:v>
      </x:c>
      <x:c r="B7602" s="0" t="n">
        <x:v>3843</x:v>
      </x:c>
      <x:c r="C7602" s="0" t="s">
        <x:v>21</x:v>
      </x:c>
      <x:c r="D7602" s="0" t="s">
        <x:v>36</x:v>
      </x:c>
      <x:c r="E7602" s="0" t="s">
        <x:v>76</x:v>
      </x:c>
      <x:c r="F7602" s="0" t="s">
        <x:v>26</x:v>
      </x:c>
      <x:c r="G7602" s="0" t="n">
        <x:v>173</x:v>
      </x:c>
      <x:c r="H7602" s="4" t="n">
        <x:v>72.662</x:v>
      </x:c>
      <x:c r="I7602" s="4" t="n">
        <x:v>173</x:v>
      </x:c>
      <x:c r="J7602" s="4" t="n">
        <x:v>0.42</x:v>
      </x:c>
      <x:c r="K7602" s="4">
        <x:f>I7602*J7602</x:f>
      </x:c>
      <x:c r="L7602" s="4" t="n">
        <x:v>265.604</x:v>
      </x:c>
      <x:c r="M7602" s="5">
        <x:f>J7602/1.766*100</x:f>
      </x:c>
      <x:c r="N7602" s="6">
        <x:f>M7602*L7602/100</x:f>
      </x:c>
      <x:c r="O7602" s="6">
        <x:f>H7602-N7602</x:f>
      </x:c>
    </x:row>
    <x:row r="7603" spans="1:25">
      <x:c r="A7603" s="0" t="s">
        <x:v>54</x:v>
      </x:c>
      <x:c r="B7603" s="0" t="n">
        <x:v>3844</x:v>
      </x:c>
      <x:c r="C7603" s="0" t="s">
        <x:v>21</x:v>
      </x:c>
      <x:c r="D7603" s="0" t="s">
        <x:v>33</x:v>
      </x:c>
      <x:c r="E7603" s="0" t="s">
        <x:v>34</x:v>
      </x:c>
      <x:c r="F7603" s="0" t="s">
        <x:v>20</x:v>
      </x:c>
      <x:c r="G7603" s="0" t="n">
        <x:v>173</x:v>
      </x:c>
      <x:c r="H7603" s="4" t="n">
        <x:v>46.018</x:v>
      </x:c>
      <x:c r="I7603" s="4" t="n">
        <x:v>173</x:v>
      </x:c>
      <x:c r="J7603" s="4" t="n">
        <x:v>0.266</x:v>
      </x:c>
      <x:c r="K7603" s="4">
        <x:f>I7603*J7603</x:f>
      </x:c>
      <x:c r="L7603" s="4" t="n">
        <x:v>239.936</x:v>
      </x:c>
      <x:c r="M7603" s="5">
        <x:f>J7603/2.057*100</x:f>
      </x:c>
      <x:c r="N7603" s="6">
        <x:f>M7603*L7603/100</x:f>
      </x:c>
      <x:c r="O7603" s="6">
        <x:f>H7603-N7603</x:f>
      </x:c>
    </x:row>
    <x:row r="7604" spans="1:25">
      <x:c r="A7604" s="0" t="s">
        <x:v>54</x:v>
      </x:c>
      <x:c r="B7604" s="0" t="n">
        <x:v>3844</x:v>
      </x:c>
      <x:c r="C7604" s="0" t="s">
        <x:v>21</x:v>
      </x:c>
      <x:c r="D7604" s="0" t="s">
        <x:v>22</x:v>
      </x:c>
      <x:c r="E7604" s="0" t="s">
        <x:v>35</x:v>
      </x:c>
      <x:c r="F7604" s="0" t="s">
        <x:v>20</x:v>
      </x:c>
      <x:c r="G7604" s="0" t="n">
        <x:v>173</x:v>
      </x:c>
      <x:c r="H7604" s="4" t="n">
        <x:v>50.4</x:v>
      </x:c>
      <x:c r="I7604" s="4" t="n">
        <x:v>173</x:v>
      </x:c>
      <x:c r="J7604" s="4" t="n">
        <x:v>0.291</x:v>
      </x:c>
      <x:c r="K7604" s="4">
        <x:f>I7604*J7604</x:f>
      </x:c>
      <x:c r="L7604" s="4" t="n">
        <x:v>239.936</x:v>
      </x:c>
      <x:c r="M7604" s="5">
        <x:f>J7604/2.057*100</x:f>
      </x:c>
      <x:c r="N7604" s="6">
        <x:f>M7604*L7604/100</x:f>
      </x:c>
      <x:c r="O7604" s="6">
        <x:f>H7604-N7604</x:f>
      </x:c>
    </x:row>
    <x:row r="7605" spans="1:25">
      <x:c r="A7605" s="0" t="s">
        <x:v>54</x:v>
      </x:c>
      <x:c r="B7605" s="0" t="n">
        <x:v>3844</x:v>
      </x:c>
      <x:c r="C7605" s="0" t="s">
        <x:v>21</x:v>
      </x:c>
      <x:c r="D7605" s="0" t="s">
        <x:v>22</x:v>
      </x:c>
      <x:c r="E7605" s="0" t="s">
        <x:v>35</x:v>
      </x:c>
      <x:c r="F7605" s="0" t="s">
        <x:v>20</x:v>
      </x:c>
      <x:c r="G7605" s="0" t="n">
        <x:v>173</x:v>
      </x:c>
      <x:c r="H7605" s="4" t="n">
        <x:v>50.4</x:v>
      </x:c>
      <x:c r="I7605" s="4" t="n">
        <x:v>173</x:v>
      </x:c>
      <x:c r="J7605" s="4" t="n">
        <x:v>0.291</x:v>
      </x:c>
      <x:c r="K7605" s="4">
        <x:f>I7605*J7605</x:f>
      </x:c>
      <x:c r="L7605" s="4" t="n">
        <x:v>239.936</x:v>
      </x:c>
      <x:c r="M7605" s="5">
        <x:f>J7605/2.057*100</x:f>
      </x:c>
      <x:c r="N7605" s="6">
        <x:f>M7605*L7605/100</x:f>
      </x:c>
      <x:c r="O7605" s="6">
        <x:f>H7605-N7605</x:f>
      </x:c>
    </x:row>
    <x:row r="7606" spans="1:25">
      <x:c r="A7606" s="0" t="s">
        <x:v>54</x:v>
      </x:c>
      <x:c r="B7606" s="0" t="n">
        <x:v>3844</x:v>
      </x:c>
      <x:c r="C7606" s="0" t="s">
        <x:v>21</x:v>
      </x:c>
      <x:c r="D7606" s="0" t="s">
        <x:v>22</x:v>
      </x:c>
      <x:c r="E7606" s="0" t="s">
        <x:v>35</x:v>
      </x:c>
      <x:c r="F7606" s="0" t="s">
        <x:v>20</x:v>
      </x:c>
      <x:c r="G7606" s="0" t="n">
        <x:v>173</x:v>
      </x:c>
      <x:c r="H7606" s="4" t="n">
        <x:v>50.4</x:v>
      </x:c>
      <x:c r="I7606" s="4" t="n">
        <x:v>173</x:v>
      </x:c>
      <x:c r="J7606" s="4" t="n">
        <x:v>0.291</x:v>
      </x:c>
      <x:c r="K7606" s="4">
        <x:f>I7606*J7606</x:f>
      </x:c>
      <x:c r="L7606" s="4" t="n">
        <x:v>239.936</x:v>
      </x:c>
      <x:c r="M7606" s="5">
        <x:f>J7606/2.057*100</x:f>
      </x:c>
      <x:c r="N7606" s="6">
        <x:f>M7606*L7606/100</x:f>
      </x:c>
      <x:c r="O7606" s="6">
        <x:f>H7606-N7606</x:f>
      </x:c>
    </x:row>
    <x:row r="7607" spans="1:25">
      <x:c r="A7607" s="0" t="s">
        <x:v>54</x:v>
      </x:c>
      <x:c r="B7607" s="0" t="n">
        <x:v>3844</x:v>
      </x:c>
      <x:c r="C7607" s="0" t="s">
        <x:v>21</x:v>
      </x:c>
      <x:c r="D7607" s="0" t="s">
        <x:v>33</x:v>
      </x:c>
      <x:c r="E7607" s="0" t="s">
        <x:v>34</x:v>
      </x:c>
      <x:c r="F7607" s="0" t="s">
        <x:v>26</x:v>
      </x:c>
      <x:c r="G7607" s="0" t="n">
        <x:v>173</x:v>
      </x:c>
      <x:c r="H7607" s="4" t="n">
        <x:v>13.495</x:v>
      </x:c>
      <x:c r="I7607" s="4" t="n">
        <x:v>173</x:v>
      </x:c>
      <x:c r="J7607" s="4" t="n">
        <x:v>0.078</x:v>
      </x:c>
      <x:c r="K7607" s="4">
        <x:f>I7607*J7607</x:f>
      </x:c>
      <x:c r="L7607" s="4" t="n">
        <x:v>239.936</x:v>
      </x:c>
      <x:c r="M7607" s="5">
        <x:f>J7607/2.057*100</x:f>
      </x:c>
      <x:c r="N7607" s="6">
        <x:f>M7607*L7607/100</x:f>
      </x:c>
      <x:c r="O7607" s="6">
        <x:f>H7607-N7607</x:f>
      </x:c>
    </x:row>
    <x:row r="7608" spans="1:25">
      <x:c r="A7608" s="0" t="s">
        <x:v>54</x:v>
      </x:c>
      <x:c r="B7608" s="0" t="n">
        <x:v>3844</x:v>
      </x:c>
      <x:c r="C7608" s="0" t="s">
        <x:v>21</x:v>
      </x:c>
      <x:c r="D7608" s="0" t="s">
        <x:v>36</x:v>
      </x:c>
      <x:c r="E7608" s="0" t="s">
        <x:v>37</x:v>
      </x:c>
      <x:c r="F7608" s="0" t="s">
        <x:v>26</x:v>
      </x:c>
      <x:c r="G7608" s="0" t="n">
        <x:v>173</x:v>
      </x:c>
      <x:c r="H7608" s="4" t="n">
        <x:v>72.66</x:v>
      </x:c>
      <x:c r="I7608" s="4" t="n">
        <x:v>173</x:v>
      </x:c>
      <x:c r="J7608" s="4" t="n">
        <x:v>0.42</x:v>
      </x:c>
      <x:c r="K7608" s="4">
        <x:f>I7608*J7608</x:f>
      </x:c>
      <x:c r="L7608" s="4" t="n">
        <x:v>239.936</x:v>
      </x:c>
      <x:c r="M7608" s="5">
        <x:f>J7608/2.057*100</x:f>
      </x:c>
      <x:c r="N7608" s="6">
        <x:f>M7608*L7608/100</x:f>
      </x:c>
      <x:c r="O7608" s="6">
        <x:f>H7608-N7608</x:f>
      </x:c>
    </x:row>
    <x:row r="7609" spans="1:25">
      <x:c r="A7609" s="0" t="s">
        <x:v>54</x:v>
      </x:c>
      <x:c r="B7609" s="0" t="n">
        <x:v>3844</x:v>
      </x:c>
      <x:c r="C7609" s="0" t="s">
        <x:v>21</x:v>
      </x:c>
      <x:c r="D7609" s="0" t="s">
        <x:v>36</x:v>
      </x:c>
      <x:c r="E7609" s="0" t="s">
        <x:v>38</x:v>
      </x:c>
      <x:c r="F7609" s="0" t="s">
        <x:v>26</x:v>
      </x:c>
      <x:c r="G7609" s="0" t="n">
        <x:v>173</x:v>
      </x:c>
      <x:c r="H7609" s="4" t="n">
        <x:v>72.66</x:v>
      </x:c>
      <x:c r="I7609" s="4" t="n">
        <x:v>173</x:v>
      </x:c>
      <x:c r="J7609" s="4" t="n">
        <x:v>0.42</x:v>
      </x:c>
      <x:c r="K7609" s="4">
        <x:f>I7609*J7609</x:f>
      </x:c>
      <x:c r="L7609" s="4" t="n">
        <x:v>239.936</x:v>
      </x:c>
      <x:c r="M7609" s="5">
        <x:f>J7609/2.057*100</x:f>
      </x:c>
      <x:c r="N7609" s="6">
        <x:f>M7609*L7609/100</x:f>
      </x:c>
      <x:c r="O7609" s="6">
        <x:f>H7609-N7609</x:f>
      </x:c>
    </x:row>
    <x:row r="7610" spans="1:25">
      <x:c r="A7610" s="0" t="s">
        <x:v>97</x:v>
      </x:c>
      <x:c r="B7610" s="0" t="n">
        <x:v>3845</x:v>
      </x:c>
      <x:c r="C7610" s="0" t="s">
        <x:v>21</x:v>
      </x:c>
      <x:c r="D7610" s="0" t="s">
        <x:v>22</x:v>
      </x:c>
      <x:c r="E7610" s="0" t="s">
        <x:v>35</x:v>
      </x:c>
      <x:c r="F7610" s="0" t="s">
        <x:v>20</x:v>
      </x:c>
      <x:c r="G7610" s="0" t="n">
        <x:v>173</x:v>
      </x:c>
      <x:c r="H7610" s="4" t="n">
        <x:v>50.4</x:v>
      </x:c>
      <x:c r="I7610" s="4" t="n">
        <x:v>173</x:v>
      </x:c>
      <x:c r="J7610" s="4" t="n">
        <x:v>0.291</x:v>
      </x:c>
      <x:c r="K7610" s="4">
        <x:f>I7610*J7610</x:f>
      </x:c>
      <x:c r="L7610" s="4" t="n">
        <x:v>249.31</x:v>
      </x:c>
      <x:c r="M7610" s="5">
        <x:f>J7610/2.057*100</x:f>
      </x:c>
      <x:c r="N7610" s="6">
        <x:f>M7610*L7610/100</x:f>
      </x:c>
      <x:c r="O7610" s="6">
        <x:f>H7610-N7610</x:f>
      </x:c>
    </x:row>
    <x:row r="7611" spans="1:25">
      <x:c r="A7611" s="0" t="s">
        <x:v>97</x:v>
      </x:c>
      <x:c r="B7611" s="0" t="n">
        <x:v>3845</x:v>
      </x:c>
      <x:c r="C7611" s="0" t="s">
        <x:v>21</x:v>
      </x:c>
      <x:c r="D7611" s="0" t="s">
        <x:v>22</x:v>
      </x:c>
      <x:c r="E7611" s="0" t="s">
        <x:v>35</x:v>
      </x:c>
      <x:c r="F7611" s="0" t="s">
        <x:v>20</x:v>
      </x:c>
      <x:c r="G7611" s="0" t="n">
        <x:v>173</x:v>
      </x:c>
      <x:c r="H7611" s="4" t="n">
        <x:v>50.4</x:v>
      </x:c>
      <x:c r="I7611" s="4" t="n">
        <x:v>173</x:v>
      </x:c>
      <x:c r="J7611" s="4" t="n">
        <x:v>0.291</x:v>
      </x:c>
      <x:c r="K7611" s="4">
        <x:f>I7611*J7611</x:f>
      </x:c>
      <x:c r="L7611" s="4" t="n">
        <x:v>249.31</x:v>
      </x:c>
      <x:c r="M7611" s="5">
        <x:f>J7611/2.057*100</x:f>
      </x:c>
      <x:c r="N7611" s="6">
        <x:f>M7611*L7611/100</x:f>
      </x:c>
      <x:c r="O7611" s="6">
        <x:f>H7611-N7611</x:f>
      </x:c>
    </x:row>
    <x:row r="7612" spans="1:25">
      <x:c r="A7612" s="0" t="s">
        <x:v>97</x:v>
      </x:c>
      <x:c r="B7612" s="0" t="n">
        <x:v>3845</x:v>
      </x:c>
      <x:c r="C7612" s="0" t="s">
        <x:v>21</x:v>
      </x:c>
      <x:c r="D7612" s="0" t="s">
        <x:v>33</x:v>
      </x:c>
      <x:c r="E7612" s="0" t="s">
        <x:v>34</x:v>
      </x:c>
      <x:c r="F7612" s="0" t="s">
        <x:v>20</x:v>
      </x:c>
      <x:c r="G7612" s="0" t="n">
        <x:v>173</x:v>
      </x:c>
      <x:c r="H7612" s="4" t="n">
        <x:v>46.018</x:v>
      </x:c>
      <x:c r="I7612" s="4" t="n">
        <x:v>173</x:v>
      </x:c>
      <x:c r="J7612" s="4" t="n">
        <x:v>0.266</x:v>
      </x:c>
      <x:c r="K7612" s="4">
        <x:f>I7612*J7612</x:f>
      </x:c>
      <x:c r="L7612" s="4" t="n">
        <x:v>249.31</x:v>
      </x:c>
      <x:c r="M7612" s="5">
        <x:f>J7612/2.057*100</x:f>
      </x:c>
      <x:c r="N7612" s="6">
        <x:f>M7612*L7612/100</x:f>
      </x:c>
      <x:c r="O7612" s="6">
        <x:f>H7612-N7612</x:f>
      </x:c>
    </x:row>
    <x:row r="7613" spans="1:25">
      <x:c r="A7613" s="0" t="s">
        <x:v>97</x:v>
      </x:c>
      <x:c r="B7613" s="0" t="n">
        <x:v>3845</x:v>
      </x:c>
      <x:c r="C7613" s="0" t="s">
        <x:v>21</x:v>
      </x:c>
      <x:c r="D7613" s="0" t="s">
        <x:v>22</x:v>
      </x:c>
      <x:c r="E7613" s="0" t="s">
        <x:v>35</x:v>
      </x:c>
      <x:c r="F7613" s="0" t="s">
        <x:v>20</x:v>
      </x:c>
      <x:c r="G7613" s="0" t="n">
        <x:v>173</x:v>
      </x:c>
      <x:c r="H7613" s="4" t="n">
        <x:v>50.4</x:v>
      </x:c>
      <x:c r="I7613" s="4" t="n">
        <x:v>173</x:v>
      </x:c>
      <x:c r="J7613" s="4" t="n">
        <x:v>0.291</x:v>
      </x:c>
      <x:c r="K7613" s="4">
        <x:f>I7613*J7613</x:f>
      </x:c>
      <x:c r="L7613" s="4" t="n">
        <x:v>249.31</x:v>
      </x:c>
      <x:c r="M7613" s="5">
        <x:f>J7613/2.057*100</x:f>
      </x:c>
      <x:c r="N7613" s="6">
        <x:f>M7613*L7613/100</x:f>
      </x:c>
      <x:c r="O7613" s="6">
        <x:f>H7613-N7613</x:f>
      </x:c>
    </x:row>
    <x:row r="7614" spans="1:25">
      <x:c r="A7614" s="0" t="s">
        <x:v>97</x:v>
      </x:c>
      <x:c r="B7614" s="0" t="n">
        <x:v>3845</x:v>
      </x:c>
      <x:c r="C7614" s="0" t="s">
        <x:v>21</x:v>
      </x:c>
      <x:c r="D7614" s="0" t="s">
        <x:v>33</x:v>
      </x:c>
      <x:c r="E7614" s="0" t="s">
        <x:v>34</x:v>
      </x:c>
      <x:c r="F7614" s="0" t="s">
        <x:v>26</x:v>
      </x:c>
      <x:c r="G7614" s="0" t="n">
        <x:v>173</x:v>
      </x:c>
      <x:c r="H7614" s="4" t="n">
        <x:v>13.495</x:v>
      </x:c>
      <x:c r="I7614" s="4" t="n">
        <x:v>173</x:v>
      </x:c>
      <x:c r="J7614" s="4" t="n">
        <x:v>0.078</x:v>
      </x:c>
      <x:c r="K7614" s="4">
        <x:f>I7614*J7614</x:f>
      </x:c>
      <x:c r="L7614" s="4" t="n">
        <x:v>249.31</x:v>
      </x:c>
      <x:c r="M7614" s="5">
        <x:f>J7614/2.057*100</x:f>
      </x:c>
      <x:c r="N7614" s="6">
        <x:f>M7614*L7614/100</x:f>
      </x:c>
      <x:c r="O7614" s="6">
        <x:f>H7614-N7614</x:f>
      </x:c>
    </x:row>
    <x:row r="7615" spans="1:25">
      <x:c r="A7615" s="0" t="s">
        <x:v>97</x:v>
      </x:c>
      <x:c r="B7615" s="0" t="n">
        <x:v>3845</x:v>
      </x:c>
      <x:c r="C7615" s="0" t="s">
        <x:v>21</x:v>
      </x:c>
      <x:c r="D7615" s="0" t="s">
        <x:v>36</x:v>
      </x:c>
      <x:c r="E7615" s="0" t="s">
        <x:v>37</x:v>
      </x:c>
      <x:c r="F7615" s="0" t="s">
        <x:v>26</x:v>
      </x:c>
      <x:c r="G7615" s="0" t="n">
        <x:v>173</x:v>
      </x:c>
      <x:c r="H7615" s="4" t="n">
        <x:v>72.66</x:v>
      </x:c>
      <x:c r="I7615" s="4" t="n">
        <x:v>173</x:v>
      </x:c>
      <x:c r="J7615" s="4" t="n">
        <x:v>0.42</x:v>
      </x:c>
      <x:c r="K7615" s="4">
        <x:f>I7615*J7615</x:f>
      </x:c>
      <x:c r="L7615" s="4" t="n">
        <x:v>249.31</x:v>
      </x:c>
      <x:c r="M7615" s="5">
        <x:f>J7615/2.057*100</x:f>
      </x:c>
      <x:c r="N7615" s="6">
        <x:f>M7615*L7615/100</x:f>
      </x:c>
      <x:c r="O7615" s="6">
        <x:f>H7615-N7615</x:f>
      </x:c>
    </x:row>
    <x:row r="7616" spans="1:25">
      <x:c r="A7616" s="0" t="s">
        <x:v>97</x:v>
      </x:c>
      <x:c r="B7616" s="0" t="n">
        <x:v>3845</x:v>
      </x:c>
      <x:c r="C7616" s="0" t="s">
        <x:v>21</x:v>
      </x:c>
      <x:c r="D7616" s="0" t="s">
        <x:v>36</x:v>
      </x:c>
      <x:c r="E7616" s="0" t="s">
        <x:v>38</x:v>
      </x:c>
      <x:c r="F7616" s="0" t="s">
        <x:v>26</x:v>
      </x:c>
      <x:c r="G7616" s="0" t="n">
        <x:v>173</x:v>
      </x:c>
      <x:c r="H7616" s="4" t="n">
        <x:v>72.66</x:v>
      </x:c>
      <x:c r="I7616" s="4" t="n">
        <x:v>173</x:v>
      </x:c>
      <x:c r="J7616" s="4" t="n">
        <x:v>0.42</x:v>
      </x:c>
      <x:c r="K7616" s="4">
        <x:f>I7616*J7616</x:f>
      </x:c>
      <x:c r="L7616" s="4" t="n">
        <x:v>249.31</x:v>
      </x:c>
      <x:c r="M7616" s="5">
        <x:f>J7616/2.057*100</x:f>
      </x:c>
      <x:c r="N7616" s="6">
        <x:f>M7616*L7616/100</x:f>
      </x:c>
      <x:c r="O7616" s="6">
        <x:f>H7616-N7616</x:f>
      </x:c>
    </x:row>
    <x:row r="7617" spans="1:25">
      <x:c r="A7617" s="0" t="s">
        <x:v>70</x:v>
      </x:c>
      <x:c r="B7617" s="0" t="n">
        <x:v>3846</x:v>
      </x:c>
      <x:c r="C7617" s="0" t="s">
        <x:v>21</x:v>
      </x:c>
      <x:c r="D7617" s="0" t="s">
        <x:v>22</x:v>
      </x:c>
      <x:c r="E7617" s="0" t="s">
        <x:v>35</x:v>
      </x:c>
      <x:c r="F7617" s="0" t="s">
        <x:v>20</x:v>
      </x:c>
      <x:c r="G7617" s="0" t="n">
        <x:v>173</x:v>
      </x:c>
      <x:c r="H7617" s="4" t="n">
        <x:v>50.4</x:v>
      </x:c>
      <x:c r="I7617" s="4" t="n">
        <x:v>173</x:v>
      </x:c>
      <x:c r="J7617" s="4" t="n">
        <x:v>0.291</x:v>
      </x:c>
      <x:c r="K7617" s="4">
        <x:f>I7617*J7617</x:f>
      </x:c>
      <x:c r="L7617" s="4" t="n">
        <x:v>242.631</x:v>
      </x:c>
      <x:c r="M7617" s="5">
        <x:f>J7617/1.766*100</x:f>
      </x:c>
      <x:c r="N7617" s="6">
        <x:f>M7617*L7617/100</x:f>
      </x:c>
      <x:c r="O7617" s="6">
        <x:f>H7617-N7617</x:f>
      </x:c>
    </x:row>
    <x:row r="7618" spans="1:25">
      <x:c r="A7618" s="0" t="s">
        <x:v>70</x:v>
      </x:c>
      <x:c r="B7618" s="0" t="n">
        <x:v>3846</x:v>
      </x:c>
      <x:c r="C7618" s="0" t="s">
        <x:v>21</x:v>
      </x:c>
      <x:c r="D7618" s="0" t="s">
        <x:v>22</x:v>
      </x:c>
      <x:c r="E7618" s="0" t="s">
        <x:v>35</x:v>
      </x:c>
      <x:c r="F7618" s="0" t="s">
        <x:v>20</x:v>
      </x:c>
      <x:c r="G7618" s="0" t="n">
        <x:v>173</x:v>
      </x:c>
      <x:c r="H7618" s="4" t="n">
        <x:v>50.4</x:v>
      </x:c>
      <x:c r="I7618" s="4" t="n">
        <x:v>173</x:v>
      </x:c>
      <x:c r="J7618" s="4" t="n">
        <x:v>0.291</x:v>
      </x:c>
      <x:c r="K7618" s="4">
        <x:f>I7618*J7618</x:f>
      </x:c>
      <x:c r="L7618" s="4" t="n">
        <x:v>242.631</x:v>
      </x:c>
      <x:c r="M7618" s="5">
        <x:f>J7618/1.766*100</x:f>
      </x:c>
      <x:c r="N7618" s="6">
        <x:f>M7618*L7618/100</x:f>
      </x:c>
      <x:c r="O7618" s="6">
        <x:f>H7618-N7618</x:f>
      </x:c>
    </x:row>
    <x:row r="7619" spans="1:25">
      <x:c r="A7619" s="0" t="s">
        <x:v>70</x:v>
      </x:c>
      <x:c r="B7619" s="0" t="n">
        <x:v>3846</x:v>
      </x:c>
      <x:c r="C7619" s="0" t="s">
        <x:v>21</x:v>
      </x:c>
      <x:c r="D7619" s="0" t="s">
        <x:v>33</x:v>
      </x:c>
      <x:c r="E7619" s="0" t="s">
        <x:v>34</x:v>
      </x:c>
      <x:c r="F7619" s="0" t="s">
        <x:v>20</x:v>
      </x:c>
      <x:c r="G7619" s="0" t="n">
        <x:v>173</x:v>
      </x:c>
      <x:c r="H7619" s="4" t="n">
        <x:v>46.018</x:v>
      </x:c>
      <x:c r="I7619" s="4" t="n">
        <x:v>173</x:v>
      </x:c>
      <x:c r="J7619" s="4" t="n">
        <x:v>0.266</x:v>
      </x:c>
      <x:c r="K7619" s="4">
        <x:f>I7619*J7619</x:f>
      </x:c>
      <x:c r="L7619" s="4" t="n">
        <x:v>242.631</x:v>
      </x:c>
      <x:c r="M7619" s="5">
        <x:f>J7619/1.766*100</x:f>
      </x:c>
      <x:c r="N7619" s="6">
        <x:f>M7619*L7619/100</x:f>
      </x:c>
      <x:c r="O7619" s="6">
        <x:f>H7619-N7619</x:f>
      </x:c>
    </x:row>
    <x:row r="7620" spans="1:25">
      <x:c r="A7620" s="0" t="s">
        <x:v>70</x:v>
      </x:c>
      <x:c r="B7620" s="0" t="n">
        <x:v>3846</x:v>
      </x:c>
      <x:c r="C7620" s="0" t="s">
        <x:v>21</x:v>
      </x:c>
      <x:c r="D7620" s="0" t="s">
        <x:v>33</x:v>
      </x:c>
      <x:c r="E7620" s="0" t="s">
        <x:v>34</x:v>
      </x:c>
      <x:c r="F7620" s="0" t="s">
        <x:v>26</x:v>
      </x:c>
      <x:c r="G7620" s="0" t="n">
        <x:v>173</x:v>
      </x:c>
      <x:c r="H7620" s="4" t="n">
        <x:v>13.495</x:v>
      </x:c>
      <x:c r="I7620" s="4" t="n">
        <x:v>173</x:v>
      </x:c>
      <x:c r="J7620" s="4" t="n">
        <x:v>0.078</x:v>
      </x:c>
      <x:c r="K7620" s="4">
        <x:f>I7620*J7620</x:f>
      </x:c>
      <x:c r="L7620" s="4" t="n">
        <x:v>242.631</x:v>
      </x:c>
      <x:c r="M7620" s="5">
        <x:f>J7620/1.766*100</x:f>
      </x:c>
      <x:c r="N7620" s="6">
        <x:f>M7620*L7620/100</x:f>
      </x:c>
      <x:c r="O7620" s="6">
        <x:f>H7620-N7620</x:f>
      </x:c>
    </x:row>
    <x:row r="7621" spans="1:25">
      <x:c r="A7621" s="0" t="s">
        <x:v>70</x:v>
      </x:c>
      <x:c r="B7621" s="0" t="n">
        <x:v>3846</x:v>
      </x:c>
      <x:c r="C7621" s="0" t="s">
        <x:v>21</x:v>
      </x:c>
      <x:c r="D7621" s="0" t="s">
        <x:v>36</x:v>
      </x:c>
      <x:c r="E7621" s="0" t="s">
        <x:v>37</x:v>
      </x:c>
      <x:c r="F7621" s="0" t="s">
        <x:v>26</x:v>
      </x:c>
      <x:c r="G7621" s="0" t="n">
        <x:v>173</x:v>
      </x:c>
      <x:c r="H7621" s="4" t="n">
        <x:v>72.661</x:v>
      </x:c>
      <x:c r="I7621" s="4" t="n">
        <x:v>173</x:v>
      </x:c>
      <x:c r="J7621" s="4" t="n">
        <x:v>0.42</x:v>
      </x:c>
      <x:c r="K7621" s="4">
        <x:f>I7621*J7621</x:f>
      </x:c>
      <x:c r="L7621" s="4" t="n">
        <x:v>242.631</x:v>
      </x:c>
      <x:c r="M7621" s="5">
        <x:f>J7621/1.766*100</x:f>
      </x:c>
      <x:c r="N7621" s="6">
        <x:f>M7621*L7621/100</x:f>
      </x:c>
      <x:c r="O7621" s="6">
        <x:f>H7621-N7621</x:f>
      </x:c>
    </x:row>
    <x:row r="7622" spans="1:25">
      <x:c r="A7622" s="0" t="s">
        <x:v>70</x:v>
      </x:c>
      <x:c r="B7622" s="0" t="n">
        <x:v>3846</x:v>
      </x:c>
      <x:c r="C7622" s="0" t="s">
        <x:v>21</x:v>
      </x:c>
      <x:c r="D7622" s="0" t="s">
        <x:v>36</x:v>
      </x:c>
      <x:c r="E7622" s="0" t="s">
        <x:v>38</x:v>
      </x:c>
      <x:c r="F7622" s="0" t="s">
        <x:v>26</x:v>
      </x:c>
      <x:c r="G7622" s="0" t="n">
        <x:v>173</x:v>
      </x:c>
      <x:c r="H7622" s="4" t="n">
        <x:v>72.66</x:v>
      </x:c>
      <x:c r="I7622" s="4" t="n">
        <x:v>173</x:v>
      </x:c>
      <x:c r="J7622" s="4" t="n">
        <x:v>0.42</x:v>
      </x:c>
      <x:c r="K7622" s="4">
        <x:f>I7622*J7622</x:f>
      </x:c>
      <x:c r="L7622" s="4" t="n">
        <x:v>242.631</x:v>
      </x:c>
      <x:c r="M7622" s="5">
        <x:f>J7622/1.766*100</x:f>
      </x:c>
      <x:c r="N7622" s="6">
        <x:f>M7622*L7622/100</x:f>
      </x:c>
      <x:c r="O7622" s="6">
        <x:f>H7622-N7622</x:f>
      </x:c>
    </x:row>
    <x:row r="7623" spans="1:25">
      <x:c r="A7623" s="0" t="s">
        <x:v>109</x:v>
      </x:c>
      <x:c r="B7623" s="0" t="n">
        <x:v>3847</x:v>
      </x:c>
      <x:c r="C7623" s="0" t="s">
        <x:v>21</x:v>
      </x:c>
      <x:c r="D7623" s="0" t="s">
        <x:v>22</x:v>
      </x:c>
      <x:c r="E7623" s="0" t="s">
        <x:v>35</x:v>
      </x:c>
      <x:c r="F7623" s="0" t="s">
        <x:v>20</x:v>
      </x:c>
      <x:c r="G7623" s="0" t="n">
        <x:v>173</x:v>
      </x:c>
      <x:c r="H7623" s="4" t="n">
        <x:v>50.4</x:v>
      </x:c>
      <x:c r="I7623" s="4" t="n">
        <x:v>173</x:v>
      </x:c>
      <x:c r="J7623" s="4" t="n">
        <x:v>0.291</x:v>
      </x:c>
      <x:c r="K7623" s="4">
        <x:f>I7623*J7623</x:f>
      </x:c>
      <x:c r="L7623" s="4" t="n">
        <x:v>245.265</x:v>
      </x:c>
      <x:c r="M7623" s="5">
        <x:f>J7623/1.475*100</x:f>
      </x:c>
      <x:c r="N7623" s="6">
        <x:f>M7623*L7623/100</x:f>
      </x:c>
      <x:c r="O7623" s="6">
        <x:f>H7623-N7623</x:f>
      </x:c>
    </x:row>
    <x:row r="7624" spans="1:25">
      <x:c r="A7624" s="0" t="s">
        <x:v>109</x:v>
      </x:c>
      <x:c r="B7624" s="0" t="n">
        <x:v>3847</x:v>
      </x:c>
      <x:c r="C7624" s="0" t="s">
        <x:v>21</x:v>
      </x:c>
      <x:c r="D7624" s="0" t="s">
        <x:v>33</x:v>
      </x:c>
      <x:c r="E7624" s="0" t="s">
        <x:v>34</x:v>
      </x:c>
      <x:c r="F7624" s="0" t="s">
        <x:v>20</x:v>
      </x:c>
      <x:c r="G7624" s="0" t="n">
        <x:v>173</x:v>
      </x:c>
      <x:c r="H7624" s="4" t="n">
        <x:v>46.018</x:v>
      </x:c>
      <x:c r="I7624" s="4" t="n">
        <x:v>173</x:v>
      </x:c>
      <x:c r="J7624" s="4" t="n">
        <x:v>0.266</x:v>
      </x:c>
      <x:c r="K7624" s="4">
        <x:f>I7624*J7624</x:f>
      </x:c>
      <x:c r="L7624" s="4" t="n">
        <x:v>245.265</x:v>
      </x:c>
      <x:c r="M7624" s="5">
        <x:f>J7624/1.475*100</x:f>
      </x:c>
      <x:c r="N7624" s="6">
        <x:f>M7624*L7624/100</x:f>
      </x:c>
      <x:c r="O7624" s="6">
        <x:f>H7624-N7624</x:f>
      </x:c>
    </x:row>
    <x:row r="7625" spans="1:25">
      <x:c r="A7625" s="0" t="s">
        <x:v>109</x:v>
      </x:c>
      <x:c r="B7625" s="0" t="n">
        <x:v>3847</x:v>
      </x:c>
      <x:c r="C7625" s="0" t="s">
        <x:v>21</x:v>
      </x:c>
      <x:c r="D7625" s="0" t="s">
        <x:v>33</x:v>
      </x:c>
      <x:c r="E7625" s="0" t="s">
        <x:v>34</x:v>
      </x:c>
      <x:c r="F7625" s="0" t="s">
        <x:v>26</x:v>
      </x:c>
      <x:c r="G7625" s="0" t="n">
        <x:v>173</x:v>
      </x:c>
      <x:c r="H7625" s="4" t="n">
        <x:v>13.498</x:v>
      </x:c>
      <x:c r="I7625" s="4" t="n">
        <x:v>173</x:v>
      </x:c>
      <x:c r="J7625" s="4" t="n">
        <x:v>0.078</x:v>
      </x:c>
      <x:c r="K7625" s="4">
        <x:f>I7625*J7625</x:f>
      </x:c>
      <x:c r="L7625" s="4" t="n">
        <x:v>245.265</x:v>
      </x:c>
      <x:c r="M7625" s="5">
        <x:f>J7625/1.475*100</x:f>
      </x:c>
      <x:c r="N7625" s="6">
        <x:f>M7625*L7625/100</x:f>
      </x:c>
      <x:c r="O7625" s="6">
        <x:f>H7625-N7625</x:f>
      </x:c>
    </x:row>
    <x:row r="7626" spans="1:25">
      <x:c r="A7626" s="0" t="s">
        <x:v>109</x:v>
      </x:c>
      <x:c r="B7626" s="0" t="n">
        <x:v>3847</x:v>
      </x:c>
      <x:c r="C7626" s="0" t="s">
        <x:v>21</x:v>
      </x:c>
      <x:c r="D7626" s="0" t="s">
        <x:v>36</x:v>
      </x:c>
      <x:c r="E7626" s="0" t="s">
        <x:v>37</x:v>
      </x:c>
      <x:c r="F7626" s="0" t="s">
        <x:v>26</x:v>
      </x:c>
      <x:c r="G7626" s="0" t="n">
        <x:v>173</x:v>
      </x:c>
      <x:c r="H7626" s="4" t="n">
        <x:v>72.661</x:v>
      </x:c>
      <x:c r="I7626" s="4" t="n">
        <x:v>173</x:v>
      </x:c>
      <x:c r="J7626" s="4" t="n">
        <x:v>0.42</x:v>
      </x:c>
      <x:c r="K7626" s="4">
        <x:f>I7626*J7626</x:f>
      </x:c>
      <x:c r="L7626" s="4" t="n">
        <x:v>245.265</x:v>
      </x:c>
      <x:c r="M7626" s="5">
        <x:f>J7626/1.475*100</x:f>
      </x:c>
      <x:c r="N7626" s="6">
        <x:f>M7626*L7626/100</x:f>
      </x:c>
      <x:c r="O7626" s="6">
        <x:f>H7626-N7626</x:f>
      </x:c>
    </x:row>
    <x:row r="7627" spans="1:25">
      <x:c r="A7627" s="0" t="s">
        <x:v>109</x:v>
      </x:c>
      <x:c r="B7627" s="0" t="n">
        <x:v>3847</x:v>
      </x:c>
      <x:c r="C7627" s="0" t="s">
        <x:v>21</x:v>
      </x:c>
      <x:c r="D7627" s="0" t="s">
        <x:v>36</x:v>
      </x:c>
      <x:c r="E7627" s="0" t="s">
        <x:v>38</x:v>
      </x:c>
      <x:c r="F7627" s="0" t="s">
        <x:v>26</x:v>
      </x:c>
      <x:c r="G7627" s="0" t="n">
        <x:v>173</x:v>
      </x:c>
      <x:c r="H7627" s="4" t="n">
        <x:v>72.66</x:v>
      </x:c>
      <x:c r="I7627" s="4" t="n">
        <x:v>173</x:v>
      </x:c>
      <x:c r="J7627" s="4" t="n">
        <x:v>0.42</x:v>
      </x:c>
      <x:c r="K7627" s="4">
        <x:f>I7627*J7627</x:f>
      </x:c>
      <x:c r="L7627" s="4" t="n">
        <x:v>245.265</x:v>
      </x:c>
      <x:c r="M7627" s="5">
        <x:f>J7627/1.475*100</x:f>
      </x:c>
      <x:c r="N7627" s="6">
        <x:f>M7627*L7627/100</x:f>
      </x:c>
      <x:c r="O7627" s="6">
        <x:f>H7627-N7627</x:f>
      </x:c>
    </x:row>
    <x:row r="7628" spans="1:25">
      <x:c r="A7628" s="0" t="s">
        <x:v>80</x:v>
      </x:c>
      <x:c r="B7628" s="0" t="n">
        <x:v>3849</x:v>
      </x:c>
      <x:c r="C7628" s="0" t="s">
        <x:v>21</x:v>
      </x:c>
      <x:c r="D7628" s="0" t="s">
        <x:v>42</x:v>
      </x:c>
      <x:c r="E7628" s="0" t="s">
        <x:v>44</x:v>
      </x:c>
      <x:c r="F7628" s="0" t="s">
        <x:v>20</x:v>
      </x:c>
      <x:c r="G7628" s="0" t="n">
        <x:v>118</x:v>
      </x:c>
      <x:c r="H7628" s="4" t="n">
        <x:v>35.4</x:v>
      </x:c>
      <x:c r="I7628" s="4" t="n">
        <x:v>118</x:v>
      </x:c>
      <x:c r="J7628" s="4" t="n">
        <x:v>0.3</x:v>
      </x:c>
      <x:c r="K7628" s="4">
        <x:f>I7628*J7628</x:f>
      </x:c>
      <x:c r="L7628" s="4" t="n">
        <x:v>298.004</x:v>
      </x:c>
      <x:c r="M7628" s="5">
        <x:f>J7628/3.83*100</x:f>
      </x:c>
      <x:c r="N7628" s="6">
        <x:f>M7628*L7628/100</x:f>
      </x:c>
      <x:c r="O7628" s="6">
        <x:f>H7628-N7628</x:f>
      </x:c>
    </x:row>
    <x:row r="7629" spans="1:25">
      <x:c r="A7629" s="0" t="s">
        <x:v>80</x:v>
      </x:c>
      <x:c r="B7629" s="0" t="n">
        <x:v>3849</x:v>
      </x:c>
      <x:c r="C7629" s="0" t="s">
        <x:v>21</x:v>
      </x:c>
      <x:c r="D7629" s="0" t="s">
        <x:v>42</x:v>
      </x:c>
      <x:c r="E7629" s="0" t="s">
        <x:v>43</x:v>
      </x:c>
      <x:c r="F7629" s="0" t="s">
        <x:v>20</x:v>
      </x:c>
      <x:c r="G7629" s="0" t="n">
        <x:v>118</x:v>
      </x:c>
      <x:c r="H7629" s="4" t="n">
        <x:v>35.4</x:v>
      </x:c>
      <x:c r="I7629" s="4" t="n">
        <x:v>118</x:v>
      </x:c>
      <x:c r="J7629" s="4" t="n">
        <x:v>0.3</x:v>
      </x:c>
      <x:c r="K7629" s="4">
        <x:f>I7629*J7629</x:f>
      </x:c>
      <x:c r="L7629" s="4" t="n">
        <x:v>298.004</x:v>
      </x:c>
      <x:c r="M7629" s="5">
        <x:f>J7629/3.83*100</x:f>
      </x:c>
      <x:c r="N7629" s="6">
        <x:f>M7629*L7629/100</x:f>
      </x:c>
      <x:c r="O7629" s="6">
        <x:f>H7629-N7629</x:f>
      </x:c>
    </x:row>
    <x:row r="7630" spans="1:25">
      <x:c r="A7630" s="0" t="s">
        <x:v>80</x:v>
      </x:c>
      <x:c r="B7630" s="0" t="n">
        <x:v>3849</x:v>
      </x:c>
      <x:c r="C7630" s="0" t="s">
        <x:v>21</x:v>
      </x:c>
      <x:c r="D7630" s="0" t="s">
        <x:v>33</x:v>
      </x:c>
      <x:c r="E7630" s="0" t="s">
        <x:v>45</x:v>
      </x:c>
      <x:c r="F7630" s="0" t="s">
        <x:v>26</x:v>
      </x:c>
      <x:c r="G7630" s="0" t="n">
        <x:v>118</x:v>
      </x:c>
      <x:c r="H7630" s="4" t="n">
        <x:v>174.64</x:v>
      </x:c>
      <x:c r="I7630" s="4" t="n">
        <x:v>118</x:v>
      </x:c>
      <x:c r="J7630" s="4" t="n">
        <x:v>1.48</x:v>
      </x:c>
      <x:c r="K7630" s="4">
        <x:f>I7630*J7630</x:f>
      </x:c>
      <x:c r="L7630" s="4" t="n">
        <x:v>298.004</x:v>
      </x:c>
      <x:c r="M7630" s="5">
        <x:f>J7630/3.83*100</x:f>
      </x:c>
      <x:c r="N7630" s="6">
        <x:f>M7630*L7630/100</x:f>
      </x:c>
      <x:c r="O7630" s="6">
        <x:f>H7630-N7630</x:f>
      </x:c>
    </x:row>
    <x:row r="7631" spans="1:25">
      <x:c r="A7631" s="0" t="s">
        <x:v>80</x:v>
      </x:c>
      <x:c r="B7631" s="0" t="n">
        <x:v>3849</x:v>
      </x:c>
      <x:c r="C7631" s="0" t="s">
        <x:v>21</x:v>
      </x:c>
      <x:c r="D7631" s="0" t="s">
        <x:v>150</x:v>
      </x:c>
      <x:c r="E7631" s="0" t="s">
        <x:v>46</x:v>
      </x:c>
      <x:c r="F7631" s="0" t="s">
        <x:v>26</x:v>
      </x:c>
      <x:c r="G7631" s="0" t="n">
        <x:v>118</x:v>
      </x:c>
      <x:c r="H7631" s="4" t="n">
        <x:v>206.502</x:v>
      </x:c>
      <x:c r="I7631" s="4" t="n">
        <x:v>118</x:v>
      </x:c>
      <x:c r="J7631" s="4" t="n">
        <x:v>1.75</x:v>
      </x:c>
      <x:c r="K7631" s="4">
        <x:f>I7631*J7631</x:f>
      </x:c>
      <x:c r="L7631" s="4" t="n">
        <x:v>298.004</x:v>
      </x:c>
      <x:c r="M7631" s="5">
        <x:f>J7631/3.83*100</x:f>
      </x:c>
      <x:c r="N7631" s="6">
        <x:f>M7631*L7631/100</x:f>
      </x:c>
      <x:c r="O7631" s="6">
        <x:f>H7631-N7631</x:f>
      </x:c>
    </x:row>
    <x:row r="7632" spans="1:25">
      <x:c r="A7632" s="0" t="s">
        <x:v>161</x:v>
      </x:c>
      <x:c r="B7632" s="0" t="n">
        <x:v>3850</x:v>
      </x:c>
      <x:c r="C7632" s="0" t="s">
        <x:v>21</x:v>
      </x:c>
      <x:c r="D7632" s="0" t="s">
        <x:v>42</x:v>
      </x:c>
      <x:c r="E7632" s="0" t="s">
        <x:v>43</x:v>
      </x:c>
      <x:c r="F7632" s="0" t="s">
        <x:v>20</x:v>
      </x:c>
      <x:c r="G7632" s="0" t="n">
        <x:v>118</x:v>
      </x:c>
      <x:c r="H7632" s="4" t="n">
        <x:v>35.4</x:v>
      </x:c>
      <x:c r="I7632" s="4" t="n">
        <x:v>118</x:v>
      </x:c>
      <x:c r="J7632" s="4" t="n">
        <x:v>0.3</x:v>
      </x:c>
      <x:c r="K7632" s="4">
        <x:f>I7632*J7632</x:f>
      </x:c>
      <x:c r="L7632" s="4" t="n">
        <x:v>298.206</x:v>
      </x:c>
      <x:c r="M7632" s="5">
        <x:f>J7632/3.83*100</x:f>
      </x:c>
      <x:c r="N7632" s="6">
        <x:f>M7632*L7632/100</x:f>
      </x:c>
      <x:c r="O7632" s="6">
        <x:f>H7632-N7632</x:f>
      </x:c>
    </x:row>
    <x:row r="7633" spans="1:25">
      <x:c r="A7633" s="0" t="s">
        <x:v>161</x:v>
      </x:c>
      <x:c r="B7633" s="0" t="n">
        <x:v>3850</x:v>
      </x:c>
      <x:c r="C7633" s="0" t="s">
        <x:v>21</x:v>
      </x:c>
      <x:c r="D7633" s="0" t="s">
        <x:v>42</x:v>
      </x:c>
      <x:c r="E7633" s="0" t="s">
        <x:v>44</x:v>
      </x:c>
      <x:c r="F7633" s="0" t="s">
        <x:v>20</x:v>
      </x:c>
      <x:c r="G7633" s="0" t="n">
        <x:v>118</x:v>
      </x:c>
      <x:c r="H7633" s="4" t="n">
        <x:v>35.4</x:v>
      </x:c>
      <x:c r="I7633" s="4" t="n">
        <x:v>118</x:v>
      </x:c>
      <x:c r="J7633" s="4" t="n">
        <x:v>0.3</x:v>
      </x:c>
      <x:c r="K7633" s="4">
        <x:f>I7633*J7633</x:f>
      </x:c>
      <x:c r="L7633" s="4" t="n">
        <x:v>298.206</x:v>
      </x:c>
      <x:c r="M7633" s="5">
        <x:f>J7633/3.83*100</x:f>
      </x:c>
      <x:c r="N7633" s="6">
        <x:f>M7633*L7633/100</x:f>
      </x:c>
      <x:c r="O7633" s="6">
        <x:f>H7633-N7633</x:f>
      </x:c>
    </x:row>
    <x:row r="7634" spans="1:25">
      <x:c r="A7634" s="0" t="s">
        <x:v>161</x:v>
      </x:c>
      <x:c r="B7634" s="0" t="n">
        <x:v>3850</x:v>
      </x:c>
      <x:c r="C7634" s="0" t="s">
        <x:v>21</x:v>
      </x:c>
      <x:c r="D7634" s="0" t="s">
        <x:v>33</x:v>
      </x:c>
      <x:c r="E7634" s="0" t="s">
        <x:v>45</x:v>
      </x:c>
      <x:c r="F7634" s="0" t="s">
        <x:v>26</x:v>
      </x:c>
      <x:c r="G7634" s="0" t="n">
        <x:v>118</x:v>
      </x:c>
      <x:c r="H7634" s="4" t="n">
        <x:v>174.64</x:v>
      </x:c>
      <x:c r="I7634" s="4" t="n">
        <x:v>118</x:v>
      </x:c>
      <x:c r="J7634" s="4" t="n">
        <x:v>1.48</x:v>
      </x:c>
      <x:c r="K7634" s="4">
        <x:f>I7634*J7634</x:f>
      </x:c>
      <x:c r="L7634" s="4" t="n">
        <x:v>298.206</x:v>
      </x:c>
      <x:c r="M7634" s="5">
        <x:f>J7634/3.83*100</x:f>
      </x:c>
      <x:c r="N7634" s="6">
        <x:f>M7634*L7634/100</x:f>
      </x:c>
      <x:c r="O7634" s="6">
        <x:f>H7634-N7634</x:f>
      </x:c>
    </x:row>
    <x:row r="7635" spans="1:25">
      <x:c r="A7635" s="0" t="s">
        <x:v>161</x:v>
      </x:c>
      <x:c r="B7635" s="0" t="n">
        <x:v>3850</x:v>
      </x:c>
      <x:c r="C7635" s="0" t="s">
        <x:v>21</x:v>
      </x:c>
      <x:c r="D7635" s="0" t="s">
        <x:v>150</x:v>
      </x:c>
      <x:c r="E7635" s="0" t="s">
        <x:v>46</x:v>
      </x:c>
      <x:c r="F7635" s="0" t="s">
        <x:v>26</x:v>
      </x:c>
      <x:c r="G7635" s="0" t="n">
        <x:v>118</x:v>
      </x:c>
      <x:c r="H7635" s="4" t="n">
        <x:v>206.5</x:v>
      </x:c>
      <x:c r="I7635" s="4" t="n">
        <x:v>118</x:v>
      </x:c>
      <x:c r="J7635" s="4" t="n">
        <x:v>1.75</x:v>
      </x:c>
      <x:c r="K7635" s="4">
        <x:f>I7635*J7635</x:f>
      </x:c>
      <x:c r="L7635" s="4" t="n">
        <x:v>298.206</x:v>
      </x:c>
      <x:c r="M7635" s="5">
        <x:f>J7635/3.83*100</x:f>
      </x:c>
      <x:c r="N7635" s="6">
        <x:f>M7635*L7635/100</x:f>
      </x:c>
      <x:c r="O7635" s="6">
        <x:f>H7635-N7635</x:f>
      </x:c>
    </x:row>
    <x:row r="7636" spans="1:25">
      <x:c r="A7636" s="0" t="s">
        <x:v>85</x:v>
      </x:c>
      <x:c r="B7636" s="0" t="n">
        <x:v>3851</x:v>
      </x:c>
      <x:c r="C7636" s="0" t="s">
        <x:v>21</x:v>
      </x:c>
      <x:c r="D7636" s="0" t="s">
        <x:v>22</x:v>
      </x:c>
      <x:c r="E7636" s="0" t="s">
        <x:v>23</x:v>
      </x:c>
      <x:c r="F7636" s="0" t="s">
        <x:v>20</x:v>
      </x:c>
      <x:c r="G7636" s="0" t="n">
        <x:v>25</x:v>
      </x:c>
      <x:c r="H7636" s="4" t="n">
        <x:v>8.525</x:v>
      </x:c>
      <x:c r="I7636" s="4" t="n">
        <x:v>25</x:v>
      </x:c>
      <x:c r="J7636" s="4" t="n">
        <x:v>0.341</x:v>
      </x:c>
      <x:c r="K7636" s="4">
        <x:f>I7636*J7636</x:f>
      </x:c>
      <x:c r="L7636" s="4" t="n">
        <x:v>53.275</x:v>
      </x:c>
      <x:c r="M7636" s="5">
        <x:f>J7636/2.353*100</x:f>
      </x:c>
      <x:c r="N7636" s="6">
        <x:f>M7636*L7636/100</x:f>
      </x:c>
      <x:c r="O7636" s="6">
        <x:f>H7636-N7636</x:f>
      </x:c>
    </x:row>
    <x:row r="7637" spans="1:25">
      <x:c r="A7637" s="0" t="s">
        <x:v>85</x:v>
      </x:c>
      <x:c r="B7637" s="0" t="n">
        <x:v>3851</x:v>
      </x:c>
      <x:c r="C7637" s="0" t="s">
        <x:v>21</x:v>
      </x:c>
      <x:c r="D7637" s="0" t="s">
        <x:v>22</x:v>
      </x:c>
      <x:c r="E7637" s="0" t="s">
        <x:v>23</x:v>
      </x:c>
      <x:c r="F7637" s="0" t="s">
        <x:v>20</x:v>
      </x:c>
      <x:c r="G7637" s="0" t="n">
        <x:v>25</x:v>
      </x:c>
      <x:c r="H7637" s="4" t="n">
        <x:v>5.8</x:v>
      </x:c>
      <x:c r="I7637" s="4" t="n">
        <x:v>25</x:v>
      </x:c>
      <x:c r="J7637" s="4" t="n">
        <x:v>0.232</x:v>
      </x:c>
      <x:c r="K7637" s="4">
        <x:f>I7637*J7637</x:f>
      </x:c>
      <x:c r="L7637" s="4" t="n">
        <x:v>53.275</x:v>
      </x:c>
      <x:c r="M7637" s="5">
        <x:f>J7637/2.353*100</x:f>
      </x:c>
      <x:c r="N7637" s="6">
        <x:f>M7637*L7637/100</x:f>
      </x:c>
      <x:c r="O7637" s="6">
        <x:f>H7637-N7637</x:f>
      </x:c>
    </x:row>
    <x:row r="7638" spans="1:25">
      <x:c r="A7638" s="0" t="s">
        <x:v>85</x:v>
      </x:c>
      <x:c r="B7638" s="0" t="n">
        <x:v>3851</x:v>
      </x:c>
      <x:c r="C7638" s="0" t="s">
        <x:v>21</x:v>
      </x:c>
      <x:c r="D7638" s="0" t="s">
        <x:v>28</x:v>
      </x:c>
      <x:c r="E7638" s="0" t="s">
        <x:v>19</x:v>
      </x:c>
      <x:c r="F7638" s="0" t="s">
        <x:v>26</x:v>
      </x:c>
      <x:c r="G7638" s="0" t="n">
        <x:v>25</x:v>
      </x:c>
      <x:c r="H7638" s="4" t="n">
        <x:v>6.5</x:v>
      </x:c>
      <x:c r="I7638" s="4" t="n">
        <x:v>25</x:v>
      </x:c>
      <x:c r="J7638" s="4" t="n">
        <x:v>0.26</x:v>
      </x:c>
      <x:c r="K7638" s="4">
        <x:f>I7638*J7638</x:f>
      </x:c>
      <x:c r="L7638" s="4" t="n">
        <x:v>53.275</x:v>
      </x:c>
      <x:c r="M7638" s="5">
        <x:f>J7638/2.353*100</x:f>
      </x:c>
      <x:c r="N7638" s="6">
        <x:f>M7638*L7638/100</x:f>
      </x:c>
      <x:c r="O7638" s="6">
        <x:f>H7638-N7638</x:f>
      </x:c>
    </x:row>
    <x:row r="7639" spans="1:25">
      <x:c r="A7639" s="0" t="s">
        <x:v>85</x:v>
      </x:c>
      <x:c r="B7639" s="0" t="n">
        <x:v>3851</x:v>
      </x:c>
      <x:c r="C7639" s="0" t="s">
        <x:v>21</x:v>
      </x:c>
      <x:c r="D7639" s="0" t="s">
        <x:v>28</x:v>
      </x:c>
      <x:c r="E7639" s="0" t="s">
        <x:v>23</x:v>
      </x:c>
      <x:c r="F7639" s="0" t="s">
        <x:v>26</x:v>
      </x:c>
      <x:c r="G7639" s="0" t="n">
        <x:v>25</x:v>
      </x:c>
      <x:c r="H7639" s="4" t="n">
        <x:v>38</x:v>
      </x:c>
      <x:c r="I7639" s="4" t="n">
        <x:v>25</x:v>
      </x:c>
      <x:c r="J7639" s="4" t="n">
        <x:v>1.52</x:v>
      </x:c>
      <x:c r="K7639" s="4">
        <x:f>I7639*J7639</x:f>
      </x:c>
      <x:c r="L7639" s="4" t="n">
        <x:v>53.275</x:v>
      </x:c>
      <x:c r="M7639" s="5">
        <x:f>J7639/2.353*100</x:f>
      </x:c>
      <x:c r="N7639" s="6">
        <x:f>M7639*L7639/100</x:f>
      </x:c>
      <x:c r="O7639" s="6">
        <x:f>H7639-N7639</x:f>
      </x:c>
    </x:row>
    <x:row r="7640" spans="1:25">
      <x:c r="A7640" s="0" t="s">
        <x:v>67</x:v>
      </x:c>
      <x:c r="B7640" s="0" t="n">
        <x:v>3852</x:v>
      </x:c>
      <x:c r="C7640" s="0" t="s">
        <x:v>21</x:v>
      </x:c>
      <x:c r="D7640" s="0" t="s">
        <x:v>22</x:v>
      </x:c>
      <x:c r="E7640" s="0" t="s">
        <x:v>23</x:v>
      </x:c>
      <x:c r="F7640" s="0" t="s">
        <x:v>20</x:v>
      </x:c>
      <x:c r="G7640" s="0" t="n">
        <x:v>140</x:v>
      </x:c>
      <x:c r="H7640" s="4" t="n">
        <x:v>43.384</x:v>
      </x:c>
      <x:c r="I7640" s="4" t="n">
        <x:v>140</x:v>
      </x:c>
      <x:c r="J7640" s="4" t="n">
        <x:v>0.31</x:v>
      </x:c>
      <x:c r="K7640" s="4">
        <x:f>I7640*J7640</x:f>
      </x:c>
      <x:c r="L7640" s="4" t="n">
        <x:v>310.904</x:v>
      </x:c>
      <x:c r="M7640" s="5">
        <x:f>J7640/2.741*100</x:f>
      </x:c>
      <x:c r="N7640" s="6">
        <x:f>M7640*L7640/100</x:f>
      </x:c>
      <x:c r="O7640" s="6">
        <x:f>H7640-N7640</x:f>
      </x:c>
    </x:row>
    <x:row r="7641" spans="1:25">
      <x:c r="A7641" s="0" t="s">
        <x:v>67</x:v>
      </x:c>
      <x:c r="B7641" s="0" t="n">
        <x:v>3852</x:v>
      </x:c>
      <x:c r="C7641" s="0" t="s">
        <x:v>21</x:v>
      </x:c>
      <x:c r="D7641" s="0" t="s">
        <x:v>22</x:v>
      </x:c>
      <x:c r="E7641" s="0" t="s">
        <x:v>23</x:v>
      </x:c>
      <x:c r="F7641" s="0" t="s">
        <x:v>20</x:v>
      </x:c>
      <x:c r="G7641" s="0" t="n">
        <x:v>140</x:v>
      </x:c>
      <x:c r="H7641" s="4" t="n">
        <x:v>47.74</x:v>
      </x:c>
      <x:c r="I7641" s="4" t="n">
        <x:v>140</x:v>
      </x:c>
      <x:c r="J7641" s="4" t="n">
        <x:v>0.341</x:v>
      </x:c>
      <x:c r="K7641" s="4">
        <x:f>I7641*J7641</x:f>
      </x:c>
      <x:c r="L7641" s="4" t="n">
        <x:v>310.904</x:v>
      </x:c>
      <x:c r="M7641" s="5">
        <x:f>J7641/2.741*100</x:f>
      </x:c>
      <x:c r="N7641" s="6">
        <x:f>M7641*L7641/100</x:f>
      </x:c>
      <x:c r="O7641" s="6">
        <x:f>H7641-N7641</x:f>
      </x:c>
    </x:row>
    <x:row r="7642" spans="1:25">
      <x:c r="A7642" s="0" t="s">
        <x:v>67</x:v>
      </x:c>
      <x:c r="B7642" s="0" t="n">
        <x:v>3852</x:v>
      </x:c>
      <x:c r="C7642" s="0" t="s">
        <x:v>21</x:v>
      </x:c>
      <x:c r="D7642" s="0" t="s">
        <x:v>22</x:v>
      </x:c>
      <x:c r="E7642" s="0" t="s">
        <x:v>23</x:v>
      </x:c>
      <x:c r="F7642" s="0" t="s">
        <x:v>20</x:v>
      </x:c>
      <x:c r="G7642" s="0" t="n">
        <x:v>140</x:v>
      </x:c>
      <x:c r="H7642" s="4" t="n">
        <x:v>43.384</x:v>
      </x:c>
      <x:c r="I7642" s="4" t="n">
        <x:v>140</x:v>
      </x:c>
      <x:c r="J7642" s="4" t="n">
        <x:v>0.31</x:v>
      </x:c>
      <x:c r="K7642" s="4">
        <x:f>I7642*J7642</x:f>
      </x:c>
      <x:c r="L7642" s="4" t="n">
        <x:v>310.904</x:v>
      </x:c>
      <x:c r="M7642" s="5">
        <x:f>J7642/2.741*100</x:f>
      </x:c>
      <x:c r="N7642" s="6">
        <x:f>M7642*L7642/100</x:f>
      </x:c>
      <x:c r="O7642" s="6">
        <x:f>H7642-N7642</x:f>
      </x:c>
    </x:row>
    <x:row r="7643" spans="1:25">
      <x:c r="A7643" s="0" t="s">
        <x:v>67</x:v>
      </x:c>
      <x:c r="B7643" s="0" t="n">
        <x:v>3852</x:v>
      </x:c>
      <x:c r="C7643" s="0" t="s">
        <x:v>21</x:v>
      </x:c>
      <x:c r="D7643" s="0" t="s">
        <x:v>28</x:v>
      </x:c>
      <x:c r="E7643" s="0" t="s">
        <x:v>19</x:v>
      </x:c>
      <x:c r="F7643" s="0" t="s">
        <x:v>26</x:v>
      </x:c>
      <x:c r="G7643" s="0" t="n">
        <x:v>140</x:v>
      </x:c>
      <x:c r="H7643" s="4" t="n">
        <x:v>36.406</x:v>
      </x:c>
      <x:c r="I7643" s="4" t="n">
        <x:v>140</x:v>
      </x:c>
      <x:c r="J7643" s="4" t="n">
        <x:v>0.26</x:v>
      </x:c>
      <x:c r="K7643" s="4">
        <x:f>I7643*J7643</x:f>
      </x:c>
      <x:c r="L7643" s="4" t="n">
        <x:v>310.904</x:v>
      </x:c>
      <x:c r="M7643" s="5">
        <x:f>J7643/2.741*100</x:f>
      </x:c>
      <x:c r="N7643" s="6">
        <x:f>M7643*L7643/100</x:f>
      </x:c>
      <x:c r="O7643" s="6">
        <x:f>H7643-N7643</x:f>
      </x:c>
    </x:row>
    <x:row r="7644" spans="1:25">
      <x:c r="A7644" s="0" t="s">
        <x:v>67</x:v>
      </x:c>
      <x:c r="B7644" s="0" t="n">
        <x:v>3852</x:v>
      </x:c>
      <x:c r="C7644" s="0" t="s">
        <x:v>21</x:v>
      </x:c>
      <x:c r="D7644" s="0" t="s">
        <x:v>28</x:v>
      </x:c>
      <x:c r="E7644" s="0" t="s">
        <x:v>23</x:v>
      </x:c>
      <x:c r="F7644" s="0" t="s">
        <x:v>26</x:v>
      </x:c>
      <x:c r="G7644" s="0" t="n">
        <x:v>140</x:v>
      </x:c>
      <x:c r="H7644" s="4" t="n">
        <x:v>212.799</x:v>
      </x:c>
      <x:c r="I7644" s="4" t="n">
        <x:v>140</x:v>
      </x:c>
      <x:c r="J7644" s="4" t="n">
        <x:v>1.52</x:v>
      </x:c>
      <x:c r="K7644" s="4">
        <x:f>I7644*J7644</x:f>
      </x:c>
      <x:c r="L7644" s="4" t="n">
        <x:v>310.904</x:v>
      </x:c>
      <x:c r="M7644" s="5">
        <x:f>J7644/2.741*100</x:f>
      </x:c>
      <x:c r="N7644" s="6">
        <x:f>M7644*L7644/100</x:f>
      </x:c>
      <x:c r="O7644" s="6">
        <x:f>H7644-N7644</x:f>
      </x:c>
    </x:row>
    <x:row r="7645" spans="1:25">
      <x:c r="A7645" s="0" t="s">
        <x:v>68</x:v>
      </x:c>
      <x:c r="B7645" s="0" t="n">
        <x:v>3853</x:v>
      </x:c>
      <x:c r="C7645" s="0" t="s">
        <x:v>21</x:v>
      </x:c>
      <x:c r="D7645" s="0" t="s">
        <x:v>22</x:v>
      </x:c>
      <x:c r="E7645" s="0" t="s">
        <x:v>23</x:v>
      </x:c>
      <x:c r="F7645" s="0" t="s">
        <x:v>20</x:v>
      </x:c>
      <x:c r="G7645" s="0" t="n">
        <x:v>135</x:v>
      </x:c>
      <x:c r="H7645" s="4" t="n">
        <x:v>43.384</x:v>
      </x:c>
      <x:c r="I7645" s="4" t="n">
        <x:v>135</x:v>
      </x:c>
      <x:c r="J7645" s="4" t="n">
        <x:v>0.321</x:v>
      </x:c>
      <x:c r="K7645" s="4">
        <x:f>I7645*J7645</x:f>
      </x:c>
      <x:c r="L7645" s="4" t="n">
        <x:v>311.499</x:v>
      </x:c>
      <x:c r="M7645" s="5">
        <x:f>J7645/2.776*100</x:f>
      </x:c>
      <x:c r="N7645" s="6">
        <x:f>M7645*L7645/100</x:f>
      </x:c>
      <x:c r="O7645" s="6">
        <x:f>H7645-N7645</x:f>
      </x:c>
    </x:row>
    <x:row r="7646" spans="1:25">
      <x:c r="A7646" s="0" t="s">
        <x:v>68</x:v>
      </x:c>
      <x:c r="B7646" s="0" t="n">
        <x:v>3853</x:v>
      </x:c>
      <x:c r="C7646" s="0" t="s">
        <x:v>21</x:v>
      </x:c>
      <x:c r="D7646" s="0" t="s">
        <x:v>22</x:v>
      </x:c>
      <x:c r="E7646" s="0" t="s">
        <x:v>23</x:v>
      </x:c>
      <x:c r="F7646" s="0" t="s">
        <x:v>20</x:v>
      </x:c>
      <x:c r="G7646" s="0" t="n">
        <x:v>135</x:v>
      </x:c>
      <x:c r="H7646" s="4" t="n">
        <x:v>43.384</x:v>
      </x:c>
      <x:c r="I7646" s="4" t="n">
        <x:v>135</x:v>
      </x:c>
      <x:c r="J7646" s="4" t="n">
        <x:v>0.321</x:v>
      </x:c>
      <x:c r="K7646" s="4">
        <x:f>I7646*J7646</x:f>
      </x:c>
      <x:c r="L7646" s="4" t="n">
        <x:v>311.499</x:v>
      </x:c>
      <x:c r="M7646" s="5">
        <x:f>J7646/2.776*100</x:f>
      </x:c>
      <x:c r="N7646" s="6">
        <x:f>M7646*L7646/100</x:f>
      </x:c>
      <x:c r="O7646" s="6">
        <x:f>H7646-N7646</x:f>
      </x:c>
    </x:row>
    <x:row r="7647" spans="1:25">
      <x:c r="A7647" s="0" t="s">
        <x:v>68</x:v>
      </x:c>
      <x:c r="B7647" s="0" t="n">
        <x:v>3853</x:v>
      </x:c>
      <x:c r="C7647" s="0" t="s">
        <x:v>21</x:v>
      </x:c>
      <x:c r="D7647" s="0" t="s">
        <x:v>22</x:v>
      </x:c>
      <x:c r="E7647" s="0" t="s">
        <x:v>23</x:v>
      </x:c>
      <x:c r="F7647" s="0" t="s">
        <x:v>20</x:v>
      </x:c>
      <x:c r="G7647" s="0" t="n">
        <x:v>135</x:v>
      </x:c>
      <x:c r="H7647" s="4" t="n">
        <x:v>47.74</x:v>
      </x:c>
      <x:c r="I7647" s="4" t="n">
        <x:v>135</x:v>
      </x:c>
      <x:c r="J7647" s="4" t="n">
        <x:v>0.354</x:v>
      </x:c>
      <x:c r="K7647" s="4">
        <x:f>I7647*J7647</x:f>
      </x:c>
      <x:c r="L7647" s="4" t="n">
        <x:v>311.499</x:v>
      </x:c>
      <x:c r="M7647" s="5">
        <x:f>J7647/2.776*100</x:f>
      </x:c>
      <x:c r="N7647" s="6">
        <x:f>M7647*L7647/100</x:f>
      </x:c>
      <x:c r="O7647" s="6">
        <x:f>H7647-N7647</x:f>
      </x:c>
    </x:row>
    <x:row r="7648" spans="1:25">
      <x:c r="A7648" s="0" t="s">
        <x:v>68</x:v>
      </x:c>
      <x:c r="B7648" s="0" t="n">
        <x:v>3853</x:v>
      </x:c>
      <x:c r="C7648" s="0" t="s">
        <x:v>21</x:v>
      </x:c>
      <x:c r="D7648" s="0" t="s">
        <x:v>28</x:v>
      </x:c>
      <x:c r="E7648" s="0" t="s">
        <x:v>19</x:v>
      </x:c>
      <x:c r="F7648" s="0" t="s">
        <x:v>26</x:v>
      </x:c>
      <x:c r="G7648" s="0" t="n">
        <x:v>135</x:v>
      </x:c>
      <x:c r="H7648" s="4" t="n">
        <x:v>39.003</x:v>
      </x:c>
      <x:c r="I7648" s="4" t="n">
        <x:v>135</x:v>
      </x:c>
      <x:c r="J7648" s="4" t="n">
        <x:v>0.26</x:v>
      </x:c>
      <x:c r="K7648" s="4">
        <x:f>I7648*J7648</x:f>
      </x:c>
      <x:c r="L7648" s="4" t="n">
        <x:v>311.499</x:v>
      </x:c>
      <x:c r="M7648" s="5">
        <x:f>J7648/2.776*100</x:f>
      </x:c>
      <x:c r="N7648" s="6">
        <x:f>M7648*L7648/100</x:f>
      </x:c>
      <x:c r="O7648" s="6">
        <x:f>H7648-N7648</x:f>
      </x:c>
    </x:row>
    <x:row r="7649" spans="1:25">
      <x:c r="A7649" s="0" t="s">
        <x:v>68</x:v>
      </x:c>
      <x:c r="B7649" s="0" t="n">
        <x:v>3853</x:v>
      </x:c>
      <x:c r="C7649" s="0" t="s">
        <x:v>21</x:v>
      </x:c>
      <x:c r="D7649" s="0" t="s">
        <x:v>28</x:v>
      </x:c>
      <x:c r="E7649" s="0" t="s">
        <x:v>23</x:v>
      </x:c>
      <x:c r="F7649" s="0" t="s">
        <x:v>26</x:v>
      </x:c>
      <x:c r="G7649" s="0" t="n">
        <x:v>135</x:v>
      </x:c>
      <x:c r="H7649" s="4" t="n">
        <x:v>228</x:v>
      </x:c>
      <x:c r="I7649" s="4" t="n">
        <x:v>135</x:v>
      </x:c>
      <x:c r="J7649" s="4" t="n">
        <x:v>1.52</x:v>
      </x:c>
      <x:c r="K7649" s="4">
        <x:f>I7649*J7649</x:f>
      </x:c>
      <x:c r="L7649" s="4" t="n">
        <x:v>311.499</x:v>
      </x:c>
      <x:c r="M7649" s="5">
        <x:f>J7649/2.776*100</x:f>
      </x:c>
      <x:c r="N7649" s="6">
        <x:f>M7649*L7649/100</x:f>
      </x:c>
      <x:c r="O7649" s="6">
        <x:f>H7649-N7649</x:f>
      </x:c>
    </x:row>
    <x:row r="7650" spans="1:25">
      <x:c r="A7650" s="0" t="s">
        <x:v>126</x:v>
      </x:c>
      <x:c r="B7650" s="0" t="n">
        <x:v>3854</x:v>
      </x:c>
      <x:c r="C7650" s="0" t="s">
        <x:v>21</x:v>
      </x:c>
      <x:c r="D7650" s="0" t="s">
        <x:v>22</x:v>
      </x:c>
      <x:c r="E7650" s="0" t="s">
        <x:v>23</x:v>
      </x:c>
      <x:c r="F7650" s="0" t="s">
        <x:v>20</x:v>
      </x:c>
      <x:c r="G7650" s="0" t="n">
        <x:v>134</x:v>
      </x:c>
      <x:c r="H7650" s="4" t="n">
        <x:v>43.384</x:v>
      </x:c>
      <x:c r="I7650" s="4" t="n">
        <x:v>134</x:v>
      </x:c>
      <x:c r="J7650" s="4" t="n">
        <x:v>0.324</x:v>
      </x:c>
      <x:c r="K7650" s="4">
        <x:f>I7650*J7650</x:f>
      </x:c>
      <x:c r="L7650" s="4" t="n">
        <x:v>301.492</x:v>
      </x:c>
      <x:c r="M7650" s="5">
        <x:f>J7650/3.432*100</x:f>
      </x:c>
      <x:c r="N7650" s="6">
        <x:f>M7650*L7650/100</x:f>
      </x:c>
      <x:c r="O7650" s="6">
        <x:f>H7650-N7650</x:f>
      </x:c>
    </x:row>
    <x:row r="7651" spans="1:25">
      <x:c r="A7651" s="0" t="s">
        <x:v>126</x:v>
      </x:c>
      <x:c r="B7651" s="0" t="n">
        <x:v>3854</x:v>
      </x:c>
      <x:c r="C7651" s="0" t="s">
        <x:v>21</x:v>
      </x:c>
      <x:c r="D7651" s="0" t="s">
        <x:v>22</x:v>
      </x:c>
      <x:c r="E7651" s="0" t="s">
        <x:v>23</x:v>
      </x:c>
      <x:c r="F7651" s="0" t="s">
        <x:v>20</x:v>
      </x:c>
      <x:c r="G7651" s="0" t="n">
        <x:v>134</x:v>
      </x:c>
      <x:c r="H7651" s="4" t="n">
        <x:v>43.384</x:v>
      </x:c>
      <x:c r="I7651" s="4" t="n">
        <x:v>134</x:v>
      </x:c>
      <x:c r="J7651" s="4" t="n">
        <x:v>0.324</x:v>
      </x:c>
      <x:c r="K7651" s="4">
        <x:f>I7651*J7651</x:f>
      </x:c>
      <x:c r="L7651" s="4" t="n">
        <x:v>301.492</x:v>
      </x:c>
      <x:c r="M7651" s="5">
        <x:f>J7651/3.432*100</x:f>
      </x:c>
      <x:c r="N7651" s="6">
        <x:f>M7651*L7651/100</x:f>
      </x:c>
      <x:c r="O7651" s="6">
        <x:f>H7651-N7651</x:f>
      </x:c>
    </x:row>
    <x:row r="7652" spans="1:25">
      <x:c r="A7652" s="0" t="s">
        <x:v>126</x:v>
      </x:c>
      <x:c r="B7652" s="0" t="n">
        <x:v>3854</x:v>
      </x:c>
      <x:c r="C7652" s="0" t="s">
        <x:v>21</x:v>
      </x:c>
      <x:c r="D7652" s="0" t="s">
        <x:v>22</x:v>
      </x:c>
      <x:c r="E7652" s="0" t="s">
        <x:v>23</x:v>
      </x:c>
      <x:c r="F7652" s="0" t="s">
        <x:v>20</x:v>
      </x:c>
      <x:c r="G7652" s="0" t="n">
        <x:v>134</x:v>
      </x:c>
      <x:c r="H7652" s="4" t="n">
        <x:v>47.74</x:v>
      </x:c>
      <x:c r="I7652" s="4" t="n">
        <x:v>134</x:v>
      </x:c>
      <x:c r="J7652" s="4" t="n">
        <x:v>0.356</x:v>
      </x:c>
      <x:c r="K7652" s="4">
        <x:f>I7652*J7652</x:f>
      </x:c>
      <x:c r="L7652" s="4" t="n">
        <x:v>301.492</x:v>
      </x:c>
      <x:c r="M7652" s="5">
        <x:f>J7652/3.432*100</x:f>
      </x:c>
      <x:c r="N7652" s="6">
        <x:f>M7652*L7652/100</x:f>
      </x:c>
      <x:c r="O7652" s="6">
        <x:f>H7652-N7652</x:f>
      </x:c>
    </x:row>
    <x:row r="7653" spans="1:25">
      <x:c r="A7653" s="0" t="s">
        <x:v>126</x:v>
      </x:c>
      <x:c r="B7653" s="0" t="n">
        <x:v>3854</x:v>
      </x:c>
      <x:c r="C7653" s="0" t="s">
        <x:v>21</x:v>
      </x:c>
      <x:c r="D7653" s="0" t="s">
        <x:v>22</x:v>
      </x:c>
      <x:c r="E7653" s="0" t="s">
        <x:v>23</x:v>
      </x:c>
      <x:c r="F7653" s="0" t="s">
        <x:v>20</x:v>
      </x:c>
      <x:c r="G7653" s="0" t="n">
        <x:v>134</x:v>
      </x:c>
      <x:c r="H7653" s="4" t="n">
        <x:v>43.384</x:v>
      </x:c>
      <x:c r="I7653" s="4" t="n">
        <x:v>134</x:v>
      </x:c>
      <x:c r="J7653" s="4" t="n">
        <x:v>0.324</x:v>
      </x:c>
      <x:c r="K7653" s="4">
        <x:f>I7653*J7653</x:f>
      </x:c>
      <x:c r="L7653" s="4" t="n">
        <x:v>301.492</x:v>
      </x:c>
      <x:c r="M7653" s="5">
        <x:f>J7653/3.432*100</x:f>
      </x:c>
      <x:c r="N7653" s="6">
        <x:f>M7653*L7653/100</x:f>
      </x:c>
      <x:c r="O7653" s="6">
        <x:f>H7653-N7653</x:f>
      </x:c>
    </x:row>
    <x:row r="7654" spans="1:25">
      <x:c r="A7654" s="0" t="s">
        <x:v>126</x:v>
      </x:c>
      <x:c r="B7654" s="0" t="n">
        <x:v>3854</x:v>
      </x:c>
      <x:c r="C7654" s="0" t="s">
        <x:v>21</x:v>
      </x:c>
      <x:c r="D7654" s="0" t="s">
        <x:v>22</x:v>
      </x:c>
      <x:c r="E7654" s="0" t="s">
        <x:v>23</x:v>
      </x:c>
      <x:c r="F7654" s="0" t="s">
        <x:v>20</x:v>
      </x:c>
      <x:c r="G7654" s="0" t="n">
        <x:v>134</x:v>
      </x:c>
      <x:c r="H7654" s="4" t="n">
        <x:v>43.384</x:v>
      </x:c>
      <x:c r="I7654" s="4" t="n">
        <x:v>134</x:v>
      </x:c>
      <x:c r="J7654" s="4" t="n">
        <x:v>0.324</x:v>
      </x:c>
      <x:c r="K7654" s="4">
        <x:f>I7654*J7654</x:f>
      </x:c>
      <x:c r="L7654" s="4" t="n">
        <x:v>301.492</x:v>
      </x:c>
      <x:c r="M7654" s="5">
        <x:f>J7654/3.432*100</x:f>
      </x:c>
      <x:c r="N7654" s="6">
        <x:f>M7654*L7654/100</x:f>
      </x:c>
      <x:c r="O7654" s="6">
        <x:f>H7654-N7654</x:f>
      </x:c>
    </x:row>
    <x:row r="7655" spans="1:25">
      <x:c r="A7655" s="0" t="s">
        <x:v>126</x:v>
      </x:c>
      <x:c r="B7655" s="0" t="n">
        <x:v>3854</x:v>
      </x:c>
      <x:c r="C7655" s="0" t="s">
        <x:v>21</x:v>
      </x:c>
      <x:c r="D7655" s="0" t="s">
        <x:v>28</x:v>
      </x:c>
      <x:c r="E7655" s="0" t="s">
        <x:v>19</x:v>
      </x:c>
      <x:c r="F7655" s="0" t="s">
        <x:v>26</x:v>
      </x:c>
      <x:c r="G7655" s="0" t="n">
        <x:v>134</x:v>
      </x:c>
      <x:c r="H7655" s="4" t="n">
        <x:v>39.005</x:v>
      </x:c>
      <x:c r="I7655" s="4" t="n">
        <x:v>134</x:v>
      </x:c>
      <x:c r="J7655" s="4" t="n">
        <x:v>0.26</x:v>
      </x:c>
      <x:c r="K7655" s="4">
        <x:f>I7655*J7655</x:f>
      </x:c>
      <x:c r="L7655" s="4" t="n">
        <x:v>301.492</x:v>
      </x:c>
      <x:c r="M7655" s="5">
        <x:f>J7655/3.432*100</x:f>
      </x:c>
      <x:c r="N7655" s="6">
        <x:f>M7655*L7655/100</x:f>
      </x:c>
      <x:c r="O7655" s="6">
        <x:f>H7655-N7655</x:f>
      </x:c>
    </x:row>
    <x:row r="7656" spans="1:25">
      <x:c r="A7656" s="0" t="s">
        <x:v>126</x:v>
      </x:c>
      <x:c r="B7656" s="0" t="n">
        <x:v>3854</x:v>
      </x:c>
      <x:c r="C7656" s="0" t="s">
        <x:v>21</x:v>
      </x:c>
      <x:c r="D7656" s="0" t="s">
        <x:v>28</x:v>
      </x:c>
      <x:c r="E7656" s="0" t="s">
        <x:v>23</x:v>
      </x:c>
      <x:c r="F7656" s="0" t="s">
        <x:v>26</x:v>
      </x:c>
      <x:c r="G7656" s="0" t="n">
        <x:v>134</x:v>
      </x:c>
      <x:c r="H7656" s="4" t="n">
        <x:v>228.043</x:v>
      </x:c>
      <x:c r="I7656" s="4" t="n">
        <x:v>134</x:v>
      </x:c>
      <x:c r="J7656" s="4" t="n">
        <x:v>1.52</x:v>
      </x:c>
      <x:c r="K7656" s="4">
        <x:f>I7656*J7656</x:f>
      </x:c>
      <x:c r="L7656" s="4" t="n">
        <x:v>301.492</x:v>
      </x:c>
      <x:c r="M7656" s="5">
        <x:f>J7656/3.432*100</x:f>
      </x:c>
      <x:c r="N7656" s="6">
        <x:f>M7656*L7656/100</x:f>
      </x:c>
      <x:c r="O7656" s="6">
        <x:f>H7656-N7656</x:f>
      </x:c>
    </x:row>
    <x:row r="7657" spans="1:25">
      <x:c r="A7657" s="0" t="s">
        <x:v>141</x:v>
      </x:c>
      <x:c r="B7657" s="0" t="n">
        <x:v>3855</x:v>
      </x:c>
      <x:c r="C7657" s="0" t="s">
        <x:v>21</x:v>
      </x:c>
      <x:c r="D7657" s="0" t="s">
        <x:v>22</x:v>
      </x:c>
      <x:c r="E7657" s="0" t="s">
        <x:v>23</x:v>
      </x:c>
      <x:c r="F7657" s="0" t="s">
        <x:v>20</x:v>
      </x:c>
      <x:c r="G7657" s="0" t="n">
        <x:v>150</x:v>
      </x:c>
      <x:c r="H7657" s="4" t="n">
        <x:v>51.15</x:v>
      </x:c>
      <x:c r="I7657" s="4" t="n">
        <x:v>150</x:v>
      </x:c>
      <x:c r="J7657" s="4" t="n">
        <x:v>0.341</x:v>
      </x:c>
      <x:c r="K7657" s="4">
        <x:f>I7657*J7657</x:f>
      </x:c>
      <x:c r="L7657" s="4" t="n">
        <x:v>325.097</x:v>
      </x:c>
      <x:c r="M7657" s="5">
        <x:f>J7657/2.988*100</x:f>
      </x:c>
      <x:c r="N7657" s="6">
        <x:f>M7657*L7657/100</x:f>
      </x:c>
      <x:c r="O7657" s="6">
        <x:f>H7657-N7657</x:f>
      </x:c>
    </x:row>
    <x:row r="7658" spans="1:25">
      <x:c r="A7658" s="0" t="s">
        <x:v>141</x:v>
      </x:c>
      <x:c r="B7658" s="0" t="n">
        <x:v>3855</x:v>
      </x:c>
      <x:c r="C7658" s="0" t="s">
        <x:v>21</x:v>
      </x:c>
      <x:c r="D7658" s="0" t="s">
        <x:v>22</x:v>
      </x:c>
      <x:c r="E7658" s="0" t="s">
        <x:v>23</x:v>
      </x:c>
      <x:c r="F7658" s="0" t="s">
        <x:v>20</x:v>
      </x:c>
      <x:c r="G7658" s="0" t="n">
        <x:v>150</x:v>
      </x:c>
      <x:c r="H7658" s="4" t="n">
        <x:v>43.384</x:v>
      </x:c>
      <x:c r="I7658" s="4" t="n">
        <x:v>150</x:v>
      </x:c>
      <x:c r="J7658" s="4" t="n">
        <x:v>0.289</x:v>
      </x:c>
      <x:c r="K7658" s="4">
        <x:f>I7658*J7658</x:f>
      </x:c>
      <x:c r="L7658" s="4" t="n">
        <x:v>325.097</x:v>
      </x:c>
      <x:c r="M7658" s="5">
        <x:f>J7658/2.988*100</x:f>
      </x:c>
      <x:c r="N7658" s="6">
        <x:f>M7658*L7658/100</x:f>
      </x:c>
      <x:c r="O7658" s="6">
        <x:f>H7658-N7658</x:f>
      </x:c>
    </x:row>
    <x:row r="7659" spans="1:25">
      <x:c r="A7659" s="0" t="s">
        <x:v>141</x:v>
      </x:c>
      <x:c r="B7659" s="0" t="n">
        <x:v>3855</x:v>
      </x:c>
      <x:c r="C7659" s="0" t="s">
        <x:v>21</x:v>
      </x:c>
      <x:c r="D7659" s="0" t="s">
        <x:v>22</x:v>
      </x:c>
      <x:c r="E7659" s="0" t="s">
        <x:v>23</x:v>
      </x:c>
      <x:c r="F7659" s="0" t="s">
        <x:v>20</x:v>
      </x:c>
      <x:c r="G7659" s="0" t="n">
        <x:v>150</x:v>
      </x:c>
      <x:c r="H7659" s="4" t="n">
        <x:v>43.384</x:v>
      </x:c>
      <x:c r="I7659" s="4" t="n">
        <x:v>150</x:v>
      </x:c>
      <x:c r="J7659" s="4" t="n">
        <x:v>0.289</x:v>
      </x:c>
      <x:c r="K7659" s="4">
        <x:f>I7659*J7659</x:f>
      </x:c>
      <x:c r="L7659" s="4" t="n">
        <x:v>325.097</x:v>
      </x:c>
      <x:c r="M7659" s="5">
        <x:f>J7659/2.988*100</x:f>
      </x:c>
      <x:c r="N7659" s="6">
        <x:f>M7659*L7659/100</x:f>
      </x:c>
      <x:c r="O7659" s="6">
        <x:f>H7659-N7659</x:f>
      </x:c>
    </x:row>
    <x:row r="7660" spans="1:25">
      <x:c r="A7660" s="0" t="s">
        <x:v>141</x:v>
      </x:c>
      <x:c r="B7660" s="0" t="n">
        <x:v>3855</x:v>
      </x:c>
      <x:c r="C7660" s="0" t="s">
        <x:v>21</x:v>
      </x:c>
      <x:c r="D7660" s="0" t="s">
        <x:v>22</x:v>
      </x:c>
      <x:c r="E7660" s="0" t="s">
        <x:v>23</x:v>
      </x:c>
      <x:c r="F7660" s="0" t="s">
        <x:v>20</x:v>
      </x:c>
      <x:c r="G7660" s="0" t="n">
        <x:v>150</x:v>
      </x:c>
      <x:c r="H7660" s="4" t="n">
        <x:v>43.384</x:v>
      </x:c>
      <x:c r="I7660" s="4" t="n">
        <x:v>150</x:v>
      </x:c>
      <x:c r="J7660" s="4" t="n">
        <x:v>0.289</x:v>
      </x:c>
      <x:c r="K7660" s="4">
        <x:f>I7660*J7660</x:f>
      </x:c>
      <x:c r="L7660" s="4" t="n">
        <x:v>325.097</x:v>
      </x:c>
      <x:c r="M7660" s="5">
        <x:f>J7660/2.988*100</x:f>
      </x:c>
      <x:c r="N7660" s="6">
        <x:f>M7660*L7660/100</x:f>
      </x:c>
      <x:c r="O7660" s="6">
        <x:f>H7660-N7660</x:f>
      </x:c>
    </x:row>
    <x:row r="7661" spans="1:25">
      <x:c r="A7661" s="0" t="s">
        <x:v>141</x:v>
      </x:c>
      <x:c r="B7661" s="0" t="n">
        <x:v>3855</x:v>
      </x:c>
      <x:c r="C7661" s="0" t="s">
        <x:v>21</x:v>
      </x:c>
      <x:c r="D7661" s="0" t="s">
        <x:v>28</x:v>
      </x:c>
      <x:c r="E7661" s="0" t="s">
        <x:v>19</x:v>
      </x:c>
      <x:c r="F7661" s="0" t="s">
        <x:v>26</x:v>
      </x:c>
      <x:c r="G7661" s="0" t="n">
        <x:v>150</x:v>
      </x:c>
      <x:c r="H7661" s="4" t="n">
        <x:v>39.008</x:v>
      </x:c>
      <x:c r="I7661" s="4" t="n">
        <x:v>150</x:v>
      </x:c>
      <x:c r="J7661" s="4" t="n">
        <x:v>0.26</x:v>
      </x:c>
      <x:c r="K7661" s="4">
        <x:f>I7661*J7661</x:f>
      </x:c>
      <x:c r="L7661" s="4" t="n">
        <x:v>325.097</x:v>
      </x:c>
      <x:c r="M7661" s="5">
        <x:f>J7661/2.988*100</x:f>
      </x:c>
      <x:c r="N7661" s="6">
        <x:f>M7661*L7661/100</x:f>
      </x:c>
      <x:c r="O7661" s="6">
        <x:f>H7661-N7661</x:f>
      </x:c>
    </x:row>
    <x:row r="7662" spans="1:25">
      <x:c r="A7662" s="0" t="s">
        <x:v>141</x:v>
      </x:c>
      <x:c r="B7662" s="0" t="n">
        <x:v>3855</x:v>
      </x:c>
      <x:c r="C7662" s="0" t="s">
        <x:v>21</x:v>
      </x:c>
      <x:c r="D7662" s="0" t="s">
        <x:v>28</x:v>
      </x:c>
      <x:c r="E7662" s="0" t="s">
        <x:v>23</x:v>
      </x:c>
      <x:c r="F7662" s="0" t="s">
        <x:v>26</x:v>
      </x:c>
      <x:c r="G7662" s="0" t="n">
        <x:v>150</x:v>
      </x:c>
      <x:c r="H7662" s="4" t="n">
        <x:v>227.999</x:v>
      </x:c>
      <x:c r="I7662" s="4" t="n">
        <x:v>150</x:v>
      </x:c>
      <x:c r="J7662" s="4" t="n">
        <x:v>1.52</x:v>
      </x:c>
      <x:c r="K7662" s="4">
        <x:f>I7662*J7662</x:f>
      </x:c>
      <x:c r="L7662" s="4" t="n">
        <x:v>325.097</x:v>
      </x:c>
      <x:c r="M7662" s="5">
        <x:f>J7662/2.988*100</x:f>
      </x:c>
      <x:c r="N7662" s="6">
        <x:f>M7662*L7662/100</x:f>
      </x:c>
      <x:c r="O7662" s="6">
        <x:f>H7662-N7662</x:f>
      </x:c>
    </x:row>
    <x:row r="7663" spans="1:25">
      <x:c r="A7663" s="0" t="s">
        <x:v>110</x:v>
      </x:c>
      <x:c r="B7663" s="0" t="n">
        <x:v>3861</x:v>
      </x:c>
      <x:c r="C7663" s="0" t="s">
        <x:v>21</x:v>
      </x:c>
      <x:c r="D7663" s="0" t="s">
        <x:v>22</x:v>
      </x:c>
      <x:c r="E7663" s="0" t="s">
        <x:v>23</x:v>
      </x:c>
      <x:c r="F7663" s="0" t="s">
        <x:v>20</x:v>
      </x:c>
      <x:c r="G7663" s="0" t="n">
        <x:v>140</x:v>
      </x:c>
      <x:c r="H7663" s="4" t="n">
        <x:v>43.384</x:v>
      </x:c>
      <x:c r="I7663" s="4" t="n">
        <x:v>140</x:v>
      </x:c>
      <x:c r="J7663" s="4" t="n">
        <x:v>0.31</x:v>
      </x:c>
      <x:c r="K7663" s="4">
        <x:f>I7663*J7663</x:f>
      </x:c>
      <x:c r="L7663" s="4" t="n">
        <x:v>295.483</x:v>
      </x:c>
      <x:c r="M7663" s="5">
        <x:f>J7663/3.051*100</x:f>
      </x:c>
      <x:c r="N7663" s="6">
        <x:f>M7663*L7663/100</x:f>
      </x:c>
      <x:c r="O7663" s="6">
        <x:f>H7663-N7663</x:f>
      </x:c>
    </x:row>
    <x:row r="7664" spans="1:25">
      <x:c r="A7664" s="0" t="s">
        <x:v>110</x:v>
      </x:c>
      <x:c r="B7664" s="0" t="n">
        <x:v>3861</x:v>
      </x:c>
      <x:c r="C7664" s="0" t="s">
        <x:v>21</x:v>
      </x:c>
      <x:c r="D7664" s="0" t="s">
        <x:v>22</x:v>
      </x:c>
      <x:c r="E7664" s="0" t="s">
        <x:v>23</x:v>
      </x:c>
      <x:c r="F7664" s="0" t="s">
        <x:v>20</x:v>
      </x:c>
      <x:c r="G7664" s="0" t="n">
        <x:v>140</x:v>
      </x:c>
      <x:c r="H7664" s="4" t="n">
        <x:v>43.384</x:v>
      </x:c>
      <x:c r="I7664" s="4" t="n">
        <x:v>140</x:v>
      </x:c>
      <x:c r="J7664" s="4" t="n">
        <x:v>0.31</x:v>
      </x:c>
      <x:c r="K7664" s="4">
        <x:f>I7664*J7664</x:f>
      </x:c>
      <x:c r="L7664" s="4" t="n">
        <x:v>295.483</x:v>
      </x:c>
      <x:c r="M7664" s="5">
        <x:f>J7664/3.051*100</x:f>
      </x:c>
      <x:c r="N7664" s="6">
        <x:f>M7664*L7664/100</x:f>
      </x:c>
      <x:c r="O7664" s="6">
        <x:f>H7664-N7664</x:f>
      </x:c>
    </x:row>
    <x:row r="7665" spans="1:25">
      <x:c r="A7665" s="0" t="s">
        <x:v>110</x:v>
      </x:c>
      <x:c r="B7665" s="0" t="n">
        <x:v>3861</x:v>
      </x:c>
      <x:c r="C7665" s="0" t="s">
        <x:v>21</x:v>
      </x:c>
      <x:c r="D7665" s="0" t="s">
        <x:v>22</x:v>
      </x:c>
      <x:c r="E7665" s="0" t="s">
        <x:v>23</x:v>
      </x:c>
      <x:c r="F7665" s="0" t="s">
        <x:v>20</x:v>
      </x:c>
      <x:c r="G7665" s="0" t="n">
        <x:v>140</x:v>
      </x:c>
      <x:c r="H7665" s="4" t="n">
        <x:v>47.74</x:v>
      </x:c>
      <x:c r="I7665" s="4" t="n">
        <x:v>140</x:v>
      </x:c>
      <x:c r="J7665" s="4" t="n">
        <x:v>0.341</x:v>
      </x:c>
      <x:c r="K7665" s="4">
        <x:f>I7665*J7665</x:f>
      </x:c>
      <x:c r="L7665" s="4" t="n">
        <x:v>295.483</x:v>
      </x:c>
      <x:c r="M7665" s="5">
        <x:f>J7665/3.051*100</x:f>
      </x:c>
      <x:c r="N7665" s="6">
        <x:f>M7665*L7665/100</x:f>
      </x:c>
      <x:c r="O7665" s="6">
        <x:f>H7665-N7665</x:f>
      </x:c>
    </x:row>
    <x:row r="7666" spans="1:25">
      <x:c r="A7666" s="0" t="s">
        <x:v>110</x:v>
      </x:c>
      <x:c r="B7666" s="0" t="n">
        <x:v>3861</x:v>
      </x:c>
      <x:c r="C7666" s="0" t="s">
        <x:v>21</x:v>
      </x:c>
      <x:c r="D7666" s="0" t="s">
        <x:v>22</x:v>
      </x:c>
      <x:c r="E7666" s="0" t="s">
        <x:v>23</x:v>
      </x:c>
      <x:c r="F7666" s="0" t="s">
        <x:v>20</x:v>
      </x:c>
      <x:c r="G7666" s="0" t="n">
        <x:v>140</x:v>
      </x:c>
      <x:c r="H7666" s="4" t="n">
        <x:v>43.384</x:v>
      </x:c>
      <x:c r="I7666" s="4" t="n">
        <x:v>140</x:v>
      </x:c>
      <x:c r="J7666" s="4" t="n">
        <x:v>0.31</x:v>
      </x:c>
      <x:c r="K7666" s="4">
        <x:f>I7666*J7666</x:f>
      </x:c>
      <x:c r="L7666" s="4" t="n">
        <x:v>295.483</x:v>
      </x:c>
      <x:c r="M7666" s="5">
        <x:f>J7666/3.051*100</x:f>
      </x:c>
      <x:c r="N7666" s="6">
        <x:f>M7666*L7666/100</x:f>
      </x:c>
      <x:c r="O7666" s="6">
        <x:f>H7666-N7666</x:f>
      </x:c>
    </x:row>
    <x:row r="7667" spans="1:25">
      <x:c r="A7667" s="0" t="s">
        <x:v>110</x:v>
      </x:c>
      <x:c r="B7667" s="0" t="n">
        <x:v>3861</x:v>
      </x:c>
      <x:c r="C7667" s="0" t="s">
        <x:v>21</x:v>
      </x:c>
      <x:c r="D7667" s="0" t="s">
        <x:v>28</x:v>
      </x:c>
      <x:c r="E7667" s="0" t="s">
        <x:v>19</x:v>
      </x:c>
      <x:c r="F7667" s="0" t="s">
        <x:v>26</x:v>
      </x:c>
      <x:c r="G7667" s="0" t="n">
        <x:v>140</x:v>
      </x:c>
      <x:c r="H7667" s="4" t="n">
        <x:v>36.403</x:v>
      </x:c>
      <x:c r="I7667" s="4" t="n">
        <x:v>140</x:v>
      </x:c>
      <x:c r="J7667" s="4" t="n">
        <x:v>0.26</x:v>
      </x:c>
      <x:c r="K7667" s="4">
        <x:f>I7667*J7667</x:f>
      </x:c>
      <x:c r="L7667" s="4" t="n">
        <x:v>295.483</x:v>
      </x:c>
      <x:c r="M7667" s="5">
        <x:f>J7667/3.051*100</x:f>
      </x:c>
      <x:c r="N7667" s="6">
        <x:f>M7667*L7667/100</x:f>
      </x:c>
      <x:c r="O7667" s="6">
        <x:f>H7667-N7667</x:f>
      </x:c>
    </x:row>
    <x:row r="7668" spans="1:25">
      <x:c r="A7668" s="0" t="s">
        <x:v>110</x:v>
      </x:c>
      <x:c r="B7668" s="0" t="n">
        <x:v>3861</x:v>
      </x:c>
      <x:c r="C7668" s="0" t="s">
        <x:v>21</x:v>
      </x:c>
      <x:c r="D7668" s="0" t="s">
        <x:v>28</x:v>
      </x:c>
      <x:c r="E7668" s="0" t="s">
        <x:v>23</x:v>
      </x:c>
      <x:c r="F7668" s="0" t="s">
        <x:v>26</x:v>
      </x:c>
      <x:c r="G7668" s="0" t="n">
        <x:v>140</x:v>
      </x:c>
      <x:c r="H7668" s="4" t="n">
        <x:v>212.799</x:v>
      </x:c>
      <x:c r="I7668" s="4" t="n">
        <x:v>140</x:v>
      </x:c>
      <x:c r="J7668" s="4" t="n">
        <x:v>1.52</x:v>
      </x:c>
      <x:c r="K7668" s="4">
        <x:f>I7668*J7668</x:f>
      </x:c>
      <x:c r="L7668" s="4" t="n">
        <x:v>295.483</x:v>
      </x:c>
      <x:c r="M7668" s="5">
        <x:f>J7668/3.051*100</x:f>
      </x:c>
      <x:c r="N7668" s="6">
        <x:f>M7668*L7668/100</x:f>
      </x:c>
      <x:c r="O7668" s="6">
        <x:f>H7668-N7668</x:f>
      </x:c>
    </x:row>
    <x:row r="7669" spans="1:25">
      <x:c r="A7669" s="0" t="s">
        <x:v>93</x:v>
      </x:c>
      <x:c r="B7669" s="0" t="n">
        <x:v>3862</x:v>
      </x:c>
      <x:c r="C7669" s="0" t="s">
        <x:v>21</x:v>
      </x:c>
      <x:c r="D7669" s="0" t="s">
        <x:v>22</x:v>
      </x:c>
      <x:c r="E7669" s="0" t="s">
        <x:v>23</x:v>
      </x:c>
      <x:c r="F7669" s="0" t="s">
        <x:v>20</x:v>
      </x:c>
      <x:c r="G7669" s="0" t="n">
        <x:v>140</x:v>
      </x:c>
      <x:c r="H7669" s="4" t="n">
        <x:v>43.384</x:v>
      </x:c>
      <x:c r="I7669" s="4" t="n">
        <x:v>140</x:v>
      </x:c>
      <x:c r="J7669" s="4" t="n">
        <x:v>0.31</x:v>
      </x:c>
      <x:c r="K7669" s="4">
        <x:f>I7669*J7669</x:f>
      </x:c>
      <x:c r="L7669" s="4" t="n">
        <x:v>322.998</x:v>
      </x:c>
      <x:c r="M7669" s="5">
        <x:f>J7669/3.051*100</x:f>
      </x:c>
      <x:c r="N7669" s="6">
        <x:f>M7669*L7669/100</x:f>
      </x:c>
      <x:c r="O7669" s="6">
        <x:f>H7669-N7669</x:f>
      </x:c>
    </x:row>
    <x:row r="7670" spans="1:25">
      <x:c r="A7670" s="0" t="s">
        <x:v>93</x:v>
      </x:c>
      <x:c r="B7670" s="0" t="n">
        <x:v>3862</x:v>
      </x:c>
      <x:c r="C7670" s="0" t="s">
        <x:v>21</x:v>
      </x:c>
      <x:c r="D7670" s="0" t="s">
        <x:v>22</x:v>
      </x:c>
      <x:c r="E7670" s="0" t="s">
        <x:v>23</x:v>
      </x:c>
      <x:c r="F7670" s="0" t="s">
        <x:v>20</x:v>
      </x:c>
      <x:c r="G7670" s="0" t="n">
        <x:v>140</x:v>
      </x:c>
      <x:c r="H7670" s="4" t="n">
        <x:v>43.384</x:v>
      </x:c>
      <x:c r="I7670" s="4" t="n">
        <x:v>140</x:v>
      </x:c>
      <x:c r="J7670" s="4" t="n">
        <x:v>0.31</x:v>
      </x:c>
      <x:c r="K7670" s="4">
        <x:f>I7670*J7670</x:f>
      </x:c>
      <x:c r="L7670" s="4" t="n">
        <x:v>322.998</x:v>
      </x:c>
      <x:c r="M7670" s="5">
        <x:f>J7670/3.051*100</x:f>
      </x:c>
      <x:c r="N7670" s="6">
        <x:f>M7670*L7670/100</x:f>
      </x:c>
      <x:c r="O7670" s="6">
        <x:f>H7670-N7670</x:f>
      </x:c>
    </x:row>
    <x:row r="7671" spans="1:25">
      <x:c r="A7671" s="0" t="s">
        <x:v>93</x:v>
      </x:c>
      <x:c r="B7671" s="0" t="n">
        <x:v>3862</x:v>
      </x:c>
      <x:c r="C7671" s="0" t="s">
        <x:v>21</x:v>
      </x:c>
      <x:c r="D7671" s="0" t="s">
        <x:v>22</x:v>
      </x:c>
      <x:c r="E7671" s="0" t="s">
        <x:v>23</x:v>
      </x:c>
      <x:c r="F7671" s="0" t="s">
        <x:v>20</x:v>
      </x:c>
      <x:c r="G7671" s="0" t="n">
        <x:v>140</x:v>
      </x:c>
      <x:c r="H7671" s="4" t="n">
        <x:v>47.74</x:v>
      </x:c>
      <x:c r="I7671" s="4" t="n">
        <x:v>140</x:v>
      </x:c>
      <x:c r="J7671" s="4" t="n">
        <x:v>0.341</x:v>
      </x:c>
      <x:c r="K7671" s="4">
        <x:f>I7671*J7671</x:f>
      </x:c>
      <x:c r="L7671" s="4" t="n">
        <x:v>322.998</x:v>
      </x:c>
      <x:c r="M7671" s="5">
        <x:f>J7671/3.051*100</x:f>
      </x:c>
      <x:c r="N7671" s="6">
        <x:f>M7671*L7671/100</x:f>
      </x:c>
      <x:c r="O7671" s="6">
        <x:f>H7671-N7671</x:f>
      </x:c>
    </x:row>
    <x:row r="7672" spans="1:25">
      <x:c r="A7672" s="0" t="s">
        <x:v>93</x:v>
      </x:c>
      <x:c r="B7672" s="0" t="n">
        <x:v>3862</x:v>
      </x:c>
      <x:c r="C7672" s="0" t="s">
        <x:v>21</x:v>
      </x:c>
      <x:c r="D7672" s="0" t="s">
        <x:v>22</x:v>
      </x:c>
      <x:c r="E7672" s="0" t="s">
        <x:v>23</x:v>
      </x:c>
      <x:c r="F7672" s="0" t="s">
        <x:v>20</x:v>
      </x:c>
      <x:c r="G7672" s="0" t="n">
        <x:v>140</x:v>
      </x:c>
      <x:c r="H7672" s="4" t="n">
        <x:v>43.384</x:v>
      </x:c>
      <x:c r="I7672" s="4" t="n">
        <x:v>140</x:v>
      </x:c>
      <x:c r="J7672" s="4" t="n">
        <x:v>0.31</x:v>
      </x:c>
      <x:c r="K7672" s="4">
        <x:f>I7672*J7672</x:f>
      </x:c>
      <x:c r="L7672" s="4" t="n">
        <x:v>322.998</x:v>
      </x:c>
      <x:c r="M7672" s="5">
        <x:f>J7672/3.051*100</x:f>
      </x:c>
      <x:c r="N7672" s="6">
        <x:f>M7672*L7672/100</x:f>
      </x:c>
      <x:c r="O7672" s="6">
        <x:f>H7672-N7672</x:f>
      </x:c>
    </x:row>
    <x:row r="7673" spans="1:25">
      <x:c r="A7673" s="0" t="s">
        <x:v>93</x:v>
      </x:c>
      <x:c r="B7673" s="0" t="n">
        <x:v>3862</x:v>
      </x:c>
      <x:c r="C7673" s="0" t="s">
        <x:v>21</x:v>
      </x:c>
      <x:c r="D7673" s="0" t="s">
        <x:v>28</x:v>
      </x:c>
      <x:c r="E7673" s="0" t="s">
        <x:v>19</x:v>
      </x:c>
      <x:c r="F7673" s="0" t="s">
        <x:v>26</x:v>
      </x:c>
      <x:c r="G7673" s="0" t="n">
        <x:v>140</x:v>
      </x:c>
      <x:c r="H7673" s="4" t="n">
        <x:v>36.405</x:v>
      </x:c>
      <x:c r="I7673" s="4" t="n">
        <x:v>140</x:v>
      </x:c>
      <x:c r="J7673" s="4" t="n">
        <x:v>0.26</x:v>
      </x:c>
      <x:c r="K7673" s="4">
        <x:f>I7673*J7673</x:f>
      </x:c>
      <x:c r="L7673" s="4" t="n">
        <x:v>322.998</x:v>
      </x:c>
      <x:c r="M7673" s="5">
        <x:f>J7673/3.051*100</x:f>
      </x:c>
      <x:c r="N7673" s="6">
        <x:f>M7673*L7673/100</x:f>
      </x:c>
      <x:c r="O7673" s="6">
        <x:f>H7673-N7673</x:f>
      </x:c>
    </x:row>
    <x:row r="7674" spans="1:25">
      <x:c r="A7674" s="0" t="s">
        <x:v>93</x:v>
      </x:c>
      <x:c r="B7674" s="0" t="n">
        <x:v>3862</x:v>
      </x:c>
      <x:c r="C7674" s="0" t="s">
        <x:v>21</x:v>
      </x:c>
      <x:c r="D7674" s="0" t="s">
        <x:v>28</x:v>
      </x:c>
      <x:c r="E7674" s="0" t="s">
        <x:v>23</x:v>
      </x:c>
      <x:c r="F7674" s="0" t="s">
        <x:v>26</x:v>
      </x:c>
      <x:c r="G7674" s="0" t="n">
        <x:v>140</x:v>
      </x:c>
      <x:c r="H7674" s="4" t="n">
        <x:v>212.797</x:v>
      </x:c>
      <x:c r="I7674" s="4" t="n">
        <x:v>140</x:v>
      </x:c>
      <x:c r="J7674" s="4" t="n">
        <x:v>1.52</x:v>
      </x:c>
      <x:c r="K7674" s="4">
        <x:f>I7674*J7674</x:f>
      </x:c>
      <x:c r="L7674" s="4" t="n">
        <x:v>322.998</x:v>
      </x:c>
      <x:c r="M7674" s="5">
        <x:f>J7674/3.051*100</x:f>
      </x:c>
      <x:c r="N7674" s="6">
        <x:f>M7674*L7674/100</x:f>
      </x:c>
      <x:c r="O7674" s="6">
        <x:f>H7674-N7674</x:f>
      </x:c>
    </x:row>
    <x:row r="7675" spans="1:25">
      <x:c r="A7675" s="0" t="s">
        <x:v>41</x:v>
      </x:c>
      <x:c r="B7675" s="0" t="n">
        <x:v>3863</x:v>
      </x:c>
      <x:c r="C7675" s="0" t="s">
        <x:v>21</x:v>
      </x:c>
      <x:c r="D7675" s="0" t="s">
        <x:v>42</x:v>
      </x:c>
      <x:c r="E7675" s="0" t="s">
        <x:v>43</x:v>
      </x:c>
      <x:c r="F7675" s="0" t="s">
        <x:v>20</x:v>
      </x:c>
      <x:c r="G7675" s="0" t="n">
        <x:v>100</x:v>
      </x:c>
      <x:c r="H7675" s="4" t="n">
        <x:v>30</x:v>
      </x:c>
      <x:c r="I7675" s="4" t="n">
        <x:v>100</x:v>
      </x:c>
      <x:c r="J7675" s="4" t="n">
        <x:v>0.3</x:v>
      </x:c>
      <x:c r="K7675" s="4">
        <x:f>I7675*J7675</x:f>
      </x:c>
      <x:c r="L7675" s="4" t="n">
        <x:v>351.193</x:v>
      </x:c>
      <x:c r="M7675" s="5">
        <x:f>J7675/3.83*100</x:f>
      </x:c>
      <x:c r="N7675" s="6">
        <x:f>M7675*L7675/100</x:f>
      </x:c>
      <x:c r="O7675" s="6">
        <x:f>H7675-N7675</x:f>
      </x:c>
    </x:row>
    <x:row r="7676" spans="1:25">
      <x:c r="A7676" s="0" t="s">
        <x:v>41</x:v>
      </x:c>
      <x:c r="B7676" s="0" t="n">
        <x:v>3863</x:v>
      </x:c>
      <x:c r="C7676" s="0" t="s">
        <x:v>21</x:v>
      </x:c>
      <x:c r="D7676" s="0" t="s">
        <x:v>42</x:v>
      </x:c>
      <x:c r="E7676" s="0" t="s">
        <x:v>44</x:v>
      </x:c>
      <x:c r="F7676" s="0" t="s">
        <x:v>20</x:v>
      </x:c>
      <x:c r="G7676" s="0" t="n">
        <x:v>100</x:v>
      </x:c>
      <x:c r="H7676" s="4" t="n">
        <x:v>30</x:v>
      </x:c>
      <x:c r="I7676" s="4" t="n">
        <x:v>100</x:v>
      </x:c>
      <x:c r="J7676" s="4" t="n">
        <x:v>0.3</x:v>
      </x:c>
      <x:c r="K7676" s="4">
        <x:f>I7676*J7676</x:f>
      </x:c>
      <x:c r="L7676" s="4" t="n">
        <x:v>351.193</x:v>
      </x:c>
      <x:c r="M7676" s="5">
        <x:f>J7676/3.83*100</x:f>
      </x:c>
      <x:c r="N7676" s="6">
        <x:f>M7676*L7676/100</x:f>
      </x:c>
      <x:c r="O7676" s="6">
        <x:f>H7676-N7676</x:f>
      </x:c>
    </x:row>
    <x:row r="7677" spans="1:25">
      <x:c r="A7677" s="0" t="s">
        <x:v>41</x:v>
      </x:c>
      <x:c r="B7677" s="0" t="n">
        <x:v>3863</x:v>
      </x:c>
      <x:c r="C7677" s="0" t="s">
        <x:v>21</x:v>
      </x:c>
      <x:c r="D7677" s="0" t="s">
        <x:v>33</x:v>
      </x:c>
      <x:c r="E7677" s="0" t="s">
        <x:v>45</x:v>
      </x:c>
      <x:c r="F7677" s="0" t="s">
        <x:v>26</x:v>
      </x:c>
      <x:c r="G7677" s="0" t="n">
        <x:v>100</x:v>
      </x:c>
      <x:c r="H7677" s="4" t="n">
        <x:v>148.002</x:v>
      </x:c>
      <x:c r="I7677" s="4" t="n">
        <x:v>100</x:v>
      </x:c>
      <x:c r="J7677" s="4" t="n">
        <x:v>1.48</x:v>
      </x:c>
      <x:c r="K7677" s="4">
        <x:f>I7677*J7677</x:f>
      </x:c>
      <x:c r="L7677" s="4" t="n">
        <x:v>351.193</x:v>
      </x:c>
      <x:c r="M7677" s="5">
        <x:f>J7677/3.83*100</x:f>
      </x:c>
      <x:c r="N7677" s="6">
        <x:f>M7677*L7677/100</x:f>
      </x:c>
      <x:c r="O7677" s="6">
        <x:f>H7677-N7677</x:f>
      </x:c>
    </x:row>
    <x:row r="7678" spans="1:25">
      <x:c r="A7678" s="0" t="s">
        <x:v>41</x:v>
      </x:c>
      <x:c r="B7678" s="0" t="n">
        <x:v>3863</x:v>
      </x:c>
      <x:c r="C7678" s="0" t="s">
        <x:v>21</x:v>
      </x:c>
      <x:c r="D7678" s="0" t="s">
        <x:v>150</x:v>
      </x:c>
      <x:c r="E7678" s="0" t="s">
        <x:v>46</x:v>
      </x:c>
      <x:c r="F7678" s="0" t="s">
        <x:v>26</x:v>
      </x:c>
      <x:c r="G7678" s="0" t="n">
        <x:v>100</x:v>
      </x:c>
      <x:c r="H7678" s="4" t="n">
        <x:v>175</x:v>
      </x:c>
      <x:c r="I7678" s="4" t="n">
        <x:v>100</x:v>
      </x:c>
      <x:c r="J7678" s="4" t="n">
        <x:v>1.75</x:v>
      </x:c>
      <x:c r="K7678" s="4">
        <x:f>I7678*J7678</x:f>
      </x:c>
      <x:c r="L7678" s="4" t="n">
        <x:v>351.193</x:v>
      </x:c>
      <x:c r="M7678" s="5">
        <x:f>J7678/3.83*100</x:f>
      </x:c>
      <x:c r="N7678" s="6">
        <x:f>M7678*L7678/100</x:f>
      </x:c>
      <x:c r="O7678" s="6">
        <x:f>H7678-N7678</x:f>
      </x:c>
    </x:row>
    <x:row r="7679" spans="1:25">
      <x:c r="A7679" s="0" t="s">
        <x:v>114</x:v>
      </x:c>
      <x:c r="B7679" s="0" t="n">
        <x:v>3864</x:v>
      </x:c>
      <x:c r="C7679" s="0" t="s">
        <x:v>21</x:v>
      </x:c>
      <x:c r="D7679" s="0" t="s">
        <x:v>42</x:v>
      </x:c>
      <x:c r="E7679" s="0" t="s">
        <x:v>43</x:v>
      </x:c>
      <x:c r="F7679" s="0" t="s">
        <x:v>20</x:v>
      </x:c>
      <x:c r="G7679" s="0" t="n">
        <x:v>100</x:v>
      </x:c>
      <x:c r="H7679" s="4" t="n">
        <x:v>30</x:v>
      </x:c>
      <x:c r="I7679" s="4" t="n">
        <x:v>100</x:v>
      </x:c>
      <x:c r="J7679" s="4" t="n">
        <x:v>0.3</x:v>
      </x:c>
      <x:c r="K7679" s="4">
        <x:f>I7679*J7679</x:f>
      </x:c>
      <x:c r="L7679" s="4" t="n">
        <x:v>352.007</x:v>
      </x:c>
      <x:c r="M7679" s="5">
        <x:f>J7679/3.83*100</x:f>
      </x:c>
      <x:c r="N7679" s="6">
        <x:f>M7679*L7679/100</x:f>
      </x:c>
      <x:c r="O7679" s="6">
        <x:f>H7679-N7679</x:f>
      </x:c>
    </x:row>
    <x:row r="7680" spans="1:25">
      <x:c r="A7680" s="0" t="s">
        <x:v>114</x:v>
      </x:c>
      <x:c r="B7680" s="0" t="n">
        <x:v>3864</x:v>
      </x:c>
      <x:c r="C7680" s="0" t="s">
        <x:v>21</x:v>
      </x:c>
      <x:c r="D7680" s="0" t="s">
        <x:v>42</x:v>
      </x:c>
      <x:c r="E7680" s="0" t="s">
        <x:v>44</x:v>
      </x:c>
      <x:c r="F7680" s="0" t="s">
        <x:v>20</x:v>
      </x:c>
      <x:c r="G7680" s="0" t="n">
        <x:v>100</x:v>
      </x:c>
      <x:c r="H7680" s="4" t="n">
        <x:v>30</x:v>
      </x:c>
      <x:c r="I7680" s="4" t="n">
        <x:v>100</x:v>
      </x:c>
      <x:c r="J7680" s="4" t="n">
        <x:v>0.3</x:v>
      </x:c>
      <x:c r="K7680" s="4">
        <x:f>I7680*J7680</x:f>
      </x:c>
      <x:c r="L7680" s="4" t="n">
        <x:v>352.007</x:v>
      </x:c>
      <x:c r="M7680" s="5">
        <x:f>J7680/3.83*100</x:f>
      </x:c>
      <x:c r="N7680" s="6">
        <x:f>M7680*L7680/100</x:f>
      </x:c>
      <x:c r="O7680" s="6">
        <x:f>H7680-N7680</x:f>
      </x:c>
    </x:row>
    <x:row r="7681" spans="1:25">
      <x:c r="A7681" s="0" t="s">
        <x:v>114</x:v>
      </x:c>
      <x:c r="B7681" s="0" t="n">
        <x:v>3864</x:v>
      </x:c>
      <x:c r="C7681" s="0" t="s">
        <x:v>21</x:v>
      </x:c>
      <x:c r="D7681" s="0" t="s">
        <x:v>33</x:v>
      </x:c>
      <x:c r="E7681" s="0" t="s">
        <x:v>45</x:v>
      </x:c>
      <x:c r="F7681" s="0" t="s">
        <x:v>26</x:v>
      </x:c>
      <x:c r="G7681" s="0" t="n">
        <x:v>100</x:v>
      </x:c>
      <x:c r="H7681" s="4" t="n">
        <x:v>140.439</x:v>
      </x:c>
      <x:c r="I7681" s="4" t="n">
        <x:v>100</x:v>
      </x:c>
      <x:c r="J7681" s="4" t="n">
        <x:v>1.48</x:v>
      </x:c>
      <x:c r="K7681" s="4">
        <x:f>I7681*J7681</x:f>
      </x:c>
      <x:c r="L7681" s="4" t="n">
        <x:v>352.007</x:v>
      </x:c>
      <x:c r="M7681" s="5">
        <x:f>J7681/3.83*100</x:f>
      </x:c>
      <x:c r="N7681" s="6">
        <x:f>M7681*L7681/100</x:f>
      </x:c>
      <x:c r="O7681" s="6">
        <x:f>H7681-N7681</x:f>
      </x:c>
    </x:row>
    <x:row r="7682" spans="1:25">
      <x:c r="A7682" s="0" t="s">
        <x:v>114</x:v>
      </x:c>
      <x:c r="B7682" s="0" t="n">
        <x:v>3864</x:v>
      </x:c>
      <x:c r="C7682" s="0" t="s">
        <x:v>21</x:v>
      </x:c>
      <x:c r="D7682" s="0" t="s">
        <x:v>150</x:v>
      </x:c>
      <x:c r="E7682" s="0" t="s">
        <x:v>46</x:v>
      </x:c>
      <x:c r="F7682" s="0" t="s">
        <x:v>26</x:v>
      </x:c>
      <x:c r="G7682" s="0" t="n">
        <x:v>100</x:v>
      </x:c>
      <x:c r="H7682" s="4" t="n">
        <x:v>167.904</x:v>
      </x:c>
      <x:c r="I7682" s="4" t="n">
        <x:v>100</x:v>
      </x:c>
      <x:c r="J7682" s="4" t="n">
        <x:v>1.75</x:v>
      </x:c>
      <x:c r="K7682" s="4">
        <x:f>I7682*J7682</x:f>
      </x:c>
      <x:c r="L7682" s="4" t="n">
        <x:v>352.007</x:v>
      </x:c>
      <x:c r="M7682" s="5">
        <x:f>J7682/3.83*100</x:f>
      </x:c>
      <x:c r="N7682" s="6">
        <x:f>M7682*L7682/100</x:f>
      </x:c>
      <x:c r="O7682" s="6">
        <x:f>H7682-N7682</x:f>
      </x:c>
    </x:row>
    <x:row r="7683" spans="1:25">
      <x:c r="A7683" s="0" t="s">
        <x:v>113</x:v>
      </x:c>
      <x:c r="B7683" s="0" t="n">
        <x:v>3865</x:v>
      </x:c>
      <x:c r="C7683" s="0" t="s">
        <x:v>21</x:v>
      </x:c>
      <x:c r="D7683" s="0" t="s">
        <x:v>42</x:v>
      </x:c>
      <x:c r="E7683" s="0" t="s">
        <x:v>43</x:v>
      </x:c>
      <x:c r="F7683" s="0" t="s">
        <x:v>20</x:v>
      </x:c>
      <x:c r="G7683" s="0" t="n">
        <x:v>100</x:v>
      </x:c>
      <x:c r="H7683" s="4" t="n">
        <x:v>30</x:v>
      </x:c>
      <x:c r="I7683" s="4" t="n">
        <x:v>100</x:v>
      </x:c>
      <x:c r="J7683" s="4" t="n">
        <x:v>0.3</x:v>
      </x:c>
      <x:c r="K7683" s="4">
        <x:f>I7683*J7683</x:f>
      </x:c>
      <x:c r="L7683" s="4" t="n">
        <x:v>324.638</x:v>
      </x:c>
      <x:c r="M7683" s="5">
        <x:f>J7683/3.83*100</x:f>
      </x:c>
      <x:c r="N7683" s="6">
        <x:f>M7683*L7683/100</x:f>
      </x:c>
      <x:c r="O7683" s="6">
        <x:f>H7683-N7683</x:f>
      </x:c>
    </x:row>
    <x:row r="7684" spans="1:25">
      <x:c r="A7684" s="0" t="s">
        <x:v>113</x:v>
      </x:c>
      <x:c r="B7684" s="0" t="n">
        <x:v>3865</x:v>
      </x:c>
      <x:c r="C7684" s="0" t="s">
        <x:v>21</x:v>
      </x:c>
      <x:c r="D7684" s="0" t="s">
        <x:v>42</x:v>
      </x:c>
      <x:c r="E7684" s="0" t="s">
        <x:v>44</x:v>
      </x:c>
      <x:c r="F7684" s="0" t="s">
        <x:v>20</x:v>
      </x:c>
      <x:c r="G7684" s="0" t="n">
        <x:v>100</x:v>
      </x:c>
      <x:c r="H7684" s="4" t="n">
        <x:v>30</x:v>
      </x:c>
      <x:c r="I7684" s="4" t="n">
        <x:v>100</x:v>
      </x:c>
      <x:c r="J7684" s="4" t="n">
        <x:v>0.3</x:v>
      </x:c>
      <x:c r="K7684" s="4">
        <x:f>I7684*J7684</x:f>
      </x:c>
      <x:c r="L7684" s="4" t="n">
        <x:v>324.638</x:v>
      </x:c>
      <x:c r="M7684" s="5">
        <x:f>J7684/3.83*100</x:f>
      </x:c>
      <x:c r="N7684" s="6">
        <x:f>M7684*L7684/100</x:f>
      </x:c>
      <x:c r="O7684" s="6">
        <x:f>H7684-N7684</x:f>
      </x:c>
    </x:row>
    <x:row r="7685" spans="1:25">
      <x:c r="A7685" s="0" t="s">
        <x:v>113</x:v>
      </x:c>
      <x:c r="B7685" s="0" t="n">
        <x:v>3865</x:v>
      </x:c>
      <x:c r="C7685" s="0" t="s">
        <x:v>21</x:v>
      </x:c>
      <x:c r="D7685" s="0" t="s">
        <x:v>33</x:v>
      </x:c>
      <x:c r="E7685" s="0" t="s">
        <x:v>45</x:v>
      </x:c>
      <x:c r="F7685" s="0" t="s">
        <x:v>26</x:v>
      </x:c>
      <x:c r="G7685" s="0" t="n">
        <x:v>100</x:v>
      </x:c>
      <x:c r="H7685" s="4" t="n">
        <x:v>148.001</x:v>
      </x:c>
      <x:c r="I7685" s="4" t="n">
        <x:v>100</x:v>
      </x:c>
      <x:c r="J7685" s="4" t="n">
        <x:v>1.48</x:v>
      </x:c>
      <x:c r="K7685" s="4">
        <x:f>I7685*J7685</x:f>
      </x:c>
      <x:c r="L7685" s="4" t="n">
        <x:v>324.638</x:v>
      </x:c>
      <x:c r="M7685" s="5">
        <x:f>J7685/3.83*100</x:f>
      </x:c>
      <x:c r="N7685" s="6">
        <x:f>M7685*L7685/100</x:f>
      </x:c>
      <x:c r="O7685" s="6">
        <x:f>H7685-N7685</x:f>
      </x:c>
    </x:row>
    <x:row r="7686" spans="1:25">
      <x:c r="A7686" s="0" t="s">
        <x:v>113</x:v>
      </x:c>
      <x:c r="B7686" s="0" t="n">
        <x:v>3865</x:v>
      </x:c>
      <x:c r="C7686" s="0" t="s">
        <x:v>21</x:v>
      </x:c>
      <x:c r="D7686" s="0" t="s">
        <x:v>150</x:v>
      </x:c>
      <x:c r="E7686" s="0" t="s">
        <x:v>46</x:v>
      </x:c>
      <x:c r="F7686" s="0" t="s">
        <x:v>26</x:v>
      </x:c>
      <x:c r="G7686" s="0" t="n">
        <x:v>100</x:v>
      </x:c>
      <x:c r="H7686" s="4" t="n">
        <x:v>175</x:v>
      </x:c>
      <x:c r="I7686" s="4" t="n">
        <x:v>100</x:v>
      </x:c>
      <x:c r="J7686" s="4" t="n">
        <x:v>1.75</x:v>
      </x:c>
      <x:c r="K7686" s="4">
        <x:f>I7686*J7686</x:f>
      </x:c>
      <x:c r="L7686" s="4" t="n">
        <x:v>324.638</x:v>
      </x:c>
      <x:c r="M7686" s="5">
        <x:f>J7686/3.83*100</x:f>
      </x:c>
      <x:c r="N7686" s="6">
        <x:f>M7686*L7686/100</x:f>
      </x:c>
      <x:c r="O7686" s="6">
        <x:f>H7686-N7686</x:f>
      </x:c>
    </x:row>
    <x:row r="7687" spans="1:25">
      <x:c r="A7687" s="0" t="s">
        <x:v>124</x:v>
      </x:c>
      <x:c r="B7687" s="0" t="n">
        <x:v>3866</x:v>
      </x:c>
      <x:c r="C7687" s="0" t="s">
        <x:v>21</x:v>
      </x:c>
      <x:c r="D7687" s="0" t="s">
        <x:v>42</x:v>
      </x:c>
      <x:c r="E7687" s="0" t="s">
        <x:v>23</x:v>
      </x:c>
      <x:c r="F7687" s="0" t="s">
        <x:v>20</x:v>
      </x:c>
      <x:c r="G7687" s="0" t="n">
        <x:v>118</x:v>
      </x:c>
      <x:c r="H7687" s="4" t="n">
        <x:v>25.252</x:v>
      </x:c>
      <x:c r="I7687" s="4" t="n">
        <x:v>118</x:v>
      </x:c>
      <x:c r="J7687" s="4" t="n">
        <x:v>0.214</x:v>
      </x:c>
      <x:c r="K7687" s="4">
        <x:f>I7687*J7687</x:f>
      </x:c>
      <x:c r="L7687" s="4" t="n">
        <x:v>246.896</x:v>
      </x:c>
      <x:c r="M7687" s="5">
        <x:f>J7687/2.129*100</x:f>
      </x:c>
      <x:c r="N7687" s="6">
        <x:f>M7687*L7687/100</x:f>
      </x:c>
      <x:c r="O7687" s="6">
        <x:f>H7687-N7687</x:f>
      </x:c>
    </x:row>
    <x:row r="7688" spans="1:25">
      <x:c r="A7688" s="0" t="s">
        <x:v>124</x:v>
      </x:c>
      <x:c r="B7688" s="0" t="n">
        <x:v>3866</x:v>
      </x:c>
      <x:c r="C7688" s="0" t="s">
        <x:v>21</x:v>
      </x:c>
      <x:c r="D7688" s="0" t="s">
        <x:v>28</x:v>
      </x:c>
      <x:c r="E7688" s="0" t="s">
        <x:v>58</x:v>
      </x:c>
      <x:c r="F7688" s="0" t="s">
        <x:v>26</x:v>
      </x:c>
      <x:c r="G7688" s="0" t="n">
        <x:v>118</x:v>
      </x:c>
      <x:c r="H7688" s="4" t="n">
        <x:v>11.452</x:v>
      </x:c>
      <x:c r="I7688" s="4" t="n">
        <x:v>118</x:v>
      </x:c>
      <x:c r="J7688" s="4" t="n">
        <x:v>0.097</x:v>
      </x:c>
      <x:c r="K7688" s="4">
        <x:f>I7688*J7688</x:f>
      </x:c>
      <x:c r="L7688" s="4" t="n">
        <x:v>246.896</x:v>
      </x:c>
      <x:c r="M7688" s="5">
        <x:f>J7688/2.129*100</x:f>
      </x:c>
      <x:c r="N7688" s="6">
        <x:f>M7688*L7688/100</x:f>
      </x:c>
      <x:c r="O7688" s="6">
        <x:f>H7688-N7688</x:f>
      </x:c>
    </x:row>
    <x:row r="7689" spans="1:25">
      <x:c r="A7689" s="0" t="s">
        <x:v>124</x:v>
      </x:c>
      <x:c r="B7689" s="0" t="n">
        <x:v>3866</x:v>
      </x:c>
      <x:c r="C7689" s="0" t="s">
        <x:v>21</x:v>
      </x:c>
      <x:c r="D7689" s="0" t="s">
        <x:v>28</x:v>
      </x:c>
      <x:c r="E7689" s="0" t="s">
        <x:v>59</x:v>
      </x:c>
      <x:c r="F7689" s="0" t="s">
        <x:v>26</x:v>
      </x:c>
      <x:c r="G7689" s="0" t="n">
        <x:v>118</x:v>
      </x:c>
      <x:c r="H7689" s="4" t="n">
        <x:v>42.483</x:v>
      </x:c>
      <x:c r="I7689" s="4" t="n">
        <x:v>118</x:v>
      </x:c>
      <x:c r="J7689" s="4" t="n">
        <x:v>0.36</x:v>
      </x:c>
      <x:c r="K7689" s="4">
        <x:f>I7689*J7689</x:f>
      </x:c>
      <x:c r="L7689" s="4" t="n">
        <x:v>246.896</x:v>
      </x:c>
      <x:c r="M7689" s="5">
        <x:f>J7689/2.129*100</x:f>
      </x:c>
      <x:c r="N7689" s="6">
        <x:f>M7689*L7689/100</x:f>
      </x:c>
      <x:c r="O7689" s="6">
        <x:f>H7689-N7689</x:f>
      </x:c>
    </x:row>
    <x:row r="7690" spans="1:25">
      <x:c r="A7690" s="0" t="s">
        <x:v>124</x:v>
      </x:c>
      <x:c r="B7690" s="0" t="n">
        <x:v>3866</x:v>
      </x:c>
      <x:c r="C7690" s="0" t="s">
        <x:v>21</x:v>
      </x:c>
      <x:c r="D7690" s="0" t="s">
        <x:v>28</x:v>
      </x:c>
      <x:c r="E7690" s="0" t="s">
        <x:v>60</x:v>
      </x:c>
      <x:c r="F7690" s="0" t="s">
        <x:v>26</x:v>
      </x:c>
      <x:c r="G7690" s="0" t="n">
        <x:v>118</x:v>
      </x:c>
      <x:c r="H7690" s="4" t="n">
        <x:v>49.089</x:v>
      </x:c>
      <x:c r="I7690" s="4" t="n">
        <x:v>118</x:v>
      </x:c>
      <x:c r="J7690" s="4" t="n">
        <x:v>0.416</x:v>
      </x:c>
      <x:c r="K7690" s="4">
        <x:f>I7690*J7690</x:f>
      </x:c>
      <x:c r="L7690" s="4" t="n">
        <x:v>246.896</x:v>
      </x:c>
      <x:c r="M7690" s="5">
        <x:f>J7690/2.129*100</x:f>
      </x:c>
      <x:c r="N7690" s="6">
        <x:f>M7690*L7690/100</x:f>
      </x:c>
      <x:c r="O7690" s="6">
        <x:f>H7690-N7690</x:f>
      </x:c>
    </x:row>
    <x:row r="7691" spans="1:25">
      <x:c r="A7691" s="0" t="s">
        <x:v>124</x:v>
      </x:c>
      <x:c r="B7691" s="0" t="n">
        <x:v>3866</x:v>
      </x:c>
      <x:c r="C7691" s="0" t="s">
        <x:v>21</x:v>
      </x:c>
      <x:c r="D7691" s="0" t="s">
        <x:v>28</x:v>
      </x:c>
      <x:c r="E7691" s="0" t="s">
        <x:v>61</x:v>
      </x:c>
      <x:c r="F7691" s="0" t="s">
        <x:v>26</x:v>
      </x:c>
      <x:c r="G7691" s="0" t="n">
        <x:v>118</x:v>
      </x:c>
      <x:c r="H7691" s="4" t="n">
        <x:v>55.696</x:v>
      </x:c>
      <x:c r="I7691" s="4" t="n">
        <x:v>118</x:v>
      </x:c>
      <x:c r="J7691" s="4" t="n">
        <x:v>0.472</x:v>
      </x:c>
      <x:c r="K7691" s="4">
        <x:f>I7691*J7691</x:f>
      </x:c>
      <x:c r="L7691" s="4" t="n">
        <x:v>246.896</x:v>
      </x:c>
      <x:c r="M7691" s="5">
        <x:f>J7691/2.129*100</x:f>
      </x:c>
      <x:c r="N7691" s="6">
        <x:f>M7691*L7691/100</x:f>
      </x:c>
      <x:c r="O7691" s="6">
        <x:f>H7691-N7691</x:f>
      </x:c>
    </x:row>
    <x:row r="7692" spans="1:25">
      <x:c r="A7692" s="0" t="s">
        <x:v>124</x:v>
      </x:c>
      <x:c r="B7692" s="0" t="n">
        <x:v>3866</x:v>
      </x:c>
      <x:c r="C7692" s="0" t="s">
        <x:v>21</x:v>
      </x:c>
      <x:c r="D7692" s="0" t="s">
        <x:v>28</x:v>
      </x:c>
      <x:c r="E7692" s="0" t="s">
        <x:v>62</x:v>
      </x:c>
      <x:c r="F7692" s="0" t="s">
        <x:v>26</x:v>
      </x:c>
      <x:c r="G7692" s="0" t="n">
        <x:v>118</x:v>
      </x:c>
      <x:c r="H7692" s="4" t="n">
        <x:v>2.012</x:v>
      </x:c>
      <x:c r="I7692" s="4" t="n">
        <x:v>118</x:v>
      </x:c>
      <x:c r="J7692" s="4" t="n">
        <x:v>0.017</x:v>
      </x:c>
      <x:c r="K7692" s="4">
        <x:f>I7692*J7692</x:f>
      </x:c>
      <x:c r="L7692" s="4" t="n">
        <x:v>246.896</x:v>
      </x:c>
      <x:c r="M7692" s="5">
        <x:f>J7692/2.129*100</x:f>
      </x:c>
      <x:c r="N7692" s="6">
        <x:f>M7692*L7692/100</x:f>
      </x:c>
      <x:c r="O7692" s="6">
        <x:f>H7692-N7692</x:f>
      </x:c>
    </x:row>
    <x:row r="7693" spans="1:25">
      <x:c r="A7693" s="0" t="s">
        <x:v>124</x:v>
      </x:c>
      <x:c r="B7693" s="0" t="n">
        <x:v>3866</x:v>
      </x:c>
      <x:c r="C7693" s="0" t="s">
        <x:v>21</x:v>
      </x:c>
      <x:c r="D7693" s="0" t="s">
        <x:v>28</x:v>
      </x:c>
      <x:c r="E7693" s="0" t="s">
        <x:v>63</x:v>
      </x:c>
      <x:c r="F7693" s="0" t="s">
        <x:v>26</x:v>
      </x:c>
      <x:c r="G7693" s="0" t="n">
        <x:v>118</x:v>
      </x:c>
      <x:c r="H7693" s="4" t="n">
        <x:v>25.259</x:v>
      </x:c>
      <x:c r="I7693" s="4" t="n">
        <x:v>118</x:v>
      </x:c>
      <x:c r="J7693" s="4" t="n">
        <x:v>0.214</x:v>
      </x:c>
      <x:c r="K7693" s="4">
        <x:f>I7693*J7693</x:f>
      </x:c>
      <x:c r="L7693" s="4" t="n">
        <x:v>246.896</x:v>
      </x:c>
      <x:c r="M7693" s="5">
        <x:f>J7693/2.129*100</x:f>
      </x:c>
      <x:c r="N7693" s="6">
        <x:f>M7693*L7693/100</x:f>
      </x:c>
      <x:c r="O7693" s="6">
        <x:f>H7693-N7693</x:f>
      </x:c>
    </x:row>
    <x:row r="7694" spans="1:25">
      <x:c r="A7694" s="0" t="s">
        <x:v>124</x:v>
      </x:c>
      <x:c r="B7694" s="0" t="n">
        <x:v>3866</x:v>
      </x:c>
      <x:c r="C7694" s="0" t="s">
        <x:v>21</x:v>
      </x:c>
      <x:c r="D7694" s="0" t="s">
        <x:v>28</x:v>
      </x:c>
      <x:c r="E7694" s="0" t="s">
        <x:v>64</x:v>
      </x:c>
      <x:c r="F7694" s="0" t="s">
        <x:v>26</x:v>
      </x:c>
      <x:c r="G7694" s="0" t="n">
        <x:v>118</x:v>
      </x:c>
      <x:c r="H7694" s="4" t="n">
        <x:v>40.003</x:v>
      </x:c>
      <x:c r="I7694" s="4" t="n">
        <x:v>118</x:v>
      </x:c>
      <x:c r="J7694" s="4" t="n">
        <x:v>0.339</x:v>
      </x:c>
      <x:c r="K7694" s="4">
        <x:f>I7694*J7694</x:f>
      </x:c>
      <x:c r="L7694" s="4" t="n">
        <x:v>246.896</x:v>
      </x:c>
      <x:c r="M7694" s="5">
        <x:f>J7694/2.129*100</x:f>
      </x:c>
      <x:c r="N7694" s="6">
        <x:f>M7694*L7694/100</x:f>
      </x:c>
      <x:c r="O7694" s="6">
        <x:f>H7694-N7694</x:f>
      </x:c>
    </x:row>
    <x:row r="7695" spans="1:25">
      <x:c r="A7695" s="0" t="s">
        <x:v>111</x:v>
      </x:c>
      <x:c r="B7695" s="0" t="n">
        <x:v>3869</x:v>
      </x:c>
      <x:c r="C7695" s="0" t="s">
        <x:v>21</x:v>
      </x:c>
      <x:c r="D7695" s="0" t="s">
        <x:v>22</x:v>
      </x:c>
      <x:c r="E7695" s="0" t="s">
        <x:v>23</x:v>
      </x:c>
      <x:c r="F7695" s="0" t="s">
        <x:v>20</x:v>
      </x:c>
      <x:c r="G7695" s="0" t="n">
        <x:v>117</x:v>
      </x:c>
      <x:c r="H7695" s="4" t="n">
        <x:v>39.897</x:v>
      </x:c>
      <x:c r="I7695" s="4" t="n">
        <x:v>117</x:v>
      </x:c>
      <x:c r="J7695" s="4" t="n">
        <x:v>0.341</x:v>
      </x:c>
      <x:c r="K7695" s="4">
        <x:f>I7695*J7695</x:f>
      </x:c>
      <x:c r="L7695" s="4" t="n">
        <x:v>263.192</x:v>
      </x:c>
      <x:c r="M7695" s="5">
        <x:f>J7695/3.234*100</x:f>
      </x:c>
      <x:c r="N7695" s="6">
        <x:f>M7695*L7695/100</x:f>
      </x:c>
      <x:c r="O7695" s="6">
        <x:f>H7695-N7695</x:f>
      </x:c>
    </x:row>
    <x:row r="7696" spans="1:25">
      <x:c r="A7696" s="0" t="s">
        <x:v>111</x:v>
      </x:c>
      <x:c r="B7696" s="0" t="n">
        <x:v>3869</x:v>
      </x:c>
      <x:c r="C7696" s="0" t="s">
        <x:v>21</x:v>
      </x:c>
      <x:c r="D7696" s="0" t="s">
        <x:v>22</x:v>
      </x:c>
      <x:c r="E7696" s="0" t="s">
        <x:v>23</x:v>
      </x:c>
      <x:c r="F7696" s="0" t="s">
        <x:v>20</x:v>
      </x:c>
      <x:c r="G7696" s="0" t="n">
        <x:v>117</x:v>
      </x:c>
      <x:c r="H7696" s="4" t="n">
        <x:v>43.384</x:v>
      </x:c>
      <x:c r="I7696" s="4" t="n">
        <x:v>117</x:v>
      </x:c>
      <x:c r="J7696" s="4" t="n">
        <x:v>0.371</x:v>
      </x:c>
      <x:c r="K7696" s="4">
        <x:f>I7696*J7696</x:f>
      </x:c>
      <x:c r="L7696" s="4" t="n">
        <x:v>263.192</x:v>
      </x:c>
      <x:c r="M7696" s="5">
        <x:f>J7696/3.234*100</x:f>
      </x:c>
      <x:c r="N7696" s="6">
        <x:f>M7696*L7696/100</x:f>
      </x:c>
      <x:c r="O7696" s="6">
        <x:f>H7696-N7696</x:f>
      </x:c>
    </x:row>
    <x:row r="7697" spans="1:25">
      <x:c r="A7697" s="0" t="s">
        <x:v>111</x:v>
      </x:c>
      <x:c r="B7697" s="0" t="n">
        <x:v>3869</x:v>
      </x:c>
      <x:c r="C7697" s="0" t="s">
        <x:v>21</x:v>
      </x:c>
      <x:c r="D7697" s="0" t="s">
        <x:v>22</x:v>
      </x:c>
      <x:c r="E7697" s="0" t="s">
        <x:v>23</x:v>
      </x:c>
      <x:c r="F7697" s="0" t="s">
        <x:v>20</x:v>
      </x:c>
      <x:c r="G7697" s="0" t="n">
        <x:v>117</x:v>
      </x:c>
      <x:c r="H7697" s="4" t="n">
        <x:v>43.384</x:v>
      </x:c>
      <x:c r="I7697" s="4" t="n">
        <x:v>117</x:v>
      </x:c>
      <x:c r="J7697" s="4" t="n">
        <x:v>0.371</x:v>
      </x:c>
      <x:c r="K7697" s="4">
        <x:f>I7697*J7697</x:f>
      </x:c>
      <x:c r="L7697" s="4" t="n">
        <x:v>263.192</x:v>
      </x:c>
      <x:c r="M7697" s="5">
        <x:f>J7697/3.234*100</x:f>
      </x:c>
      <x:c r="N7697" s="6">
        <x:f>M7697*L7697/100</x:f>
      </x:c>
      <x:c r="O7697" s="6">
        <x:f>H7697-N7697</x:f>
      </x:c>
    </x:row>
    <x:row r="7698" spans="1:25">
      <x:c r="A7698" s="0" t="s">
        <x:v>111</x:v>
      </x:c>
      <x:c r="B7698" s="0" t="n">
        <x:v>3869</x:v>
      </x:c>
      <x:c r="C7698" s="0" t="s">
        <x:v>21</x:v>
      </x:c>
      <x:c r="D7698" s="0" t="s">
        <x:v>22</x:v>
      </x:c>
      <x:c r="E7698" s="0" t="s">
        <x:v>23</x:v>
      </x:c>
      <x:c r="F7698" s="0" t="s">
        <x:v>20</x:v>
      </x:c>
      <x:c r="G7698" s="0" t="n">
        <x:v>117</x:v>
      </x:c>
      <x:c r="H7698" s="4" t="n">
        <x:v>43.384</x:v>
      </x:c>
      <x:c r="I7698" s="4" t="n">
        <x:v>117</x:v>
      </x:c>
      <x:c r="J7698" s="4" t="n">
        <x:v>0.371</x:v>
      </x:c>
      <x:c r="K7698" s="4">
        <x:f>I7698*J7698</x:f>
      </x:c>
      <x:c r="L7698" s="4" t="n">
        <x:v>263.192</x:v>
      </x:c>
      <x:c r="M7698" s="5">
        <x:f>J7698/3.234*100</x:f>
      </x:c>
      <x:c r="N7698" s="6">
        <x:f>M7698*L7698/100</x:f>
      </x:c>
      <x:c r="O7698" s="6">
        <x:f>H7698-N7698</x:f>
      </x:c>
    </x:row>
    <x:row r="7699" spans="1:25">
      <x:c r="A7699" s="0" t="s">
        <x:v>111</x:v>
      </x:c>
      <x:c r="B7699" s="0" t="n">
        <x:v>3869</x:v>
      </x:c>
      <x:c r="C7699" s="0" t="s">
        <x:v>21</x:v>
      </x:c>
      <x:c r="D7699" s="0" t="s">
        <x:v>28</x:v>
      </x:c>
      <x:c r="E7699" s="0" t="s">
        <x:v>19</x:v>
      </x:c>
      <x:c r="F7699" s="0" t="s">
        <x:v>26</x:v>
      </x:c>
      <x:c r="G7699" s="0" t="n">
        <x:v>117</x:v>
      </x:c>
      <x:c r="H7699" s="4" t="n">
        <x:v>30.422</x:v>
      </x:c>
      <x:c r="I7699" s="4" t="n">
        <x:v>117</x:v>
      </x:c>
      <x:c r="J7699" s="4" t="n">
        <x:v>0.26</x:v>
      </x:c>
      <x:c r="K7699" s="4">
        <x:f>I7699*J7699</x:f>
      </x:c>
      <x:c r="L7699" s="4" t="n">
        <x:v>263.192</x:v>
      </x:c>
      <x:c r="M7699" s="5">
        <x:f>J7699/3.234*100</x:f>
      </x:c>
      <x:c r="N7699" s="6">
        <x:f>M7699*L7699/100</x:f>
      </x:c>
      <x:c r="O7699" s="6">
        <x:f>H7699-N7699</x:f>
      </x:c>
    </x:row>
    <x:row r="7700" spans="1:25">
      <x:c r="A7700" s="0" t="s">
        <x:v>111</x:v>
      </x:c>
      <x:c r="B7700" s="0" t="n">
        <x:v>3869</x:v>
      </x:c>
      <x:c r="C7700" s="0" t="s">
        <x:v>21</x:v>
      </x:c>
      <x:c r="D7700" s="0" t="s">
        <x:v>28</x:v>
      </x:c>
      <x:c r="E7700" s="0" t="s">
        <x:v>23</x:v>
      </x:c>
      <x:c r="F7700" s="0" t="s">
        <x:v>26</x:v>
      </x:c>
      <x:c r="G7700" s="0" t="n">
        <x:v>117</x:v>
      </x:c>
      <x:c r="H7700" s="4" t="n">
        <x:v>177.84</x:v>
      </x:c>
      <x:c r="I7700" s="4" t="n">
        <x:v>117</x:v>
      </x:c>
      <x:c r="J7700" s="4" t="n">
        <x:v>1.52</x:v>
      </x:c>
      <x:c r="K7700" s="4">
        <x:f>I7700*J7700</x:f>
      </x:c>
      <x:c r="L7700" s="4" t="n">
        <x:v>263.192</x:v>
      </x:c>
      <x:c r="M7700" s="5">
        <x:f>J7700/3.234*100</x:f>
      </x:c>
      <x:c r="N7700" s="6">
        <x:f>M7700*L7700/100</x:f>
      </x:c>
      <x:c r="O7700" s="6">
        <x:f>H7700-N7700</x:f>
      </x:c>
    </x:row>
    <x:row r="7701" spans="1:25">
      <x:c r="A7701" s="0" t="s">
        <x:v>51</x:v>
      </x:c>
      <x:c r="B7701" s="0" t="n">
        <x:v>3870</x:v>
      </x:c>
      <x:c r="C7701" s="0" t="s">
        <x:v>21</x:v>
      </x:c>
      <x:c r="D7701" s="0" t="s">
        <x:v>22</x:v>
      </x:c>
      <x:c r="E7701" s="0" t="s">
        <x:v>23</x:v>
      </x:c>
      <x:c r="F7701" s="0" t="s">
        <x:v>20</x:v>
      </x:c>
      <x:c r="G7701" s="0" t="n">
        <x:v>117</x:v>
      </x:c>
      <x:c r="H7701" s="4" t="n">
        <x:v>43.384</x:v>
      </x:c>
      <x:c r="I7701" s="4" t="n">
        <x:v>117</x:v>
      </x:c>
      <x:c r="J7701" s="4" t="n">
        <x:v>0.371</x:v>
      </x:c>
      <x:c r="K7701" s="4">
        <x:f>I7701*J7701</x:f>
      </x:c>
      <x:c r="L7701" s="4" t="n">
        <x:v>264.418</x:v>
      </x:c>
      <x:c r="M7701" s="5">
        <x:f>J7701/2.863*100</x:f>
      </x:c>
      <x:c r="N7701" s="6">
        <x:f>M7701*L7701/100</x:f>
      </x:c>
      <x:c r="O7701" s="6">
        <x:f>H7701-N7701</x:f>
      </x:c>
    </x:row>
    <x:row r="7702" spans="1:25">
      <x:c r="A7702" s="0" t="s">
        <x:v>51</x:v>
      </x:c>
      <x:c r="B7702" s="0" t="n">
        <x:v>3870</x:v>
      </x:c>
      <x:c r="C7702" s="0" t="s">
        <x:v>21</x:v>
      </x:c>
      <x:c r="D7702" s="0" t="s">
        <x:v>22</x:v>
      </x:c>
      <x:c r="E7702" s="0" t="s">
        <x:v>23</x:v>
      </x:c>
      <x:c r="F7702" s="0" t="s">
        <x:v>20</x:v>
      </x:c>
      <x:c r="G7702" s="0" t="n">
        <x:v>117</x:v>
      </x:c>
      <x:c r="H7702" s="4" t="n">
        <x:v>43.384</x:v>
      </x:c>
      <x:c r="I7702" s="4" t="n">
        <x:v>117</x:v>
      </x:c>
      <x:c r="J7702" s="4" t="n">
        <x:v>0.371</x:v>
      </x:c>
      <x:c r="K7702" s="4">
        <x:f>I7702*J7702</x:f>
      </x:c>
      <x:c r="L7702" s="4" t="n">
        <x:v>264.418</x:v>
      </x:c>
      <x:c r="M7702" s="5">
        <x:f>J7702/2.863*100</x:f>
      </x:c>
      <x:c r="N7702" s="6">
        <x:f>M7702*L7702/100</x:f>
      </x:c>
      <x:c r="O7702" s="6">
        <x:f>H7702-N7702</x:f>
      </x:c>
    </x:row>
    <x:row r="7703" spans="1:25">
      <x:c r="A7703" s="0" t="s">
        <x:v>51</x:v>
      </x:c>
      <x:c r="B7703" s="0" t="n">
        <x:v>3870</x:v>
      </x:c>
      <x:c r="C7703" s="0" t="s">
        <x:v>21</x:v>
      </x:c>
      <x:c r="D7703" s="0" t="s">
        <x:v>22</x:v>
      </x:c>
      <x:c r="E7703" s="0" t="s">
        <x:v>23</x:v>
      </x:c>
      <x:c r="F7703" s="0" t="s">
        <x:v>20</x:v>
      </x:c>
      <x:c r="G7703" s="0" t="n">
        <x:v>117</x:v>
      </x:c>
      <x:c r="H7703" s="4" t="n">
        <x:v>39.897</x:v>
      </x:c>
      <x:c r="I7703" s="4" t="n">
        <x:v>117</x:v>
      </x:c>
      <x:c r="J7703" s="4" t="n">
        <x:v>0.341</x:v>
      </x:c>
      <x:c r="K7703" s="4">
        <x:f>I7703*J7703</x:f>
      </x:c>
      <x:c r="L7703" s="4" t="n">
        <x:v>264.418</x:v>
      </x:c>
      <x:c r="M7703" s="5">
        <x:f>J7703/2.863*100</x:f>
      </x:c>
      <x:c r="N7703" s="6">
        <x:f>M7703*L7703/100</x:f>
      </x:c>
      <x:c r="O7703" s="6">
        <x:f>H7703-N7703</x:f>
      </x:c>
    </x:row>
    <x:row r="7704" spans="1:25">
      <x:c r="A7704" s="0" t="s">
        <x:v>51</x:v>
      </x:c>
      <x:c r="B7704" s="0" t="n">
        <x:v>3870</x:v>
      </x:c>
      <x:c r="C7704" s="0" t="s">
        <x:v>21</x:v>
      </x:c>
      <x:c r="D7704" s="0" t="s">
        <x:v>28</x:v>
      </x:c>
      <x:c r="E7704" s="0" t="s">
        <x:v>19</x:v>
      </x:c>
      <x:c r="F7704" s="0" t="s">
        <x:v>26</x:v>
      </x:c>
      <x:c r="G7704" s="0" t="n">
        <x:v>117</x:v>
      </x:c>
      <x:c r="H7704" s="4" t="n">
        <x:v>30.423</x:v>
      </x:c>
      <x:c r="I7704" s="4" t="n">
        <x:v>117</x:v>
      </x:c>
      <x:c r="J7704" s="4" t="n">
        <x:v>0.26</x:v>
      </x:c>
      <x:c r="K7704" s="4">
        <x:f>I7704*J7704</x:f>
      </x:c>
      <x:c r="L7704" s="4" t="n">
        <x:v>264.418</x:v>
      </x:c>
      <x:c r="M7704" s="5">
        <x:f>J7704/2.863*100</x:f>
      </x:c>
      <x:c r="N7704" s="6">
        <x:f>M7704*L7704/100</x:f>
      </x:c>
      <x:c r="O7704" s="6">
        <x:f>H7704-N7704</x:f>
      </x:c>
    </x:row>
    <x:row r="7705" spans="1:25">
      <x:c r="A7705" s="0" t="s">
        <x:v>51</x:v>
      </x:c>
      <x:c r="B7705" s="0" t="n">
        <x:v>3870</x:v>
      </x:c>
      <x:c r="C7705" s="0" t="s">
        <x:v>21</x:v>
      </x:c>
      <x:c r="D7705" s="0" t="s">
        <x:v>28</x:v>
      </x:c>
      <x:c r="E7705" s="0" t="s">
        <x:v>23</x:v>
      </x:c>
      <x:c r="F7705" s="0" t="s">
        <x:v>26</x:v>
      </x:c>
      <x:c r="G7705" s="0" t="n">
        <x:v>117</x:v>
      </x:c>
      <x:c r="H7705" s="4" t="n">
        <x:v>177.84</x:v>
      </x:c>
      <x:c r="I7705" s="4" t="n">
        <x:v>117</x:v>
      </x:c>
      <x:c r="J7705" s="4" t="n">
        <x:v>1.52</x:v>
      </x:c>
      <x:c r="K7705" s="4">
        <x:f>I7705*J7705</x:f>
      </x:c>
      <x:c r="L7705" s="4" t="n">
        <x:v>264.418</x:v>
      </x:c>
      <x:c r="M7705" s="5">
        <x:f>J7705/2.863*100</x:f>
      </x:c>
      <x:c r="N7705" s="6">
        <x:f>M7705*L7705/100</x:f>
      </x:c>
      <x:c r="O7705" s="6">
        <x:f>H7705-N7705</x:f>
      </x:c>
    </x:row>
    <x:row r="7706" spans="1:25">
      <x:c r="A7706" s="0" t="s">
        <x:v>100</x:v>
      </x:c>
      <x:c r="B7706" s="0" t="n">
        <x:v>3871</x:v>
      </x:c>
      <x:c r="C7706" s="0" t="s">
        <x:v>21</x:v>
      </x:c>
      <x:c r="D7706" s="0" t="s">
        <x:v>22</x:v>
      </x:c>
      <x:c r="E7706" s="0" t="s">
        <x:v>23</x:v>
      </x:c>
      <x:c r="F7706" s="0" t="s">
        <x:v>20</x:v>
      </x:c>
      <x:c r="G7706" s="0" t="n">
        <x:v>117</x:v>
      </x:c>
      <x:c r="H7706" s="4" t="n">
        <x:v>39.897</x:v>
      </x:c>
      <x:c r="I7706" s="4" t="n">
        <x:v>117</x:v>
      </x:c>
      <x:c r="J7706" s="4" t="n">
        <x:v>0.341</x:v>
      </x:c>
      <x:c r="K7706" s="4">
        <x:f>I7706*J7706</x:f>
      </x:c>
      <x:c r="L7706" s="4" t="n">
        <x:v>266.287</x:v>
      </x:c>
      <x:c r="M7706" s="5">
        <x:f>J7706/3.234*100</x:f>
      </x:c>
      <x:c r="N7706" s="6">
        <x:f>M7706*L7706/100</x:f>
      </x:c>
      <x:c r="O7706" s="6">
        <x:f>H7706-N7706</x:f>
      </x:c>
    </x:row>
    <x:row r="7707" spans="1:25">
      <x:c r="A7707" s="0" t="s">
        <x:v>100</x:v>
      </x:c>
      <x:c r="B7707" s="0" t="n">
        <x:v>3871</x:v>
      </x:c>
      <x:c r="C7707" s="0" t="s">
        <x:v>21</x:v>
      </x:c>
      <x:c r="D7707" s="0" t="s">
        <x:v>22</x:v>
      </x:c>
      <x:c r="E7707" s="0" t="s">
        <x:v>23</x:v>
      </x:c>
      <x:c r="F7707" s="0" t="s">
        <x:v>20</x:v>
      </x:c>
      <x:c r="G7707" s="0" t="n">
        <x:v>117</x:v>
      </x:c>
      <x:c r="H7707" s="4" t="n">
        <x:v>43.384</x:v>
      </x:c>
      <x:c r="I7707" s="4" t="n">
        <x:v>117</x:v>
      </x:c>
      <x:c r="J7707" s="4" t="n">
        <x:v>0.371</x:v>
      </x:c>
      <x:c r="K7707" s="4">
        <x:f>I7707*J7707</x:f>
      </x:c>
      <x:c r="L7707" s="4" t="n">
        <x:v>266.287</x:v>
      </x:c>
      <x:c r="M7707" s="5">
        <x:f>J7707/3.234*100</x:f>
      </x:c>
      <x:c r="N7707" s="6">
        <x:f>M7707*L7707/100</x:f>
      </x:c>
      <x:c r="O7707" s="6">
        <x:f>H7707-N7707</x:f>
      </x:c>
    </x:row>
    <x:row r="7708" spans="1:25">
      <x:c r="A7708" s="0" t="s">
        <x:v>100</x:v>
      </x:c>
      <x:c r="B7708" s="0" t="n">
        <x:v>3871</x:v>
      </x:c>
      <x:c r="C7708" s="0" t="s">
        <x:v>21</x:v>
      </x:c>
      <x:c r="D7708" s="0" t="s">
        <x:v>22</x:v>
      </x:c>
      <x:c r="E7708" s="0" t="s">
        <x:v>23</x:v>
      </x:c>
      <x:c r="F7708" s="0" t="s">
        <x:v>20</x:v>
      </x:c>
      <x:c r="G7708" s="0" t="n">
        <x:v>117</x:v>
      </x:c>
      <x:c r="H7708" s="4" t="n">
        <x:v>43.384</x:v>
      </x:c>
      <x:c r="I7708" s="4" t="n">
        <x:v>117</x:v>
      </x:c>
      <x:c r="J7708" s="4" t="n">
        <x:v>0.371</x:v>
      </x:c>
      <x:c r="K7708" s="4">
        <x:f>I7708*J7708</x:f>
      </x:c>
      <x:c r="L7708" s="4" t="n">
        <x:v>266.287</x:v>
      </x:c>
      <x:c r="M7708" s="5">
        <x:f>J7708/3.234*100</x:f>
      </x:c>
      <x:c r="N7708" s="6">
        <x:f>M7708*L7708/100</x:f>
      </x:c>
      <x:c r="O7708" s="6">
        <x:f>H7708-N7708</x:f>
      </x:c>
    </x:row>
    <x:row r="7709" spans="1:25">
      <x:c r="A7709" s="0" t="s">
        <x:v>100</x:v>
      </x:c>
      <x:c r="B7709" s="0" t="n">
        <x:v>3871</x:v>
      </x:c>
      <x:c r="C7709" s="0" t="s">
        <x:v>21</x:v>
      </x:c>
      <x:c r="D7709" s="0" t="s">
        <x:v>22</x:v>
      </x:c>
      <x:c r="E7709" s="0" t="s">
        <x:v>23</x:v>
      </x:c>
      <x:c r="F7709" s="0" t="s">
        <x:v>20</x:v>
      </x:c>
      <x:c r="G7709" s="0" t="n">
        <x:v>117</x:v>
      </x:c>
      <x:c r="H7709" s="4" t="n">
        <x:v>43.384</x:v>
      </x:c>
      <x:c r="I7709" s="4" t="n">
        <x:v>117</x:v>
      </x:c>
      <x:c r="J7709" s="4" t="n">
        <x:v>0.371</x:v>
      </x:c>
      <x:c r="K7709" s="4">
        <x:f>I7709*J7709</x:f>
      </x:c>
      <x:c r="L7709" s="4" t="n">
        <x:v>266.287</x:v>
      </x:c>
      <x:c r="M7709" s="5">
        <x:f>J7709/3.234*100</x:f>
      </x:c>
      <x:c r="N7709" s="6">
        <x:f>M7709*L7709/100</x:f>
      </x:c>
      <x:c r="O7709" s="6">
        <x:f>H7709-N7709</x:f>
      </x:c>
    </x:row>
    <x:row r="7710" spans="1:25">
      <x:c r="A7710" s="0" t="s">
        <x:v>100</x:v>
      </x:c>
      <x:c r="B7710" s="0" t="n">
        <x:v>3871</x:v>
      </x:c>
      <x:c r="C7710" s="0" t="s">
        <x:v>21</x:v>
      </x:c>
      <x:c r="D7710" s="0" t="s">
        <x:v>28</x:v>
      </x:c>
      <x:c r="E7710" s="0" t="s">
        <x:v>19</x:v>
      </x:c>
      <x:c r="F7710" s="0" t="s">
        <x:v>26</x:v>
      </x:c>
      <x:c r="G7710" s="0" t="n">
        <x:v>117</x:v>
      </x:c>
      <x:c r="H7710" s="4" t="n">
        <x:v>30.425</x:v>
      </x:c>
      <x:c r="I7710" s="4" t="n">
        <x:v>117</x:v>
      </x:c>
      <x:c r="J7710" s="4" t="n">
        <x:v>0.26</x:v>
      </x:c>
      <x:c r="K7710" s="4">
        <x:f>I7710*J7710</x:f>
      </x:c>
      <x:c r="L7710" s="4" t="n">
        <x:v>266.287</x:v>
      </x:c>
      <x:c r="M7710" s="5">
        <x:f>J7710/3.234*100</x:f>
      </x:c>
      <x:c r="N7710" s="6">
        <x:f>M7710*L7710/100</x:f>
      </x:c>
      <x:c r="O7710" s="6">
        <x:f>H7710-N7710</x:f>
      </x:c>
    </x:row>
    <x:row r="7711" spans="1:25">
      <x:c r="A7711" s="0" t="s">
        <x:v>100</x:v>
      </x:c>
      <x:c r="B7711" s="0" t="n">
        <x:v>3871</x:v>
      </x:c>
      <x:c r="C7711" s="0" t="s">
        <x:v>21</x:v>
      </x:c>
      <x:c r="D7711" s="0" t="s">
        <x:v>28</x:v>
      </x:c>
      <x:c r="E7711" s="0" t="s">
        <x:v>23</x:v>
      </x:c>
      <x:c r="F7711" s="0" t="s">
        <x:v>26</x:v>
      </x:c>
      <x:c r="G7711" s="0" t="n">
        <x:v>117</x:v>
      </x:c>
      <x:c r="H7711" s="4" t="n">
        <x:v>167.618</x:v>
      </x:c>
      <x:c r="I7711" s="4" t="n">
        <x:v>117</x:v>
      </x:c>
      <x:c r="J7711" s="4" t="n">
        <x:v>1.52</x:v>
      </x:c>
      <x:c r="K7711" s="4">
        <x:f>I7711*J7711</x:f>
      </x:c>
      <x:c r="L7711" s="4" t="n">
        <x:v>266.287</x:v>
      </x:c>
      <x:c r="M7711" s="5">
        <x:f>J7711/3.234*100</x:f>
      </x:c>
      <x:c r="N7711" s="6">
        <x:f>M7711*L7711/100</x:f>
      </x:c>
      <x:c r="O7711" s="6">
        <x:f>H7711-N7711</x:f>
      </x:c>
    </x:row>
    <x:row r="7712" spans="1:25">
      <x:c r="A7712" s="0" t="s">
        <x:v>146</x:v>
      </x:c>
      <x:c r="B7712" s="0" t="n">
        <x:v>3872</x:v>
      </x:c>
      <x:c r="C7712" s="0" t="s">
        <x:v>21</x:v>
      </x:c>
      <x:c r="D7712" s="0" t="s">
        <x:v>22</x:v>
      </x:c>
      <x:c r="E7712" s="0" t="s">
        <x:v>23</x:v>
      </x:c>
      <x:c r="F7712" s="0" t="s">
        <x:v>20</x:v>
      </x:c>
      <x:c r="G7712" s="0" t="n">
        <x:v>117</x:v>
      </x:c>
      <x:c r="H7712" s="4" t="n">
        <x:v>39.897</x:v>
      </x:c>
      <x:c r="I7712" s="4" t="n">
        <x:v>117</x:v>
      </x:c>
      <x:c r="J7712" s="4" t="n">
        <x:v>0.341</x:v>
      </x:c>
      <x:c r="K7712" s="4">
        <x:f>I7712*J7712</x:f>
      </x:c>
      <x:c r="L7712" s="4" t="n">
        <x:v>263.5</x:v>
      </x:c>
      <x:c r="M7712" s="5">
        <x:f>J7712/2.863*100</x:f>
      </x:c>
      <x:c r="N7712" s="6">
        <x:f>M7712*L7712/100</x:f>
      </x:c>
      <x:c r="O7712" s="6">
        <x:f>H7712-N7712</x:f>
      </x:c>
    </x:row>
    <x:row r="7713" spans="1:25">
      <x:c r="A7713" s="0" t="s">
        <x:v>146</x:v>
      </x:c>
      <x:c r="B7713" s="0" t="n">
        <x:v>3872</x:v>
      </x:c>
      <x:c r="C7713" s="0" t="s">
        <x:v>21</x:v>
      </x:c>
      <x:c r="D7713" s="0" t="s">
        <x:v>22</x:v>
      </x:c>
      <x:c r="E7713" s="0" t="s">
        <x:v>23</x:v>
      </x:c>
      <x:c r="F7713" s="0" t="s">
        <x:v>20</x:v>
      </x:c>
      <x:c r="G7713" s="0" t="n">
        <x:v>117</x:v>
      </x:c>
      <x:c r="H7713" s="4" t="n">
        <x:v>43.384</x:v>
      </x:c>
      <x:c r="I7713" s="4" t="n">
        <x:v>117</x:v>
      </x:c>
      <x:c r="J7713" s="4" t="n">
        <x:v>0.371</x:v>
      </x:c>
      <x:c r="K7713" s="4">
        <x:f>I7713*J7713</x:f>
      </x:c>
      <x:c r="L7713" s="4" t="n">
        <x:v>263.5</x:v>
      </x:c>
      <x:c r="M7713" s="5">
        <x:f>J7713/2.863*100</x:f>
      </x:c>
      <x:c r="N7713" s="6">
        <x:f>M7713*L7713/100</x:f>
      </x:c>
      <x:c r="O7713" s="6">
        <x:f>H7713-N7713</x:f>
      </x:c>
    </x:row>
    <x:row r="7714" spans="1:25">
      <x:c r="A7714" s="0" t="s">
        <x:v>146</x:v>
      </x:c>
      <x:c r="B7714" s="0" t="n">
        <x:v>3872</x:v>
      </x:c>
      <x:c r="C7714" s="0" t="s">
        <x:v>21</x:v>
      </x:c>
      <x:c r="D7714" s="0" t="s">
        <x:v>22</x:v>
      </x:c>
      <x:c r="E7714" s="0" t="s">
        <x:v>23</x:v>
      </x:c>
      <x:c r="F7714" s="0" t="s">
        <x:v>20</x:v>
      </x:c>
      <x:c r="G7714" s="0" t="n">
        <x:v>117</x:v>
      </x:c>
      <x:c r="H7714" s="4" t="n">
        <x:v>43.384</x:v>
      </x:c>
      <x:c r="I7714" s="4" t="n">
        <x:v>117</x:v>
      </x:c>
      <x:c r="J7714" s="4" t="n">
        <x:v>0.371</x:v>
      </x:c>
      <x:c r="K7714" s="4">
        <x:f>I7714*J7714</x:f>
      </x:c>
      <x:c r="L7714" s="4" t="n">
        <x:v>263.5</x:v>
      </x:c>
      <x:c r="M7714" s="5">
        <x:f>J7714/2.863*100</x:f>
      </x:c>
      <x:c r="N7714" s="6">
        <x:f>M7714*L7714/100</x:f>
      </x:c>
      <x:c r="O7714" s="6">
        <x:f>H7714-N7714</x:f>
      </x:c>
    </x:row>
    <x:row r="7715" spans="1:25">
      <x:c r="A7715" s="0" t="s">
        <x:v>146</x:v>
      </x:c>
      <x:c r="B7715" s="0" t="n">
        <x:v>3872</x:v>
      </x:c>
      <x:c r="C7715" s="0" t="s">
        <x:v>21</x:v>
      </x:c>
      <x:c r="D7715" s="0" t="s">
        <x:v>28</x:v>
      </x:c>
      <x:c r="E7715" s="0" t="s">
        <x:v>19</x:v>
      </x:c>
      <x:c r="F7715" s="0" t="s">
        <x:v>26</x:v>
      </x:c>
      <x:c r="G7715" s="0" t="n">
        <x:v>117</x:v>
      </x:c>
      <x:c r="H7715" s="4" t="n">
        <x:v>30.424</x:v>
      </x:c>
      <x:c r="I7715" s="4" t="n">
        <x:v>117</x:v>
      </x:c>
      <x:c r="J7715" s="4" t="n">
        <x:v>0.26</x:v>
      </x:c>
      <x:c r="K7715" s="4">
        <x:f>I7715*J7715</x:f>
      </x:c>
      <x:c r="L7715" s="4" t="n">
        <x:v>263.5</x:v>
      </x:c>
      <x:c r="M7715" s="5">
        <x:f>J7715/2.863*100</x:f>
      </x:c>
      <x:c r="N7715" s="6">
        <x:f>M7715*L7715/100</x:f>
      </x:c>
      <x:c r="O7715" s="6">
        <x:f>H7715-N7715</x:f>
      </x:c>
    </x:row>
    <x:row r="7716" spans="1:25">
      <x:c r="A7716" s="0" t="s">
        <x:v>146</x:v>
      </x:c>
      <x:c r="B7716" s="0" t="n">
        <x:v>3872</x:v>
      </x:c>
      <x:c r="C7716" s="0" t="s">
        <x:v>21</x:v>
      </x:c>
      <x:c r="D7716" s="0" t="s">
        <x:v>28</x:v>
      </x:c>
      <x:c r="E7716" s="0" t="s">
        <x:v>23</x:v>
      </x:c>
      <x:c r="F7716" s="0" t="s">
        <x:v>26</x:v>
      </x:c>
      <x:c r="G7716" s="0" t="n">
        <x:v>117</x:v>
      </x:c>
      <x:c r="H7716" s="4" t="n">
        <x:v>177.84</x:v>
      </x:c>
      <x:c r="I7716" s="4" t="n">
        <x:v>117</x:v>
      </x:c>
      <x:c r="J7716" s="4" t="n">
        <x:v>1.52</x:v>
      </x:c>
      <x:c r="K7716" s="4">
        <x:f>I7716*J7716</x:f>
      </x:c>
      <x:c r="L7716" s="4" t="n">
        <x:v>263.5</x:v>
      </x:c>
      <x:c r="M7716" s="5">
        <x:f>J7716/2.863*100</x:f>
      </x:c>
      <x:c r="N7716" s="6">
        <x:f>M7716*L7716/100</x:f>
      </x:c>
      <x:c r="O7716" s="6">
        <x:f>H7716-N7716</x:f>
      </x:c>
    </x:row>
    <x:row r="7717" spans="1:25">
      <x:c r="A7717" s="0" t="s">
        <x:v>123</x:v>
      </x:c>
      <x:c r="B7717" s="0" t="n">
        <x:v>3877</x:v>
      </x:c>
      <x:c r="C7717" s="0" t="s">
        <x:v>21</x:v>
      </x:c>
      <x:c r="D7717" s="0" t="s">
        <x:v>42</x:v>
      </x:c>
      <x:c r="E7717" s="0" t="s">
        <x:v>43</x:v>
      </x:c>
      <x:c r="F7717" s="0" t="s">
        <x:v>20</x:v>
      </x:c>
      <x:c r="G7717" s="0" t="n">
        <x:v>100</x:v>
      </x:c>
      <x:c r="H7717" s="4" t="n">
        <x:v>30</x:v>
      </x:c>
      <x:c r="I7717" s="4" t="n">
        <x:v>100</x:v>
      </x:c>
      <x:c r="J7717" s="4" t="n">
        <x:v>0.3</x:v>
      </x:c>
      <x:c r="K7717" s="4">
        <x:f>I7717*J7717</x:f>
      </x:c>
      <x:c r="L7717" s="4" t="n">
        <x:v>355.199</x:v>
      </x:c>
      <x:c r="M7717" s="5">
        <x:f>J7717/3.83*100</x:f>
      </x:c>
      <x:c r="N7717" s="6">
        <x:f>M7717*L7717/100</x:f>
      </x:c>
      <x:c r="O7717" s="6">
        <x:f>H7717-N7717</x:f>
      </x:c>
    </x:row>
    <x:row r="7718" spans="1:25">
      <x:c r="A7718" s="0" t="s">
        <x:v>123</x:v>
      </x:c>
      <x:c r="B7718" s="0" t="n">
        <x:v>3877</x:v>
      </x:c>
      <x:c r="C7718" s="0" t="s">
        <x:v>21</x:v>
      </x:c>
      <x:c r="D7718" s="0" t="s">
        <x:v>42</x:v>
      </x:c>
      <x:c r="E7718" s="0" t="s">
        <x:v>44</x:v>
      </x:c>
      <x:c r="F7718" s="0" t="s">
        <x:v>20</x:v>
      </x:c>
      <x:c r="G7718" s="0" t="n">
        <x:v>100</x:v>
      </x:c>
      <x:c r="H7718" s="4" t="n">
        <x:v>30</x:v>
      </x:c>
      <x:c r="I7718" s="4" t="n">
        <x:v>100</x:v>
      </x:c>
      <x:c r="J7718" s="4" t="n">
        <x:v>0.3</x:v>
      </x:c>
      <x:c r="K7718" s="4">
        <x:f>I7718*J7718</x:f>
      </x:c>
      <x:c r="L7718" s="4" t="n">
        <x:v>355.199</x:v>
      </x:c>
      <x:c r="M7718" s="5">
        <x:f>J7718/3.83*100</x:f>
      </x:c>
      <x:c r="N7718" s="6">
        <x:f>M7718*L7718/100</x:f>
      </x:c>
      <x:c r="O7718" s="6">
        <x:f>H7718-N7718</x:f>
      </x:c>
    </x:row>
    <x:row r="7719" spans="1:25">
      <x:c r="A7719" s="0" t="s">
        <x:v>123</x:v>
      </x:c>
      <x:c r="B7719" s="0" t="n">
        <x:v>3877</x:v>
      </x:c>
      <x:c r="C7719" s="0" t="s">
        <x:v>21</x:v>
      </x:c>
      <x:c r="D7719" s="0" t="s">
        <x:v>33</x:v>
      </x:c>
      <x:c r="E7719" s="0" t="s">
        <x:v>45</x:v>
      </x:c>
      <x:c r="F7719" s="0" t="s">
        <x:v>26</x:v>
      </x:c>
      <x:c r="G7719" s="0" t="n">
        <x:v>100</x:v>
      </x:c>
      <x:c r="H7719" s="4" t="n">
        <x:v>148.001</x:v>
      </x:c>
      <x:c r="I7719" s="4" t="n">
        <x:v>100</x:v>
      </x:c>
      <x:c r="J7719" s="4" t="n">
        <x:v>1.48</x:v>
      </x:c>
      <x:c r="K7719" s="4">
        <x:f>I7719*J7719</x:f>
      </x:c>
      <x:c r="L7719" s="4" t="n">
        <x:v>355.199</x:v>
      </x:c>
      <x:c r="M7719" s="5">
        <x:f>J7719/3.83*100</x:f>
      </x:c>
      <x:c r="N7719" s="6">
        <x:f>M7719*L7719/100</x:f>
      </x:c>
      <x:c r="O7719" s="6">
        <x:f>H7719-N7719</x:f>
      </x:c>
    </x:row>
    <x:row r="7720" spans="1:25">
      <x:c r="A7720" s="0" t="s">
        <x:v>123</x:v>
      </x:c>
      <x:c r="B7720" s="0" t="n">
        <x:v>3877</x:v>
      </x:c>
      <x:c r="C7720" s="0" t="s">
        <x:v>21</x:v>
      </x:c>
      <x:c r="D7720" s="0" t="s">
        <x:v>150</x:v>
      </x:c>
      <x:c r="E7720" s="0" t="s">
        <x:v>46</x:v>
      </x:c>
      <x:c r="F7720" s="0" t="s">
        <x:v>26</x:v>
      </x:c>
      <x:c r="G7720" s="0" t="n">
        <x:v>100</x:v>
      </x:c>
      <x:c r="H7720" s="4" t="n">
        <x:v>175</x:v>
      </x:c>
      <x:c r="I7720" s="4" t="n">
        <x:v>100</x:v>
      </x:c>
      <x:c r="J7720" s="4" t="n">
        <x:v>1.75</x:v>
      </x:c>
      <x:c r="K7720" s="4">
        <x:f>I7720*J7720</x:f>
      </x:c>
      <x:c r="L7720" s="4" t="n">
        <x:v>355.199</x:v>
      </x:c>
      <x:c r="M7720" s="5">
        <x:f>J7720/3.83*100</x:f>
      </x:c>
      <x:c r="N7720" s="6">
        <x:f>M7720*L7720/100</x:f>
      </x:c>
      <x:c r="O7720" s="6">
        <x:f>H7720-N7720</x:f>
      </x:c>
    </x:row>
    <x:row r="7721" spans="1:25">
      <x:c r="A7721" s="0" t="s">
        <x:v>30</x:v>
      </x:c>
      <x:c r="B7721" s="0" t="n">
        <x:v>3881</x:v>
      </x:c>
      <x:c r="C7721" s="0" t="s">
        <x:v>21</x:v>
      </x:c>
      <x:c r="D7721" s="0" t="s">
        <x:v>22</x:v>
      </x:c>
      <x:c r="E7721" s="0" t="s">
        <x:v>23</x:v>
      </x:c>
      <x:c r="F7721" s="0" t="s">
        <x:v>20</x:v>
      </x:c>
      <x:c r="G7721" s="0" t="n">
        <x:v>139</x:v>
      </x:c>
      <x:c r="H7721" s="4" t="n">
        <x:v>43.384</x:v>
      </x:c>
      <x:c r="I7721" s="4" t="n">
        <x:v>139</x:v>
      </x:c>
      <x:c r="J7721" s="4" t="n">
        <x:v>0.312</x:v>
      </x:c>
      <x:c r="K7721" s="4">
        <x:f>I7721*J7721</x:f>
      </x:c>
      <x:c r="L7721" s="4" t="n">
        <x:v>302.417</x:v>
      </x:c>
      <x:c r="M7721" s="5">
        <x:f>J7721/2.772*100</x:f>
      </x:c>
      <x:c r="N7721" s="6">
        <x:f>M7721*L7721/100</x:f>
      </x:c>
      <x:c r="O7721" s="6">
        <x:f>H7721-N7721</x:f>
      </x:c>
    </x:row>
    <x:row r="7722" spans="1:25">
      <x:c r="A7722" s="0" t="s">
        <x:v>30</x:v>
      </x:c>
      <x:c r="B7722" s="0" t="n">
        <x:v>3881</x:v>
      </x:c>
      <x:c r="C7722" s="0" t="s">
        <x:v>21</x:v>
      </x:c>
      <x:c r="D7722" s="0" t="s">
        <x:v>22</x:v>
      </x:c>
      <x:c r="E7722" s="0" t="s">
        <x:v>23</x:v>
      </x:c>
      <x:c r="F7722" s="0" t="s">
        <x:v>20</x:v>
      </x:c>
      <x:c r="G7722" s="0" t="n">
        <x:v>139</x:v>
      </x:c>
      <x:c r="H7722" s="4" t="n">
        <x:v>43.384</x:v>
      </x:c>
      <x:c r="I7722" s="4" t="n">
        <x:v>139</x:v>
      </x:c>
      <x:c r="J7722" s="4" t="n">
        <x:v>0.312</x:v>
      </x:c>
      <x:c r="K7722" s="4">
        <x:f>I7722*J7722</x:f>
      </x:c>
      <x:c r="L7722" s="4" t="n">
        <x:v>302.417</x:v>
      </x:c>
      <x:c r="M7722" s="5">
        <x:f>J7722/2.772*100</x:f>
      </x:c>
      <x:c r="N7722" s="6">
        <x:f>M7722*L7722/100</x:f>
      </x:c>
      <x:c r="O7722" s="6">
        <x:f>H7722-N7722</x:f>
      </x:c>
    </x:row>
    <x:row r="7723" spans="1:25">
      <x:c r="A7723" s="0" t="s">
        <x:v>30</x:v>
      </x:c>
      <x:c r="B7723" s="0" t="n">
        <x:v>3881</x:v>
      </x:c>
      <x:c r="C7723" s="0" t="s">
        <x:v>21</x:v>
      </x:c>
      <x:c r="D7723" s="0" t="s">
        <x:v>22</x:v>
      </x:c>
      <x:c r="E7723" s="0" t="s">
        <x:v>23</x:v>
      </x:c>
      <x:c r="F7723" s="0" t="s">
        <x:v>20</x:v>
      </x:c>
      <x:c r="G7723" s="0" t="n">
        <x:v>139</x:v>
      </x:c>
      <x:c r="H7723" s="4" t="n">
        <x:v>51.15</x:v>
      </x:c>
      <x:c r="I7723" s="4" t="n">
        <x:v>139</x:v>
      </x:c>
      <x:c r="J7723" s="4" t="n">
        <x:v>0.368</x:v>
      </x:c>
      <x:c r="K7723" s="4">
        <x:f>I7723*J7723</x:f>
      </x:c>
      <x:c r="L7723" s="4" t="n">
        <x:v>302.417</x:v>
      </x:c>
      <x:c r="M7723" s="5">
        <x:f>J7723/2.772*100</x:f>
      </x:c>
      <x:c r="N7723" s="6">
        <x:f>M7723*L7723/100</x:f>
      </x:c>
      <x:c r="O7723" s="6">
        <x:f>H7723-N7723</x:f>
      </x:c>
    </x:row>
    <x:row r="7724" spans="1:25">
      <x:c r="A7724" s="0" t="s">
        <x:v>30</x:v>
      </x:c>
      <x:c r="B7724" s="0" t="n">
        <x:v>3881</x:v>
      </x:c>
      <x:c r="C7724" s="0" t="s">
        <x:v>21</x:v>
      </x:c>
      <x:c r="D7724" s="0" t="s">
        <x:v>28</x:v>
      </x:c>
      <x:c r="E7724" s="0" t="s">
        <x:v>19</x:v>
      </x:c>
      <x:c r="F7724" s="0" t="s">
        <x:v>26</x:v>
      </x:c>
      <x:c r="G7724" s="0" t="n">
        <x:v>139</x:v>
      </x:c>
      <x:c r="H7724" s="4" t="n">
        <x:v>36.14</x:v>
      </x:c>
      <x:c r="I7724" s="4" t="n">
        <x:v>139</x:v>
      </x:c>
      <x:c r="J7724" s="4" t="n">
        <x:v>0.26</x:v>
      </x:c>
      <x:c r="K7724" s="4">
        <x:f>I7724*J7724</x:f>
      </x:c>
      <x:c r="L7724" s="4" t="n">
        <x:v>302.417</x:v>
      </x:c>
      <x:c r="M7724" s="5">
        <x:f>J7724/2.772*100</x:f>
      </x:c>
      <x:c r="N7724" s="6">
        <x:f>M7724*L7724/100</x:f>
      </x:c>
      <x:c r="O7724" s="6">
        <x:f>H7724-N7724</x:f>
      </x:c>
    </x:row>
    <x:row r="7725" spans="1:25">
      <x:c r="A7725" s="0" t="s">
        <x:v>30</x:v>
      </x:c>
      <x:c r="B7725" s="0" t="n">
        <x:v>3881</x:v>
      </x:c>
      <x:c r="C7725" s="0" t="s">
        <x:v>21</x:v>
      </x:c>
      <x:c r="D7725" s="0" t="s">
        <x:v>28</x:v>
      </x:c>
      <x:c r="E7725" s="0" t="s">
        <x:v>23</x:v>
      </x:c>
      <x:c r="F7725" s="0" t="s">
        <x:v>26</x:v>
      </x:c>
      <x:c r="G7725" s="0" t="n">
        <x:v>139</x:v>
      </x:c>
      <x:c r="H7725" s="4" t="n">
        <x:v>211.28</x:v>
      </x:c>
      <x:c r="I7725" s="4" t="n">
        <x:v>139</x:v>
      </x:c>
      <x:c r="J7725" s="4" t="n">
        <x:v>1.52</x:v>
      </x:c>
      <x:c r="K7725" s="4">
        <x:f>I7725*J7725</x:f>
      </x:c>
      <x:c r="L7725" s="4" t="n">
        <x:v>302.417</x:v>
      </x:c>
      <x:c r="M7725" s="5">
        <x:f>J7725/2.772*100</x:f>
      </x:c>
      <x:c r="N7725" s="6">
        <x:f>M7725*L7725/100</x:f>
      </x:c>
      <x:c r="O7725" s="6">
        <x:f>H7725-N7725</x:f>
      </x:c>
    </x:row>
    <x:row r="7726" spans="1:25">
      <x:c r="A7726" s="0" t="s">
        <x:v>102</x:v>
      </x:c>
      <x:c r="B7726" s="0" t="n">
        <x:v>3886</x:v>
      </x:c>
      <x:c r="C7726" s="0" t="s">
        <x:v>21</x:v>
      </x:c>
      <x:c r="D7726" s="0" t="s">
        <x:v>22</x:v>
      </x:c>
      <x:c r="E7726" s="0" t="s">
        <x:v>23</x:v>
      </x:c>
      <x:c r="F7726" s="0" t="s">
        <x:v>20</x:v>
      </x:c>
      <x:c r="G7726" s="0" t="n">
        <x:v>140</x:v>
      </x:c>
      <x:c r="H7726" s="4" t="n">
        <x:v>43.384</x:v>
      </x:c>
      <x:c r="I7726" s="4" t="n">
        <x:v>140</x:v>
      </x:c>
      <x:c r="J7726" s="4" t="n">
        <x:v>0.31</x:v>
      </x:c>
      <x:c r="K7726" s="4">
        <x:f>I7726*J7726</x:f>
      </x:c>
      <x:c r="L7726" s="4" t="n">
        <x:v>314.999</x:v>
      </x:c>
      <x:c r="M7726" s="5">
        <x:f>J7726/3.051*100</x:f>
      </x:c>
      <x:c r="N7726" s="6">
        <x:f>M7726*L7726/100</x:f>
      </x:c>
      <x:c r="O7726" s="6">
        <x:f>H7726-N7726</x:f>
      </x:c>
    </x:row>
    <x:row r="7727" spans="1:25">
      <x:c r="A7727" s="0" t="s">
        <x:v>102</x:v>
      </x:c>
      <x:c r="B7727" s="0" t="n">
        <x:v>3886</x:v>
      </x:c>
      <x:c r="C7727" s="0" t="s">
        <x:v>21</x:v>
      </x:c>
      <x:c r="D7727" s="0" t="s">
        <x:v>22</x:v>
      </x:c>
      <x:c r="E7727" s="0" t="s">
        <x:v>23</x:v>
      </x:c>
      <x:c r="F7727" s="0" t="s">
        <x:v>20</x:v>
      </x:c>
      <x:c r="G7727" s="0" t="n">
        <x:v>140</x:v>
      </x:c>
      <x:c r="H7727" s="4" t="n">
        <x:v>43.384</x:v>
      </x:c>
      <x:c r="I7727" s="4" t="n">
        <x:v>140</x:v>
      </x:c>
      <x:c r="J7727" s="4" t="n">
        <x:v>0.31</x:v>
      </x:c>
      <x:c r="K7727" s="4">
        <x:f>I7727*J7727</x:f>
      </x:c>
      <x:c r="L7727" s="4" t="n">
        <x:v>314.999</x:v>
      </x:c>
      <x:c r="M7727" s="5">
        <x:f>J7727/3.051*100</x:f>
      </x:c>
      <x:c r="N7727" s="6">
        <x:f>M7727*L7727/100</x:f>
      </x:c>
      <x:c r="O7727" s="6">
        <x:f>H7727-N7727</x:f>
      </x:c>
    </x:row>
    <x:row r="7728" spans="1:25">
      <x:c r="A7728" s="0" t="s">
        <x:v>102</x:v>
      </x:c>
      <x:c r="B7728" s="0" t="n">
        <x:v>3886</x:v>
      </x:c>
      <x:c r="C7728" s="0" t="s">
        <x:v>21</x:v>
      </x:c>
      <x:c r="D7728" s="0" t="s">
        <x:v>22</x:v>
      </x:c>
      <x:c r="E7728" s="0" t="s">
        <x:v>23</x:v>
      </x:c>
      <x:c r="F7728" s="0" t="s">
        <x:v>20</x:v>
      </x:c>
      <x:c r="G7728" s="0" t="n">
        <x:v>140</x:v>
      </x:c>
      <x:c r="H7728" s="4" t="n">
        <x:v>47.74</x:v>
      </x:c>
      <x:c r="I7728" s="4" t="n">
        <x:v>140</x:v>
      </x:c>
      <x:c r="J7728" s="4" t="n">
        <x:v>0.341</x:v>
      </x:c>
      <x:c r="K7728" s="4">
        <x:f>I7728*J7728</x:f>
      </x:c>
      <x:c r="L7728" s="4" t="n">
        <x:v>314.999</x:v>
      </x:c>
      <x:c r="M7728" s="5">
        <x:f>J7728/3.051*100</x:f>
      </x:c>
      <x:c r="N7728" s="6">
        <x:f>M7728*L7728/100</x:f>
      </x:c>
      <x:c r="O7728" s="6">
        <x:f>H7728-N7728</x:f>
      </x:c>
    </x:row>
    <x:row r="7729" spans="1:25">
      <x:c r="A7729" s="0" t="s">
        <x:v>102</x:v>
      </x:c>
      <x:c r="B7729" s="0" t="n">
        <x:v>3886</x:v>
      </x:c>
      <x:c r="C7729" s="0" t="s">
        <x:v>21</x:v>
      </x:c>
      <x:c r="D7729" s="0" t="s">
        <x:v>22</x:v>
      </x:c>
      <x:c r="E7729" s="0" t="s">
        <x:v>23</x:v>
      </x:c>
      <x:c r="F7729" s="0" t="s">
        <x:v>20</x:v>
      </x:c>
      <x:c r="G7729" s="0" t="n">
        <x:v>140</x:v>
      </x:c>
      <x:c r="H7729" s="4" t="n">
        <x:v>43.384</x:v>
      </x:c>
      <x:c r="I7729" s="4" t="n">
        <x:v>140</x:v>
      </x:c>
      <x:c r="J7729" s="4" t="n">
        <x:v>0.31</x:v>
      </x:c>
      <x:c r="K7729" s="4">
        <x:f>I7729*J7729</x:f>
      </x:c>
      <x:c r="L7729" s="4" t="n">
        <x:v>314.999</x:v>
      </x:c>
      <x:c r="M7729" s="5">
        <x:f>J7729/3.051*100</x:f>
      </x:c>
      <x:c r="N7729" s="6">
        <x:f>M7729*L7729/100</x:f>
      </x:c>
      <x:c r="O7729" s="6">
        <x:f>H7729-N7729</x:f>
      </x:c>
    </x:row>
    <x:row r="7730" spans="1:25">
      <x:c r="A7730" s="0" t="s">
        <x:v>102</x:v>
      </x:c>
      <x:c r="B7730" s="0" t="n">
        <x:v>3886</x:v>
      </x:c>
      <x:c r="C7730" s="0" t="s">
        <x:v>21</x:v>
      </x:c>
      <x:c r="D7730" s="0" t="s">
        <x:v>28</x:v>
      </x:c>
      <x:c r="E7730" s="0" t="s">
        <x:v>19</x:v>
      </x:c>
      <x:c r="F7730" s="0" t="s">
        <x:v>26</x:v>
      </x:c>
      <x:c r="G7730" s="0" t="n">
        <x:v>140</x:v>
      </x:c>
      <x:c r="H7730" s="4" t="n">
        <x:v>36.405</x:v>
      </x:c>
      <x:c r="I7730" s="4" t="n">
        <x:v>140</x:v>
      </x:c>
      <x:c r="J7730" s="4" t="n">
        <x:v>0.26</x:v>
      </x:c>
      <x:c r="K7730" s="4">
        <x:f>I7730*J7730</x:f>
      </x:c>
      <x:c r="L7730" s="4" t="n">
        <x:v>314.999</x:v>
      </x:c>
      <x:c r="M7730" s="5">
        <x:f>J7730/3.051*100</x:f>
      </x:c>
      <x:c r="N7730" s="6">
        <x:f>M7730*L7730/100</x:f>
      </x:c>
      <x:c r="O7730" s="6">
        <x:f>H7730-N7730</x:f>
      </x:c>
    </x:row>
    <x:row r="7731" spans="1:25">
      <x:c r="A7731" s="0" t="s">
        <x:v>102</x:v>
      </x:c>
      <x:c r="B7731" s="0" t="n">
        <x:v>3886</x:v>
      </x:c>
      <x:c r="C7731" s="0" t="s">
        <x:v>21</x:v>
      </x:c>
      <x:c r="D7731" s="0" t="s">
        <x:v>28</x:v>
      </x:c>
      <x:c r="E7731" s="0" t="s">
        <x:v>23</x:v>
      </x:c>
      <x:c r="F7731" s="0" t="s">
        <x:v>26</x:v>
      </x:c>
      <x:c r="G7731" s="0" t="n">
        <x:v>140</x:v>
      </x:c>
      <x:c r="H7731" s="4" t="n">
        <x:v>212.799</x:v>
      </x:c>
      <x:c r="I7731" s="4" t="n">
        <x:v>140</x:v>
      </x:c>
      <x:c r="J7731" s="4" t="n">
        <x:v>1.52</x:v>
      </x:c>
      <x:c r="K7731" s="4">
        <x:f>I7731*J7731</x:f>
      </x:c>
      <x:c r="L7731" s="4" t="n">
        <x:v>314.999</x:v>
      </x:c>
      <x:c r="M7731" s="5">
        <x:f>J7731/3.051*100</x:f>
      </x:c>
      <x:c r="N7731" s="6">
        <x:f>M7731*L7731/100</x:f>
      </x:c>
      <x:c r="O7731" s="6">
        <x:f>H7731-N7731</x:f>
      </x:c>
    </x:row>
    <x:row r="7732" spans="1:25">
      <x:c r="A7732" s="0" t="s">
        <x:v>88</x:v>
      </x:c>
      <x:c r="B7732" s="0" t="n">
        <x:v>3887</x:v>
      </x:c>
      <x:c r="C7732" s="0" t="s">
        <x:v>21</x:v>
      </x:c>
      <x:c r="D7732" s="0" t="s">
        <x:v>22</x:v>
      </x:c>
      <x:c r="E7732" s="0" t="s">
        <x:v>23</x:v>
      </x:c>
      <x:c r="F7732" s="0" t="s">
        <x:v>20</x:v>
      </x:c>
      <x:c r="G7732" s="0" t="n">
        <x:v>140</x:v>
      </x:c>
      <x:c r="H7732" s="4" t="n">
        <x:v>43.384</x:v>
      </x:c>
      <x:c r="I7732" s="4" t="n">
        <x:v>140</x:v>
      </x:c>
      <x:c r="J7732" s="4" t="n">
        <x:v>0.31</x:v>
      </x:c>
      <x:c r="K7732" s="4">
        <x:f>I7732*J7732</x:f>
      </x:c>
      <x:c r="L7732" s="4" t="n">
        <x:v>313.491</x:v>
      </x:c>
      <x:c r="M7732" s="5">
        <x:f>J7732/2.455*100</x:f>
      </x:c>
      <x:c r="N7732" s="6">
        <x:f>M7732*L7732/100</x:f>
      </x:c>
      <x:c r="O7732" s="6">
        <x:f>H7732-N7732</x:f>
      </x:c>
    </x:row>
    <x:row r="7733" spans="1:25">
      <x:c r="A7733" s="0" t="s">
        <x:v>88</x:v>
      </x:c>
      <x:c r="B7733" s="0" t="n">
        <x:v>3887</x:v>
      </x:c>
      <x:c r="C7733" s="0" t="s">
        <x:v>21</x:v>
      </x:c>
      <x:c r="D7733" s="0" t="s">
        <x:v>22</x:v>
      </x:c>
      <x:c r="E7733" s="0" t="s">
        <x:v>23</x:v>
      </x:c>
      <x:c r="F7733" s="0" t="s">
        <x:v>20</x:v>
      </x:c>
      <x:c r="G7733" s="0" t="n">
        <x:v>140</x:v>
      </x:c>
      <x:c r="H7733" s="4" t="n">
        <x:v>51.15</x:v>
      </x:c>
      <x:c r="I7733" s="4" t="n">
        <x:v>140</x:v>
      </x:c>
      <x:c r="J7733" s="4" t="n">
        <x:v>0.365</x:v>
      </x:c>
      <x:c r="K7733" s="4">
        <x:f>I7733*J7733</x:f>
      </x:c>
      <x:c r="L7733" s="4" t="n">
        <x:v>313.491</x:v>
      </x:c>
      <x:c r="M7733" s="5">
        <x:f>J7733/2.455*100</x:f>
      </x:c>
      <x:c r="N7733" s="6">
        <x:f>M7733*L7733/100</x:f>
      </x:c>
      <x:c r="O7733" s="6">
        <x:f>H7733-N7733</x:f>
      </x:c>
    </x:row>
    <x:row r="7734" spans="1:25">
      <x:c r="A7734" s="0" t="s">
        <x:v>88</x:v>
      </x:c>
      <x:c r="B7734" s="0" t="n">
        <x:v>3887</x:v>
      </x:c>
      <x:c r="C7734" s="0" t="s">
        <x:v>21</x:v>
      </x:c>
      <x:c r="D7734" s="0" t="s">
        <x:v>28</x:v>
      </x:c>
      <x:c r="E7734" s="0" t="s">
        <x:v>19</x:v>
      </x:c>
      <x:c r="F7734" s="0" t="s">
        <x:v>26</x:v>
      </x:c>
      <x:c r="G7734" s="0" t="n">
        <x:v>140</x:v>
      </x:c>
      <x:c r="H7734" s="4" t="n">
        <x:v>36.404</x:v>
      </x:c>
      <x:c r="I7734" s="4" t="n">
        <x:v>140</x:v>
      </x:c>
      <x:c r="J7734" s="4" t="n">
        <x:v>0.26</x:v>
      </x:c>
      <x:c r="K7734" s="4">
        <x:f>I7734*J7734</x:f>
      </x:c>
      <x:c r="L7734" s="4" t="n">
        <x:v>313.491</x:v>
      </x:c>
      <x:c r="M7734" s="5">
        <x:f>J7734/2.455*100</x:f>
      </x:c>
      <x:c r="N7734" s="6">
        <x:f>M7734*L7734/100</x:f>
      </x:c>
      <x:c r="O7734" s="6">
        <x:f>H7734-N7734</x:f>
      </x:c>
    </x:row>
    <x:row r="7735" spans="1:25">
      <x:c r="A7735" s="0" t="s">
        <x:v>88</x:v>
      </x:c>
      <x:c r="B7735" s="0" t="n">
        <x:v>3887</x:v>
      </x:c>
      <x:c r="C7735" s="0" t="s">
        <x:v>21</x:v>
      </x:c>
      <x:c r="D7735" s="0" t="s">
        <x:v>28</x:v>
      </x:c>
      <x:c r="E7735" s="0" t="s">
        <x:v>23</x:v>
      </x:c>
      <x:c r="F7735" s="0" t="s">
        <x:v>26</x:v>
      </x:c>
      <x:c r="G7735" s="0" t="n">
        <x:v>140</x:v>
      </x:c>
      <x:c r="H7735" s="4" t="n">
        <x:v>212.799</x:v>
      </x:c>
      <x:c r="I7735" s="4" t="n">
        <x:v>140</x:v>
      </x:c>
      <x:c r="J7735" s="4" t="n">
        <x:v>1.52</x:v>
      </x:c>
      <x:c r="K7735" s="4">
        <x:f>I7735*J7735</x:f>
      </x:c>
      <x:c r="L7735" s="4" t="n">
        <x:v>313.491</x:v>
      </x:c>
      <x:c r="M7735" s="5">
        <x:f>J7735/2.455*100</x:f>
      </x:c>
      <x:c r="N7735" s="6">
        <x:f>M7735*L7735/100</x:f>
      </x:c>
      <x:c r="O7735" s="6">
        <x:f>H7735-N7735</x:f>
      </x:c>
    </x:row>
    <x:row r="7736" spans="1:25">
      <x:c r="A7736" s="0" t="s">
        <x:v>101</x:v>
      </x:c>
      <x:c r="B7736" s="0" t="n">
        <x:v>3888</x:v>
      </x:c>
      <x:c r="C7736" s="0" t="s">
        <x:v>21</x:v>
      </x:c>
      <x:c r="D7736" s="0" t="s">
        <x:v>22</x:v>
      </x:c>
      <x:c r="E7736" s="0" t="s">
        <x:v>23</x:v>
      </x:c>
      <x:c r="F7736" s="0" t="s">
        <x:v>20</x:v>
      </x:c>
      <x:c r="G7736" s="0" t="n">
        <x:v>140</x:v>
      </x:c>
      <x:c r="H7736" s="4" t="n">
        <x:v>43.384</x:v>
      </x:c>
      <x:c r="I7736" s="4" t="n">
        <x:v>140</x:v>
      </x:c>
      <x:c r="J7736" s="4" t="n">
        <x:v>0.31</x:v>
      </x:c>
      <x:c r="K7736" s="4">
        <x:f>I7736*J7736</x:f>
      </x:c>
      <x:c r="L7736" s="4" t="n">
        <x:v>309.32</x:v>
      </x:c>
      <x:c r="M7736" s="5">
        <x:f>J7736/3.051*100</x:f>
      </x:c>
      <x:c r="N7736" s="6">
        <x:f>M7736*L7736/100</x:f>
      </x:c>
      <x:c r="O7736" s="6">
        <x:f>H7736-N7736</x:f>
      </x:c>
    </x:row>
    <x:row r="7737" spans="1:25">
      <x:c r="A7737" s="0" t="s">
        <x:v>101</x:v>
      </x:c>
      <x:c r="B7737" s="0" t="n">
        <x:v>3888</x:v>
      </x:c>
      <x:c r="C7737" s="0" t="s">
        <x:v>21</x:v>
      </x:c>
      <x:c r="D7737" s="0" t="s">
        <x:v>22</x:v>
      </x:c>
      <x:c r="E7737" s="0" t="s">
        <x:v>23</x:v>
      </x:c>
      <x:c r="F7737" s="0" t="s">
        <x:v>20</x:v>
      </x:c>
      <x:c r="G7737" s="0" t="n">
        <x:v>140</x:v>
      </x:c>
      <x:c r="H7737" s="4" t="n">
        <x:v>43.384</x:v>
      </x:c>
      <x:c r="I7737" s="4" t="n">
        <x:v>140</x:v>
      </x:c>
      <x:c r="J7737" s="4" t="n">
        <x:v>0.31</x:v>
      </x:c>
      <x:c r="K7737" s="4">
        <x:f>I7737*J7737</x:f>
      </x:c>
      <x:c r="L7737" s="4" t="n">
        <x:v>309.32</x:v>
      </x:c>
      <x:c r="M7737" s="5">
        <x:f>J7737/3.051*100</x:f>
      </x:c>
      <x:c r="N7737" s="6">
        <x:f>M7737*L7737/100</x:f>
      </x:c>
      <x:c r="O7737" s="6">
        <x:f>H7737-N7737</x:f>
      </x:c>
    </x:row>
    <x:row r="7738" spans="1:25">
      <x:c r="A7738" s="0" t="s">
        <x:v>101</x:v>
      </x:c>
      <x:c r="B7738" s="0" t="n">
        <x:v>3888</x:v>
      </x:c>
      <x:c r="C7738" s="0" t="s">
        <x:v>21</x:v>
      </x:c>
      <x:c r="D7738" s="0" t="s">
        <x:v>22</x:v>
      </x:c>
      <x:c r="E7738" s="0" t="s">
        <x:v>23</x:v>
      </x:c>
      <x:c r="F7738" s="0" t="s">
        <x:v>20</x:v>
      </x:c>
      <x:c r="G7738" s="0" t="n">
        <x:v>140</x:v>
      </x:c>
      <x:c r="H7738" s="4" t="n">
        <x:v>47.74</x:v>
      </x:c>
      <x:c r="I7738" s="4" t="n">
        <x:v>140</x:v>
      </x:c>
      <x:c r="J7738" s="4" t="n">
        <x:v>0.341</x:v>
      </x:c>
      <x:c r="K7738" s="4">
        <x:f>I7738*J7738</x:f>
      </x:c>
      <x:c r="L7738" s="4" t="n">
        <x:v>309.32</x:v>
      </x:c>
      <x:c r="M7738" s="5">
        <x:f>J7738/3.051*100</x:f>
      </x:c>
      <x:c r="N7738" s="6">
        <x:f>M7738*L7738/100</x:f>
      </x:c>
      <x:c r="O7738" s="6">
        <x:f>H7738-N7738</x:f>
      </x:c>
    </x:row>
    <x:row r="7739" spans="1:25">
      <x:c r="A7739" s="0" t="s">
        <x:v>101</x:v>
      </x:c>
      <x:c r="B7739" s="0" t="n">
        <x:v>3888</x:v>
      </x:c>
      <x:c r="C7739" s="0" t="s">
        <x:v>21</x:v>
      </x:c>
      <x:c r="D7739" s="0" t="s">
        <x:v>22</x:v>
      </x:c>
      <x:c r="E7739" s="0" t="s">
        <x:v>23</x:v>
      </x:c>
      <x:c r="F7739" s="0" t="s">
        <x:v>20</x:v>
      </x:c>
      <x:c r="G7739" s="0" t="n">
        <x:v>140</x:v>
      </x:c>
      <x:c r="H7739" s="4" t="n">
        <x:v>43.384</x:v>
      </x:c>
      <x:c r="I7739" s="4" t="n">
        <x:v>140</x:v>
      </x:c>
      <x:c r="J7739" s="4" t="n">
        <x:v>0.31</x:v>
      </x:c>
      <x:c r="K7739" s="4">
        <x:f>I7739*J7739</x:f>
      </x:c>
      <x:c r="L7739" s="4" t="n">
        <x:v>309.32</x:v>
      </x:c>
      <x:c r="M7739" s="5">
        <x:f>J7739/3.051*100</x:f>
      </x:c>
      <x:c r="N7739" s="6">
        <x:f>M7739*L7739/100</x:f>
      </x:c>
      <x:c r="O7739" s="6">
        <x:f>H7739-N7739</x:f>
      </x:c>
    </x:row>
    <x:row r="7740" spans="1:25">
      <x:c r="A7740" s="0" t="s">
        <x:v>101</x:v>
      </x:c>
      <x:c r="B7740" s="0" t="n">
        <x:v>3888</x:v>
      </x:c>
      <x:c r="C7740" s="0" t="s">
        <x:v>21</x:v>
      </x:c>
      <x:c r="D7740" s="0" t="s">
        <x:v>28</x:v>
      </x:c>
      <x:c r="E7740" s="0" t="s">
        <x:v>19</x:v>
      </x:c>
      <x:c r="F7740" s="0" t="s">
        <x:v>26</x:v>
      </x:c>
      <x:c r="G7740" s="0" t="n">
        <x:v>140</x:v>
      </x:c>
      <x:c r="H7740" s="4" t="n">
        <x:v>36.403</x:v>
      </x:c>
      <x:c r="I7740" s="4" t="n">
        <x:v>140</x:v>
      </x:c>
      <x:c r="J7740" s="4" t="n">
        <x:v>0.26</x:v>
      </x:c>
      <x:c r="K7740" s="4">
        <x:f>I7740*J7740</x:f>
      </x:c>
      <x:c r="L7740" s="4" t="n">
        <x:v>309.32</x:v>
      </x:c>
      <x:c r="M7740" s="5">
        <x:f>J7740/3.051*100</x:f>
      </x:c>
      <x:c r="N7740" s="6">
        <x:f>M7740*L7740/100</x:f>
      </x:c>
      <x:c r="O7740" s="6">
        <x:f>H7740-N7740</x:f>
      </x:c>
    </x:row>
    <x:row r="7741" spans="1:25">
      <x:c r="A7741" s="0" t="s">
        <x:v>101</x:v>
      </x:c>
      <x:c r="B7741" s="0" t="n">
        <x:v>3888</x:v>
      </x:c>
      <x:c r="C7741" s="0" t="s">
        <x:v>21</x:v>
      </x:c>
      <x:c r="D7741" s="0" t="s">
        <x:v>28</x:v>
      </x:c>
      <x:c r="E7741" s="0" t="s">
        <x:v>23</x:v>
      </x:c>
      <x:c r="F7741" s="0" t="s">
        <x:v>26</x:v>
      </x:c>
      <x:c r="G7741" s="0" t="n">
        <x:v>140</x:v>
      </x:c>
      <x:c r="H7741" s="4" t="n">
        <x:v>212.799</x:v>
      </x:c>
      <x:c r="I7741" s="4" t="n">
        <x:v>140</x:v>
      </x:c>
      <x:c r="J7741" s="4" t="n">
        <x:v>1.52</x:v>
      </x:c>
      <x:c r="K7741" s="4">
        <x:f>I7741*J7741</x:f>
      </x:c>
      <x:c r="L7741" s="4" t="n">
        <x:v>309.32</x:v>
      </x:c>
      <x:c r="M7741" s="5">
        <x:f>J7741/3.051*100</x:f>
      </x:c>
      <x:c r="N7741" s="6">
        <x:f>M7741*L7741/100</x:f>
      </x:c>
      <x:c r="O7741" s="6">
        <x:f>H7741-N7741</x:f>
      </x:c>
    </x:row>
    <x:row r="7742" spans="1:25">
      <x:c r="A7742" s="0" t="s">
        <x:v>94</x:v>
      </x:c>
      <x:c r="B7742" s="0" t="n">
        <x:v>3892</x:v>
      </x:c>
      <x:c r="C7742" s="0" t="s">
        <x:v>21</x:v>
      </x:c>
      <x:c r="D7742" s="0" t="s">
        <x:v>42</x:v>
      </x:c>
      <x:c r="E7742" s="0" t="s">
        <x:v>44</x:v>
      </x:c>
      <x:c r="F7742" s="0" t="s">
        <x:v>20</x:v>
      </x:c>
      <x:c r="G7742" s="0" t="n">
        <x:v>100</x:v>
      </x:c>
      <x:c r="H7742" s="4" t="n">
        <x:v>30</x:v>
      </x:c>
      <x:c r="I7742" s="4" t="n">
        <x:v>100</x:v>
      </x:c>
      <x:c r="J7742" s="4" t="n">
        <x:v>0.3</x:v>
      </x:c>
      <x:c r="K7742" s="4">
        <x:f>I7742*J7742</x:f>
      </x:c>
      <x:c r="L7742" s="4" t="n">
        <x:v>356.699</x:v>
      </x:c>
      <x:c r="M7742" s="5">
        <x:f>J7742/3.83*100</x:f>
      </x:c>
      <x:c r="N7742" s="6">
        <x:f>M7742*L7742/100</x:f>
      </x:c>
      <x:c r="O7742" s="6">
        <x:f>H7742-N7742</x:f>
      </x:c>
    </x:row>
    <x:row r="7743" spans="1:25">
      <x:c r="A7743" s="0" t="s">
        <x:v>94</x:v>
      </x:c>
      <x:c r="B7743" s="0" t="n">
        <x:v>3892</x:v>
      </x:c>
      <x:c r="C7743" s="0" t="s">
        <x:v>21</x:v>
      </x:c>
      <x:c r="D7743" s="0" t="s">
        <x:v>42</x:v>
      </x:c>
      <x:c r="E7743" s="0" t="s">
        <x:v>43</x:v>
      </x:c>
      <x:c r="F7743" s="0" t="s">
        <x:v>20</x:v>
      </x:c>
      <x:c r="G7743" s="0" t="n">
        <x:v>100</x:v>
      </x:c>
      <x:c r="H7743" s="4" t="n">
        <x:v>30</x:v>
      </x:c>
      <x:c r="I7743" s="4" t="n">
        <x:v>100</x:v>
      </x:c>
      <x:c r="J7743" s="4" t="n">
        <x:v>0.3</x:v>
      </x:c>
      <x:c r="K7743" s="4">
        <x:f>I7743*J7743</x:f>
      </x:c>
      <x:c r="L7743" s="4" t="n">
        <x:v>356.699</x:v>
      </x:c>
      <x:c r="M7743" s="5">
        <x:f>J7743/3.83*100</x:f>
      </x:c>
      <x:c r="N7743" s="6">
        <x:f>M7743*L7743/100</x:f>
      </x:c>
      <x:c r="O7743" s="6">
        <x:f>H7743-N7743</x:f>
      </x:c>
    </x:row>
    <x:row r="7744" spans="1:25">
      <x:c r="A7744" s="0" t="s">
        <x:v>94</x:v>
      </x:c>
      <x:c r="B7744" s="0" t="n">
        <x:v>3892</x:v>
      </x:c>
      <x:c r="C7744" s="0" t="s">
        <x:v>21</x:v>
      </x:c>
      <x:c r="D7744" s="0" t="s">
        <x:v>33</x:v>
      </x:c>
      <x:c r="E7744" s="0" t="s">
        <x:v>45</x:v>
      </x:c>
      <x:c r="F7744" s="0" t="s">
        <x:v>26</x:v>
      </x:c>
      <x:c r="G7744" s="0" t="n">
        <x:v>100</x:v>
      </x:c>
      <x:c r="H7744" s="4" t="n">
        <x:v>148.001</x:v>
      </x:c>
      <x:c r="I7744" s="4" t="n">
        <x:v>100</x:v>
      </x:c>
      <x:c r="J7744" s="4" t="n">
        <x:v>1.48</x:v>
      </x:c>
      <x:c r="K7744" s="4">
        <x:f>I7744*J7744</x:f>
      </x:c>
      <x:c r="L7744" s="4" t="n">
        <x:v>356.699</x:v>
      </x:c>
      <x:c r="M7744" s="5">
        <x:f>J7744/3.83*100</x:f>
      </x:c>
      <x:c r="N7744" s="6">
        <x:f>M7744*L7744/100</x:f>
      </x:c>
      <x:c r="O7744" s="6">
        <x:f>H7744-N7744</x:f>
      </x:c>
    </x:row>
    <x:row r="7745" spans="1:25">
      <x:c r="A7745" s="0" t="s">
        <x:v>94</x:v>
      </x:c>
      <x:c r="B7745" s="0" t="n">
        <x:v>3892</x:v>
      </x:c>
      <x:c r="C7745" s="0" t="s">
        <x:v>21</x:v>
      </x:c>
      <x:c r="D7745" s="0" t="s">
        <x:v>150</x:v>
      </x:c>
      <x:c r="E7745" s="0" t="s">
        <x:v>46</x:v>
      </x:c>
      <x:c r="F7745" s="0" t="s">
        <x:v>26</x:v>
      </x:c>
      <x:c r="G7745" s="0" t="n">
        <x:v>100</x:v>
      </x:c>
      <x:c r="H7745" s="4" t="n">
        <x:v>175</x:v>
      </x:c>
      <x:c r="I7745" s="4" t="n">
        <x:v>100</x:v>
      </x:c>
      <x:c r="J7745" s="4" t="n">
        <x:v>1.75</x:v>
      </x:c>
      <x:c r="K7745" s="4">
        <x:f>I7745*J7745</x:f>
      </x:c>
      <x:c r="L7745" s="4" t="n">
        <x:v>356.699</x:v>
      </x:c>
      <x:c r="M7745" s="5">
        <x:f>J7745/3.83*100</x:f>
      </x:c>
      <x:c r="N7745" s="6">
        <x:f>M7745*L7745/100</x:f>
      </x:c>
      <x:c r="O7745" s="6">
        <x:f>H7745-N7745</x:f>
      </x:c>
    </x:row>
    <x:row r="7746" spans="1:25">
      <x:c r="A7746" s="0" t="s">
        <x:v>81</x:v>
      </x:c>
      <x:c r="B7746" s="0" t="n">
        <x:v>3894</x:v>
      </x:c>
      <x:c r="C7746" s="0" t="s">
        <x:v>21</x:v>
      </x:c>
      <x:c r="D7746" s="0" t="s">
        <x:v>42</x:v>
      </x:c>
      <x:c r="E7746" s="0" t="s">
        <x:v>43</x:v>
      </x:c>
      <x:c r="F7746" s="0" t="s">
        <x:v>20</x:v>
      </x:c>
      <x:c r="G7746" s="0" t="n">
        <x:v>100</x:v>
      </x:c>
      <x:c r="H7746" s="4" t="n">
        <x:v>30</x:v>
      </x:c>
      <x:c r="I7746" s="4" t="n">
        <x:v>100</x:v>
      </x:c>
      <x:c r="J7746" s="4" t="n">
        <x:v>0.3</x:v>
      </x:c>
      <x:c r="K7746" s="4">
        <x:f>I7746*J7746</x:f>
      </x:c>
      <x:c r="L7746" s="4" t="n">
        <x:v>351.335</x:v>
      </x:c>
      <x:c r="M7746" s="5">
        <x:f>J7746/3.83*100</x:f>
      </x:c>
      <x:c r="N7746" s="6">
        <x:f>M7746*L7746/100</x:f>
      </x:c>
      <x:c r="O7746" s="6">
        <x:f>H7746-N7746</x:f>
      </x:c>
    </x:row>
    <x:row r="7747" spans="1:25">
      <x:c r="A7747" s="0" t="s">
        <x:v>81</x:v>
      </x:c>
      <x:c r="B7747" s="0" t="n">
        <x:v>3894</x:v>
      </x:c>
      <x:c r="C7747" s="0" t="s">
        <x:v>21</x:v>
      </x:c>
      <x:c r="D7747" s="0" t="s">
        <x:v>42</x:v>
      </x:c>
      <x:c r="E7747" s="0" t="s">
        <x:v>44</x:v>
      </x:c>
      <x:c r="F7747" s="0" t="s">
        <x:v>20</x:v>
      </x:c>
      <x:c r="G7747" s="0" t="n">
        <x:v>100</x:v>
      </x:c>
      <x:c r="H7747" s="4" t="n">
        <x:v>30</x:v>
      </x:c>
      <x:c r="I7747" s="4" t="n">
        <x:v>100</x:v>
      </x:c>
      <x:c r="J7747" s="4" t="n">
        <x:v>0.3</x:v>
      </x:c>
      <x:c r="K7747" s="4">
        <x:f>I7747*J7747</x:f>
      </x:c>
      <x:c r="L7747" s="4" t="n">
        <x:v>351.335</x:v>
      </x:c>
      <x:c r="M7747" s="5">
        <x:f>J7747/3.83*100</x:f>
      </x:c>
      <x:c r="N7747" s="6">
        <x:f>M7747*L7747/100</x:f>
      </x:c>
      <x:c r="O7747" s="6">
        <x:f>H7747-N7747</x:f>
      </x:c>
    </x:row>
    <x:row r="7748" spans="1:25">
      <x:c r="A7748" s="0" t="s">
        <x:v>81</x:v>
      </x:c>
      <x:c r="B7748" s="0" t="n">
        <x:v>3894</x:v>
      </x:c>
      <x:c r="C7748" s="0" t="s">
        <x:v>21</x:v>
      </x:c>
      <x:c r="D7748" s="0" t="s">
        <x:v>33</x:v>
      </x:c>
      <x:c r="E7748" s="0" t="s">
        <x:v>45</x:v>
      </x:c>
      <x:c r="F7748" s="0" t="s">
        <x:v>26</x:v>
      </x:c>
      <x:c r="G7748" s="0" t="n">
        <x:v>100</x:v>
      </x:c>
      <x:c r="H7748" s="4" t="n">
        <x:v>148</x:v>
      </x:c>
      <x:c r="I7748" s="4" t="n">
        <x:v>100</x:v>
      </x:c>
      <x:c r="J7748" s="4" t="n">
        <x:v>1.48</x:v>
      </x:c>
      <x:c r="K7748" s="4">
        <x:f>I7748*J7748</x:f>
      </x:c>
      <x:c r="L7748" s="4" t="n">
        <x:v>351.335</x:v>
      </x:c>
      <x:c r="M7748" s="5">
        <x:f>J7748/3.83*100</x:f>
      </x:c>
      <x:c r="N7748" s="6">
        <x:f>M7748*L7748/100</x:f>
      </x:c>
      <x:c r="O7748" s="6">
        <x:f>H7748-N7748</x:f>
      </x:c>
    </x:row>
    <x:row r="7749" spans="1:25">
      <x:c r="A7749" s="0" t="s">
        <x:v>81</x:v>
      </x:c>
      <x:c r="B7749" s="0" t="n">
        <x:v>3894</x:v>
      </x:c>
      <x:c r="C7749" s="0" t="s">
        <x:v>21</x:v>
      </x:c>
      <x:c r="D7749" s="0" t="s">
        <x:v>150</x:v>
      </x:c>
      <x:c r="E7749" s="0" t="s">
        <x:v>46</x:v>
      </x:c>
      <x:c r="F7749" s="0" t="s">
        <x:v>26</x:v>
      </x:c>
      <x:c r="G7749" s="0" t="n">
        <x:v>100</x:v>
      </x:c>
      <x:c r="H7749" s="4" t="n">
        <x:v>175.001</x:v>
      </x:c>
      <x:c r="I7749" s="4" t="n">
        <x:v>100</x:v>
      </x:c>
      <x:c r="J7749" s="4" t="n">
        <x:v>1.75</x:v>
      </x:c>
      <x:c r="K7749" s="4">
        <x:f>I7749*J7749</x:f>
      </x:c>
      <x:c r="L7749" s="4" t="n">
        <x:v>351.335</x:v>
      </x:c>
      <x:c r="M7749" s="5">
        <x:f>J7749/3.83*100</x:f>
      </x:c>
      <x:c r="N7749" s="6">
        <x:f>M7749*L7749/100</x:f>
      </x:c>
      <x:c r="O7749" s="6">
        <x:f>H7749-N7749</x:f>
      </x:c>
    </x:row>
    <x:row r="7750" spans="1:25">
      <x:c r="A7750" s="0" t="s">
        <x:v>112</x:v>
      </x:c>
      <x:c r="B7750" s="0" t="n">
        <x:v>3896</x:v>
      </x:c>
      <x:c r="C7750" s="0" t="s">
        <x:v>21</x:v>
      </x:c>
      <x:c r="D7750" s="0" t="s">
        <x:v>22</x:v>
      </x:c>
      <x:c r="E7750" s="0" t="s">
        <x:v>23</x:v>
      </x:c>
      <x:c r="F7750" s="0" t="s">
        <x:v>20</x:v>
      </x:c>
      <x:c r="G7750" s="0" t="n">
        <x:v>140</x:v>
      </x:c>
      <x:c r="H7750" s="4" t="n">
        <x:v>43.384</x:v>
      </x:c>
      <x:c r="I7750" s="4" t="n">
        <x:v>140</x:v>
      </x:c>
      <x:c r="J7750" s="4" t="n">
        <x:v>0.31</x:v>
      </x:c>
      <x:c r="K7750" s="4">
        <x:f>I7750*J7750</x:f>
      </x:c>
      <x:c r="L7750" s="4" t="n">
        <x:v>561.104</x:v>
      </x:c>
      <x:c r="M7750" s="5">
        <x:f>J7750/2.431*100</x:f>
      </x:c>
      <x:c r="N7750" s="6">
        <x:f>M7750*L7750/100</x:f>
      </x:c>
      <x:c r="O7750" s="6">
        <x:f>H7750-N7750</x:f>
      </x:c>
    </x:row>
    <x:row r="7751" spans="1:25">
      <x:c r="A7751" s="0" t="s">
        <x:v>112</x:v>
      </x:c>
      <x:c r="B7751" s="0" t="n">
        <x:v>3896</x:v>
      </x:c>
      <x:c r="C7751" s="0" t="s">
        <x:v>21</x:v>
      </x:c>
      <x:c r="D7751" s="0" t="s">
        <x:v>22</x:v>
      </x:c>
      <x:c r="E7751" s="0" t="s">
        <x:v>23</x:v>
      </x:c>
      <x:c r="F7751" s="0" t="s">
        <x:v>20</x:v>
      </x:c>
      <x:c r="G7751" s="0" t="n">
        <x:v>140</x:v>
      </x:c>
      <x:c r="H7751" s="4" t="n">
        <x:v>47.74</x:v>
      </x:c>
      <x:c r="I7751" s="4" t="n">
        <x:v>140</x:v>
      </x:c>
      <x:c r="J7751" s="4" t="n">
        <x:v>0.341</x:v>
      </x:c>
      <x:c r="K7751" s="4">
        <x:f>I7751*J7751</x:f>
      </x:c>
      <x:c r="L7751" s="4" t="n">
        <x:v>561.104</x:v>
      </x:c>
      <x:c r="M7751" s="5">
        <x:f>J7751/2.431*100</x:f>
      </x:c>
      <x:c r="N7751" s="6">
        <x:f>M7751*L7751/100</x:f>
      </x:c>
      <x:c r="O7751" s="6">
        <x:f>H7751-N7751</x:f>
      </x:c>
    </x:row>
    <x:row r="7752" spans="1:25">
      <x:c r="A7752" s="0" t="s">
        <x:v>112</x:v>
      </x:c>
      <x:c r="B7752" s="0" t="n">
        <x:v>3896</x:v>
      </x:c>
      <x:c r="C7752" s="0" t="s">
        <x:v>21</x:v>
      </x:c>
      <x:c r="D7752" s="0" t="s">
        <x:v>28</x:v>
      </x:c>
      <x:c r="E7752" s="0" t="s">
        <x:v>19</x:v>
      </x:c>
      <x:c r="F7752" s="0" t="s">
        <x:v>26</x:v>
      </x:c>
      <x:c r="G7752" s="0" t="n">
        <x:v>140</x:v>
      </x:c>
      <x:c r="H7752" s="4" t="n">
        <x:v>36.404</x:v>
      </x:c>
      <x:c r="I7752" s="4" t="n">
        <x:v>140</x:v>
      </x:c>
      <x:c r="J7752" s="4" t="n">
        <x:v>0.26</x:v>
      </x:c>
      <x:c r="K7752" s="4">
        <x:f>I7752*J7752</x:f>
      </x:c>
      <x:c r="L7752" s="4" t="n">
        <x:v>561.104</x:v>
      </x:c>
      <x:c r="M7752" s="5">
        <x:f>J7752/2.431*100</x:f>
      </x:c>
      <x:c r="N7752" s="6">
        <x:f>M7752*L7752/100</x:f>
      </x:c>
      <x:c r="O7752" s="6">
        <x:f>H7752-N7752</x:f>
      </x:c>
    </x:row>
    <x:row r="7753" spans="1:25">
      <x:c r="A7753" s="0" t="s">
        <x:v>112</x:v>
      </x:c>
      <x:c r="B7753" s="0" t="n">
        <x:v>3896</x:v>
      </x:c>
      <x:c r="C7753" s="0" t="s">
        <x:v>21</x:v>
      </x:c>
      <x:c r="D7753" s="0" t="s">
        <x:v>28</x:v>
      </x:c>
      <x:c r="E7753" s="0" t="s">
        <x:v>23</x:v>
      </x:c>
      <x:c r="F7753" s="0" t="s">
        <x:v>26</x:v>
      </x:c>
      <x:c r="G7753" s="0" t="n">
        <x:v>140</x:v>
      </x:c>
      <x:c r="H7753" s="4" t="n">
        <x:v>212.799</x:v>
      </x:c>
      <x:c r="I7753" s="4" t="n">
        <x:v>140</x:v>
      </x:c>
      <x:c r="J7753" s="4" t="n">
        <x:v>1.52</x:v>
      </x:c>
      <x:c r="K7753" s="4">
        <x:f>I7753*J7753</x:f>
      </x:c>
      <x:c r="L7753" s="4" t="n">
        <x:v>561.104</x:v>
      </x:c>
      <x:c r="M7753" s="5">
        <x:f>J7753/2.431*100</x:f>
      </x:c>
      <x:c r="N7753" s="6">
        <x:f>M7753*L7753/100</x:f>
      </x:c>
      <x:c r="O7753" s="6">
        <x:f>H7753-N7753</x:f>
      </x:c>
    </x:row>
    <x:row r="7754" spans="1:25">
      <x:c r="A7754" s="0" t="s">
        <x:v>49</x:v>
      </x:c>
      <x:c r="B7754" s="0" t="n">
        <x:v>3897</x:v>
      </x:c>
      <x:c r="C7754" s="0" t="s">
        <x:v>21</x:v>
      </x:c>
      <x:c r="D7754" s="0" t="s">
        <x:v>22</x:v>
      </x:c>
      <x:c r="E7754" s="0" t="s">
        <x:v>23</x:v>
      </x:c>
      <x:c r="F7754" s="0" t="s">
        <x:v>20</x:v>
      </x:c>
      <x:c r="G7754" s="0" t="n">
        <x:v>140</x:v>
      </x:c>
      <x:c r="H7754" s="4" t="n">
        <x:v>43.384</x:v>
      </x:c>
      <x:c r="I7754" s="4" t="n">
        <x:v>140</x:v>
      </x:c>
      <x:c r="J7754" s="4" t="n">
        <x:v>0.31</x:v>
      </x:c>
      <x:c r="K7754" s="4">
        <x:f>I7754*J7754</x:f>
      </x:c>
      <x:c r="L7754" s="4" t="n">
        <x:v>312.242</x:v>
      </x:c>
      <x:c r="M7754" s="5">
        <x:f>J7754/3.051*100</x:f>
      </x:c>
      <x:c r="N7754" s="6">
        <x:f>M7754*L7754/100</x:f>
      </x:c>
      <x:c r="O7754" s="6">
        <x:f>H7754-N7754</x:f>
      </x:c>
    </x:row>
    <x:row r="7755" spans="1:25">
      <x:c r="A7755" s="0" t="s">
        <x:v>49</x:v>
      </x:c>
      <x:c r="B7755" s="0" t="n">
        <x:v>3897</x:v>
      </x:c>
      <x:c r="C7755" s="0" t="s">
        <x:v>21</x:v>
      </x:c>
      <x:c r="D7755" s="0" t="s">
        <x:v>22</x:v>
      </x:c>
      <x:c r="E7755" s="0" t="s">
        <x:v>23</x:v>
      </x:c>
      <x:c r="F7755" s="0" t="s">
        <x:v>20</x:v>
      </x:c>
      <x:c r="G7755" s="0" t="n">
        <x:v>140</x:v>
      </x:c>
      <x:c r="H7755" s="4" t="n">
        <x:v>43.384</x:v>
      </x:c>
      <x:c r="I7755" s="4" t="n">
        <x:v>140</x:v>
      </x:c>
      <x:c r="J7755" s="4" t="n">
        <x:v>0.31</x:v>
      </x:c>
      <x:c r="K7755" s="4">
        <x:f>I7755*J7755</x:f>
      </x:c>
      <x:c r="L7755" s="4" t="n">
        <x:v>312.242</x:v>
      </x:c>
      <x:c r="M7755" s="5">
        <x:f>J7755/3.051*100</x:f>
      </x:c>
      <x:c r="N7755" s="6">
        <x:f>M7755*L7755/100</x:f>
      </x:c>
      <x:c r="O7755" s="6">
        <x:f>H7755-N7755</x:f>
      </x:c>
    </x:row>
    <x:row r="7756" spans="1:25">
      <x:c r="A7756" s="0" t="s">
        <x:v>49</x:v>
      </x:c>
      <x:c r="B7756" s="0" t="n">
        <x:v>3897</x:v>
      </x:c>
      <x:c r="C7756" s="0" t="s">
        <x:v>21</x:v>
      </x:c>
      <x:c r="D7756" s="0" t="s">
        <x:v>22</x:v>
      </x:c>
      <x:c r="E7756" s="0" t="s">
        <x:v>23</x:v>
      </x:c>
      <x:c r="F7756" s="0" t="s">
        <x:v>20</x:v>
      </x:c>
      <x:c r="G7756" s="0" t="n">
        <x:v>140</x:v>
      </x:c>
      <x:c r="H7756" s="4" t="n">
        <x:v>47.74</x:v>
      </x:c>
      <x:c r="I7756" s="4" t="n">
        <x:v>140</x:v>
      </x:c>
      <x:c r="J7756" s="4" t="n">
        <x:v>0.341</x:v>
      </x:c>
      <x:c r="K7756" s="4">
        <x:f>I7756*J7756</x:f>
      </x:c>
      <x:c r="L7756" s="4" t="n">
        <x:v>312.242</x:v>
      </x:c>
      <x:c r="M7756" s="5">
        <x:f>J7756/3.051*100</x:f>
      </x:c>
      <x:c r="N7756" s="6">
        <x:f>M7756*L7756/100</x:f>
      </x:c>
      <x:c r="O7756" s="6">
        <x:f>H7756-N7756</x:f>
      </x:c>
    </x:row>
    <x:row r="7757" spans="1:25">
      <x:c r="A7757" s="0" t="s">
        <x:v>49</x:v>
      </x:c>
      <x:c r="B7757" s="0" t="n">
        <x:v>3897</x:v>
      </x:c>
      <x:c r="C7757" s="0" t="s">
        <x:v>21</x:v>
      </x:c>
      <x:c r="D7757" s="0" t="s">
        <x:v>22</x:v>
      </x:c>
      <x:c r="E7757" s="0" t="s">
        <x:v>23</x:v>
      </x:c>
      <x:c r="F7757" s="0" t="s">
        <x:v>20</x:v>
      </x:c>
      <x:c r="G7757" s="0" t="n">
        <x:v>140</x:v>
      </x:c>
      <x:c r="H7757" s="4" t="n">
        <x:v>43.384</x:v>
      </x:c>
      <x:c r="I7757" s="4" t="n">
        <x:v>140</x:v>
      </x:c>
      <x:c r="J7757" s="4" t="n">
        <x:v>0.31</x:v>
      </x:c>
      <x:c r="K7757" s="4">
        <x:f>I7757*J7757</x:f>
      </x:c>
      <x:c r="L7757" s="4" t="n">
        <x:v>312.242</x:v>
      </x:c>
      <x:c r="M7757" s="5">
        <x:f>J7757/3.051*100</x:f>
      </x:c>
      <x:c r="N7757" s="6">
        <x:f>M7757*L7757/100</x:f>
      </x:c>
      <x:c r="O7757" s="6">
        <x:f>H7757-N7757</x:f>
      </x:c>
    </x:row>
    <x:row r="7758" spans="1:25">
      <x:c r="A7758" s="0" t="s">
        <x:v>49</x:v>
      </x:c>
      <x:c r="B7758" s="0" t="n">
        <x:v>3897</x:v>
      </x:c>
      <x:c r="C7758" s="0" t="s">
        <x:v>21</x:v>
      </x:c>
      <x:c r="D7758" s="0" t="s">
        <x:v>28</x:v>
      </x:c>
      <x:c r="E7758" s="0" t="s">
        <x:v>19</x:v>
      </x:c>
      <x:c r="F7758" s="0" t="s">
        <x:v>26</x:v>
      </x:c>
      <x:c r="G7758" s="0" t="n">
        <x:v>140</x:v>
      </x:c>
      <x:c r="H7758" s="4" t="n">
        <x:v>36.406</x:v>
      </x:c>
      <x:c r="I7758" s="4" t="n">
        <x:v>140</x:v>
      </x:c>
      <x:c r="J7758" s="4" t="n">
        <x:v>0.26</x:v>
      </x:c>
      <x:c r="K7758" s="4">
        <x:f>I7758*J7758</x:f>
      </x:c>
      <x:c r="L7758" s="4" t="n">
        <x:v>312.242</x:v>
      </x:c>
      <x:c r="M7758" s="5">
        <x:f>J7758/3.051*100</x:f>
      </x:c>
      <x:c r="N7758" s="6">
        <x:f>M7758*L7758/100</x:f>
      </x:c>
      <x:c r="O7758" s="6">
        <x:f>H7758-N7758</x:f>
      </x:c>
    </x:row>
    <x:row r="7759" spans="1:25">
      <x:c r="A7759" s="0" t="s">
        <x:v>49</x:v>
      </x:c>
      <x:c r="B7759" s="0" t="n">
        <x:v>3897</x:v>
      </x:c>
      <x:c r="C7759" s="0" t="s">
        <x:v>21</x:v>
      </x:c>
      <x:c r="D7759" s="0" t="s">
        <x:v>28</x:v>
      </x:c>
      <x:c r="E7759" s="0" t="s">
        <x:v>23</x:v>
      </x:c>
      <x:c r="F7759" s="0" t="s">
        <x:v>26</x:v>
      </x:c>
      <x:c r="G7759" s="0" t="n">
        <x:v>140</x:v>
      </x:c>
      <x:c r="H7759" s="4" t="n">
        <x:v>212.799</x:v>
      </x:c>
      <x:c r="I7759" s="4" t="n">
        <x:v>140</x:v>
      </x:c>
      <x:c r="J7759" s="4" t="n">
        <x:v>1.52</x:v>
      </x:c>
      <x:c r="K7759" s="4">
        <x:f>I7759*J7759</x:f>
      </x:c>
      <x:c r="L7759" s="4" t="n">
        <x:v>312.242</x:v>
      </x:c>
      <x:c r="M7759" s="5">
        <x:f>J7759/3.051*100</x:f>
      </x:c>
      <x:c r="N7759" s="6">
        <x:f>M7759*L7759/100</x:f>
      </x:c>
      <x:c r="O7759" s="6">
        <x:f>H7759-N7759</x:f>
      </x:c>
    </x:row>
    <x:row r="7760" spans="1:25">
      <x:c r="A7760" s="0" t="s">
        <x:v>65</x:v>
      </x:c>
      <x:c r="B7760" s="0" t="n">
        <x:v>3898</x:v>
      </x:c>
      <x:c r="C7760" s="0" t="s">
        <x:v>21</x:v>
      </x:c>
      <x:c r="D7760" s="0" t="s">
        <x:v>22</x:v>
      </x:c>
      <x:c r="E7760" s="0" t="s">
        <x:v>23</x:v>
      </x:c>
      <x:c r="F7760" s="0" t="s">
        <x:v>20</x:v>
      </x:c>
      <x:c r="G7760" s="0" t="n">
        <x:v>140</x:v>
      </x:c>
      <x:c r="H7760" s="4" t="n">
        <x:v>43.384</x:v>
      </x:c>
      <x:c r="I7760" s="4" t="n">
        <x:v>140</x:v>
      </x:c>
      <x:c r="J7760" s="4" t="n">
        <x:v>0.31</x:v>
      </x:c>
      <x:c r="K7760" s="4">
        <x:f>I7760*J7760</x:f>
      </x:c>
      <x:c r="L7760" s="4" t="n">
        <x:v>305.711</x:v>
      </x:c>
      <x:c r="M7760" s="5">
        <x:f>J7760/2.741*100</x:f>
      </x:c>
      <x:c r="N7760" s="6">
        <x:f>M7760*L7760/100</x:f>
      </x:c>
      <x:c r="O7760" s="6">
        <x:f>H7760-N7760</x:f>
      </x:c>
    </x:row>
    <x:row r="7761" spans="1:25">
      <x:c r="A7761" s="0" t="s">
        <x:v>65</x:v>
      </x:c>
      <x:c r="B7761" s="0" t="n">
        <x:v>3898</x:v>
      </x:c>
      <x:c r="C7761" s="0" t="s">
        <x:v>21</x:v>
      </x:c>
      <x:c r="D7761" s="0" t="s">
        <x:v>22</x:v>
      </x:c>
      <x:c r="E7761" s="0" t="s">
        <x:v>23</x:v>
      </x:c>
      <x:c r="F7761" s="0" t="s">
        <x:v>20</x:v>
      </x:c>
      <x:c r="G7761" s="0" t="n">
        <x:v>140</x:v>
      </x:c>
      <x:c r="H7761" s="4" t="n">
        <x:v>43.384</x:v>
      </x:c>
      <x:c r="I7761" s="4" t="n">
        <x:v>140</x:v>
      </x:c>
      <x:c r="J7761" s="4" t="n">
        <x:v>0.31</x:v>
      </x:c>
      <x:c r="K7761" s="4">
        <x:f>I7761*J7761</x:f>
      </x:c>
      <x:c r="L7761" s="4" t="n">
        <x:v>305.711</x:v>
      </x:c>
      <x:c r="M7761" s="5">
        <x:f>J7761/2.741*100</x:f>
      </x:c>
      <x:c r="N7761" s="6">
        <x:f>M7761*L7761/100</x:f>
      </x:c>
      <x:c r="O7761" s="6">
        <x:f>H7761-N7761</x:f>
      </x:c>
    </x:row>
    <x:row r="7762" spans="1:25">
      <x:c r="A7762" s="0" t="s">
        <x:v>65</x:v>
      </x:c>
      <x:c r="B7762" s="0" t="n">
        <x:v>3898</x:v>
      </x:c>
      <x:c r="C7762" s="0" t="s">
        <x:v>21</x:v>
      </x:c>
      <x:c r="D7762" s="0" t="s">
        <x:v>22</x:v>
      </x:c>
      <x:c r="E7762" s="0" t="s">
        <x:v>23</x:v>
      </x:c>
      <x:c r="F7762" s="0" t="s">
        <x:v>20</x:v>
      </x:c>
      <x:c r="G7762" s="0" t="n">
        <x:v>140</x:v>
      </x:c>
      <x:c r="H7762" s="4" t="n">
        <x:v>47.74</x:v>
      </x:c>
      <x:c r="I7762" s="4" t="n">
        <x:v>140</x:v>
      </x:c>
      <x:c r="J7762" s="4" t="n">
        <x:v>0.341</x:v>
      </x:c>
      <x:c r="K7762" s="4">
        <x:f>I7762*J7762</x:f>
      </x:c>
      <x:c r="L7762" s="4" t="n">
        <x:v>305.711</x:v>
      </x:c>
      <x:c r="M7762" s="5">
        <x:f>J7762/2.741*100</x:f>
      </x:c>
      <x:c r="N7762" s="6">
        <x:f>M7762*L7762/100</x:f>
      </x:c>
      <x:c r="O7762" s="6">
        <x:f>H7762-N7762</x:f>
      </x:c>
    </x:row>
    <x:row r="7763" spans="1:25">
      <x:c r="A7763" s="0" t="s">
        <x:v>65</x:v>
      </x:c>
      <x:c r="B7763" s="0" t="n">
        <x:v>3898</x:v>
      </x:c>
      <x:c r="C7763" s="0" t="s">
        <x:v>21</x:v>
      </x:c>
      <x:c r="D7763" s="0" t="s">
        <x:v>28</x:v>
      </x:c>
      <x:c r="E7763" s="0" t="s">
        <x:v>19</x:v>
      </x:c>
      <x:c r="F7763" s="0" t="s">
        <x:v>26</x:v>
      </x:c>
      <x:c r="G7763" s="0" t="n">
        <x:v>140</x:v>
      </x:c>
      <x:c r="H7763" s="4" t="n">
        <x:v>36.403</x:v>
      </x:c>
      <x:c r="I7763" s="4" t="n">
        <x:v>140</x:v>
      </x:c>
      <x:c r="J7763" s="4" t="n">
        <x:v>0.26</x:v>
      </x:c>
      <x:c r="K7763" s="4">
        <x:f>I7763*J7763</x:f>
      </x:c>
      <x:c r="L7763" s="4" t="n">
        <x:v>305.711</x:v>
      </x:c>
      <x:c r="M7763" s="5">
        <x:f>J7763/2.741*100</x:f>
      </x:c>
      <x:c r="N7763" s="6">
        <x:f>M7763*L7763/100</x:f>
      </x:c>
      <x:c r="O7763" s="6">
        <x:f>H7763-N7763</x:f>
      </x:c>
    </x:row>
    <x:row r="7764" spans="1:25">
      <x:c r="A7764" s="0" t="s">
        <x:v>65</x:v>
      </x:c>
      <x:c r="B7764" s="0" t="n">
        <x:v>3898</x:v>
      </x:c>
      <x:c r="C7764" s="0" t="s">
        <x:v>21</x:v>
      </x:c>
      <x:c r="D7764" s="0" t="s">
        <x:v>28</x:v>
      </x:c>
      <x:c r="E7764" s="0" t="s">
        <x:v>23</x:v>
      </x:c>
      <x:c r="F7764" s="0" t="s">
        <x:v>26</x:v>
      </x:c>
      <x:c r="G7764" s="0" t="n">
        <x:v>140</x:v>
      </x:c>
      <x:c r="H7764" s="4" t="n">
        <x:v>212.799</x:v>
      </x:c>
      <x:c r="I7764" s="4" t="n">
        <x:v>140</x:v>
      </x:c>
      <x:c r="J7764" s="4" t="n">
        <x:v>1.52</x:v>
      </x:c>
      <x:c r="K7764" s="4">
        <x:f>I7764*J7764</x:f>
      </x:c>
      <x:c r="L7764" s="4" t="n">
        <x:v>305.711</x:v>
      </x:c>
      <x:c r="M7764" s="5">
        <x:f>J7764/2.741*100</x:f>
      </x:c>
      <x:c r="N7764" s="6">
        <x:f>M7764*L7764/100</x:f>
      </x:c>
      <x:c r="O7764" s="6">
        <x:f>H7764-N7764</x:f>
      </x:c>
    </x:row>
    <x:row r="7765" spans="1:25">
      <x:c r="A7765" s="0" t="s">
        <x:v>82</x:v>
      </x:c>
      <x:c r="B7765" s="0" t="n">
        <x:v>3899</x:v>
      </x:c>
      <x:c r="C7765" s="0" t="s">
        <x:v>21</x:v>
      </x:c>
      <x:c r="D7765" s="0" t="s">
        <x:v>22</x:v>
      </x:c>
      <x:c r="E7765" s="0" t="s">
        <x:v>23</x:v>
      </x:c>
      <x:c r="F7765" s="0" t="s">
        <x:v>20</x:v>
      </x:c>
      <x:c r="G7765" s="0" t="n">
        <x:v>140</x:v>
      </x:c>
      <x:c r="H7765" s="4" t="n">
        <x:v>43.384</x:v>
      </x:c>
      <x:c r="I7765" s="4" t="n">
        <x:v>140</x:v>
      </x:c>
      <x:c r="J7765" s="4" t="n">
        <x:v>0.31</x:v>
      </x:c>
      <x:c r="K7765" s="4">
        <x:f>I7765*J7765</x:f>
      </x:c>
      <x:c r="L7765" s="4" t="n">
        <x:v>313.99</x:v>
      </x:c>
      <x:c r="M7765" s="5">
        <x:f>J7765/3.361*100</x:f>
      </x:c>
      <x:c r="N7765" s="6">
        <x:f>M7765*L7765/100</x:f>
      </x:c>
      <x:c r="O7765" s="6">
        <x:f>H7765-N7765</x:f>
      </x:c>
    </x:row>
    <x:row r="7766" spans="1:25">
      <x:c r="A7766" s="0" t="s">
        <x:v>82</x:v>
      </x:c>
      <x:c r="B7766" s="0" t="n">
        <x:v>3899</x:v>
      </x:c>
      <x:c r="C7766" s="0" t="s">
        <x:v>21</x:v>
      </x:c>
      <x:c r="D7766" s="0" t="s">
        <x:v>22</x:v>
      </x:c>
      <x:c r="E7766" s="0" t="s">
        <x:v>23</x:v>
      </x:c>
      <x:c r="F7766" s="0" t="s">
        <x:v>20</x:v>
      </x:c>
      <x:c r="G7766" s="0" t="n">
        <x:v>140</x:v>
      </x:c>
      <x:c r="H7766" s="4" t="n">
        <x:v>43.384</x:v>
      </x:c>
      <x:c r="I7766" s="4" t="n">
        <x:v>140</x:v>
      </x:c>
      <x:c r="J7766" s="4" t="n">
        <x:v>0.31</x:v>
      </x:c>
      <x:c r="K7766" s="4">
        <x:f>I7766*J7766</x:f>
      </x:c>
      <x:c r="L7766" s="4" t="n">
        <x:v>313.99</x:v>
      </x:c>
      <x:c r="M7766" s="5">
        <x:f>J7766/3.361*100</x:f>
      </x:c>
      <x:c r="N7766" s="6">
        <x:f>M7766*L7766/100</x:f>
      </x:c>
      <x:c r="O7766" s="6">
        <x:f>H7766-N7766</x:f>
      </x:c>
    </x:row>
    <x:row r="7767" spans="1:25">
      <x:c r="A7767" s="0" t="s">
        <x:v>82</x:v>
      </x:c>
      <x:c r="B7767" s="0" t="n">
        <x:v>3899</x:v>
      </x:c>
      <x:c r="C7767" s="0" t="s">
        <x:v>21</x:v>
      </x:c>
      <x:c r="D7767" s="0" t="s">
        <x:v>22</x:v>
      </x:c>
      <x:c r="E7767" s="0" t="s">
        <x:v>23</x:v>
      </x:c>
      <x:c r="F7767" s="0" t="s">
        <x:v>20</x:v>
      </x:c>
      <x:c r="G7767" s="0" t="n">
        <x:v>140</x:v>
      </x:c>
      <x:c r="H7767" s="4" t="n">
        <x:v>43.384</x:v>
      </x:c>
      <x:c r="I7767" s="4" t="n">
        <x:v>140</x:v>
      </x:c>
      <x:c r="J7767" s="4" t="n">
        <x:v>0.31</x:v>
      </x:c>
      <x:c r="K7767" s="4">
        <x:f>I7767*J7767</x:f>
      </x:c>
      <x:c r="L7767" s="4" t="n">
        <x:v>313.99</x:v>
      </x:c>
      <x:c r="M7767" s="5">
        <x:f>J7767/3.361*100</x:f>
      </x:c>
      <x:c r="N7767" s="6">
        <x:f>M7767*L7767/100</x:f>
      </x:c>
      <x:c r="O7767" s="6">
        <x:f>H7767-N7767</x:f>
      </x:c>
    </x:row>
    <x:row r="7768" spans="1:25">
      <x:c r="A7768" s="0" t="s">
        <x:v>82</x:v>
      </x:c>
      <x:c r="B7768" s="0" t="n">
        <x:v>3899</x:v>
      </x:c>
      <x:c r="C7768" s="0" t="s">
        <x:v>21</x:v>
      </x:c>
      <x:c r="D7768" s="0" t="s">
        <x:v>22</x:v>
      </x:c>
      <x:c r="E7768" s="0" t="s">
        <x:v>23</x:v>
      </x:c>
      <x:c r="F7768" s="0" t="s">
        <x:v>20</x:v>
      </x:c>
      <x:c r="G7768" s="0" t="n">
        <x:v>140</x:v>
      </x:c>
      <x:c r="H7768" s="4" t="n">
        <x:v>43.384</x:v>
      </x:c>
      <x:c r="I7768" s="4" t="n">
        <x:v>140</x:v>
      </x:c>
      <x:c r="J7768" s="4" t="n">
        <x:v>0.31</x:v>
      </x:c>
      <x:c r="K7768" s="4">
        <x:f>I7768*J7768</x:f>
      </x:c>
      <x:c r="L7768" s="4" t="n">
        <x:v>313.99</x:v>
      </x:c>
      <x:c r="M7768" s="5">
        <x:f>J7768/3.361*100</x:f>
      </x:c>
      <x:c r="N7768" s="6">
        <x:f>M7768*L7768/100</x:f>
      </x:c>
      <x:c r="O7768" s="6">
        <x:f>H7768-N7768</x:f>
      </x:c>
    </x:row>
    <x:row r="7769" spans="1:25">
      <x:c r="A7769" s="0" t="s">
        <x:v>82</x:v>
      </x:c>
      <x:c r="B7769" s="0" t="n">
        <x:v>3899</x:v>
      </x:c>
      <x:c r="C7769" s="0" t="s">
        <x:v>21</x:v>
      </x:c>
      <x:c r="D7769" s="0" t="s">
        <x:v>22</x:v>
      </x:c>
      <x:c r="E7769" s="0" t="s">
        <x:v>23</x:v>
      </x:c>
      <x:c r="F7769" s="0" t="s">
        <x:v>20</x:v>
      </x:c>
      <x:c r="G7769" s="0" t="n">
        <x:v>140</x:v>
      </x:c>
      <x:c r="H7769" s="4" t="n">
        <x:v>47.74</x:v>
      </x:c>
      <x:c r="I7769" s="4" t="n">
        <x:v>140</x:v>
      </x:c>
      <x:c r="J7769" s="4" t="n">
        <x:v>0.341</x:v>
      </x:c>
      <x:c r="K7769" s="4">
        <x:f>I7769*J7769</x:f>
      </x:c>
      <x:c r="L7769" s="4" t="n">
        <x:v>313.99</x:v>
      </x:c>
      <x:c r="M7769" s="5">
        <x:f>J7769/3.361*100</x:f>
      </x:c>
      <x:c r="N7769" s="6">
        <x:f>M7769*L7769/100</x:f>
      </x:c>
      <x:c r="O7769" s="6">
        <x:f>H7769-N7769</x:f>
      </x:c>
    </x:row>
    <x:row r="7770" spans="1:25">
      <x:c r="A7770" s="0" t="s">
        <x:v>82</x:v>
      </x:c>
      <x:c r="B7770" s="0" t="n">
        <x:v>3899</x:v>
      </x:c>
      <x:c r="C7770" s="0" t="s">
        <x:v>21</x:v>
      </x:c>
      <x:c r="D7770" s="0" t="s">
        <x:v>28</x:v>
      </x:c>
      <x:c r="E7770" s="0" t="s">
        <x:v>19</x:v>
      </x:c>
      <x:c r="F7770" s="0" t="s">
        <x:v>26</x:v>
      </x:c>
      <x:c r="G7770" s="0" t="n">
        <x:v>140</x:v>
      </x:c>
      <x:c r="H7770" s="4" t="n">
        <x:v>36.405</x:v>
      </x:c>
      <x:c r="I7770" s="4" t="n">
        <x:v>140</x:v>
      </x:c>
      <x:c r="J7770" s="4" t="n">
        <x:v>0.26</x:v>
      </x:c>
      <x:c r="K7770" s="4">
        <x:f>I7770*J7770</x:f>
      </x:c>
      <x:c r="L7770" s="4" t="n">
        <x:v>313.99</x:v>
      </x:c>
      <x:c r="M7770" s="5">
        <x:f>J7770/3.361*100</x:f>
      </x:c>
      <x:c r="N7770" s="6">
        <x:f>M7770*L7770/100</x:f>
      </x:c>
      <x:c r="O7770" s="6">
        <x:f>H7770-N7770</x:f>
      </x:c>
    </x:row>
    <x:row r="7771" spans="1:25">
      <x:c r="A7771" s="0" t="s">
        <x:v>82</x:v>
      </x:c>
      <x:c r="B7771" s="0" t="n">
        <x:v>3899</x:v>
      </x:c>
      <x:c r="C7771" s="0" t="s">
        <x:v>21</x:v>
      </x:c>
      <x:c r="D7771" s="0" t="s">
        <x:v>28</x:v>
      </x:c>
      <x:c r="E7771" s="0" t="s">
        <x:v>23</x:v>
      </x:c>
      <x:c r="F7771" s="0" t="s">
        <x:v>26</x:v>
      </x:c>
      <x:c r="G7771" s="0" t="n">
        <x:v>140</x:v>
      </x:c>
      <x:c r="H7771" s="4" t="n">
        <x:v>212.799</x:v>
      </x:c>
      <x:c r="I7771" s="4" t="n">
        <x:v>140</x:v>
      </x:c>
      <x:c r="J7771" s="4" t="n">
        <x:v>1.52</x:v>
      </x:c>
      <x:c r="K7771" s="4">
        <x:f>I7771*J7771</x:f>
      </x:c>
      <x:c r="L7771" s="4" t="n">
        <x:v>313.99</x:v>
      </x:c>
      <x:c r="M7771" s="5">
        <x:f>J7771/3.361*100</x:f>
      </x:c>
      <x:c r="N7771" s="6">
        <x:f>M7771*L7771/100</x:f>
      </x:c>
      <x:c r="O7771" s="6">
        <x:f>H7771-N7771</x:f>
      </x:c>
    </x:row>
    <x:row r="7772" spans="1:25">
      <x:c r="A7772" s="0" t="s">
        <x:v>78</x:v>
      </x:c>
      <x:c r="B7772" s="0" t="n">
        <x:v>3900</x:v>
      </x:c>
      <x:c r="C7772" s="0" t="s">
        <x:v>21</x:v>
      </x:c>
      <x:c r="D7772" s="0" t="s">
        <x:v>22</x:v>
      </x:c>
      <x:c r="E7772" s="0" t="s">
        <x:v>23</x:v>
      </x:c>
      <x:c r="F7772" s="0" t="s">
        <x:v>20</x:v>
      </x:c>
      <x:c r="G7772" s="0" t="n">
        <x:v>140</x:v>
      </x:c>
      <x:c r="H7772" s="4" t="n">
        <x:v>47.74</x:v>
      </x:c>
      <x:c r="I7772" s="4" t="n">
        <x:v>140</x:v>
      </x:c>
      <x:c r="J7772" s="4" t="n">
        <x:v>0.341</x:v>
      </x:c>
      <x:c r="K7772" s="4">
        <x:f>I7772*J7772</x:f>
      </x:c>
      <x:c r="L7772" s="4" t="n">
        <x:v>307.512</x:v>
      </x:c>
      <x:c r="M7772" s="5">
        <x:f>J7772/3.051*100</x:f>
      </x:c>
      <x:c r="N7772" s="6">
        <x:f>M7772*L7772/100</x:f>
      </x:c>
      <x:c r="O7772" s="6">
        <x:f>H7772-N7772</x:f>
      </x:c>
    </x:row>
    <x:row r="7773" spans="1:25">
      <x:c r="A7773" s="0" t="s">
        <x:v>78</x:v>
      </x:c>
      <x:c r="B7773" s="0" t="n">
        <x:v>3900</x:v>
      </x:c>
      <x:c r="C7773" s="0" t="s">
        <x:v>21</x:v>
      </x:c>
      <x:c r="D7773" s="0" t="s">
        <x:v>22</x:v>
      </x:c>
      <x:c r="E7773" s="0" t="s">
        <x:v>23</x:v>
      </x:c>
      <x:c r="F7773" s="0" t="s">
        <x:v>20</x:v>
      </x:c>
      <x:c r="G7773" s="0" t="n">
        <x:v>140</x:v>
      </x:c>
      <x:c r="H7773" s="4" t="n">
        <x:v>43.384</x:v>
      </x:c>
      <x:c r="I7773" s="4" t="n">
        <x:v>140</x:v>
      </x:c>
      <x:c r="J7773" s="4" t="n">
        <x:v>0.31</x:v>
      </x:c>
      <x:c r="K7773" s="4">
        <x:f>I7773*J7773</x:f>
      </x:c>
      <x:c r="L7773" s="4" t="n">
        <x:v>307.512</x:v>
      </x:c>
      <x:c r="M7773" s="5">
        <x:f>J7773/3.051*100</x:f>
      </x:c>
      <x:c r="N7773" s="6">
        <x:f>M7773*L7773/100</x:f>
      </x:c>
      <x:c r="O7773" s="6">
        <x:f>H7773-N7773</x:f>
      </x:c>
    </x:row>
    <x:row r="7774" spans="1:25">
      <x:c r="A7774" s="0" t="s">
        <x:v>78</x:v>
      </x:c>
      <x:c r="B7774" s="0" t="n">
        <x:v>3900</x:v>
      </x:c>
      <x:c r="C7774" s="0" t="s">
        <x:v>21</x:v>
      </x:c>
      <x:c r="D7774" s="0" t="s">
        <x:v>22</x:v>
      </x:c>
      <x:c r="E7774" s="0" t="s">
        <x:v>23</x:v>
      </x:c>
      <x:c r="F7774" s="0" t="s">
        <x:v>20</x:v>
      </x:c>
      <x:c r="G7774" s="0" t="n">
        <x:v>140</x:v>
      </x:c>
      <x:c r="H7774" s="4" t="n">
        <x:v>43.384</x:v>
      </x:c>
      <x:c r="I7774" s="4" t="n">
        <x:v>140</x:v>
      </x:c>
      <x:c r="J7774" s="4" t="n">
        <x:v>0.31</x:v>
      </x:c>
      <x:c r="K7774" s="4">
        <x:f>I7774*J7774</x:f>
      </x:c>
      <x:c r="L7774" s="4" t="n">
        <x:v>307.512</x:v>
      </x:c>
      <x:c r="M7774" s="5">
        <x:f>J7774/3.051*100</x:f>
      </x:c>
      <x:c r="N7774" s="6">
        <x:f>M7774*L7774/100</x:f>
      </x:c>
      <x:c r="O7774" s="6">
        <x:f>H7774-N7774</x:f>
      </x:c>
    </x:row>
    <x:row r="7775" spans="1:25">
      <x:c r="A7775" s="0" t="s">
        <x:v>78</x:v>
      </x:c>
      <x:c r="B7775" s="0" t="n">
        <x:v>3900</x:v>
      </x:c>
      <x:c r="C7775" s="0" t="s">
        <x:v>21</x:v>
      </x:c>
      <x:c r="D7775" s="0" t="s">
        <x:v>22</x:v>
      </x:c>
      <x:c r="E7775" s="0" t="s">
        <x:v>23</x:v>
      </x:c>
      <x:c r="F7775" s="0" t="s">
        <x:v>20</x:v>
      </x:c>
      <x:c r="G7775" s="0" t="n">
        <x:v>140</x:v>
      </x:c>
      <x:c r="H7775" s="4" t="n">
        <x:v>43.384</x:v>
      </x:c>
      <x:c r="I7775" s="4" t="n">
        <x:v>140</x:v>
      </x:c>
      <x:c r="J7775" s="4" t="n">
        <x:v>0.31</x:v>
      </x:c>
      <x:c r="K7775" s="4">
        <x:f>I7775*J7775</x:f>
      </x:c>
      <x:c r="L7775" s="4" t="n">
        <x:v>307.512</x:v>
      </x:c>
      <x:c r="M7775" s="5">
        <x:f>J7775/3.051*100</x:f>
      </x:c>
      <x:c r="N7775" s="6">
        <x:f>M7775*L7775/100</x:f>
      </x:c>
      <x:c r="O7775" s="6">
        <x:f>H7775-N7775</x:f>
      </x:c>
    </x:row>
    <x:row r="7776" spans="1:25">
      <x:c r="A7776" s="0" t="s">
        <x:v>78</x:v>
      </x:c>
      <x:c r="B7776" s="0" t="n">
        <x:v>3900</x:v>
      </x:c>
      <x:c r="C7776" s="0" t="s">
        <x:v>21</x:v>
      </x:c>
      <x:c r="D7776" s="0" t="s">
        <x:v>28</x:v>
      </x:c>
      <x:c r="E7776" s="0" t="s">
        <x:v>19</x:v>
      </x:c>
      <x:c r="F7776" s="0" t="s">
        <x:v>26</x:v>
      </x:c>
      <x:c r="G7776" s="0" t="n">
        <x:v>140</x:v>
      </x:c>
      <x:c r="H7776" s="4" t="n">
        <x:v>36.404</x:v>
      </x:c>
      <x:c r="I7776" s="4" t="n">
        <x:v>140</x:v>
      </x:c>
      <x:c r="J7776" s="4" t="n">
        <x:v>0.26</x:v>
      </x:c>
      <x:c r="K7776" s="4">
        <x:f>I7776*J7776</x:f>
      </x:c>
      <x:c r="L7776" s="4" t="n">
        <x:v>307.512</x:v>
      </x:c>
      <x:c r="M7776" s="5">
        <x:f>J7776/3.051*100</x:f>
      </x:c>
      <x:c r="N7776" s="6">
        <x:f>M7776*L7776/100</x:f>
      </x:c>
      <x:c r="O7776" s="6">
        <x:f>H7776-N7776</x:f>
      </x:c>
    </x:row>
    <x:row r="7777" spans="1:25">
      <x:c r="A7777" s="0" t="s">
        <x:v>78</x:v>
      </x:c>
      <x:c r="B7777" s="0" t="n">
        <x:v>3900</x:v>
      </x:c>
      <x:c r="C7777" s="0" t="s">
        <x:v>21</x:v>
      </x:c>
      <x:c r="D7777" s="0" t="s">
        <x:v>28</x:v>
      </x:c>
      <x:c r="E7777" s="0" t="s">
        <x:v>23</x:v>
      </x:c>
      <x:c r="F7777" s="0" t="s">
        <x:v>26</x:v>
      </x:c>
      <x:c r="G7777" s="0" t="n">
        <x:v>140</x:v>
      </x:c>
      <x:c r="H7777" s="4" t="n">
        <x:v>212.799</x:v>
      </x:c>
      <x:c r="I7777" s="4" t="n">
        <x:v>140</x:v>
      </x:c>
      <x:c r="J7777" s="4" t="n">
        <x:v>1.52</x:v>
      </x:c>
      <x:c r="K7777" s="4">
        <x:f>I7777*J7777</x:f>
      </x:c>
      <x:c r="L7777" s="4" t="n">
        <x:v>307.512</x:v>
      </x:c>
      <x:c r="M7777" s="5">
        <x:f>J7777/3.051*100</x:f>
      </x:c>
      <x:c r="N7777" s="6">
        <x:f>M7777*L7777/100</x:f>
      </x:c>
      <x:c r="O7777" s="6">
        <x:f>H7777-N7777</x:f>
      </x:c>
    </x:row>
    <x:row r="7778" spans="1:25">
      <x:c r="A7778" s="0" t="s">
        <x:v>99</x:v>
      </x:c>
      <x:c r="B7778" s="0" t="n">
        <x:v>3901</x:v>
      </x:c>
      <x:c r="C7778" s="0" t="s">
        <x:v>21</x:v>
      </x:c>
      <x:c r="D7778" s="0" t="s">
        <x:v>22</x:v>
      </x:c>
      <x:c r="E7778" s="0" t="s">
        <x:v>23</x:v>
      </x:c>
      <x:c r="F7778" s="0" t="s">
        <x:v>20</x:v>
      </x:c>
      <x:c r="G7778" s="0" t="n">
        <x:v>140</x:v>
      </x:c>
      <x:c r="H7778" s="4" t="n">
        <x:v>43.384</x:v>
      </x:c>
      <x:c r="I7778" s="4" t="n">
        <x:v>140</x:v>
      </x:c>
      <x:c r="J7778" s="4" t="n">
        <x:v>0.31</x:v>
      </x:c>
      <x:c r="K7778" s="4">
        <x:f>I7778*J7778</x:f>
      </x:c>
      <x:c r="L7778" s="4" t="n">
        <x:v>305.413</x:v>
      </x:c>
      <x:c r="M7778" s="5">
        <x:f>J7778/3.051*100</x:f>
      </x:c>
      <x:c r="N7778" s="6">
        <x:f>M7778*L7778/100</x:f>
      </x:c>
      <x:c r="O7778" s="6">
        <x:f>H7778-N7778</x:f>
      </x:c>
    </x:row>
    <x:row r="7779" spans="1:25">
      <x:c r="A7779" s="0" t="s">
        <x:v>99</x:v>
      </x:c>
      <x:c r="B7779" s="0" t="n">
        <x:v>3901</x:v>
      </x:c>
      <x:c r="C7779" s="0" t="s">
        <x:v>21</x:v>
      </x:c>
      <x:c r="D7779" s="0" t="s">
        <x:v>22</x:v>
      </x:c>
      <x:c r="E7779" s="0" t="s">
        <x:v>23</x:v>
      </x:c>
      <x:c r="F7779" s="0" t="s">
        <x:v>20</x:v>
      </x:c>
      <x:c r="G7779" s="0" t="n">
        <x:v>140</x:v>
      </x:c>
      <x:c r="H7779" s="4" t="n">
        <x:v>43.384</x:v>
      </x:c>
      <x:c r="I7779" s="4" t="n">
        <x:v>140</x:v>
      </x:c>
      <x:c r="J7779" s="4" t="n">
        <x:v>0.31</x:v>
      </x:c>
      <x:c r="K7779" s="4">
        <x:f>I7779*J7779</x:f>
      </x:c>
      <x:c r="L7779" s="4" t="n">
        <x:v>305.413</x:v>
      </x:c>
      <x:c r="M7779" s="5">
        <x:f>J7779/3.051*100</x:f>
      </x:c>
      <x:c r="N7779" s="6">
        <x:f>M7779*L7779/100</x:f>
      </x:c>
      <x:c r="O7779" s="6">
        <x:f>H7779-N7779</x:f>
      </x:c>
    </x:row>
    <x:row r="7780" spans="1:25">
      <x:c r="A7780" s="0" t="s">
        <x:v>99</x:v>
      </x:c>
      <x:c r="B7780" s="0" t="n">
        <x:v>3901</x:v>
      </x:c>
      <x:c r="C7780" s="0" t="s">
        <x:v>21</x:v>
      </x:c>
      <x:c r="D7780" s="0" t="s">
        <x:v>22</x:v>
      </x:c>
      <x:c r="E7780" s="0" t="s">
        <x:v>23</x:v>
      </x:c>
      <x:c r="F7780" s="0" t="s">
        <x:v>20</x:v>
      </x:c>
      <x:c r="G7780" s="0" t="n">
        <x:v>140</x:v>
      </x:c>
      <x:c r="H7780" s="4" t="n">
        <x:v>47.74</x:v>
      </x:c>
      <x:c r="I7780" s="4" t="n">
        <x:v>140</x:v>
      </x:c>
      <x:c r="J7780" s="4" t="n">
        <x:v>0.341</x:v>
      </x:c>
      <x:c r="K7780" s="4">
        <x:f>I7780*J7780</x:f>
      </x:c>
      <x:c r="L7780" s="4" t="n">
        <x:v>305.413</x:v>
      </x:c>
      <x:c r="M7780" s="5">
        <x:f>J7780/3.051*100</x:f>
      </x:c>
      <x:c r="N7780" s="6">
        <x:f>M7780*L7780/100</x:f>
      </x:c>
      <x:c r="O7780" s="6">
        <x:f>H7780-N7780</x:f>
      </x:c>
    </x:row>
    <x:row r="7781" spans="1:25">
      <x:c r="A7781" s="0" t="s">
        <x:v>99</x:v>
      </x:c>
      <x:c r="B7781" s="0" t="n">
        <x:v>3901</x:v>
      </x:c>
      <x:c r="C7781" s="0" t="s">
        <x:v>21</x:v>
      </x:c>
      <x:c r="D7781" s="0" t="s">
        <x:v>22</x:v>
      </x:c>
      <x:c r="E7781" s="0" t="s">
        <x:v>23</x:v>
      </x:c>
      <x:c r="F7781" s="0" t="s">
        <x:v>20</x:v>
      </x:c>
      <x:c r="G7781" s="0" t="n">
        <x:v>140</x:v>
      </x:c>
      <x:c r="H7781" s="4" t="n">
        <x:v>43.384</x:v>
      </x:c>
      <x:c r="I7781" s="4" t="n">
        <x:v>140</x:v>
      </x:c>
      <x:c r="J7781" s="4" t="n">
        <x:v>0.31</x:v>
      </x:c>
      <x:c r="K7781" s="4">
        <x:f>I7781*J7781</x:f>
      </x:c>
      <x:c r="L7781" s="4" t="n">
        <x:v>305.413</x:v>
      </x:c>
      <x:c r="M7781" s="5">
        <x:f>J7781/3.051*100</x:f>
      </x:c>
      <x:c r="N7781" s="6">
        <x:f>M7781*L7781/100</x:f>
      </x:c>
      <x:c r="O7781" s="6">
        <x:f>H7781-N7781</x:f>
      </x:c>
    </x:row>
    <x:row r="7782" spans="1:25">
      <x:c r="A7782" s="0" t="s">
        <x:v>99</x:v>
      </x:c>
      <x:c r="B7782" s="0" t="n">
        <x:v>3901</x:v>
      </x:c>
      <x:c r="C7782" s="0" t="s">
        <x:v>21</x:v>
      </x:c>
      <x:c r="D7782" s="0" t="s">
        <x:v>28</x:v>
      </x:c>
      <x:c r="E7782" s="0" t="s">
        <x:v>19</x:v>
      </x:c>
      <x:c r="F7782" s="0" t="s">
        <x:v>26</x:v>
      </x:c>
      <x:c r="G7782" s="0" t="n">
        <x:v>140</x:v>
      </x:c>
      <x:c r="H7782" s="4" t="n">
        <x:v>36.404</x:v>
      </x:c>
      <x:c r="I7782" s="4" t="n">
        <x:v>140</x:v>
      </x:c>
      <x:c r="J7782" s="4" t="n">
        <x:v>0.26</x:v>
      </x:c>
      <x:c r="K7782" s="4">
        <x:f>I7782*J7782</x:f>
      </x:c>
      <x:c r="L7782" s="4" t="n">
        <x:v>305.413</x:v>
      </x:c>
      <x:c r="M7782" s="5">
        <x:f>J7782/3.051*100</x:f>
      </x:c>
      <x:c r="N7782" s="6">
        <x:f>M7782*L7782/100</x:f>
      </x:c>
      <x:c r="O7782" s="6">
        <x:f>H7782-N7782</x:f>
      </x:c>
    </x:row>
    <x:row r="7783" spans="1:25">
      <x:c r="A7783" s="0" t="s">
        <x:v>99</x:v>
      </x:c>
      <x:c r="B7783" s="0" t="n">
        <x:v>3901</x:v>
      </x:c>
      <x:c r="C7783" s="0" t="s">
        <x:v>21</x:v>
      </x:c>
      <x:c r="D7783" s="0" t="s">
        <x:v>28</x:v>
      </x:c>
      <x:c r="E7783" s="0" t="s">
        <x:v>23</x:v>
      </x:c>
      <x:c r="F7783" s="0" t="s">
        <x:v>26</x:v>
      </x:c>
      <x:c r="G7783" s="0" t="n">
        <x:v>140</x:v>
      </x:c>
      <x:c r="H7783" s="4" t="n">
        <x:v>212.799</x:v>
      </x:c>
      <x:c r="I7783" s="4" t="n">
        <x:v>140</x:v>
      </x:c>
      <x:c r="J7783" s="4" t="n">
        <x:v>1.52</x:v>
      </x:c>
      <x:c r="K7783" s="4">
        <x:f>I7783*J7783</x:f>
      </x:c>
      <x:c r="L7783" s="4" t="n">
        <x:v>305.413</x:v>
      </x:c>
      <x:c r="M7783" s="5">
        <x:f>J7783/3.051*100</x:f>
      </x:c>
      <x:c r="N7783" s="6">
        <x:f>M7783*L7783/100</x:f>
      </x:c>
      <x:c r="O7783" s="6">
        <x:f>H7783-N7783</x:f>
      </x:c>
    </x:row>
    <x:row r="7784" spans="1:25">
      <x:c r="A7784" s="0" t="s">
        <x:v>140</x:v>
      </x:c>
      <x:c r="B7784" s="0" t="n">
        <x:v>3902</x:v>
      </x:c>
      <x:c r="C7784" s="0" t="s">
        <x:v>21</x:v>
      </x:c>
      <x:c r="D7784" s="0" t="s">
        <x:v>22</x:v>
      </x:c>
      <x:c r="E7784" s="0" t="s">
        <x:v>23</x:v>
      </x:c>
      <x:c r="F7784" s="0" t="s">
        <x:v>20</x:v>
      </x:c>
      <x:c r="G7784" s="0" t="n">
        <x:v>140</x:v>
      </x:c>
      <x:c r="H7784" s="4" t="n">
        <x:v>43.384</x:v>
      </x:c>
      <x:c r="I7784" s="4" t="n">
        <x:v>140</x:v>
      </x:c>
      <x:c r="J7784" s="4" t="n">
        <x:v>0.31</x:v>
      </x:c>
      <x:c r="K7784" s="4">
        <x:f>I7784*J7784</x:f>
      </x:c>
      <x:c r="L7784" s="4" t="n">
        <x:v>313.102</x:v>
      </x:c>
      <x:c r="M7784" s="5">
        <x:f>J7784/3.051*100</x:f>
      </x:c>
      <x:c r="N7784" s="6">
        <x:f>M7784*L7784/100</x:f>
      </x:c>
      <x:c r="O7784" s="6">
        <x:f>H7784-N7784</x:f>
      </x:c>
    </x:row>
    <x:row r="7785" spans="1:25">
      <x:c r="A7785" s="0" t="s">
        <x:v>140</x:v>
      </x:c>
      <x:c r="B7785" s="0" t="n">
        <x:v>3902</x:v>
      </x:c>
      <x:c r="C7785" s="0" t="s">
        <x:v>21</x:v>
      </x:c>
      <x:c r="D7785" s="0" t="s">
        <x:v>22</x:v>
      </x:c>
      <x:c r="E7785" s="0" t="s">
        <x:v>23</x:v>
      </x:c>
      <x:c r="F7785" s="0" t="s">
        <x:v>20</x:v>
      </x:c>
      <x:c r="G7785" s="0" t="n">
        <x:v>140</x:v>
      </x:c>
      <x:c r="H7785" s="4" t="n">
        <x:v>43.384</x:v>
      </x:c>
      <x:c r="I7785" s="4" t="n">
        <x:v>140</x:v>
      </x:c>
      <x:c r="J7785" s="4" t="n">
        <x:v>0.31</x:v>
      </x:c>
      <x:c r="K7785" s="4">
        <x:f>I7785*J7785</x:f>
      </x:c>
      <x:c r="L7785" s="4" t="n">
        <x:v>313.102</x:v>
      </x:c>
      <x:c r="M7785" s="5">
        <x:f>J7785/3.051*100</x:f>
      </x:c>
      <x:c r="N7785" s="6">
        <x:f>M7785*L7785/100</x:f>
      </x:c>
      <x:c r="O7785" s="6">
        <x:f>H7785-N7785</x:f>
      </x:c>
    </x:row>
    <x:row r="7786" spans="1:25">
      <x:c r="A7786" s="0" t="s">
        <x:v>140</x:v>
      </x:c>
      <x:c r="B7786" s="0" t="n">
        <x:v>3902</x:v>
      </x:c>
      <x:c r="C7786" s="0" t="s">
        <x:v>21</x:v>
      </x:c>
      <x:c r="D7786" s="0" t="s">
        <x:v>22</x:v>
      </x:c>
      <x:c r="E7786" s="0" t="s">
        <x:v>23</x:v>
      </x:c>
      <x:c r="F7786" s="0" t="s">
        <x:v>20</x:v>
      </x:c>
      <x:c r="G7786" s="0" t="n">
        <x:v>140</x:v>
      </x:c>
      <x:c r="H7786" s="4" t="n">
        <x:v>43.384</x:v>
      </x:c>
      <x:c r="I7786" s="4" t="n">
        <x:v>140</x:v>
      </x:c>
      <x:c r="J7786" s="4" t="n">
        <x:v>0.31</x:v>
      </x:c>
      <x:c r="K7786" s="4">
        <x:f>I7786*J7786</x:f>
      </x:c>
      <x:c r="L7786" s="4" t="n">
        <x:v>313.102</x:v>
      </x:c>
      <x:c r="M7786" s="5">
        <x:f>J7786/3.051*100</x:f>
      </x:c>
      <x:c r="N7786" s="6">
        <x:f>M7786*L7786/100</x:f>
      </x:c>
      <x:c r="O7786" s="6">
        <x:f>H7786-N7786</x:f>
      </x:c>
    </x:row>
    <x:row r="7787" spans="1:25">
      <x:c r="A7787" s="0" t="s">
        <x:v>140</x:v>
      </x:c>
      <x:c r="B7787" s="0" t="n">
        <x:v>3902</x:v>
      </x:c>
      <x:c r="C7787" s="0" t="s">
        <x:v>21</x:v>
      </x:c>
      <x:c r="D7787" s="0" t="s">
        <x:v>22</x:v>
      </x:c>
      <x:c r="E7787" s="0" t="s">
        <x:v>23</x:v>
      </x:c>
      <x:c r="F7787" s="0" t="s">
        <x:v>20</x:v>
      </x:c>
      <x:c r="G7787" s="0" t="n">
        <x:v>140</x:v>
      </x:c>
      <x:c r="H7787" s="4" t="n">
        <x:v>47.74</x:v>
      </x:c>
      <x:c r="I7787" s="4" t="n">
        <x:v>140</x:v>
      </x:c>
      <x:c r="J7787" s="4" t="n">
        <x:v>0.341</x:v>
      </x:c>
      <x:c r="K7787" s="4">
        <x:f>I7787*J7787</x:f>
      </x:c>
      <x:c r="L7787" s="4" t="n">
        <x:v>313.102</x:v>
      </x:c>
      <x:c r="M7787" s="5">
        <x:f>J7787/3.051*100</x:f>
      </x:c>
      <x:c r="N7787" s="6">
        <x:f>M7787*L7787/100</x:f>
      </x:c>
      <x:c r="O7787" s="6">
        <x:f>H7787-N7787</x:f>
      </x:c>
    </x:row>
    <x:row r="7788" spans="1:25">
      <x:c r="A7788" s="0" t="s">
        <x:v>140</x:v>
      </x:c>
      <x:c r="B7788" s="0" t="n">
        <x:v>3902</x:v>
      </x:c>
      <x:c r="C7788" s="0" t="s">
        <x:v>21</x:v>
      </x:c>
      <x:c r="D7788" s="0" t="s">
        <x:v>28</x:v>
      </x:c>
      <x:c r="E7788" s="0" t="s">
        <x:v>19</x:v>
      </x:c>
      <x:c r="F7788" s="0" t="s">
        <x:v>26</x:v>
      </x:c>
      <x:c r="G7788" s="0" t="n">
        <x:v>140</x:v>
      </x:c>
      <x:c r="H7788" s="4" t="n">
        <x:v>36.402</x:v>
      </x:c>
      <x:c r="I7788" s="4" t="n">
        <x:v>140</x:v>
      </x:c>
      <x:c r="J7788" s="4" t="n">
        <x:v>0.26</x:v>
      </x:c>
      <x:c r="K7788" s="4">
        <x:f>I7788*J7788</x:f>
      </x:c>
      <x:c r="L7788" s="4" t="n">
        <x:v>313.102</x:v>
      </x:c>
      <x:c r="M7788" s="5">
        <x:f>J7788/3.051*100</x:f>
      </x:c>
      <x:c r="N7788" s="6">
        <x:f>M7788*L7788/100</x:f>
      </x:c>
      <x:c r="O7788" s="6">
        <x:f>H7788-N7788</x:f>
      </x:c>
    </x:row>
    <x:row r="7789" spans="1:25">
      <x:c r="A7789" s="0" t="s">
        <x:v>140</x:v>
      </x:c>
      <x:c r="B7789" s="0" t="n">
        <x:v>3902</x:v>
      </x:c>
      <x:c r="C7789" s="0" t="s">
        <x:v>21</x:v>
      </x:c>
      <x:c r="D7789" s="0" t="s">
        <x:v>28</x:v>
      </x:c>
      <x:c r="E7789" s="0" t="s">
        <x:v>23</x:v>
      </x:c>
      <x:c r="F7789" s="0" t="s">
        <x:v>26</x:v>
      </x:c>
      <x:c r="G7789" s="0" t="n">
        <x:v>140</x:v>
      </x:c>
      <x:c r="H7789" s="4" t="n">
        <x:v>212.799</x:v>
      </x:c>
      <x:c r="I7789" s="4" t="n">
        <x:v>140</x:v>
      </x:c>
      <x:c r="J7789" s="4" t="n">
        <x:v>1.52</x:v>
      </x:c>
      <x:c r="K7789" s="4">
        <x:f>I7789*J7789</x:f>
      </x:c>
      <x:c r="L7789" s="4" t="n">
        <x:v>313.102</x:v>
      </x:c>
      <x:c r="M7789" s="5">
        <x:f>J7789/3.051*100</x:f>
      </x:c>
      <x:c r="N7789" s="6">
        <x:f>M7789*L7789/100</x:f>
      </x:c>
      <x:c r="O7789" s="6">
        <x:f>H7789-N7789</x:f>
      </x:c>
    </x:row>
    <x:row r="7790" spans="1:25">
      <x:c r="A7790" s="0" t="s">
        <x:v>125</x:v>
      </x:c>
      <x:c r="B7790" s="0" t="n">
        <x:v>3904</x:v>
      </x:c>
      <x:c r="C7790" s="0" t="s">
        <x:v>21</x:v>
      </x:c>
      <x:c r="D7790" s="0" t="s">
        <x:v>22</x:v>
      </x:c>
      <x:c r="E7790" s="0" t="s">
        <x:v>23</x:v>
      </x:c>
      <x:c r="F7790" s="0" t="s">
        <x:v>20</x:v>
      </x:c>
      <x:c r="G7790" s="0" t="n">
        <x:v>135</x:v>
      </x:c>
      <x:c r="H7790" s="4" t="n">
        <x:v>43.384</x:v>
      </x:c>
      <x:c r="I7790" s="4" t="n">
        <x:v>135</x:v>
      </x:c>
      <x:c r="J7790" s="4" t="n">
        <x:v>0.321</x:v>
      </x:c>
      <x:c r="K7790" s="4">
        <x:f>I7790*J7790</x:f>
      </x:c>
      <x:c r="L7790" s="4" t="n">
        <x:v>308.029</x:v>
      </x:c>
      <x:c r="M7790" s="5">
        <x:f>J7790/2.776*100</x:f>
      </x:c>
      <x:c r="N7790" s="6">
        <x:f>M7790*L7790/100</x:f>
      </x:c>
      <x:c r="O7790" s="6">
        <x:f>H7790-N7790</x:f>
      </x:c>
    </x:row>
    <x:row r="7791" spans="1:25">
      <x:c r="A7791" s="0" t="s">
        <x:v>125</x:v>
      </x:c>
      <x:c r="B7791" s="0" t="n">
        <x:v>3904</x:v>
      </x:c>
      <x:c r="C7791" s="0" t="s">
        <x:v>21</x:v>
      </x:c>
      <x:c r="D7791" s="0" t="s">
        <x:v>22</x:v>
      </x:c>
      <x:c r="E7791" s="0" t="s">
        <x:v>23</x:v>
      </x:c>
      <x:c r="F7791" s="0" t="s">
        <x:v>20</x:v>
      </x:c>
      <x:c r="G7791" s="0" t="n">
        <x:v>135</x:v>
      </x:c>
      <x:c r="H7791" s="4" t="n">
        <x:v>43.384</x:v>
      </x:c>
      <x:c r="I7791" s="4" t="n">
        <x:v>135</x:v>
      </x:c>
      <x:c r="J7791" s="4" t="n">
        <x:v>0.321</x:v>
      </x:c>
      <x:c r="K7791" s="4">
        <x:f>I7791*J7791</x:f>
      </x:c>
      <x:c r="L7791" s="4" t="n">
        <x:v>308.029</x:v>
      </x:c>
      <x:c r="M7791" s="5">
        <x:f>J7791/2.776*100</x:f>
      </x:c>
      <x:c r="N7791" s="6">
        <x:f>M7791*L7791/100</x:f>
      </x:c>
      <x:c r="O7791" s="6">
        <x:f>H7791-N7791</x:f>
      </x:c>
    </x:row>
    <x:row r="7792" spans="1:25">
      <x:c r="A7792" s="0" t="s">
        <x:v>125</x:v>
      </x:c>
      <x:c r="B7792" s="0" t="n">
        <x:v>3904</x:v>
      </x:c>
      <x:c r="C7792" s="0" t="s">
        <x:v>21</x:v>
      </x:c>
      <x:c r="D7792" s="0" t="s">
        <x:v>22</x:v>
      </x:c>
      <x:c r="E7792" s="0" t="s">
        <x:v>23</x:v>
      </x:c>
      <x:c r="F7792" s="0" t="s">
        <x:v>20</x:v>
      </x:c>
      <x:c r="G7792" s="0" t="n">
        <x:v>135</x:v>
      </x:c>
      <x:c r="H7792" s="4" t="n">
        <x:v>47.74</x:v>
      </x:c>
      <x:c r="I7792" s="4" t="n">
        <x:v>135</x:v>
      </x:c>
      <x:c r="J7792" s="4" t="n">
        <x:v>0.354</x:v>
      </x:c>
      <x:c r="K7792" s="4">
        <x:f>I7792*J7792</x:f>
      </x:c>
      <x:c r="L7792" s="4" t="n">
        <x:v>308.029</x:v>
      </x:c>
      <x:c r="M7792" s="5">
        <x:f>J7792/2.776*100</x:f>
      </x:c>
      <x:c r="N7792" s="6">
        <x:f>M7792*L7792/100</x:f>
      </x:c>
      <x:c r="O7792" s="6">
        <x:f>H7792-N7792</x:f>
      </x:c>
    </x:row>
    <x:row r="7793" spans="1:25">
      <x:c r="A7793" s="0" t="s">
        <x:v>125</x:v>
      </x:c>
      <x:c r="B7793" s="0" t="n">
        <x:v>3904</x:v>
      </x:c>
      <x:c r="C7793" s="0" t="s">
        <x:v>21</x:v>
      </x:c>
      <x:c r="D7793" s="0" t="s">
        <x:v>28</x:v>
      </x:c>
      <x:c r="E7793" s="0" t="s">
        <x:v>19</x:v>
      </x:c>
      <x:c r="F7793" s="0" t="s">
        <x:v>26</x:v>
      </x:c>
      <x:c r="G7793" s="0" t="n">
        <x:v>135</x:v>
      </x:c>
      <x:c r="H7793" s="4" t="n">
        <x:v>36.403</x:v>
      </x:c>
      <x:c r="I7793" s="4" t="n">
        <x:v>135</x:v>
      </x:c>
      <x:c r="J7793" s="4" t="n">
        <x:v>0.26</x:v>
      </x:c>
      <x:c r="K7793" s="4">
        <x:f>I7793*J7793</x:f>
      </x:c>
      <x:c r="L7793" s="4" t="n">
        <x:v>308.029</x:v>
      </x:c>
      <x:c r="M7793" s="5">
        <x:f>J7793/2.776*100</x:f>
      </x:c>
      <x:c r="N7793" s="6">
        <x:f>M7793*L7793/100</x:f>
      </x:c>
      <x:c r="O7793" s="6">
        <x:f>H7793-N7793</x:f>
      </x:c>
    </x:row>
    <x:row r="7794" spans="1:25">
      <x:c r="A7794" s="0" t="s">
        <x:v>125</x:v>
      </x:c>
      <x:c r="B7794" s="0" t="n">
        <x:v>3904</x:v>
      </x:c>
      <x:c r="C7794" s="0" t="s">
        <x:v>21</x:v>
      </x:c>
      <x:c r="D7794" s="0" t="s">
        <x:v>28</x:v>
      </x:c>
      <x:c r="E7794" s="0" t="s">
        <x:v>23</x:v>
      </x:c>
      <x:c r="F7794" s="0" t="s">
        <x:v>26</x:v>
      </x:c>
      <x:c r="G7794" s="0" t="n">
        <x:v>135</x:v>
      </x:c>
      <x:c r="H7794" s="4" t="n">
        <x:v>212.799</x:v>
      </x:c>
      <x:c r="I7794" s="4" t="n">
        <x:v>135</x:v>
      </x:c>
      <x:c r="J7794" s="4" t="n">
        <x:v>1.52</x:v>
      </x:c>
      <x:c r="K7794" s="4">
        <x:f>I7794*J7794</x:f>
      </x:c>
      <x:c r="L7794" s="4" t="n">
        <x:v>308.029</x:v>
      </x:c>
      <x:c r="M7794" s="5">
        <x:f>J7794/2.776*100</x:f>
      </x:c>
      <x:c r="N7794" s="6">
        <x:f>M7794*L7794/100</x:f>
      </x:c>
      <x:c r="O7794" s="6">
        <x:f>H7794-N7794</x:f>
      </x:c>
    </x:row>
    <x:row r="7795" spans="1:25">
      <x:c r="A7795" s="0" t="s">
        <x:v>32</x:v>
      </x:c>
      <x:c r="B7795" s="0" t="n">
        <x:v>3905</x:v>
      </x:c>
      <x:c r="C7795" s="0" t="s">
        <x:v>21</x:v>
      </x:c>
      <x:c r="D7795" s="0" t="s">
        <x:v>22</x:v>
      </x:c>
      <x:c r="E7795" s="0" t="s">
        <x:v>35</x:v>
      </x:c>
      <x:c r="F7795" s="0" t="s">
        <x:v>20</x:v>
      </x:c>
      <x:c r="G7795" s="0" t="n">
        <x:v>173</x:v>
      </x:c>
      <x:c r="H7795" s="4" t="n">
        <x:v>50.4</x:v>
      </x:c>
      <x:c r="I7795" s="4" t="n">
        <x:v>173</x:v>
      </x:c>
      <x:c r="J7795" s="4" t="n">
        <x:v>0.291</x:v>
      </x:c>
      <x:c r="K7795" s="4">
        <x:f>I7795*J7795</x:f>
      </x:c>
      <x:c r="L7795" s="4" t="n">
        <x:v>247.117</x:v>
      </x:c>
      <x:c r="M7795" s="5">
        <x:f>J7795/2.057*100</x:f>
      </x:c>
      <x:c r="N7795" s="6">
        <x:f>M7795*L7795/100</x:f>
      </x:c>
      <x:c r="O7795" s="6">
        <x:f>H7795-N7795</x:f>
      </x:c>
    </x:row>
    <x:row r="7796" spans="1:25">
      <x:c r="A7796" s="0" t="s">
        <x:v>32</x:v>
      </x:c>
      <x:c r="B7796" s="0" t="n">
        <x:v>3905</x:v>
      </x:c>
      <x:c r="C7796" s="0" t="s">
        <x:v>21</x:v>
      </x:c>
      <x:c r="D7796" s="0" t="s">
        <x:v>22</x:v>
      </x:c>
      <x:c r="E7796" s="0" t="s">
        <x:v>35</x:v>
      </x:c>
      <x:c r="F7796" s="0" t="s">
        <x:v>20</x:v>
      </x:c>
      <x:c r="G7796" s="0" t="n">
        <x:v>173</x:v>
      </x:c>
      <x:c r="H7796" s="4" t="n">
        <x:v>50.4</x:v>
      </x:c>
      <x:c r="I7796" s="4" t="n">
        <x:v>173</x:v>
      </x:c>
      <x:c r="J7796" s="4" t="n">
        <x:v>0.291</x:v>
      </x:c>
      <x:c r="K7796" s="4">
        <x:f>I7796*J7796</x:f>
      </x:c>
      <x:c r="L7796" s="4" t="n">
        <x:v>247.117</x:v>
      </x:c>
      <x:c r="M7796" s="5">
        <x:f>J7796/2.057*100</x:f>
      </x:c>
      <x:c r="N7796" s="6">
        <x:f>M7796*L7796/100</x:f>
      </x:c>
      <x:c r="O7796" s="6">
        <x:f>H7796-N7796</x:f>
      </x:c>
    </x:row>
    <x:row r="7797" spans="1:25">
      <x:c r="A7797" s="0" t="s">
        <x:v>32</x:v>
      </x:c>
      <x:c r="B7797" s="0" t="n">
        <x:v>3905</x:v>
      </x:c>
      <x:c r="C7797" s="0" t="s">
        <x:v>21</x:v>
      </x:c>
      <x:c r="D7797" s="0" t="s">
        <x:v>33</x:v>
      </x:c>
      <x:c r="E7797" s="0" t="s">
        <x:v>34</x:v>
      </x:c>
      <x:c r="F7797" s="0" t="s">
        <x:v>20</x:v>
      </x:c>
      <x:c r="G7797" s="0" t="n">
        <x:v>173</x:v>
      </x:c>
      <x:c r="H7797" s="4" t="n">
        <x:v>46.018</x:v>
      </x:c>
      <x:c r="I7797" s="4" t="n">
        <x:v>173</x:v>
      </x:c>
      <x:c r="J7797" s="4" t="n">
        <x:v>0.266</x:v>
      </x:c>
      <x:c r="K7797" s="4">
        <x:f>I7797*J7797</x:f>
      </x:c>
      <x:c r="L7797" s="4" t="n">
        <x:v>247.117</x:v>
      </x:c>
      <x:c r="M7797" s="5">
        <x:f>J7797/2.057*100</x:f>
      </x:c>
      <x:c r="N7797" s="6">
        <x:f>M7797*L7797/100</x:f>
      </x:c>
      <x:c r="O7797" s="6">
        <x:f>H7797-N7797</x:f>
      </x:c>
    </x:row>
    <x:row r="7798" spans="1:25">
      <x:c r="A7798" s="0" t="s">
        <x:v>32</x:v>
      </x:c>
      <x:c r="B7798" s="0" t="n">
        <x:v>3905</x:v>
      </x:c>
      <x:c r="C7798" s="0" t="s">
        <x:v>21</x:v>
      </x:c>
      <x:c r="D7798" s="0" t="s">
        <x:v>22</x:v>
      </x:c>
      <x:c r="E7798" s="0" t="s">
        <x:v>35</x:v>
      </x:c>
      <x:c r="F7798" s="0" t="s">
        <x:v>20</x:v>
      </x:c>
      <x:c r="G7798" s="0" t="n">
        <x:v>173</x:v>
      </x:c>
      <x:c r="H7798" s="4" t="n">
        <x:v>50.4</x:v>
      </x:c>
      <x:c r="I7798" s="4" t="n">
        <x:v>173</x:v>
      </x:c>
      <x:c r="J7798" s="4" t="n">
        <x:v>0.291</x:v>
      </x:c>
      <x:c r="K7798" s="4">
        <x:f>I7798*J7798</x:f>
      </x:c>
      <x:c r="L7798" s="4" t="n">
        <x:v>247.117</x:v>
      </x:c>
      <x:c r="M7798" s="5">
        <x:f>J7798/2.057*100</x:f>
      </x:c>
      <x:c r="N7798" s="6">
        <x:f>M7798*L7798/100</x:f>
      </x:c>
      <x:c r="O7798" s="6">
        <x:f>H7798-N7798</x:f>
      </x:c>
    </x:row>
    <x:row r="7799" spans="1:25">
      <x:c r="A7799" s="0" t="s">
        <x:v>32</x:v>
      </x:c>
      <x:c r="B7799" s="0" t="n">
        <x:v>3905</x:v>
      </x:c>
      <x:c r="C7799" s="0" t="s">
        <x:v>21</x:v>
      </x:c>
      <x:c r="D7799" s="0" t="s">
        <x:v>33</x:v>
      </x:c>
      <x:c r="E7799" s="0" t="s">
        <x:v>34</x:v>
      </x:c>
      <x:c r="F7799" s="0" t="s">
        <x:v>26</x:v>
      </x:c>
      <x:c r="G7799" s="0" t="n">
        <x:v>173</x:v>
      </x:c>
      <x:c r="H7799" s="4" t="n">
        <x:v>13.498</x:v>
      </x:c>
      <x:c r="I7799" s="4" t="n">
        <x:v>173</x:v>
      </x:c>
      <x:c r="J7799" s="4" t="n">
        <x:v>0.078</x:v>
      </x:c>
      <x:c r="K7799" s="4">
        <x:f>I7799*J7799</x:f>
      </x:c>
      <x:c r="L7799" s="4" t="n">
        <x:v>247.117</x:v>
      </x:c>
      <x:c r="M7799" s="5">
        <x:f>J7799/2.057*100</x:f>
      </x:c>
      <x:c r="N7799" s="6">
        <x:f>M7799*L7799/100</x:f>
      </x:c>
      <x:c r="O7799" s="6">
        <x:f>H7799-N7799</x:f>
      </x:c>
    </x:row>
    <x:row r="7800" spans="1:25">
      <x:c r="A7800" s="0" t="s">
        <x:v>32</x:v>
      </x:c>
      <x:c r="B7800" s="0" t="n">
        <x:v>3905</x:v>
      </x:c>
      <x:c r="C7800" s="0" t="s">
        <x:v>21</x:v>
      </x:c>
      <x:c r="D7800" s="0" t="s">
        <x:v>36</x:v>
      </x:c>
      <x:c r="E7800" s="0" t="s">
        <x:v>37</x:v>
      </x:c>
      <x:c r="F7800" s="0" t="s">
        <x:v>26</x:v>
      </x:c>
      <x:c r="G7800" s="0" t="n">
        <x:v>173</x:v>
      </x:c>
      <x:c r="H7800" s="4" t="n">
        <x:v>72.66</x:v>
      </x:c>
      <x:c r="I7800" s="4" t="n">
        <x:v>173</x:v>
      </x:c>
      <x:c r="J7800" s="4" t="n">
        <x:v>0.42</x:v>
      </x:c>
      <x:c r="K7800" s="4">
        <x:f>I7800*J7800</x:f>
      </x:c>
      <x:c r="L7800" s="4" t="n">
        <x:v>247.117</x:v>
      </x:c>
      <x:c r="M7800" s="5">
        <x:f>J7800/2.057*100</x:f>
      </x:c>
      <x:c r="N7800" s="6">
        <x:f>M7800*L7800/100</x:f>
      </x:c>
      <x:c r="O7800" s="6">
        <x:f>H7800-N7800</x:f>
      </x:c>
    </x:row>
    <x:row r="7801" spans="1:25">
      <x:c r="A7801" s="0" t="s">
        <x:v>32</x:v>
      </x:c>
      <x:c r="B7801" s="0" t="n">
        <x:v>3905</x:v>
      </x:c>
      <x:c r="C7801" s="0" t="s">
        <x:v>21</x:v>
      </x:c>
      <x:c r="D7801" s="0" t="s">
        <x:v>36</x:v>
      </x:c>
      <x:c r="E7801" s="0" t="s">
        <x:v>38</x:v>
      </x:c>
      <x:c r="F7801" s="0" t="s">
        <x:v>26</x:v>
      </x:c>
      <x:c r="G7801" s="0" t="n">
        <x:v>173</x:v>
      </x:c>
      <x:c r="H7801" s="4" t="n">
        <x:v>72.611</x:v>
      </x:c>
      <x:c r="I7801" s="4" t="n">
        <x:v>173</x:v>
      </x:c>
      <x:c r="J7801" s="4" t="n">
        <x:v>0.42</x:v>
      </x:c>
      <x:c r="K7801" s="4">
        <x:f>I7801*J7801</x:f>
      </x:c>
      <x:c r="L7801" s="4" t="n">
        <x:v>247.117</x:v>
      </x:c>
      <x:c r="M7801" s="5">
        <x:f>J7801/2.057*100</x:f>
      </x:c>
      <x:c r="N7801" s="6">
        <x:f>M7801*L7801/100</x:f>
      </x:c>
      <x:c r="O7801" s="6">
        <x:f>H7801-N7801</x:f>
      </x:c>
    </x:row>
    <x:row r="7802" spans="1:25">
      <x:c r="A7802" s="0" t="s">
        <x:v>108</x:v>
      </x:c>
      <x:c r="B7802" s="0" t="n">
        <x:v>3906</x:v>
      </x:c>
      <x:c r="C7802" s="0" t="s">
        <x:v>21</x:v>
      </x:c>
      <x:c r="D7802" s="0" t="s">
        <x:v>33</x:v>
      </x:c>
      <x:c r="E7802" s="0" t="s">
        <x:v>34</x:v>
      </x:c>
      <x:c r="F7802" s="0" t="s">
        <x:v>20</x:v>
      </x:c>
      <x:c r="G7802" s="0" t="n">
        <x:v>173</x:v>
      </x:c>
      <x:c r="H7802" s="4" t="n">
        <x:v>46.018</x:v>
      </x:c>
      <x:c r="I7802" s="4" t="n">
        <x:v>173</x:v>
      </x:c>
      <x:c r="J7802" s="4" t="n">
        <x:v>0.266</x:v>
      </x:c>
      <x:c r="K7802" s="4">
        <x:f>I7802*J7802</x:f>
      </x:c>
      <x:c r="L7802" s="4" t="n">
        <x:v>244.473</x:v>
      </x:c>
      <x:c r="M7802" s="5">
        <x:f>J7802/2.057*100</x:f>
      </x:c>
      <x:c r="N7802" s="6">
        <x:f>M7802*L7802/100</x:f>
      </x:c>
      <x:c r="O7802" s="6">
        <x:f>H7802-N7802</x:f>
      </x:c>
    </x:row>
    <x:row r="7803" spans="1:25">
      <x:c r="A7803" s="0" t="s">
        <x:v>108</x:v>
      </x:c>
      <x:c r="B7803" s="0" t="n">
        <x:v>3906</x:v>
      </x:c>
      <x:c r="C7803" s="0" t="s">
        <x:v>21</x:v>
      </x:c>
      <x:c r="D7803" s="0" t="s">
        <x:v>22</x:v>
      </x:c>
      <x:c r="E7803" s="0" t="s">
        <x:v>35</x:v>
      </x:c>
      <x:c r="F7803" s="0" t="s">
        <x:v>20</x:v>
      </x:c>
      <x:c r="G7803" s="0" t="n">
        <x:v>173</x:v>
      </x:c>
      <x:c r="H7803" s="4" t="n">
        <x:v>50.4</x:v>
      </x:c>
      <x:c r="I7803" s="4" t="n">
        <x:v>173</x:v>
      </x:c>
      <x:c r="J7803" s="4" t="n">
        <x:v>0.291</x:v>
      </x:c>
      <x:c r="K7803" s="4">
        <x:f>I7803*J7803</x:f>
      </x:c>
      <x:c r="L7803" s="4" t="n">
        <x:v>244.473</x:v>
      </x:c>
      <x:c r="M7803" s="5">
        <x:f>J7803/2.057*100</x:f>
      </x:c>
      <x:c r="N7803" s="6">
        <x:f>M7803*L7803/100</x:f>
      </x:c>
      <x:c r="O7803" s="6">
        <x:f>H7803-N7803</x:f>
      </x:c>
    </x:row>
    <x:row r="7804" spans="1:25">
      <x:c r="A7804" s="0" t="s">
        <x:v>108</x:v>
      </x:c>
      <x:c r="B7804" s="0" t="n">
        <x:v>3906</x:v>
      </x:c>
      <x:c r="C7804" s="0" t="s">
        <x:v>21</x:v>
      </x:c>
      <x:c r="D7804" s="0" t="s">
        <x:v>22</x:v>
      </x:c>
      <x:c r="E7804" s="0" t="s">
        <x:v>35</x:v>
      </x:c>
      <x:c r="F7804" s="0" t="s">
        <x:v>20</x:v>
      </x:c>
      <x:c r="G7804" s="0" t="n">
        <x:v>173</x:v>
      </x:c>
      <x:c r="H7804" s="4" t="n">
        <x:v>50.4</x:v>
      </x:c>
      <x:c r="I7804" s="4" t="n">
        <x:v>173</x:v>
      </x:c>
      <x:c r="J7804" s="4" t="n">
        <x:v>0.291</x:v>
      </x:c>
      <x:c r="K7804" s="4">
        <x:f>I7804*J7804</x:f>
      </x:c>
      <x:c r="L7804" s="4" t="n">
        <x:v>244.473</x:v>
      </x:c>
      <x:c r="M7804" s="5">
        <x:f>J7804/2.057*100</x:f>
      </x:c>
      <x:c r="N7804" s="6">
        <x:f>M7804*L7804/100</x:f>
      </x:c>
      <x:c r="O7804" s="6">
        <x:f>H7804-N7804</x:f>
      </x:c>
    </x:row>
    <x:row r="7805" spans="1:25">
      <x:c r="A7805" s="0" t="s">
        <x:v>108</x:v>
      </x:c>
      <x:c r="B7805" s="0" t="n">
        <x:v>3906</x:v>
      </x:c>
      <x:c r="C7805" s="0" t="s">
        <x:v>21</x:v>
      </x:c>
      <x:c r="D7805" s="0" t="s">
        <x:v>22</x:v>
      </x:c>
      <x:c r="E7805" s="0" t="s">
        <x:v>35</x:v>
      </x:c>
      <x:c r="F7805" s="0" t="s">
        <x:v>20</x:v>
      </x:c>
      <x:c r="G7805" s="0" t="n">
        <x:v>173</x:v>
      </x:c>
      <x:c r="H7805" s="4" t="n">
        <x:v>50.4</x:v>
      </x:c>
      <x:c r="I7805" s="4" t="n">
        <x:v>173</x:v>
      </x:c>
      <x:c r="J7805" s="4" t="n">
        <x:v>0.291</x:v>
      </x:c>
      <x:c r="K7805" s="4">
        <x:f>I7805*J7805</x:f>
      </x:c>
      <x:c r="L7805" s="4" t="n">
        <x:v>244.473</x:v>
      </x:c>
      <x:c r="M7805" s="5">
        <x:f>J7805/2.057*100</x:f>
      </x:c>
      <x:c r="N7805" s="6">
        <x:f>M7805*L7805/100</x:f>
      </x:c>
      <x:c r="O7805" s="6">
        <x:f>H7805-N7805</x:f>
      </x:c>
    </x:row>
    <x:row r="7806" spans="1:25">
      <x:c r="A7806" s="0" t="s">
        <x:v>108</x:v>
      </x:c>
      <x:c r="B7806" s="0" t="n">
        <x:v>3906</x:v>
      </x:c>
      <x:c r="C7806" s="0" t="s">
        <x:v>21</x:v>
      </x:c>
      <x:c r="D7806" s="0" t="s">
        <x:v>33</x:v>
      </x:c>
      <x:c r="E7806" s="0" t="s">
        <x:v>34</x:v>
      </x:c>
      <x:c r="F7806" s="0" t="s">
        <x:v>26</x:v>
      </x:c>
      <x:c r="G7806" s="0" t="n">
        <x:v>173</x:v>
      </x:c>
      <x:c r="H7806" s="4" t="n">
        <x:v>13.495</x:v>
      </x:c>
      <x:c r="I7806" s="4" t="n">
        <x:v>173</x:v>
      </x:c>
      <x:c r="J7806" s="4" t="n">
        <x:v>0.078</x:v>
      </x:c>
      <x:c r="K7806" s="4">
        <x:f>I7806*J7806</x:f>
      </x:c>
      <x:c r="L7806" s="4" t="n">
        <x:v>244.473</x:v>
      </x:c>
      <x:c r="M7806" s="5">
        <x:f>J7806/2.057*100</x:f>
      </x:c>
      <x:c r="N7806" s="6">
        <x:f>M7806*L7806/100</x:f>
      </x:c>
      <x:c r="O7806" s="6">
        <x:f>H7806-N7806</x:f>
      </x:c>
    </x:row>
    <x:row r="7807" spans="1:25">
      <x:c r="A7807" s="0" t="s">
        <x:v>108</x:v>
      </x:c>
      <x:c r="B7807" s="0" t="n">
        <x:v>3906</x:v>
      </x:c>
      <x:c r="C7807" s="0" t="s">
        <x:v>21</x:v>
      </x:c>
      <x:c r="D7807" s="0" t="s">
        <x:v>36</x:v>
      </x:c>
      <x:c r="E7807" s="0" t="s">
        <x:v>37</x:v>
      </x:c>
      <x:c r="F7807" s="0" t="s">
        <x:v>26</x:v>
      </x:c>
      <x:c r="G7807" s="0" t="n">
        <x:v>173</x:v>
      </x:c>
      <x:c r="H7807" s="4" t="n">
        <x:v>72.663</x:v>
      </x:c>
      <x:c r="I7807" s="4" t="n">
        <x:v>173</x:v>
      </x:c>
      <x:c r="J7807" s="4" t="n">
        <x:v>0.42</x:v>
      </x:c>
      <x:c r="K7807" s="4">
        <x:f>I7807*J7807</x:f>
      </x:c>
      <x:c r="L7807" s="4" t="n">
        <x:v>244.473</x:v>
      </x:c>
      <x:c r="M7807" s="5">
        <x:f>J7807/2.057*100</x:f>
      </x:c>
      <x:c r="N7807" s="6">
        <x:f>M7807*L7807/100</x:f>
      </x:c>
      <x:c r="O7807" s="6">
        <x:f>H7807-N7807</x:f>
      </x:c>
    </x:row>
    <x:row r="7808" spans="1:25">
      <x:c r="A7808" s="0" t="s">
        <x:v>108</x:v>
      </x:c>
      <x:c r="B7808" s="0" t="n">
        <x:v>3906</x:v>
      </x:c>
      <x:c r="C7808" s="0" t="s">
        <x:v>21</x:v>
      </x:c>
      <x:c r="D7808" s="0" t="s">
        <x:v>36</x:v>
      </x:c>
      <x:c r="E7808" s="0" t="s">
        <x:v>38</x:v>
      </x:c>
      <x:c r="F7808" s="0" t="s">
        <x:v>26</x:v>
      </x:c>
      <x:c r="G7808" s="0" t="n">
        <x:v>173</x:v>
      </x:c>
      <x:c r="H7808" s="4" t="n">
        <x:v>72.661</x:v>
      </x:c>
      <x:c r="I7808" s="4" t="n">
        <x:v>173</x:v>
      </x:c>
      <x:c r="J7808" s="4" t="n">
        <x:v>0.42</x:v>
      </x:c>
      <x:c r="K7808" s="4">
        <x:f>I7808*J7808</x:f>
      </x:c>
      <x:c r="L7808" s="4" t="n">
        <x:v>244.473</x:v>
      </x:c>
      <x:c r="M7808" s="5">
        <x:f>J7808/2.057*100</x:f>
      </x:c>
      <x:c r="N7808" s="6">
        <x:f>M7808*L7808/100</x:f>
      </x:c>
      <x:c r="O7808" s="6">
        <x:f>H7808-N7808</x:f>
      </x:c>
    </x:row>
    <x:row r="7809" spans="1:25">
      <x:c r="A7809" s="0" t="s">
        <x:v>72</x:v>
      </x:c>
      <x:c r="B7809" s="0" t="n">
        <x:v>3907</x:v>
      </x:c>
      <x:c r="C7809" s="0" t="s">
        <x:v>21</x:v>
      </x:c>
      <x:c r="D7809" s="0" t="s">
        <x:v>22</x:v>
      </x:c>
      <x:c r="E7809" s="0" t="s">
        <x:v>74</x:v>
      </x:c>
      <x:c r="F7809" s="0" t="s">
        <x:v>20</x:v>
      </x:c>
      <x:c r="G7809" s="0" t="n">
        <x:v>173</x:v>
      </x:c>
      <x:c r="H7809" s="4" t="n">
        <x:v>50.4</x:v>
      </x:c>
      <x:c r="I7809" s="4" t="n">
        <x:v>173</x:v>
      </x:c>
      <x:c r="J7809" s="4" t="n">
        <x:v>0.291</x:v>
      </x:c>
      <x:c r="K7809" s="4">
        <x:f>I7809*J7809</x:f>
      </x:c>
      <x:c r="L7809" s="4" t="n">
        <x:v>241.791</x:v>
      </x:c>
      <x:c r="M7809" s="5">
        <x:f>J7809/2.057*100</x:f>
      </x:c>
      <x:c r="N7809" s="6">
        <x:f>M7809*L7809/100</x:f>
      </x:c>
      <x:c r="O7809" s="6">
        <x:f>H7809-N7809</x:f>
      </x:c>
    </x:row>
    <x:row r="7810" spans="1:25">
      <x:c r="A7810" s="0" t="s">
        <x:v>72</x:v>
      </x:c>
      <x:c r="B7810" s="0" t="n">
        <x:v>3907</x:v>
      </x:c>
      <x:c r="C7810" s="0" t="s">
        <x:v>21</x:v>
      </x:c>
      <x:c r="D7810" s="0" t="s">
        <x:v>22</x:v>
      </x:c>
      <x:c r="E7810" s="0" t="s">
        <x:v>74</x:v>
      </x:c>
      <x:c r="F7810" s="0" t="s">
        <x:v>20</x:v>
      </x:c>
      <x:c r="G7810" s="0" t="n">
        <x:v>173</x:v>
      </x:c>
      <x:c r="H7810" s="4" t="n">
        <x:v>50.4</x:v>
      </x:c>
      <x:c r="I7810" s="4" t="n">
        <x:v>173</x:v>
      </x:c>
      <x:c r="J7810" s="4" t="n">
        <x:v>0.291</x:v>
      </x:c>
      <x:c r="K7810" s="4">
        <x:f>I7810*J7810</x:f>
      </x:c>
      <x:c r="L7810" s="4" t="n">
        <x:v>241.791</x:v>
      </x:c>
      <x:c r="M7810" s="5">
        <x:f>J7810/2.057*100</x:f>
      </x:c>
      <x:c r="N7810" s="6">
        <x:f>M7810*L7810/100</x:f>
      </x:c>
      <x:c r="O7810" s="6">
        <x:f>H7810-N7810</x:f>
      </x:c>
    </x:row>
    <x:row r="7811" spans="1:25">
      <x:c r="A7811" s="0" t="s">
        <x:v>72</x:v>
      </x:c>
      <x:c r="B7811" s="0" t="n">
        <x:v>3907</x:v>
      </x:c>
      <x:c r="C7811" s="0" t="s">
        <x:v>21</x:v>
      </x:c>
      <x:c r="D7811" s="0" t="s">
        <x:v>22</x:v>
      </x:c>
      <x:c r="E7811" s="0" t="s">
        <x:v>74</x:v>
      </x:c>
      <x:c r="F7811" s="0" t="s">
        <x:v>20</x:v>
      </x:c>
      <x:c r="G7811" s="0" t="n">
        <x:v>173</x:v>
      </x:c>
      <x:c r="H7811" s="4" t="n">
        <x:v>50.4</x:v>
      </x:c>
      <x:c r="I7811" s="4" t="n">
        <x:v>173</x:v>
      </x:c>
      <x:c r="J7811" s="4" t="n">
        <x:v>0.291</x:v>
      </x:c>
      <x:c r="K7811" s="4">
        <x:f>I7811*J7811</x:f>
      </x:c>
      <x:c r="L7811" s="4" t="n">
        <x:v>241.791</x:v>
      </x:c>
      <x:c r="M7811" s="5">
        <x:f>J7811/2.057*100</x:f>
      </x:c>
      <x:c r="N7811" s="6">
        <x:f>M7811*L7811/100</x:f>
      </x:c>
      <x:c r="O7811" s="6">
        <x:f>H7811-N7811</x:f>
      </x:c>
    </x:row>
    <x:row r="7812" spans="1:25">
      <x:c r="A7812" s="0" t="s">
        <x:v>72</x:v>
      </x:c>
      <x:c r="B7812" s="0" t="n">
        <x:v>3907</x:v>
      </x:c>
      <x:c r="C7812" s="0" t="s">
        <x:v>21</x:v>
      </x:c>
      <x:c r="D7812" s="0" t="s">
        <x:v>33</x:v>
      </x:c>
      <x:c r="E7812" s="0" t="s">
        <x:v>73</x:v>
      </x:c>
      <x:c r="F7812" s="0" t="s">
        <x:v>20</x:v>
      </x:c>
      <x:c r="G7812" s="0" t="n">
        <x:v>173</x:v>
      </x:c>
      <x:c r="H7812" s="4" t="n">
        <x:v>46.018</x:v>
      </x:c>
      <x:c r="I7812" s="4" t="n">
        <x:v>173</x:v>
      </x:c>
      <x:c r="J7812" s="4" t="n">
        <x:v>0.266</x:v>
      </x:c>
      <x:c r="K7812" s="4">
        <x:f>I7812*J7812</x:f>
      </x:c>
      <x:c r="L7812" s="4" t="n">
        <x:v>241.791</x:v>
      </x:c>
      <x:c r="M7812" s="5">
        <x:f>J7812/2.057*100</x:f>
      </x:c>
      <x:c r="N7812" s="6">
        <x:f>M7812*L7812/100</x:f>
      </x:c>
      <x:c r="O7812" s="6">
        <x:f>H7812-N7812</x:f>
      </x:c>
    </x:row>
    <x:row r="7813" spans="1:25">
      <x:c r="A7813" s="0" t="s">
        <x:v>72</x:v>
      </x:c>
      <x:c r="B7813" s="0" t="n">
        <x:v>3907</x:v>
      </x:c>
      <x:c r="C7813" s="0" t="s">
        <x:v>21</x:v>
      </x:c>
      <x:c r="D7813" s="0" t="s">
        <x:v>33</x:v>
      </x:c>
      <x:c r="E7813" s="0" t="s">
        <x:v>73</x:v>
      </x:c>
      <x:c r="F7813" s="0" t="s">
        <x:v>26</x:v>
      </x:c>
      <x:c r="G7813" s="0" t="n">
        <x:v>173</x:v>
      </x:c>
      <x:c r="H7813" s="4" t="n">
        <x:v>13.495</x:v>
      </x:c>
      <x:c r="I7813" s="4" t="n">
        <x:v>173</x:v>
      </x:c>
      <x:c r="J7813" s="4" t="n">
        <x:v>0.078</x:v>
      </x:c>
      <x:c r="K7813" s="4">
        <x:f>I7813*J7813</x:f>
      </x:c>
      <x:c r="L7813" s="4" t="n">
        <x:v>241.791</x:v>
      </x:c>
      <x:c r="M7813" s="5">
        <x:f>J7813/2.057*100</x:f>
      </x:c>
      <x:c r="N7813" s="6">
        <x:f>M7813*L7813/100</x:f>
      </x:c>
      <x:c r="O7813" s="6">
        <x:f>H7813-N7813</x:f>
      </x:c>
    </x:row>
    <x:row r="7814" spans="1:25">
      <x:c r="A7814" s="0" t="s">
        <x:v>72</x:v>
      </x:c>
      <x:c r="B7814" s="0" t="n">
        <x:v>3907</x:v>
      </x:c>
      <x:c r="C7814" s="0" t="s">
        <x:v>21</x:v>
      </x:c>
      <x:c r="D7814" s="0" t="s">
        <x:v>36</x:v>
      </x:c>
      <x:c r="E7814" s="0" t="s">
        <x:v>75</x:v>
      </x:c>
      <x:c r="F7814" s="0" t="s">
        <x:v>26</x:v>
      </x:c>
      <x:c r="G7814" s="0" t="n">
        <x:v>173</x:v>
      </x:c>
      <x:c r="H7814" s="4" t="n">
        <x:v>72.661</x:v>
      </x:c>
      <x:c r="I7814" s="4" t="n">
        <x:v>173</x:v>
      </x:c>
      <x:c r="J7814" s="4" t="n">
        <x:v>0.42</x:v>
      </x:c>
      <x:c r="K7814" s="4">
        <x:f>I7814*J7814</x:f>
      </x:c>
      <x:c r="L7814" s="4" t="n">
        <x:v>241.791</x:v>
      </x:c>
      <x:c r="M7814" s="5">
        <x:f>J7814/2.057*100</x:f>
      </x:c>
      <x:c r="N7814" s="6">
        <x:f>M7814*L7814/100</x:f>
      </x:c>
      <x:c r="O7814" s="6">
        <x:f>H7814-N7814</x:f>
      </x:c>
    </x:row>
    <x:row r="7815" spans="1:25">
      <x:c r="A7815" s="0" t="s">
        <x:v>72</x:v>
      </x:c>
      <x:c r="B7815" s="0" t="n">
        <x:v>3907</x:v>
      </x:c>
      <x:c r="C7815" s="0" t="s">
        <x:v>21</x:v>
      </x:c>
      <x:c r="D7815" s="0" t="s">
        <x:v>36</x:v>
      </x:c>
      <x:c r="E7815" s="0" t="s">
        <x:v>76</x:v>
      </x:c>
      <x:c r="F7815" s="0" t="s">
        <x:v>26</x:v>
      </x:c>
      <x:c r="G7815" s="0" t="n">
        <x:v>173</x:v>
      </x:c>
      <x:c r="H7815" s="4" t="n">
        <x:v>72.663</x:v>
      </x:c>
      <x:c r="I7815" s="4" t="n">
        <x:v>173</x:v>
      </x:c>
      <x:c r="J7815" s="4" t="n">
        <x:v>0.42</x:v>
      </x:c>
      <x:c r="K7815" s="4">
        <x:f>I7815*J7815</x:f>
      </x:c>
      <x:c r="L7815" s="4" t="n">
        <x:v>241.791</x:v>
      </x:c>
      <x:c r="M7815" s="5">
        <x:f>J7815/2.057*100</x:f>
      </x:c>
      <x:c r="N7815" s="6">
        <x:f>M7815*L7815/100</x:f>
      </x:c>
      <x:c r="O7815" s="6">
        <x:f>H7815-N7815</x:f>
      </x:c>
    </x:row>
    <x:row r="7816" spans="1:25">
      <x:c r="A7816" s="0" t="s">
        <x:v>151</x:v>
      </x:c>
      <x:c r="B7816" s="0" t="n">
        <x:v>3910</x:v>
      </x:c>
      <x:c r="C7816" s="0" t="s">
        <x:v>128</x:v>
      </x:c>
      <x:c r="D7816" s="0" t="s">
        <x:v>129</x:v>
      </x:c>
      <x:c r="E7816" s="0" t="s">
        <x:v>130</x:v>
      </x:c>
      <x:c r="F7816" s="0" t="s">
        <x:v>20</x:v>
      </x:c>
      <x:c r="G7816" s="0" t="n">
        <x:v>1797</x:v>
      </x:c>
      <x:c r="H7816" s="4" t="n">
        <x:v>25.2</x:v>
      </x:c>
      <x:c r="I7816" s="4" t="n">
        <x:v>1796</x:v>
      </x:c>
      <x:c r="J7816" s="4" t="n">
        <x:v>0.014</x:v>
      </x:c>
      <x:c r="K7816" s="4">
        <x:f>I7816*J7816</x:f>
      </x:c>
      <x:c r="L7816" s="4" t="n">
        <x:v>493.96</x:v>
      </x:c>
      <x:c r="M7816" s="5">
        <x:f>J7816/0.481*100</x:f>
      </x:c>
      <x:c r="N7816" s="6">
        <x:f>M7816*L7816/100</x:f>
      </x:c>
      <x:c r="O7816" s="6">
        <x:f>H7816-N7816</x:f>
      </x:c>
    </x:row>
    <x:row r="7817" spans="1:25">
      <x:c r="A7817" s="0" t="s">
        <x:v>151</x:v>
      </x:c>
      <x:c r="B7817" s="0" t="n">
        <x:v>3910</x:v>
      </x:c>
      <x:c r="C7817" s="0" t="s">
        <x:v>128</x:v>
      </x:c>
      <x:c r="D7817" s="0" t="s">
        <x:v>18</x:v>
      </x:c>
      <x:c r="E7817" s="0" t="s">
        <x:v>19</x:v>
      </x:c>
      <x:c r="F7817" s="0" t="s">
        <x:v>20</x:v>
      </x:c>
      <x:c r="G7817" s="0" t="n">
        <x:v>1797</x:v>
      </x:c>
      <x:c r="H7817" s="4" t="n">
        <x:v>30.24</x:v>
      </x:c>
      <x:c r="I7817" s="4" t="n">
        <x:v>1796</x:v>
      </x:c>
      <x:c r="J7817" s="4" t="n">
        <x:v>0.017</x:v>
      </x:c>
      <x:c r="K7817" s="4">
        <x:f>I7817*J7817</x:f>
      </x:c>
      <x:c r="L7817" s="4" t="n">
        <x:v>493.96</x:v>
      </x:c>
      <x:c r="M7817" s="5">
        <x:f>J7817/0.481*100</x:f>
      </x:c>
      <x:c r="N7817" s="6">
        <x:f>M7817*L7817/100</x:f>
      </x:c>
      <x:c r="O7817" s="6">
        <x:f>H7817-N7817</x:f>
      </x:c>
    </x:row>
    <x:row r="7818" spans="1:25">
      <x:c r="A7818" s="0" t="s">
        <x:v>151</x:v>
      </x:c>
      <x:c r="B7818" s="0" t="n">
        <x:v>3910</x:v>
      </x:c>
      <x:c r="C7818" s="0" t="s">
        <x:v>128</x:v>
      </x:c>
      <x:c r="D7818" s="0" t="s">
        <x:v>129</x:v>
      </x:c>
      <x:c r="E7818" s="0" t="s">
        <x:v>130</x:v>
      </x:c>
      <x:c r="F7818" s="0" t="s">
        <x:v>20</x:v>
      </x:c>
      <x:c r="G7818" s="0" t="n">
        <x:v>1797</x:v>
      </x:c>
      <x:c r="H7818" s="4" t="n">
        <x:v>15</x:v>
      </x:c>
      <x:c r="I7818" s="4" t="n">
        <x:v>1796</x:v>
      </x:c>
      <x:c r="J7818" s="4" t="n">
        <x:v>0.008</x:v>
      </x:c>
      <x:c r="K7818" s="4">
        <x:f>I7818*J7818</x:f>
      </x:c>
      <x:c r="L7818" s="4" t="n">
        <x:v>493.96</x:v>
      </x:c>
      <x:c r="M7818" s="5">
        <x:f>J7818/0.481*100</x:f>
      </x:c>
      <x:c r="N7818" s="6">
        <x:f>M7818*L7818/100</x:f>
      </x:c>
      <x:c r="O7818" s="6">
        <x:f>H7818-N7818</x:f>
      </x:c>
    </x:row>
    <x:row r="7819" spans="1:25">
      <x:c r="A7819" s="0" t="s">
        <x:v>151</x:v>
      </x:c>
      <x:c r="B7819" s="0" t="n">
        <x:v>3910</x:v>
      </x:c>
      <x:c r="C7819" s="0" t="s">
        <x:v>128</x:v>
      </x:c>
      <x:c r="D7819" s="0" t="s">
        <x:v>18</x:v>
      </x:c>
      <x:c r="E7819" s="0" t="s">
        <x:v>19</x:v>
      </x:c>
      <x:c r="F7819" s="0" t="s">
        <x:v>20</x:v>
      </x:c>
      <x:c r="G7819" s="0" t="n">
        <x:v>1797</x:v>
      </x:c>
      <x:c r="H7819" s="4" t="n">
        <x:v>18</x:v>
      </x:c>
      <x:c r="I7819" s="4" t="n">
        <x:v>1796</x:v>
      </x:c>
      <x:c r="J7819" s="4" t="n">
        <x:v>0.01</x:v>
      </x:c>
      <x:c r="K7819" s="4">
        <x:f>I7819*J7819</x:f>
      </x:c>
      <x:c r="L7819" s="4" t="n">
        <x:v>493.96</x:v>
      </x:c>
      <x:c r="M7819" s="5">
        <x:f>J7819/0.481*100</x:f>
      </x:c>
      <x:c r="N7819" s="6">
        <x:f>M7819*L7819/100</x:f>
      </x:c>
      <x:c r="O7819" s="6">
        <x:f>H7819-N7819</x:f>
      </x:c>
    </x:row>
    <x:row r="7820" spans="1:25">
      <x:c r="A7820" s="0" t="s">
        <x:v>151</x:v>
      </x:c>
      <x:c r="B7820" s="0" t="n">
        <x:v>3910</x:v>
      </x:c>
      <x:c r="C7820" s="0" t="s">
        <x:v>128</x:v>
      </x:c>
      <x:c r="D7820" s="0" t="s">
        <x:v>129</x:v>
      </x:c>
      <x:c r="E7820" s="0" t="s">
        <x:v>130</x:v>
      </x:c>
      <x:c r="F7820" s="0" t="s">
        <x:v>20</x:v>
      </x:c>
      <x:c r="G7820" s="0" t="n">
        <x:v>1797</x:v>
      </x:c>
      <x:c r="H7820" s="4" t="n">
        <x:v>30</x:v>
      </x:c>
      <x:c r="I7820" s="4" t="n">
        <x:v>1796</x:v>
      </x:c>
      <x:c r="J7820" s="4" t="n">
        <x:v>0.017</x:v>
      </x:c>
      <x:c r="K7820" s="4">
        <x:f>I7820*J7820</x:f>
      </x:c>
      <x:c r="L7820" s="4" t="n">
        <x:v>493.96</x:v>
      </x:c>
      <x:c r="M7820" s="5">
        <x:f>J7820/0.481*100</x:f>
      </x:c>
      <x:c r="N7820" s="6">
        <x:f>M7820*L7820/100</x:f>
      </x:c>
      <x:c r="O7820" s="6">
        <x:f>H7820-N7820</x:f>
      </x:c>
    </x:row>
    <x:row r="7821" spans="1:25">
      <x:c r="A7821" s="0" t="s">
        <x:v>151</x:v>
      </x:c>
      <x:c r="B7821" s="0" t="n">
        <x:v>3910</x:v>
      </x:c>
      <x:c r="C7821" s="0" t="s">
        <x:v>128</x:v>
      </x:c>
      <x:c r="D7821" s="0" t="s">
        <x:v>129</x:v>
      </x:c>
      <x:c r="E7821" s="0" t="s">
        <x:v>130</x:v>
      </x:c>
      <x:c r="F7821" s="0" t="s">
        <x:v>20</x:v>
      </x:c>
      <x:c r="G7821" s="0" t="n">
        <x:v>1797</x:v>
      </x:c>
      <x:c r="H7821" s="4" t="n">
        <x:v>30</x:v>
      </x:c>
      <x:c r="I7821" s="4" t="n">
        <x:v>1796</x:v>
      </x:c>
      <x:c r="J7821" s="4" t="n">
        <x:v>0.017</x:v>
      </x:c>
      <x:c r="K7821" s="4">
        <x:f>I7821*J7821</x:f>
      </x:c>
      <x:c r="L7821" s="4" t="n">
        <x:v>493.96</x:v>
      </x:c>
      <x:c r="M7821" s="5">
        <x:f>J7821/0.481*100</x:f>
      </x:c>
      <x:c r="N7821" s="6">
        <x:f>M7821*L7821/100</x:f>
      </x:c>
      <x:c r="O7821" s="6">
        <x:f>H7821-N7821</x:f>
      </x:c>
    </x:row>
    <x:row r="7822" spans="1:25">
      <x:c r="A7822" s="0" t="s">
        <x:v>151</x:v>
      </x:c>
      <x:c r="B7822" s="0" t="n">
        <x:v>3910</x:v>
      </x:c>
      <x:c r="C7822" s="0" t="s">
        <x:v>128</x:v>
      </x:c>
      <x:c r="D7822" s="0" t="s">
        <x:v>129</x:v>
      </x:c>
      <x:c r="E7822" s="0" t="s">
        <x:v>130</x:v>
      </x:c>
      <x:c r="F7822" s="0" t="s">
        <x:v>20</x:v>
      </x:c>
      <x:c r="G7822" s="0" t="n">
        <x:v>1797</x:v>
      </x:c>
      <x:c r="H7822" s="4" t="n">
        <x:v>5.4</x:v>
      </x:c>
      <x:c r="I7822" s="4" t="n">
        <x:v>1796</x:v>
      </x:c>
      <x:c r="J7822" s="4" t="n">
        <x:v>0.003</x:v>
      </x:c>
      <x:c r="K7822" s="4">
        <x:f>I7822*J7822</x:f>
      </x:c>
      <x:c r="L7822" s="4" t="n">
        <x:v>493.96</x:v>
      </x:c>
      <x:c r="M7822" s="5">
        <x:f>J7822/0.481*100</x:f>
      </x:c>
      <x:c r="N7822" s="6">
        <x:f>M7822*L7822/100</x:f>
      </x:c>
      <x:c r="O7822" s="6">
        <x:f>H7822-N7822</x:f>
      </x:c>
    </x:row>
    <x:row r="7823" spans="1:25">
      <x:c r="A7823" s="0" t="s">
        <x:v>151</x:v>
      </x:c>
      <x:c r="B7823" s="0" t="n">
        <x:v>3910</x:v>
      </x:c>
      <x:c r="C7823" s="0" t="s">
        <x:v>128</x:v>
      </x:c>
      <x:c r="D7823" s="0" t="s">
        <x:v>129</x:v>
      </x:c>
      <x:c r="E7823" s="0" t="s">
        <x:v>130</x:v>
      </x:c>
      <x:c r="F7823" s="0" t="s">
        <x:v>20</x:v>
      </x:c>
      <x:c r="G7823" s="0" t="n">
        <x:v>1797</x:v>
      </x:c>
      <x:c r="H7823" s="4" t="n">
        <x:v>55</x:v>
      </x:c>
      <x:c r="I7823" s="4" t="n">
        <x:v>1796</x:v>
      </x:c>
      <x:c r="J7823" s="4" t="n">
        <x:v>0.031</x:v>
      </x:c>
      <x:c r="K7823" s="4">
        <x:f>I7823*J7823</x:f>
      </x:c>
      <x:c r="L7823" s="4" t="n">
        <x:v>493.96</x:v>
      </x:c>
      <x:c r="M7823" s="5">
        <x:f>J7823/0.481*100</x:f>
      </x:c>
      <x:c r="N7823" s="6">
        <x:f>M7823*L7823/100</x:f>
      </x:c>
      <x:c r="O7823" s="6">
        <x:f>H7823-N7823</x:f>
      </x:c>
    </x:row>
    <x:row r="7824" spans="1:25">
      <x:c r="A7824" s="0" t="s">
        <x:v>151</x:v>
      </x:c>
      <x:c r="B7824" s="0" t="n">
        <x:v>3910</x:v>
      </x:c>
      <x:c r="C7824" s="0" t="s">
        <x:v>128</x:v>
      </x:c>
      <x:c r="D7824" s="0" t="s">
        <x:v>18</x:v>
      </x:c>
      <x:c r="E7824" s="0" t="s">
        <x:v>19</x:v>
      </x:c>
      <x:c r="F7824" s="0" t="s">
        <x:v>20</x:v>
      </x:c>
      <x:c r="G7824" s="0" t="n">
        <x:v>1797</x:v>
      </x:c>
      <x:c r="H7824" s="4" t="n">
        <x:v>66</x:v>
      </x:c>
      <x:c r="I7824" s="4" t="n">
        <x:v>1796</x:v>
      </x:c>
      <x:c r="J7824" s="4" t="n">
        <x:v>0.037</x:v>
      </x:c>
      <x:c r="K7824" s="4">
        <x:f>I7824*J7824</x:f>
      </x:c>
      <x:c r="L7824" s="4" t="n">
        <x:v>493.96</x:v>
      </x:c>
      <x:c r="M7824" s="5">
        <x:f>J7824/0.481*100</x:f>
      </x:c>
      <x:c r="N7824" s="6">
        <x:f>M7824*L7824/100</x:f>
      </x:c>
      <x:c r="O7824" s="6">
        <x:f>H7824-N7824</x:f>
      </x:c>
    </x:row>
    <x:row r="7825" spans="1:25">
      <x:c r="A7825" s="0" t="s">
        <x:v>151</x:v>
      </x:c>
      <x:c r="B7825" s="0" t="n">
        <x:v>3910</x:v>
      </x:c>
      <x:c r="C7825" s="0" t="s">
        <x:v>128</x:v>
      </x:c>
      <x:c r="D7825" s="0" t="s">
        <x:v>18</x:v>
      </x:c>
      <x:c r="E7825" s="0" t="s">
        <x:v>19</x:v>
      </x:c>
      <x:c r="F7825" s="0" t="s">
        <x:v>20</x:v>
      </x:c>
      <x:c r="G7825" s="0" t="n">
        <x:v>1797</x:v>
      </x:c>
      <x:c r="H7825" s="4" t="n">
        <x:v>24</x:v>
      </x:c>
      <x:c r="I7825" s="4" t="n">
        <x:v>1796</x:v>
      </x:c>
      <x:c r="J7825" s="4" t="n">
        <x:v>0.013</x:v>
      </x:c>
      <x:c r="K7825" s="4">
        <x:f>I7825*J7825</x:f>
      </x:c>
      <x:c r="L7825" s="4" t="n">
        <x:v>493.96</x:v>
      </x:c>
      <x:c r="M7825" s="5">
        <x:f>J7825/0.481*100</x:f>
      </x:c>
      <x:c r="N7825" s="6">
        <x:f>M7825*L7825/100</x:f>
      </x:c>
      <x:c r="O7825" s="6">
        <x:f>H7825-N7825</x:f>
      </x:c>
    </x:row>
    <x:row r="7826" spans="1:25">
      <x:c r="A7826" s="0" t="s">
        <x:v>151</x:v>
      </x:c>
      <x:c r="B7826" s="0" t="n">
        <x:v>3910</x:v>
      </x:c>
      <x:c r="C7826" s="0" t="s">
        <x:v>128</x:v>
      </x:c>
      <x:c r="D7826" s="0" t="s">
        <x:v>18</x:v>
      </x:c>
      <x:c r="E7826" s="0" t="s">
        <x:v>19</x:v>
      </x:c>
      <x:c r="F7826" s="0" t="s">
        <x:v>20</x:v>
      </x:c>
      <x:c r="G7826" s="0" t="n">
        <x:v>1797</x:v>
      </x:c>
      <x:c r="H7826" s="4" t="n">
        <x:v>24</x:v>
      </x:c>
      <x:c r="I7826" s="4" t="n">
        <x:v>1796</x:v>
      </x:c>
      <x:c r="J7826" s="4" t="n">
        <x:v>0.013</x:v>
      </x:c>
      <x:c r="K7826" s="4">
        <x:f>I7826*J7826</x:f>
      </x:c>
      <x:c r="L7826" s="4" t="n">
        <x:v>493.96</x:v>
      </x:c>
      <x:c r="M7826" s="5">
        <x:f>J7826/0.481*100</x:f>
      </x:c>
      <x:c r="N7826" s="6">
        <x:f>M7826*L7826/100</x:f>
      </x:c>
      <x:c r="O7826" s="6">
        <x:f>H7826-N7826</x:f>
      </x:c>
    </x:row>
    <x:row r="7827" spans="1:25">
      <x:c r="A7827" s="0" t="s">
        <x:v>151</x:v>
      </x:c>
      <x:c r="B7827" s="0" t="n">
        <x:v>3910</x:v>
      </x:c>
      <x:c r="C7827" s="0" t="s">
        <x:v>128</x:v>
      </x:c>
      <x:c r="D7827" s="0" t="s">
        <x:v>18</x:v>
      </x:c>
      <x:c r="E7827" s="0" t="s">
        <x:v>19</x:v>
      </x:c>
      <x:c r="F7827" s="0" t="s">
        <x:v>20</x:v>
      </x:c>
      <x:c r="G7827" s="0" t="n">
        <x:v>1797</x:v>
      </x:c>
      <x:c r="H7827" s="4" t="n">
        <x:v>122.16</x:v>
      </x:c>
      <x:c r="I7827" s="4" t="n">
        <x:v>1796</x:v>
      </x:c>
      <x:c r="J7827" s="4" t="n">
        <x:v>0.068</x:v>
      </x:c>
      <x:c r="K7827" s="4">
        <x:f>I7827*J7827</x:f>
      </x:c>
      <x:c r="L7827" s="4" t="n">
        <x:v>493.96</x:v>
      </x:c>
      <x:c r="M7827" s="5">
        <x:f>J7827/0.481*100</x:f>
      </x:c>
      <x:c r="N7827" s="6">
        <x:f>M7827*L7827/100</x:f>
      </x:c>
      <x:c r="O7827" s="6">
        <x:f>H7827-N7827</x:f>
      </x:c>
    </x:row>
    <x:row r="7828" spans="1:25">
      <x:c r="A7828" s="0" t="s">
        <x:v>151</x:v>
      </x:c>
      <x:c r="B7828" s="0" t="n">
        <x:v>3910</x:v>
      </x:c>
      <x:c r="C7828" s="0" t="s">
        <x:v>128</x:v>
      </x:c>
      <x:c r="D7828" s="0" t="s">
        <x:v>129</x:v>
      </x:c>
      <x:c r="E7828" s="0" t="s">
        <x:v>130</x:v>
      </x:c>
      <x:c r="F7828" s="0" t="s">
        <x:v>20</x:v>
      </x:c>
      <x:c r="G7828" s="0" t="n">
        <x:v>1797</x:v>
      </x:c>
      <x:c r="H7828" s="4" t="n">
        <x:v>20</x:v>
      </x:c>
      <x:c r="I7828" s="4" t="n">
        <x:v>1796</x:v>
      </x:c>
      <x:c r="J7828" s="4" t="n">
        <x:v>0.011</x:v>
      </x:c>
      <x:c r="K7828" s="4">
        <x:f>I7828*J7828</x:f>
      </x:c>
      <x:c r="L7828" s="4" t="n">
        <x:v>493.96</x:v>
      </x:c>
      <x:c r="M7828" s="5">
        <x:f>J7828/0.481*100</x:f>
      </x:c>
      <x:c r="N7828" s="6">
        <x:f>M7828*L7828/100</x:f>
      </x:c>
      <x:c r="O7828" s="6">
        <x:f>H7828-N7828</x:f>
      </x:c>
    </x:row>
    <x:row r="7829" spans="1:25">
      <x:c r="A7829" s="0" t="s">
        <x:v>151</x:v>
      </x:c>
      <x:c r="B7829" s="0" t="n">
        <x:v>3910</x:v>
      </x:c>
      <x:c r="C7829" s="0" t="s">
        <x:v>128</x:v>
      </x:c>
      <x:c r="D7829" s="0" t="s">
        <x:v>18</x:v>
      </x:c>
      <x:c r="E7829" s="0" t="s">
        <x:v>19</x:v>
      </x:c>
      <x:c r="F7829" s="0" t="s">
        <x:v>20</x:v>
      </x:c>
      <x:c r="G7829" s="0" t="n">
        <x:v>1797</x:v>
      </x:c>
      <x:c r="H7829" s="4" t="n">
        <x:v>24</x:v>
      </x:c>
      <x:c r="I7829" s="4" t="n">
        <x:v>1796</x:v>
      </x:c>
      <x:c r="J7829" s="4" t="n">
        <x:v>0.013</x:v>
      </x:c>
      <x:c r="K7829" s="4">
        <x:f>I7829*J7829</x:f>
      </x:c>
      <x:c r="L7829" s="4" t="n">
        <x:v>493.96</x:v>
      </x:c>
      <x:c r="M7829" s="5">
        <x:f>J7829/0.481*100</x:f>
      </x:c>
      <x:c r="N7829" s="6">
        <x:f>M7829*L7829/100</x:f>
      </x:c>
      <x:c r="O7829" s="6">
        <x:f>H7829-N7829</x:f>
      </x:c>
    </x:row>
    <x:row r="7830" spans="1:25">
      <x:c r="A7830" s="0" t="s">
        <x:v>151</x:v>
      </x:c>
      <x:c r="B7830" s="0" t="n">
        <x:v>3910</x:v>
      </x:c>
      <x:c r="C7830" s="0" t="s">
        <x:v>128</x:v>
      </x:c>
      <x:c r="D7830" s="0" t="s">
        <x:v>129</x:v>
      </x:c>
      <x:c r="E7830" s="0" t="s">
        <x:v>130</x:v>
      </x:c>
      <x:c r="F7830" s="0" t="s">
        <x:v>20</x:v>
      </x:c>
      <x:c r="G7830" s="0" t="n">
        <x:v>1797</x:v>
      </x:c>
      <x:c r="H7830" s="4" t="n">
        <x:v>250</x:v>
      </x:c>
      <x:c r="I7830" s="4" t="n">
        <x:v>1796</x:v>
      </x:c>
      <x:c r="J7830" s="4" t="n">
        <x:v>0.139</x:v>
      </x:c>
      <x:c r="K7830" s="4">
        <x:f>I7830*J7830</x:f>
      </x:c>
      <x:c r="L7830" s="4" t="n">
        <x:v>493.96</x:v>
      </x:c>
      <x:c r="M7830" s="5">
        <x:f>J7830/0.481*100</x:f>
      </x:c>
      <x:c r="N7830" s="6">
        <x:f>M7830*L7830/100</x:f>
      </x:c>
      <x:c r="O7830" s="6">
        <x:f>H7830-N7830</x:f>
      </x:c>
    </x:row>
    <x:row r="7831" spans="1:25">
      <x:c r="A7831" s="0" t="s">
        <x:v>151</x:v>
      </x:c>
      <x:c r="B7831" s="0" t="n">
        <x:v>3910</x:v>
      </x:c>
      <x:c r="C7831" s="0" t="s">
        <x:v>128</x:v>
      </x:c>
      <x:c r="D7831" s="0" t="s">
        <x:v>18</x:v>
      </x:c>
      <x:c r="E7831" s="0" t="s">
        <x:v>19</x:v>
      </x:c>
      <x:c r="F7831" s="0" t="s">
        <x:v>26</x:v>
      </x:c>
      <x:c r="G7831" s="0" t="n">
        <x:v>1797</x:v>
      </x:c>
      <x:c r="H7831" s="4" t="n">
        <x:v>115.713</x:v>
      </x:c>
      <x:c r="I7831" s="4" t="n">
        <x:v>1796</x:v>
      </x:c>
      <x:c r="J7831" s="4" t="n">
        <x:v>0.07</x:v>
      </x:c>
      <x:c r="K7831" s="4">
        <x:f>I7831*J7831</x:f>
      </x:c>
      <x:c r="L7831" s="4" t="n">
        <x:v>493.96</x:v>
      </x:c>
      <x:c r="M7831" s="5">
        <x:f>J7831/0.481*100</x:f>
      </x:c>
      <x:c r="N7831" s="6">
        <x:f>M7831*L7831/100</x:f>
      </x:c>
      <x:c r="O7831" s="6">
        <x:f>H7831-N7831</x:f>
      </x:c>
    </x:row>
    <x:row r="7832" spans="1:25">
      <x:c r="A7832" s="0" t="s">
        <x:v>116</x:v>
      </x:c>
      <x:c r="B7832" s="0" t="n">
        <x:v>3912</x:v>
      </x:c>
      <x:c r="C7832" s="0" t="s">
        <x:v>21</x:v>
      </x:c>
      <x:c r="D7832" s="0" t="s">
        <x:v>22</x:v>
      </x:c>
      <x:c r="E7832" s="0" t="s">
        <x:v>74</x:v>
      </x:c>
      <x:c r="F7832" s="0" t="s">
        <x:v>20</x:v>
      </x:c>
      <x:c r="G7832" s="0" t="n">
        <x:v>173</x:v>
      </x:c>
      <x:c r="H7832" s="4" t="n">
        <x:v>50.4</x:v>
      </x:c>
      <x:c r="I7832" s="4" t="n">
        <x:v>173</x:v>
      </x:c>
      <x:c r="J7832" s="4" t="n">
        <x:v>0.291</x:v>
      </x:c>
      <x:c r="K7832" s="4">
        <x:f>I7832*J7832</x:f>
      </x:c>
      <x:c r="L7832" s="4" t="n">
        <x:v>264.124</x:v>
      </x:c>
      <x:c r="M7832" s="5">
        <x:f>J7832/2.057*100</x:f>
      </x:c>
      <x:c r="N7832" s="6">
        <x:f>M7832*L7832/100</x:f>
      </x:c>
      <x:c r="O7832" s="6">
        <x:f>H7832-N7832</x:f>
      </x:c>
    </x:row>
    <x:row r="7833" spans="1:25">
      <x:c r="A7833" s="0" t="s">
        <x:v>116</x:v>
      </x:c>
      <x:c r="B7833" s="0" t="n">
        <x:v>3912</x:v>
      </x:c>
      <x:c r="C7833" s="0" t="s">
        <x:v>21</x:v>
      </x:c>
      <x:c r="D7833" s="0" t="s">
        <x:v>22</x:v>
      </x:c>
      <x:c r="E7833" s="0" t="s">
        <x:v>74</x:v>
      </x:c>
      <x:c r="F7833" s="0" t="s">
        <x:v>20</x:v>
      </x:c>
      <x:c r="G7833" s="0" t="n">
        <x:v>173</x:v>
      </x:c>
      <x:c r="H7833" s="4" t="n">
        <x:v>50.4</x:v>
      </x:c>
      <x:c r="I7833" s="4" t="n">
        <x:v>173</x:v>
      </x:c>
      <x:c r="J7833" s="4" t="n">
        <x:v>0.291</x:v>
      </x:c>
      <x:c r="K7833" s="4">
        <x:f>I7833*J7833</x:f>
      </x:c>
      <x:c r="L7833" s="4" t="n">
        <x:v>264.124</x:v>
      </x:c>
      <x:c r="M7833" s="5">
        <x:f>J7833/2.057*100</x:f>
      </x:c>
      <x:c r="N7833" s="6">
        <x:f>M7833*L7833/100</x:f>
      </x:c>
      <x:c r="O7833" s="6">
        <x:f>H7833-N7833</x:f>
      </x:c>
    </x:row>
    <x:row r="7834" spans="1:25">
      <x:c r="A7834" s="0" t="s">
        <x:v>116</x:v>
      </x:c>
      <x:c r="B7834" s="0" t="n">
        <x:v>3912</x:v>
      </x:c>
      <x:c r="C7834" s="0" t="s">
        <x:v>21</x:v>
      </x:c>
      <x:c r="D7834" s="0" t="s">
        <x:v>22</x:v>
      </x:c>
      <x:c r="E7834" s="0" t="s">
        <x:v>74</x:v>
      </x:c>
      <x:c r="F7834" s="0" t="s">
        <x:v>20</x:v>
      </x:c>
      <x:c r="G7834" s="0" t="n">
        <x:v>173</x:v>
      </x:c>
      <x:c r="H7834" s="4" t="n">
        <x:v>50.4</x:v>
      </x:c>
      <x:c r="I7834" s="4" t="n">
        <x:v>173</x:v>
      </x:c>
      <x:c r="J7834" s="4" t="n">
        <x:v>0.291</x:v>
      </x:c>
      <x:c r="K7834" s="4">
        <x:f>I7834*J7834</x:f>
      </x:c>
      <x:c r="L7834" s="4" t="n">
        <x:v>264.124</x:v>
      </x:c>
      <x:c r="M7834" s="5">
        <x:f>J7834/2.057*100</x:f>
      </x:c>
      <x:c r="N7834" s="6">
        <x:f>M7834*L7834/100</x:f>
      </x:c>
      <x:c r="O7834" s="6">
        <x:f>H7834-N7834</x:f>
      </x:c>
    </x:row>
    <x:row r="7835" spans="1:25">
      <x:c r="A7835" s="0" t="s">
        <x:v>116</x:v>
      </x:c>
      <x:c r="B7835" s="0" t="n">
        <x:v>3912</x:v>
      </x:c>
      <x:c r="C7835" s="0" t="s">
        <x:v>21</x:v>
      </x:c>
      <x:c r="D7835" s="0" t="s">
        <x:v>33</x:v>
      </x:c>
      <x:c r="E7835" s="0" t="s">
        <x:v>73</x:v>
      </x:c>
      <x:c r="F7835" s="0" t="s">
        <x:v>20</x:v>
      </x:c>
      <x:c r="G7835" s="0" t="n">
        <x:v>173</x:v>
      </x:c>
      <x:c r="H7835" s="4" t="n">
        <x:v>46.018</x:v>
      </x:c>
      <x:c r="I7835" s="4" t="n">
        <x:v>173</x:v>
      </x:c>
      <x:c r="J7835" s="4" t="n">
        <x:v>0.266</x:v>
      </x:c>
      <x:c r="K7835" s="4">
        <x:f>I7835*J7835</x:f>
      </x:c>
      <x:c r="L7835" s="4" t="n">
        <x:v>264.124</x:v>
      </x:c>
      <x:c r="M7835" s="5">
        <x:f>J7835/2.057*100</x:f>
      </x:c>
      <x:c r="N7835" s="6">
        <x:f>M7835*L7835/100</x:f>
      </x:c>
      <x:c r="O7835" s="6">
        <x:f>H7835-N7835</x:f>
      </x:c>
    </x:row>
    <x:row r="7836" spans="1:25">
      <x:c r="A7836" s="0" t="s">
        <x:v>116</x:v>
      </x:c>
      <x:c r="B7836" s="0" t="n">
        <x:v>3912</x:v>
      </x:c>
      <x:c r="C7836" s="0" t="s">
        <x:v>21</x:v>
      </x:c>
      <x:c r="D7836" s="0" t="s">
        <x:v>33</x:v>
      </x:c>
      <x:c r="E7836" s="0" t="s">
        <x:v>73</x:v>
      </x:c>
      <x:c r="F7836" s="0" t="s">
        <x:v>26</x:v>
      </x:c>
      <x:c r="G7836" s="0" t="n">
        <x:v>173</x:v>
      </x:c>
      <x:c r="H7836" s="4" t="n">
        <x:v>13.496</x:v>
      </x:c>
      <x:c r="I7836" s="4" t="n">
        <x:v>173</x:v>
      </x:c>
      <x:c r="J7836" s="4" t="n">
        <x:v>0.078</x:v>
      </x:c>
      <x:c r="K7836" s="4">
        <x:f>I7836*J7836</x:f>
      </x:c>
      <x:c r="L7836" s="4" t="n">
        <x:v>264.124</x:v>
      </x:c>
      <x:c r="M7836" s="5">
        <x:f>J7836/2.057*100</x:f>
      </x:c>
      <x:c r="N7836" s="6">
        <x:f>M7836*L7836/100</x:f>
      </x:c>
      <x:c r="O7836" s="6">
        <x:f>H7836-N7836</x:f>
      </x:c>
    </x:row>
    <x:row r="7837" spans="1:25">
      <x:c r="A7837" s="0" t="s">
        <x:v>116</x:v>
      </x:c>
      <x:c r="B7837" s="0" t="n">
        <x:v>3912</x:v>
      </x:c>
      <x:c r="C7837" s="0" t="s">
        <x:v>21</x:v>
      </x:c>
      <x:c r="D7837" s="0" t="s">
        <x:v>36</x:v>
      </x:c>
      <x:c r="E7837" s="0" t="s">
        <x:v>75</x:v>
      </x:c>
      <x:c r="F7837" s="0" t="s">
        <x:v>26</x:v>
      </x:c>
      <x:c r="G7837" s="0" t="n">
        <x:v>173</x:v>
      </x:c>
      <x:c r="H7837" s="4" t="n">
        <x:v>72.66</x:v>
      </x:c>
      <x:c r="I7837" s="4" t="n">
        <x:v>173</x:v>
      </x:c>
      <x:c r="J7837" s="4" t="n">
        <x:v>0.42</x:v>
      </x:c>
      <x:c r="K7837" s="4">
        <x:f>I7837*J7837</x:f>
      </x:c>
      <x:c r="L7837" s="4" t="n">
        <x:v>264.124</x:v>
      </x:c>
      <x:c r="M7837" s="5">
        <x:f>J7837/2.057*100</x:f>
      </x:c>
      <x:c r="N7837" s="6">
        <x:f>M7837*L7837/100</x:f>
      </x:c>
      <x:c r="O7837" s="6">
        <x:f>H7837-N7837</x:f>
      </x:c>
    </x:row>
    <x:row r="7838" spans="1:25">
      <x:c r="A7838" s="0" t="s">
        <x:v>116</x:v>
      </x:c>
      <x:c r="B7838" s="0" t="n">
        <x:v>3912</x:v>
      </x:c>
      <x:c r="C7838" s="0" t="s">
        <x:v>21</x:v>
      </x:c>
      <x:c r="D7838" s="0" t="s">
        <x:v>36</x:v>
      </x:c>
      <x:c r="E7838" s="0" t="s">
        <x:v>76</x:v>
      </x:c>
      <x:c r="F7838" s="0" t="s">
        <x:v>26</x:v>
      </x:c>
      <x:c r="G7838" s="0" t="n">
        <x:v>173</x:v>
      </x:c>
      <x:c r="H7838" s="4" t="n">
        <x:v>72.66</x:v>
      </x:c>
      <x:c r="I7838" s="4" t="n">
        <x:v>173</x:v>
      </x:c>
      <x:c r="J7838" s="4" t="n">
        <x:v>0.42</x:v>
      </x:c>
      <x:c r="K7838" s="4">
        <x:f>I7838*J7838</x:f>
      </x:c>
      <x:c r="L7838" s="4" t="n">
        <x:v>264.124</x:v>
      </x:c>
      <x:c r="M7838" s="5">
        <x:f>J7838/2.057*100</x:f>
      </x:c>
      <x:c r="N7838" s="6">
        <x:f>M7838*L7838/100</x:f>
      </x:c>
      <x:c r="O7838" s="6">
        <x:f>H7838-N7838</x:f>
      </x:c>
    </x:row>
    <x:row r="7839" spans="1:25">
      <x:c r="A7839" s="0" t="s">
        <x:v>106</x:v>
      </x:c>
      <x:c r="B7839" s="0" t="n">
        <x:v>3913</x:v>
      </x:c>
      <x:c r="C7839" s="0" t="s">
        <x:v>21</x:v>
      </x:c>
      <x:c r="D7839" s="0" t="s">
        <x:v>33</x:v>
      </x:c>
      <x:c r="E7839" s="0" t="s">
        <x:v>73</x:v>
      </x:c>
      <x:c r="F7839" s="0" t="s">
        <x:v>20</x:v>
      </x:c>
      <x:c r="G7839" s="0" t="n">
        <x:v>173</x:v>
      </x:c>
      <x:c r="H7839" s="4" t="n">
        <x:v>46.018</x:v>
      </x:c>
      <x:c r="I7839" s="4" t="n">
        <x:v>173</x:v>
      </x:c>
      <x:c r="J7839" s="4" t="n">
        <x:v>0.266</x:v>
      </x:c>
      <x:c r="K7839" s="4">
        <x:f>I7839*J7839</x:f>
      </x:c>
      <x:c r="L7839" s="4" t="n">
        <x:v>246.516</x:v>
      </x:c>
      <x:c r="M7839" s="5">
        <x:f>J7839/2.589*100</x:f>
      </x:c>
      <x:c r="N7839" s="6">
        <x:f>M7839*L7839/100</x:f>
      </x:c>
      <x:c r="O7839" s="6">
        <x:f>H7839-N7839</x:f>
      </x:c>
    </x:row>
    <x:row r="7840" spans="1:25">
      <x:c r="A7840" s="0" t="s">
        <x:v>106</x:v>
      </x:c>
      <x:c r="B7840" s="0" t="n">
        <x:v>3913</x:v>
      </x:c>
      <x:c r="C7840" s="0" t="s">
        <x:v>21</x:v>
      </x:c>
      <x:c r="D7840" s="0" t="s">
        <x:v>33</x:v>
      </x:c>
      <x:c r="E7840" s="0" t="s">
        <x:v>73</x:v>
      </x:c>
      <x:c r="F7840" s="0" t="s">
        <x:v>20</x:v>
      </x:c>
      <x:c r="G7840" s="0" t="n">
        <x:v>173</x:v>
      </x:c>
      <x:c r="H7840" s="4" t="n">
        <x:v>46.018</x:v>
      </x:c>
      <x:c r="I7840" s="4" t="n">
        <x:v>173</x:v>
      </x:c>
      <x:c r="J7840" s="4" t="n">
        <x:v>0.266</x:v>
      </x:c>
      <x:c r="K7840" s="4">
        <x:f>I7840*J7840</x:f>
      </x:c>
      <x:c r="L7840" s="4" t="n">
        <x:v>246.516</x:v>
      </x:c>
      <x:c r="M7840" s="5">
        <x:f>J7840/2.589*100</x:f>
      </x:c>
      <x:c r="N7840" s="6">
        <x:f>M7840*L7840/100</x:f>
      </x:c>
      <x:c r="O7840" s="6">
        <x:f>H7840-N7840</x:f>
      </x:c>
    </x:row>
    <x:row r="7841" spans="1:25">
      <x:c r="A7841" s="0" t="s">
        <x:v>106</x:v>
      </x:c>
      <x:c r="B7841" s="0" t="n">
        <x:v>3913</x:v>
      </x:c>
      <x:c r="C7841" s="0" t="s">
        <x:v>21</x:v>
      </x:c>
      <x:c r="D7841" s="0" t="s">
        <x:v>33</x:v>
      </x:c>
      <x:c r="E7841" s="0" t="s">
        <x:v>73</x:v>
      </x:c>
      <x:c r="F7841" s="0" t="s">
        <x:v>20</x:v>
      </x:c>
      <x:c r="G7841" s="0" t="n">
        <x:v>173</x:v>
      </x:c>
      <x:c r="H7841" s="4" t="n">
        <x:v>46.018</x:v>
      </x:c>
      <x:c r="I7841" s="4" t="n">
        <x:v>173</x:v>
      </x:c>
      <x:c r="J7841" s="4" t="n">
        <x:v>0.266</x:v>
      </x:c>
      <x:c r="K7841" s="4">
        <x:f>I7841*J7841</x:f>
      </x:c>
      <x:c r="L7841" s="4" t="n">
        <x:v>246.516</x:v>
      </x:c>
      <x:c r="M7841" s="5">
        <x:f>J7841/2.589*100</x:f>
      </x:c>
      <x:c r="N7841" s="6">
        <x:f>M7841*L7841/100</x:f>
      </x:c>
      <x:c r="O7841" s="6">
        <x:f>H7841-N7841</x:f>
      </x:c>
    </x:row>
    <x:row r="7842" spans="1:25">
      <x:c r="A7842" s="0" t="s">
        <x:v>106</x:v>
      </x:c>
      <x:c r="B7842" s="0" t="n">
        <x:v>3913</x:v>
      </x:c>
      <x:c r="C7842" s="0" t="s">
        <x:v>21</x:v>
      </x:c>
      <x:c r="D7842" s="0" t="s">
        <x:v>22</x:v>
      </x:c>
      <x:c r="E7842" s="0" t="s">
        <x:v>74</x:v>
      </x:c>
      <x:c r="F7842" s="0" t="s">
        <x:v>20</x:v>
      </x:c>
      <x:c r="G7842" s="0" t="n">
        <x:v>173</x:v>
      </x:c>
      <x:c r="H7842" s="4" t="n">
        <x:v>50.4</x:v>
      </x:c>
      <x:c r="I7842" s="4" t="n">
        <x:v>173</x:v>
      </x:c>
      <x:c r="J7842" s="4" t="n">
        <x:v>0.291</x:v>
      </x:c>
      <x:c r="K7842" s="4">
        <x:f>I7842*J7842</x:f>
      </x:c>
      <x:c r="L7842" s="4" t="n">
        <x:v>246.516</x:v>
      </x:c>
      <x:c r="M7842" s="5">
        <x:f>J7842/2.589*100</x:f>
      </x:c>
      <x:c r="N7842" s="6">
        <x:f>M7842*L7842/100</x:f>
      </x:c>
      <x:c r="O7842" s="6">
        <x:f>H7842-N7842</x:f>
      </x:c>
    </x:row>
    <x:row r="7843" spans="1:25">
      <x:c r="A7843" s="0" t="s">
        <x:v>106</x:v>
      </x:c>
      <x:c r="B7843" s="0" t="n">
        <x:v>3913</x:v>
      </x:c>
      <x:c r="C7843" s="0" t="s">
        <x:v>21</x:v>
      </x:c>
      <x:c r="D7843" s="0" t="s">
        <x:v>22</x:v>
      </x:c>
      <x:c r="E7843" s="0" t="s">
        <x:v>74</x:v>
      </x:c>
      <x:c r="F7843" s="0" t="s">
        <x:v>20</x:v>
      </x:c>
      <x:c r="G7843" s="0" t="n">
        <x:v>173</x:v>
      </x:c>
      <x:c r="H7843" s="4" t="n">
        <x:v>50.4</x:v>
      </x:c>
      <x:c r="I7843" s="4" t="n">
        <x:v>173</x:v>
      </x:c>
      <x:c r="J7843" s="4" t="n">
        <x:v>0.291</x:v>
      </x:c>
      <x:c r="K7843" s="4">
        <x:f>I7843*J7843</x:f>
      </x:c>
      <x:c r="L7843" s="4" t="n">
        <x:v>246.516</x:v>
      </x:c>
      <x:c r="M7843" s="5">
        <x:f>J7843/2.589*100</x:f>
      </x:c>
      <x:c r="N7843" s="6">
        <x:f>M7843*L7843/100</x:f>
      </x:c>
      <x:c r="O7843" s="6">
        <x:f>H7843-N7843</x:f>
      </x:c>
    </x:row>
    <x:row r="7844" spans="1:25">
      <x:c r="A7844" s="0" t="s">
        <x:v>106</x:v>
      </x:c>
      <x:c r="B7844" s="0" t="n">
        <x:v>3913</x:v>
      </x:c>
      <x:c r="C7844" s="0" t="s">
        <x:v>21</x:v>
      </x:c>
      <x:c r="D7844" s="0" t="s">
        <x:v>22</x:v>
      </x:c>
      <x:c r="E7844" s="0" t="s">
        <x:v>74</x:v>
      </x:c>
      <x:c r="F7844" s="0" t="s">
        <x:v>20</x:v>
      </x:c>
      <x:c r="G7844" s="0" t="n">
        <x:v>173</x:v>
      </x:c>
      <x:c r="H7844" s="4" t="n">
        <x:v>50.4</x:v>
      </x:c>
      <x:c r="I7844" s="4" t="n">
        <x:v>173</x:v>
      </x:c>
      <x:c r="J7844" s="4" t="n">
        <x:v>0.291</x:v>
      </x:c>
      <x:c r="K7844" s="4">
        <x:f>I7844*J7844</x:f>
      </x:c>
      <x:c r="L7844" s="4" t="n">
        <x:v>246.516</x:v>
      </x:c>
      <x:c r="M7844" s="5">
        <x:f>J7844/2.589*100</x:f>
      </x:c>
      <x:c r="N7844" s="6">
        <x:f>M7844*L7844/100</x:f>
      </x:c>
      <x:c r="O7844" s="6">
        <x:f>H7844-N7844</x:f>
      </x:c>
    </x:row>
    <x:row r="7845" spans="1:25">
      <x:c r="A7845" s="0" t="s">
        <x:v>106</x:v>
      </x:c>
      <x:c r="B7845" s="0" t="n">
        <x:v>3913</x:v>
      </x:c>
      <x:c r="C7845" s="0" t="s">
        <x:v>21</x:v>
      </x:c>
      <x:c r="D7845" s="0" t="s">
        <x:v>33</x:v>
      </x:c>
      <x:c r="E7845" s="0" t="s">
        <x:v>73</x:v>
      </x:c>
      <x:c r="F7845" s="0" t="s">
        <x:v>26</x:v>
      </x:c>
      <x:c r="G7845" s="0" t="n">
        <x:v>173</x:v>
      </x:c>
      <x:c r="H7845" s="4" t="n">
        <x:v>13.495</x:v>
      </x:c>
      <x:c r="I7845" s="4" t="n">
        <x:v>173</x:v>
      </x:c>
      <x:c r="J7845" s="4" t="n">
        <x:v>0.078</x:v>
      </x:c>
      <x:c r="K7845" s="4">
        <x:f>I7845*J7845</x:f>
      </x:c>
      <x:c r="L7845" s="4" t="n">
        <x:v>246.516</x:v>
      </x:c>
      <x:c r="M7845" s="5">
        <x:f>J7845/2.589*100</x:f>
      </x:c>
      <x:c r="N7845" s="6">
        <x:f>M7845*L7845/100</x:f>
      </x:c>
      <x:c r="O7845" s="6">
        <x:f>H7845-N7845</x:f>
      </x:c>
    </x:row>
    <x:row r="7846" spans="1:25">
      <x:c r="A7846" s="0" t="s">
        <x:v>106</x:v>
      </x:c>
      <x:c r="B7846" s="0" t="n">
        <x:v>3913</x:v>
      </x:c>
      <x:c r="C7846" s="0" t="s">
        <x:v>21</x:v>
      </x:c>
      <x:c r="D7846" s="0" t="s">
        <x:v>36</x:v>
      </x:c>
      <x:c r="E7846" s="0" t="s">
        <x:v>75</x:v>
      </x:c>
      <x:c r="F7846" s="0" t="s">
        <x:v>26</x:v>
      </x:c>
      <x:c r="G7846" s="0" t="n">
        <x:v>173</x:v>
      </x:c>
      <x:c r="H7846" s="4" t="n">
        <x:v>72.661</x:v>
      </x:c>
      <x:c r="I7846" s="4" t="n">
        <x:v>173</x:v>
      </x:c>
      <x:c r="J7846" s="4" t="n">
        <x:v>0.42</x:v>
      </x:c>
      <x:c r="K7846" s="4">
        <x:f>I7846*J7846</x:f>
      </x:c>
      <x:c r="L7846" s="4" t="n">
        <x:v>246.516</x:v>
      </x:c>
      <x:c r="M7846" s="5">
        <x:f>J7846/2.589*100</x:f>
      </x:c>
      <x:c r="N7846" s="6">
        <x:f>M7846*L7846/100</x:f>
      </x:c>
      <x:c r="O7846" s="6">
        <x:f>H7846-N7846</x:f>
      </x:c>
    </x:row>
    <x:row r="7847" spans="1:25">
      <x:c r="A7847" s="0" t="s">
        <x:v>106</x:v>
      </x:c>
      <x:c r="B7847" s="0" t="n">
        <x:v>3913</x:v>
      </x:c>
      <x:c r="C7847" s="0" t="s">
        <x:v>21</x:v>
      </x:c>
      <x:c r="D7847" s="0" t="s">
        <x:v>36</x:v>
      </x:c>
      <x:c r="E7847" s="0" t="s">
        <x:v>76</x:v>
      </x:c>
      <x:c r="F7847" s="0" t="s">
        <x:v>26</x:v>
      </x:c>
      <x:c r="G7847" s="0" t="n">
        <x:v>173</x:v>
      </x:c>
      <x:c r="H7847" s="4" t="n">
        <x:v>72.66</x:v>
      </x:c>
      <x:c r="I7847" s="4" t="n">
        <x:v>173</x:v>
      </x:c>
      <x:c r="J7847" s="4" t="n">
        <x:v>0.42</x:v>
      </x:c>
      <x:c r="K7847" s="4">
        <x:f>I7847*J7847</x:f>
      </x:c>
      <x:c r="L7847" s="4" t="n">
        <x:v>246.516</x:v>
      </x:c>
      <x:c r="M7847" s="5">
        <x:f>J7847/2.589*100</x:f>
      </x:c>
      <x:c r="N7847" s="6">
        <x:f>M7847*L7847/100</x:f>
      </x:c>
      <x:c r="O7847" s="6">
        <x:f>H7847-N7847</x:f>
      </x:c>
    </x:row>
    <x:row r="7848" spans="1:25">
      <x:c r="A7848" s="0" t="s">
        <x:v>29</x:v>
      </x:c>
      <x:c r="B7848" s="0" t="n">
        <x:v>3916</x:v>
      </x:c>
      <x:c r="C7848" s="0" t="s">
        <x:v>21</x:v>
      </x:c>
      <x:c r="D7848" s="0" t="s">
        <x:v>22</x:v>
      </x:c>
      <x:c r="E7848" s="0" t="s">
        <x:v>23</x:v>
      </x:c>
      <x:c r="F7848" s="0" t="s">
        <x:v>20</x:v>
      </x:c>
      <x:c r="G7848" s="0" t="n">
        <x:v>140</x:v>
      </x:c>
      <x:c r="H7848" s="4" t="n">
        <x:v>43.384</x:v>
      </x:c>
      <x:c r="I7848" s="4" t="n">
        <x:v>140</x:v>
      </x:c>
      <x:c r="J7848" s="4" t="n">
        <x:v>0.31</x:v>
      </x:c>
      <x:c r="K7848" s="4">
        <x:f>I7848*J7848</x:f>
      </x:c>
      <x:c r="L7848" s="4" t="n">
        <x:v>306.611</x:v>
      </x:c>
      <x:c r="M7848" s="5">
        <x:f>J7848/3.051*100</x:f>
      </x:c>
      <x:c r="N7848" s="6">
        <x:f>M7848*L7848/100</x:f>
      </x:c>
      <x:c r="O7848" s="6">
        <x:f>H7848-N7848</x:f>
      </x:c>
    </x:row>
    <x:row r="7849" spans="1:25">
      <x:c r="A7849" s="0" t="s">
        <x:v>29</x:v>
      </x:c>
      <x:c r="B7849" s="0" t="n">
        <x:v>3916</x:v>
      </x:c>
      <x:c r="C7849" s="0" t="s">
        <x:v>21</x:v>
      </x:c>
      <x:c r="D7849" s="0" t="s">
        <x:v>22</x:v>
      </x:c>
      <x:c r="E7849" s="0" t="s">
        <x:v>23</x:v>
      </x:c>
      <x:c r="F7849" s="0" t="s">
        <x:v>20</x:v>
      </x:c>
      <x:c r="G7849" s="0" t="n">
        <x:v>140</x:v>
      </x:c>
      <x:c r="H7849" s="4" t="n">
        <x:v>43.384</x:v>
      </x:c>
      <x:c r="I7849" s="4" t="n">
        <x:v>140</x:v>
      </x:c>
      <x:c r="J7849" s="4" t="n">
        <x:v>0.31</x:v>
      </x:c>
      <x:c r="K7849" s="4">
        <x:f>I7849*J7849</x:f>
      </x:c>
      <x:c r="L7849" s="4" t="n">
        <x:v>306.611</x:v>
      </x:c>
      <x:c r="M7849" s="5">
        <x:f>J7849/3.051*100</x:f>
      </x:c>
      <x:c r="N7849" s="6">
        <x:f>M7849*L7849/100</x:f>
      </x:c>
      <x:c r="O7849" s="6">
        <x:f>H7849-N7849</x:f>
      </x:c>
    </x:row>
    <x:row r="7850" spans="1:25">
      <x:c r="A7850" s="0" t="s">
        <x:v>29</x:v>
      </x:c>
      <x:c r="B7850" s="0" t="n">
        <x:v>3916</x:v>
      </x:c>
      <x:c r="C7850" s="0" t="s">
        <x:v>21</x:v>
      </x:c>
      <x:c r="D7850" s="0" t="s">
        <x:v>22</x:v>
      </x:c>
      <x:c r="E7850" s="0" t="s">
        <x:v>23</x:v>
      </x:c>
      <x:c r="F7850" s="0" t="s">
        <x:v>20</x:v>
      </x:c>
      <x:c r="G7850" s="0" t="n">
        <x:v>140</x:v>
      </x:c>
      <x:c r="H7850" s="4" t="n">
        <x:v>47.74</x:v>
      </x:c>
      <x:c r="I7850" s="4" t="n">
        <x:v>140</x:v>
      </x:c>
      <x:c r="J7850" s="4" t="n">
        <x:v>0.341</x:v>
      </x:c>
      <x:c r="K7850" s="4">
        <x:f>I7850*J7850</x:f>
      </x:c>
      <x:c r="L7850" s="4" t="n">
        <x:v>306.611</x:v>
      </x:c>
      <x:c r="M7850" s="5">
        <x:f>J7850/3.051*100</x:f>
      </x:c>
      <x:c r="N7850" s="6">
        <x:f>M7850*L7850/100</x:f>
      </x:c>
      <x:c r="O7850" s="6">
        <x:f>H7850-N7850</x:f>
      </x:c>
    </x:row>
    <x:row r="7851" spans="1:25">
      <x:c r="A7851" s="0" t="s">
        <x:v>29</x:v>
      </x:c>
      <x:c r="B7851" s="0" t="n">
        <x:v>3916</x:v>
      </x:c>
      <x:c r="C7851" s="0" t="s">
        <x:v>21</x:v>
      </x:c>
      <x:c r="D7851" s="0" t="s">
        <x:v>22</x:v>
      </x:c>
      <x:c r="E7851" s="0" t="s">
        <x:v>23</x:v>
      </x:c>
      <x:c r="F7851" s="0" t="s">
        <x:v>20</x:v>
      </x:c>
      <x:c r="G7851" s="0" t="n">
        <x:v>140</x:v>
      </x:c>
      <x:c r="H7851" s="4" t="n">
        <x:v>43.384</x:v>
      </x:c>
      <x:c r="I7851" s="4" t="n">
        <x:v>140</x:v>
      </x:c>
      <x:c r="J7851" s="4" t="n">
        <x:v>0.31</x:v>
      </x:c>
      <x:c r="K7851" s="4">
        <x:f>I7851*J7851</x:f>
      </x:c>
      <x:c r="L7851" s="4" t="n">
        <x:v>306.611</x:v>
      </x:c>
      <x:c r="M7851" s="5">
        <x:f>J7851/3.051*100</x:f>
      </x:c>
      <x:c r="N7851" s="6">
        <x:f>M7851*L7851/100</x:f>
      </x:c>
      <x:c r="O7851" s="6">
        <x:f>H7851-N7851</x:f>
      </x:c>
    </x:row>
    <x:row r="7852" spans="1:25">
      <x:c r="A7852" s="0" t="s">
        <x:v>29</x:v>
      </x:c>
      <x:c r="B7852" s="0" t="n">
        <x:v>3916</x:v>
      </x:c>
      <x:c r="C7852" s="0" t="s">
        <x:v>21</x:v>
      </x:c>
      <x:c r="D7852" s="0" t="s">
        <x:v>28</x:v>
      </x:c>
      <x:c r="E7852" s="0" t="s">
        <x:v>19</x:v>
      </x:c>
      <x:c r="F7852" s="0" t="s">
        <x:v>26</x:v>
      </x:c>
      <x:c r="G7852" s="0" t="n">
        <x:v>140</x:v>
      </x:c>
      <x:c r="H7852" s="4" t="n">
        <x:v>36.406</x:v>
      </x:c>
      <x:c r="I7852" s="4" t="n">
        <x:v>140</x:v>
      </x:c>
      <x:c r="J7852" s="4" t="n">
        <x:v>0.26</x:v>
      </x:c>
      <x:c r="K7852" s="4">
        <x:f>I7852*J7852</x:f>
      </x:c>
      <x:c r="L7852" s="4" t="n">
        <x:v>306.611</x:v>
      </x:c>
      <x:c r="M7852" s="5">
        <x:f>J7852/3.051*100</x:f>
      </x:c>
      <x:c r="N7852" s="6">
        <x:f>M7852*L7852/100</x:f>
      </x:c>
      <x:c r="O7852" s="6">
        <x:f>H7852-N7852</x:f>
      </x:c>
    </x:row>
    <x:row r="7853" spans="1:25">
      <x:c r="A7853" s="0" t="s">
        <x:v>29</x:v>
      </x:c>
      <x:c r="B7853" s="0" t="n">
        <x:v>3916</x:v>
      </x:c>
      <x:c r="C7853" s="0" t="s">
        <x:v>21</x:v>
      </x:c>
      <x:c r="D7853" s="0" t="s">
        <x:v>28</x:v>
      </x:c>
      <x:c r="E7853" s="0" t="s">
        <x:v>23</x:v>
      </x:c>
      <x:c r="F7853" s="0" t="s">
        <x:v>26</x:v>
      </x:c>
      <x:c r="G7853" s="0" t="n">
        <x:v>140</x:v>
      </x:c>
      <x:c r="H7853" s="4" t="n">
        <x:v>212.799</x:v>
      </x:c>
      <x:c r="I7853" s="4" t="n">
        <x:v>140</x:v>
      </x:c>
      <x:c r="J7853" s="4" t="n">
        <x:v>1.52</x:v>
      </x:c>
      <x:c r="K7853" s="4">
        <x:f>I7853*J7853</x:f>
      </x:c>
      <x:c r="L7853" s="4" t="n">
        <x:v>306.611</x:v>
      </x:c>
      <x:c r="M7853" s="5">
        <x:f>J7853/3.051*100</x:f>
      </x:c>
      <x:c r="N7853" s="6">
        <x:f>M7853*L7853/100</x:f>
      </x:c>
      <x:c r="O7853" s="6">
        <x:f>H7853-N7853</x:f>
      </x:c>
    </x:row>
    <x:row r="7854" spans="1:25">
      <x:c r="A7854" s="0" t="s">
        <x:v>89</x:v>
      </x:c>
      <x:c r="B7854" s="0" t="n">
        <x:v>3918</x:v>
      </x:c>
      <x:c r="C7854" s="0" t="s">
        <x:v>21</x:v>
      </x:c>
      <x:c r="D7854" s="0" t="s">
        <x:v>22</x:v>
      </x:c>
      <x:c r="E7854" s="0" t="s">
        <x:v>23</x:v>
      </x:c>
      <x:c r="F7854" s="0" t="s">
        <x:v>20</x:v>
      </x:c>
      <x:c r="G7854" s="0" t="n">
        <x:v>140</x:v>
      </x:c>
      <x:c r="H7854" s="4" t="n">
        <x:v>43.384</x:v>
      </x:c>
      <x:c r="I7854" s="4" t="n">
        <x:v>140</x:v>
      </x:c>
      <x:c r="J7854" s="4" t="n">
        <x:v>0.31</x:v>
      </x:c>
      <x:c r="K7854" s="4">
        <x:f>I7854*J7854</x:f>
      </x:c>
      <x:c r="L7854" s="4" t="n">
        <x:v>334.969</x:v>
      </x:c>
      <x:c r="M7854" s="5">
        <x:f>J7854/3.051*100</x:f>
      </x:c>
      <x:c r="N7854" s="6">
        <x:f>M7854*L7854/100</x:f>
      </x:c>
      <x:c r="O7854" s="6">
        <x:f>H7854-N7854</x:f>
      </x:c>
    </x:row>
    <x:row r="7855" spans="1:25">
      <x:c r="A7855" s="0" t="s">
        <x:v>89</x:v>
      </x:c>
      <x:c r="B7855" s="0" t="n">
        <x:v>3918</x:v>
      </x:c>
      <x:c r="C7855" s="0" t="s">
        <x:v>21</x:v>
      </x:c>
      <x:c r="D7855" s="0" t="s">
        <x:v>22</x:v>
      </x:c>
      <x:c r="E7855" s="0" t="s">
        <x:v>23</x:v>
      </x:c>
      <x:c r="F7855" s="0" t="s">
        <x:v>20</x:v>
      </x:c>
      <x:c r="G7855" s="0" t="n">
        <x:v>140</x:v>
      </x:c>
      <x:c r="H7855" s="4" t="n">
        <x:v>47.74</x:v>
      </x:c>
      <x:c r="I7855" s="4" t="n">
        <x:v>140</x:v>
      </x:c>
      <x:c r="J7855" s="4" t="n">
        <x:v>0.341</x:v>
      </x:c>
      <x:c r="K7855" s="4">
        <x:f>I7855*J7855</x:f>
      </x:c>
      <x:c r="L7855" s="4" t="n">
        <x:v>334.969</x:v>
      </x:c>
      <x:c r="M7855" s="5">
        <x:f>J7855/3.051*100</x:f>
      </x:c>
      <x:c r="N7855" s="6">
        <x:f>M7855*L7855/100</x:f>
      </x:c>
      <x:c r="O7855" s="6">
        <x:f>H7855-N7855</x:f>
      </x:c>
    </x:row>
    <x:row r="7856" spans="1:25">
      <x:c r="A7856" s="0" t="s">
        <x:v>89</x:v>
      </x:c>
      <x:c r="B7856" s="0" t="n">
        <x:v>3918</x:v>
      </x:c>
      <x:c r="C7856" s="0" t="s">
        <x:v>21</x:v>
      </x:c>
      <x:c r="D7856" s="0" t="s">
        <x:v>22</x:v>
      </x:c>
      <x:c r="E7856" s="0" t="s">
        <x:v>23</x:v>
      </x:c>
      <x:c r="F7856" s="0" t="s">
        <x:v>20</x:v>
      </x:c>
      <x:c r="G7856" s="0" t="n">
        <x:v>140</x:v>
      </x:c>
      <x:c r="H7856" s="4" t="n">
        <x:v>43.384</x:v>
      </x:c>
      <x:c r="I7856" s="4" t="n">
        <x:v>140</x:v>
      </x:c>
      <x:c r="J7856" s="4" t="n">
        <x:v>0.31</x:v>
      </x:c>
      <x:c r="K7856" s="4">
        <x:f>I7856*J7856</x:f>
      </x:c>
      <x:c r="L7856" s="4" t="n">
        <x:v>334.969</x:v>
      </x:c>
      <x:c r="M7856" s="5">
        <x:f>J7856/3.051*100</x:f>
      </x:c>
      <x:c r="N7856" s="6">
        <x:f>M7856*L7856/100</x:f>
      </x:c>
      <x:c r="O7856" s="6">
        <x:f>H7856-N7856</x:f>
      </x:c>
    </x:row>
    <x:row r="7857" spans="1:25">
      <x:c r="A7857" s="0" t="s">
        <x:v>89</x:v>
      </x:c>
      <x:c r="B7857" s="0" t="n">
        <x:v>3918</x:v>
      </x:c>
      <x:c r="C7857" s="0" t="s">
        <x:v>21</x:v>
      </x:c>
      <x:c r="D7857" s="0" t="s">
        <x:v>22</x:v>
      </x:c>
      <x:c r="E7857" s="0" t="s">
        <x:v>23</x:v>
      </x:c>
      <x:c r="F7857" s="0" t="s">
        <x:v>20</x:v>
      </x:c>
      <x:c r="G7857" s="0" t="n">
        <x:v>140</x:v>
      </x:c>
      <x:c r="H7857" s="4" t="n">
        <x:v>43.384</x:v>
      </x:c>
      <x:c r="I7857" s="4" t="n">
        <x:v>140</x:v>
      </x:c>
      <x:c r="J7857" s="4" t="n">
        <x:v>0.31</x:v>
      </x:c>
      <x:c r="K7857" s="4">
        <x:f>I7857*J7857</x:f>
      </x:c>
      <x:c r="L7857" s="4" t="n">
        <x:v>334.969</x:v>
      </x:c>
      <x:c r="M7857" s="5">
        <x:f>J7857/3.051*100</x:f>
      </x:c>
      <x:c r="N7857" s="6">
        <x:f>M7857*L7857/100</x:f>
      </x:c>
      <x:c r="O7857" s="6">
        <x:f>H7857-N7857</x:f>
      </x:c>
    </x:row>
    <x:row r="7858" spans="1:25">
      <x:c r="A7858" s="0" t="s">
        <x:v>89</x:v>
      </x:c>
      <x:c r="B7858" s="0" t="n">
        <x:v>3918</x:v>
      </x:c>
      <x:c r="C7858" s="0" t="s">
        <x:v>21</x:v>
      </x:c>
      <x:c r="D7858" s="0" t="s">
        <x:v>28</x:v>
      </x:c>
      <x:c r="E7858" s="0" t="s">
        <x:v>19</x:v>
      </x:c>
      <x:c r="F7858" s="0" t="s">
        <x:v>26</x:v>
      </x:c>
      <x:c r="G7858" s="0" t="n">
        <x:v>140</x:v>
      </x:c>
      <x:c r="H7858" s="4" t="n">
        <x:v>36.407</x:v>
      </x:c>
      <x:c r="I7858" s="4" t="n">
        <x:v>140</x:v>
      </x:c>
      <x:c r="J7858" s="4" t="n">
        <x:v>0.26</x:v>
      </x:c>
      <x:c r="K7858" s="4">
        <x:f>I7858*J7858</x:f>
      </x:c>
      <x:c r="L7858" s="4" t="n">
        <x:v>334.969</x:v>
      </x:c>
      <x:c r="M7858" s="5">
        <x:f>J7858/3.051*100</x:f>
      </x:c>
      <x:c r="N7858" s="6">
        <x:f>M7858*L7858/100</x:f>
      </x:c>
      <x:c r="O7858" s="6">
        <x:f>H7858-N7858</x:f>
      </x:c>
    </x:row>
    <x:row r="7859" spans="1:25">
      <x:c r="A7859" s="0" t="s">
        <x:v>89</x:v>
      </x:c>
      <x:c r="B7859" s="0" t="n">
        <x:v>3918</x:v>
      </x:c>
      <x:c r="C7859" s="0" t="s">
        <x:v>21</x:v>
      </x:c>
      <x:c r="D7859" s="0" t="s">
        <x:v>28</x:v>
      </x:c>
      <x:c r="E7859" s="0" t="s">
        <x:v>23</x:v>
      </x:c>
      <x:c r="F7859" s="0" t="s">
        <x:v>26</x:v>
      </x:c>
      <x:c r="G7859" s="0" t="n">
        <x:v>140</x:v>
      </x:c>
      <x:c r="H7859" s="4" t="n">
        <x:v>212.799</x:v>
      </x:c>
      <x:c r="I7859" s="4" t="n">
        <x:v>140</x:v>
      </x:c>
      <x:c r="J7859" s="4" t="n">
        <x:v>1.52</x:v>
      </x:c>
      <x:c r="K7859" s="4">
        <x:f>I7859*J7859</x:f>
      </x:c>
      <x:c r="L7859" s="4" t="n">
        <x:v>334.969</x:v>
      </x:c>
      <x:c r="M7859" s="5">
        <x:f>J7859/3.051*100</x:f>
      </x:c>
      <x:c r="N7859" s="6">
        <x:f>M7859*L7859/100</x:f>
      </x:c>
      <x:c r="O7859" s="6">
        <x:f>H7859-N7859</x:f>
      </x:c>
    </x:row>
    <x:row r="7860" spans="1:25">
      <x:c r="A7860" s="0" t="s">
        <x:v>110</x:v>
      </x:c>
      <x:c r="B7860" s="0" t="n">
        <x:v>3919</x:v>
      </x:c>
      <x:c r="C7860" s="0" t="s">
        <x:v>21</x:v>
      </x:c>
      <x:c r="D7860" s="0" t="s">
        <x:v>22</x:v>
      </x:c>
      <x:c r="E7860" s="0" t="s">
        <x:v>23</x:v>
      </x:c>
      <x:c r="F7860" s="0" t="s">
        <x:v>20</x:v>
      </x:c>
      <x:c r="G7860" s="0" t="n">
        <x:v>140</x:v>
      </x:c>
      <x:c r="H7860" s="4" t="n">
        <x:v>43.384</x:v>
      </x:c>
      <x:c r="I7860" s="4" t="n">
        <x:v>140</x:v>
      </x:c>
      <x:c r="J7860" s="4" t="n">
        <x:v>0.31</x:v>
      </x:c>
      <x:c r="K7860" s="4">
        <x:f>I7860*J7860</x:f>
      </x:c>
      <x:c r="L7860" s="4" t="n">
        <x:v>311.304</x:v>
      </x:c>
      <x:c r="M7860" s="5">
        <x:f>J7860/2.431*100</x:f>
      </x:c>
      <x:c r="N7860" s="6">
        <x:f>M7860*L7860/100</x:f>
      </x:c>
      <x:c r="O7860" s="6">
        <x:f>H7860-N7860</x:f>
      </x:c>
    </x:row>
    <x:row r="7861" spans="1:25">
      <x:c r="A7861" s="0" t="s">
        <x:v>110</x:v>
      </x:c>
      <x:c r="B7861" s="0" t="n">
        <x:v>3919</x:v>
      </x:c>
      <x:c r="C7861" s="0" t="s">
        <x:v>21</x:v>
      </x:c>
      <x:c r="D7861" s="0" t="s">
        <x:v>22</x:v>
      </x:c>
      <x:c r="E7861" s="0" t="s">
        <x:v>23</x:v>
      </x:c>
      <x:c r="F7861" s="0" t="s">
        <x:v>20</x:v>
      </x:c>
      <x:c r="G7861" s="0" t="n">
        <x:v>140</x:v>
      </x:c>
      <x:c r="H7861" s="4" t="n">
        <x:v>47.74</x:v>
      </x:c>
      <x:c r="I7861" s="4" t="n">
        <x:v>140</x:v>
      </x:c>
      <x:c r="J7861" s="4" t="n">
        <x:v>0.341</x:v>
      </x:c>
      <x:c r="K7861" s="4">
        <x:f>I7861*J7861</x:f>
      </x:c>
      <x:c r="L7861" s="4" t="n">
        <x:v>311.304</x:v>
      </x:c>
      <x:c r="M7861" s="5">
        <x:f>J7861/2.431*100</x:f>
      </x:c>
      <x:c r="N7861" s="6">
        <x:f>M7861*L7861/100</x:f>
      </x:c>
      <x:c r="O7861" s="6">
        <x:f>H7861-N7861</x:f>
      </x:c>
    </x:row>
    <x:row r="7862" spans="1:25">
      <x:c r="A7862" s="0" t="s">
        <x:v>110</x:v>
      </x:c>
      <x:c r="B7862" s="0" t="n">
        <x:v>3919</x:v>
      </x:c>
      <x:c r="C7862" s="0" t="s">
        <x:v>21</x:v>
      </x:c>
      <x:c r="D7862" s="0" t="s">
        <x:v>28</x:v>
      </x:c>
      <x:c r="E7862" s="0" t="s">
        <x:v>19</x:v>
      </x:c>
      <x:c r="F7862" s="0" t="s">
        <x:v>26</x:v>
      </x:c>
      <x:c r="G7862" s="0" t="n">
        <x:v>140</x:v>
      </x:c>
      <x:c r="H7862" s="4" t="n">
        <x:v>36.401</x:v>
      </x:c>
      <x:c r="I7862" s="4" t="n">
        <x:v>140</x:v>
      </x:c>
      <x:c r="J7862" s="4" t="n">
        <x:v>0.26</x:v>
      </x:c>
      <x:c r="K7862" s="4">
        <x:f>I7862*J7862</x:f>
      </x:c>
      <x:c r="L7862" s="4" t="n">
        <x:v>311.304</x:v>
      </x:c>
      <x:c r="M7862" s="5">
        <x:f>J7862/2.431*100</x:f>
      </x:c>
      <x:c r="N7862" s="6">
        <x:f>M7862*L7862/100</x:f>
      </x:c>
      <x:c r="O7862" s="6">
        <x:f>H7862-N7862</x:f>
      </x:c>
    </x:row>
    <x:row r="7863" spans="1:25">
      <x:c r="A7863" s="0" t="s">
        <x:v>110</x:v>
      </x:c>
      <x:c r="B7863" s="0" t="n">
        <x:v>3919</x:v>
      </x:c>
      <x:c r="C7863" s="0" t="s">
        <x:v>21</x:v>
      </x:c>
      <x:c r="D7863" s="0" t="s">
        <x:v>28</x:v>
      </x:c>
      <x:c r="E7863" s="0" t="s">
        <x:v>23</x:v>
      </x:c>
      <x:c r="F7863" s="0" t="s">
        <x:v>26</x:v>
      </x:c>
      <x:c r="G7863" s="0" t="n">
        <x:v>140</x:v>
      </x:c>
      <x:c r="H7863" s="4" t="n">
        <x:v>212.799</x:v>
      </x:c>
      <x:c r="I7863" s="4" t="n">
        <x:v>140</x:v>
      </x:c>
      <x:c r="J7863" s="4" t="n">
        <x:v>1.52</x:v>
      </x:c>
      <x:c r="K7863" s="4">
        <x:f>I7863*J7863</x:f>
      </x:c>
      <x:c r="L7863" s="4" t="n">
        <x:v>311.304</x:v>
      </x:c>
      <x:c r="M7863" s="5">
        <x:f>J7863/2.431*100</x:f>
      </x:c>
      <x:c r="N7863" s="6">
        <x:f>M7863*L7863/100</x:f>
      </x:c>
      <x:c r="O7863" s="6">
        <x:f>H7863-N7863</x:f>
      </x:c>
    </x:row>
    <x:row r="7864" spans="1:25">
      <x:c r="A7864" s="0" t="s">
        <x:v>66</x:v>
      </x:c>
      <x:c r="B7864" s="0" t="n">
        <x:v>3920</x:v>
      </x:c>
      <x:c r="C7864" s="0" t="s">
        <x:v>21</x:v>
      </x:c>
      <x:c r="D7864" s="0" t="s">
        <x:v>22</x:v>
      </x:c>
      <x:c r="E7864" s="0" t="s">
        <x:v>23</x:v>
      </x:c>
      <x:c r="F7864" s="0" t="s">
        <x:v>20</x:v>
      </x:c>
      <x:c r="G7864" s="0" t="n">
        <x:v>140</x:v>
      </x:c>
      <x:c r="H7864" s="4" t="n">
        <x:v>43.384</x:v>
      </x:c>
      <x:c r="I7864" s="4" t="n">
        <x:v>140</x:v>
      </x:c>
      <x:c r="J7864" s="4" t="n">
        <x:v>0.31</x:v>
      </x:c>
      <x:c r="K7864" s="4">
        <x:f>I7864*J7864</x:f>
      </x:c>
      <x:c r="L7864" s="4" t="n">
        <x:v>310.417</x:v>
      </x:c>
      <x:c r="M7864" s="5">
        <x:f>J7864/2.741*100</x:f>
      </x:c>
      <x:c r="N7864" s="6">
        <x:f>M7864*L7864/100</x:f>
      </x:c>
      <x:c r="O7864" s="6">
        <x:f>H7864-N7864</x:f>
      </x:c>
    </x:row>
    <x:row r="7865" spans="1:25">
      <x:c r="A7865" s="0" t="s">
        <x:v>66</x:v>
      </x:c>
      <x:c r="B7865" s="0" t="n">
        <x:v>3920</x:v>
      </x:c>
      <x:c r="C7865" s="0" t="s">
        <x:v>21</x:v>
      </x:c>
      <x:c r="D7865" s="0" t="s">
        <x:v>22</x:v>
      </x:c>
      <x:c r="E7865" s="0" t="s">
        <x:v>23</x:v>
      </x:c>
      <x:c r="F7865" s="0" t="s">
        <x:v>20</x:v>
      </x:c>
      <x:c r="G7865" s="0" t="n">
        <x:v>140</x:v>
      </x:c>
      <x:c r="H7865" s="4" t="n">
        <x:v>43.384</x:v>
      </x:c>
      <x:c r="I7865" s="4" t="n">
        <x:v>140</x:v>
      </x:c>
      <x:c r="J7865" s="4" t="n">
        <x:v>0.31</x:v>
      </x:c>
      <x:c r="K7865" s="4">
        <x:f>I7865*J7865</x:f>
      </x:c>
      <x:c r="L7865" s="4" t="n">
        <x:v>310.417</x:v>
      </x:c>
      <x:c r="M7865" s="5">
        <x:f>J7865/2.741*100</x:f>
      </x:c>
      <x:c r="N7865" s="6">
        <x:f>M7865*L7865/100</x:f>
      </x:c>
      <x:c r="O7865" s="6">
        <x:f>H7865-N7865</x:f>
      </x:c>
    </x:row>
    <x:row r="7866" spans="1:25">
      <x:c r="A7866" s="0" t="s">
        <x:v>66</x:v>
      </x:c>
      <x:c r="B7866" s="0" t="n">
        <x:v>3920</x:v>
      </x:c>
      <x:c r="C7866" s="0" t="s">
        <x:v>21</x:v>
      </x:c>
      <x:c r="D7866" s="0" t="s">
        <x:v>22</x:v>
      </x:c>
      <x:c r="E7866" s="0" t="s">
        <x:v>23</x:v>
      </x:c>
      <x:c r="F7866" s="0" t="s">
        <x:v>20</x:v>
      </x:c>
      <x:c r="G7866" s="0" t="n">
        <x:v>140</x:v>
      </x:c>
      <x:c r="H7866" s="4" t="n">
        <x:v>47.74</x:v>
      </x:c>
      <x:c r="I7866" s="4" t="n">
        <x:v>140</x:v>
      </x:c>
      <x:c r="J7866" s="4" t="n">
        <x:v>0.341</x:v>
      </x:c>
      <x:c r="K7866" s="4">
        <x:f>I7866*J7866</x:f>
      </x:c>
      <x:c r="L7866" s="4" t="n">
        <x:v>310.417</x:v>
      </x:c>
      <x:c r="M7866" s="5">
        <x:f>J7866/2.741*100</x:f>
      </x:c>
      <x:c r="N7866" s="6">
        <x:f>M7866*L7866/100</x:f>
      </x:c>
      <x:c r="O7866" s="6">
        <x:f>H7866-N7866</x:f>
      </x:c>
    </x:row>
    <x:row r="7867" spans="1:25">
      <x:c r="A7867" s="0" t="s">
        <x:v>66</x:v>
      </x:c>
      <x:c r="B7867" s="0" t="n">
        <x:v>3920</x:v>
      </x:c>
      <x:c r="C7867" s="0" t="s">
        <x:v>21</x:v>
      </x:c>
      <x:c r="D7867" s="0" t="s">
        <x:v>28</x:v>
      </x:c>
      <x:c r="E7867" s="0" t="s">
        <x:v>19</x:v>
      </x:c>
      <x:c r="F7867" s="0" t="s">
        <x:v>26</x:v>
      </x:c>
      <x:c r="G7867" s="0" t="n">
        <x:v>140</x:v>
      </x:c>
      <x:c r="H7867" s="4" t="n">
        <x:v>36.407</x:v>
      </x:c>
      <x:c r="I7867" s="4" t="n">
        <x:v>140</x:v>
      </x:c>
      <x:c r="J7867" s="4" t="n">
        <x:v>0.26</x:v>
      </x:c>
      <x:c r="K7867" s="4">
        <x:f>I7867*J7867</x:f>
      </x:c>
      <x:c r="L7867" s="4" t="n">
        <x:v>310.417</x:v>
      </x:c>
      <x:c r="M7867" s="5">
        <x:f>J7867/2.741*100</x:f>
      </x:c>
      <x:c r="N7867" s="6">
        <x:f>M7867*L7867/100</x:f>
      </x:c>
      <x:c r="O7867" s="6">
        <x:f>H7867-N7867</x:f>
      </x:c>
    </x:row>
    <x:row r="7868" spans="1:25">
      <x:c r="A7868" s="0" t="s">
        <x:v>66</x:v>
      </x:c>
      <x:c r="B7868" s="0" t="n">
        <x:v>3920</x:v>
      </x:c>
      <x:c r="C7868" s="0" t="s">
        <x:v>21</x:v>
      </x:c>
      <x:c r="D7868" s="0" t="s">
        <x:v>28</x:v>
      </x:c>
      <x:c r="E7868" s="0" t="s">
        <x:v>23</x:v>
      </x:c>
      <x:c r="F7868" s="0" t="s">
        <x:v>26</x:v>
      </x:c>
      <x:c r="G7868" s="0" t="n">
        <x:v>140</x:v>
      </x:c>
      <x:c r="H7868" s="4" t="n">
        <x:v>212.799</x:v>
      </x:c>
      <x:c r="I7868" s="4" t="n">
        <x:v>140</x:v>
      </x:c>
      <x:c r="J7868" s="4" t="n">
        <x:v>1.52</x:v>
      </x:c>
      <x:c r="K7868" s="4">
        <x:f>I7868*J7868</x:f>
      </x:c>
      <x:c r="L7868" s="4" t="n">
        <x:v>310.417</x:v>
      </x:c>
      <x:c r="M7868" s="5">
        <x:f>J7868/2.741*100</x:f>
      </x:c>
      <x:c r="N7868" s="6">
        <x:f>M7868*L7868/100</x:f>
      </x:c>
      <x:c r="O7868" s="6">
        <x:f>H7868-N7868</x:f>
      </x:c>
    </x:row>
    <x:row r="7869" spans="1:25">
      <x:c r="A7869" s="0" t="s">
        <x:v>117</x:v>
      </x:c>
      <x:c r="B7869" s="0" t="n">
        <x:v>3921</x:v>
      </x:c>
      <x:c r="C7869" s="0" t="s">
        <x:v>21</x:v>
      </x:c>
      <x:c r="D7869" s="0" t="s">
        <x:v>22</x:v>
      </x:c>
      <x:c r="E7869" s="0" t="s">
        <x:v>35</x:v>
      </x:c>
      <x:c r="F7869" s="0" t="s">
        <x:v>20</x:v>
      </x:c>
      <x:c r="G7869" s="0" t="n">
        <x:v>173</x:v>
      </x:c>
      <x:c r="H7869" s="4" t="n">
        <x:v>50.4</x:v>
      </x:c>
      <x:c r="I7869" s="4" t="n">
        <x:v>173</x:v>
      </x:c>
      <x:c r="J7869" s="4" t="n">
        <x:v>0.291</x:v>
      </x:c>
      <x:c r="K7869" s="4">
        <x:f>I7869*J7869</x:f>
      </x:c>
      <x:c r="L7869" s="4" t="n">
        <x:v>248.123</x:v>
      </x:c>
      <x:c r="M7869" s="5">
        <x:f>J7869/2.057*100</x:f>
      </x:c>
      <x:c r="N7869" s="6">
        <x:f>M7869*L7869/100</x:f>
      </x:c>
      <x:c r="O7869" s="6">
        <x:f>H7869-N7869</x:f>
      </x:c>
    </x:row>
    <x:row r="7870" spans="1:25">
      <x:c r="A7870" s="0" t="s">
        <x:v>117</x:v>
      </x:c>
      <x:c r="B7870" s="0" t="n">
        <x:v>3921</x:v>
      </x:c>
      <x:c r="C7870" s="0" t="s">
        <x:v>21</x:v>
      </x:c>
      <x:c r="D7870" s="0" t="s">
        <x:v>33</x:v>
      </x:c>
      <x:c r="E7870" s="0" t="s">
        <x:v>34</x:v>
      </x:c>
      <x:c r="F7870" s="0" t="s">
        <x:v>20</x:v>
      </x:c>
      <x:c r="G7870" s="0" t="n">
        <x:v>173</x:v>
      </x:c>
      <x:c r="H7870" s="4" t="n">
        <x:v>46.018</x:v>
      </x:c>
      <x:c r="I7870" s="4" t="n">
        <x:v>173</x:v>
      </x:c>
      <x:c r="J7870" s="4" t="n">
        <x:v>0.266</x:v>
      </x:c>
      <x:c r="K7870" s="4">
        <x:f>I7870*J7870</x:f>
      </x:c>
      <x:c r="L7870" s="4" t="n">
        <x:v>248.123</x:v>
      </x:c>
      <x:c r="M7870" s="5">
        <x:f>J7870/2.057*100</x:f>
      </x:c>
      <x:c r="N7870" s="6">
        <x:f>M7870*L7870/100</x:f>
      </x:c>
      <x:c r="O7870" s="6">
        <x:f>H7870-N7870</x:f>
      </x:c>
    </x:row>
    <x:row r="7871" spans="1:25">
      <x:c r="A7871" s="0" t="s">
        <x:v>117</x:v>
      </x:c>
      <x:c r="B7871" s="0" t="n">
        <x:v>3921</x:v>
      </x:c>
      <x:c r="C7871" s="0" t="s">
        <x:v>21</x:v>
      </x:c>
      <x:c r="D7871" s="0" t="s">
        <x:v>22</x:v>
      </x:c>
      <x:c r="E7871" s="0" t="s">
        <x:v>35</x:v>
      </x:c>
      <x:c r="F7871" s="0" t="s">
        <x:v>20</x:v>
      </x:c>
      <x:c r="G7871" s="0" t="n">
        <x:v>173</x:v>
      </x:c>
      <x:c r="H7871" s="4" t="n">
        <x:v>50.4</x:v>
      </x:c>
      <x:c r="I7871" s="4" t="n">
        <x:v>173</x:v>
      </x:c>
      <x:c r="J7871" s="4" t="n">
        <x:v>0.291</x:v>
      </x:c>
      <x:c r="K7871" s="4">
        <x:f>I7871*J7871</x:f>
      </x:c>
      <x:c r="L7871" s="4" t="n">
        <x:v>248.123</x:v>
      </x:c>
      <x:c r="M7871" s="5">
        <x:f>J7871/2.057*100</x:f>
      </x:c>
      <x:c r="N7871" s="6">
        <x:f>M7871*L7871/100</x:f>
      </x:c>
      <x:c r="O7871" s="6">
        <x:f>H7871-N7871</x:f>
      </x:c>
    </x:row>
    <x:row r="7872" spans="1:25">
      <x:c r="A7872" s="0" t="s">
        <x:v>117</x:v>
      </x:c>
      <x:c r="B7872" s="0" t="n">
        <x:v>3921</x:v>
      </x:c>
      <x:c r="C7872" s="0" t="s">
        <x:v>21</x:v>
      </x:c>
      <x:c r="D7872" s="0" t="s">
        <x:v>22</x:v>
      </x:c>
      <x:c r="E7872" s="0" t="s">
        <x:v>35</x:v>
      </x:c>
      <x:c r="F7872" s="0" t="s">
        <x:v>20</x:v>
      </x:c>
      <x:c r="G7872" s="0" t="n">
        <x:v>173</x:v>
      </x:c>
      <x:c r="H7872" s="4" t="n">
        <x:v>50.4</x:v>
      </x:c>
      <x:c r="I7872" s="4" t="n">
        <x:v>173</x:v>
      </x:c>
      <x:c r="J7872" s="4" t="n">
        <x:v>0.291</x:v>
      </x:c>
      <x:c r="K7872" s="4">
        <x:f>I7872*J7872</x:f>
      </x:c>
      <x:c r="L7872" s="4" t="n">
        <x:v>248.123</x:v>
      </x:c>
      <x:c r="M7872" s="5">
        <x:f>J7872/2.057*100</x:f>
      </x:c>
      <x:c r="N7872" s="6">
        <x:f>M7872*L7872/100</x:f>
      </x:c>
      <x:c r="O7872" s="6">
        <x:f>H7872-N7872</x:f>
      </x:c>
    </x:row>
    <x:row r="7873" spans="1:25">
      <x:c r="A7873" s="0" t="s">
        <x:v>117</x:v>
      </x:c>
      <x:c r="B7873" s="0" t="n">
        <x:v>3921</x:v>
      </x:c>
      <x:c r="C7873" s="0" t="s">
        <x:v>21</x:v>
      </x:c>
      <x:c r="D7873" s="0" t="s">
        <x:v>33</x:v>
      </x:c>
      <x:c r="E7873" s="0" t="s">
        <x:v>34</x:v>
      </x:c>
      <x:c r="F7873" s="0" t="s">
        <x:v>26</x:v>
      </x:c>
      <x:c r="G7873" s="0" t="n">
        <x:v>173</x:v>
      </x:c>
      <x:c r="H7873" s="4" t="n">
        <x:v>13.498</x:v>
      </x:c>
      <x:c r="I7873" s="4" t="n">
        <x:v>173</x:v>
      </x:c>
      <x:c r="J7873" s="4" t="n">
        <x:v>0.078</x:v>
      </x:c>
      <x:c r="K7873" s="4">
        <x:f>I7873*J7873</x:f>
      </x:c>
      <x:c r="L7873" s="4" t="n">
        <x:v>248.123</x:v>
      </x:c>
      <x:c r="M7873" s="5">
        <x:f>J7873/2.057*100</x:f>
      </x:c>
      <x:c r="N7873" s="6">
        <x:f>M7873*L7873/100</x:f>
      </x:c>
      <x:c r="O7873" s="6">
        <x:f>H7873-N7873</x:f>
      </x:c>
    </x:row>
    <x:row r="7874" spans="1:25">
      <x:c r="A7874" s="0" t="s">
        <x:v>117</x:v>
      </x:c>
      <x:c r="B7874" s="0" t="n">
        <x:v>3921</x:v>
      </x:c>
      <x:c r="C7874" s="0" t="s">
        <x:v>21</x:v>
      </x:c>
      <x:c r="D7874" s="0" t="s">
        <x:v>36</x:v>
      </x:c>
      <x:c r="E7874" s="0" t="s">
        <x:v>37</x:v>
      </x:c>
      <x:c r="F7874" s="0" t="s">
        <x:v>26</x:v>
      </x:c>
      <x:c r="G7874" s="0" t="n">
        <x:v>173</x:v>
      </x:c>
      <x:c r="H7874" s="4" t="n">
        <x:v>72.66</x:v>
      </x:c>
      <x:c r="I7874" s="4" t="n">
        <x:v>173</x:v>
      </x:c>
      <x:c r="J7874" s="4" t="n">
        <x:v>0.42</x:v>
      </x:c>
      <x:c r="K7874" s="4">
        <x:f>I7874*J7874</x:f>
      </x:c>
      <x:c r="L7874" s="4" t="n">
        <x:v>248.123</x:v>
      </x:c>
      <x:c r="M7874" s="5">
        <x:f>J7874/2.057*100</x:f>
      </x:c>
      <x:c r="N7874" s="6">
        <x:f>M7874*L7874/100</x:f>
      </x:c>
      <x:c r="O7874" s="6">
        <x:f>H7874-N7874</x:f>
      </x:c>
    </x:row>
    <x:row r="7875" spans="1:25">
      <x:c r="A7875" s="0" t="s">
        <x:v>117</x:v>
      </x:c>
      <x:c r="B7875" s="0" t="n">
        <x:v>3921</x:v>
      </x:c>
      <x:c r="C7875" s="0" t="s">
        <x:v>21</x:v>
      </x:c>
      <x:c r="D7875" s="0" t="s">
        <x:v>36</x:v>
      </x:c>
      <x:c r="E7875" s="0" t="s">
        <x:v>38</x:v>
      </x:c>
      <x:c r="F7875" s="0" t="s">
        <x:v>26</x:v>
      </x:c>
      <x:c r="G7875" s="0" t="n">
        <x:v>173</x:v>
      </x:c>
      <x:c r="H7875" s="4" t="n">
        <x:v>72.66</x:v>
      </x:c>
      <x:c r="I7875" s="4" t="n">
        <x:v>173</x:v>
      </x:c>
      <x:c r="J7875" s="4" t="n">
        <x:v>0.42</x:v>
      </x:c>
      <x:c r="K7875" s="4">
        <x:f>I7875*J7875</x:f>
      </x:c>
      <x:c r="L7875" s="4" t="n">
        <x:v>248.123</x:v>
      </x:c>
      <x:c r="M7875" s="5">
        <x:f>J7875/2.057*100</x:f>
      </x:c>
      <x:c r="N7875" s="6">
        <x:f>M7875*L7875/100</x:f>
      </x:c>
      <x:c r="O7875" s="6">
        <x:f>H7875-N7875</x:f>
      </x:c>
    </x:row>
    <x:row r="7876" spans="1:25">
      <x:c r="A7876" s="0" t="s">
        <x:v>40</x:v>
      </x:c>
      <x:c r="B7876" s="0" t="n">
        <x:v>3922</x:v>
      </x:c>
      <x:c r="C7876" s="0" t="s">
        <x:v>21</x:v>
      </x:c>
      <x:c r="D7876" s="0" t="s">
        <x:v>33</x:v>
      </x:c>
      <x:c r="E7876" s="0" t="s">
        <x:v>34</x:v>
      </x:c>
      <x:c r="F7876" s="0" t="s">
        <x:v>20</x:v>
      </x:c>
      <x:c r="G7876" s="0" t="n">
        <x:v>173</x:v>
      </x:c>
      <x:c r="H7876" s="4" t="n">
        <x:v>46.018</x:v>
      </x:c>
      <x:c r="I7876" s="4" t="n">
        <x:v>173</x:v>
      </x:c>
      <x:c r="J7876" s="4" t="n">
        <x:v>0.266</x:v>
      </x:c>
      <x:c r="K7876" s="4">
        <x:f>I7876*J7876</x:f>
      </x:c>
      <x:c r="L7876" s="4" t="n">
        <x:v>244.305</x:v>
      </x:c>
      <x:c r="M7876" s="5">
        <x:f>J7876/2.348*100</x:f>
      </x:c>
      <x:c r="N7876" s="6">
        <x:f>M7876*L7876/100</x:f>
      </x:c>
      <x:c r="O7876" s="6">
        <x:f>H7876-N7876</x:f>
      </x:c>
    </x:row>
    <x:row r="7877" spans="1:25">
      <x:c r="A7877" s="0" t="s">
        <x:v>40</x:v>
      </x:c>
      <x:c r="B7877" s="0" t="n">
        <x:v>3922</x:v>
      </x:c>
      <x:c r="C7877" s="0" t="s">
        <x:v>21</x:v>
      </x:c>
      <x:c r="D7877" s="0" t="s">
        <x:v>22</x:v>
      </x:c>
      <x:c r="E7877" s="0" t="s">
        <x:v>35</x:v>
      </x:c>
      <x:c r="F7877" s="0" t="s">
        <x:v>20</x:v>
      </x:c>
      <x:c r="G7877" s="0" t="n">
        <x:v>173</x:v>
      </x:c>
      <x:c r="H7877" s="4" t="n">
        <x:v>50.4</x:v>
      </x:c>
      <x:c r="I7877" s="4" t="n">
        <x:v>173</x:v>
      </x:c>
      <x:c r="J7877" s="4" t="n">
        <x:v>0.291</x:v>
      </x:c>
      <x:c r="K7877" s="4">
        <x:f>I7877*J7877</x:f>
      </x:c>
      <x:c r="L7877" s="4" t="n">
        <x:v>244.305</x:v>
      </x:c>
      <x:c r="M7877" s="5">
        <x:f>J7877/2.348*100</x:f>
      </x:c>
      <x:c r="N7877" s="6">
        <x:f>M7877*L7877/100</x:f>
      </x:c>
      <x:c r="O7877" s="6">
        <x:f>H7877-N7877</x:f>
      </x:c>
    </x:row>
    <x:row r="7878" spans="1:25">
      <x:c r="A7878" s="0" t="s">
        <x:v>40</x:v>
      </x:c>
      <x:c r="B7878" s="0" t="n">
        <x:v>3922</x:v>
      </x:c>
      <x:c r="C7878" s="0" t="s">
        <x:v>21</x:v>
      </x:c>
      <x:c r="D7878" s="0" t="s">
        <x:v>22</x:v>
      </x:c>
      <x:c r="E7878" s="0" t="s">
        <x:v>35</x:v>
      </x:c>
      <x:c r="F7878" s="0" t="s">
        <x:v>20</x:v>
      </x:c>
      <x:c r="G7878" s="0" t="n">
        <x:v>173</x:v>
      </x:c>
      <x:c r="H7878" s="4" t="n">
        <x:v>50.4</x:v>
      </x:c>
      <x:c r="I7878" s="4" t="n">
        <x:v>173</x:v>
      </x:c>
      <x:c r="J7878" s="4" t="n">
        <x:v>0.291</x:v>
      </x:c>
      <x:c r="K7878" s="4">
        <x:f>I7878*J7878</x:f>
      </x:c>
      <x:c r="L7878" s="4" t="n">
        <x:v>244.305</x:v>
      </x:c>
      <x:c r="M7878" s="5">
        <x:f>J7878/2.348*100</x:f>
      </x:c>
      <x:c r="N7878" s="6">
        <x:f>M7878*L7878/100</x:f>
      </x:c>
      <x:c r="O7878" s="6">
        <x:f>H7878-N7878</x:f>
      </x:c>
    </x:row>
    <x:row r="7879" spans="1:25">
      <x:c r="A7879" s="0" t="s">
        <x:v>40</x:v>
      </x:c>
      <x:c r="B7879" s="0" t="n">
        <x:v>3922</x:v>
      </x:c>
      <x:c r="C7879" s="0" t="s">
        <x:v>21</x:v>
      </x:c>
      <x:c r="D7879" s="0" t="s">
        <x:v>22</x:v>
      </x:c>
      <x:c r="E7879" s="0" t="s">
        <x:v>35</x:v>
      </x:c>
      <x:c r="F7879" s="0" t="s">
        <x:v>20</x:v>
      </x:c>
      <x:c r="G7879" s="0" t="n">
        <x:v>173</x:v>
      </x:c>
      <x:c r="H7879" s="4" t="n">
        <x:v>50.4</x:v>
      </x:c>
      <x:c r="I7879" s="4" t="n">
        <x:v>173</x:v>
      </x:c>
      <x:c r="J7879" s="4" t="n">
        <x:v>0.291</x:v>
      </x:c>
      <x:c r="K7879" s="4">
        <x:f>I7879*J7879</x:f>
      </x:c>
      <x:c r="L7879" s="4" t="n">
        <x:v>244.305</x:v>
      </x:c>
      <x:c r="M7879" s="5">
        <x:f>J7879/2.348*100</x:f>
      </x:c>
      <x:c r="N7879" s="6">
        <x:f>M7879*L7879/100</x:f>
      </x:c>
      <x:c r="O7879" s="6">
        <x:f>H7879-N7879</x:f>
      </x:c>
    </x:row>
    <x:row r="7880" spans="1:25">
      <x:c r="A7880" s="0" t="s">
        <x:v>40</x:v>
      </x:c>
      <x:c r="B7880" s="0" t="n">
        <x:v>3922</x:v>
      </x:c>
      <x:c r="C7880" s="0" t="s">
        <x:v>21</x:v>
      </x:c>
      <x:c r="D7880" s="0" t="s">
        <x:v>22</x:v>
      </x:c>
      <x:c r="E7880" s="0" t="s">
        <x:v>35</x:v>
      </x:c>
      <x:c r="F7880" s="0" t="s">
        <x:v>20</x:v>
      </x:c>
      <x:c r="G7880" s="0" t="n">
        <x:v>173</x:v>
      </x:c>
      <x:c r="H7880" s="4" t="n">
        <x:v>50.4</x:v>
      </x:c>
      <x:c r="I7880" s="4" t="n">
        <x:v>173</x:v>
      </x:c>
      <x:c r="J7880" s="4" t="n">
        <x:v>0.291</x:v>
      </x:c>
      <x:c r="K7880" s="4">
        <x:f>I7880*J7880</x:f>
      </x:c>
      <x:c r="L7880" s="4" t="n">
        <x:v>244.305</x:v>
      </x:c>
      <x:c r="M7880" s="5">
        <x:f>J7880/2.348*100</x:f>
      </x:c>
      <x:c r="N7880" s="6">
        <x:f>M7880*L7880/100</x:f>
      </x:c>
      <x:c r="O7880" s="6">
        <x:f>H7880-N7880</x:f>
      </x:c>
    </x:row>
    <x:row r="7881" spans="1:25">
      <x:c r="A7881" s="0" t="s">
        <x:v>40</x:v>
      </x:c>
      <x:c r="B7881" s="0" t="n">
        <x:v>3922</x:v>
      </x:c>
      <x:c r="C7881" s="0" t="s">
        <x:v>21</x:v>
      </x:c>
      <x:c r="D7881" s="0" t="s">
        <x:v>33</x:v>
      </x:c>
      <x:c r="E7881" s="0" t="s">
        <x:v>34</x:v>
      </x:c>
      <x:c r="F7881" s="0" t="s">
        <x:v>26</x:v>
      </x:c>
      <x:c r="G7881" s="0" t="n">
        <x:v>173</x:v>
      </x:c>
      <x:c r="H7881" s="4" t="n">
        <x:v>13.495</x:v>
      </x:c>
      <x:c r="I7881" s="4" t="n">
        <x:v>173</x:v>
      </x:c>
      <x:c r="J7881" s="4" t="n">
        <x:v>0.078</x:v>
      </x:c>
      <x:c r="K7881" s="4">
        <x:f>I7881*J7881</x:f>
      </x:c>
      <x:c r="L7881" s="4" t="n">
        <x:v>244.305</x:v>
      </x:c>
      <x:c r="M7881" s="5">
        <x:f>J7881/2.348*100</x:f>
      </x:c>
      <x:c r="N7881" s="6">
        <x:f>M7881*L7881/100</x:f>
      </x:c>
      <x:c r="O7881" s="6">
        <x:f>H7881-N7881</x:f>
      </x:c>
    </x:row>
    <x:row r="7882" spans="1:25">
      <x:c r="A7882" s="0" t="s">
        <x:v>40</x:v>
      </x:c>
      <x:c r="B7882" s="0" t="n">
        <x:v>3922</x:v>
      </x:c>
      <x:c r="C7882" s="0" t="s">
        <x:v>21</x:v>
      </x:c>
      <x:c r="D7882" s="0" t="s">
        <x:v>36</x:v>
      </x:c>
      <x:c r="E7882" s="0" t="s">
        <x:v>37</x:v>
      </x:c>
      <x:c r="F7882" s="0" t="s">
        <x:v>26</x:v>
      </x:c>
      <x:c r="G7882" s="0" t="n">
        <x:v>173</x:v>
      </x:c>
      <x:c r="H7882" s="4" t="n">
        <x:v>72.66</x:v>
      </x:c>
      <x:c r="I7882" s="4" t="n">
        <x:v>173</x:v>
      </x:c>
      <x:c r="J7882" s="4" t="n">
        <x:v>0.42</x:v>
      </x:c>
      <x:c r="K7882" s="4">
        <x:f>I7882*J7882</x:f>
      </x:c>
      <x:c r="L7882" s="4" t="n">
        <x:v>244.305</x:v>
      </x:c>
      <x:c r="M7882" s="5">
        <x:f>J7882/2.348*100</x:f>
      </x:c>
      <x:c r="N7882" s="6">
        <x:f>M7882*L7882/100</x:f>
      </x:c>
      <x:c r="O7882" s="6">
        <x:f>H7882-N7882</x:f>
      </x:c>
    </x:row>
    <x:row r="7883" spans="1:25">
      <x:c r="A7883" s="0" t="s">
        <x:v>40</x:v>
      </x:c>
      <x:c r="B7883" s="0" t="n">
        <x:v>3922</x:v>
      </x:c>
      <x:c r="C7883" s="0" t="s">
        <x:v>21</x:v>
      </x:c>
      <x:c r="D7883" s="0" t="s">
        <x:v>36</x:v>
      </x:c>
      <x:c r="E7883" s="0" t="s">
        <x:v>38</x:v>
      </x:c>
      <x:c r="F7883" s="0" t="s">
        <x:v>26</x:v>
      </x:c>
      <x:c r="G7883" s="0" t="n">
        <x:v>173</x:v>
      </x:c>
      <x:c r="H7883" s="4" t="n">
        <x:v>72.66</x:v>
      </x:c>
      <x:c r="I7883" s="4" t="n">
        <x:v>173</x:v>
      </x:c>
      <x:c r="J7883" s="4" t="n">
        <x:v>0.42</x:v>
      </x:c>
      <x:c r="K7883" s="4">
        <x:f>I7883*J7883</x:f>
      </x:c>
      <x:c r="L7883" s="4" t="n">
        <x:v>244.305</x:v>
      </x:c>
      <x:c r="M7883" s="5">
        <x:f>J7883/2.348*100</x:f>
      </x:c>
      <x:c r="N7883" s="6">
        <x:f>M7883*L7883/100</x:f>
      </x:c>
      <x:c r="O7883" s="6">
        <x:f>H7883-N7883</x:f>
      </x:c>
    </x:row>
    <x:row r="7884" spans="1:25">
      <x:c r="A7884" s="0" t="s">
        <x:v>27</x:v>
      </x:c>
      <x:c r="B7884" s="0" t="n">
        <x:v>3925</x:v>
      </x:c>
      <x:c r="C7884" s="0" t="s">
        <x:v>21</x:v>
      </x:c>
      <x:c r="D7884" s="0" t="s">
        <x:v>22</x:v>
      </x:c>
      <x:c r="E7884" s="0" t="s">
        <x:v>23</x:v>
      </x:c>
      <x:c r="F7884" s="0" t="s">
        <x:v>20</x:v>
      </x:c>
      <x:c r="G7884" s="0" t="n">
        <x:v>140</x:v>
      </x:c>
      <x:c r="H7884" s="4" t="n">
        <x:v>43.384</x:v>
      </x:c>
      <x:c r="I7884" s="4" t="n">
        <x:v>140</x:v>
      </x:c>
      <x:c r="J7884" s="4" t="n">
        <x:v>0.31</x:v>
      </x:c>
      <x:c r="K7884" s="4">
        <x:f>I7884*J7884</x:f>
      </x:c>
      <x:c r="L7884" s="4" t="n">
        <x:v>311.81</x:v>
      </x:c>
      <x:c r="M7884" s="5">
        <x:f>J7884/2.741*100</x:f>
      </x:c>
      <x:c r="N7884" s="6">
        <x:f>M7884*L7884/100</x:f>
      </x:c>
      <x:c r="O7884" s="6">
        <x:f>H7884-N7884</x:f>
      </x:c>
    </x:row>
    <x:row r="7885" spans="1:25">
      <x:c r="A7885" s="0" t="s">
        <x:v>27</x:v>
      </x:c>
      <x:c r="B7885" s="0" t="n">
        <x:v>3925</x:v>
      </x:c>
      <x:c r="C7885" s="0" t="s">
        <x:v>21</x:v>
      </x:c>
      <x:c r="D7885" s="0" t="s">
        <x:v>22</x:v>
      </x:c>
      <x:c r="E7885" s="0" t="s">
        <x:v>23</x:v>
      </x:c>
      <x:c r="F7885" s="0" t="s">
        <x:v>20</x:v>
      </x:c>
      <x:c r="G7885" s="0" t="n">
        <x:v>140</x:v>
      </x:c>
      <x:c r="H7885" s="4" t="n">
        <x:v>43.384</x:v>
      </x:c>
      <x:c r="I7885" s="4" t="n">
        <x:v>140</x:v>
      </x:c>
      <x:c r="J7885" s="4" t="n">
        <x:v>0.31</x:v>
      </x:c>
      <x:c r="K7885" s="4">
        <x:f>I7885*J7885</x:f>
      </x:c>
      <x:c r="L7885" s="4" t="n">
        <x:v>311.81</x:v>
      </x:c>
      <x:c r="M7885" s="5">
        <x:f>J7885/2.741*100</x:f>
      </x:c>
      <x:c r="N7885" s="6">
        <x:f>M7885*L7885/100</x:f>
      </x:c>
      <x:c r="O7885" s="6">
        <x:f>H7885-N7885</x:f>
      </x:c>
    </x:row>
    <x:row r="7886" spans="1:25">
      <x:c r="A7886" s="0" t="s">
        <x:v>27</x:v>
      </x:c>
      <x:c r="B7886" s="0" t="n">
        <x:v>3925</x:v>
      </x:c>
      <x:c r="C7886" s="0" t="s">
        <x:v>21</x:v>
      </x:c>
      <x:c r="D7886" s="0" t="s">
        <x:v>22</x:v>
      </x:c>
      <x:c r="E7886" s="0" t="s">
        <x:v>23</x:v>
      </x:c>
      <x:c r="F7886" s="0" t="s">
        <x:v>20</x:v>
      </x:c>
      <x:c r="G7886" s="0" t="n">
        <x:v>140</x:v>
      </x:c>
      <x:c r="H7886" s="4" t="n">
        <x:v>47.74</x:v>
      </x:c>
      <x:c r="I7886" s="4" t="n">
        <x:v>140</x:v>
      </x:c>
      <x:c r="J7886" s="4" t="n">
        <x:v>0.341</x:v>
      </x:c>
      <x:c r="K7886" s="4">
        <x:f>I7886*J7886</x:f>
      </x:c>
      <x:c r="L7886" s="4" t="n">
        <x:v>311.81</x:v>
      </x:c>
      <x:c r="M7886" s="5">
        <x:f>J7886/2.741*100</x:f>
      </x:c>
      <x:c r="N7886" s="6">
        <x:f>M7886*L7886/100</x:f>
      </x:c>
      <x:c r="O7886" s="6">
        <x:f>H7886-N7886</x:f>
      </x:c>
    </x:row>
    <x:row r="7887" spans="1:25">
      <x:c r="A7887" s="0" t="s">
        <x:v>27</x:v>
      </x:c>
      <x:c r="B7887" s="0" t="n">
        <x:v>3925</x:v>
      </x:c>
      <x:c r="C7887" s="0" t="s">
        <x:v>21</x:v>
      </x:c>
      <x:c r="D7887" s="0" t="s">
        <x:v>28</x:v>
      </x:c>
      <x:c r="E7887" s="0" t="s">
        <x:v>19</x:v>
      </x:c>
      <x:c r="F7887" s="0" t="s">
        <x:v>26</x:v>
      </x:c>
      <x:c r="G7887" s="0" t="n">
        <x:v>140</x:v>
      </x:c>
      <x:c r="H7887" s="4" t="n">
        <x:v>36.402</x:v>
      </x:c>
      <x:c r="I7887" s="4" t="n">
        <x:v>140</x:v>
      </x:c>
      <x:c r="J7887" s="4" t="n">
        <x:v>0.26</x:v>
      </x:c>
      <x:c r="K7887" s="4">
        <x:f>I7887*J7887</x:f>
      </x:c>
      <x:c r="L7887" s="4" t="n">
        <x:v>311.81</x:v>
      </x:c>
      <x:c r="M7887" s="5">
        <x:f>J7887/2.741*100</x:f>
      </x:c>
      <x:c r="N7887" s="6">
        <x:f>M7887*L7887/100</x:f>
      </x:c>
      <x:c r="O7887" s="6">
        <x:f>H7887-N7887</x:f>
      </x:c>
    </x:row>
    <x:row r="7888" spans="1:25">
      <x:c r="A7888" s="0" t="s">
        <x:v>27</x:v>
      </x:c>
      <x:c r="B7888" s="0" t="n">
        <x:v>3925</x:v>
      </x:c>
      <x:c r="C7888" s="0" t="s">
        <x:v>21</x:v>
      </x:c>
      <x:c r="D7888" s="0" t="s">
        <x:v>28</x:v>
      </x:c>
      <x:c r="E7888" s="0" t="s">
        <x:v>23</x:v>
      </x:c>
      <x:c r="F7888" s="0" t="s">
        <x:v>26</x:v>
      </x:c>
      <x:c r="G7888" s="0" t="n">
        <x:v>140</x:v>
      </x:c>
      <x:c r="H7888" s="4" t="n">
        <x:v>212.799</x:v>
      </x:c>
      <x:c r="I7888" s="4" t="n">
        <x:v>140</x:v>
      </x:c>
      <x:c r="J7888" s="4" t="n">
        <x:v>1.52</x:v>
      </x:c>
      <x:c r="K7888" s="4">
        <x:f>I7888*J7888</x:f>
      </x:c>
      <x:c r="L7888" s="4" t="n">
        <x:v>311.81</x:v>
      </x:c>
      <x:c r="M7888" s="5">
        <x:f>J7888/2.741*100</x:f>
      </x:c>
      <x:c r="N7888" s="6">
        <x:f>M7888*L7888/100</x:f>
      </x:c>
      <x:c r="O7888" s="6">
        <x:f>H7888-N7888</x:f>
      </x:c>
    </x:row>
    <x:row r="7889" spans="1:25">
      <x:c r="A7889" s="0" t="s">
        <x:v>68</x:v>
      </x:c>
      <x:c r="B7889" s="0" t="n">
        <x:v>3926</x:v>
      </x:c>
      <x:c r="C7889" s="0" t="s">
        <x:v>21</x:v>
      </x:c>
      <x:c r="D7889" s="0" t="s">
        <x:v>22</x:v>
      </x:c>
      <x:c r="E7889" s="0" t="s">
        <x:v>23</x:v>
      </x:c>
      <x:c r="F7889" s="0" t="s">
        <x:v>20</x:v>
      </x:c>
      <x:c r="G7889" s="0" t="n">
        <x:v>140</x:v>
      </x:c>
      <x:c r="H7889" s="4" t="n">
        <x:v>47.74</x:v>
      </x:c>
      <x:c r="I7889" s="4" t="n">
        <x:v>140</x:v>
      </x:c>
      <x:c r="J7889" s="4" t="n">
        <x:v>0.341</x:v>
      </x:c>
      <x:c r="K7889" s="4">
        <x:f>I7889*J7889</x:f>
      </x:c>
      <x:c r="L7889" s="4" t="n">
        <x:v>313.608</x:v>
      </x:c>
      <x:c r="M7889" s="5">
        <x:f>J7889/2.741*100</x:f>
      </x:c>
      <x:c r="N7889" s="6">
        <x:f>M7889*L7889/100</x:f>
      </x:c>
      <x:c r="O7889" s="6">
        <x:f>H7889-N7889</x:f>
      </x:c>
    </x:row>
    <x:row r="7890" spans="1:25">
      <x:c r="A7890" s="0" t="s">
        <x:v>68</x:v>
      </x:c>
      <x:c r="B7890" s="0" t="n">
        <x:v>3926</x:v>
      </x:c>
      <x:c r="C7890" s="0" t="s">
        <x:v>21</x:v>
      </x:c>
      <x:c r="D7890" s="0" t="s">
        <x:v>22</x:v>
      </x:c>
      <x:c r="E7890" s="0" t="s">
        <x:v>23</x:v>
      </x:c>
      <x:c r="F7890" s="0" t="s">
        <x:v>20</x:v>
      </x:c>
      <x:c r="G7890" s="0" t="n">
        <x:v>140</x:v>
      </x:c>
      <x:c r="H7890" s="4" t="n">
        <x:v>43.384</x:v>
      </x:c>
      <x:c r="I7890" s="4" t="n">
        <x:v>140</x:v>
      </x:c>
      <x:c r="J7890" s="4" t="n">
        <x:v>0.31</x:v>
      </x:c>
      <x:c r="K7890" s="4">
        <x:f>I7890*J7890</x:f>
      </x:c>
      <x:c r="L7890" s="4" t="n">
        <x:v>313.608</x:v>
      </x:c>
      <x:c r="M7890" s="5">
        <x:f>J7890/2.741*100</x:f>
      </x:c>
      <x:c r="N7890" s="6">
        <x:f>M7890*L7890/100</x:f>
      </x:c>
      <x:c r="O7890" s="6">
        <x:f>H7890-N7890</x:f>
      </x:c>
    </x:row>
    <x:row r="7891" spans="1:25">
      <x:c r="A7891" s="0" t="s">
        <x:v>68</x:v>
      </x:c>
      <x:c r="B7891" s="0" t="n">
        <x:v>3926</x:v>
      </x:c>
      <x:c r="C7891" s="0" t="s">
        <x:v>21</x:v>
      </x:c>
      <x:c r="D7891" s="0" t="s">
        <x:v>22</x:v>
      </x:c>
      <x:c r="E7891" s="0" t="s">
        <x:v>23</x:v>
      </x:c>
      <x:c r="F7891" s="0" t="s">
        <x:v>20</x:v>
      </x:c>
      <x:c r="G7891" s="0" t="n">
        <x:v>140</x:v>
      </x:c>
      <x:c r="H7891" s="4" t="n">
        <x:v>43.384</x:v>
      </x:c>
      <x:c r="I7891" s="4" t="n">
        <x:v>140</x:v>
      </x:c>
      <x:c r="J7891" s="4" t="n">
        <x:v>0.31</x:v>
      </x:c>
      <x:c r="K7891" s="4">
        <x:f>I7891*J7891</x:f>
      </x:c>
      <x:c r="L7891" s="4" t="n">
        <x:v>313.608</x:v>
      </x:c>
      <x:c r="M7891" s="5">
        <x:f>J7891/2.741*100</x:f>
      </x:c>
      <x:c r="N7891" s="6">
        <x:f>M7891*L7891/100</x:f>
      </x:c>
      <x:c r="O7891" s="6">
        <x:f>H7891-N7891</x:f>
      </x:c>
    </x:row>
    <x:row r="7892" spans="1:25">
      <x:c r="A7892" s="0" t="s">
        <x:v>68</x:v>
      </x:c>
      <x:c r="B7892" s="0" t="n">
        <x:v>3926</x:v>
      </x:c>
      <x:c r="C7892" s="0" t="s">
        <x:v>21</x:v>
      </x:c>
      <x:c r="D7892" s="0" t="s">
        <x:v>28</x:v>
      </x:c>
      <x:c r="E7892" s="0" t="s">
        <x:v>19</x:v>
      </x:c>
      <x:c r="F7892" s="0" t="s">
        <x:v>26</x:v>
      </x:c>
      <x:c r="G7892" s="0" t="n">
        <x:v>140</x:v>
      </x:c>
      <x:c r="H7892" s="4" t="n">
        <x:v>37.402</x:v>
      </x:c>
      <x:c r="I7892" s="4" t="n">
        <x:v>140</x:v>
      </x:c>
      <x:c r="J7892" s="4" t="n">
        <x:v>0.26</x:v>
      </x:c>
      <x:c r="K7892" s="4">
        <x:f>I7892*J7892</x:f>
      </x:c>
      <x:c r="L7892" s="4" t="n">
        <x:v>313.608</x:v>
      </x:c>
      <x:c r="M7892" s="5">
        <x:f>J7892/2.741*100</x:f>
      </x:c>
      <x:c r="N7892" s="6">
        <x:f>M7892*L7892/100</x:f>
      </x:c>
      <x:c r="O7892" s="6">
        <x:f>H7892-N7892</x:f>
      </x:c>
    </x:row>
    <x:row r="7893" spans="1:25">
      <x:c r="A7893" s="0" t="s">
        <x:v>68</x:v>
      </x:c>
      <x:c r="B7893" s="0" t="n">
        <x:v>3926</x:v>
      </x:c>
      <x:c r="C7893" s="0" t="s">
        <x:v>21</x:v>
      </x:c>
      <x:c r="D7893" s="0" t="s">
        <x:v>28</x:v>
      </x:c>
      <x:c r="E7893" s="0" t="s">
        <x:v>23</x:v>
      </x:c>
      <x:c r="F7893" s="0" t="s">
        <x:v>26</x:v>
      </x:c>
      <x:c r="G7893" s="0" t="n">
        <x:v>140</x:v>
      </x:c>
      <x:c r="H7893" s="4" t="n">
        <x:v>212.799</x:v>
      </x:c>
      <x:c r="I7893" s="4" t="n">
        <x:v>140</x:v>
      </x:c>
      <x:c r="J7893" s="4" t="n">
        <x:v>1.52</x:v>
      </x:c>
      <x:c r="K7893" s="4">
        <x:f>I7893*J7893</x:f>
      </x:c>
      <x:c r="L7893" s="4" t="n">
        <x:v>313.608</x:v>
      </x:c>
      <x:c r="M7893" s="5">
        <x:f>J7893/2.741*100</x:f>
      </x:c>
      <x:c r="N7893" s="6">
        <x:f>M7893*L7893/100</x:f>
      </x:c>
      <x:c r="O7893" s="6">
        <x:f>H7893-N7893</x:f>
      </x:c>
    </x:row>
    <x:row r="7894" spans="1:25">
      <x:c r="A7894" s="0" t="s">
        <x:v>54</x:v>
      </x:c>
      <x:c r="B7894" s="0" t="n">
        <x:v>3927</x:v>
      </x:c>
      <x:c r="C7894" s="0" t="s">
        <x:v>21</x:v>
      </x:c>
      <x:c r="D7894" s="0" t="s">
        <x:v>22</x:v>
      </x:c>
      <x:c r="E7894" s="0" t="s">
        <x:v>35</x:v>
      </x:c>
      <x:c r="F7894" s="0" t="s">
        <x:v>20</x:v>
      </x:c>
      <x:c r="G7894" s="0" t="n">
        <x:v>173</x:v>
      </x:c>
      <x:c r="H7894" s="4" t="n">
        <x:v>50.4</x:v>
      </x:c>
      <x:c r="I7894" s="4" t="n">
        <x:v>173</x:v>
      </x:c>
      <x:c r="J7894" s="4" t="n">
        <x:v>0.291</x:v>
      </x:c>
      <x:c r="K7894" s="4">
        <x:f>I7894*J7894</x:f>
      </x:c>
      <x:c r="L7894" s="4" t="n">
        <x:v>246.222</x:v>
      </x:c>
      <x:c r="M7894" s="5">
        <x:f>J7894/2.348*100</x:f>
      </x:c>
      <x:c r="N7894" s="6">
        <x:f>M7894*L7894/100</x:f>
      </x:c>
      <x:c r="O7894" s="6">
        <x:f>H7894-N7894</x:f>
      </x:c>
    </x:row>
    <x:row r="7895" spans="1:25">
      <x:c r="A7895" s="0" t="s">
        <x:v>54</x:v>
      </x:c>
      <x:c r="B7895" s="0" t="n">
        <x:v>3927</x:v>
      </x:c>
      <x:c r="C7895" s="0" t="s">
        <x:v>21</x:v>
      </x:c>
      <x:c r="D7895" s="0" t="s">
        <x:v>22</x:v>
      </x:c>
      <x:c r="E7895" s="0" t="s">
        <x:v>35</x:v>
      </x:c>
      <x:c r="F7895" s="0" t="s">
        <x:v>20</x:v>
      </x:c>
      <x:c r="G7895" s="0" t="n">
        <x:v>173</x:v>
      </x:c>
      <x:c r="H7895" s="4" t="n">
        <x:v>50.4</x:v>
      </x:c>
      <x:c r="I7895" s="4" t="n">
        <x:v>173</x:v>
      </x:c>
      <x:c r="J7895" s="4" t="n">
        <x:v>0.291</x:v>
      </x:c>
      <x:c r="K7895" s="4">
        <x:f>I7895*J7895</x:f>
      </x:c>
      <x:c r="L7895" s="4" t="n">
        <x:v>246.222</x:v>
      </x:c>
      <x:c r="M7895" s="5">
        <x:f>J7895/2.348*100</x:f>
      </x:c>
      <x:c r="N7895" s="6">
        <x:f>M7895*L7895/100</x:f>
      </x:c>
      <x:c r="O7895" s="6">
        <x:f>H7895-N7895</x:f>
      </x:c>
    </x:row>
    <x:row r="7896" spans="1:25">
      <x:c r="A7896" s="0" t="s">
        <x:v>54</x:v>
      </x:c>
      <x:c r="B7896" s="0" t="n">
        <x:v>3927</x:v>
      </x:c>
      <x:c r="C7896" s="0" t="s">
        <x:v>21</x:v>
      </x:c>
      <x:c r="D7896" s="0" t="s">
        <x:v>33</x:v>
      </x:c>
      <x:c r="E7896" s="0" t="s">
        <x:v>34</x:v>
      </x:c>
      <x:c r="F7896" s="0" t="s">
        <x:v>20</x:v>
      </x:c>
      <x:c r="G7896" s="0" t="n">
        <x:v>173</x:v>
      </x:c>
      <x:c r="H7896" s="4" t="n">
        <x:v>46.018</x:v>
      </x:c>
      <x:c r="I7896" s="4" t="n">
        <x:v>173</x:v>
      </x:c>
      <x:c r="J7896" s="4" t="n">
        <x:v>0.266</x:v>
      </x:c>
      <x:c r="K7896" s="4">
        <x:f>I7896*J7896</x:f>
      </x:c>
      <x:c r="L7896" s="4" t="n">
        <x:v>246.222</x:v>
      </x:c>
      <x:c r="M7896" s="5">
        <x:f>J7896/2.348*100</x:f>
      </x:c>
      <x:c r="N7896" s="6">
        <x:f>M7896*L7896/100</x:f>
      </x:c>
      <x:c r="O7896" s="6">
        <x:f>H7896-N7896</x:f>
      </x:c>
    </x:row>
    <x:row r="7897" spans="1:25">
      <x:c r="A7897" s="0" t="s">
        <x:v>54</x:v>
      </x:c>
      <x:c r="B7897" s="0" t="n">
        <x:v>3927</x:v>
      </x:c>
      <x:c r="C7897" s="0" t="s">
        <x:v>21</x:v>
      </x:c>
      <x:c r="D7897" s="0" t="s">
        <x:v>22</x:v>
      </x:c>
      <x:c r="E7897" s="0" t="s">
        <x:v>35</x:v>
      </x:c>
      <x:c r="F7897" s="0" t="s">
        <x:v>20</x:v>
      </x:c>
      <x:c r="G7897" s="0" t="n">
        <x:v>173</x:v>
      </x:c>
      <x:c r="H7897" s="4" t="n">
        <x:v>50.4</x:v>
      </x:c>
      <x:c r="I7897" s="4" t="n">
        <x:v>173</x:v>
      </x:c>
      <x:c r="J7897" s="4" t="n">
        <x:v>0.291</x:v>
      </x:c>
      <x:c r="K7897" s="4">
        <x:f>I7897*J7897</x:f>
      </x:c>
      <x:c r="L7897" s="4" t="n">
        <x:v>246.222</x:v>
      </x:c>
      <x:c r="M7897" s="5">
        <x:f>J7897/2.348*100</x:f>
      </x:c>
      <x:c r="N7897" s="6">
        <x:f>M7897*L7897/100</x:f>
      </x:c>
      <x:c r="O7897" s="6">
        <x:f>H7897-N7897</x:f>
      </x:c>
    </x:row>
    <x:row r="7898" spans="1:25">
      <x:c r="A7898" s="0" t="s">
        <x:v>54</x:v>
      </x:c>
      <x:c r="B7898" s="0" t="n">
        <x:v>3927</x:v>
      </x:c>
      <x:c r="C7898" s="0" t="s">
        <x:v>21</x:v>
      </x:c>
      <x:c r="D7898" s="0" t="s">
        <x:v>22</x:v>
      </x:c>
      <x:c r="E7898" s="0" t="s">
        <x:v>35</x:v>
      </x:c>
      <x:c r="F7898" s="0" t="s">
        <x:v>20</x:v>
      </x:c>
      <x:c r="G7898" s="0" t="n">
        <x:v>173</x:v>
      </x:c>
      <x:c r="H7898" s="4" t="n">
        <x:v>50.4</x:v>
      </x:c>
      <x:c r="I7898" s="4" t="n">
        <x:v>173</x:v>
      </x:c>
      <x:c r="J7898" s="4" t="n">
        <x:v>0.291</x:v>
      </x:c>
      <x:c r="K7898" s="4">
        <x:f>I7898*J7898</x:f>
      </x:c>
      <x:c r="L7898" s="4" t="n">
        <x:v>246.222</x:v>
      </x:c>
      <x:c r="M7898" s="5">
        <x:f>J7898/2.348*100</x:f>
      </x:c>
      <x:c r="N7898" s="6">
        <x:f>M7898*L7898/100</x:f>
      </x:c>
      <x:c r="O7898" s="6">
        <x:f>H7898-N7898</x:f>
      </x:c>
    </x:row>
    <x:row r="7899" spans="1:25">
      <x:c r="A7899" s="0" t="s">
        <x:v>54</x:v>
      </x:c>
      <x:c r="B7899" s="0" t="n">
        <x:v>3927</x:v>
      </x:c>
      <x:c r="C7899" s="0" t="s">
        <x:v>21</x:v>
      </x:c>
      <x:c r="D7899" s="0" t="s">
        <x:v>33</x:v>
      </x:c>
      <x:c r="E7899" s="0" t="s">
        <x:v>34</x:v>
      </x:c>
      <x:c r="F7899" s="0" t="s">
        <x:v>26</x:v>
      </x:c>
      <x:c r="G7899" s="0" t="n">
        <x:v>173</x:v>
      </x:c>
      <x:c r="H7899" s="4" t="n">
        <x:v>13.501</x:v>
      </x:c>
      <x:c r="I7899" s="4" t="n">
        <x:v>173</x:v>
      </x:c>
      <x:c r="J7899" s="4" t="n">
        <x:v>0.078</x:v>
      </x:c>
      <x:c r="K7899" s="4">
        <x:f>I7899*J7899</x:f>
      </x:c>
      <x:c r="L7899" s="4" t="n">
        <x:v>246.222</x:v>
      </x:c>
      <x:c r="M7899" s="5">
        <x:f>J7899/2.348*100</x:f>
      </x:c>
      <x:c r="N7899" s="6">
        <x:f>M7899*L7899/100</x:f>
      </x:c>
      <x:c r="O7899" s="6">
        <x:f>H7899-N7899</x:f>
      </x:c>
    </x:row>
    <x:row r="7900" spans="1:25">
      <x:c r="A7900" s="0" t="s">
        <x:v>54</x:v>
      </x:c>
      <x:c r="B7900" s="0" t="n">
        <x:v>3927</x:v>
      </x:c>
      <x:c r="C7900" s="0" t="s">
        <x:v>21</x:v>
      </x:c>
      <x:c r="D7900" s="0" t="s">
        <x:v>36</x:v>
      </x:c>
      <x:c r="E7900" s="0" t="s">
        <x:v>37</x:v>
      </x:c>
      <x:c r="F7900" s="0" t="s">
        <x:v>26</x:v>
      </x:c>
      <x:c r="G7900" s="0" t="n">
        <x:v>173</x:v>
      </x:c>
      <x:c r="H7900" s="4" t="n">
        <x:v>72.661</x:v>
      </x:c>
      <x:c r="I7900" s="4" t="n">
        <x:v>173</x:v>
      </x:c>
      <x:c r="J7900" s="4" t="n">
        <x:v>0.42</x:v>
      </x:c>
      <x:c r="K7900" s="4">
        <x:f>I7900*J7900</x:f>
      </x:c>
      <x:c r="L7900" s="4" t="n">
        <x:v>246.222</x:v>
      </x:c>
      <x:c r="M7900" s="5">
        <x:f>J7900/2.348*100</x:f>
      </x:c>
      <x:c r="N7900" s="6">
        <x:f>M7900*L7900/100</x:f>
      </x:c>
      <x:c r="O7900" s="6">
        <x:f>H7900-N7900</x:f>
      </x:c>
    </x:row>
    <x:row r="7901" spans="1:25">
      <x:c r="A7901" s="0" t="s">
        <x:v>54</x:v>
      </x:c>
      <x:c r="B7901" s="0" t="n">
        <x:v>3927</x:v>
      </x:c>
      <x:c r="C7901" s="0" t="s">
        <x:v>21</x:v>
      </x:c>
      <x:c r="D7901" s="0" t="s">
        <x:v>36</x:v>
      </x:c>
      <x:c r="E7901" s="0" t="s">
        <x:v>38</x:v>
      </x:c>
      <x:c r="F7901" s="0" t="s">
        <x:v>26</x:v>
      </x:c>
      <x:c r="G7901" s="0" t="n">
        <x:v>173</x:v>
      </x:c>
      <x:c r="H7901" s="4" t="n">
        <x:v>72.66</x:v>
      </x:c>
      <x:c r="I7901" s="4" t="n">
        <x:v>173</x:v>
      </x:c>
      <x:c r="J7901" s="4" t="n">
        <x:v>0.42</x:v>
      </x:c>
      <x:c r="K7901" s="4">
        <x:f>I7901*J7901</x:f>
      </x:c>
      <x:c r="L7901" s="4" t="n">
        <x:v>246.222</x:v>
      </x:c>
      <x:c r="M7901" s="5">
        <x:f>J7901/2.348*100</x:f>
      </x:c>
      <x:c r="N7901" s="6">
        <x:f>M7901*L7901/100</x:f>
      </x:c>
      <x:c r="O7901" s="6">
        <x:f>H7901-N7901</x:f>
      </x:c>
    </x:row>
    <x:row r="7902" spans="1:25">
      <x:c r="A7902" s="0" t="s">
        <x:v>104</x:v>
      </x:c>
      <x:c r="B7902" s="0" t="n">
        <x:v>3932</x:v>
      </x:c>
      <x:c r="C7902" s="0" t="s">
        <x:v>21</x:v>
      </x:c>
      <x:c r="D7902" s="0" t="s">
        <x:v>22</x:v>
      </x:c>
      <x:c r="E7902" s="0" t="s">
        <x:v>23</x:v>
      </x:c>
      <x:c r="F7902" s="0" t="s">
        <x:v>20</x:v>
      </x:c>
      <x:c r="G7902" s="0" t="n">
        <x:v>140</x:v>
      </x:c>
      <x:c r="H7902" s="4" t="n">
        <x:v>47.74</x:v>
      </x:c>
      <x:c r="I7902" s="4" t="n">
        <x:v>140</x:v>
      </x:c>
      <x:c r="J7902" s="4" t="n">
        <x:v>0.341</x:v>
      </x:c>
      <x:c r="K7902" s="4">
        <x:f>I7902*J7902</x:f>
      </x:c>
      <x:c r="L7902" s="4" t="n">
        <x:v>323.3</x:v>
      </x:c>
      <x:c r="M7902" s="5">
        <x:f>J7902/2.431*100</x:f>
      </x:c>
      <x:c r="N7902" s="6">
        <x:f>M7902*L7902/100</x:f>
      </x:c>
      <x:c r="O7902" s="6">
        <x:f>H7902-N7902</x:f>
      </x:c>
    </x:row>
    <x:row r="7903" spans="1:25">
      <x:c r="A7903" s="0" t="s">
        <x:v>104</x:v>
      </x:c>
      <x:c r="B7903" s="0" t="n">
        <x:v>3932</x:v>
      </x:c>
      <x:c r="C7903" s="0" t="s">
        <x:v>21</x:v>
      </x:c>
      <x:c r="D7903" s="0" t="s">
        <x:v>22</x:v>
      </x:c>
      <x:c r="E7903" s="0" t="s">
        <x:v>23</x:v>
      </x:c>
      <x:c r="F7903" s="0" t="s">
        <x:v>20</x:v>
      </x:c>
      <x:c r="G7903" s="0" t="n">
        <x:v>140</x:v>
      </x:c>
      <x:c r="H7903" s="4" t="n">
        <x:v>43.384</x:v>
      </x:c>
      <x:c r="I7903" s="4" t="n">
        <x:v>140</x:v>
      </x:c>
      <x:c r="J7903" s="4" t="n">
        <x:v>0.31</x:v>
      </x:c>
      <x:c r="K7903" s="4">
        <x:f>I7903*J7903</x:f>
      </x:c>
      <x:c r="L7903" s="4" t="n">
        <x:v>323.3</x:v>
      </x:c>
      <x:c r="M7903" s="5">
        <x:f>J7903/2.431*100</x:f>
      </x:c>
      <x:c r="N7903" s="6">
        <x:f>M7903*L7903/100</x:f>
      </x:c>
      <x:c r="O7903" s="6">
        <x:f>H7903-N7903</x:f>
      </x:c>
    </x:row>
    <x:row r="7904" spans="1:25">
      <x:c r="A7904" s="0" t="s">
        <x:v>104</x:v>
      </x:c>
      <x:c r="B7904" s="0" t="n">
        <x:v>3932</x:v>
      </x:c>
      <x:c r="C7904" s="0" t="s">
        <x:v>21</x:v>
      </x:c>
      <x:c r="D7904" s="0" t="s">
        <x:v>28</x:v>
      </x:c>
      <x:c r="E7904" s="0" t="s">
        <x:v>19</x:v>
      </x:c>
      <x:c r="F7904" s="0" t="s">
        <x:v>26</x:v>
      </x:c>
      <x:c r="G7904" s="0" t="n">
        <x:v>140</x:v>
      </x:c>
      <x:c r="H7904" s="4" t="n">
        <x:v>36.409</x:v>
      </x:c>
      <x:c r="I7904" s="4" t="n">
        <x:v>140</x:v>
      </x:c>
      <x:c r="J7904" s="4" t="n">
        <x:v>0.26</x:v>
      </x:c>
      <x:c r="K7904" s="4">
        <x:f>I7904*J7904</x:f>
      </x:c>
      <x:c r="L7904" s="4" t="n">
        <x:v>323.3</x:v>
      </x:c>
      <x:c r="M7904" s="5">
        <x:f>J7904/2.431*100</x:f>
      </x:c>
      <x:c r="N7904" s="6">
        <x:f>M7904*L7904/100</x:f>
      </x:c>
      <x:c r="O7904" s="6">
        <x:f>H7904-N7904</x:f>
      </x:c>
    </x:row>
    <x:row r="7905" spans="1:25">
      <x:c r="A7905" s="0" t="s">
        <x:v>104</x:v>
      </x:c>
      <x:c r="B7905" s="0" t="n">
        <x:v>3932</x:v>
      </x:c>
      <x:c r="C7905" s="0" t="s">
        <x:v>21</x:v>
      </x:c>
      <x:c r="D7905" s="0" t="s">
        <x:v>28</x:v>
      </x:c>
      <x:c r="E7905" s="0" t="s">
        <x:v>23</x:v>
      </x:c>
      <x:c r="F7905" s="0" t="s">
        <x:v>26</x:v>
      </x:c>
      <x:c r="G7905" s="0" t="n">
        <x:v>140</x:v>
      </x:c>
      <x:c r="H7905" s="4" t="n">
        <x:v>212.799</x:v>
      </x:c>
      <x:c r="I7905" s="4" t="n">
        <x:v>140</x:v>
      </x:c>
      <x:c r="J7905" s="4" t="n">
        <x:v>1.52</x:v>
      </x:c>
      <x:c r="K7905" s="4">
        <x:f>I7905*J7905</x:f>
      </x:c>
      <x:c r="L7905" s="4" t="n">
        <x:v>323.3</x:v>
      </x:c>
      <x:c r="M7905" s="5">
        <x:f>J7905/2.431*100</x:f>
      </x:c>
      <x:c r="N7905" s="6">
        <x:f>M7905*L7905/100</x:f>
      </x:c>
      <x:c r="O7905" s="6">
        <x:f>H7905-N7905</x:f>
      </x:c>
    </x:row>
    <x:row r="7906" spans="1:25">
      <x:c r="A7906" s="0" t="s">
        <x:v>166</x:v>
      </x:c>
      <x:c r="B7906" s="0" t="n">
        <x:v>3939</x:v>
      </x:c>
      <x:c r="C7906" s="0" t="s">
        <x:v>21</x:v>
      </x:c>
      <x:c r="D7906" s="0" t="s">
        <x:v>22</x:v>
      </x:c>
      <x:c r="E7906" s="0" t="s">
        <x:v>23</x:v>
      </x:c>
      <x:c r="F7906" s="0" t="s">
        <x:v>20</x:v>
      </x:c>
      <x:c r="G7906" s="0" t="n">
        <x:v>46</x:v>
      </x:c>
      <x:c r="H7906" s="4" t="n">
        <x:v>1.08</x:v>
      </x:c>
      <x:c r="I7906" s="4" t="n">
        <x:v>46</x:v>
      </x:c>
      <x:c r="J7906" s="4" t="n">
        <x:v>0.023</x:v>
      </x:c>
      <x:c r="K7906" s="4">
        <x:f>I7906*J7906</x:f>
      </x:c>
      <x:c r="L7906" s="4" t="n">
        <x:v>127.224</x:v>
      </x:c>
      <x:c r="M7906" s="5">
        <x:f>J7906/1.929*100</x:f>
      </x:c>
      <x:c r="N7906" s="6">
        <x:f>M7906*L7906/100</x:f>
      </x:c>
      <x:c r="O7906" s="6">
        <x:f>H7906-N7906</x:f>
      </x:c>
    </x:row>
    <x:row r="7907" spans="1:25">
      <x:c r="A7907" s="0" t="s">
        <x:v>166</x:v>
      </x:c>
      <x:c r="B7907" s="0" t="n">
        <x:v>3939</x:v>
      </x:c>
      <x:c r="C7907" s="0" t="s">
        <x:v>21</x:v>
      </x:c>
      <x:c r="D7907" s="0" t="s">
        <x:v>22</x:v>
      </x:c>
      <x:c r="E7907" s="0" t="s">
        <x:v>23</x:v>
      </x:c>
      <x:c r="F7907" s="0" t="s">
        <x:v>20</x:v>
      </x:c>
      <x:c r="G7907" s="0" t="n">
        <x:v>46</x:v>
      </x:c>
      <x:c r="H7907" s="4" t="n">
        <x:v>1.08</x:v>
      </x:c>
      <x:c r="I7907" s="4" t="n">
        <x:v>46</x:v>
      </x:c>
      <x:c r="J7907" s="4" t="n">
        <x:v>0.023</x:v>
      </x:c>
      <x:c r="K7907" s="4">
        <x:f>I7907*J7907</x:f>
      </x:c>
      <x:c r="L7907" s="4" t="n">
        <x:v>127.224</x:v>
      </x:c>
      <x:c r="M7907" s="5">
        <x:f>J7907/1.929*100</x:f>
      </x:c>
      <x:c r="N7907" s="6">
        <x:f>M7907*L7907/100</x:f>
      </x:c>
      <x:c r="O7907" s="6">
        <x:f>H7907-N7907</x:f>
      </x:c>
    </x:row>
    <x:row r="7908" spans="1:25">
      <x:c r="A7908" s="0" t="s">
        <x:v>166</x:v>
      </x:c>
      <x:c r="B7908" s="0" t="n">
        <x:v>3939</x:v>
      </x:c>
      <x:c r="C7908" s="0" t="s">
        <x:v>21</x:v>
      </x:c>
      <x:c r="D7908" s="0" t="s">
        <x:v>28</x:v>
      </x:c>
      <x:c r="E7908" s="0" t="s">
        <x:v>23</x:v>
      </x:c>
      <x:c r="F7908" s="0" t="s">
        <x:v>20</x:v>
      </x:c>
      <x:c r="G7908" s="0" t="n">
        <x:v>46</x:v>
      </x:c>
      <x:c r="H7908" s="4" t="n">
        <x:v>1.38</x:v>
      </x:c>
      <x:c r="I7908" s="4" t="n">
        <x:v>46</x:v>
      </x:c>
      <x:c r="J7908" s="4" t="n">
        <x:v>0.03</x:v>
      </x:c>
      <x:c r="K7908" s="4">
        <x:f>I7908*J7908</x:f>
      </x:c>
      <x:c r="L7908" s="4" t="n">
        <x:v>127.224</x:v>
      </x:c>
      <x:c r="M7908" s="5">
        <x:f>J7908/1.929*100</x:f>
      </x:c>
      <x:c r="N7908" s="6">
        <x:f>M7908*L7908/100</x:f>
      </x:c>
      <x:c r="O7908" s="6">
        <x:f>H7908-N7908</x:f>
      </x:c>
    </x:row>
    <x:row r="7909" spans="1:25">
      <x:c r="A7909" s="0" t="s">
        <x:v>166</x:v>
      </x:c>
      <x:c r="B7909" s="0" t="n">
        <x:v>3939</x:v>
      </x:c>
      <x:c r="C7909" s="0" t="s">
        <x:v>21</x:v>
      </x:c>
      <x:c r="D7909" s="0" t="s">
        <x:v>28</x:v>
      </x:c>
      <x:c r="E7909" s="0" t="s">
        <x:v>23</x:v>
      </x:c>
      <x:c r="F7909" s="0" t="s">
        <x:v>20</x:v>
      </x:c>
      <x:c r="G7909" s="0" t="n">
        <x:v>46</x:v>
      </x:c>
      <x:c r="H7909" s="4" t="n">
        <x:v>1.38</x:v>
      </x:c>
      <x:c r="I7909" s="4" t="n">
        <x:v>46</x:v>
      </x:c>
      <x:c r="J7909" s="4" t="n">
        <x:v>0.03</x:v>
      </x:c>
      <x:c r="K7909" s="4">
        <x:f>I7909*J7909</x:f>
      </x:c>
      <x:c r="L7909" s="4" t="n">
        <x:v>127.224</x:v>
      </x:c>
      <x:c r="M7909" s="5">
        <x:f>J7909/1.929*100</x:f>
      </x:c>
      <x:c r="N7909" s="6">
        <x:f>M7909*L7909/100</x:f>
      </x:c>
      <x:c r="O7909" s="6">
        <x:f>H7909-N7909</x:f>
      </x:c>
    </x:row>
    <x:row r="7910" spans="1:25">
      <x:c r="A7910" s="0" t="s">
        <x:v>166</x:v>
      </x:c>
      <x:c r="B7910" s="0" t="n">
        <x:v>3939</x:v>
      </x:c>
      <x:c r="C7910" s="0" t="s">
        <x:v>17</x:v>
      </x:c>
      <x:c r="D7910" s="0" t="s">
        <x:v>18</x:v>
      </x:c>
      <x:c r="E7910" s="0" t="s">
        <x:v>167</x:v>
      </x:c>
      <x:c r="F7910" s="0" t="s">
        <x:v>20</x:v>
      </x:c>
      <x:c r="G7910" s="0" t="n">
        <x:v>46</x:v>
      </x:c>
      <x:c r="H7910" s="4" t="n">
        <x:v>29.849</x:v>
      </x:c>
      <x:c r="I7910" s="4" t="n">
        <x:v>46</x:v>
      </x:c>
      <x:c r="J7910" s="4" t="n">
        <x:v>0.649</x:v>
      </x:c>
      <x:c r="K7910" s="4">
        <x:f>I7910*J7910</x:f>
      </x:c>
      <x:c r="L7910" s="4" t="n">
        <x:v>127.224</x:v>
      </x:c>
      <x:c r="M7910" s="5">
        <x:f>J7910/1.929*100</x:f>
      </x:c>
      <x:c r="N7910" s="6">
        <x:f>M7910*L7910/100</x:f>
      </x:c>
      <x:c r="O7910" s="6">
        <x:f>H7910-N7910</x:f>
      </x:c>
    </x:row>
    <x:row r="7911" spans="1:25">
      <x:c r="A7911" s="0" t="s">
        <x:v>166</x:v>
      </x:c>
      <x:c r="B7911" s="0" t="n">
        <x:v>3939</x:v>
      </x:c>
      <x:c r="C7911" s="0" t="s">
        <x:v>21</x:v>
      </x:c>
      <x:c r="D7911" s="0" t="s">
        <x:v>22</x:v>
      </x:c>
      <x:c r="E7911" s="0" t="s">
        <x:v>23</x:v>
      </x:c>
      <x:c r="F7911" s="0" t="s">
        <x:v>20</x:v>
      </x:c>
      <x:c r="G7911" s="0" t="n">
        <x:v>46</x:v>
      </x:c>
      <x:c r="H7911" s="4" t="n">
        <x:v>2.304</x:v>
      </x:c>
      <x:c r="I7911" s="4" t="n">
        <x:v>46</x:v>
      </x:c>
      <x:c r="J7911" s="4" t="n">
        <x:v>0.05</x:v>
      </x:c>
      <x:c r="K7911" s="4">
        <x:f>I7911*J7911</x:f>
      </x:c>
      <x:c r="L7911" s="4" t="n">
        <x:v>127.224</x:v>
      </x:c>
      <x:c r="M7911" s="5">
        <x:f>J7911/1.929*100</x:f>
      </x:c>
      <x:c r="N7911" s="6">
        <x:f>M7911*L7911/100</x:f>
      </x:c>
      <x:c r="O7911" s="6">
        <x:f>H7911-N7911</x:f>
      </x:c>
    </x:row>
    <x:row r="7912" spans="1:25">
      <x:c r="A7912" s="0" t="s">
        <x:v>166</x:v>
      </x:c>
      <x:c r="B7912" s="0" t="n">
        <x:v>3939</x:v>
      </x:c>
      <x:c r="C7912" s="0" t="s">
        <x:v>21</x:v>
      </x:c>
      <x:c r="D7912" s="0" t="s">
        <x:v>28</x:v>
      </x:c>
      <x:c r="E7912" s="0" t="s">
        <x:v>23</x:v>
      </x:c>
      <x:c r="F7912" s="0" t="s">
        <x:v>20</x:v>
      </x:c>
      <x:c r="G7912" s="0" t="n">
        <x:v>46</x:v>
      </x:c>
      <x:c r="H7912" s="4" t="n">
        <x:v>2.944</x:v>
      </x:c>
      <x:c r="I7912" s="4" t="n">
        <x:v>46</x:v>
      </x:c>
      <x:c r="J7912" s="4" t="n">
        <x:v>0.064</x:v>
      </x:c>
      <x:c r="K7912" s="4">
        <x:f>I7912*J7912</x:f>
      </x:c>
      <x:c r="L7912" s="4" t="n">
        <x:v>127.224</x:v>
      </x:c>
      <x:c r="M7912" s="5">
        <x:f>J7912/1.929*100</x:f>
      </x:c>
      <x:c r="N7912" s="6">
        <x:f>M7912*L7912/100</x:f>
      </x:c>
      <x:c r="O7912" s="6">
        <x:f>H7912-N7912</x:f>
      </x:c>
    </x:row>
    <x:row r="7913" spans="1:25">
      <x:c r="A7913" s="0" t="s">
        <x:v>166</x:v>
      </x:c>
      <x:c r="B7913" s="0" t="n">
        <x:v>3939</x:v>
      </x:c>
      <x:c r="C7913" s="0" t="s">
        <x:v>21</x:v>
      </x:c>
      <x:c r="D7913" s="0" t="s">
        <x:v>28</x:v>
      </x:c>
      <x:c r="E7913" s="0" t="s">
        <x:v>23</x:v>
      </x:c>
      <x:c r="F7913" s="0" t="s">
        <x:v>26</x:v>
      </x:c>
      <x:c r="G7913" s="0" t="n">
        <x:v>46</x:v>
      </x:c>
      <x:c r="H7913" s="4" t="n">
        <x:v>48.76</x:v>
      </x:c>
      <x:c r="I7913" s="4" t="n">
        <x:v>46</x:v>
      </x:c>
      <x:c r="J7913" s="4" t="n">
        <x:v>1.06</x:v>
      </x:c>
      <x:c r="K7913" s="4">
        <x:f>I7913*J7913</x:f>
      </x:c>
      <x:c r="L7913" s="4" t="n">
        <x:v>127.224</x:v>
      </x:c>
      <x:c r="M7913" s="5">
        <x:f>J7913/1.929*100</x:f>
      </x:c>
      <x:c r="N7913" s="6">
        <x:f>M7913*L7913/100</x:f>
      </x:c>
      <x:c r="O7913" s="6">
        <x:f>H7913-N7913</x:f>
      </x:c>
    </x:row>
    <x:row r="7914" spans="1:25">
      <x:c r="A7914" s="0" t="s">
        <x:v>105</x:v>
      </x:c>
      <x:c r="B7914" s="0" t="n">
        <x:v>3940</x:v>
      </x:c>
      <x:c r="C7914" s="0" t="s">
        <x:v>21</x:v>
      </x:c>
      <x:c r="D7914" s="0" t="s">
        <x:v>22</x:v>
      </x:c>
      <x:c r="E7914" s="0" t="s">
        <x:v>74</x:v>
      </x:c>
      <x:c r="F7914" s="0" t="s">
        <x:v>20</x:v>
      </x:c>
      <x:c r="G7914" s="0" t="n">
        <x:v>173</x:v>
      </x:c>
      <x:c r="H7914" s="4" t="n">
        <x:v>50.4</x:v>
      </x:c>
      <x:c r="I7914" s="4" t="n">
        <x:v>148</x:v>
      </x:c>
      <x:c r="J7914" s="4" t="n">
        <x:v>0.291</x:v>
      </x:c>
      <x:c r="K7914" s="4">
        <x:f>I7914*J7914</x:f>
      </x:c>
      <x:c r="L7914" s="4" t="n">
        <x:v>211.543</x:v>
      </x:c>
      <x:c r="M7914" s="5">
        <x:f>J7914/1.766*100</x:f>
      </x:c>
      <x:c r="N7914" s="6">
        <x:f>M7914*L7914/100</x:f>
      </x:c>
      <x:c r="O7914" s="6">
        <x:f>H7914-N7914</x:f>
      </x:c>
    </x:row>
    <x:row r="7915" spans="1:25">
      <x:c r="A7915" s="0" t="s">
        <x:v>105</x:v>
      </x:c>
      <x:c r="B7915" s="0" t="n">
        <x:v>3940</x:v>
      </x:c>
      <x:c r="C7915" s="0" t="s">
        <x:v>21</x:v>
      </x:c>
      <x:c r="D7915" s="0" t="s">
        <x:v>22</x:v>
      </x:c>
      <x:c r="E7915" s="0" t="s">
        <x:v>74</x:v>
      </x:c>
      <x:c r="F7915" s="0" t="s">
        <x:v>20</x:v>
      </x:c>
      <x:c r="G7915" s="0" t="n">
        <x:v>173</x:v>
      </x:c>
      <x:c r="H7915" s="4" t="n">
        <x:v>50.4</x:v>
      </x:c>
      <x:c r="I7915" s="4" t="n">
        <x:v>148</x:v>
      </x:c>
      <x:c r="J7915" s="4" t="n">
        <x:v>0.291</x:v>
      </x:c>
      <x:c r="K7915" s="4">
        <x:f>I7915*J7915</x:f>
      </x:c>
      <x:c r="L7915" s="4" t="n">
        <x:v>211.543</x:v>
      </x:c>
      <x:c r="M7915" s="5">
        <x:f>J7915/1.766*100</x:f>
      </x:c>
      <x:c r="N7915" s="6">
        <x:f>M7915*L7915/100</x:f>
      </x:c>
      <x:c r="O7915" s="6">
        <x:f>H7915-N7915</x:f>
      </x:c>
    </x:row>
    <x:row r="7916" spans="1:25">
      <x:c r="A7916" s="0" t="s">
        <x:v>105</x:v>
      </x:c>
      <x:c r="B7916" s="0" t="n">
        <x:v>3940</x:v>
      </x:c>
      <x:c r="C7916" s="0" t="s">
        <x:v>21</x:v>
      </x:c>
      <x:c r="D7916" s="0" t="s">
        <x:v>33</x:v>
      </x:c>
      <x:c r="E7916" s="0" t="s">
        <x:v>73</x:v>
      </x:c>
      <x:c r="F7916" s="0" t="s">
        <x:v>20</x:v>
      </x:c>
      <x:c r="G7916" s="0" t="n">
        <x:v>173</x:v>
      </x:c>
      <x:c r="H7916" s="4" t="n">
        <x:v>46.018</x:v>
      </x:c>
      <x:c r="I7916" s="4" t="n">
        <x:v>148</x:v>
      </x:c>
      <x:c r="J7916" s="4" t="n">
        <x:v>0.266</x:v>
      </x:c>
      <x:c r="K7916" s="4">
        <x:f>I7916*J7916</x:f>
      </x:c>
      <x:c r="L7916" s="4" t="n">
        <x:v>211.543</x:v>
      </x:c>
      <x:c r="M7916" s="5">
        <x:f>J7916/1.766*100</x:f>
      </x:c>
      <x:c r="N7916" s="6">
        <x:f>M7916*L7916/100</x:f>
      </x:c>
      <x:c r="O7916" s="6">
        <x:f>H7916-N7916</x:f>
      </x:c>
    </x:row>
    <x:row r="7917" spans="1:25">
      <x:c r="A7917" s="0" t="s">
        <x:v>105</x:v>
      </x:c>
      <x:c r="B7917" s="0" t="n">
        <x:v>3940</x:v>
      </x:c>
      <x:c r="C7917" s="0" t="s">
        <x:v>21</x:v>
      </x:c>
      <x:c r="D7917" s="0" t="s">
        <x:v>33</x:v>
      </x:c>
      <x:c r="E7917" s="0" t="s">
        <x:v>73</x:v>
      </x:c>
      <x:c r="F7917" s="0" t="s">
        <x:v>26</x:v>
      </x:c>
      <x:c r="G7917" s="0" t="n">
        <x:v>173</x:v>
      </x:c>
      <x:c r="H7917" s="4" t="n">
        <x:v>12.384</x:v>
      </x:c>
      <x:c r="I7917" s="4" t="n">
        <x:v>148</x:v>
      </x:c>
      <x:c r="J7917" s="4" t="n">
        <x:v>0.078</x:v>
      </x:c>
      <x:c r="K7917" s="4">
        <x:f>I7917*J7917</x:f>
      </x:c>
      <x:c r="L7917" s="4" t="n">
        <x:v>211.543</x:v>
      </x:c>
      <x:c r="M7917" s="5">
        <x:f>J7917/1.766*100</x:f>
      </x:c>
      <x:c r="N7917" s="6">
        <x:f>M7917*L7917/100</x:f>
      </x:c>
      <x:c r="O7917" s="6">
        <x:f>H7917-N7917</x:f>
      </x:c>
    </x:row>
    <x:row r="7918" spans="1:25">
      <x:c r="A7918" s="0" t="s">
        <x:v>105</x:v>
      </x:c>
      <x:c r="B7918" s="0" t="n">
        <x:v>3940</x:v>
      </x:c>
      <x:c r="C7918" s="0" t="s">
        <x:v>21</x:v>
      </x:c>
      <x:c r="D7918" s="0" t="s">
        <x:v>36</x:v>
      </x:c>
      <x:c r="E7918" s="0" t="s">
        <x:v>75</x:v>
      </x:c>
      <x:c r="F7918" s="0" t="s">
        <x:v>26</x:v>
      </x:c>
      <x:c r="G7918" s="0" t="n">
        <x:v>173</x:v>
      </x:c>
      <x:c r="H7918" s="4" t="n">
        <x:v>65.406</x:v>
      </x:c>
      <x:c r="I7918" s="4" t="n">
        <x:v>148</x:v>
      </x:c>
      <x:c r="J7918" s="4" t="n">
        <x:v>0.42</x:v>
      </x:c>
      <x:c r="K7918" s="4">
        <x:f>I7918*J7918</x:f>
      </x:c>
      <x:c r="L7918" s="4" t="n">
        <x:v>211.543</x:v>
      </x:c>
      <x:c r="M7918" s="5">
        <x:f>J7918/1.766*100</x:f>
      </x:c>
      <x:c r="N7918" s="6">
        <x:f>M7918*L7918/100</x:f>
      </x:c>
      <x:c r="O7918" s="6">
        <x:f>H7918-N7918</x:f>
      </x:c>
    </x:row>
    <x:row r="7919" spans="1:25">
      <x:c r="A7919" s="0" t="s">
        <x:v>105</x:v>
      </x:c>
      <x:c r="B7919" s="0" t="n">
        <x:v>3940</x:v>
      </x:c>
      <x:c r="C7919" s="0" t="s">
        <x:v>21</x:v>
      </x:c>
      <x:c r="D7919" s="0" t="s">
        <x:v>36</x:v>
      </x:c>
      <x:c r="E7919" s="0" t="s">
        <x:v>76</x:v>
      </x:c>
      <x:c r="F7919" s="0" t="s">
        <x:v>26</x:v>
      </x:c>
      <x:c r="G7919" s="0" t="n">
        <x:v>173</x:v>
      </x:c>
      <x:c r="H7919" s="4" t="n">
        <x:v>67.891</x:v>
      </x:c>
      <x:c r="I7919" s="4" t="n">
        <x:v>148</x:v>
      </x:c>
      <x:c r="J7919" s="4" t="n">
        <x:v>0.42</x:v>
      </x:c>
      <x:c r="K7919" s="4">
        <x:f>I7919*J7919</x:f>
      </x:c>
      <x:c r="L7919" s="4" t="n">
        <x:v>211.543</x:v>
      </x:c>
      <x:c r="M7919" s="5">
        <x:f>J7919/1.766*100</x:f>
      </x:c>
      <x:c r="N7919" s="6">
        <x:f>M7919*L7919/100</x:f>
      </x:c>
      <x:c r="O7919" s="6">
        <x:f>H7919-N7919</x:f>
      </x:c>
    </x:row>
    <x:row r="7920" spans="1:25">
      <x:c r="A7920" s="0" t="s">
        <x:v>98</x:v>
      </x:c>
      <x:c r="B7920" s="0" t="n">
        <x:v>3941</x:v>
      </x:c>
      <x:c r="C7920" s="0" t="s">
        <x:v>21</x:v>
      </x:c>
      <x:c r="D7920" s="0" t="s">
        <x:v>22</x:v>
      </x:c>
      <x:c r="E7920" s="0" t="s">
        <x:v>35</x:v>
      </x:c>
      <x:c r="F7920" s="0" t="s">
        <x:v>20</x:v>
      </x:c>
      <x:c r="G7920" s="0" t="n">
        <x:v>173</x:v>
      </x:c>
      <x:c r="H7920" s="4" t="n">
        <x:v>50.4</x:v>
      </x:c>
      <x:c r="I7920" s="4" t="n">
        <x:v>82</x:v>
      </x:c>
      <x:c r="J7920" s="4" t="n">
        <x:v>0.291</x:v>
      </x:c>
      <x:c r="K7920" s="4">
        <x:f>I7920*J7920</x:f>
      </x:c>
      <x:c r="L7920" s="4" t="n">
        <x:v>115.498</x:v>
      </x:c>
      <x:c r="M7920" s="5">
        <x:f>J7920/1.766*100</x:f>
      </x:c>
      <x:c r="N7920" s="6">
        <x:f>M7920*L7920/100</x:f>
      </x:c>
      <x:c r="O7920" s="6">
        <x:f>H7920-N7920</x:f>
      </x:c>
    </x:row>
    <x:row r="7921" spans="1:25">
      <x:c r="A7921" s="0" t="s">
        <x:v>98</x:v>
      </x:c>
      <x:c r="B7921" s="0" t="n">
        <x:v>3941</x:v>
      </x:c>
      <x:c r="C7921" s="0" t="s">
        <x:v>21</x:v>
      </x:c>
      <x:c r="D7921" s="0" t="s">
        <x:v>22</x:v>
      </x:c>
      <x:c r="E7921" s="0" t="s">
        <x:v>35</x:v>
      </x:c>
      <x:c r="F7921" s="0" t="s">
        <x:v>20</x:v>
      </x:c>
      <x:c r="G7921" s="0" t="n">
        <x:v>173</x:v>
      </x:c>
      <x:c r="H7921" s="4" t="n">
        <x:v>50.4</x:v>
      </x:c>
      <x:c r="I7921" s="4" t="n">
        <x:v>82</x:v>
      </x:c>
      <x:c r="J7921" s="4" t="n">
        <x:v>0.291</x:v>
      </x:c>
      <x:c r="K7921" s="4">
        <x:f>I7921*J7921</x:f>
      </x:c>
      <x:c r="L7921" s="4" t="n">
        <x:v>115.498</x:v>
      </x:c>
      <x:c r="M7921" s="5">
        <x:f>J7921/1.766*100</x:f>
      </x:c>
      <x:c r="N7921" s="6">
        <x:f>M7921*L7921/100</x:f>
      </x:c>
      <x:c r="O7921" s="6">
        <x:f>H7921-N7921</x:f>
      </x:c>
    </x:row>
    <x:row r="7922" spans="1:25">
      <x:c r="A7922" s="0" t="s">
        <x:v>98</x:v>
      </x:c>
      <x:c r="B7922" s="0" t="n">
        <x:v>3941</x:v>
      </x:c>
      <x:c r="C7922" s="0" t="s">
        <x:v>21</x:v>
      </x:c>
      <x:c r="D7922" s="0" t="s">
        <x:v>33</x:v>
      </x:c>
      <x:c r="E7922" s="0" t="s">
        <x:v>34</x:v>
      </x:c>
      <x:c r="F7922" s="0" t="s">
        <x:v>20</x:v>
      </x:c>
      <x:c r="G7922" s="0" t="n">
        <x:v>173</x:v>
      </x:c>
      <x:c r="H7922" s="4" t="n">
        <x:v>46.018</x:v>
      </x:c>
      <x:c r="I7922" s="4" t="n">
        <x:v>82</x:v>
      </x:c>
      <x:c r="J7922" s="4" t="n">
        <x:v>0.266</x:v>
      </x:c>
      <x:c r="K7922" s="4">
        <x:f>I7922*J7922</x:f>
      </x:c>
      <x:c r="L7922" s="4" t="n">
        <x:v>115.498</x:v>
      </x:c>
      <x:c r="M7922" s="5">
        <x:f>J7922/1.766*100</x:f>
      </x:c>
      <x:c r="N7922" s="6">
        <x:f>M7922*L7922/100</x:f>
      </x:c>
      <x:c r="O7922" s="6">
        <x:f>H7922-N7922</x:f>
      </x:c>
    </x:row>
    <x:row r="7923" spans="1:25">
      <x:c r="A7923" s="0" t="s">
        <x:v>98</x:v>
      </x:c>
      <x:c r="B7923" s="0" t="n">
        <x:v>3941</x:v>
      </x:c>
      <x:c r="C7923" s="0" t="s">
        <x:v>21</x:v>
      </x:c>
      <x:c r="D7923" s="0" t="s">
        <x:v>33</x:v>
      </x:c>
      <x:c r="E7923" s="0" t="s">
        <x:v>34</x:v>
      </x:c>
      <x:c r="F7923" s="0" t="s">
        <x:v>26</x:v>
      </x:c>
      <x:c r="G7923" s="0" t="n">
        <x:v>173</x:v>
      </x:c>
      <x:c r="H7923" s="4" t="n">
        <x:v>7.005</x:v>
      </x:c>
      <x:c r="I7923" s="4" t="n">
        <x:v>82</x:v>
      </x:c>
      <x:c r="J7923" s="4" t="n">
        <x:v>0.078</x:v>
      </x:c>
      <x:c r="K7923" s="4">
        <x:f>I7923*J7923</x:f>
      </x:c>
      <x:c r="L7923" s="4" t="n">
        <x:v>115.498</x:v>
      </x:c>
      <x:c r="M7923" s="5">
        <x:f>J7923/1.766*100</x:f>
      </x:c>
      <x:c r="N7923" s="6">
        <x:f>M7923*L7923/100</x:f>
      </x:c>
      <x:c r="O7923" s="6">
        <x:f>H7923-N7923</x:f>
      </x:c>
    </x:row>
    <x:row r="7924" spans="1:25">
      <x:c r="A7924" s="0" t="s">
        <x:v>98</x:v>
      </x:c>
      <x:c r="B7924" s="0" t="n">
        <x:v>3941</x:v>
      </x:c>
      <x:c r="C7924" s="0" t="s">
        <x:v>21</x:v>
      </x:c>
      <x:c r="D7924" s="0" t="s">
        <x:v>36</x:v>
      </x:c>
      <x:c r="E7924" s="0" t="s">
        <x:v>37</x:v>
      </x:c>
      <x:c r="F7924" s="0" t="s">
        <x:v>26</x:v>
      </x:c>
      <x:c r="G7924" s="0" t="n">
        <x:v>173</x:v>
      </x:c>
      <x:c r="H7924" s="4" t="n">
        <x:v>38.947</x:v>
      </x:c>
      <x:c r="I7924" s="4" t="n">
        <x:v>82</x:v>
      </x:c>
      <x:c r="J7924" s="4" t="n">
        <x:v>0.42</x:v>
      </x:c>
      <x:c r="K7924" s="4">
        <x:f>I7924*J7924</x:f>
      </x:c>
      <x:c r="L7924" s="4" t="n">
        <x:v>115.498</x:v>
      </x:c>
      <x:c r="M7924" s="5">
        <x:f>J7924/1.766*100</x:f>
      </x:c>
      <x:c r="N7924" s="6">
        <x:f>M7924*L7924/100</x:f>
      </x:c>
      <x:c r="O7924" s="6">
        <x:f>H7924-N7924</x:f>
      </x:c>
    </x:row>
    <x:row r="7925" spans="1:25">
      <x:c r="A7925" s="0" t="s">
        <x:v>98</x:v>
      </x:c>
      <x:c r="B7925" s="0" t="n">
        <x:v>3941</x:v>
      </x:c>
      <x:c r="C7925" s="0" t="s">
        <x:v>21</x:v>
      </x:c>
      <x:c r="D7925" s="0" t="s">
        <x:v>36</x:v>
      </x:c>
      <x:c r="E7925" s="0" t="s">
        <x:v>38</x:v>
      </x:c>
      <x:c r="F7925" s="0" t="s">
        <x:v>26</x:v>
      </x:c>
      <x:c r="G7925" s="0" t="n">
        <x:v>173</x:v>
      </x:c>
      <x:c r="H7925" s="4" t="n">
        <x:v>35.418</x:v>
      </x:c>
      <x:c r="I7925" s="4" t="n">
        <x:v>82</x:v>
      </x:c>
      <x:c r="J7925" s="4" t="n">
        <x:v>0.42</x:v>
      </x:c>
      <x:c r="K7925" s="4">
        <x:f>I7925*J7925</x:f>
      </x:c>
      <x:c r="L7925" s="4" t="n">
        <x:v>115.498</x:v>
      </x:c>
      <x:c r="M7925" s="5">
        <x:f>J7925/1.766*100</x:f>
      </x:c>
      <x:c r="N7925" s="6">
        <x:f>M7925*L7925/100</x:f>
      </x:c>
      <x:c r="O7925" s="6">
        <x:f>H7925-N7925</x:f>
      </x:c>
    </x:row>
    <x:row r="7926" spans="1:25">
      <x:c r="A7926" s="0" t="s">
        <x:v>96</x:v>
      </x:c>
      <x:c r="B7926" s="0" t="n">
        <x:v>3943</x:v>
      </x:c>
      <x:c r="C7926" s="0" t="s">
        <x:v>21</x:v>
      </x:c>
      <x:c r="D7926" s="0" t="s">
        <x:v>22</x:v>
      </x:c>
      <x:c r="E7926" s="0" t="s">
        <x:v>23</x:v>
      </x:c>
      <x:c r="F7926" s="0" t="s">
        <x:v>20</x:v>
      </x:c>
      <x:c r="G7926" s="0" t="n">
        <x:v>140</x:v>
      </x:c>
      <x:c r="H7926" s="4" t="n">
        <x:v>43.384</x:v>
      </x:c>
      <x:c r="I7926" s="4" t="n">
        <x:v>140</x:v>
      </x:c>
      <x:c r="J7926" s="4" t="n">
        <x:v>0.31</x:v>
      </x:c>
      <x:c r="K7926" s="4">
        <x:f>I7926*J7926</x:f>
      </x:c>
      <x:c r="L7926" s="4" t="n">
        <x:v>313.706</x:v>
      </x:c>
      <x:c r="M7926" s="5">
        <x:f>J7926/3.051*100</x:f>
      </x:c>
      <x:c r="N7926" s="6">
        <x:f>M7926*L7926/100</x:f>
      </x:c>
      <x:c r="O7926" s="6">
        <x:f>H7926-N7926</x:f>
      </x:c>
    </x:row>
    <x:row r="7927" spans="1:25">
      <x:c r="A7927" s="0" t="s">
        <x:v>96</x:v>
      </x:c>
      <x:c r="B7927" s="0" t="n">
        <x:v>3943</x:v>
      </x:c>
      <x:c r="C7927" s="0" t="s">
        <x:v>21</x:v>
      </x:c>
      <x:c r="D7927" s="0" t="s">
        <x:v>22</x:v>
      </x:c>
      <x:c r="E7927" s="0" t="s">
        <x:v>23</x:v>
      </x:c>
      <x:c r="F7927" s="0" t="s">
        <x:v>20</x:v>
      </x:c>
      <x:c r="G7927" s="0" t="n">
        <x:v>140</x:v>
      </x:c>
      <x:c r="H7927" s="4" t="n">
        <x:v>43.384</x:v>
      </x:c>
      <x:c r="I7927" s="4" t="n">
        <x:v>140</x:v>
      </x:c>
      <x:c r="J7927" s="4" t="n">
        <x:v>0.31</x:v>
      </x:c>
      <x:c r="K7927" s="4">
        <x:f>I7927*J7927</x:f>
      </x:c>
      <x:c r="L7927" s="4" t="n">
        <x:v>313.706</x:v>
      </x:c>
      <x:c r="M7927" s="5">
        <x:f>J7927/3.051*100</x:f>
      </x:c>
      <x:c r="N7927" s="6">
        <x:f>M7927*L7927/100</x:f>
      </x:c>
      <x:c r="O7927" s="6">
        <x:f>H7927-N7927</x:f>
      </x:c>
    </x:row>
    <x:row r="7928" spans="1:25">
      <x:c r="A7928" s="0" t="s">
        <x:v>96</x:v>
      </x:c>
      <x:c r="B7928" s="0" t="n">
        <x:v>3943</x:v>
      </x:c>
      <x:c r="C7928" s="0" t="s">
        <x:v>21</x:v>
      </x:c>
      <x:c r="D7928" s="0" t="s">
        <x:v>22</x:v>
      </x:c>
      <x:c r="E7928" s="0" t="s">
        <x:v>23</x:v>
      </x:c>
      <x:c r="F7928" s="0" t="s">
        <x:v>20</x:v>
      </x:c>
      <x:c r="G7928" s="0" t="n">
        <x:v>140</x:v>
      </x:c>
      <x:c r="H7928" s="4" t="n">
        <x:v>47.74</x:v>
      </x:c>
      <x:c r="I7928" s="4" t="n">
        <x:v>140</x:v>
      </x:c>
      <x:c r="J7928" s="4" t="n">
        <x:v>0.341</x:v>
      </x:c>
      <x:c r="K7928" s="4">
        <x:f>I7928*J7928</x:f>
      </x:c>
      <x:c r="L7928" s="4" t="n">
        <x:v>313.706</x:v>
      </x:c>
      <x:c r="M7928" s="5">
        <x:f>J7928/3.051*100</x:f>
      </x:c>
      <x:c r="N7928" s="6">
        <x:f>M7928*L7928/100</x:f>
      </x:c>
      <x:c r="O7928" s="6">
        <x:f>H7928-N7928</x:f>
      </x:c>
    </x:row>
    <x:row r="7929" spans="1:25">
      <x:c r="A7929" s="0" t="s">
        <x:v>96</x:v>
      </x:c>
      <x:c r="B7929" s="0" t="n">
        <x:v>3943</x:v>
      </x:c>
      <x:c r="C7929" s="0" t="s">
        <x:v>21</x:v>
      </x:c>
      <x:c r="D7929" s="0" t="s">
        <x:v>22</x:v>
      </x:c>
      <x:c r="E7929" s="0" t="s">
        <x:v>23</x:v>
      </x:c>
      <x:c r="F7929" s="0" t="s">
        <x:v>20</x:v>
      </x:c>
      <x:c r="G7929" s="0" t="n">
        <x:v>140</x:v>
      </x:c>
      <x:c r="H7929" s="4" t="n">
        <x:v>43.384</x:v>
      </x:c>
      <x:c r="I7929" s="4" t="n">
        <x:v>140</x:v>
      </x:c>
      <x:c r="J7929" s="4" t="n">
        <x:v>0.31</x:v>
      </x:c>
      <x:c r="K7929" s="4">
        <x:f>I7929*J7929</x:f>
      </x:c>
      <x:c r="L7929" s="4" t="n">
        <x:v>313.706</x:v>
      </x:c>
      <x:c r="M7929" s="5">
        <x:f>J7929/3.051*100</x:f>
      </x:c>
      <x:c r="N7929" s="6">
        <x:f>M7929*L7929/100</x:f>
      </x:c>
      <x:c r="O7929" s="6">
        <x:f>H7929-N7929</x:f>
      </x:c>
    </x:row>
    <x:row r="7930" spans="1:25">
      <x:c r="A7930" s="0" t="s">
        <x:v>96</x:v>
      </x:c>
      <x:c r="B7930" s="0" t="n">
        <x:v>3943</x:v>
      </x:c>
      <x:c r="C7930" s="0" t="s">
        <x:v>21</x:v>
      </x:c>
      <x:c r="D7930" s="0" t="s">
        <x:v>28</x:v>
      </x:c>
      <x:c r="E7930" s="0" t="s">
        <x:v>19</x:v>
      </x:c>
      <x:c r="F7930" s="0" t="s">
        <x:v>26</x:v>
      </x:c>
      <x:c r="G7930" s="0" t="n">
        <x:v>140</x:v>
      </x:c>
      <x:c r="H7930" s="4" t="n">
        <x:v>36.406</x:v>
      </x:c>
      <x:c r="I7930" s="4" t="n">
        <x:v>140</x:v>
      </x:c>
      <x:c r="J7930" s="4" t="n">
        <x:v>0.26</x:v>
      </x:c>
      <x:c r="K7930" s="4">
        <x:f>I7930*J7930</x:f>
      </x:c>
      <x:c r="L7930" s="4" t="n">
        <x:v>313.706</x:v>
      </x:c>
      <x:c r="M7930" s="5">
        <x:f>J7930/3.051*100</x:f>
      </x:c>
      <x:c r="N7930" s="6">
        <x:f>M7930*L7930/100</x:f>
      </x:c>
      <x:c r="O7930" s="6">
        <x:f>H7930-N7930</x:f>
      </x:c>
    </x:row>
    <x:row r="7931" spans="1:25">
      <x:c r="A7931" s="0" t="s">
        <x:v>96</x:v>
      </x:c>
      <x:c r="B7931" s="0" t="n">
        <x:v>3943</x:v>
      </x:c>
      <x:c r="C7931" s="0" t="s">
        <x:v>21</x:v>
      </x:c>
      <x:c r="D7931" s="0" t="s">
        <x:v>28</x:v>
      </x:c>
      <x:c r="E7931" s="0" t="s">
        <x:v>23</x:v>
      </x:c>
      <x:c r="F7931" s="0" t="s">
        <x:v>26</x:v>
      </x:c>
      <x:c r="G7931" s="0" t="n">
        <x:v>140</x:v>
      </x:c>
      <x:c r="H7931" s="4" t="n">
        <x:v>212.799</x:v>
      </x:c>
      <x:c r="I7931" s="4" t="n">
        <x:v>140</x:v>
      </x:c>
      <x:c r="J7931" s="4" t="n">
        <x:v>1.52</x:v>
      </x:c>
      <x:c r="K7931" s="4">
        <x:f>I7931*J7931</x:f>
      </x:c>
      <x:c r="L7931" s="4" t="n">
        <x:v>313.706</x:v>
      </x:c>
      <x:c r="M7931" s="5">
        <x:f>J7931/3.051*100</x:f>
      </x:c>
      <x:c r="N7931" s="6">
        <x:f>M7931*L7931/100</x:f>
      </x:c>
      <x:c r="O7931" s="6">
        <x:f>H7931-N7931</x:f>
      </x:c>
    </x:row>
    <x:row r="7932" spans="1:25">
      <x:c r="A7932" s="0" t="s">
        <x:v>52</x:v>
      </x:c>
      <x:c r="B7932" s="0" t="n">
        <x:v>3944</x:v>
      </x:c>
      <x:c r="C7932" s="0" t="s">
        <x:v>21</x:v>
      </x:c>
      <x:c r="D7932" s="0" t="s">
        <x:v>22</x:v>
      </x:c>
      <x:c r="E7932" s="0" t="s">
        <x:v>35</x:v>
      </x:c>
      <x:c r="F7932" s="0" t="s">
        <x:v>20</x:v>
      </x:c>
      <x:c r="G7932" s="0" t="n">
        <x:v>173</x:v>
      </x:c>
      <x:c r="H7932" s="4" t="n">
        <x:v>50.4</x:v>
      </x:c>
      <x:c r="I7932" s="4" t="n">
        <x:v>173</x:v>
      </x:c>
      <x:c r="J7932" s="4" t="n">
        <x:v>0.291</x:v>
      </x:c>
      <x:c r="K7932" s="4">
        <x:f>I7932*J7932</x:f>
      </x:c>
      <x:c r="L7932" s="4" t="n">
        <x:v>248.418</x:v>
      </x:c>
      <x:c r="M7932" s="5">
        <x:f>J7932/1.475*100</x:f>
      </x:c>
      <x:c r="N7932" s="6">
        <x:f>M7932*L7932/100</x:f>
      </x:c>
      <x:c r="O7932" s="6">
        <x:f>H7932-N7932</x:f>
      </x:c>
    </x:row>
    <x:row r="7933" spans="1:25">
      <x:c r="A7933" s="0" t="s">
        <x:v>52</x:v>
      </x:c>
      <x:c r="B7933" s="0" t="n">
        <x:v>3944</x:v>
      </x:c>
      <x:c r="C7933" s="0" t="s">
        <x:v>21</x:v>
      </x:c>
      <x:c r="D7933" s="0" t="s">
        <x:v>33</x:v>
      </x:c>
      <x:c r="E7933" s="0" t="s">
        <x:v>34</x:v>
      </x:c>
      <x:c r="F7933" s="0" t="s">
        <x:v>20</x:v>
      </x:c>
      <x:c r="G7933" s="0" t="n">
        <x:v>173</x:v>
      </x:c>
      <x:c r="H7933" s="4" t="n">
        <x:v>46.018</x:v>
      </x:c>
      <x:c r="I7933" s="4" t="n">
        <x:v>173</x:v>
      </x:c>
      <x:c r="J7933" s="4" t="n">
        <x:v>0.266</x:v>
      </x:c>
      <x:c r="K7933" s="4">
        <x:f>I7933*J7933</x:f>
      </x:c>
      <x:c r="L7933" s="4" t="n">
        <x:v>248.418</x:v>
      </x:c>
      <x:c r="M7933" s="5">
        <x:f>J7933/1.475*100</x:f>
      </x:c>
      <x:c r="N7933" s="6">
        <x:f>M7933*L7933/100</x:f>
      </x:c>
      <x:c r="O7933" s="6">
        <x:f>H7933-N7933</x:f>
      </x:c>
    </x:row>
    <x:row r="7934" spans="1:25">
      <x:c r="A7934" s="0" t="s">
        <x:v>52</x:v>
      </x:c>
      <x:c r="B7934" s="0" t="n">
        <x:v>3944</x:v>
      </x:c>
      <x:c r="C7934" s="0" t="s">
        <x:v>21</x:v>
      </x:c>
      <x:c r="D7934" s="0" t="s">
        <x:v>33</x:v>
      </x:c>
      <x:c r="E7934" s="0" t="s">
        <x:v>34</x:v>
      </x:c>
      <x:c r="F7934" s="0" t="s">
        <x:v>26</x:v>
      </x:c>
      <x:c r="G7934" s="0" t="n">
        <x:v>173</x:v>
      </x:c>
      <x:c r="H7934" s="4" t="n">
        <x:v>13.498</x:v>
      </x:c>
      <x:c r="I7934" s="4" t="n">
        <x:v>173</x:v>
      </x:c>
      <x:c r="J7934" s="4" t="n">
        <x:v>0.078</x:v>
      </x:c>
      <x:c r="K7934" s="4">
        <x:f>I7934*J7934</x:f>
      </x:c>
      <x:c r="L7934" s="4" t="n">
        <x:v>248.418</x:v>
      </x:c>
      <x:c r="M7934" s="5">
        <x:f>J7934/1.475*100</x:f>
      </x:c>
      <x:c r="N7934" s="6">
        <x:f>M7934*L7934/100</x:f>
      </x:c>
      <x:c r="O7934" s="6">
        <x:f>H7934-N7934</x:f>
      </x:c>
    </x:row>
    <x:row r="7935" spans="1:25">
      <x:c r="A7935" s="0" t="s">
        <x:v>52</x:v>
      </x:c>
      <x:c r="B7935" s="0" t="n">
        <x:v>3944</x:v>
      </x:c>
      <x:c r="C7935" s="0" t="s">
        <x:v>21</x:v>
      </x:c>
      <x:c r="D7935" s="0" t="s">
        <x:v>36</x:v>
      </x:c>
      <x:c r="E7935" s="0" t="s">
        <x:v>37</x:v>
      </x:c>
      <x:c r="F7935" s="0" t="s">
        <x:v>26</x:v>
      </x:c>
      <x:c r="G7935" s="0" t="n">
        <x:v>173</x:v>
      </x:c>
      <x:c r="H7935" s="4" t="n">
        <x:v>72.66</x:v>
      </x:c>
      <x:c r="I7935" s="4" t="n">
        <x:v>173</x:v>
      </x:c>
      <x:c r="J7935" s="4" t="n">
        <x:v>0.42</x:v>
      </x:c>
      <x:c r="K7935" s="4">
        <x:f>I7935*J7935</x:f>
      </x:c>
      <x:c r="L7935" s="4" t="n">
        <x:v>248.418</x:v>
      </x:c>
      <x:c r="M7935" s="5">
        <x:f>J7935/1.475*100</x:f>
      </x:c>
      <x:c r="N7935" s="6">
        <x:f>M7935*L7935/100</x:f>
      </x:c>
      <x:c r="O7935" s="6">
        <x:f>H7935-N7935</x:f>
      </x:c>
    </x:row>
    <x:row r="7936" spans="1:25">
      <x:c r="A7936" s="0" t="s">
        <x:v>52</x:v>
      </x:c>
      <x:c r="B7936" s="0" t="n">
        <x:v>3944</x:v>
      </x:c>
      <x:c r="C7936" s="0" t="s">
        <x:v>21</x:v>
      </x:c>
      <x:c r="D7936" s="0" t="s">
        <x:v>36</x:v>
      </x:c>
      <x:c r="E7936" s="0" t="s">
        <x:v>38</x:v>
      </x:c>
      <x:c r="F7936" s="0" t="s">
        <x:v>26</x:v>
      </x:c>
      <x:c r="G7936" s="0" t="n">
        <x:v>173</x:v>
      </x:c>
      <x:c r="H7936" s="4" t="n">
        <x:v>72.662</x:v>
      </x:c>
      <x:c r="I7936" s="4" t="n">
        <x:v>173</x:v>
      </x:c>
      <x:c r="J7936" s="4" t="n">
        <x:v>0.42</x:v>
      </x:c>
      <x:c r="K7936" s="4">
        <x:f>I7936*J7936</x:f>
      </x:c>
      <x:c r="L7936" s="4" t="n">
        <x:v>248.418</x:v>
      </x:c>
      <x:c r="M7936" s="5">
        <x:f>J7936/1.475*100</x:f>
      </x:c>
      <x:c r="N7936" s="6">
        <x:f>M7936*L7936/100</x:f>
      </x:c>
      <x:c r="O7936" s="6">
        <x:f>H7936-N7936</x:f>
      </x:c>
    </x:row>
    <x:row r="7937" spans="1:25">
      <x:c r="A7937" s="0" t="s">
        <x:v>103</x:v>
      </x:c>
      <x:c r="B7937" s="0" t="n">
        <x:v>3945</x:v>
      </x:c>
      <x:c r="C7937" s="0" t="s">
        <x:v>21</x:v>
      </x:c>
      <x:c r="D7937" s="0" t="s">
        <x:v>22</x:v>
      </x:c>
      <x:c r="E7937" s="0" t="s">
        <x:v>23</x:v>
      </x:c>
      <x:c r="F7937" s="0" t="s">
        <x:v>20</x:v>
      </x:c>
      <x:c r="G7937" s="0" t="n">
        <x:v>140</x:v>
      </x:c>
      <x:c r="H7937" s="4" t="n">
        <x:v>43.384</x:v>
      </x:c>
      <x:c r="I7937" s="4" t="n">
        <x:v>140</x:v>
      </x:c>
      <x:c r="J7937" s="4" t="n">
        <x:v>0.31</x:v>
      </x:c>
      <x:c r="K7937" s="4">
        <x:f>I7937*J7937</x:f>
      </x:c>
      <x:c r="L7937" s="4" t="n">
        <x:v>318.609</x:v>
      </x:c>
      <x:c r="M7937" s="5">
        <x:f>J7937/3.051*100</x:f>
      </x:c>
      <x:c r="N7937" s="6">
        <x:f>M7937*L7937/100</x:f>
      </x:c>
      <x:c r="O7937" s="6">
        <x:f>H7937-N7937</x:f>
      </x:c>
    </x:row>
    <x:row r="7938" spans="1:25">
      <x:c r="A7938" s="0" t="s">
        <x:v>103</x:v>
      </x:c>
      <x:c r="B7938" s="0" t="n">
        <x:v>3945</x:v>
      </x:c>
      <x:c r="C7938" s="0" t="s">
        <x:v>21</x:v>
      </x:c>
      <x:c r="D7938" s="0" t="s">
        <x:v>22</x:v>
      </x:c>
      <x:c r="E7938" s="0" t="s">
        <x:v>23</x:v>
      </x:c>
      <x:c r="F7938" s="0" t="s">
        <x:v>20</x:v>
      </x:c>
      <x:c r="G7938" s="0" t="n">
        <x:v>140</x:v>
      </x:c>
      <x:c r="H7938" s="4" t="n">
        <x:v>47.74</x:v>
      </x:c>
      <x:c r="I7938" s="4" t="n">
        <x:v>140</x:v>
      </x:c>
      <x:c r="J7938" s="4" t="n">
        <x:v>0.341</x:v>
      </x:c>
      <x:c r="K7938" s="4">
        <x:f>I7938*J7938</x:f>
      </x:c>
      <x:c r="L7938" s="4" t="n">
        <x:v>318.609</x:v>
      </x:c>
      <x:c r="M7938" s="5">
        <x:f>J7938/3.051*100</x:f>
      </x:c>
      <x:c r="N7938" s="6">
        <x:f>M7938*L7938/100</x:f>
      </x:c>
      <x:c r="O7938" s="6">
        <x:f>H7938-N7938</x:f>
      </x:c>
    </x:row>
    <x:row r="7939" spans="1:25">
      <x:c r="A7939" s="0" t="s">
        <x:v>103</x:v>
      </x:c>
      <x:c r="B7939" s="0" t="n">
        <x:v>3945</x:v>
      </x:c>
      <x:c r="C7939" s="0" t="s">
        <x:v>21</x:v>
      </x:c>
      <x:c r="D7939" s="0" t="s">
        <x:v>22</x:v>
      </x:c>
      <x:c r="E7939" s="0" t="s">
        <x:v>23</x:v>
      </x:c>
      <x:c r="F7939" s="0" t="s">
        <x:v>20</x:v>
      </x:c>
      <x:c r="G7939" s="0" t="n">
        <x:v>140</x:v>
      </x:c>
      <x:c r="H7939" s="4" t="n">
        <x:v>43.384</x:v>
      </x:c>
      <x:c r="I7939" s="4" t="n">
        <x:v>140</x:v>
      </x:c>
      <x:c r="J7939" s="4" t="n">
        <x:v>0.31</x:v>
      </x:c>
      <x:c r="K7939" s="4">
        <x:f>I7939*J7939</x:f>
      </x:c>
      <x:c r="L7939" s="4" t="n">
        <x:v>318.609</x:v>
      </x:c>
      <x:c r="M7939" s="5">
        <x:f>J7939/3.051*100</x:f>
      </x:c>
      <x:c r="N7939" s="6">
        <x:f>M7939*L7939/100</x:f>
      </x:c>
      <x:c r="O7939" s="6">
        <x:f>H7939-N7939</x:f>
      </x:c>
    </x:row>
    <x:row r="7940" spans="1:25">
      <x:c r="A7940" s="0" t="s">
        <x:v>103</x:v>
      </x:c>
      <x:c r="B7940" s="0" t="n">
        <x:v>3945</x:v>
      </x:c>
      <x:c r="C7940" s="0" t="s">
        <x:v>21</x:v>
      </x:c>
      <x:c r="D7940" s="0" t="s">
        <x:v>22</x:v>
      </x:c>
      <x:c r="E7940" s="0" t="s">
        <x:v>23</x:v>
      </x:c>
      <x:c r="F7940" s="0" t="s">
        <x:v>20</x:v>
      </x:c>
      <x:c r="G7940" s="0" t="n">
        <x:v>140</x:v>
      </x:c>
      <x:c r="H7940" s="4" t="n">
        <x:v>43.384</x:v>
      </x:c>
      <x:c r="I7940" s="4" t="n">
        <x:v>140</x:v>
      </x:c>
      <x:c r="J7940" s="4" t="n">
        <x:v>0.31</x:v>
      </x:c>
      <x:c r="K7940" s="4">
        <x:f>I7940*J7940</x:f>
      </x:c>
      <x:c r="L7940" s="4" t="n">
        <x:v>318.609</x:v>
      </x:c>
      <x:c r="M7940" s="5">
        <x:f>J7940/3.051*100</x:f>
      </x:c>
      <x:c r="N7940" s="6">
        <x:f>M7940*L7940/100</x:f>
      </x:c>
      <x:c r="O7940" s="6">
        <x:f>H7940-N7940</x:f>
      </x:c>
    </x:row>
    <x:row r="7941" spans="1:25">
      <x:c r="A7941" s="0" t="s">
        <x:v>103</x:v>
      </x:c>
      <x:c r="B7941" s="0" t="n">
        <x:v>3945</x:v>
      </x:c>
      <x:c r="C7941" s="0" t="s">
        <x:v>21</x:v>
      </x:c>
      <x:c r="D7941" s="0" t="s">
        <x:v>28</x:v>
      </x:c>
      <x:c r="E7941" s="0" t="s">
        <x:v>19</x:v>
      </x:c>
      <x:c r="F7941" s="0" t="s">
        <x:v>26</x:v>
      </x:c>
      <x:c r="G7941" s="0" t="n">
        <x:v>140</x:v>
      </x:c>
      <x:c r="H7941" s="4" t="n">
        <x:v>36.407</x:v>
      </x:c>
      <x:c r="I7941" s="4" t="n">
        <x:v>140</x:v>
      </x:c>
      <x:c r="J7941" s="4" t="n">
        <x:v>0.26</x:v>
      </x:c>
      <x:c r="K7941" s="4">
        <x:f>I7941*J7941</x:f>
      </x:c>
      <x:c r="L7941" s="4" t="n">
        <x:v>318.609</x:v>
      </x:c>
      <x:c r="M7941" s="5">
        <x:f>J7941/3.051*100</x:f>
      </x:c>
      <x:c r="N7941" s="6">
        <x:f>M7941*L7941/100</x:f>
      </x:c>
      <x:c r="O7941" s="6">
        <x:f>H7941-N7941</x:f>
      </x:c>
    </x:row>
    <x:row r="7942" spans="1:25">
      <x:c r="A7942" s="0" t="s">
        <x:v>103</x:v>
      </x:c>
      <x:c r="B7942" s="0" t="n">
        <x:v>3945</x:v>
      </x:c>
      <x:c r="C7942" s="0" t="s">
        <x:v>21</x:v>
      </x:c>
      <x:c r="D7942" s="0" t="s">
        <x:v>28</x:v>
      </x:c>
      <x:c r="E7942" s="0" t="s">
        <x:v>23</x:v>
      </x:c>
      <x:c r="F7942" s="0" t="s">
        <x:v>26</x:v>
      </x:c>
      <x:c r="G7942" s="0" t="n">
        <x:v>140</x:v>
      </x:c>
      <x:c r="H7942" s="4" t="n">
        <x:v>212.799</x:v>
      </x:c>
      <x:c r="I7942" s="4" t="n">
        <x:v>140</x:v>
      </x:c>
      <x:c r="J7942" s="4" t="n">
        <x:v>1.52</x:v>
      </x:c>
      <x:c r="K7942" s="4">
        <x:f>I7942*J7942</x:f>
      </x:c>
      <x:c r="L7942" s="4" t="n">
        <x:v>318.609</x:v>
      </x:c>
      <x:c r="M7942" s="5">
        <x:f>J7942/3.051*100</x:f>
      </x:c>
      <x:c r="N7942" s="6">
        <x:f>M7942*L7942/100</x:f>
      </x:c>
      <x:c r="O7942" s="6">
        <x:f>H7942-N7942</x:f>
      </x:c>
    </x:row>
    <x:row r="7943" spans="1:25">
      <x:c r="A7943" s="0" t="s">
        <x:v>111</x:v>
      </x:c>
      <x:c r="B7943" s="0" t="n">
        <x:v>3946</x:v>
      </x:c>
      <x:c r="C7943" s="0" t="s">
        <x:v>21</x:v>
      </x:c>
      <x:c r="D7943" s="0" t="s">
        <x:v>22</x:v>
      </x:c>
      <x:c r="E7943" s="0" t="s">
        <x:v>23</x:v>
      </x:c>
      <x:c r="F7943" s="0" t="s">
        <x:v>20</x:v>
      </x:c>
      <x:c r="G7943" s="0" t="n">
        <x:v>140</x:v>
      </x:c>
      <x:c r="H7943" s="4" t="n">
        <x:v>43.384</x:v>
      </x:c>
      <x:c r="I7943" s="4" t="n">
        <x:v>140</x:v>
      </x:c>
      <x:c r="J7943" s="4" t="n">
        <x:v>0.31</x:v>
      </x:c>
      <x:c r="K7943" s="4">
        <x:f>I7943*J7943</x:f>
      </x:c>
      <x:c r="L7943" s="4" t="n">
        <x:v>305.103</x:v>
      </x:c>
      <x:c r="M7943" s="5">
        <x:f>J7943/2.431*100</x:f>
      </x:c>
      <x:c r="N7943" s="6">
        <x:f>M7943*L7943/100</x:f>
      </x:c>
      <x:c r="O7943" s="6">
        <x:f>H7943-N7943</x:f>
      </x:c>
    </x:row>
    <x:row r="7944" spans="1:25">
      <x:c r="A7944" s="0" t="s">
        <x:v>111</x:v>
      </x:c>
      <x:c r="B7944" s="0" t="n">
        <x:v>3946</x:v>
      </x:c>
      <x:c r="C7944" s="0" t="s">
        <x:v>21</x:v>
      </x:c>
      <x:c r="D7944" s="0" t="s">
        <x:v>22</x:v>
      </x:c>
      <x:c r="E7944" s="0" t="s">
        <x:v>23</x:v>
      </x:c>
      <x:c r="F7944" s="0" t="s">
        <x:v>20</x:v>
      </x:c>
      <x:c r="G7944" s="0" t="n">
        <x:v>140</x:v>
      </x:c>
      <x:c r="H7944" s="4" t="n">
        <x:v>47.74</x:v>
      </x:c>
      <x:c r="I7944" s="4" t="n">
        <x:v>140</x:v>
      </x:c>
      <x:c r="J7944" s="4" t="n">
        <x:v>0.341</x:v>
      </x:c>
      <x:c r="K7944" s="4">
        <x:f>I7944*J7944</x:f>
      </x:c>
      <x:c r="L7944" s="4" t="n">
        <x:v>305.103</x:v>
      </x:c>
      <x:c r="M7944" s="5">
        <x:f>J7944/2.431*100</x:f>
      </x:c>
      <x:c r="N7944" s="6">
        <x:f>M7944*L7944/100</x:f>
      </x:c>
      <x:c r="O7944" s="6">
        <x:f>H7944-N7944</x:f>
      </x:c>
    </x:row>
    <x:row r="7945" spans="1:25">
      <x:c r="A7945" s="0" t="s">
        <x:v>111</x:v>
      </x:c>
      <x:c r="B7945" s="0" t="n">
        <x:v>3946</x:v>
      </x:c>
      <x:c r="C7945" s="0" t="s">
        <x:v>21</x:v>
      </x:c>
      <x:c r="D7945" s="0" t="s">
        <x:v>28</x:v>
      </x:c>
      <x:c r="E7945" s="0" t="s">
        <x:v>19</x:v>
      </x:c>
      <x:c r="F7945" s="0" t="s">
        <x:v>26</x:v>
      </x:c>
      <x:c r="G7945" s="0" t="n">
        <x:v>140</x:v>
      </x:c>
      <x:c r="H7945" s="4" t="n">
        <x:v>36.403</x:v>
      </x:c>
      <x:c r="I7945" s="4" t="n">
        <x:v>140</x:v>
      </x:c>
      <x:c r="J7945" s="4" t="n">
        <x:v>0.26</x:v>
      </x:c>
      <x:c r="K7945" s="4">
        <x:f>I7945*J7945</x:f>
      </x:c>
      <x:c r="L7945" s="4" t="n">
        <x:v>305.103</x:v>
      </x:c>
      <x:c r="M7945" s="5">
        <x:f>J7945/2.431*100</x:f>
      </x:c>
      <x:c r="N7945" s="6">
        <x:f>M7945*L7945/100</x:f>
      </x:c>
      <x:c r="O7945" s="6">
        <x:f>H7945-N7945</x:f>
      </x:c>
    </x:row>
    <x:row r="7946" spans="1:25">
      <x:c r="A7946" s="0" t="s">
        <x:v>111</x:v>
      </x:c>
      <x:c r="B7946" s="0" t="n">
        <x:v>3946</x:v>
      </x:c>
      <x:c r="C7946" s="0" t="s">
        <x:v>21</x:v>
      </x:c>
      <x:c r="D7946" s="0" t="s">
        <x:v>28</x:v>
      </x:c>
      <x:c r="E7946" s="0" t="s">
        <x:v>23</x:v>
      </x:c>
      <x:c r="F7946" s="0" t="s">
        <x:v>26</x:v>
      </x:c>
      <x:c r="G7946" s="0" t="n">
        <x:v>140</x:v>
      </x:c>
      <x:c r="H7946" s="4" t="n">
        <x:v>212.799</x:v>
      </x:c>
      <x:c r="I7946" s="4" t="n">
        <x:v>140</x:v>
      </x:c>
      <x:c r="J7946" s="4" t="n">
        <x:v>1.52</x:v>
      </x:c>
      <x:c r="K7946" s="4">
        <x:f>I7946*J7946</x:f>
      </x:c>
      <x:c r="L7946" s="4" t="n">
        <x:v>305.103</x:v>
      </x:c>
      <x:c r="M7946" s="5">
        <x:f>J7946/2.431*100</x:f>
      </x:c>
      <x:c r="N7946" s="6">
        <x:f>M7946*L7946/100</x:f>
      </x:c>
      <x:c r="O7946" s="6">
        <x:f>H7946-N7946</x:f>
      </x:c>
    </x:row>
    <x:row r="7947" spans="1:25">
      <x:c r="A7947" s="0" t="s">
        <x:v>83</x:v>
      </x:c>
      <x:c r="B7947" s="0" t="n">
        <x:v>3947</x:v>
      </x:c>
      <x:c r="C7947" s="0" t="s">
        <x:v>21</x:v>
      </x:c>
      <x:c r="D7947" s="0" t="s">
        <x:v>22</x:v>
      </x:c>
      <x:c r="E7947" s="0" t="s">
        <x:v>23</x:v>
      </x:c>
      <x:c r="F7947" s="0" t="s">
        <x:v>20</x:v>
      </x:c>
      <x:c r="G7947" s="0" t="n">
        <x:v>140</x:v>
      </x:c>
      <x:c r="H7947" s="4" t="n">
        <x:v>43.384</x:v>
      </x:c>
      <x:c r="I7947" s="4" t="n">
        <x:v>140</x:v>
      </x:c>
      <x:c r="J7947" s="4" t="n">
        <x:v>0.31</x:v>
      </x:c>
      <x:c r="K7947" s="4">
        <x:f>I7947*J7947</x:f>
      </x:c>
      <x:c r="L7947" s="4" t="n">
        <x:v>310.089</x:v>
      </x:c>
      <x:c r="M7947" s="5">
        <x:f>J7947/3.051*100</x:f>
      </x:c>
      <x:c r="N7947" s="6">
        <x:f>M7947*L7947/100</x:f>
      </x:c>
      <x:c r="O7947" s="6">
        <x:f>H7947-N7947</x:f>
      </x:c>
    </x:row>
    <x:row r="7948" spans="1:25">
      <x:c r="A7948" s="0" t="s">
        <x:v>83</x:v>
      </x:c>
      <x:c r="B7948" s="0" t="n">
        <x:v>3947</x:v>
      </x:c>
      <x:c r="C7948" s="0" t="s">
        <x:v>21</x:v>
      </x:c>
      <x:c r="D7948" s="0" t="s">
        <x:v>22</x:v>
      </x:c>
      <x:c r="E7948" s="0" t="s">
        <x:v>23</x:v>
      </x:c>
      <x:c r="F7948" s="0" t="s">
        <x:v>20</x:v>
      </x:c>
      <x:c r="G7948" s="0" t="n">
        <x:v>140</x:v>
      </x:c>
      <x:c r="H7948" s="4" t="n">
        <x:v>43.384</x:v>
      </x:c>
      <x:c r="I7948" s="4" t="n">
        <x:v>140</x:v>
      </x:c>
      <x:c r="J7948" s="4" t="n">
        <x:v>0.31</x:v>
      </x:c>
      <x:c r="K7948" s="4">
        <x:f>I7948*J7948</x:f>
      </x:c>
      <x:c r="L7948" s="4" t="n">
        <x:v>310.089</x:v>
      </x:c>
      <x:c r="M7948" s="5">
        <x:f>J7948/3.051*100</x:f>
      </x:c>
      <x:c r="N7948" s="6">
        <x:f>M7948*L7948/100</x:f>
      </x:c>
      <x:c r="O7948" s="6">
        <x:f>H7948-N7948</x:f>
      </x:c>
    </x:row>
    <x:row r="7949" spans="1:25">
      <x:c r="A7949" s="0" t="s">
        <x:v>83</x:v>
      </x:c>
      <x:c r="B7949" s="0" t="n">
        <x:v>3947</x:v>
      </x:c>
      <x:c r="C7949" s="0" t="s">
        <x:v>21</x:v>
      </x:c>
      <x:c r="D7949" s="0" t="s">
        <x:v>22</x:v>
      </x:c>
      <x:c r="E7949" s="0" t="s">
        <x:v>23</x:v>
      </x:c>
      <x:c r="F7949" s="0" t="s">
        <x:v>20</x:v>
      </x:c>
      <x:c r="G7949" s="0" t="n">
        <x:v>140</x:v>
      </x:c>
      <x:c r="H7949" s="4" t="n">
        <x:v>47.74</x:v>
      </x:c>
      <x:c r="I7949" s="4" t="n">
        <x:v>140</x:v>
      </x:c>
      <x:c r="J7949" s="4" t="n">
        <x:v>0.341</x:v>
      </x:c>
      <x:c r="K7949" s="4">
        <x:f>I7949*J7949</x:f>
      </x:c>
      <x:c r="L7949" s="4" t="n">
        <x:v>310.089</x:v>
      </x:c>
      <x:c r="M7949" s="5">
        <x:f>J7949/3.051*100</x:f>
      </x:c>
      <x:c r="N7949" s="6">
        <x:f>M7949*L7949/100</x:f>
      </x:c>
      <x:c r="O7949" s="6">
        <x:f>H7949-N7949</x:f>
      </x:c>
    </x:row>
    <x:row r="7950" spans="1:25">
      <x:c r="A7950" s="0" t="s">
        <x:v>83</x:v>
      </x:c>
      <x:c r="B7950" s="0" t="n">
        <x:v>3947</x:v>
      </x:c>
      <x:c r="C7950" s="0" t="s">
        <x:v>21</x:v>
      </x:c>
      <x:c r="D7950" s="0" t="s">
        <x:v>22</x:v>
      </x:c>
      <x:c r="E7950" s="0" t="s">
        <x:v>23</x:v>
      </x:c>
      <x:c r="F7950" s="0" t="s">
        <x:v>20</x:v>
      </x:c>
      <x:c r="G7950" s="0" t="n">
        <x:v>140</x:v>
      </x:c>
      <x:c r="H7950" s="4" t="n">
        <x:v>43.384</x:v>
      </x:c>
      <x:c r="I7950" s="4" t="n">
        <x:v>140</x:v>
      </x:c>
      <x:c r="J7950" s="4" t="n">
        <x:v>0.31</x:v>
      </x:c>
      <x:c r="K7950" s="4">
        <x:f>I7950*J7950</x:f>
      </x:c>
      <x:c r="L7950" s="4" t="n">
        <x:v>310.089</x:v>
      </x:c>
      <x:c r="M7950" s="5">
        <x:f>J7950/3.051*100</x:f>
      </x:c>
      <x:c r="N7950" s="6">
        <x:f>M7950*L7950/100</x:f>
      </x:c>
      <x:c r="O7950" s="6">
        <x:f>H7950-N7950</x:f>
      </x:c>
    </x:row>
    <x:row r="7951" spans="1:25">
      <x:c r="A7951" s="0" t="s">
        <x:v>83</x:v>
      </x:c>
      <x:c r="B7951" s="0" t="n">
        <x:v>3947</x:v>
      </x:c>
      <x:c r="C7951" s="0" t="s">
        <x:v>21</x:v>
      </x:c>
      <x:c r="D7951" s="0" t="s">
        <x:v>28</x:v>
      </x:c>
      <x:c r="E7951" s="0" t="s">
        <x:v>19</x:v>
      </x:c>
      <x:c r="F7951" s="0" t="s">
        <x:v>26</x:v>
      </x:c>
      <x:c r="G7951" s="0" t="n">
        <x:v>140</x:v>
      </x:c>
      <x:c r="H7951" s="4" t="n">
        <x:v>36.406</x:v>
      </x:c>
      <x:c r="I7951" s="4" t="n">
        <x:v>140</x:v>
      </x:c>
      <x:c r="J7951" s="4" t="n">
        <x:v>0.26</x:v>
      </x:c>
      <x:c r="K7951" s="4">
        <x:f>I7951*J7951</x:f>
      </x:c>
      <x:c r="L7951" s="4" t="n">
        <x:v>310.089</x:v>
      </x:c>
      <x:c r="M7951" s="5">
        <x:f>J7951/3.051*100</x:f>
      </x:c>
      <x:c r="N7951" s="6">
        <x:f>M7951*L7951/100</x:f>
      </x:c>
      <x:c r="O7951" s="6">
        <x:f>H7951-N7951</x:f>
      </x:c>
    </x:row>
    <x:row r="7952" spans="1:25">
      <x:c r="A7952" s="0" t="s">
        <x:v>83</x:v>
      </x:c>
      <x:c r="B7952" s="0" t="n">
        <x:v>3947</x:v>
      </x:c>
      <x:c r="C7952" s="0" t="s">
        <x:v>21</x:v>
      </x:c>
      <x:c r="D7952" s="0" t="s">
        <x:v>28</x:v>
      </x:c>
      <x:c r="E7952" s="0" t="s">
        <x:v>23</x:v>
      </x:c>
      <x:c r="F7952" s="0" t="s">
        <x:v>26</x:v>
      </x:c>
      <x:c r="G7952" s="0" t="n">
        <x:v>140</x:v>
      </x:c>
      <x:c r="H7952" s="4" t="n">
        <x:v>212.799</x:v>
      </x:c>
      <x:c r="I7952" s="4" t="n">
        <x:v>140</x:v>
      </x:c>
      <x:c r="J7952" s="4" t="n">
        <x:v>1.52</x:v>
      </x:c>
      <x:c r="K7952" s="4">
        <x:f>I7952*J7952</x:f>
      </x:c>
      <x:c r="L7952" s="4" t="n">
        <x:v>310.089</x:v>
      </x:c>
      <x:c r="M7952" s="5">
        <x:f>J7952/3.051*100</x:f>
      </x:c>
      <x:c r="N7952" s="6">
        <x:f>M7952*L7952/100</x:f>
      </x:c>
      <x:c r="O7952" s="6">
        <x:f>H7952-N7952</x:f>
      </x:c>
    </x:row>
    <x:row r="7953" spans="1:25">
      <x:c r="A7953" s="0" t="s">
        <x:v>31</x:v>
      </x:c>
      <x:c r="B7953" s="0" t="n">
        <x:v>3948</x:v>
      </x:c>
      <x:c r="C7953" s="0" t="s">
        <x:v>21</x:v>
      </x:c>
      <x:c r="D7953" s="0" t="s">
        <x:v>22</x:v>
      </x:c>
      <x:c r="E7953" s="0" t="s">
        <x:v>23</x:v>
      </x:c>
      <x:c r="F7953" s="0" t="s">
        <x:v>20</x:v>
      </x:c>
      <x:c r="G7953" s="0" t="n">
        <x:v>140</x:v>
      </x:c>
      <x:c r="H7953" s="4" t="n">
        <x:v>43.384</x:v>
      </x:c>
      <x:c r="I7953" s="4" t="n">
        <x:v>140</x:v>
      </x:c>
      <x:c r="J7953" s="4" t="n">
        <x:v>0.31</x:v>
      </x:c>
      <x:c r="K7953" s="4">
        <x:f>I7953*J7953</x:f>
      </x:c>
      <x:c r="L7953" s="4" t="n">
        <x:v>308.753</x:v>
      </x:c>
      <x:c r="M7953" s="5">
        <x:f>J7953/2.741*100</x:f>
      </x:c>
      <x:c r="N7953" s="6">
        <x:f>M7953*L7953/100</x:f>
      </x:c>
      <x:c r="O7953" s="6">
        <x:f>H7953-N7953</x:f>
      </x:c>
    </x:row>
    <x:row r="7954" spans="1:25">
      <x:c r="A7954" s="0" t="s">
        <x:v>31</x:v>
      </x:c>
      <x:c r="B7954" s="0" t="n">
        <x:v>3948</x:v>
      </x:c>
      <x:c r="C7954" s="0" t="s">
        <x:v>21</x:v>
      </x:c>
      <x:c r="D7954" s="0" t="s">
        <x:v>22</x:v>
      </x:c>
      <x:c r="E7954" s="0" t="s">
        <x:v>23</x:v>
      </x:c>
      <x:c r="F7954" s="0" t="s">
        <x:v>20</x:v>
      </x:c>
      <x:c r="G7954" s="0" t="n">
        <x:v>140</x:v>
      </x:c>
      <x:c r="H7954" s="4" t="n">
        <x:v>43.384</x:v>
      </x:c>
      <x:c r="I7954" s="4" t="n">
        <x:v>140</x:v>
      </x:c>
      <x:c r="J7954" s="4" t="n">
        <x:v>0.31</x:v>
      </x:c>
      <x:c r="K7954" s="4">
        <x:f>I7954*J7954</x:f>
      </x:c>
      <x:c r="L7954" s="4" t="n">
        <x:v>308.753</x:v>
      </x:c>
      <x:c r="M7954" s="5">
        <x:f>J7954/2.741*100</x:f>
      </x:c>
      <x:c r="N7954" s="6">
        <x:f>M7954*L7954/100</x:f>
      </x:c>
      <x:c r="O7954" s="6">
        <x:f>H7954-N7954</x:f>
      </x:c>
    </x:row>
    <x:row r="7955" spans="1:25">
      <x:c r="A7955" s="0" t="s">
        <x:v>31</x:v>
      </x:c>
      <x:c r="B7955" s="0" t="n">
        <x:v>3948</x:v>
      </x:c>
      <x:c r="C7955" s="0" t="s">
        <x:v>21</x:v>
      </x:c>
      <x:c r="D7955" s="0" t="s">
        <x:v>22</x:v>
      </x:c>
      <x:c r="E7955" s="0" t="s">
        <x:v>23</x:v>
      </x:c>
      <x:c r="F7955" s="0" t="s">
        <x:v>20</x:v>
      </x:c>
      <x:c r="G7955" s="0" t="n">
        <x:v>140</x:v>
      </x:c>
      <x:c r="H7955" s="4" t="n">
        <x:v>47.74</x:v>
      </x:c>
      <x:c r="I7955" s="4" t="n">
        <x:v>140</x:v>
      </x:c>
      <x:c r="J7955" s="4" t="n">
        <x:v>0.341</x:v>
      </x:c>
      <x:c r="K7955" s="4">
        <x:f>I7955*J7955</x:f>
      </x:c>
      <x:c r="L7955" s="4" t="n">
        <x:v>308.753</x:v>
      </x:c>
      <x:c r="M7955" s="5">
        <x:f>J7955/2.741*100</x:f>
      </x:c>
      <x:c r="N7955" s="6">
        <x:f>M7955*L7955/100</x:f>
      </x:c>
      <x:c r="O7955" s="6">
        <x:f>H7955-N7955</x:f>
      </x:c>
    </x:row>
    <x:row r="7956" spans="1:25">
      <x:c r="A7956" s="0" t="s">
        <x:v>31</x:v>
      </x:c>
      <x:c r="B7956" s="0" t="n">
        <x:v>3948</x:v>
      </x:c>
      <x:c r="C7956" s="0" t="s">
        <x:v>21</x:v>
      </x:c>
      <x:c r="D7956" s="0" t="s">
        <x:v>28</x:v>
      </x:c>
      <x:c r="E7956" s="0" t="s">
        <x:v>19</x:v>
      </x:c>
      <x:c r="F7956" s="0" t="s">
        <x:v>26</x:v>
      </x:c>
      <x:c r="G7956" s="0" t="n">
        <x:v>140</x:v>
      </x:c>
      <x:c r="H7956" s="4" t="n">
        <x:v>36.405</x:v>
      </x:c>
      <x:c r="I7956" s="4" t="n">
        <x:v>140</x:v>
      </x:c>
      <x:c r="J7956" s="4" t="n">
        <x:v>0.26</x:v>
      </x:c>
      <x:c r="K7956" s="4">
        <x:f>I7956*J7956</x:f>
      </x:c>
      <x:c r="L7956" s="4" t="n">
        <x:v>308.753</x:v>
      </x:c>
      <x:c r="M7956" s="5">
        <x:f>J7956/2.741*100</x:f>
      </x:c>
      <x:c r="N7956" s="6">
        <x:f>M7956*L7956/100</x:f>
      </x:c>
      <x:c r="O7956" s="6">
        <x:f>H7956-N7956</x:f>
      </x:c>
    </x:row>
    <x:row r="7957" spans="1:25">
      <x:c r="A7957" s="0" t="s">
        <x:v>31</x:v>
      </x:c>
      <x:c r="B7957" s="0" t="n">
        <x:v>3948</x:v>
      </x:c>
      <x:c r="C7957" s="0" t="s">
        <x:v>21</x:v>
      </x:c>
      <x:c r="D7957" s="0" t="s">
        <x:v>28</x:v>
      </x:c>
      <x:c r="E7957" s="0" t="s">
        <x:v>23</x:v>
      </x:c>
      <x:c r="F7957" s="0" t="s">
        <x:v>26</x:v>
      </x:c>
      <x:c r="G7957" s="0" t="n">
        <x:v>140</x:v>
      </x:c>
      <x:c r="H7957" s="4" t="n">
        <x:v>203.1</x:v>
      </x:c>
      <x:c r="I7957" s="4" t="n">
        <x:v>140</x:v>
      </x:c>
      <x:c r="J7957" s="4" t="n">
        <x:v>1.52</x:v>
      </x:c>
      <x:c r="K7957" s="4">
        <x:f>I7957*J7957</x:f>
      </x:c>
      <x:c r="L7957" s="4" t="n">
        <x:v>308.753</x:v>
      </x:c>
      <x:c r="M7957" s="5">
        <x:f>J7957/2.741*100</x:f>
      </x:c>
      <x:c r="N7957" s="6">
        <x:f>M7957*L7957/100</x:f>
      </x:c>
      <x:c r="O7957" s="6">
        <x:f>H7957-N7957</x:f>
      </x:c>
    </x:row>
    <x:row r="7958" spans="1:25">
      <x:c r="A7958" s="0" t="s">
        <x:v>57</x:v>
      </x:c>
      <x:c r="B7958" s="0" t="n">
        <x:v>3949</x:v>
      </x:c>
      <x:c r="C7958" s="0" t="s">
        <x:v>21</x:v>
      </x:c>
      <x:c r="D7958" s="0" t="s">
        <x:v>42</x:v>
      </x:c>
      <x:c r="E7958" s="0" t="s">
        <x:v>44</x:v>
      </x:c>
      <x:c r="F7958" s="0" t="s">
        <x:v>20</x:v>
      </x:c>
      <x:c r="G7958" s="0" t="n">
        <x:v>100</x:v>
      </x:c>
      <x:c r="H7958" s="4" t="n">
        <x:v>30</x:v>
      </x:c>
      <x:c r="I7958" s="4" t="n">
        <x:v>100</x:v>
      </x:c>
      <x:c r="J7958" s="4" t="n">
        <x:v>0.3</x:v>
      </x:c>
      <x:c r="K7958" s="4">
        <x:f>I7958*J7958</x:f>
      </x:c>
      <x:c r="L7958" s="4" t="n">
        <x:v>350.188</x:v>
      </x:c>
      <x:c r="M7958" s="5">
        <x:f>J7958/3.83*100</x:f>
      </x:c>
      <x:c r="N7958" s="6">
        <x:f>M7958*L7958/100</x:f>
      </x:c>
      <x:c r="O7958" s="6">
        <x:f>H7958-N7958</x:f>
      </x:c>
    </x:row>
    <x:row r="7959" spans="1:25">
      <x:c r="A7959" s="0" t="s">
        <x:v>57</x:v>
      </x:c>
      <x:c r="B7959" s="0" t="n">
        <x:v>3949</x:v>
      </x:c>
      <x:c r="C7959" s="0" t="s">
        <x:v>21</x:v>
      </x:c>
      <x:c r="D7959" s="0" t="s">
        <x:v>42</x:v>
      </x:c>
      <x:c r="E7959" s="0" t="s">
        <x:v>43</x:v>
      </x:c>
      <x:c r="F7959" s="0" t="s">
        <x:v>20</x:v>
      </x:c>
      <x:c r="G7959" s="0" t="n">
        <x:v>100</x:v>
      </x:c>
      <x:c r="H7959" s="4" t="n">
        <x:v>30</x:v>
      </x:c>
      <x:c r="I7959" s="4" t="n">
        <x:v>100</x:v>
      </x:c>
      <x:c r="J7959" s="4" t="n">
        <x:v>0.3</x:v>
      </x:c>
      <x:c r="K7959" s="4">
        <x:f>I7959*J7959</x:f>
      </x:c>
      <x:c r="L7959" s="4" t="n">
        <x:v>350.188</x:v>
      </x:c>
      <x:c r="M7959" s="5">
        <x:f>J7959/3.83*100</x:f>
      </x:c>
      <x:c r="N7959" s="6">
        <x:f>M7959*L7959/100</x:f>
      </x:c>
      <x:c r="O7959" s="6">
        <x:f>H7959-N7959</x:f>
      </x:c>
    </x:row>
    <x:row r="7960" spans="1:25">
      <x:c r="A7960" s="0" t="s">
        <x:v>57</x:v>
      </x:c>
      <x:c r="B7960" s="0" t="n">
        <x:v>3949</x:v>
      </x:c>
      <x:c r="C7960" s="0" t="s">
        <x:v>21</x:v>
      </x:c>
      <x:c r="D7960" s="0" t="s">
        <x:v>33</x:v>
      </x:c>
      <x:c r="E7960" s="0" t="s">
        <x:v>45</x:v>
      </x:c>
      <x:c r="F7960" s="0" t="s">
        <x:v>26</x:v>
      </x:c>
      <x:c r="G7960" s="0" t="n">
        <x:v>100</x:v>
      </x:c>
      <x:c r="H7960" s="4" t="n">
        <x:v>148</x:v>
      </x:c>
      <x:c r="I7960" s="4" t="n">
        <x:v>100</x:v>
      </x:c>
      <x:c r="J7960" s="4" t="n">
        <x:v>1.48</x:v>
      </x:c>
      <x:c r="K7960" s="4">
        <x:f>I7960*J7960</x:f>
      </x:c>
      <x:c r="L7960" s="4" t="n">
        <x:v>350.188</x:v>
      </x:c>
      <x:c r="M7960" s="5">
        <x:f>J7960/3.83*100</x:f>
      </x:c>
      <x:c r="N7960" s="6">
        <x:f>M7960*L7960/100</x:f>
      </x:c>
      <x:c r="O7960" s="6">
        <x:f>H7960-N7960</x:f>
      </x:c>
    </x:row>
    <x:row r="7961" spans="1:25">
      <x:c r="A7961" s="0" t="s">
        <x:v>57</x:v>
      </x:c>
      <x:c r="B7961" s="0" t="n">
        <x:v>3949</x:v>
      </x:c>
      <x:c r="C7961" s="0" t="s">
        <x:v>21</x:v>
      </x:c>
      <x:c r="D7961" s="0" t="s">
        <x:v>150</x:v>
      </x:c>
      <x:c r="E7961" s="0" t="s">
        <x:v>46</x:v>
      </x:c>
      <x:c r="F7961" s="0" t="s">
        <x:v>26</x:v>
      </x:c>
      <x:c r="G7961" s="0" t="n">
        <x:v>100</x:v>
      </x:c>
      <x:c r="H7961" s="4" t="n">
        <x:v>175</x:v>
      </x:c>
      <x:c r="I7961" s="4" t="n">
        <x:v>100</x:v>
      </x:c>
      <x:c r="J7961" s="4" t="n">
        <x:v>1.75</x:v>
      </x:c>
      <x:c r="K7961" s="4">
        <x:f>I7961*J7961</x:f>
      </x:c>
      <x:c r="L7961" s="4" t="n">
        <x:v>350.188</x:v>
      </x:c>
      <x:c r="M7961" s="5">
        <x:f>J7961/3.83*100</x:f>
      </x:c>
      <x:c r="N7961" s="6">
        <x:f>M7961*L7961/100</x:f>
      </x:c>
      <x:c r="O7961" s="6">
        <x:f>H7961-N7961</x:f>
      </x:c>
    </x:row>
    <x:row r="7962" spans="1:25">
      <x:c r="A7962" s="0" t="s">
        <x:v>123</x:v>
      </x:c>
      <x:c r="B7962" s="0" t="n">
        <x:v>3950</x:v>
      </x:c>
      <x:c r="C7962" s="0" t="s">
        <x:v>21</x:v>
      </x:c>
      <x:c r="D7962" s="0" t="s">
        <x:v>42</x:v>
      </x:c>
      <x:c r="E7962" s="0" t="s">
        <x:v>43</x:v>
      </x:c>
      <x:c r="F7962" s="0" t="s">
        <x:v>20</x:v>
      </x:c>
      <x:c r="G7962" s="0" t="n">
        <x:v>100</x:v>
      </x:c>
      <x:c r="H7962" s="4" t="n">
        <x:v>30</x:v>
      </x:c>
      <x:c r="I7962" s="4" t="n">
        <x:v>100</x:v>
      </x:c>
      <x:c r="J7962" s="4" t="n">
        <x:v>0.3</x:v>
      </x:c>
      <x:c r="K7962" s="4">
        <x:f>I7962*J7962</x:f>
      </x:c>
      <x:c r="L7962" s="4" t="n">
        <x:v>345.564</x:v>
      </x:c>
      <x:c r="M7962" s="5">
        <x:f>J7962/3.83*100</x:f>
      </x:c>
      <x:c r="N7962" s="6">
        <x:f>M7962*L7962/100</x:f>
      </x:c>
      <x:c r="O7962" s="6">
        <x:f>H7962-N7962</x:f>
      </x:c>
    </x:row>
    <x:row r="7963" spans="1:25">
      <x:c r="A7963" s="0" t="s">
        <x:v>123</x:v>
      </x:c>
      <x:c r="B7963" s="0" t="n">
        <x:v>3950</x:v>
      </x:c>
      <x:c r="C7963" s="0" t="s">
        <x:v>21</x:v>
      </x:c>
      <x:c r="D7963" s="0" t="s">
        <x:v>42</x:v>
      </x:c>
      <x:c r="E7963" s="0" t="s">
        <x:v>44</x:v>
      </x:c>
      <x:c r="F7963" s="0" t="s">
        <x:v>20</x:v>
      </x:c>
      <x:c r="G7963" s="0" t="n">
        <x:v>100</x:v>
      </x:c>
      <x:c r="H7963" s="4" t="n">
        <x:v>30</x:v>
      </x:c>
      <x:c r="I7963" s="4" t="n">
        <x:v>100</x:v>
      </x:c>
      <x:c r="J7963" s="4" t="n">
        <x:v>0.3</x:v>
      </x:c>
      <x:c r="K7963" s="4">
        <x:f>I7963*J7963</x:f>
      </x:c>
      <x:c r="L7963" s="4" t="n">
        <x:v>345.564</x:v>
      </x:c>
      <x:c r="M7963" s="5">
        <x:f>J7963/3.83*100</x:f>
      </x:c>
      <x:c r="N7963" s="6">
        <x:f>M7963*L7963/100</x:f>
      </x:c>
      <x:c r="O7963" s="6">
        <x:f>H7963-N7963</x:f>
      </x:c>
    </x:row>
    <x:row r="7964" spans="1:25">
      <x:c r="A7964" s="0" t="s">
        <x:v>123</x:v>
      </x:c>
      <x:c r="B7964" s="0" t="n">
        <x:v>3950</x:v>
      </x:c>
      <x:c r="C7964" s="0" t="s">
        <x:v>21</x:v>
      </x:c>
      <x:c r="D7964" s="0" t="s">
        <x:v>33</x:v>
      </x:c>
      <x:c r="E7964" s="0" t="s">
        <x:v>45</x:v>
      </x:c>
      <x:c r="F7964" s="0" t="s">
        <x:v>26</x:v>
      </x:c>
      <x:c r="G7964" s="0" t="n">
        <x:v>100</x:v>
      </x:c>
      <x:c r="H7964" s="4" t="n">
        <x:v>138.36</x:v>
      </x:c>
      <x:c r="I7964" s="4" t="n">
        <x:v>100</x:v>
      </x:c>
      <x:c r="J7964" s="4" t="n">
        <x:v>1.48</x:v>
      </x:c>
      <x:c r="K7964" s="4">
        <x:f>I7964*J7964</x:f>
      </x:c>
      <x:c r="L7964" s="4" t="n">
        <x:v>345.564</x:v>
      </x:c>
      <x:c r="M7964" s="5">
        <x:f>J7964/3.83*100</x:f>
      </x:c>
      <x:c r="N7964" s="6">
        <x:f>M7964*L7964/100</x:f>
      </x:c>
      <x:c r="O7964" s="6">
        <x:f>H7964-N7964</x:f>
      </x:c>
    </x:row>
    <x:row r="7965" spans="1:25">
      <x:c r="A7965" s="0" t="s">
        <x:v>123</x:v>
      </x:c>
      <x:c r="B7965" s="0" t="n">
        <x:v>3950</x:v>
      </x:c>
      <x:c r="C7965" s="0" t="s">
        <x:v>21</x:v>
      </x:c>
      <x:c r="D7965" s="0" t="s">
        <x:v>150</x:v>
      </x:c>
      <x:c r="E7965" s="0" t="s">
        <x:v>46</x:v>
      </x:c>
      <x:c r="F7965" s="0" t="s">
        <x:v>26</x:v>
      </x:c>
      <x:c r="G7965" s="0" t="n">
        <x:v>100</x:v>
      </x:c>
      <x:c r="H7965" s="4" t="n">
        <x:v>171.4</x:v>
      </x:c>
      <x:c r="I7965" s="4" t="n">
        <x:v>100</x:v>
      </x:c>
      <x:c r="J7965" s="4" t="n">
        <x:v>1.75</x:v>
      </x:c>
      <x:c r="K7965" s="4">
        <x:f>I7965*J7965</x:f>
      </x:c>
      <x:c r="L7965" s="4" t="n">
        <x:v>345.564</x:v>
      </x:c>
      <x:c r="M7965" s="5">
        <x:f>J7965/3.83*100</x:f>
      </x:c>
      <x:c r="N7965" s="6">
        <x:f>M7965*L7965/100</x:f>
      </x:c>
      <x:c r="O7965" s="6">
        <x:f>H7965-N7965</x:f>
      </x:c>
    </x:row>
    <x:row r="7966" spans="1:25">
      <x:c r="A7966" s="0" t="s">
        <x:v>41</x:v>
      </x:c>
      <x:c r="B7966" s="0" t="n">
        <x:v>3951</x:v>
      </x:c>
      <x:c r="C7966" s="0" t="s">
        <x:v>21</x:v>
      </x:c>
      <x:c r="D7966" s="0" t="s">
        <x:v>42</x:v>
      </x:c>
      <x:c r="E7966" s="0" t="s">
        <x:v>43</x:v>
      </x:c>
      <x:c r="F7966" s="0" t="s">
        <x:v>20</x:v>
      </x:c>
      <x:c r="G7966" s="0" t="n">
        <x:v>80</x:v>
      </x:c>
      <x:c r="H7966" s="4" t="n">
        <x:v>24</x:v>
      </x:c>
      <x:c r="I7966" s="4" t="n">
        <x:v>80</x:v>
      </x:c>
      <x:c r="J7966" s="4" t="n">
        <x:v>0.3</x:v>
      </x:c>
      <x:c r="K7966" s="4">
        <x:f>I7966*J7966</x:f>
      </x:c>
      <x:c r="L7966" s="4" t="n">
        <x:v>274.994</x:v>
      </x:c>
      <x:c r="M7966" s="5">
        <x:f>J7966/3.83*100</x:f>
      </x:c>
      <x:c r="N7966" s="6">
        <x:f>M7966*L7966/100</x:f>
      </x:c>
      <x:c r="O7966" s="6">
        <x:f>H7966-N7966</x:f>
      </x:c>
    </x:row>
    <x:row r="7967" spans="1:25">
      <x:c r="A7967" s="0" t="s">
        <x:v>41</x:v>
      </x:c>
      <x:c r="B7967" s="0" t="n">
        <x:v>3951</x:v>
      </x:c>
      <x:c r="C7967" s="0" t="s">
        <x:v>21</x:v>
      </x:c>
      <x:c r="D7967" s="0" t="s">
        <x:v>42</x:v>
      </x:c>
      <x:c r="E7967" s="0" t="s">
        <x:v>44</x:v>
      </x:c>
      <x:c r="F7967" s="0" t="s">
        <x:v>20</x:v>
      </x:c>
      <x:c r="G7967" s="0" t="n">
        <x:v>80</x:v>
      </x:c>
      <x:c r="H7967" s="4" t="n">
        <x:v>24</x:v>
      </x:c>
      <x:c r="I7967" s="4" t="n">
        <x:v>80</x:v>
      </x:c>
      <x:c r="J7967" s="4" t="n">
        <x:v>0.3</x:v>
      </x:c>
      <x:c r="K7967" s="4">
        <x:f>I7967*J7967</x:f>
      </x:c>
      <x:c r="L7967" s="4" t="n">
        <x:v>274.994</x:v>
      </x:c>
      <x:c r="M7967" s="5">
        <x:f>J7967/3.83*100</x:f>
      </x:c>
      <x:c r="N7967" s="6">
        <x:f>M7967*L7967/100</x:f>
      </x:c>
      <x:c r="O7967" s="6">
        <x:f>H7967-N7967</x:f>
      </x:c>
    </x:row>
    <x:row r="7968" spans="1:25">
      <x:c r="A7968" s="0" t="s">
        <x:v>41</x:v>
      </x:c>
      <x:c r="B7968" s="0" t="n">
        <x:v>3951</x:v>
      </x:c>
      <x:c r="C7968" s="0" t="s">
        <x:v>21</x:v>
      </x:c>
      <x:c r="D7968" s="0" t="s">
        <x:v>33</x:v>
      </x:c>
      <x:c r="E7968" s="0" t="s">
        <x:v>45</x:v>
      </x:c>
      <x:c r="F7968" s="0" t="s">
        <x:v>26</x:v>
      </x:c>
      <x:c r="G7968" s="0" t="n">
        <x:v>80</x:v>
      </x:c>
      <x:c r="H7968" s="4" t="n">
        <x:v>118.506</x:v>
      </x:c>
      <x:c r="I7968" s="4" t="n">
        <x:v>80</x:v>
      </x:c>
      <x:c r="J7968" s="4" t="n">
        <x:v>1.48</x:v>
      </x:c>
      <x:c r="K7968" s="4">
        <x:f>I7968*J7968</x:f>
      </x:c>
      <x:c r="L7968" s="4" t="n">
        <x:v>274.994</x:v>
      </x:c>
      <x:c r="M7968" s="5">
        <x:f>J7968/3.83*100</x:f>
      </x:c>
      <x:c r="N7968" s="6">
        <x:f>M7968*L7968/100</x:f>
      </x:c>
      <x:c r="O7968" s="6">
        <x:f>H7968-N7968</x:f>
      </x:c>
    </x:row>
    <x:row r="7969" spans="1:25">
      <x:c r="A7969" s="0" t="s">
        <x:v>41</x:v>
      </x:c>
      <x:c r="B7969" s="0" t="n">
        <x:v>3951</x:v>
      </x:c>
      <x:c r="C7969" s="0" t="s">
        <x:v>21</x:v>
      </x:c>
      <x:c r="D7969" s="0" t="s">
        <x:v>150</x:v>
      </x:c>
      <x:c r="E7969" s="0" t="s">
        <x:v>46</x:v>
      </x:c>
      <x:c r="F7969" s="0" t="s">
        <x:v>26</x:v>
      </x:c>
      <x:c r="G7969" s="0" t="n">
        <x:v>80</x:v>
      </x:c>
      <x:c r="H7969" s="4" t="n">
        <x:v>140</x:v>
      </x:c>
      <x:c r="I7969" s="4" t="n">
        <x:v>80</x:v>
      </x:c>
      <x:c r="J7969" s="4" t="n">
        <x:v>1.75</x:v>
      </x:c>
      <x:c r="K7969" s="4">
        <x:f>I7969*J7969</x:f>
      </x:c>
      <x:c r="L7969" s="4" t="n">
        <x:v>274.994</x:v>
      </x:c>
      <x:c r="M7969" s="5">
        <x:f>J7969/3.83*100</x:f>
      </x:c>
      <x:c r="N7969" s="6">
        <x:f>M7969*L7969/100</x:f>
      </x:c>
      <x:c r="O7969" s="6">
        <x:f>H7969-N7969</x:f>
      </x:c>
    </x:row>
    <x:row r="7970" spans="1:25">
      <x:c r="A7970" s="0" t="s">
        <x:v>164</x:v>
      </x:c>
      <x:c r="B7970" s="0" t="n">
        <x:v>3953</x:v>
      </x:c>
      <x:c r="C7970" s="0" t="s">
        <x:v>21</x:v>
      </x:c>
      <x:c r="D7970" s="0" t="s">
        <x:v>42</x:v>
      </x:c>
      <x:c r="E7970" s="0" t="s">
        <x:v>23</x:v>
      </x:c>
      <x:c r="F7970" s="0" t="s">
        <x:v>20</x:v>
      </x:c>
      <x:c r="G7970" s="0" t="n">
        <x:v>50</x:v>
      </x:c>
      <x:c r="H7970" s="4" t="n">
        <x:v>27</x:v>
      </x:c>
      <x:c r="I7970" s="4" t="n">
        <x:v>50</x:v>
      </x:c>
      <x:c r="J7970" s="4" t="n">
        <x:v>0.54</x:v>
      </x:c>
      <x:c r="K7970" s="4">
        <x:f>I7970*J7970</x:f>
      </x:c>
      <x:c r="L7970" s="4" t="n">
        <x:v>261.855</x:v>
      </x:c>
      <x:c r="M7970" s="5">
        <x:f>J7970/4.17*100</x:f>
      </x:c>
      <x:c r="N7970" s="6">
        <x:f>M7970*L7970/100</x:f>
      </x:c>
      <x:c r="O7970" s="6">
        <x:f>H7970-N7970</x:f>
      </x:c>
    </x:row>
    <x:row r="7971" spans="1:25">
      <x:c r="A7971" s="0" t="s">
        <x:v>164</x:v>
      </x:c>
      <x:c r="B7971" s="0" t="n">
        <x:v>3953</x:v>
      </x:c>
      <x:c r="C7971" s="0" t="s">
        <x:v>21</x:v>
      </x:c>
      <x:c r="D7971" s="0" t="s">
        <x:v>156</x:v>
      </x:c>
      <x:c r="E7971" s="0" t="s">
        <x:v>157</x:v>
      </x:c>
      <x:c r="F7971" s="0" t="s">
        <x:v>26</x:v>
      </x:c>
      <x:c r="G7971" s="0" t="n">
        <x:v>50</x:v>
      </x:c>
      <x:c r="H7971" s="4" t="n">
        <x:v>128.25</x:v>
      </x:c>
      <x:c r="I7971" s="4" t="n">
        <x:v>50</x:v>
      </x:c>
      <x:c r="J7971" s="4" t="n">
        <x:v>2.565</x:v>
      </x:c>
      <x:c r="K7971" s="4">
        <x:f>I7971*J7971</x:f>
      </x:c>
      <x:c r="L7971" s="4" t="n">
        <x:v>261.855</x:v>
      </x:c>
      <x:c r="M7971" s="5">
        <x:f>J7971/4.17*100</x:f>
      </x:c>
      <x:c r="N7971" s="6">
        <x:f>M7971*L7971/100</x:f>
      </x:c>
      <x:c r="O7971" s="6">
        <x:f>H7971-N7971</x:f>
      </x:c>
    </x:row>
    <x:row r="7972" spans="1:25">
      <x:c r="A7972" s="0" t="s">
        <x:v>164</x:v>
      </x:c>
      <x:c r="B7972" s="0" t="n">
        <x:v>3953</x:v>
      </x:c>
      <x:c r="C7972" s="0" t="s">
        <x:v>17</x:v>
      </x:c>
      <x:c r="D7972" s="0" t="s">
        <x:v>18</x:v>
      </x:c>
      <x:c r="E7972" s="0" t="s">
        <x:v>158</x:v>
      </x:c>
      <x:c r="F7972" s="0" t="s">
        <x:v>26</x:v>
      </x:c>
      <x:c r="G7972" s="0" t="n">
        <x:v>50</x:v>
      </x:c>
      <x:c r="H7972" s="4" t="n">
        <x:v>53.251</x:v>
      </x:c>
      <x:c r="I7972" s="4" t="n">
        <x:v>50</x:v>
      </x:c>
      <x:c r="J7972" s="4" t="n">
        <x:v>1.065</x:v>
      </x:c>
      <x:c r="K7972" s="4">
        <x:f>I7972*J7972</x:f>
      </x:c>
      <x:c r="L7972" s="4" t="n">
        <x:v>261.855</x:v>
      </x:c>
      <x:c r="M7972" s="5">
        <x:f>J7972/4.17*100</x:f>
      </x:c>
      <x:c r="N7972" s="6">
        <x:f>M7972*L7972/100</x:f>
      </x:c>
      <x:c r="O7972" s="6">
        <x:f>H7972-N7972</x:f>
      </x:c>
    </x:row>
    <x:row r="7973" spans="1:25">
      <x:c r="A7973" s="0" t="s">
        <x:v>85</x:v>
      </x:c>
      <x:c r="B7973" s="0" t="n">
        <x:v>3956</x:v>
      </x:c>
      <x:c r="C7973" s="0" t="s">
        <x:v>21</x:v>
      </x:c>
      <x:c r="D7973" s="0" t="s">
        <x:v>22</x:v>
      </x:c>
      <x:c r="E7973" s="0" t="s">
        <x:v>23</x:v>
      </x:c>
      <x:c r="F7973" s="0" t="s">
        <x:v>20</x:v>
      </x:c>
      <x:c r="G7973" s="0" t="n">
        <x:v>140</x:v>
      </x:c>
      <x:c r="H7973" s="4" t="n">
        <x:v>43.384</x:v>
      </x:c>
      <x:c r="I7973" s="4" t="n">
        <x:v>140</x:v>
      </x:c>
      <x:c r="J7973" s="4" t="n">
        <x:v>0.31</x:v>
      </x:c>
      <x:c r="K7973" s="4">
        <x:f>I7973*J7973</x:f>
      </x:c>
      <x:c r="L7973" s="4" t="n">
        <x:v>328.604</x:v>
      </x:c>
      <x:c r="M7973" s="5">
        <x:f>J7973/3.051*100</x:f>
      </x:c>
      <x:c r="N7973" s="6">
        <x:f>M7973*L7973/100</x:f>
      </x:c>
      <x:c r="O7973" s="6">
        <x:f>H7973-N7973</x:f>
      </x:c>
    </x:row>
    <x:row r="7974" spans="1:25">
      <x:c r="A7974" s="0" t="s">
        <x:v>85</x:v>
      </x:c>
      <x:c r="B7974" s="0" t="n">
        <x:v>3956</x:v>
      </x:c>
      <x:c r="C7974" s="0" t="s">
        <x:v>21</x:v>
      </x:c>
      <x:c r="D7974" s="0" t="s">
        <x:v>22</x:v>
      </x:c>
      <x:c r="E7974" s="0" t="s">
        <x:v>23</x:v>
      </x:c>
      <x:c r="F7974" s="0" t="s">
        <x:v>20</x:v>
      </x:c>
      <x:c r="G7974" s="0" t="n">
        <x:v>140</x:v>
      </x:c>
      <x:c r="H7974" s="4" t="n">
        <x:v>43.384</x:v>
      </x:c>
      <x:c r="I7974" s="4" t="n">
        <x:v>140</x:v>
      </x:c>
      <x:c r="J7974" s="4" t="n">
        <x:v>0.31</x:v>
      </x:c>
      <x:c r="K7974" s="4">
        <x:f>I7974*J7974</x:f>
      </x:c>
      <x:c r="L7974" s="4" t="n">
        <x:v>328.604</x:v>
      </x:c>
      <x:c r="M7974" s="5">
        <x:f>J7974/3.051*100</x:f>
      </x:c>
      <x:c r="N7974" s="6">
        <x:f>M7974*L7974/100</x:f>
      </x:c>
      <x:c r="O7974" s="6">
        <x:f>H7974-N7974</x:f>
      </x:c>
    </x:row>
    <x:row r="7975" spans="1:25">
      <x:c r="A7975" s="0" t="s">
        <x:v>85</x:v>
      </x:c>
      <x:c r="B7975" s="0" t="n">
        <x:v>3956</x:v>
      </x:c>
      <x:c r="C7975" s="0" t="s">
        <x:v>21</x:v>
      </x:c>
      <x:c r="D7975" s="0" t="s">
        <x:v>22</x:v>
      </x:c>
      <x:c r="E7975" s="0" t="s">
        <x:v>23</x:v>
      </x:c>
      <x:c r="F7975" s="0" t="s">
        <x:v>20</x:v>
      </x:c>
      <x:c r="G7975" s="0" t="n">
        <x:v>140</x:v>
      </x:c>
      <x:c r="H7975" s="4" t="n">
        <x:v>43.384</x:v>
      </x:c>
      <x:c r="I7975" s="4" t="n">
        <x:v>140</x:v>
      </x:c>
      <x:c r="J7975" s="4" t="n">
        <x:v>0.31</x:v>
      </x:c>
      <x:c r="K7975" s="4">
        <x:f>I7975*J7975</x:f>
      </x:c>
      <x:c r="L7975" s="4" t="n">
        <x:v>328.604</x:v>
      </x:c>
      <x:c r="M7975" s="5">
        <x:f>J7975/3.051*100</x:f>
      </x:c>
      <x:c r="N7975" s="6">
        <x:f>M7975*L7975/100</x:f>
      </x:c>
      <x:c r="O7975" s="6">
        <x:f>H7975-N7975</x:f>
      </x:c>
    </x:row>
    <x:row r="7976" spans="1:25">
      <x:c r="A7976" s="0" t="s">
        <x:v>85</x:v>
      </x:c>
      <x:c r="B7976" s="0" t="n">
        <x:v>3956</x:v>
      </x:c>
      <x:c r="C7976" s="0" t="s">
        <x:v>21</x:v>
      </x:c>
      <x:c r="D7976" s="0" t="s">
        <x:v>22</x:v>
      </x:c>
      <x:c r="E7976" s="0" t="s">
        <x:v>23</x:v>
      </x:c>
      <x:c r="F7976" s="0" t="s">
        <x:v>20</x:v>
      </x:c>
      <x:c r="G7976" s="0" t="n">
        <x:v>140</x:v>
      </x:c>
      <x:c r="H7976" s="4" t="n">
        <x:v>47.74</x:v>
      </x:c>
      <x:c r="I7976" s="4" t="n">
        <x:v>140</x:v>
      </x:c>
      <x:c r="J7976" s="4" t="n">
        <x:v>0.341</x:v>
      </x:c>
      <x:c r="K7976" s="4">
        <x:f>I7976*J7976</x:f>
      </x:c>
      <x:c r="L7976" s="4" t="n">
        <x:v>328.604</x:v>
      </x:c>
      <x:c r="M7976" s="5">
        <x:f>J7976/3.051*100</x:f>
      </x:c>
      <x:c r="N7976" s="6">
        <x:f>M7976*L7976/100</x:f>
      </x:c>
      <x:c r="O7976" s="6">
        <x:f>H7976-N7976</x:f>
      </x:c>
    </x:row>
    <x:row r="7977" spans="1:25">
      <x:c r="A7977" s="0" t="s">
        <x:v>85</x:v>
      </x:c>
      <x:c r="B7977" s="0" t="n">
        <x:v>3956</x:v>
      </x:c>
      <x:c r="C7977" s="0" t="s">
        <x:v>21</x:v>
      </x:c>
      <x:c r="D7977" s="0" t="s">
        <x:v>28</x:v>
      </x:c>
      <x:c r="E7977" s="0" t="s">
        <x:v>19</x:v>
      </x:c>
      <x:c r="F7977" s="0" t="s">
        <x:v>26</x:v>
      </x:c>
      <x:c r="G7977" s="0" t="n">
        <x:v>140</x:v>
      </x:c>
      <x:c r="H7977" s="4" t="n">
        <x:v>36.403</x:v>
      </x:c>
      <x:c r="I7977" s="4" t="n">
        <x:v>140</x:v>
      </x:c>
      <x:c r="J7977" s="4" t="n">
        <x:v>0.26</x:v>
      </x:c>
      <x:c r="K7977" s="4">
        <x:f>I7977*J7977</x:f>
      </x:c>
      <x:c r="L7977" s="4" t="n">
        <x:v>328.604</x:v>
      </x:c>
      <x:c r="M7977" s="5">
        <x:f>J7977/3.051*100</x:f>
      </x:c>
      <x:c r="N7977" s="6">
        <x:f>M7977*L7977/100</x:f>
      </x:c>
      <x:c r="O7977" s="6">
        <x:f>H7977-N7977</x:f>
      </x:c>
    </x:row>
    <x:row r="7978" spans="1:25">
      <x:c r="A7978" s="0" t="s">
        <x:v>85</x:v>
      </x:c>
      <x:c r="B7978" s="0" t="n">
        <x:v>3956</x:v>
      </x:c>
      <x:c r="C7978" s="0" t="s">
        <x:v>21</x:v>
      </x:c>
      <x:c r="D7978" s="0" t="s">
        <x:v>28</x:v>
      </x:c>
      <x:c r="E7978" s="0" t="s">
        <x:v>23</x:v>
      </x:c>
      <x:c r="F7978" s="0" t="s">
        <x:v>26</x:v>
      </x:c>
      <x:c r="G7978" s="0" t="n">
        <x:v>140</x:v>
      </x:c>
      <x:c r="H7978" s="4" t="n">
        <x:v>212.799</x:v>
      </x:c>
      <x:c r="I7978" s="4" t="n">
        <x:v>140</x:v>
      </x:c>
      <x:c r="J7978" s="4" t="n">
        <x:v>1.52</x:v>
      </x:c>
      <x:c r="K7978" s="4">
        <x:f>I7978*J7978</x:f>
      </x:c>
      <x:c r="L7978" s="4" t="n">
        <x:v>328.604</x:v>
      </x:c>
      <x:c r="M7978" s="5">
        <x:f>J7978/3.051*100</x:f>
      </x:c>
      <x:c r="N7978" s="6">
        <x:f>M7978*L7978/100</x:f>
      </x:c>
      <x:c r="O7978" s="6">
        <x:f>H7978-N7978</x:f>
      </x:c>
    </x:row>
    <x:row r="7979" spans="1:25">
      <x:c r="A7979" s="0" t="s">
        <x:v>16</x:v>
      </x:c>
      <x:c r="B7979" s="0" t="n">
        <x:v>3957</x:v>
      </x:c>
      <x:c r="C7979" s="0" t="s">
        <x:v>21</x:v>
      </x:c>
      <x:c r="D7979" s="0" t="s">
        <x:v>22</x:v>
      </x:c>
      <x:c r="E7979" s="0" t="s">
        <x:v>23</x:v>
      </x:c>
      <x:c r="F7979" s="0" t="s">
        <x:v>20</x:v>
      </x:c>
      <x:c r="G7979" s="0" t="n">
        <x:v>140</x:v>
      </x:c>
      <x:c r="H7979" s="4" t="n">
        <x:v>47.74</x:v>
      </x:c>
      <x:c r="I7979" s="4" t="n">
        <x:v>140</x:v>
      </x:c>
      <x:c r="J7979" s="4" t="n">
        <x:v>0.341</x:v>
      </x:c>
      <x:c r="K7979" s="4">
        <x:f>I7979*J7979</x:f>
      </x:c>
      <x:c r="L7979" s="4" t="n">
        <x:v>269.116</x:v>
      </x:c>
      <x:c r="M7979" s="5">
        <x:f>J7979/3.051*100</x:f>
      </x:c>
      <x:c r="N7979" s="6">
        <x:f>M7979*L7979/100</x:f>
      </x:c>
      <x:c r="O7979" s="6">
        <x:f>H7979-N7979</x:f>
      </x:c>
    </x:row>
    <x:row r="7980" spans="1:25">
      <x:c r="A7980" s="0" t="s">
        <x:v>16</x:v>
      </x:c>
      <x:c r="B7980" s="0" t="n">
        <x:v>3957</x:v>
      </x:c>
      <x:c r="C7980" s="0" t="s">
        <x:v>21</x:v>
      </x:c>
      <x:c r="D7980" s="0" t="s">
        <x:v>22</x:v>
      </x:c>
      <x:c r="E7980" s="0" t="s">
        <x:v>23</x:v>
      </x:c>
      <x:c r="F7980" s="0" t="s">
        <x:v>20</x:v>
      </x:c>
      <x:c r="G7980" s="0" t="n">
        <x:v>140</x:v>
      </x:c>
      <x:c r="H7980" s="4" t="n">
        <x:v>43.384</x:v>
      </x:c>
      <x:c r="I7980" s="4" t="n">
        <x:v>140</x:v>
      </x:c>
      <x:c r="J7980" s="4" t="n">
        <x:v>0.31</x:v>
      </x:c>
      <x:c r="K7980" s="4">
        <x:f>I7980*J7980</x:f>
      </x:c>
      <x:c r="L7980" s="4" t="n">
        <x:v>269.116</x:v>
      </x:c>
      <x:c r="M7980" s="5">
        <x:f>J7980/3.051*100</x:f>
      </x:c>
      <x:c r="N7980" s="6">
        <x:f>M7980*L7980/100</x:f>
      </x:c>
      <x:c r="O7980" s="6">
        <x:f>H7980-N7980</x:f>
      </x:c>
    </x:row>
    <x:row r="7981" spans="1:25">
      <x:c r="A7981" s="0" t="s">
        <x:v>16</x:v>
      </x:c>
      <x:c r="B7981" s="0" t="n">
        <x:v>3957</x:v>
      </x:c>
      <x:c r="C7981" s="0" t="s">
        <x:v>21</x:v>
      </x:c>
      <x:c r="D7981" s="0" t="s">
        <x:v>22</x:v>
      </x:c>
      <x:c r="E7981" s="0" t="s">
        <x:v>23</x:v>
      </x:c>
      <x:c r="F7981" s="0" t="s">
        <x:v>20</x:v>
      </x:c>
      <x:c r="G7981" s="0" t="n">
        <x:v>140</x:v>
      </x:c>
      <x:c r="H7981" s="4" t="n">
        <x:v>43.384</x:v>
      </x:c>
      <x:c r="I7981" s="4" t="n">
        <x:v>140</x:v>
      </x:c>
      <x:c r="J7981" s="4" t="n">
        <x:v>0.31</x:v>
      </x:c>
      <x:c r="K7981" s="4">
        <x:f>I7981*J7981</x:f>
      </x:c>
      <x:c r="L7981" s="4" t="n">
        <x:v>269.116</x:v>
      </x:c>
      <x:c r="M7981" s="5">
        <x:f>J7981/3.051*100</x:f>
      </x:c>
      <x:c r="N7981" s="6">
        <x:f>M7981*L7981/100</x:f>
      </x:c>
      <x:c r="O7981" s="6">
        <x:f>H7981-N7981</x:f>
      </x:c>
    </x:row>
    <x:row r="7982" spans="1:25">
      <x:c r="A7982" s="0" t="s">
        <x:v>16</x:v>
      </x:c>
      <x:c r="B7982" s="0" t="n">
        <x:v>3957</x:v>
      </x:c>
      <x:c r="C7982" s="0" t="s">
        <x:v>21</x:v>
      </x:c>
      <x:c r="D7982" s="0" t="s">
        <x:v>22</x:v>
      </x:c>
      <x:c r="E7982" s="0" t="s">
        <x:v>23</x:v>
      </x:c>
      <x:c r="F7982" s="0" t="s">
        <x:v>20</x:v>
      </x:c>
      <x:c r="G7982" s="0" t="n">
        <x:v>140</x:v>
      </x:c>
      <x:c r="H7982" s="4" t="n">
        <x:v>43.384</x:v>
      </x:c>
      <x:c r="I7982" s="4" t="n">
        <x:v>140</x:v>
      </x:c>
      <x:c r="J7982" s="4" t="n">
        <x:v>0.31</x:v>
      </x:c>
      <x:c r="K7982" s="4">
        <x:f>I7982*J7982</x:f>
      </x:c>
      <x:c r="L7982" s="4" t="n">
        <x:v>269.116</x:v>
      </x:c>
      <x:c r="M7982" s="5">
        <x:f>J7982/3.051*100</x:f>
      </x:c>
      <x:c r="N7982" s="6">
        <x:f>M7982*L7982/100</x:f>
      </x:c>
      <x:c r="O7982" s="6">
        <x:f>H7982-N7982</x:f>
      </x:c>
    </x:row>
    <x:row r="7983" spans="1:25">
      <x:c r="A7983" s="0" t="s">
        <x:v>16</x:v>
      </x:c>
      <x:c r="B7983" s="0" t="n">
        <x:v>3957</x:v>
      </x:c>
      <x:c r="C7983" s="0" t="s">
        <x:v>21</x:v>
      </x:c>
      <x:c r="D7983" s="0" t="s">
        <x:v>28</x:v>
      </x:c>
      <x:c r="E7983" s="0" t="s">
        <x:v>19</x:v>
      </x:c>
      <x:c r="F7983" s="0" t="s">
        <x:v>26</x:v>
      </x:c>
      <x:c r="G7983" s="0" t="n">
        <x:v>140</x:v>
      </x:c>
      <x:c r="H7983" s="4" t="n">
        <x:v>36.41</x:v>
      </x:c>
      <x:c r="I7983" s="4" t="n">
        <x:v>140</x:v>
      </x:c>
      <x:c r="J7983" s="4" t="n">
        <x:v>0.26</x:v>
      </x:c>
      <x:c r="K7983" s="4">
        <x:f>I7983*J7983</x:f>
      </x:c>
      <x:c r="L7983" s="4" t="n">
        <x:v>269.116</x:v>
      </x:c>
      <x:c r="M7983" s="5">
        <x:f>J7983/3.051*100</x:f>
      </x:c>
      <x:c r="N7983" s="6">
        <x:f>M7983*L7983/100</x:f>
      </x:c>
      <x:c r="O7983" s="6">
        <x:f>H7983-N7983</x:f>
      </x:c>
    </x:row>
    <x:row r="7984" spans="1:25">
      <x:c r="A7984" s="0" t="s">
        <x:v>16</x:v>
      </x:c>
      <x:c r="B7984" s="0" t="n">
        <x:v>3957</x:v>
      </x:c>
      <x:c r="C7984" s="0" t="s">
        <x:v>21</x:v>
      </x:c>
      <x:c r="D7984" s="0" t="s">
        <x:v>28</x:v>
      </x:c>
      <x:c r="E7984" s="0" t="s">
        <x:v>23</x:v>
      </x:c>
      <x:c r="F7984" s="0" t="s">
        <x:v>26</x:v>
      </x:c>
      <x:c r="G7984" s="0" t="n">
        <x:v>140</x:v>
      </x:c>
      <x:c r="H7984" s="4" t="n">
        <x:v>212.799</x:v>
      </x:c>
      <x:c r="I7984" s="4" t="n">
        <x:v>140</x:v>
      </x:c>
      <x:c r="J7984" s="4" t="n">
        <x:v>1.52</x:v>
      </x:c>
      <x:c r="K7984" s="4">
        <x:f>I7984*J7984</x:f>
      </x:c>
      <x:c r="L7984" s="4" t="n">
        <x:v>269.116</x:v>
      </x:c>
      <x:c r="M7984" s="5">
        <x:f>J7984/3.051*100</x:f>
      </x:c>
      <x:c r="N7984" s="6">
        <x:f>M7984*L7984/100</x:f>
      </x:c>
      <x:c r="O7984" s="6">
        <x:f>H7984-N7984</x:f>
      </x:c>
    </x:row>
    <x:row r="7985" spans="1:25">
      <x:c r="A7985" s="0" t="s">
        <x:v>97</x:v>
      </x:c>
      <x:c r="B7985" s="0" t="n">
        <x:v>3958</x:v>
      </x:c>
      <x:c r="C7985" s="0" t="s">
        <x:v>21</x:v>
      </x:c>
      <x:c r="D7985" s="0" t="s">
        <x:v>22</x:v>
      </x:c>
      <x:c r="E7985" s="0" t="s">
        <x:v>35</x:v>
      </x:c>
      <x:c r="F7985" s="0" t="s">
        <x:v>20</x:v>
      </x:c>
      <x:c r="G7985" s="0" t="n">
        <x:v>173</x:v>
      </x:c>
      <x:c r="H7985" s="4" t="n">
        <x:v>50.4</x:v>
      </x:c>
      <x:c r="I7985" s="4" t="n">
        <x:v>173</x:v>
      </x:c>
      <x:c r="J7985" s="4" t="n">
        <x:v>0.291</x:v>
      </x:c>
      <x:c r="K7985" s="4">
        <x:f>I7985*J7985</x:f>
      </x:c>
      <x:c r="L7985" s="4" t="n">
        <x:v>246.854</x:v>
      </x:c>
      <x:c r="M7985" s="5">
        <x:f>J7985/2.298*100</x:f>
      </x:c>
      <x:c r="N7985" s="6">
        <x:f>M7985*L7985/100</x:f>
      </x:c>
      <x:c r="O7985" s="6">
        <x:f>H7985-N7985</x:f>
      </x:c>
    </x:row>
    <x:row r="7986" spans="1:25">
      <x:c r="A7986" s="0" t="s">
        <x:v>97</x:v>
      </x:c>
      <x:c r="B7986" s="0" t="n">
        <x:v>3958</x:v>
      </x:c>
      <x:c r="C7986" s="0" t="s">
        <x:v>21</x:v>
      </x:c>
      <x:c r="D7986" s="0" t="s">
        <x:v>22</x:v>
      </x:c>
      <x:c r="E7986" s="0" t="s">
        <x:v>35</x:v>
      </x:c>
      <x:c r="F7986" s="0" t="s">
        <x:v>20</x:v>
      </x:c>
      <x:c r="G7986" s="0" t="n">
        <x:v>173</x:v>
      </x:c>
      <x:c r="H7986" s="4" t="n">
        <x:v>50.4</x:v>
      </x:c>
      <x:c r="I7986" s="4" t="n">
        <x:v>173</x:v>
      </x:c>
      <x:c r="J7986" s="4" t="n">
        <x:v>0.291</x:v>
      </x:c>
      <x:c r="K7986" s="4">
        <x:f>I7986*J7986</x:f>
      </x:c>
      <x:c r="L7986" s="4" t="n">
        <x:v>246.854</x:v>
      </x:c>
      <x:c r="M7986" s="5">
        <x:f>J7986/2.298*100</x:f>
      </x:c>
      <x:c r="N7986" s="6">
        <x:f>M7986*L7986/100</x:f>
      </x:c>
      <x:c r="O7986" s="6">
        <x:f>H7986-N7986</x:f>
      </x:c>
    </x:row>
    <x:row r="7987" spans="1:25">
      <x:c r="A7987" s="0" t="s">
        <x:v>97</x:v>
      </x:c>
      <x:c r="B7987" s="0" t="n">
        <x:v>3958</x:v>
      </x:c>
      <x:c r="C7987" s="0" t="s">
        <x:v>21</x:v>
      </x:c>
      <x:c r="D7987" s="0" t="s">
        <x:v>33</x:v>
      </x:c>
      <x:c r="E7987" s="0" t="s">
        <x:v>34</x:v>
      </x:c>
      <x:c r="F7987" s="0" t="s">
        <x:v>20</x:v>
      </x:c>
      <x:c r="G7987" s="0" t="n">
        <x:v>173</x:v>
      </x:c>
      <x:c r="H7987" s="4" t="n">
        <x:v>46.018</x:v>
      </x:c>
      <x:c r="I7987" s="4" t="n">
        <x:v>173</x:v>
      </x:c>
      <x:c r="J7987" s="4" t="n">
        <x:v>0.266</x:v>
      </x:c>
      <x:c r="K7987" s="4">
        <x:f>I7987*J7987</x:f>
      </x:c>
      <x:c r="L7987" s="4" t="n">
        <x:v>246.854</x:v>
      </x:c>
      <x:c r="M7987" s="5">
        <x:f>J7987/2.298*100</x:f>
      </x:c>
      <x:c r="N7987" s="6">
        <x:f>M7987*L7987/100</x:f>
      </x:c>
      <x:c r="O7987" s="6">
        <x:f>H7987-N7987</x:f>
      </x:c>
    </x:row>
    <x:row r="7988" spans="1:25">
      <x:c r="A7988" s="0" t="s">
        <x:v>97</x:v>
      </x:c>
      <x:c r="B7988" s="0" t="n">
        <x:v>3958</x:v>
      </x:c>
      <x:c r="C7988" s="0" t="s">
        <x:v>21</x:v>
      </x:c>
      <x:c r="D7988" s="0" t="s">
        <x:v>33</x:v>
      </x:c>
      <x:c r="E7988" s="0" t="s">
        <x:v>34</x:v>
      </x:c>
      <x:c r="F7988" s="0" t="s">
        <x:v>20</x:v>
      </x:c>
      <x:c r="G7988" s="0" t="n">
        <x:v>173</x:v>
      </x:c>
      <x:c r="H7988" s="4" t="n">
        <x:v>46.018</x:v>
      </x:c>
      <x:c r="I7988" s="4" t="n">
        <x:v>173</x:v>
      </x:c>
      <x:c r="J7988" s="4" t="n">
        <x:v>0.266</x:v>
      </x:c>
      <x:c r="K7988" s="4">
        <x:f>I7988*J7988</x:f>
      </x:c>
      <x:c r="L7988" s="4" t="n">
        <x:v>246.854</x:v>
      </x:c>
      <x:c r="M7988" s="5">
        <x:f>J7988/2.298*100</x:f>
      </x:c>
      <x:c r="N7988" s="6">
        <x:f>M7988*L7988/100</x:f>
      </x:c>
      <x:c r="O7988" s="6">
        <x:f>H7988-N7988</x:f>
      </x:c>
    </x:row>
    <x:row r="7989" spans="1:25">
      <x:c r="A7989" s="0" t="s">
        <x:v>97</x:v>
      </x:c>
      <x:c r="B7989" s="0" t="n">
        <x:v>3958</x:v>
      </x:c>
      <x:c r="C7989" s="0" t="s">
        <x:v>21</x:v>
      </x:c>
      <x:c r="D7989" s="0" t="s">
        <x:v>33</x:v>
      </x:c>
      <x:c r="E7989" s="0" t="s">
        <x:v>34</x:v>
      </x:c>
      <x:c r="F7989" s="0" t="s">
        <x:v>20</x:v>
      </x:c>
      <x:c r="G7989" s="0" t="n">
        <x:v>173</x:v>
      </x:c>
      <x:c r="H7989" s="4" t="n">
        <x:v>46.018</x:v>
      </x:c>
      <x:c r="I7989" s="4" t="n">
        <x:v>173</x:v>
      </x:c>
      <x:c r="J7989" s="4" t="n">
        <x:v>0.266</x:v>
      </x:c>
      <x:c r="K7989" s="4">
        <x:f>I7989*J7989</x:f>
      </x:c>
      <x:c r="L7989" s="4" t="n">
        <x:v>246.854</x:v>
      </x:c>
      <x:c r="M7989" s="5">
        <x:f>J7989/2.298*100</x:f>
      </x:c>
      <x:c r="N7989" s="6">
        <x:f>M7989*L7989/100</x:f>
      </x:c>
      <x:c r="O7989" s="6">
        <x:f>H7989-N7989</x:f>
      </x:c>
    </x:row>
    <x:row r="7990" spans="1:25">
      <x:c r="A7990" s="0" t="s">
        <x:v>97</x:v>
      </x:c>
      <x:c r="B7990" s="0" t="n">
        <x:v>3958</x:v>
      </x:c>
      <x:c r="C7990" s="0" t="s">
        <x:v>21</x:v>
      </x:c>
      <x:c r="D7990" s="0" t="s">
        <x:v>33</x:v>
      </x:c>
      <x:c r="E7990" s="0" t="s">
        <x:v>34</x:v>
      </x:c>
      <x:c r="F7990" s="0" t="s">
        <x:v>26</x:v>
      </x:c>
      <x:c r="G7990" s="0" t="n">
        <x:v>173</x:v>
      </x:c>
      <x:c r="H7990" s="4" t="n">
        <x:v>13.495</x:v>
      </x:c>
      <x:c r="I7990" s="4" t="n">
        <x:v>173</x:v>
      </x:c>
      <x:c r="J7990" s="4" t="n">
        <x:v>0.078</x:v>
      </x:c>
      <x:c r="K7990" s="4">
        <x:f>I7990*J7990</x:f>
      </x:c>
      <x:c r="L7990" s="4" t="n">
        <x:v>246.854</x:v>
      </x:c>
      <x:c r="M7990" s="5">
        <x:f>J7990/2.298*100</x:f>
      </x:c>
      <x:c r="N7990" s="6">
        <x:f>M7990*L7990/100</x:f>
      </x:c>
      <x:c r="O7990" s="6">
        <x:f>H7990-N7990</x:f>
      </x:c>
    </x:row>
    <x:row r="7991" spans="1:25">
      <x:c r="A7991" s="0" t="s">
        <x:v>97</x:v>
      </x:c>
      <x:c r="B7991" s="0" t="n">
        <x:v>3958</x:v>
      </x:c>
      <x:c r="C7991" s="0" t="s">
        <x:v>21</x:v>
      </x:c>
      <x:c r="D7991" s="0" t="s">
        <x:v>36</x:v>
      </x:c>
      <x:c r="E7991" s="0" t="s">
        <x:v>37</x:v>
      </x:c>
      <x:c r="F7991" s="0" t="s">
        <x:v>26</x:v>
      </x:c>
      <x:c r="G7991" s="0" t="n">
        <x:v>173</x:v>
      </x:c>
      <x:c r="H7991" s="4" t="n">
        <x:v>72.66</x:v>
      </x:c>
      <x:c r="I7991" s="4" t="n">
        <x:v>173</x:v>
      </x:c>
      <x:c r="J7991" s="4" t="n">
        <x:v>0.42</x:v>
      </x:c>
      <x:c r="K7991" s="4">
        <x:f>I7991*J7991</x:f>
      </x:c>
      <x:c r="L7991" s="4" t="n">
        <x:v>246.854</x:v>
      </x:c>
      <x:c r="M7991" s="5">
        <x:f>J7991/2.298*100</x:f>
      </x:c>
      <x:c r="N7991" s="6">
        <x:f>M7991*L7991/100</x:f>
      </x:c>
      <x:c r="O7991" s="6">
        <x:f>H7991-N7991</x:f>
      </x:c>
    </x:row>
    <x:row r="7992" spans="1:25">
      <x:c r="A7992" s="0" t="s">
        <x:v>97</x:v>
      </x:c>
      <x:c r="B7992" s="0" t="n">
        <x:v>3958</x:v>
      </x:c>
      <x:c r="C7992" s="0" t="s">
        <x:v>21</x:v>
      </x:c>
      <x:c r="D7992" s="0" t="s">
        <x:v>36</x:v>
      </x:c>
      <x:c r="E7992" s="0" t="s">
        <x:v>38</x:v>
      </x:c>
      <x:c r="F7992" s="0" t="s">
        <x:v>26</x:v>
      </x:c>
      <x:c r="G7992" s="0" t="n">
        <x:v>173</x:v>
      </x:c>
      <x:c r="H7992" s="4" t="n">
        <x:v>72.66</x:v>
      </x:c>
      <x:c r="I7992" s="4" t="n">
        <x:v>173</x:v>
      </x:c>
      <x:c r="J7992" s="4" t="n">
        <x:v>0.42</x:v>
      </x:c>
      <x:c r="K7992" s="4">
        <x:f>I7992*J7992</x:f>
      </x:c>
      <x:c r="L7992" s="4" t="n">
        <x:v>246.854</x:v>
      </x:c>
      <x:c r="M7992" s="5">
        <x:f>J7992/2.298*100</x:f>
      </x:c>
      <x:c r="N7992" s="6">
        <x:f>M7992*L7992/100</x:f>
      </x:c>
      <x:c r="O7992" s="6">
        <x:f>H7992-N7992</x:f>
      </x:c>
    </x:row>
    <x:row r="7993" spans="1:25">
      <x:c r="A7993" s="0" t="s">
        <x:v>80</x:v>
      </x:c>
      <x:c r="B7993" s="0" t="n">
        <x:v>3960</x:v>
      </x:c>
      <x:c r="C7993" s="0" t="s">
        <x:v>21</x:v>
      </x:c>
      <x:c r="D7993" s="0" t="s">
        <x:v>42</x:v>
      </x:c>
      <x:c r="E7993" s="0" t="s">
        <x:v>44</x:v>
      </x:c>
      <x:c r="F7993" s="0" t="s">
        <x:v>20</x:v>
      </x:c>
      <x:c r="G7993" s="0" t="n">
        <x:v>100</x:v>
      </x:c>
      <x:c r="H7993" s="4" t="n">
        <x:v>30</x:v>
      </x:c>
      <x:c r="I7993" s="4" t="n">
        <x:v>100</x:v>
      </x:c>
      <x:c r="J7993" s="4" t="n">
        <x:v>0.3</x:v>
      </x:c>
      <x:c r="K7993" s="4">
        <x:f>I7993*J7993</x:f>
      </x:c>
      <x:c r="L7993" s="4" t="n">
        <x:v>358.105</x:v>
      </x:c>
      <x:c r="M7993" s="5">
        <x:f>J7993/3.83*100</x:f>
      </x:c>
      <x:c r="N7993" s="6">
        <x:f>M7993*L7993/100</x:f>
      </x:c>
      <x:c r="O7993" s="6">
        <x:f>H7993-N7993</x:f>
      </x:c>
    </x:row>
    <x:row r="7994" spans="1:25">
      <x:c r="A7994" s="0" t="s">
        <x:v>80</x:v>
      </x:c>
      <x:c r="B7994" s="0" t="n">
        <x:v>3960</x:v>
      </x:c>
      <x:c r="C7994" s="0" t="s">
        <x:v>21</x:v>
      </x:c>
      <x:c r="D7994" s="0" t="s">
        <x:v>42</x:v>
      </x:c>
      <x:c r="E7994" s="0" t="s">
        <x:v>43</x:v>
      </x:c>
      <x:c r="F7994" s="0" t="s">
        <x:v>20</x:v>
      </x:c>
      <x:c r="G7994" s="0" t="n">
        <x:v>100</x:v>
      </x:c>
      <x:c r="H7994" s="4" t="n">
        <x:v>30</x:v>
      </x:c>
      <x:c r="I7994" s="4" t="n">
        <x:v>100</x:v>
      </x:c>
      <x:c r="J7994" s="4" t="n">
        <x:v>0.3</x:v>
      </x:c>
      <x:c r="K7994" s="4">
        <x:f>I7994*J7994</x:f>
      </x:c>
      <x:c r="L7994" s="4" t="n">
        <x:v>358.105</x:v>
      </x:c>
      <x:c r="M7994" s="5">
        <x:f>J7994/3.83*100</x:f>
      </x:c>
      <x:c r="N7994" s="6">
        <x:f>M7994*L7994/100</x:f>
      </x:c>
      <x:c r="O7994" s="6">
        <x:f>H7994-N7994</x:f>
      </x:c>
    </x:row>
    <x:row r="7995" spans="1:25">
      <x:c r="A7995" s="0" t="s">
        <x:v>80</x:v>
      </x:c>
      <x:c r="B7995" s="0" t="n">
        <x:v>3960</x:v>
      </x:c>
      <x:c r="C7995" s="0" t="s">
        <x:v>21</x:v>
      </x:c>
      <x:c r="D7995" s="0" t="s">
        <x:v>33</x:v>
      </x:c>
      <x:c r="E7995" s="0" t="s">
        <x:v>45</x:v>
      </x:c>
      <x:c r="F7995" s="0" t="s">
        <x:v>26</x:v>
      </x:c>
      <x:c r="G7995" s="0" t="n">
        <x:v>100</x:v>
      </x:c>
      <x:c r="H7995" s="4" t="n">
        <x:v>148</x:v>
      </x:c>
      <x:c r="I7995" s="4" t="n">
        <x:v>100</x:v>
      </x:c>
      <x:c r="J7995" s="4" t="n">
        <x:v>1.48</x:v>
      </x:c>
      <x:c r="K7995" s="4">
        <x:f>I7995*J7995</x:f>
      </x:c>
      <x:c r="L7995" s="4" t="n">
        <x:v>358.105</x:v>
      </x:c>
      <x:c r="M7995" s="5">
        <x:f>J7995/3.83*100</x:f>
      </x:c>
      <x:c r="N7995" s="6">
        <x:f>M7995*L7995/100</x:f>
      </x:c>
      <x:c r="O7995" s="6">
        <x:f>H7995-N7995</x:f>
      </x:c>
    </x:row>
    <x:row r="7996" spans="1:25">
      <x:c r="A7996" s="0" t="s">
        <x:v>80</x:v>
      </x:c>
      <x:c r="B7996" s="0" t="n">
        <x:v>3960</x:v>
      </x:c>
      <x:c r="C7996" s="0" t="s">
        <x:v>21</x:v>
      </x:c>
      <x:c r="D7996" s="0" t="s">
        <x:v>150</x:v>
      </x:c>
      <x:c r="E7996" s="0" t="s">
        <x:v>46</x:v>
      </x:c>
      <x:c r="F7996" s="0" t="s">
        <x:v>26</x:v>
      </x:c>
      <x:c r="G7996" s="0" t="n">
        <x:v>100</x:v>
      </x:c>
      <x:c r="H7996" s="4" t="n">
        <x:v>159.25</x:v>
      </x:c>
      <x:c r="I7996" s="4" t="n">
        <x:v>100</x:v>
      </x:c>
      <x:c r="J7996" s="4" t="n">
        <x:v>1.75</x:v>
      </x:c>
      <x:c r="K7996" s="4">
        <x:f>I7996*J7996</x:f>
      </x:c>
      <x:c r="L7996" s="4" t="n">
        <x:v>358.105</x:v>
      </x:c>
      <x:c r="M7996" s="5">
        <x:f>J7996/3.83*100</x:f>
      </x:c>
      <x:c r="N7996" s="6">
        <x:f>M7996*L7996/100</x:f>
      </x:c>
      <x:c r="O7996" s="6">
        <x:f>H7996-N7996</x:f>
      </x:c>
    </x:row>
    <x:row r="7997" spans="1:25">
      <x:c r="A7997" s="0" t="s">
        <x:v>162</x:v>
      </x:c>
      <x:c r="B7997" s="0" t="n">
        <x:v>3961</x:v>
      </x:c>
      <x:c r="C7997" s="0" t="s">
        <x:v>21</x:v>
      </x:c>
      <x:c r="D7997" s="0" t="s">
        <x:v>42</x:v>
      </x:c>
      <x:c r="E7997" s="0" t="s">
        <x:v>44</x:v>
      </x:c>
      <x:c r="F7997" s="0" t="s">
        <x:v>20</x:v>
      </x:c>
      <x:c r="G7997" s="0" t="n">
        <x:v>16</x:v>
      </x:c>
      <x:c r="H7997" s="4" t="n">
        <x:v>30</x:v>
      </x:c>
      <x:c r="I7997" s="4" t="n">
        <x:v>16</x:v>
      </x:c>
      <x:c r="J7997" s="4" t="n">
        <x:v>1.875</x:v>
      </x:c>
      <x:c r="K7997" s="4">
        <x:f>I7997*J7997</x:f>
      </x:c>
      <x:c r="L7997" s="4" t="n">
        <x:v>55.5</x:v>
      </x:c>
      <x:c r="M7997" s="5">
        <x:f>J7997/10.73*100</x:f>
      </x:c>
      <x:c r="N7997" s="6">
        <x:f>M7997*L7997/100</x:f>
      </x:c>
      <x:c r="O7997" s="6">
        <x:f>H7997-N7997</x:f>
      </x:c>
    </x:row>
    <x:row r="7998" spans="1:25">
      <x:c r="A7998" s="0" t="s">
        <x:v>162</x:v>
      </x:c>
      <x:c r="B7998" s="0" t="n">
        <x:v>3961</x:v>
      </x:c>
      <x:c r="C7998" s="0" t="s">
        <x:v>21</x:v>
      </x:c>
      <x:c r="D7998" s="0" t="s">
        <x:v>42</x:v>
      </x:c>
      <x:c r="E7998" s="0" t="s">
        <x:v>44</x:v>
      </x:c>
      <x:c r="F7998" s="0" t="s">
        <x:v>20</x:v>
      </x:c>
      <x:c r="G7998" s="0" t="n">
        <x:v>16</x:v>
      </x:c>
      <x:c r="H7998" s="4" t="n">
        <x:v>30</x:v>
      </x:c>
      <x:c r="I7998" s="4" t="n">
        <x:v>16</x:v>
      </x:c>
      <x:c r="J7998" s="4" t="n">
        <x:v>1.875</x:v>
      </x:c>
      <x:c r="K7998" s="4">
        <x:f>I7998*J7998</x:f>
      </x:c>
      <x:c r="L7998" s="4" t="n">
        <x:v>55.5</x:v>
      </x:c>
      <x:c r="M7998" s="5">
        <x:f>J7998/10.73*100</x:f>
      </x:c>
      <x:c r="N7998" s="6">
        <x:f>M7998*L7998/100</x:f>
      </x:c>
      <x:c r="O7998" s="6">
        <x:f>H7998-N7998</x:f>
      </x:c>
    </x:row>
    <x:row r="7999" spans="1:25">
      <x:c r="A7999" s="0" t="s">
        <x:v>162</x:v>
      </x:c>
      <x:c r="B7999" s="0" t="n">
        <x:v>3961</x:v>
      </x:c>
      <x:c r="C7999" s="0" t="s">
        <x:v>21</x:v>
      </x:c>
      <x:c r="D7999" s="0" t="s">
        <x:v>42</x:v>
      </x:c>
      <x:c r="E7999" s="0" t="s">
        <x:v>43</x:v>
      </x:c>
      <x:c r="F7999" s="0" t="s">
        <x:v>20</x:v>
      </x:c>
      <x:c r="G7999" s="0" t="n">
        <x:v>16</x:v>
      </x:c>
      <x:c r="H7999" s="4" t="n">
        <x:v>30</x:v>
      </x:c>
      <x:c r="I7999" s="4" t="n">
        <x:v>16</x:v>
      </x:c>
      <x:c r="J7999" s="4" t="n">
        <x:v>1.875</x:v>
      </x:c>
      <x:c r="K7999" s="4">
        <x:f>I7999*J7999</x:f>
      </x:c>
      <x:c r="L7999" s="4" t="n">
        <x:v>55.5</x:v>
      </x:c>
      <x:c r="M7999" s="5">
        <x:f>J7999/10.73*100</x:f>
      </x:c>
      <x:c r="N7999" s="6">
        <x:f>M7999*L7999/100</x:f>
      </x:c>
      <x:c r="O7999" s="6">
        <x:f>H7999-N7999</x:f>
      </x:c>
    </x:row>
    <x:row r="8000" spans="1:25">
      <x:c r="A8000" s="0" t="s">
        <x:v>162</x:v>
      </x:c>
      <x:c r="B8000" s="0" t="n">
        <x:v>3961</x:v>
      </x:c>
      <x:c r="C8000" s="0" t="s">
        <x:v>21</x:v>
      </x:c>
      <x:c r="D8000" s="0" t="s">
        <x:v>42</x:v>
      </x:c>
      <x:c r="E8000" s="0" t="s">
        <x:v>43</x:v>
      </x:c>
      <x:c r="F8000" s="0" t="s">
        <x:v>20</x:v>
      </x:c>
      <x:c r="G8000" s="0" t="n">
        <x:v>16</x:v>
      </x:c>
      <x:c r="H8000" s="4" t="n">
        <x:v>30</x:v>
      </x:c>
      <x:c r="I8000" s="4" t="n">
        <x:v>16</x:v>
      </x:c>
      <x:c r="J8000" s="4" t="n">
        <x:v>1.875</x:v>
      </x:c>
      <x:c r="K8000" s="4">
        <x:f>I8000*J8000</x:f>
      </x:c>
      <x:c r="L8000" s="4" t="n">
        <x:v>55.5</x:v>
      </x:c>
      <x:c r="M8000" s="5">
        <x:f>J8000/10.73*100</x:f>
      </x:c>
      <x:c r="N8000" s="6">
        <x:f>M8000*L8000/100</x:f>
      </x:c>
      <x:c r="O8000" s="6">
        <x:f>H8000-N8000</x:f>
      </x:c>
    </x:row>
    <x:row r="8001" spans="1:25">
      <x:c r="A8001" s="0" t="s">
        <x:v>162</x:v>
      </x:c>
      <x:c r="B8001" s="0" t="n">
        <x:v>3961</x:v>
      </x:c>
      <x:c r="C8001" s="0" t="s">
        <x:v>21</x:v>
      </x:c>
      <x:c r="D8001" s="0" t="s">
        <x:v>33</x:v>
      </x:c>
      <x:c r="E8001" s="0" t="s">
        <x:v>45</x:v>
      </x:c>
      <x:c r="F8001" s="0" t="s">
        <x:v>26</x:v>
      </x:c>
      <x:c r="G8001" s="0" t="n">
        <x:v>16</x:v>
      </x:c>
      <x:c r="H8001" s="4" t="n">
        <x:v>116</x:v>
      </x:c>
      <x:c r="I8001" s="4" t="n">
        <x:v>16</x:v>
      </x:c>
      <x:c r="J8001" s="4" t="n">
        <x:v>1.48</x:v>
      </x:c>
      <x:c r="K8001" s="4">
        <x:f>I8001*J8001</x:f>
      </x:c>
      <x:c r="L8001" s="4" t="n">
        <x:v>55.5</x:v>
      </x:c>
      <x:c r="M8001" s="5">
        <x:f>J8001/10.73*100</x:f>
      </x:c>
      <x:c r="N8001" s="6">
        <x:f>M8001*L8001/100</x:f>
      </x:c>
      <x:c r="O8001" s="6">
        <x:f>H8001-N8001</x:f>
      </x:c>
    </x:row>
    <x:row r="8002" spans="1:25">
      <x:c r="A8002" s="0" t="s">
        <x:v>162</x:v>
      </x:c>
      <x:c r="B8002" s="0" t="n">
        <x:v>3961</x:v>
      </x:c>
      <x:c r="C8002" s="0" t="s">
        <x:v>21</x:v>
      </x:c>
      <x:c r="D8002" s="0" t="s">
        <x:v>150</x:v>
      </x:c>
      <x:c r="E8002" s="0" t="s">
        <x:v>46</x:v>
      </x:c>
      <x:c r="F8002" s="0" t="s">
        <x:v>26</x:v>
      </x:c>
      <x:c r="G8002" s="0" t="n">
        <x:v>16</x:v>
      </x:c>
      <x:c r="H8002" s="4" t="n">
        <x:v>48.006</x:v>
      </x:c>
      <x:c r="I8002" s="4" t="n">
        <x:v>16</x:v>
      </x:c>
      <x:c r="J8002" s="4" t="n">
        <x:v>1.75</x:v>
      </x:c>
      <x:c r="K8002" s="4">
        <x:f>I8002*J8002</x:f>
      </x:c>
      <x:c r="L8002" s="4" t="n">
        <x:v>55.5</x:v>
      </x:c>
      <x:c r="M8002" s="5">
        <x:f>J8002/10.73*100</x:f>
      </x:c>
      <x:c r="N8002" s="6">
        <x:f>M8002*L8002/100</x:f>
      </x:c>
      <x:c r="O8002" s="6">
        <x:f>H8002-N8002</x:f>
      </x:c>
    </x:row>
    <x:row r="8003" spans="1:25">
      <x:c r="A8003" s="0" t="s">
        <x:v>161</x:v>
      </x:c>
      <x:c r="B8003" s="0" t="n">
        <x:v>3962</x:v>
      </x:c>
      <x:c r="C8003" s="0" t="s">
        <x:v>21</x:v>
      </x:c>
      <x:c r="D8003" s="0" t="s">
        <x:v>42</x:v>
      </x:c>
      <x:c r="E8003" s="0" t="s">
        <x:v>43</x:v>
      </x:c>
      <x:c r="F8003" s="0" t="s">
        <x:v>20</x:v>
      </x:c>
      <x:c r="G8003" s="0" t="n">
        <x:v>100</x:v>
      </x:c>
      <x:c r="H8003" s="4" t="n">
        <x:v>30</x:v>
      </x:c>
      <x:c r="I8003" s="4" t="n">
        <x:v>100</x:v>
      </x:c>
      <x:c r="J8003" s="4" t="n">
        <x:v>0.3</x:v>
      </x:c>
      <x:c r="K8003" s="4">
        <x:f>I8003*J8003</x:f>
      </x:c>
      <x:c r="L8003" s="4" t="n">
        <x:v>367.596</x:v>
      </x:c>
      <x:c r="M8003" s="5">
        <x:f>J8003/3.83*100</x:f>
      </x:c>
      <x:c r="N8003" s="6">
        <x:f>M8003*L8003/100</x:f>
      </x:c>
      <x:c r="O8003" s="6">
        <x:f>H8003-N8003</x:f>
      </x:c>
    </x:row>
    <x:row r="8004" spans="1:25">
      <x:c r="A8004" s="0" t="s">
        <x:v>161</x:v>
      </x:c>
      <x:c r="B8004" s="0" t="n">
        <x:v>3962</x:v>
      </x:c>
      <x:c r="C8004" s="0" t="s">
        <x:v>21</x:v>
      </x:c>
      <x:c r="D8004" s="0" t="s">
        <x:v>42</x:v>
      </x:c>
      <x:c r="E8004" s="0" t="s">
        <x:v>44</x:v>
      </x:c>
      <x:c r="F8004" s="0" t="s">
        <x:v>20</x:v>
      </x:c>
      <x:c r="G8004" s="0" t="n">
        <x:v>100</x:v>
      </x:c>
      <x:c r="H8004" s="4" t="n">
        <x:v>30</x:v>
      </x:c>
      <x:c r="I8004" s="4" t="n">
        <x:v>100</x:v>
      </x:c>
      <x:c r="J8004" s="4" t="n">
        <x:v>0.3</x:v>
      </x:c>
      <x:c r="K8004" s="4">
        <x:f>I8004*J8004</x:f>
      </x:c>
      <x:c r="L8004" s="4" t="n">
        <x:v>367.596</x:v>
      </x:c>
      <x:c r="M8004" s="5">
        <x:f>J8004/3.83*100</x:f>
      </x:c>
      <x:c r="N8004" s="6">
        <x:f>M8004*L8004/100</x:f>
      </x:c>
      <x:c r="O8004" s="6">
        <x:f>H8004-N8004</x:f>
      </x:c>
    </x:row>
    <x:row r="8005" spans="1:25">
      <x:c r="A8005" s="0" t="s">
        <x:v>161</x:v>
      </x:c>
      <x:c r="B8005" s="0" t="n">
        <x:v>3962</x:v>
      </x:c>
      <x:c r="C8005" s="0" t="s">
        <x:v>21</x:v>
      </x:c>
      <x:c r="D8005" s="0" t="s">
        <x:v>33</x:v>
      </x:c>
      <x:c r="E8005" s="0" t="s">
        <x:v>45</x:v>
      </x:c>
      <x:c r="F8005" s="0" t="s">
        <x:v>26</x:v>
      </x:c>
      <x:c r="G8005" s="0" t="n">
        <x:v>100</x:v>
      </x:c>
      <x:c r="H8005" s="4" t="n">
        <x:v>148</x:v>
      </x:c>
      <x:c r="I8005" s="4" t="n">
        <x:v>100</x:v>
      </x:c>
      <x:c r="J8005" s="4" t="n">
        <x:v>1.48</x:v>
      </x:c>
      <x:c r="K8005" s="4">
        <x:f>I8005*J8005</x:f>
      </x:c>
      <x:c r="L8005" s="4" t="n">
        <x:v>367.596</x:v>
      </x:c>
      <x:c r="M8005" s="5">
        <x:f>J8005/3.83*100</x:f>
      </x:c>
      <x:c r="N8005" s="6">
        <x:f>M8005*L8005/100</x:f>
      </x:c>
      <x:c r="O8005" s="6">
        <x:f>H8005-N8005</x:f>
      </x:c>
    </x:row>
    <x:row r="8006" spans="1:25">
      <x:c r="A8006" s="0" t="s">
        <x:v>161</x:v>
      </x:c>
      <x:c r="B8006" s="0" t="n">
        <x:v>3962</x:v>
      </x:c>
      <x:c r="C8006" s="0" t="s">
        <x:v>21</x:v>
      </x:c>
      <x:c r="D8006" s="0" t="s">
        <x:v>150</x:v>
      </x:c>
      <x:c r="E8006" s="0" t="s">
        <x:v>46</x:v>
      </x:c>
      <x:c r="F8006" s="0" t="s">
        <x:v>26</x:v>
      </x:c>
      <x:c r="G8006" s="0" t="n">
        <x:v>100</x:v>
      </x:c>
      <x:c r="H8006" s="4" t="n">
        <x:v>175.003</x:v>
      </x:c>
      <x:c r="I8006" s="4" t="n">
        <x:v>100</x:v>
      </x:c>
      <x:c r="J8006" s="4" t="n">
        <x:v>1.75</x:v>
      </x:c>
      <x:c r="K8006" s="4">
        <x:f>I8006*J8006</x:f>
      </x:c>
      <x:c r="L8006" s="4" t="n">
        <x:v>367.596</x:v>
      </x:c>
      <x:c r="M8006" s="5">
        <x:f>J8006/3.83*100</x:f>
      </x:c>
      <x:c r="N8006" s="6">
        <x:f>M8006*L8006/100</x:f>
      </x:c>
      <x:c r="O8006" s="6">
        <x:f>H8006-N8006</x:f>
      </x:c>
    </x:row>
    <x:row r="8007" spans="1:25">
      <x:c r="A8007" s="0" t="s">
        <x:v>118</x:v>
      </x:c>
      <x:c r="B8007" s="0" t="n">
        <x:v>3973</x:v>
      </x:c>
      <x:c r="C8007" s="0" t="s">
        <x:v>21</x:v>
      </x:c>
      <x:c r="D8007" s="0" t="s">
        <x:v>22</x:v>
      </x:c>
      <x:c r="E8007" s="0" t="s">
        <x:v>74</x:v>
      </x:c>
      <x:c r="F8007" s="0" t="s">
        <x:v>20</x:v>
      </x:c>
      <x:c r="G8007" s="0" t="n">
        <x:v>173</x:v>
      </x:c>
      <x:c r="H8007" s="4" t="n">
        <x:v>50.4</x:v>
      </x:c>
      <x:c r="I8007" s="4" t="n">
        <x:v>173</x:v>
      </x:c>
      <x:c r="J8007" s="4" t="n">
        <x:v>0.291</x:v>
      </x:c>
      <x:c r="K8007" s="4">
        <x:f>I8007*J8007</x:f>
      </x:c>
      <x:c r="L8007" s="4" t="n">
        <x:v>242.005</x:v>
      </x:c>
      <x:c r="M8007" s="5">
        <x:f>J8007/2.057*100</x:f>
      </x:c>
      <x:c r="N8007" s="6">
        <x:f>M8007*L8007/100</x:f>
      </x:c>
      <x:c r="O8007" s="6">
        <x:f>H8007-N8007</x:f>
      </x:c>
    </x:row>
    <x:row r="8008" spans="1:25">
      <x:c r="A8008" s="0" t="s">
        <x:v>118</x:v>
      </x:c>
      <x:c r="B8008" s="0" t="n">
        <x:v>3973</x:v>
      </x:c>
      <x:c r="C8008" s="0" t="s">
        <x:v>21</x:v>
      </x:c>
      <x:c r="D8008" s="0" t="s">
        <x:v>33</x:v>
      </x:c>
      <x:c r="E8008" s="0" t="s">
        <x:v>73</x:v>
      </x:c>
      <x:c r="F8008" s="0" t="s">
        <x:v>20</x:v>
      </x:c>
      <x:c r="G8008" s="0" t="n">
        <x:v>173</x:v>
      </x:c>
      <x:c r="H8008" s="4" t="n">
        <x:v>46.018</x:v>
      </x:c>
      <x:c r="I8008" s="4" t="n">
        <x:v>173</x:v>
      </x:c>
      <x:c r="J8008" s="4" t="n">
        <x:v>0.266</x:v>
      </x:c>
      <x:c r="K8008" s="4">
        <x:f>I8008*J8008</x:f>
      </x:c>
      <x:c r="L8008" s="4" t="n">
        <x:v>242.005</x:v>
      </x:c>
      <x:c r="M8008" s="5">
        <x:f>J8008/2.057*100</x:f>
      </x:c>
      <x:c r="N8008" s="6">
        <x:f>M8008*L8008/100</x:f>
      </x:c>
      <x:c r="O8008" s="6">
        <x:f>H8008-N8008</x:f>
      </x:c>
    </x:row>
    <x:row r="8009" spans="1:25">
      <x:c r="A8009" s="0" t="s">
        <x:v>118</x:v>
      </x:c>
      <x:c r="B8009" s="0" t="n">
        <x:v>3973</x:v>
      </x:c>
      <x:c r="C8009" s="0" t="s">
        <x:v>21</x:v>
      </x:c>
      <x:c r="D8009" s="0" t="s">
        <x:v>22</x:v>
      </x:c>
      <x:c r="E8009" s="0" t="s">
        <x:v>74</x:v>
      </x:c>
      <x:c r="F8009" s="0" t="s">
        <x:v>20</x:v>
      </x:c>
      <x:c r="G8009" s="0" t="n">
        <x:v>173</x:v>
      </x:c>
      <x:c r="H8009" s="4" t="n">
        <x:v>50.4</x:v>
      </x:c>
      <x:c r="I8009" s="4" t="n">
        <x:v>173</x:v>
      </x:c>
      <x:c r="J8009" s="4" t="n">
        <x:v>0.291</x:v>
      </x:c>
      <x:c r="K8009" s="4">
        <x:f>I8009*J8009</x:f>
      </x:c>
      <x:c r="L8009" s="4" t="n">
        <x:v>242.005</x:v>
      </x:c>
      <x:c r="M8009" s="5">
        <x:f>J8009/2.057*100</x:f>
      </x:c>
      <x:c r="N8009" s="6">
        <x:f>M8009*L8009/100</x:f>
      </x:c>
      <x:c r="O8009" s="6">
        <x:f>H8009-N8009</x:f>
      </x:c>
    </x:row>
    <x:row r="8010" spans="1:25">
      <x:c r="A8010" s="0" t="s">
        <x:v>118</x:v>
      </x:c>
      <x:c r="B8010" s="0" t="n">
        <x:v>3973</x:v>
      </x:c>
      <x:c r="C8010" s="0" t="s">
        <x:v>21</x:v>
      </x:c>
      <x:c r="D8010" s="0" t="s">
        <x:v>22</x:v>
      </x:c>
      <x:c r="E8010" s="0" t="s">
        <x:v>74</x:v>
      </x:c>
      <x:c r="F8010" s="0" t="s">
        <x:v>20</x:v>
      </x:c>
      <x:c r="G8010" s="0" t="n">
        <x:v>173</x:v>
      </x:c>
      <x:c r="H8010" s="4" t="n">
        <x:v>50.4</x:v>
      </x:c>
      <x:c r="I8010" s="4" t="n">
        <x:v>173</x:v>
      </x:c>
      <x:c r="J8010" s="4" t="n">
        <x:v>0.291</x:v>
      </x:c>
      <x:c r="K8010" s="4">
        <x:f>I8010*J8010</x:f>
      </x:c>
      <x:c r="L8010" s="4" t="n">
        <x:v>242.005</x:v>
      </x:c>
      <x:c r="M8010" s="5">
        <x:f>J8010/2.057*100</x:f>
      </x:c>
      <x:c r="N8010" s="6">
        <x:f>M8010*L8010/100</x:f>
      </x:c>
      <x:c r="O8010" s="6">
        <x:f>H8010-N8010</x:f>
      </x:c>
    </x:row>
    <x:row r="8011" spans="1:25">
      <x:c r="A8011" s="0" t="s">
        <x:v>118</x:v>
      </x:c>
      <x:c r="B8011" s="0" t="n">
        <x:v>3973</x:v>
      </x:c>
      <x:c r="C8011" s="0" t="s">
        <x:v>21</x:v>
      </x:c>
      <x:c r="D8011" s="0" t="s">
        <x:v>33</x:v>
      </x:c>
      <x:c r="E8011" s="0" t="s">
        <x:v>73</x:v>
      </x:c>
      <x:c r="F8011" s="0" t="s">
        <x:v>26</x:v>
      </x:c>
      <x:c r="G8011" s="0" t="n">
        <x:v>173</x:v>
      </x:c>
      <x:c r="H8011" s="4" t="n">
        <x:v>13.501</x:v>
      </x:c>
      <x:c r="I8011" s="4" t="n">
        <x:v>173</x:v>
      </x:c>
      <x:c r="J8011" s="4" t="n">
        <x:v>0.078</x:v>
      </x:c>
      <x:c r="K8011" s="4">
        <x:f>I8011*J8011</x:f>
      </x:c>
      <x:c r="L8011" s="4" t="n">
        <x:v>242.005</x:v>
      </x:c>
      <x:c r="M8011" s="5">
        <x:f>J8011/2.057*100</x:f>
      </x:c>
      <x:c r="N8011" s="6">
        <x:f>M8011*L8011/100</x:f>
      </x:c>
      <x:c r="O8011" s="6">
        <x:f>H8011-N8011</x:f>
      </x:c>
    </x:row>
    <x:row r="8012" spans="1:25">
      <x:c r="A8012" s="0" t="s">
        <x:v>118</x:v>
      </x:c>
      <x:c r="B8012" s="0" t="n">
        <x:v>3973</x:v>
      </x:c>
      <x:c r="C8012" s="0" t="s">
        <x:v>21</x:v>
      </x:c>
      <x:c r="D8012" s="0" t="s">
        <x:v>36</x:v>
      </x:c>
      <x:c r="E8012" s="0" t="s">
        <x:v>75</x:v>
      </x:c>
      <x:c r="F8012" s="0" t="s">
        <x:v>26</x:v>
      </x:c>
      <x:c r="G8012" s="0" t="n">
        <x:v>173</x:v>
      </x:c>
      <x:c r="H8012" s="4" t="n">
        <x:v>72.66</x:v>
      </x:c>
      <x:c r="I8012" s="4" t="n">
        <x:v>173</x:v>
      </x:c>
      <x:c r="J8012" s="4" t="n">
        <x:v>0.42</x:v>
      </x:c>
      <x:c r="K8012" s="4">
        <x:f>I8012*J8012</x:f>
      </x:c>
      <x:c r="L8012" s="4" t="n">
        <x:v>242.005</x:v>
      </x:c>
      <x:c r="M8012" s="5">
        <x:f>J8012/2.057*100</x:f>
      </x:c>
      <x:c r="N8012" s="6">
        <x:f>M8012*L8012/100</x:f>
      </x:c>
      <x:c r="O8012" s="6">
        <x:f>H8012-N8012</x:f>
      </x:c>
    </x:row>
    <x:row r="8013" spans="1:25">
      <x:c r="A8013" s="0" t="s">
        <x:v>118</x:v>
      </x:c>
      <x:c r="B8013" s="0" t="n">
        <x:v>3973</x:v>
      </x:c>
      <x:c r="C8013" s="0" t="s">
        <x:v>21</x:v>
      </x:c>
      <x:c r="D8013" s="0" t="s">
        <x:v>36</x:v>
      </x:c>
      <x:c r="E8013" s="0" t="s">
        <x:v>76</x:v>
      </x:c>
      <x:c r="F8013" s="0" t="s">
        <x:v>26</x:v>
      </x:c>
      <x:c r="G8013" s="0" t="n">
        <x:v>173</x:v>
      </x:c>
      <x:c r="H8013" s="4" t="n">
        <x:v>72.661</x:v>
      </x:c>
      <x:c r="I8013" s="4" t="n">
        <x:v>173</x:v>
      </x:c>
      <x:c r="J8013" s="4" t="n">
        <x:v>0.42</x:v>
      </x:c>
      <x:c r="K8013" s="4">
        <x:f>I8013*J8013</x:f>
      </x:c>
      <x:c r="L8013" s="4" t="n">
        <x:v>242.005</x:v>
      </x:c>
      <x:c r="M8013" s="5">
        <x:f>J8013/2.057*100</x:f>
      </x:c>
      <x:c r="N8013" s="6">
        <x:f>M8013*L8013/100</x:f>
      </x:c>
      <x:c r="O8013" s="6">
        <x:f>H8013-N8013</x:f>
      </x:c>
    </x:row>
    <x:row r="8014" spans="1:25">
      <x:c r="A8014" s="0" t="s">
        <x:v>67</x:v>
      </x:c>
      <x:c r="B8014" s="0" t="n">
        <x:v>3975</x:v>
      </x:c>
      <x:c r="C8014" s="0" t="s">
        <x:v>21</x:v>
      </x:c>
      <x:c r="D8014" s="0" t="s">
        <x:v>22</x:v>
      </x:c>
      <x:c r="E8014" s="0" t="s">
        <x:v>23</x:v>
      </x:c>
      <x:c r="F8014" s="0" t="s">
        <x:v>20</x:v>
      </x:c>
      <x:c r="G8014" s="0" t="n">
        <x:v>140</x:v>
      </x:c>
      <x:c r="H8014" s="4" t="n">
        <x:v>47.74</x:v>
      </x:c>
      <x:c r="I8014" s="4" t="n">
        <x:v>140</x:v>
      </x:c>
      <x:c r="J8014" s="4" t="n">
        <x:v>0.341</x:v>
      </x:c>
      <x:c r="K8014" s="4">
        <x:f>I8014*J8014</x:f>
      </x:c>
      <x:c r="L8014" s="4" t="n">
        <x:v>307.095</x:v>
      </x:c>
      <x:c r="M8014" s="5">
        <x:f>J8014/2.741*100</x:f>
      </x:c>
      <x:c r="N8014" s="6">
        <x:f>M8014*L8014/100</x:f>
      </x:c>
      <x:c r="O8014" s="6">
        <x:f>H8014-N8014</x:f>
      </x:c>
    </x:row>
    <x:row r="8015" spans="1:25">
      <x:c r="A8015" s="0" t="s">
        <x:v>67</x:v>
      </x:c>
      <x:c r="B8015" s="0" t="n">
        <x:v>3975</x:v>
      </x:c>
      <x:c r="C8015" s="0" t="s">
        <x:v>21</x:v>
      </x:c>
      <x:c r="D8015" s="0" t="s">
        <x:v>22</x:v>
      </x:c>
      <x:c r="E8015" s="0" t="s">
        <x:v>23</x:v>
      </x:c>
      <x:c r="F8015" s="0" t="s">
        <x:v>20</x:v>
      </x:c>
      <x:c r="G8015" s="0" t="n">
        <x:v>140</x:v>
      </x:c>
      <x:c r="H8015" s="4" t="n">
        <x:v>43.384</x:v>
      </x:c>
      <x:c r="I8015" s="4" t="n">
        <x:v>140</x:v>
      </x:c>
      <x:c r="J8015" s="4" t="n">
        <x:v>0.31</x:v>
      </x:c>
      <x:c r="K8015" s="4">
        <x:f>I8015*J8015</x:f>
      </x:c>
      <x:c r="L8015" s="4" t="n">
        <x:v>307.095</x:v>
      </x:c>
      <x:c r="M8015" s="5">
        <x:f>J8015/2.741*100</x:f>
      </x:c>
      <x:c r="N8015" s="6">
        <x:f>M8015*L8015/100</x:f>
      </x:c>
      <x:c r="O8015" s="6">
        <x:f>H8015-N8015</x:f>
      </x:c>
    </x:row>
    <x:row r="8016" spans="1:25">
      <x:c r="A8016" s="0" t="s">
        <x:v>67</x:v>
      </x:c>
      <x:c r="B8016" s="0" t="n">
        <x:v>3975</x:v>
      </x:c>
      <x:c r="C8016" s="0" t="s">
        <x:v>21</x:v>
      </x:c>
      <x:c r="D8016" s="0" t="s">
        <x:v>22</x:v>
      </x:c>
      <x:c r="E8016" s="0" t="s">
        <x:v>23</x:v>
      </x:c>
      <x:c r="F8016" s="0" t="s">
        <x:v>20</x:v>
      </x:c>
      <x:c r="G8016" s="0" t="n">
        <x:v>140</x:v>
      </x:c>
      <x:c r="H8016" s="4" t="n">
        <x:v>43.384</x:v>
      </x:c>
      <x:c r="I8016" s="4" t="n">
        <x:v>140</x:v>
      </x:c>
      <x:c r="J8016" s="4" t="n">
        <x:v>0.31</x:v>
      </x:c>
      <x:c r="K8016" s="4">
        <x:f>I8016*J8016</x:f>
      </x:c>
      <x:c r="L8016" s="4" t="n">
        <x:v>307.095</x:v>
      </x:c>
      <x:c r="M8016" s="5">
        <x:f>J8016/2.741*100</x:f>
      </x:c>
      <x:c r="N8016" s="6">
        <x:f>M8016*L8016/100</x:f>
      </x:c>
      <x:c r="O8016" s="6">
        <x:f>H8016-N8016</x:f>
      </x:c>
    </x:row>
    <x:row r="8017" spans="1:25">
      <x:c r="A8017" s="0" t="s">
        <x:v>67</x:v>
      </x:c>
      <x:c r="B8017" s="0" t="n">
        <x:v>3975</x:v>
      </x:c>
      <x:c r="C8017" s="0" t="s">
        <x:v>21</x:v>
      </x:c>
      <x:c r="D8017" s="0" t="s">
        <x:v>28</x:v>
      </x:c>
      <x:c r="E8017" s="0" t="s">
        <x:v>19</x:v>
      </x:c>
      <x:c r="F8017" s="0" t="s">
        <x:v>26</x:v>
      </x:c>
      <x:c r="G8017" s="0" t="n">
        <x:v>140</x:v>
      </x:c>
      <x:c r="H8017" s="4" t="n">
        <x:v>36.406</x:v>
      </x:c>
      <x:c r="I8017" s="4" t="n">
        <x:v>140</x:v>
      </x:c>
      <x:c r="J8017" s="4" t="n">
        <x:v>0.26</x:v>
      </x:c>
      <x:c r="K8017" s="4">
        <x:f>I8017*J8017</x:f>
      </x:c>
      <x:c r="L8017" s="4" t="n">
        <x:v>307.095</x:v>
      </x:c>
      <x:c r="M8017" s="5">
        <x:f>J8017/2.741*100</x:f>
      </x:c>
      <x:c r="N8017" s="6">
        <x:f>M8017*L8017/100</x:f>
      </x:c>
      <x:c r="O8017" s="6">
        <x:f>H8017-N8017</x:f>
      </x:c>
    </x:row>
    <x:row r="8018" spans="1:25">
      <x:c r="A8018" s="0" t="s">
        <x:v>67</x:v>
      </x:c>
      <x:c r="B8018" s="0" t="n">
        <x:v>3975</x:v>
      </x:c>
      <x:c r="C8018" s="0" t="s">
        <x:v>21</x:v>
      </x:c>
      <x:c r="D8018" s="0" t="s">
        <x:v>28</x:v>
      </x:c>
      <x:c r="E8018" s="0" t="s">
        <x:v>23</x:v>
      </x:c>
      <x:c r="F8018" s="0" t="s">
        <x:v>26</x:v>
      </x:c>
      <x:c r="G8018" s="0" t="n">
        <x:v>140</x:v>
      </x:c>
      <x:c r="H8018" s="4" t="n">
        <x:v>212.799</x:v>
      </x:c>
      <x:c r="I8018" s="4" t="n">
        <x:v>140</x:v>
      </x:c>
      <x:c r="J8018" s="4" t="n">
        <x:v>1.52</x:v>
      </x:c>
      <x:c r="K8018" s="4">
        <x:f>I8018*J8018</x:f>
      </x:c>
      <x:c r="L8018" s="4" t="n">
        <x:v>307.095</x:v>
      </x:c>
      <x:c r="M8018" s="5">
        <x:f>J8018/2.741*100</x:f>
      </x:c>
      <x:c r="N8018" s="6">
        <x:f>M8018*L8018/100</x:f>
      </x:c>
      <x:c r="O8018" s="6">
        <x:f>H8018-N8018</x:f>
      </x:c>
    </x:row>
    <x:row r="8019" spans="1:25">
      <x:c r="A8019" s="0" t="s">
        <x:v>101</x:v>
      </x:c>
      <x:c r="B8019" s="0" t="n">
        <x:v>3976</x:v>
      </x:c>
      <x:c r="C8019" s="0" t="s">
        <x:v>21</x:v>
      </x:c>
      <x:c r="D8019" s="0" t="s">
        <x:v>22</x:v>
      </x:c>
      <x:c r="E8019" s="0" t="s">
        <x:v>23</x:v>
      </x:c>
      <x:c r="F8019" s="0" t="s">
        <x:v>20</x:v>
      </x:c>
      <x:c r="G8019" s="0" t="n">
        <x:v>140</x:v>
      </x:c>
      <x:c r="H8019" s="4" t="n">
        <x:v>43.384</x:v>
      </x:c>
      <x:c r="I8019" s="4" t="n">
        <x:v>140</x:v>
      </x:c>
      <x:c r="J8019" s="4" t="n">
        <x:v>0.31</x:v>
      </x:c>
      <x:c r="K8019" s="4">
        <x:f>I8019*J8019</x:f>
      </x:c>
      <x:c r="L8019" s="4" t="n">
        <x:v>315.608</x:v>
      </x:c>
      <x:c r="M8019" s="5">
        <x:f>J8019/3.367*100</x:f>
      </x:c>
      <x:c r="N8019" s="6">
        <x:f>M8019*L8019/100</x:f>
      </x:c>
      <x:c r="O8019" s="6">
        <x:f>H8019-N8019</x:f>
      </x:c>
    </x:row>
    <x:row r="8020" spans="1:25">
      <x:c r="A8020" s="0" t="s">
        <x:v>101</x:v>
      </x:c>
      <x:c r="B8020" s="0" t="n">
        <x:v>3976</x:v>
      </x:c>
      <x:c r="C8020" s="0" t="s">
        <x:v>21</x:v>
      </x:c>
      <x:c r="D8020" s="0" t="s">
        <x:v>22</x:v>
      </x:c>
      <x:c r="E8020" s="0" t="s">
        <x:v>23</x:v>
      </x:c>
      <x:c r="F8020" s="0" t="s">
        <x:v>20</x:v>
      </x:c>
      <x:c r="G8020" s="0" t="n">
        <x:v>140</x:v>
      </x:c>
      <x:c r="H8020" s="4" t="n">
        <x:v>43.384</x:v>
      </x:c>
      <x:c r="I8020" s="4" t="n">
        <x:v>140</x:v>
      </x:c>
      <x:c r="J8020" s="4" t="n">
        <x:v>0.31</x:v>
      </x:c>
      <x:c r="K8020" s="4">
        <x:f>I8020*J8020</x:f>
      </x:c>
      <x:c r="L8020" s="4" t="n">
        <x:v>315.608</x:v>
      </x:c>
      <x:c r="M8020" s="5">
        <x:f>J8020/3.367*100</x:f>
      </x:c>
      <x:c r="N8020" s="6">
        <x:f>M8020*L8020/100</x:f>
      </x:c>
      <x:c r="O8020" s="6">
        <x:f>H8020-N8020</x:f>
      </x:c>
    </x:row>
    <x:row r="8021" spans="1:25">
      <x:c r="A8021" s="0" t="s">
        <x:v>101</x:v>
      </x:c>
      <x:c r="B8021" s="0" t="n">
        <x:v>3976</x:v>
      </x:c>
      <x:c r="C8021" s="0" t="s">
        <x:v>21</x:v>
      </x:c>
      <x:c r="D8021" s="0" t="s">
        <x:v>22</x:v>
      </x:c>
      <x:c r="E8021" s="0" t="s">
        <x:v>23</x:v>
      </x:c>
      <x:c r="F8021" s="0" t="s">
        <x:v>20</x:v>
      </x:c>
      <x:c r="G8021" s="0" t="n">
        <x:v>140</x:v>
      </x:c>
      <x:c r="H8021" s="4" t="n">
        <x:v>47.74</x:v>
      </x:c>
      <x:c r="I8021" s="4" t="n">
        <x:v>140</x:v>
      </x:c>
      <x:c r="J8021" s="4" t="n">
        <x:v>0.341</x:v>
      </x:c>
      <x:c r="K8021" s="4">
        <x:f>I8021*J8021</x:f>
      </x:c>
      <x:c r="L8021" s="4" t="n">
        <x:v>315.608</x:v>
      </x:c>
      <x:c r="M8021" s="5">
        <x:f>J8021/3.367*100</x:f>
      </x:c>
      <x:c r="N8021" s="6">
        <x:f>M8021*L8021/100</x:f>
      </x:c>
      <x:c r="O8021" s="6">
        <x:f>H8021-N8021</x:f>
      </x:c>
    </x:row>
    <x:row r="8022" spans="1:25">
      <x:c r="A8022" s="0" t="s">
        <x:v>101</x:v>
      </x:c>
      <x:c r="B8022" s="0" t="n">
        <x:v>3976</x:v>
      </x:c>
      <x:c r="C8022" s="0" t="s">
        <x:v>21</x:v>
      </x:c>
      <x:c r="D8022" s="0" t="s">
        <x:v>22</x:v>
      </x:c>
      <x:c r="E8022" s="0" t="s">
        <x:v>23</x:v>
      </x:c>
      <x:c r="F8022" s="0" t="s">
        <x:v>20</x:v>
      </x:c>
      <x:c r="G8022" s="0" t="n">
        <x:v>140</x:v>
      </x:c>
      <x:c r="H8022" s="4" t="n">
        <x:v>47.74</x:v>
      </x:c>
      <x:c r="I8022" s="4" t="n">
        <x:v>140</x:v>
      </x:c>
      <x:c r="J8022" s="4" t="n">
        <x:v>0.341</x:v>
      </x:c>
      <x:c r="K8022" s="4">
        <x:f>I8022*J8022</x:f>
      </x:c>
      <x:c r="L8022" s="4" t="n">
        <x:v>315.608</x:v>
      </x:c>
      <x:c r="M8022" s="5">
        <x:f>J8022/3.367*100</x:f>
      </x:c>
      <x:c r="N8022" s="6">
        <x:f>M8022*L8022/100</x:f>
      </x:c>
      <x:c r="O8022" s="6">
        <x:f>H8022-N8022</x:f>
      </x:c>
    </x:row>
    <x:row r="8023" spans="1:25">
      <x:c r="A8023" s="0" t="s">
        <x:v>101</x:v>
      </x:c>
      <x:c r="B8023" s="0" t="n">
        <x:v>3976</x:v>
      </x:c>
      <x:c r="C8023" s="0" t="s">
        <x:v>21</x:v>
      </x:c>
      <x:c r="D8023" s="0" t="s">
        <x:v>22</x:v>
      </x:c>
      <x:c r="E8023" s="0" t="s">
        <x:v>23</x:v>
      </x:c>
      <x:c r="F8023" s="0" t="s">
        <x:v>20</x:v>
      </x:c>
      <x:c r="G8023" s="0" t="n">
        <x:v>140</x:v>
      </x:c>
      <x:c r="H8023" s="4" t="n">
        <x:v>39.897</x:v>
      </x:c>
      <x:c r="I8023" s="4" t="n">
        <x:v>140</x:v>
      </x:c>
      <x:c r="J8023" s="4" t="n">
        <x:v>0.285</x:v>
      </x:c>
      <x:c r="K8023" s="4">
        <x:f>I8023*J8023</x:f>
      </x:c>
      <x:c r="L8023" s="4" t="n">
        <x:v>315.608</x:v>
      </x:c>
      <x:c r="M8023" s="5">
        <x:f>J8023/3.367*100</x:f>
      </x:c>
      <x:c r="N8023" s="6">
        <x:f>M8023*L8023/100</x:f>
      </x:c>
      <x:c r="O8023" s="6">
        <x:f>H8023-N8023</x:f>
      </x:c>
    </x:row>
    <x:row r="8024" spans="1:25">
      <x:c r="A8024" s="0" t="s">
        <x:v>101</x:v>
      </x:c>
      <x:c r="B8024" s="0" t="n">
        <x:v>3976</x:v>
      </x:c>
      <x:c r="C8024" s="0" t="s">
        <x:v>21</x:v>
      </x:c>
      <x:c r="D8024" s="0" t="s">
        <x:v>28</x:v>
      </x:c>
      <x:c r="E8024" s="0" t="s">
        <x:v>19</x:v>
      </x:c>
      <x:c r="F8024" s="0" t="s">
        <x:v>26</x:v>
      </x:c>
      <x:c r="G8024" s="0" t="n">
        <x:v>140</x:v>
      </x:c>
      <x:c r="H8024" s="4" t="n">
        <x:v>36.41</x:v>
      </x:c>
      <x:c r="I8024" s="4" t="n">
        <x:v>140</x:v>
      </x:c>
      <x:c r="J8024" s="4" t="n">
        <x:v>0.26</x:v>
      </x:c>
      <x:c r="K8024" s="4">
        <x:f>I8024*J8024</x:f>
      </x:c>
      <x:c r="L8024" s="4" t="n">
        <x:v>315.608</x:v>
      </x:c>
      <x:c r="M8024" s="5">
        <x:f>J8024/3.367*100</x:f>
      </x:c>
      <x:c r="N8024" s="6">
        <x:f>M8024*L8024/100</x:f>
      </x:c>
      <x:c r="O8024" s="6">
        <x:f>H8024-N8024</x:f>
      </x:c>
    </x:row>
    <x:row r="8025" spans="1:25">
      <x:c r="A8025" s="0" t="s">
        <x:v>101</x:v>
      </x:c>
      <x:c r="B8025" s="0" t="n">
        <x:v>3976</x:v>
      </x:c>
      <x:c r="C8025" s="0" t="s">
        <x:v>21</x:v>
      </x:c>
      <x:c r="D8025" s="0" t="s">
        <x:v>28</x:v>
      </x:c>
      <x:c r="E8025" s="0" t="s">
        <x:v>23</x:v>
      </x:c>
      <x:c r="F8025" s="0" t="s">
        <x:v>26</x:v>
      </x:c>
      <x:c r="G8025" s="0" t="n">
        <x:v>140</x:v>
      </x:c>
      <x:c r="H8025" s="4" t="n">
        <x:v>212.799</x:v>
      </x:c>
      <x:c r="I8025" s="4" t="n">
        <x:v>140</x:v>
      </x:c>
      <x:c r="J8025" s="4" t="n">
        <x:v>1.52</x:v>
      </x:c>
      <x:c r="K8025" s="4">
        <x:f>I8025*J8025</x:f>
      </x:c>
      <x:c r="L8025" s="4" t="n">
        <x:v>315.608</x:v>
      </x:c>
      <x:c r="M8025" s="5">
        <x:f>J8025/3.367*100</x:f>
      </x:c>
      <x:c r="N8025" s="6">
        <x:f>M8025*L8025/100</x:f>
      </x:c>
      <x:c r="O8025" s="6">
        <x:f>H8025-N8025</x:f>
      </x:c>
    </x:row>
    <x:row r="8026" spans="1:25">
      <x:c r="A8026" s="0" t="s">
        <x:v>125</x:v>
      </x:c>
      <x:c r="B8026" s="0" t="n">
        <x:v>3977</x:v>
      </x:c>
      <x:c r="C8026" s="0" t="s">
        <x:v>21</x:v>
      </x:c>
      <x:c r="D8026" s="0" t="s">
        <x:v>22</x:v>
      </x:c>
      <x:c r="E8026" s="0" t="s">
        <x:v>23</x:v>
      </x:c>
      <x:c r="F8026" s="0" t="s">
        <x:v>20</x:v>
      </x:c>
      <x:c r="G8026" s="0" t="n">
        <x:v>140</x:v>
      </x:c>
      <x:c r="H8026" s="4" t="n">
        <x:v>43.384</x:v>
      </x:c>
      <x:c r="I8026" s="4" t="n">
        <x:v>140</x:v>
      </x:c>
      <x:c r="J8026" s="4" t="n">
        <x:v>0.31</x:v>
      </x:c>
      <x:c r="K8026" s="4">
        <x:f>I8026*J8026</x:f>
      </x:c>
      <x:c r="L8026" s="4" t="n">
        <x:v>311.36</x:v>
      </x:c>
      <x:c r="M8026" s="5">
        <x:f>J8026/2.741*100</x:f>
      </x:c>
      <x:c r="N8026" s="6">
        <x:f>M8026*L8026/100</x:f>
      </x:c>
      <x:c r="O8026" s="6">
        <x:f>H8026-N8026</x:f>
      </x:c>
    </x:row>
    <x:row r="8027" spans="1:25">
      <x:c r="A8027" s="0" t="s">
        <x:v>125</x:v>
      </x:c>
      <x:c r="B8027" s="0" t="n">
        <x:v>3977</x:v>
      </x:c>
      <x:c r="C8027" s="0" t="s">
        <x:v>21</x:v>
      </x:c>
      <x:c r="D8027" s="0" t="s">
        <x:v>22</x:v>
      </x:c>
      <x:c r="E8027" s="0" t="s">
        <x:v>23</x:v>
      </x:c>
      <x:c r="F8027" s="0" t="s">
        <x:v>20</x:v>
      </x:c>
      <x:c r="G8027" s="0" t="n">
        <x:v>140</x:v>
      </x:c>
      <x:c r="H8027" s="4" t="n">
        <x:v>43.384</x:v>
      </x:c>
      <x:c r="I8027" s="4" t="n">
        <x:v>140</x:v>
      </x:c>
      <x:c r="J8027" s="4" t="n">
        <x:v>0.31</x:v>
      </x:c>
      <x:c r="K8027" s="4">
        <x:f>I8027*J8027</x:f>
      </x:c>
      <x:c r="L8027" s="4" t="n">
        <x:v>311.36</x:v>
      </x:c>
      <x:c r="M8027" s="5">
        <x:f>J8027/2.741*100</x:f>
      </x:c>
      <x:c r="N8027" s="6">
        <x:f>M8027*L8027/100</x:f>
      </x:c>
      <x:c r="O8027" s="6">
        <x:f>H8027-N8027</x:f>
      </x:c>
    </x:row>
    <x:row r="8028" spans="1:25">
      <x:c r="A8028" s="0" t="s">
        <x:v>125</x:v>
      </x:c>
      <x:c r="B8028" s="0" t="n">
        <x:v>3977</x:v>
      </x:c>
      <x:c r="C8028" s="0" t="s">
        <x:v>21</x:v>
      </x:c>
      <x:c r="D8028" s="0" t="s">
        <x:v>22</x:v>
      </x:c>
      <x:c r="E8028" s="0" t="s">
        <x:v>23</x:v>
      </x:c>
      <x:c r="F8028" s="0" t="s">
        <x:v>20</x:v>
      </x:c>
      <x:c r="G8028" s="0" t="n">
        <x:v>140</x:v>
      </x:c>
      <x:c r="H8028" s="4" t="n">
        <x:v>47.74</x:v>
      </x:c>
      <x:c r="I8028" s="4" t="n">
        <x:v>140</x:v>
      </x:c>
      <x:c r="J8028" s="4" t="n">
        <x:v>0.341</x:v>
      </x:c>
      <x:c r="K8028" s="4">
        <x:f>I8028*J8028</x:f>
      </x:c>
      <x:c r="L8028" s="4" t="n">
        <x:v>311.36</x:v>
      </x:c>
      <x:c r="M8028" s="5">
        <x:f>J8028/2.741*100</x:f>
      </x:c>
      <x:c r="N8028" s="6">
        <x:f>M8028*L8028/100</x:f>
      </x:c>
      <x:c r="O8028" s="6">
        <x:f>H8028-N8028</x:f>
      </x:c>
    </x:row>
    <x:row r="8029" spans="1:25">
      <x:c r="A8029" s="0" t="s">
        <x:v>125</x:v>
      </x:c>
      <x:c r="B8029" s="0" t="n">
        <x:v>3977</x:v>
      </x:c>
      <x:c r="C8029" s="0" t="s">
        <x:v>21</x:v>
      </x:c>
      <x:c r="D8029" s="0" t="s">
        <x:v>28</x:v>
      </x:c>
      <x:c r="E8029" s="0" t="s">
        <x:v>19</x:v>
      </x:c>
      <x:c r="F8029" s="0" t="s">
        <x:v>26</x:v>
      </x:c>
      <x:c r="G8029" s="0" t="n">
        <x:v>140</x:v>
      </x:c>
      <x:c r="H8029" s="4" t="n">
        <x:v>36.407</x:v>
      </x:c>
      <x:c r="I8029" s="4" t="n">
        <x:v>140</x:v>
      </x:c>
      <x:c r="J8029" s="4" t="n">
        <x:v>0.26</x:v>
      </x:c>
      <x:c r="K8029" s="4">
        <x:f>I8029*J8029</x:f>
      </x:c>
      <x:c r="L8029" s="4" t="n">
        <x:v>311.36</x:v>
      </x:c>
      <x:c r="M8029" s="5">
        <x:f>J8029/2.741*100</x:f>
      </x:c>
      <x:c r="N8029" s="6">
        <x:f>M8029*L8029/100</x:f>
      </x:c>
      <x:c r="O8029" s="6">
        <x:f>H8029-N8029</x:f>
      </x:c>
    </x:row>
    <x:row r="8030" spans="1:25">
      <x:c r="A8030" s="0" t="s">
        <x:v>125</x:v>
      </x:c>
      <x:c r="B8030" s="0" t="n">
        <x:v>3977</x:v>
      </x:c>
      <x:c r="C8030" s="0" t="s">
        <x:v>21</x:v>
      </x:c>
      <x:c r="D8030" s="0" t="s">
        <x:v>28</x:v>
      </x:c>
      <x:c r="E8030" s="0" t="s">
        <x:v>23</x:v>
      </x:c>
      <x:c r="F8030" s="0" t="s">
        <x:v>26</x:v>
      </x:c>
      <x:c r="G8030" s="0" t="n">
        <x:v>140</x:v>
      </x:c>
      <x:c r="H8030" s="4" t="n">
        <x:v>212.799</x:v>
      </x:c>
      <x:c r="I8030" s="4" t="n">
        <x:v>140</x:v>
      </x:c>
      <x:c r="J8030" s="4" t="n">
        <x:v>1.52</x:v>
      </x:c>
      <x:c r="K8030" s="4">
        <x:f>I8030*J8030</x:f>
      </x:c>
      <x:c r="L8030" s="4" t="n">
        <x:v>311.36</x:v>
      </x:c>
      <x:c r="M8030" s="5">
        <x:f>J8030/2.741*100</x:f>
      </x:c>
      <x:c r="N8030" s="6">
        <x:f>M8030*L8030/100</x:f>
      </x:c>
      <x:c r="O8030" s="6">
        <x:f>H8030-N8030</x:f>
      </x:c>
    </x:row>
    <x:row r="8031" spans="1:25">
      <x:c r="A8031" s="0" t="s">
        <x:v>70</x:v>
      </x:c>
      <x:c r="B8031" s="0" t="n">
        <x:v>3978</x:v>
      </x:c>
      <x:c r="C8031" s="0" t="s">
        <x:v>21</x:v>
      </x:c>
      <x:c r="D8031" s="0" t="s">
        <x:v>22</x:v>
      </x:c>
      <x:c r="E8031" s="0" t="s">
        <x:v>35</x:v>
      </x:c>
      <x:c r="F8031" s="0" t="s">
        <x:v>20</x:v>
      </x:c>
      <x:c r="G8031" s="0" t="n">
        <x:v>173</x:v>
      </x:c>
      <x:c r="H8031" s="4" t="n">
        <x:v>50.4</x:v>
      </x:c>
      <x:c r="I8031" s="4" t="n">
        <x:v>173</x:v>
      </x:c>
      <x:c r="J8031" s="4" t="n">
        <x:v>0.291</x:v>
      </x:c>
      <x:c r="K8031" s="4">
        <x:f>I8031*J8031</x:f>
      </x:c>
      <x:c r="L8031" s="4" t="n">
        <x:v>247.264</x:v>
      </x:c>
      <x:c r="M8031" s="5">
        <x:f>J8031/2.057*100</x:f>
      </x:c>
      <x:c r="N8031" s="6">
        <x:f>M8031*L8031/100</x:f>
      </x:c>
      <x:c r="O8031" s="6">
        <x:f>H8031-N8031</x:f>
      </x:c>
    </x:row>
    <x:row r="8032" spans="1:25">
      <x:c r="A8032" s="0" t="s">
        <x:v>70</x:v>
      </x:c>
      <x:c r="B8032" s="0" t="n">
        <x:v>3978</x:v>
      </x:c>
      <x:c r="C8032" s="0" t="s">
        <x:v>21</x:v>
      </x:c>
      <x:c r="D8032" s="0" t="s">
        <x:v>22</x:v>
      </x:c>
      <x:c r="E8032" s="0" t="s">
        <x:v>35</x:v>
      </x:c>
      <x:c r="F8032" s="0" t="s">
        <x:v>20</x:v>
      </x:c>
      <x:c r="G8032" s="0" t="n">
        <x:v>173</x:v>
      </x:c>
      <x:c r="H8032" s="4" t="n">
        <x:v>50.4</x:v>
      </x:c>
      <x:c r="I8032" s="4" t="n">
        <x:v>173</x:v>
      </x:c>
      <x:c r="J8032" s="4" t="n">
        <x:v>0.291</x:v>
      </x:c>
      <x:c r="K8032" s="4">
        <x:f>I8032*J8032</x:f>
      </x:c>
      <x:c r="L8032" s="4" t="n">
        <x:v>247.264</x:v>
      </x:c>
      <x:c r="M8032" s="5">
        <x:f>J8032/2.057*100</x:f>
      </x:c>
      <x:c r="N8032" s="6">
        <x:f>M8032*L8032/100</x:f>
      </x:c>
      <x:c r="O8032" s="6">
        <x:f>H8032-N8032</x:f>
      </x:c>
    </x:row>
    <x:row r="8033" spans="1:25">
      <x:c r="A8033" s="0" t="s">
        <x:v>70</x:v>
      </x:c>
      <x:c r="B8033" s="0" t="n">
        <x:v>3978</x:v>
      </x:c>
      <x:c r="C8033" s="0" t="s">
        <x:v>21</x:v>
      </x:c>
      <x:c r="D8033" s="0" t="s">
        <x:v>22</x:v>
      </x:c>
      <x:c r="E8033" s="0" t="s">
        <x:v>35</x:v>
      </x:c>
      <x:c r="F8033" s="0" t="s">
        <x:v>20</x:v>
      </x:c>
      <x:c r="G8033" s="0" t="n">
        <x:v>173</x:v>
      </x:c>
      <x:c r="H8033" s="4" t="n">
        <x:v>50.4</x:v>
      </x:c>
      <x:c r="I8033" s="4" t="n">
        <x:v>173</x:v>
      </x:c>
      <x:c r="J8033" s="4" t="n">
        <x:v>0.291</x:v>
      </x:c>
      <x:c r="K8033" s="4">
        <x:f>I8033*J8033</x:f>
      </x:c>
      <x:c r="L8033" s="4" t="n">
        <x:v>247.264</x:v>
      </x:c>
      <x:c r="M8033" s="5">
        <x:f>J8033/2.057*100</x:f>
      </x:c>
      <x:c r="N8033" s="6">
        <x:f>M8033*L8033/100</x:f>
      </x:c>
      <x:c r="O8033" s="6">
        <x:f>H8033-N8033</x:f>
      </x:c>
    </x:row>
    <x:row r="8034" spans="1:25">
      <x:c r="A8034" s="0" t="s">
        <x:v>70</x:v>
      </x:c>
      <x:c r="B8034" s="0" t="n">
        <x:v>3978</x:v>
      </x:c>
      <x:c r="C8034" s="0" t="s">
        <x:v>21</x:v>
      </x:c>
      <x:c r="D8034" s="0" t="s">
        <x:v>33</x:v>
      </x:c>
      <x:c r="E8034" s="0" t="s">
        <x:v>34</x:v>
      </x:c>
      <x:c r="F8034" s="0" t="s">
        <x:v>20</x:v>
      </x:c>
      <x:c r="G8034" s="0" t="n">
        <x:v>173</x:v>
      </x:c>
      <x:c r="H8034" s="4" t="n">
        <x:v>46.018</x:v>
      </x:c>
      <x:c r="I8034" s="4" t="n">
        <x:v>173</x:v>
      </x:c>
      <x:c r="J8034" s="4" t="n">
        <x:v>0.266</x:v>
      </x:c>
      <x:c r="K8034" s="4">
        <x:f>I8034*J8034</x:f>
      </x:c>
      <x:c r="L8034" s="4" t="n">
        <x:v>247.264</x:v>
      </x:c>
      <x:c r="M8034" s="5">
        <x:f>J8034/2.057*100</x:f>
      </x:c>
      <x:c r="N8034" s="6">
        <x:f>M8034*L8034/100</x:f>
      </x:c>
      <x:c r="O8034" s="6">
        <x:f>H8034-N8034</x:f>
      </x:c>
    </x:row>
    <x:row r="8035" spans="1:25">
      <x:c r="A8035" s="0" t="s">
        <x:v>70</x:v>
      </x:c>
      <x:c r="B8035" s="0" t="n">
        <x:v>3978</x:v>
      </x:c>
      <x:c r="C8035" s="0" t="s">
        <x:v>21</x:v>
      </x:c>
      <x:c r="D8035" s="0" t="s">
        <x:v>33</x:v>
      </x:c>
      <x:c r="E8035" s="0" t="s">
        <x:v>34</x:v>
      </x:c>
      <x:c r="F8035" s="0" t="s">
        <x:v>26</x:v>
      </x:c>
      <x:c r="G8035" s="0" t="n">
        <x:v>173</x:v>
      </x:c>
      <x:c r="H8035" s="4" t="n">
        <x:v>13.497</x:v>
      </x:c>
      <x:c r="I8035" s="4" t="n">
        <x:v>173</x:v>
      </x:c>
      <x:c r="J8035" s="4" t="n">
        <x:v>0.078</x:v>
      </x:c>
      <x:c r="K8035" s="4">
        <x:f>I8035*J8035</x:f>
      </x:c>
      <x:c r="L8035" s="4" t="n">
        <x:v>247.264</x:v>
      </x:c>
      <x:c r="M8035" s="5">
        <x:f>J8035/2.057*100</x:f>
      </x:c>
      <x:c r="N8035" s="6">
        <x:f>M8035*L8035/100</x:f>
      </x:c>
      <x:c r="O8035" s="6">
        <x:f>H8035-N8035</x:f>
      </x:c>
    </x:row>
    <x:row r="8036" spans="1:25">
      <x:c r="A8036" s="0" t="s">
        <x:v>70</x:v>
      </x:c>
      <x:c r="B8036" s="0" t="n">
        <x:v>3978</x:v>
      </x:c>
      <x:c r="C8036" s="0" t="s">
        <x:v>21</x:v>
      </x:c>
      <x:c r="D8036" s="0" t="s">
        <x:v>36</x:v>
      </x:c>
      <x:c r="E8036" s="0" t="s">
        <x:v>37</x:v>
      </x:c>
      <x:c r="F8036" s="0" t="s">
        <x:v>26</x:v>
      </x:c>
      <x:c r="G8036" s="0" t="n">
        <x:v>173</x:v>
      </x:c>
      <x:c r="H8036" s="4" t="n">
        <x:v>72.66</x:v>
      </x:c>
      <x:c r="I8036" s="4" t="n">
        <x:v>173</x:v>
      </x:c>
      <x:c r="J8036" s="4" t="n">
        <x:v>0.42</x:v>
      </x:c>
      <x:c r="K8036" s="4">
        <x:f>I8036*J8036</x:f>
      </x:c>
      <x:c r="L8036" s="4" t="n">
        <x:v>247.264</x:v>
      </x:c>
      <x:c r="M8036" s="5">
        <x:f>J8036/2.057*100</x:f>
      </x:c>
      <x:c r="N8036" s="6">
        <x:f>M8036*L8036/100</x:f>
      </x:c>
      <x:c r="O8036" s="6">
        <x:f>H8036-N8036</x:f>
      </x:c>
    </x:row>
    <x:row r="8037" spans="1:25">
      <x:c r="A8037" s="0" t="s">
        <x:v>70</x:v>
      </x:c>
      <x:c r="B8037" s="0" t="n">
        <x:v>3978</x:v>
      </x:c>
      <x:c r="C8037" s="0" t="s">
        <x:v>21</x:v>
      </x:c>
      <x:c r="D8037" s="0" t="s">
        <x:v>36</x:v>
      </x:c>
      <x:c r="E8037" s="0" t="s">
        <x:v>38</x:v>
      </x:c>
      <x:c r="F8037" s="0" t="s">
        <x:v>26</x:v>
      </x:c>
      <x:c r="G8037" s="0" t="n">
        <x:v>173</x:v>
      </x:c>
      <x:c r="H8037" s="4" t="n">
        <x:v>72.66</x:v>
      </x:c>
      <x:c r="I8037" s="4" t="n">
        <x:v>173</x:v>
      </x:c>
      <x:c r="J8037" s="4" t="n">
        <x:v>0.42</x:v>
      </x:c>
      <x:c r="K8037" s="4">
        <x:f>I8037*J8037</x:f>
      </x:c>
      <x:c r="L8037" s="4" t="n">
        <x:v>247.264</x:v>
      </x:c>
      <x:c r="M8037" s="5">
        <x:f>J8037/2.057*100</x:f>
      </x:c>
      <x:c r="N8037" s="6">
        <x:f>M8037*L8037/100</x:f>
      </x:c>
      <x:c r="O8037" s="6">
        <x:f>H8037-N8037</x:f>
      </x:c>
    </x:row>
    <x:row r="8038" spans="1:25">
      <x:c r="A8038" s="0" t="s">
        <x:v>147</x:v>
      </x:c>
      <x:c r="B8038" s="0" t="n">
        <x:v>3979</x:v>
      </x:c>
      <x:c r="C8038" s="0" t="s">
        <x:v>21</x:v>
      </x:c>
      <x:c r="D8038" s="0" t="s">
        <x:v>22</x:v>
      </x:c>
      <x:c r="E8038" s="0" t="s">
        <x:v>23</x:v>
      </x:c>
      <x:c r="F8038" s="0" t="s">
        <x:v>20</x:v>
      </x:c>
      <x:c r="G8038" s="0" t="n">
        <x:v>140</x:v>
      </x:c>
      <x:c r="H8038" s="4" t="n">
        <x:v>47.74</x:v>
      </x:c>
      <x:c r="I8038" s="4" t="n">
        <x:v>140</x:v>
      </x:c>
      <x:c r="J8038" s="4" t="n">
        <x:v>0.341</x:v>
      </x:c>
      <x:c r="K8038" s="4">
        <x:f>I8038*J8038</x:f>
      </x:c>
      <x:c r="L8038" s="4" t="n">
        <x:v>314.802</x:v>
      </x:c>
      <x:c r="M8038" s="5">
        <x:f>J8038/3.051*100</x:f>
      </x:c>
      <x:c r="N8038" s="6">
        <x:f>M8038*L8038/100</x:f>
      </x:c>
      <x:c r="O8038" s="6">
        <x:f>H8038-N8038</x:f>
      </x:c>
    </x:row>
    <x:row r="8039" spans="1:25">
      <x:c r="A8039" s="0" t="s">
        <x:v>147</x:v>
      </x:c>
      <x:c r="B8039" s="0" t="n">
        <x:v>3979</x:v>
      </x:c>
      <x:c r="C8039" s="0" t="s">
        <x:v>21</x:v>
      </x:c>
      <x:c r="D8039" s="0" t="s">
        <x:v>22</x:v>
      </x:c>
      <x:c r="E8039" s="0" t="s">
        <x:v>23</x:v>
      </x:c>
      <x:c r="F8039" s="0" t="s">
        <x:v>20</x:v>
      </x:c>
      <x:c r="G8039" s="0" t="n">
        <x:v>140</x:v>
      </x:c>
      <x:c r="H8039" s="4" t="n">
        <x:v>43.384</x:v>
      </x:c>
      <x:c r="I8039" s="4" t="n">
        <x:v>140</x:v>
      </x:c>
      <x:c r="J8039" s="4" t="n">
        <x:v>0.31</x:v>
      </x:c>
      <x:c r="K8039" s="4">
        <x:f>I8039*J8039</x:f>
      </x:c>
      <x:c r="L8039" s="4" t="n">
        <x:v>314.802</x:v>
      </x:c>
      <x:c r="M8039" s="5">
        <x:f>J8039/3.051*100</x:f>
      </x:c>
      <x:c r="N8039" s="6">
        <x:f>M8039*L8039/100</x:f>
      </x:c>
      <x:c r="O8039" s="6">
        <x:f>H8039-N8039</x:f>
      </x:c>
    </x:row>
    <x:row r="8040" spans="1:25">
      <x:c r="A8040" s="0" t="s">
        <x:v>147</x:v>
      </x:c>
      <x:c r="B8040" s="0" t="n">
        <x:v>3979</x:v>
      </x:c>
      <x:c r="C8040" s="0" t="s">
        <x:v>21</x:v>
      </x:c>
      <x:c r="D8040" s="0" t="s">
        <x:v>22</x:v>
      </x:c>
      <x:c r="E8040" s="0" t="s">
        <x:v>23</x:v>
      </x:c>
      <x:c r="F8040" s="0" t="s">
        <x:v>20</x:v>
      </x:c>
      <x:c r="G8040" s="0" t="n">
        <x:v>140</x:v>
      </x:c>
      <x:c r="H8040" s="4" t="n">
        <x:v>43.384</x:v>
      </x:c>
      <x:c r="I8040" s="4" t="n">
        <x:v>140</x:v>
      </x:c>
      <x:c r="J8040" s="4" t="n">
        <x:v>0.31</x:v>
      </x:c>
      <x:c r="K8040" s="4">
        <x:f>I8040*J8040</x:f>
      </x:c>
      <x:c r="L8040" s="4" t="n">
        <x:v>314.802</x:v>
      </x:c>
      <x:c r="M8040" s="5">
        <x:f>J8040/3.051*100</x:f>
      </x:c>
      <x:c r="N8040" s="6">
        <x:f>M8040*L8040/100</x:f>
      </x:c>
      <x:c r="O8040" s="6">
        <x:f>H8040-N8040</x:f>
      </x:c>
    </x:row>
    <x:row r="8041" spans="1:25">
      <x:c r="A8041" s="0" t="s">
        <x:v>147</x:v>
      </x:c>
      <x:c r="B8041" s="0" t="n">
        <x:v>3979</x:v>
      </x:c>
      <x:c r="C8041" s="0" t="s">
        <x:v>21</x:v>
      </x:c>
      <x:c r="D8041" s="0" t="s">
        <x:v>22</x:v>
      </x:c>
      <x:c r="E8041" s="0" t="s">
        <x:v>23</x:v>
      </x:c>
      <x:c r="F8041" s="0" t="s">
        <x:v>20</x:v>
      </x:c>
      <x:c r="G8041" s="0" t="n">
        <x:v>140</x:v>
      </x:c>
      <x:c r="H8041" s="4" t="n">
        <x:v>43.384</x:v>
      </x:c>
      <x:c r="I8041" s="4" t="n">
        <x:v>140</x:v>
      </x:c>
      <x:c r="J8041" s="4" t="n">
        <x:v>0.31</x:v>
      </x:c>
      <x:c r="K8041" s="4">
        <x:f>I8041*J8041</x:f>
      </x:c>
      <x:c r="L8041" s="4" t="n">
        <x:v>314.802</x:v>
      </x:c>
      <x:c r="M8041" s="5">
        <x:f>J8041/3.051*100</x:f>
      </x:c>
      <x:c r="N8041" s="6">
        <x:f>M8041*L8041/100</x:f>
      </x:c>
      <x:c r="O8041" s="6">
        <x:f>H8041-N8041</x:f>
      </x:c>
    </x:row>
    <x:row r="8042" spans="1:25">
      <x:c r="A8042" s="0" t="s">
        <x:v>147</x:v>
      </x:c>
      <x:c r="B8042" s="0" t="n">
        <x:v>3979</x:v>
      </x:c>
      <x:c r="C8042" s="0" t="s">
        <x:v>21</x:v>
      </x:c>
      <x:c r="D8042" s="0" t="s">
        <x:v>28</x:v>
      </x:c>
      <x:c r="E8042" s="0" t="s">
        <x:v>19</x:v>
      </x:c>
      <x:c r="F8042" s="0" t="s">
        <x:v>26</x:v>
      </x:c>
      <x:c r="G8042" s="0" t="n">
        <x:v>140</x:v>
      </x:c>
      <x:c r="H8042" s="4" t="n">
        <x:v>36.405</x:v>
      </x:c>
      <x:c r="I8042" s="4" t="n">
        <x:v>140</x:v>
      </x:c>
      <x:c r="J8042" s="4" t="n">
        <x:v>0.26</x:v>
      </x:c>
      <x:c r="K8042" s="4">
        <x:f>I8042*J8042</x:f>
      </x:c>
      <x:c r="L8042" s="4" t="n">
        <x:v>314.802</x:v>
      </x:c>
      <x:c r="M8042" s="5">
        <x:f>J8042/3.051*100</x:f>
      </x:c>
      <x:c r="N8042" s="6">
        <x:f>M8042*L8042/100</x:f>
      </x:c>
      <x:c r="O8042" s="6">
        <x:f>H8042-N8042</x:f>
      </x:c>
    </x:row>
    <x:row r="8043" spans="1:25">
      <x:c r="A8043" s="0" t="s">
        <x:v>147</x:v>
      </x:c>
      <x:c r="B8043" s="0" t="n">
        <x:v>3979</x:v>
      </x:c>
      <x:c r="C8043" s="0" t="s">
        <x:v>21</x:v>
      </x:c>
      <x:c r="D8043" s="0" t="s">
        <x:v>28</x:v>
      </x:c>
      <x:c r="E8043" s="0" t="s">
        <x:v>23</x:v>
      </x:c>
      <x:c r="F8043" s="0" t="s">
        <x:v>26</x:v>
      </x:c>
      <x:c r="G8043" s="0" t="n">
        <x:v>140</x:v>
      </x:c>
      <x:c r="H8043" s="4" t="n">
        <x:v>212.799</x:v>
      </x:c>
      <x:c r="I8043" s="4" t="n">
        <x:v>140</x:v>
      </x:c>
      <x:c r="J8043" s="4" t="n">
        <x:v>1.52</x:v>
      </x:c>
      <x:c r="K8043" s="4">
        <x:f>I8043*J8043</x:f>
      </x:c>
      <x:c r="L8043" s="4" t="n">
        <x:v>314.802</x:v>
      </x:c>
      <x:c r="M8043" s="5">
        <x:f>J8043/3.051*100</x:f>
      </x:c>
      <x:c r="N8043" s="6">
        <x:f>M8043*L8043/100</x:f>
      </x:c>
      <x:c r="O8043" s="6">
        <x:f>H8043-N8043</x:f>
      </x:c>
    </x:row>
    <x:row r="8044" spans="1:25">
      <x:c r="A8044" s="0" t="s">
        <x:v>146</x:v>
      </x:c>
      <x:c r="B8044" s="0" t="n">
        <x:v>3980</x:v>
      </x:c>
      <x:c r="C8044" s="0" t="s">
        <x:v>21</x:v>
      </x:c>
      <x:c r="D8044" s="0" t="s">
        <x:v>22</x:v>
      </x:c>
      <x:c r="E8044" s="0" t="s">
        <x:v>23</x:v>
      </x:c>
      <x:c r="F8044" s="0" t="s">
        <x:v>20</x:v>
      </x:c>
      <x:c r="G8044" s="0" t="n">
        <x:v>140</x:v>
      </x:c>
      <x:c r="H8044" s="4" t="n">
        <x:v>43.384</x:v>
      </x:c>
      <x:c r="I8044" s="4" t="n">
        <x:v>140</x:v>
      </x:c>
      <x:c r="J8044" s="4" t="n">
        <x:v>0.31</x:v>
      </x:c>
      <x:c r="K8044" s="4">
        <x:f>I8044*J8044</x:f>
      </x:c>
      <x:c r="L8044" s="4" t="n">
        <x:v>308.51</x:v>
      </x:c>
      <x:c r="M8044" s="5">
        <x:f>J8044/3.423*100</x:f>
      </x:c>
      <x:c r="N8044" s="6">
        <x:f>M8044*L8044/100</x:f>
      </x:c>
      <x:c r="O8044" s="6">
        <x:f>H8044-N8044</x:f>
      </x:c>
    </x:row>
    <x:row r="8045" spans="1:25">
      <x:c r="A8045" s="0" t="s">
        <x:v>146</x:v>
      </x:c>
      <x:c r="B8045" s="0" t="n">
        <x:v>3980</x:v>
      </x:c>
      <x:c r="C8045" s="0" t="s">
        <x:v>21</x:v>
      </x:c>
      <x:c r="D8045" s="0" t="s">
        <x:v>22</x:v>
      </x:c>
      <x:c r="E8045" s="0" t="s">
        <x:v>23</x:v>
      </x:c>
      <x:c r="F8045" s="0" t="s">
        <x:v>20</x:v>
      </x:c>
      <x:c r="G8045" s="0" t="n">
        <x:v>140</x:v>
      </x:c>
      <x:c r="H8045" s="4" t="n">
        <x:v>47.74</x:v>
      </x:c>
      <x:c r="I8045" s="4" t="n">
        <x:v>140</x:v>
      </x:c>
      <x:c r="J8045" s="4" t="n">
        <x:v>0.341</x:v>
      </x:c>
      <x:c r="K8045" s="4">
        <x:f>I8045*J8045</x:f>
      </x:c>
      <x:c r="L8045" s="4" t="n">
        <x:v>308.51</x:v>
      </x:c>
      <x:c r="M8045" s="5">
        <x:f>J8045/3.423*100</x:f>
      </x:c>
      <x:c r="N8045" s="6">
        <x:f>M8045*L8045/100</x:f>
      </x:c>
      <x:c r="O8045" s="6">
        <x:f>H8045-N8045</x:f>
      </x:c>
    </x:row>
    <x:row r="8046" spans="1:25">
      <x:c r="A8046" s="0" t="s">
        <x:v>146</x:v>
      </x:c>
      <x:c r="B8046" s="0" t="n">
        <x:v>3980</x:v>
      </x:c>
      <x:c r="C8046" s="0" t="s">
        <x:v>21</x:v>
      </x:c>
      <x:c r="D8046" s="0" t="s">
        <x:v>22</x:v>
      </x:c>
      <x:c r="E8046" s="0" t="s">
        <x:v>23</x:v>
      </x:c>
      <x:c r="F8046" s="0" t="s">
        <x:v>20</x:v>
      </x:c>
      <x:c r="G8046" s="0" t="n">
        <x:v>140</x:v>
      </x:c>
      <x:c r="H8046" s="4" t="n">
        <x:v>47.74</x:v>
      </x:c>
      <x:c r="I8046" s="4" t="n">
        <x:v>140</x:v>
      </x:c>
      <x:c r="J8046" s="4" t="n">
        <x:v>0.341</x:v>
      </x:c>
      <x:c r="K8046" s="4">
        <x:f>I8046*J8046</x:f>
      </x:c>
      <x:c r="L8046" s="4" t="n">
        <x:v>308.51</x:v>
      </x:c>
      <x:c r="M8046" s="5">
        <x:f>J8046/3.423*100</x:f>
      </x:c>
      <x:c r="N8046" s="6">
        <x:f>M8046*L8046/100</x:f>
      </x:c>
      <x:c r="O8046" s="6">
        <x:f>H8046-N8046</x:f>
      </x:c>
    </x:row>
    <x:row r="8047" spans="1:25">
      <x:c r="A8047" s="0" t="s">
        <x:v>146</x:v>
      </x:c>
      <x:c r="B8047" s="0" t="n">
        <x:v>3980</x:v>
      </x:c>
      <x:c r="C8047" s="0" t="s">
        <x:v>21</x:v>
      </x:c>
      <x:c r="D8047" s="0" t="s">
        <x:v>22</x:v>
      </x:c>
      <x:c r="E8047" s="0" t="s">
        <x:v>23</x:v>
      </x:c>
      <x:c r="F8047" s="0" t="s">
        <x:v>20</x:v>
      </x:c>
      <x:c r="G8047" s="0" t="n">
        <x:v>140</x:v>
      </x:c>
      <x:c r="H8047" s="4" t="n">
        <x:v>47.74</x:v>
      </x:c>
      <x:c r="I8047" s="4" t="n">
        <x:v>140</x:v>
      </x:c>
      <x:c r="J8047" s="4" t="n">
        <x:v>0.341</x:v>
      </x:c>
      <x:c r="K8047" s="4">
        <x:f>I8047*J8047</x:f>
      </x:c>
      <x:c r="L8047" s="4" t="n">
        <x:v>308.51</x:v>
      </x:c>
      <x:c r="M8047" s="5">
        <x:f>J8047/3.423*100</x:f>
      </x:c>
      <x:c r="N8047" s="6">
        <x:f>M8047*L8047/100</x:f>
      </x:c>
      <x:c r="O8047" s="6">
        <x:f>H8047-N8047</x:f>
      </x:c>
    </x:row>
    <x:row r="8048" spans="1:25">
      <x:c r="A8048" s="0" t="s">
        <x:v>146</x:v>
      </x:c>
      <x:c r="B8048" s="0" t="n">
        <x:v>3980</x:v>
      </x:c>
      <x:c r="C8048" s="0" t="s">
        <x:v>21</x:v>
      </x:c>
      <x:c r="D8048" s="0" t="s">
        <x:v>22</x:v>
      </x:c>
      <x:c r="E8048" s="0" t="s">
        <x:v>23</x:v>
      </x:c>
      <x:c r="F8048" s="0" t="s">
        <x:v>20</x:v>
      </x:c>
      <x:c r="G8048" s="0" t="n">
        <x:v>140</x:v>
      </x:c>
      <x:c r="H8048" s="4" t="n">
        <x:v>43.384</x:v>
      </x:c>
      <x:c r="I8048" s="4" t="n">
        <x:v>140</x:v>
      </x:c>
      <x:c r="J8048" s="4" t="n">
        <x:v>0.31</x:v>
      </x:c>
      <x:c r="K8048" s="4">
        <x:f>I8048*J8048</x:f>
      </x:c>
      <x:c r="L8048" s="4" t="n">
        <x:v>308.51</x:v>
      </x:c>
      <x:c r="M8048" s="5">
        <x:f>J8048/3.423*100</x:f>
      </x:c>
      <x:c r="N8048" s="6">
        <x:f>M8048*L8048/100</x:f>
      </x:c>
      <x:c r="O8048" s="6">
        <x:f>H8048-N8048</x:f>
      </x:c>
    </x:row>
    <x:row r="8049" spans="1:25">
      <x:c r="A8049" s="0" t="s">
        <x:v>146</x:v>
      </x:c>
      <x:c r="B8049" s="0" t="n">
        <x:v>3980</x:v>
      </x:c>
      <x:c r="C8049" s="0" t="s">
        <x:v>21</x:v>
      </x:c>
      <x:c r="D8049" s="0" t="s">
        <x:v>28</x:v>
      </x:c>
      <x:c r="E8049" s="0" t="s">
        <x:v>19</x:v>
      </x:c>
      <x:c r="F8049" s="0" t="s">
        <x:v>26</x:v>
      </x:c>
      <x:c r="G8049" s="0" t="n">
        <x:v>140</x:v>
      </x:c>
      <x:c r="H8049" s="4" t="n">
        <x:v>36.403</x:v>
      </x:c>
      <x:c r="I8049" s="4" t="n">
        <x:v>140</x:v>
      </x:c>
      <x:c r="J8049" s="4" t="n">
        <x:v>0.26</x:v>
      </x:c>
      <x:c r="K8049" s="4">
        <x:f>I8049*J8049</x:f>
      </x:c>
      <x:c r="L8049" s="4" t="n">
        <x:v>308.51</x:v>
      </x:c>
      <x:c r="M8049" s="5">
        <x:f>J8049/3.423*100</x:f>
      </x:c>
      <x:c r="N8049" s="6">
        <x:f>M8049*L8049/100</x:f>
      </x:c>
      <x:c r="O8049" s="6">
        <x:f>H8049-N8049</x:f>
      </x:c>
    </x:row>
    <x:row r="8050" spans="1:25">
      <x:c r="A8050" s="0" t="s">
        <x:v>146</x:v>
      </x:c>
      <x:c r="B8050" s="0" t="n">
        <x:v>3980</x:v>
      </x:c>
      <x:c r="C8050" s="0" t="s">
        <x:v>21</x:v>
      </x:c>
      <x:c r="D8050" s="0" t="s">
        <x:v>28</x:v>
      </x:c>
      <x:c r="E8050" s="0" t="s">
        <x:v>23</x:v>
      </x:c>
      <x:c r="F8050" s="0" t="s">
        <x:v>26</x:v>
      </x:c>
      <x:c r="G8050" s="0" t="n">
        <x:v>140</x:v>
      </x:c>
      <x:c r="H8050" s="4" t="n">
        <x:v>212.799</x:v>
      </x:c>
      <x:c r="I8050" s="4" t="n">
        <x:v>140</x:v>
      </x:c>
      <x:c r="J8050" s="4" t="n">
        <x:v>1.52</x:v>
      </x:c>
      <x:c r="K8050" s="4">
        <x:f>I8050*J8050</x:f>
      </x:c>
      <x:c r="L8050" s="4" t="n">
        <x:v>308.51</x:v>
      </x:c>
      <x:c r="M8050" s="5">
        <x:f>J8050/3.423*100</x:f>
      </x:c>
      <x:c r="N8050" s="6">
        <x:f>M8050*L8050/100</x:f>
      </x:c>
      <x:c r="O8050" s="6">
        <x:f>H8050-N8050</x:f>
      </x:c>
    </x:row>
    <x:row r="8051" spans="1:25">
      <x:c r="A8051" s="0" t="s">
        <x:v>71</x:v>
      </x:c>
      <x:c r="B8051" s="0" t="n">
        <x:v>3982</x:v>
      </x:c>
      <x:c r="C8051" s="0" t="s">
        <x:v>21</x:v>
      </x:c>
      <x:c r="D8051" s="0" t="s">
        <x:v>22</x:v>
      </x:c>
      <x:c r="E8051" s="0" t="s">
        <x:v>74</x:v>
      </x:c>
      <x:c r="F8051" s="0" t="s">
        <x:v>20</x:v>
      </x:c>
      <x:c r="G8051" s="0" t="n">
        <x:v>173</x:v>
      </x:c>
      <x:c r="H8051" s="4" t="n">
        <x:v>50.4</x:v>
      </x:c>
      <x:c r="I8051" s="4" t="n">
        <x:v>173</x:v>
      </x:c>
      <x:c r="J8051" s="4" t="n">
        <x:v>0.291</x:v>
      </x:c>
      <x:c r="K8051" s="4">
        <x:f>I8051*J8051</x:f>
      </x:c>
      <x:c r="L8051" s="4" t="n">
        <x:v>252.484</x:v>
      </x:c>
      <x:c r="M8051" s="5">
        <x:f>J8051/2.057*100</x:f>
      </x:c>
      <x:c r="N8051" s="6">
        <x:f>M8051*L8051/100</x:f>
      </x:c>
      <x:c r="O8051" s="6">
        <x:f>H8051-N8051</x:f>
      </x:c>
    </x:row>
    <x:row r="8052" spans="1:25">
      <x:c r="A8052" s="0" t="s">
        <x:v>71</x:v>
      </x:c>
      <x:c r="B8052" s="0" t="n">
        <x:v>3982</x:v>
      </x:c>
      <x:c r="C8052" s="0" t="s">
        <x:v>21</x:v>
      </x:c>
      <x:c r="D8052" s="0" t="s">
        <x:v>22</x:v>
      </x:c>
      <x:c r="E8052" s="0" t="s">
        <x:v>74</x:v>
      </x:c>
      <x:c r="F8052" s="0" t="s">
        <x:v>20</x:v>
      </x:c>
      <x:c r="G8052" s="0" t="n">
        <x:v>173</x:v>
      </x:c>
      <x:c r="H8052" s="4" t="n">
        <x:v>50.4</x:v>
      </x:c>
      <x:c r="I8052" s="4" t="n">
        <x:v>173</x:v>
      </x:c>
      <x:c r="J8052" s="4" t="n">
        <x:v>0.291</x:v>
      </x:c>
      <x:c r="K8052" s="4">
        <x:f>I8052*J8052</x:f>
      </x:c>
      <x:c r="L8052" s="4" t="n">
        <x:v>252.484</x:v>
      </x:c>
      <x:c r="M8052" s="5">
        <x:f>J8052/2.057*100</x:f>
      </x:c>
      <x:c r="N8052" s="6">
        <x:f>M8052*L8052/100</x:f>
      </x:c>
      <x:c r="O8052" s="6">
        <x:f>H8052-N8052</x:f>
      </x:c>
    </x:row>
    <x:row r="8053" spans="1:25">
      <x:c r="A8053" s="0" t="s">
        <x:v>71</x:v>
      </x:c>
      <x:c r="B8053" s="0" t="n">
        <x:v>3982</x:v>
      </x:c>
      <x:c r="C8053" s="0" t="s">
        <x:v>21</x:v>
      </x:c>
      <x:c r="D8053" s="0" t="s">
        <x:v>33</x:v>
      </x:c>
      <x:c r="E8053" s="0" t="s">
        <x:v>73</x:v>
      </x:c>
      <x:c r="F8053" s="0" t="s">
        <x:v>20</x:v>
      </x:c>
      <x:c r="G8053" s="0" t="n">
        <x:v>173</x:v>
      </x:c>
      <x:c r="H8053" s="4" t="n">
        <x:v>46.018</x:v>
      </x:c>
      <x:c r="I8053" s="4" t="n">
        <x:v>173</x:v>
      </x:c>
      <x:c r="J8053" s="4" t="n">
        <x:v>0.266</x:v>
      </x:c>
      <x:c r="K8053" s="4">
        <x:f>I8053*J8053</x:f>
      </x:c>
      <x:c r="L8053" s="4" t="n">
        <x:v>252.484</x:v>
      </x:c>
      <x:c r="M8053" s="5">
        <x:f>J8053/2.057*100</x:f>
      </x:c>
      <x:c r="N8053" s="6">
        <x:f>M8053*L8053/100</x:f>
      </x:c>
      <x:c r="O8053" s="6">
        <x:f>H8053-N8053</x:f>
      </x:c>
    </x:row>
    <x:row r="8054" spans="1:25">
      <x:c r="A8054" s="0" t="s">
        <x:v>71</x:v>
      </x:c>
      <x:c r="B8054" s="0" t="n">
        <x:v>3982</x:v>
      </x:c>
      <x:c r="C8054" s="0" t="s">
        <x:v>21</x:v>
      </x:c>
      <x:c r="D8054" s="0" t="s">
        <x:v>22</x:v>
      </x:c>
      <x:c r="E8054" s="0" t="s">
        <x:v>74</x:v>
      </x:c>
      <x:c r="F8054" s="0" t="s">
        <x:v>20</x:v>
      </x:c>
      <x:c r="G8054" s="0" t="n">
        <x:v>173</x:v>
      </x:c>
      <x:c r="H8054" s="4" t="n">
        <x:v>50.4</x:v>
      </x:c>
      <x:c r="I8054" s="4" t="n">
        <x:v>173</x:v>
      </x:c>
      <x:c r="J8054" s="4" t="n">
        <x:v>0.291</x:v>
      </x:c>
      <x:c r="K8054" s="4">
        <x:f>I8054*J8054</x:f>
      </x:c>
      <x:c r="L8054" s="4" t="n">
        <x:v>252.484</x:v>
      </x:c>
      <x:c r="M8054" s="5">
        <x:f>J8054/2.057*100</x:f>
      </x:c>
      <x:c r="N8054" s="6">
        <x:f>M8054*L8054/100</x:f>
      </x:c>
      <x:c r="O8054" s="6">
        <x:f>H8054-N8054</x:f>
      </x:c>
    </x:row>
    <x:row r="8055" spans="1:25">
      <x:c r="A8055" s="0" t="s">
        <x:v>71</x:v>
      </x:c>
      <x:c r="B8055" s="0" t="n">
        <x:v>3982</x:v>
      </x:c>
      <x:c r="C8055" s="0" t="s">
        <x:v>21</x:v>
      </x:c>
      <x:c r="D8055" s="0" t="s">
        <x:v>33</x:v>
      </x:c>
      <x:c r="E8055" s="0" t="s">
        <x:v>73</x:v>
      </x:c>
      <x:c r="F8055" s="0" t="s">
        <x:v>26</x:v>
      </x:c>
      <x:c r="G8055" s="0" t="n">
        <x:v>173</x:v>
      </x:c>
      <x:c r="H8055" s="4" t="n">
        <x:v>13.495</x:v>
      </x:c>
      <x:c r="I8055" s="4" t="n">
        <x:v>173</x:v>
      </x:c>
      <x:c r="J8055" s="4" t="n">
        <x:v>0.078</x:v>
      </x:c>
      <x:c r="K8055" s="4">
        <x:f>I8055*J8055</x:f>
      </x:c>
      <x:c r="L8055" s="4" t="n">
        <x:v>252.484</x:v>
      </x:c>
      <x:c r="M8055" s="5">
        <x:f>J8055/2.057*100</x:f>
      </x:c>
      <x:c r="N8055" s="6">
        <x:f>M8055*L8055/100</x:f>
      </x:c>
      <x:c r="O8055" s="6">
        <x:f>H8055-N8055</x:f>
      </x:c>
    </x:row>
    <x:row r="8056" spans="1:25">
      <x:c r="A8056" s="0" t="s">
        <x:v>71</x:v>
      </x:c>
      <x:c r="B8056" s="0" t="n">
        <x:v>3982</x:v>
      </x:c>
      <x:c r="C8056" s="0" t="s">
        <x:v>21</x:v>
      </x:c>
      <x:c r="D8056" s="0" t="s">
        <x:v>36</x:v>
      </x:c>
      <x:c r="E8056" s="0" t="s">
        <x:v>75</x:v>
      </x:c>
      <x:c r="F8056" s="0" t="s">
        <x:v>26</x:v>
      </x:c>
      <x:c r="G8056" s="0" t="n">
        <x:v>173</x:v>
      </x:c>
      <x:c r="H8056" s="4" t="n">
        <x:v>72.66</x:v>
      </x:c>
      <x:c r="I8056" s="4" t="n">
        <x:v>173</x:v>
      </x:c>
      <x:c r="J8056" s="4" t="n">
        <x:v>0.42</x:v>
      </x:c>
      <x:c r="K8056" s="4">
        <x:f>I8056*J8056</x:f>
      </x:c>
      <x:c r="L8056" s="4" t="n">
        <x:v>252.484</x:v>
      </x:c>
      <x:c r="M8056" s="5">
        <x:f>J8056/2.057*100</x:f>
      </x:c>
      <x:c r="N8056" s="6">
        <x:f>M8056*L8056/100</x:f>
      </x:c>
      <x:c r="O8056" s="6">
        <x:f>H8056-N8056</x:f>
      </x:c>
    </x:row>
    <x:row r="8057" spans="1:25">
      <x:c r="A8057" s="0" t="s">
        <x:v>71</x:v>
      </x:c>
      <x:c r="B8057" s="0" t="n">
        <x:v>3982</x:v>
      </x:c>
      <x:c r="C8057" s="0" t="s">
        <x:v>21</x:v>
      </x:c>
      <x:c r="D8057" s="0" t="s">
        <x:v>36</x:v>
      </x:c>
      <x:c r="E8057" s="0" t="s">
        <x:v>76</x:v>
      </x:c>
      <x:c r="F8057" s="0" t="s">
        <x:v>26</x:v>
      </x:c>
      <x:c r="G8057" s="0" t="n">
        <x:v>173</x:v>
      </x:c>
      <x:c r="H8057" s="4" t="n">
        <x:v>72.66</x:v>
      </x:c>
      <x:c r="I8057" s="4" t="n">
        <x:v>173</x:v>
      </x:c>
      <x:c r="J8057" s="4" t="n">
        <x:v>0.42</x:v>
      </x:c>
      <x:c r="K8057" s="4">
        <x:f>I8057*J8057</x:f>
      </x:c>
      <x:c r="L8057" s="4" t="n">
        <x:v>252.484</x:v>
      </x:c>
      <x:c r="M8057" s="5">
        <x:f>J8057/2.057*100</x:f>
      </x:c>
      <x:c r="N8057" s="6">
        <x:f>M8057*L8057/100</x:f>
      </x:c>
      <x:c r="O8057" s="6">
        <x:f>H8057-N8057</x:f>
      </x:c>
    </x:row>
    <x:row r="8058" spans="1:25">
      <x:c r="A8058" s="0" t="s">
        <x:v>92</x:v>
      </x:c>
      <x:c r="B8058" s="0" t="n">
        <x:v>3983</x:v>
      </x:c>
      <x:c r="C8058" s="0" t="s">
        <x:v>21</x:v>
      </x:c>
      <x:c r="D8058" s="0" t="s">
        <x:v>22</x:v>
      </x:c>
      <x:c r="E8058" s="0" t="s">
        <x:v>74</x:v>
      </x:c>
      <x:c r="F8058" s="0" t="s">
        <x:v>20</x:v>
      </x:c>
      <x:c r="G8058" s="0" t="n">
        <x:v>173</x:v>
      </x:c>
      <x:c r="H8058" s="4" t="n">
        <x:v>50.4</x:v>
      </x:c>
      <x:c r="I8058" s="4" t="n">
        <x:v>173</x:v>
      </x:c>
      <x:c r="J8058" s="4" t="n">
        <x:v>0.291</x:v>
      </x:c>
      <x:c r="K8058" s="4">
        <x:f>I8058*J8058</x:f>
      </x:c>
      <x:c r="L8058" s="4" t="n">
        <x:v>252.903</x:v>
      </x:c>
      <x:c r="M8058" s="5">
        <x:f>J8058/2.057*100</x:f>
      </x:c>
      <x:c r="N8058" s="6">
        <x:f>M8058*L8058/100</x:f>
      </x:c>
      <x:c r="O8058" s="6">
        <x:f>H8058-N8058</x:f>
      </x:c>
    </x:row>
    <x:row r="8059" spans="1:25">
      <x:c r="A8059" s="0" t="s">
        <x:v>92</x:v>
      </x:c>
      <x:c r="B8059" s="0" t="n">
        <x:v>3983</x:v>
      </x:c>
      <x:c r="C8059" s="0" t="s">
        <x:v>21</x:v>
      </x:c>
      <x:c r="D8059" s="0" t="s">
        <x:v>33</x:v>
      </x:c>
      <x:c r="E8059" s="0" t="s">
        <x:v>73</x:v>
      </x:c>
      <x:c r="F8059" s="0" t="s">
        <x:v>20</x:v>
      </x:c>
      <x:c r="G8059" s="0" t="n">
        <x:v>173</x:v>
      </x:c>
      <x:c r="H8059" s="4" t="n">
        <x:v>46.018</x:v>
      </x:c>
      <x:c r="I8059" s="4" t="n">
        <x:v>173</x:v>
      </x:c>
      <x:c r="J8059" s="4" t="n">
        <x:v>0.266</x:v>
      </x:c>
      <x:c r="K8059" s="4">
        <x:f>I8059*J8059</x:f>
      </x:c>
      <x:c r="L8059" s="4" t="n">
        <x:v>252.903</x:v>
      </x:c>
      <x:c r="M8059" s="5">
        <x:f>J8059/2.057*100</x:f>
      </x:c>
      <x:c r="N8059" s="6">
        <x:f>M8059*L8059/100</x:f>
      </x:c>
      <x:c r="O8059" s="6">
        <x:f>H8059-N8059</x:f>
      </x:c>
    </x:row>
    <x:row r="8060" spans="1:25">
      <x:c r="A8060" s="0" t="s">
        <x:v>92</x:v>
      </x:c>
      <x:c r="B8060" s="0" t="n">
        <x:v>3983</x:v>
      </x:c>
      <x:c r="C8060" s="0" t="s">
        <x:v>21</x:v>
      </x:c>
      <x:c r="D8060" s="0" t="s">
        <x:v>22</x:v>
      </x:c>
      <x:c r="E8060" s="0" t="s">
        <x:v>74</x:v>
      </x:c>
      <x:c r="F8060" s="0" t="s">
        <x:v>20</x:v>
      </x:c>
      <x:c r="G8060" s="0" t="n">
        <x:v>173</x:v>
      </x:c>
      <x:c r="H8060" s="4" t="n">
        <x:v>50.4</x:v>
      </x:c>
      <x:c r="I8060" s="4" t="n">
        <x:v>173</x:v>
      </x:c>
      <x:c r="J8060" s="4" t="n">
        <x:v>0.291</x:v>
      </x:c>
      <x:c r="K8060" s="4">
        <x:f>I8060*J8060</x:f>
      </x:c>
      <x:c r="L8060" s="4" t="n">
        <x:v>252.903</x:v>
      </x:c>
      <x:c r="M8060" s="5">
        <x:f>J8060/2.057*100</x:f>
      </x:c>
      <x:c r="N8060" s="6">
        <x:f>M8060*L8060/100</x:f>
      </x:c>
      <x:c r="O8060" s="6">
        <x:f>H8060-N8060</x:f>
      </x:c>
    </x:row>
    <x:row r="8061" spans="1:25">
      <x:c r="A8061" s="0" t="s">
        <x:v>92</x:v>
      </x:c>
      <x:c r="B8061" s="0" t="n">
        <x:v>3983</x:v>
      </x:c>
      <x:c r="C8061" s="0" t="s">
        <x:v>21</x:v>
      </x:c>
      <x:c r="D8061" s="0" t="s">
        <x:v>22</x:v>
      </x:c>
      <x:c r="E8061" s="0" t="s">
        <x:v>74</x:v>
      </x:c>
      <x:c r="F8061" s="0" t="s">
        <x:v>20</x:v>
      </x:c>
      <x:c r="G8061" s="0" t="n">
        <x:v>173</x:v>
      </x:c>
      <x:c r="H8061" s="4" t="n">
        <x:v>50.4</x:v>
      </x:c>
      <x:c r="I8061" s="4" t="n">
        <x:v>173</x:v>
      </x:c>
      <x:c r="J8061" s="4" t="n">
        <x:v>0.291</x:v>
      </x:c>
      <x:c r="K8061" s="4">
        <x:f>I8061*J8061</x:f>
      </x:c>
      <x:c r="L8061" s="4" t="n">
        <x:v>252.903</x:v>
      </x:c>
      <x:c r="M8061" s="5">
        <x:f>J8061/2.057*100</x:f>
      </x:c>
      <x:c r="N8061" s="6">
        <x:f>M8061*L8061/100</x:f>
      </x:c>
      <x:c r="O8061" s="6">
        <x:f>H8061-N8061</x:f>
      </x:c>
    </x:row>
    <x:row r="8062" spans="1:25">
      <x:c r="A8062" s="0" t="s">
        <x:v>92</x:v>
      </x:c>
      <x:c r="B8062" s="0" t="n">
        <x:v>3983</x:v>
      </x:c>
      <x:c r="C8062" s="0" t="s">
        <x:v>21</x:v>
      </x:c>
      <x:c r="D8062" s="0" t="s">
        <x:v>33</x:v>
      </x:c>
      <x:c r="E8062" s="0" t="s">
        <x:v>73</x:v>
      </x:c>
      <x:c r="F8062" s="0" t="s">
        <x:v>26</x:v>
      </x:c>
      <x:c r="G8062" s="0" t="n">
        <x:v>173</x:v>
      </x:c>
      <x:c r="H8062" s="4" t="n">
        <x:v>13.495</x:v>
      </x:c>
      <x:c r="I8062" s="4" t="n">
        <x:v>173</x:v>
      </x:c>
      <x:c r="J8062" s="4" t="n">
        <x:v>0.078</x:v>
      </x:c>
      <x:c r="K8062" s="4">
        <x:f>I8062*J8062</x:f>
      </x:c>
      <x:c r="L8062" s="4" t="n">
        <x:v>252.903</x:v>
      </x:c>
      <x:c r="M8062" s="5">
        <x:f>J8062/2.057*100</x:f>
      </x:c>
      <x:c r="N8062" s="6">
        <x:f>M8062*L8062/100</x:f>
      </x:c>
      <x:c r="O8062" s="6">
        <x:f>H8062-N8062</x:f>
      </x:c>
    </x:row>
    <x:row r="8063" spans="1:25">
      <x:c r="A8063" s="0" t="s">
        <x:v>92</x:v>
      </x:c>
      <x:c r="B8063" s="0" t="n">
        <x:v>3983</x:v>
      </x:c>
      <x:c r="C8063" s="0" t="s">
        <x:v>21</x:v>
      </x:c>
      <x:c r="D8063" s="0" t="s">
        <x:v>36</x:v>
      </x:c>
      <x:c r="E8063" s="0" t="s">
        <x:v>75</x:v>
      </x:c>
      <x:c r="F8063" s="0" t="s">
        <x:v>26</x:v>
      </x:c>
      <x:c r="G8063" s="0" t="n">
        <x:v>173</x:v>
      </x:c>
      <x:c r="H8063" s="4" t="n">
        <x:v>72.661</x:v>
      </x:c>
      <x:c r="I8063" s="4" t="n">
        <x:v>173</x:v>
      </x:c>
      <x:c r="J8063" s="4" t="n">
        <x:v>0.42</x:v>
      </x:c>
      <x:c r="K8063" s="4">
        <x:f>I8063*J8063</x:f>
      </x:c>
      <x:c r="L8063" s="4" t="n">
        <x:v>252.903</x:v>
      </x:c>
      <x:c r="M8063" s="5">
        <x:f>J8063/2.057*100</x:f>
      </x:c>
      <x:c r="N8063" s="6">
        <x:f>M8063*L8063/100</x:f>
      </x:c>
      <x:c r="O8063" s="6">
        <x:f>H8063-N8063</x:f>
      </x:c>
    </x:row>
    <x:row r="8064" spans="1:25">
      <x:c r="A8064" s="0" t="s">
        <x:v>92</x:v>
      </x:c>
      <x:c r="B8064" s="0" t="n">
        <x:v>3983</x:v>
      </x:c>
      <x:c r="C8064" s="0" t="s">
        <x:v>21</x:v>
      </x:c>
      <x:c r="D8064" s="0" t="s">
        <x:v>36</x:v>
      </x:c>
      <x:c r="E8064" s="0" t="s">
        <x:v>76</x:v>
      </x:c>
      <x:c r="F8064" s="0" t="s">
        <x:v>26</x:v>
      </x:c>
      <x:c r="G8064" s="0" t="n">
        <x:v>173</x:v>
      </x:c>
      <x:c r="H8064" s="4" t="n">
        <x:v>72.662</x:v>
      </x:c>
      <x:c r="I8064" s="4" t="n">
        <x:v>173</x:v>
      </x:c>
      <x:c r="J8064" s="4" t="n">
        <x:v>0.42</x:v>
      </x:c>
      <x:c r="K8064" s="4">
        <x:f>I8064*J8064</x:f>
      </x:c>
      <x:c r="L8064" s="4" t="n">
        <x:v>252.903</x:v>
      </x:c>
      <x:c r="M8064" s="5">
        <x:f>J8064/2.057*100</x:f>
      </x:c>
      <x:c r="N8064" s="6">
        <x:f>M8064*L8064/100</x:f>
      </x:c>
      <x:c r="O8064" s="6">
        <x:f>H8064-N8064</x:f>
      </x:c>
    </x:row>
    <x:row r="8065" spans="1:25">
      <x:c r="A8065" s="0" t="s">
        <x:v>115</x:v>
      </x:c>
      <x:c r="B8065" s="0" t="n">
        <x:v>3984</x:v>
      </x:c>
      <x:c r="C8065" s="0" t="s">
        <x:v>21</x:v>
      </x:c>
      <x:c r="D8065" s="0" t="s">
        <x:v>33</x:v>
      </x:c>
      <x:c r="E8065" s="0" t="s">
        <x:v>73</x:v>
      </x:c>
      <x:c r="F8065" s="0" t="s">
        <x:v>20</x:v>
      </x:c>
      <x:c r="G8065" s="0" t="n">
        <x:v>173</x:v>
      </x:c>
      <x:c r="H8065" s="4" t="n">
        <x:v>46.018</x:v>
      </x:c>
      <x:c r="I8065" s="4" t="n">
        <x:v>140</x:v>
      </x:c>
      <x:c r="J8065" s="4" t="n">
        <x:v>0.266</x:v>
      </x:c>
      <x:c r="K8065" s="4">
        <x:f>I8065*J8065</x:f>
      </x:c>
      <x:c r="L8065" s="4" t="n">
        <x:v>202</x:v>
      </x:c>
      <x:c r="M8065" s="5">
        <x:f>J8065/1.766*100</x:f>
      </x:c>
      <x:c r="N8065" s="6">
        <x:f>M8065*L8065/100</x:f>
      </x:c>
      <x:c r="O8065" s="6">
        <x:f>H8065-N8065</x:f>
      </x:c>
    </x:row>
    <x:row r="8066" spans="1:25">
      <x:c r="A8066" s="0" t="s">
        <x:v>115</x:v>
      </x:c>
      <x:c r="B8066" s="0" t="n">
        <x:v>3984</x:v>
      </x:c>
      <x:c r="C8066" s="0" t="s">
        <x:v>21</x:v>
      </x:c>
      <x:c r="D8066" s="0" t="s">
        <x:v>22</x:v>
      </x:c>
      <x:c r="E8066" s="0" t="s">
        <x:v>74</x:v>
      </x:c>
      <x:c r="F8066" s="0" t="s">
        <x:v>20</x:v>
      </x:c>
      <x:c r="G8066" s="0" t="n">
        <x:v>173</x:v>
      </x:c>
      <x:c r="H8066" s="4" t="n">
        <x:v>50.4</x:v>
      </x:c>
      <x:c r="I8066" s="4" t="n">
        <x:v>140</x:v>
      </x:c>
      <x:c r="J8066" s="4" t="n">
        <x:v>0.291</x:v>
      </x:c>
      <x:c r="K8066" s="4">
        <x:f>I8066*J8066</x:f>
      </x:c>
      <x:c r="L8066" s="4" t="n">
        <x:v>202</x:v>
      </x:c>
      <x:c r="M8066" s="5">
        <x:f>J8066/1.766*100</x:f>
      </x:c>
      <x:c r="N8066" s="6">
        <x:f>M8066*L8066/100</x:f>
      </x:c>
      <x:c r="O8066" s="6">
        <x:f>H8066-N8066</x:f>
      </x:c>
    </x:row>
    <x:row r="8067" spans="1:25">
      <x:c r="A8067" s="0" t="s">
        <x:v>115</x:v>
      </x:c>
      <x:c r="B8067" s="0" t="n">
        <x:v>3984</x:v>
      </x:c>
      <x:c r="C8067" s="0" t="s">
        <x:v>21</x:v>
      </x:c>
      <x:c r="D8067" s="0" t="s">
        <x:v>22</x:v>
      </x:c>
      <x:c r="E8067" s="0" t="s">
        <x:v>74</x:v>
      </x:c>
      <x:c r="F8067" s="0" t="s">
        <x:v>20</x:v>
      </x:c>
      <x:c r="G8067" s="0" t="n">
        <x:v>173</x:v>
      </x:c>
      <x:c r="H8067" s="4" t="n">
        <x:v>50.4</x:v>
      </x:c>
      <x:c r="I8067" s="4" t="n">
        <x:v>140</x:v>
      </x:c>
      <x:c r="J8067" s="4" t="n">
        <x:v>0.291</x:v>
      </x:c>
      <x:c r="K8067" s="4">
        <x:f>I8067*J8067</x:f>
      </x:c>
      <x:c r="L8067" s="4" t="n">
        <x:v>202</x:v>
      </x:c>
      <x:c r="M8067" s="5">
        <x:f>J8067/1.766*100</x:f>
      </x:c>
      <x:c r="N8067" s="6">
        <x:f>M8067*L8067/100</x:f>
      </x:c>
      <x:c r="O8067" s="6">
        <x:f>H8067-N8067</x:f>
      </x:c>
    </x:row>
    <x:row r="8068" spans="1:25">
      <x:c r="A8068" s="0" t="s">
        <x:v>115</x:v>
      </x:c>
      <x:c r="B8068" s="0" t="n">
        <x:v>3984</x:v>
      </x:c>
      <x:c r="C8068" s="0" t="s">
        <x:v>21</x:v>
      </x:c>
      <x:c r="D8068" s="0" t="s">
        <x:v>33</x:v>
      </x:c>
      <x:c r="E8068" s="0" t="s">
        <x:v>73</x:v>
      </x:c>
      <x:c r="F8068" s="0" t="s">
        <x:v>26</x:v>
      </x:c>
      <x:c r="G8068" s="0" t="n">
        <x:v>173</x:v>
      </x:c>
      <x:c r="H8068" s="4" t="n">
        <x:v>13.495</x:v>
      </x:c>
      <x:c r="I8068" s="4" t="n">
        <x:v>140</x:v>
      </x:c>
      <x:c r="J8068" s="4" t="n">
        <x:v>0.078</x:v>
      </x:c>
      <x:c r="K8068" s="4">
        <x:f>I8068*J8068</x:f>
      </x:c>
      <x:c r="L8068" s="4" t="n">
        <x:v>202</x:v>
      </x:c>
      <x:c r="M8068" s="5">
        <x:f>J8068/1.766*100</x:f>
      </x:c>
      <x:c r="N8068" s="6">
        <x:f>M8068*L8068/100</x:f>
      </x:c>
      <x:c r="O8068" s="6">
        <x:f>H8068-N8068</x:f>
      </x:c>
    </x:row>
    <x:row r="8069" spans="1:25">
      <x:c r="A8069" s="0" t="s">
        <x:v>115</x:v>
      </x:c>
      <x:c r="B8069" s="0" t="n">
        <x:v>3984</x:v>
      </x:c>
      <x:c r="C8069" s="0" t="s">
        <x:v>21</x:v>
      </x:c>
      <x:c r="D8069" s="0" t="s">
        <x:v>36</x:v>
      </x:c>
      <x:c r="E8069" s="0" t="s">
        <x:v>75</x:v>
      </x:c>
      <x:c r="F8069" s="0" t="s">
        <x:v>26</x:v>
      </x:c>
      <x:c r="G8069" s="0" t="n">
        <x:v>173</x:v>
      </x:c>
      <x:c r="H8069" s="4" t="n">
        <x:v>72.66</x:v>
      </x:c>
      <x:c r="I8069" s="4" t="n">
        <x:v>140</x:v>
      </x:c>
      <x:c r="J8069" s="4" t="n">
        <x:v>0.42</x:v>
      </x:c>
      <x:c r="K8069" s="4">
        <x:f>I8069*J8069</x:f>
      </x:c>
      <x:c r="L8069" s="4" t="n">
        <x:v>202</x:v>
      </x:c>
      <x:c r="M8069" s="5">
        <x:f>J8069/1.766*100</x:f>
      </x:c>
      <x:c r="N8069" s="6">
        <x:f>M8069*L8069/100</x:f>
      </x:c>
      <x:c r="O8069" s="6">
        <x:f>H8069-N8069</x:f>
      </x:c>
    </x:row>
    <x:row r="8070" spans="1:25">
      <x:c r="A8070" s="0" t="s">
        <x:v>115</x:v>
      </x:c>
      <x:c r="B8070" s="0" t="n">
        <x:v>3984</x:v>
      </x:c>
      <x:c r="C8070" s="0" t="s">
        <x:v>21</x:v>
      </x:c>
      <x:c r="D8070" s="0" t="s">
        <x:v>36</x:v>
      </x:c>
      <x:c r="E8070" s="0" t="s">
        <x:v>76</x:v>
      </x:c>
      <x:c r="F8070" s="0" t="s">
        <x:v>26</x:v>
      </x:c>
      <x:c r="G8070" s="0" t="n">
        <x:v>173</x:v>
      </x:c>
      <x:c r="H8070" s="4" t="n">
        <x:v>72.66</x:v>
      </x:c>
      <x:c r="I8070" s="4" t="n">
        <x:v>140</x:v>
      </x:c>
      <x:c r="J8070" s="4" t="n">
        <x:v>0.42</x:v>
      </x:c>
      <x:c r="K8070" s="4">
        <x:f>I8070*J8070</x:f>
      </x:c>
      <x:c r="L8070" s="4" t="n">
        <x:v>202</x:v>
      </x:c>
      <x:c r="M8070" s="5">
        <x:f>J8070/1.766*100</x:f>
      </x:c>
      <x:c r="N8070" s="6">
        <x:f>M8070*L8070/100</x:f>
      </x:c>
      <x:c r="O8070" s="6">
        <x:f>H8070-N8070</x:f>
      </x:c>
    </x:row>
    <x:row r="8071" spans="1:25">
      <x:c r="A8071" s="0" t="s">
        <x:v>120</x:v>
      </x:c>
      <x:c r="B8071" s="0" t="n">
        <x:v>3986</x:v>
      </x:c>
      <x:c r="C8071" s="0" t="s">
        <x:v>21</x:v>
      </x:c>
      <x:c r="D8071" s="0" t="s">
        <x:v>22</x:v>
      </x:c>
      <x:c r="E8071" s="0" t="s">
        <x:v>74</x:v>
      </x:c>
      <x:c r="F8071" s="0" t="s">
        <x:v>20</x:v>
      </x:c>
      <x:c r="G8071" s="0" t="n">
        <x:v>173</x:v>
      </x:c>
      <x:c r="H8071" s="4" t="n">
        <x:v>50.4</x:v>
      </x:c>
      <x:c r="I8071" s="4" t="n">
        <x:v>173</x:v>
      </x:c>
      <x:c r="J8071" s="4" t="n">
        <x:v>0.291</x:v>
      </x:c>
      <x:c r="K8071" s="4">
        <x:f>I8071*J8071</x:f>
      </x:c>
      <x:c r="L8071" s="4" t="n">
        <x:v>247.694</x:v>
      </x:c>
      <x:c r="M8071" s="5">
        <x:f>J8071/2.057*100</x:f>
      </x:c>
      <x:c r="N8071" s="6">
        <x:f>M8071*L8071/100</x:f>
      </x:c>
      <x:c r="O8071" s="6">
        <x:f>H8071-N8071</x:f>
      </x:c>
    </x:row>
    <x:row r="8072" spans="1:25">
      <x:c r="A8072" s="0" t="s">
        <x:v>120</x:v>
      </x:c>
      <x:c r="B8072" s="0" t="n">
        <x:v>3986</x:v>
      </x:c>
      <x:c r="C8072" s="0" t="s">
        <x:v>21</x:v>
      </x:c>
      <x:c r="D8072" s="0" t="s">
        <x:v>22</x:v>
      </x:c>
      <x:c r="E8072" s="0" t="s">
        <x:v>74</x:v>
      </x:c>
      <x:c r="F8072" s="0" t="s">
        <x:v>20</x:v>
      </x:c>
      <x:c r="G8072" s="0" t="n">
        <x:v>173</x:v>
      </x:c>
      <x:c r="H8072" s="4" t="n">
        <x:v>50.4</x:v>
      </x:c>
      <x:c r="I8072" s="4" t="n">
        <x:v>173</x:v>
      </x:c>
      <x:c r="J8072" s="4" t="n">
        <x:v>0.291</x:v>
      </x:c>
      <x:c r="K8072" s="4">
        <x:f>I8072*J8072</x:f>
      </x:c>
      <x:c r="L8072" s="4" t="n">
        <x:v>247.694</x:v>
      </x:c>
      <x:c r="M8072" s="5">
        <x:f>J8072/2.057*100</x:f>
      </x:c>
      <x:c r="N8072" s="6">
        <x:f>M8072*L8072/100</x:f>
      </x:c>
      <x:c r="O8072" s="6">
        <x:f>H8072-N8072</x:f>
      </x:c>
    </x:row>
    <x:row r="8073" spans="1:25">
      <x:c r="A8073" s="0" t="s">
        <x:v>120</x:v>
      </x:c>
      <x:c r="B8073" s="0" t="n">
        <x:v>3986</x:v>
      </x:c>
      <x:c r="C8073" s="0" t="s">
        <x:v>21</x:v>
      </x:c>
      <x:c r="D8073" s="0" t="s">
        <x:v>33</x:v>
      </x:c>
      <x:c r="E8073" s="0" t="s">
        <x:v>73</x:v>
      </x:c>
      <x:c r="F8073" s="0" t="s">
        <x:v>20</x:v>
      </x:c>
      <x:c r="G8073" s="0" t="n">
        <x:v>173</x:v>
      </x:c>
      <x:c r="H8073" s="4" t="n">
        <x:v>46.018</x:v>
      </x:c>
      <x:c r="I8073" s="4" t="n">
        <x:v>173</x:v>
      </x:c>
      <x:c r="J8073" s="4" t="n">
        <x:v>0.266</x:v>
      </x:c>
      <x:c r="K8073" s="4">
        <x:f>I8073*J8073</x:f>
      </x:c>
      <x:c r="L8073" s="4" t="n">
        <x:v>247.694</x:v>
      </x:c>
      <x:c r="M8073" s="5">
        <x:f>J8073/2.057*100</x:f>
      </x:c>
      <x:c r="N8073" s="6">
        <x:f>M8073*L8073/100</x:f>
      </x:c>
      <x:c r="O8073" s="6">
        <x:f>H8073-N8073</x:f>
      </x:c>
    </x:row>
    <x:row r="8074" spans="1:25">
      <x:c r="A8074" s="0" t="s">
        <x:v>120</x:v>
      </x:c>
      <x:c r="B8074" s="0" t="n">
        <x:v>3986</x:v>
      </x:c>
      <x:c r="C8074" s="0" t="s">
        <x:v>21</x:v>
      </x:c>
      <x:c r="D8074" s="0" t="s">
        <x:v>22</x:v>
      </x:c>
      <x:c r="E8074" s="0" t="s">
        <x:v>74</x:v>
      </x:c>
      <x:c r="F8074" s="0" t="s">
        <x:v>20</x:v>
      </x:c>
      <x:c r="G8074" s="0" t="n">
        <x:v>173</x:v>
      </x:c>
      <x:c r="H8074" s="4" t="n">
        <x:v>50.4</x:v>
      </x:c>
      <x:c r="I8074" s="4" t="n">
        <x:v>173</x:v>
      </x:c>
      <x:c r="J8074" s="4" t="n">
        <x:v>0.291</x:v>
      </x:c>
      <x:c r="K8074" s="4">
        <x:f>I8074*J8074</x:f>
      </x:c>
      <x:c r="L8074" s="4" t="n">
        <x:v>247.694</x:v>
      </x:c>
      <x:c r="M8074" s="5">
        <x:f>J8074/2.057*100</x:f>
      </x:c>
      <x:c r="N8074" s="6">
        <x:f>M8074*L8074/100</x:f>
      </x:c>
      <x:c r="O8074" s="6">
        <x:f>H8074-N8074</x:f>
      </x:c>
    </x:row>
    <x:row r="8075" spans="1:25">
      <x:c r="A8075" s="0" t="s">
        <x:v>120</x:v>
      </x:c>
      <x:c r="B8075" s="0" t="n">
        <x:v>3986</x:v>
      </x:c>
      <x:c r="C8075" s="0" t="s">
        <x:v>21</x:v>
      </x:c>
      <x:c r="D8075" s="0" t="s">
        <x:v>33</x:v>
      </x:c>
      <x:c r="E8075" s="0" t="s">
        <x:v>73</x:v>
      </x:c>
      <x:c r="F8075" s="0" t="s">
        <x:v>26</x:v>
      </x:c>
      <x:c r="G8075" s="0" t="n">
        <x:v>173</x:v>
      </x:c>
      <x:c r="H8075" s="4" t="n">
        <x:v>13.495</x:v>
      </x:c>
      <x:c r="I8075" s="4" t="n">
        <x:v>173</x:v>
      </x:c>
      <x:c r="J8075" s="4" t="n">
        <x:v>0.078</x:v>
      </x:c>
      <x:c r="K8075" s="4">
        <x:f>I8075*J8075</x:f>
      </x:c>
      <x:c r="L8075" s="4" t="n">
        <x:v>247.694</x:v>
      </x:c>
      <x:c r="M8075" s="5">
        <x:f>J8075/2.057*100</x:f>
      </x:c>
      <x:c r="N8075" s="6">
        <x:f>M8075*L8075/100</x:f>
      </x:c>
      <x:c r="O8075" s="6">
        <x:f>H8075-N8075</x:f>
      </x:c>
    </x:row>
    <x:row r="8076" spans="1:25">
      <x:c r="A8076" s="0" t="s">
        <x:v>120</x:v>
      </x:c>
      <x:c r="B8076" s="0" t="n">
        <x:v>3986</x:v>
      </x:c>
      <x:c r="C8076" s="0" t="s">
        <x:v>21</x:v>
      </x:c>
      <x:c r="D8076" s="0" t="s">
        <x:v>36</x:v>
      </x:c>
      <x:c r="E8076" s="0" t="s">
        <x:v>75</x:v>
      </x:c>
      <x:c r="F8076" s="0" t="s">
        <x:v>26</x:v>
      </x:c>
      <x:c r="G8076" s="0" t="n">
        <x:v>173</x:v>
      </x:c>
      <x:c r="H8076" s="4" t="n">
        <x:v>72.661</x:v>
      </x:c>
      <x:c r="I8076" s="4" t="n">
        <x:v>173</x:v>
      </x:c>
      <x:c r="J8076" s="4" t="n">
        <x:v>0.42</x:v>
      </x:c>
      <x:c r="K8076" s="4">
        <x:f>I8076*J8076</x:f>
      </x:c>
      <x:c r="L8076" s="4" t="n">
        <x:v>247.694</x:v>
      </x:c>
      <x:c r="M8076" s="5">
        <x:f>J8076/2.057*100</x:f>
      </x:c>
      <x:c r="N8076" s="6">
        <x:f>M8076*L8076/100</x:f>
      </x:c>
      <x:c r="O8076" s="6">
        <x:f>H8076-N8076</x:f>
      </x:c>
    </x:row>
    <x:row r="8077" spans="1:25">
      <x:c r="A8077" s="0" t="s">
        <x:v>120</x:v>
      </x:c>
      <x:c r="B8077" s="0" t="n">
        <x:v>3986</x:v>
      </x:c>
      <x:c r="C8077" s="0" t="s">
        <x:v>21</x:v>
      </x:c>
      <x:c r="D8077" s="0" t="s">
        <x:v>36</x:v>
      </x:c>
      <x:c r="E8077" s="0" t="s">
        <x:v>76</x:v>
      </x:c>
      <x:c r="F8077" s="0" t="s">
        <x:v>26</x:v>
      </x:c>
      <x:c r="G8077" s="0" t="n">
        <x:v>173</x:v>
      </x:c>
      <x:c r="H8077" s="4" t="n">
        <x:v>72.66</x:v>
      </x:c>
      <x:c r="I8077" s="4" t="n">
        <x:v>173</x:v>
      </x:c>
      <x:c r="J8077" s="4" t="n">
        <x:v>0.42</x:v>
      </x:c>
      <x:c r="K8077" s="4">
        <x:f>I8077*J8077</x:f>
      </x:c>
      <x:c r="L8077" s="4" t="n">
        <x:v>247.694</x:v>
      </x:c>
      <x:c r="M8077" s="5">
        <x:f>J8077/2.057*100</x:f>
      </x:c>
      <x:c r="N8077" s="6">
        <x:f>M8077*L8077/100</x:f>
      </x:c>
      <x:c r="O8077" s="6">
        <x:f>H8077-N8077</x:f>
      </x:c>
    </x:row>
    <x:row r="8078" spans="1:25">
      <x:c r="A8078" s="0" t="s">
        <x:v>113</x:v>
      </x:c>
      <x:c r="B8078" s="0" t="n">
        <x:v>3987</x:v>
      </x:c>
      <x:c r="C8078" s="0" t="s">
        <x:v>21</x:v>
      </x:c>
      <x:c r="D8078" s="0" t="s">
        <x:v>42</x:v>
      </x:c>
      <x:c r="E8078" s="0" t="s">
        <x:v>44</x:v>
      </x:c>
      <x:c r="F8078" s="0" t="s">
        <x:v>20</x:v>
      </x:c>
      <x:c r="G8078" s="0" t="n">
        <x:v>100</x:v>
      </x:c>
      <x:c r="H8078" s="4" t="n">
        <x:v>30</x:v>
      </x:c>
      <x:c r="I8078" s="4" t="n">
        <x:v>100</x:v>
      </x:c>
      <x:c r="J8078" s="4" t="n">
        <x:v>0.3</x:v>
      </x:c>
      <x:c r="K8078" s="4">
        <x:f>I8078*J8078</x:f>
      </x:c>
      <x:c r="L8078" s="4" t="n">
        <x:v>344.512</x:v>
      </x:c>
      <x:c r="M8078" s="5">
        <x:f>J8078/3.83*100</x:f>
      </x:c>
      <x:c r="N8078" s="6">
        <x:f>M8078*L8078/100</x:f>
      </x:c>
      <x:c r="O8078" s="6">
        <x:f>H8078-N8078</x:f>
      </x:c>
    </x:row>
    <x:row r="8079" spans="1:25">
      <x:c r="A8079" s="0" t="s">
        <x:v>113</x:v>
      </x:c>
      <x:c r="B8079" s="0" t="n">
        <x:v>3987</x:v>
      </x:c>
      <x:c r="C8079" s="0" t="s">
        <x:v>21</x:v>
      </x:c>
      <x:c r="D8079" s="0" t="s">
        <x:v>42</x:v>
      </x:c>
      <x:c r="E8079" s="0" t="s">
        <x:v>43</x:v>
      </x:c>
      <x:c r="F8079" s="0" t="s">
        <x:v>20</x:v>
      </x:c>
      <x:c r="G8079" s="0" t="n">
        <x:v>100</x:v>
      </x:c>
      <x:c r="H8079" s="4" t="n">
        <x:v>30</x:v>
      </x:c>
      <x:c r="I8079" s="4" t="n">
        <x:v>100</x:v>
      </x:c>
      <x:c r="J8079" s="4" t="n">
        <x:v>0.3</x:v>
      </x:c>
      <x:c r="K8079" s="4">
        <x:f>I8079*J8079</x:f>
      </x:c>
      <x:c r="L8079" s="4" t="n">
        <x:v>344.512</x:v>
      </x:c>
      <x:c r="M8079" s="5">
        <x:f>J8079/3.83*100</x:f>
      </x:c>
      <x:c r="N8079" s="6">
        <x:f>M8079*L8079/100</x:f>
      </x:c>
      <x:c r="O8079" s="6">
        <x:f>H8079-N8079</x:f>
      </x:c>
    </x:row>
    <x:row r="8080" spans="1:25">
      <x:c r="A8080" s="0" t="s">
        <x:v>113</x:v>
      </x:c>
      <x:c r="B8080" s="0" t="n">
        <x:v>3987</x:v>
      </x:c>
      <x:c r="C8080" s="0" t="s">
        <x:v>21</x:v>
      </x:c>
      <x:c r="D8080" s="0" t="s">
        <x:v>33</x:v>
      </x:c>
      <x:c r="E8080" s="0" t="s">
        <x:v>45</x:v>
      </x:c>
      <x:c r="F8080" s="0" t="s">
        <x:v>26</x:v>
      </x:c>
      <x:c r="G8080" s="0" t="n">
        <x:v>100</x:v>
      </x:c>
      <x:c r="H8080" s="4" t="n">
        <x:v>148</x:v>
      </x:c>
      <x:c r="I8080" s="4" t="n">
        <x:v>100</x:v>
      </x:c>
      <x:c r="J8080" s="4" t="n">
        <x:v>1.48</x:v>
      </x:c>
      <x:c r="K8080" s="4">
        <x:f>I8080*J8080</x:f>
      </x:c>
      <x:c r="L8080" s="4" t="n">
        <x:v>344.512</x:v>
      </x:c>
      <x:c r="M8080" s="5">
        <x:f>J8080/3.83*100</x:f>
      </x:c>
      <x:c r="N8080" s="6">
        <x:f>M8080*L8080/100</x:f>
      </x:c>
      <x:c r="O8080" s="6">
        <x:f>H8080-N8080</x:f>
      </x:c>
    </x:row>
    <x:row r="8081" spans="1:25">
      <x:c r="A8081" s="0" t="s">
        <x:v>113</x:v>
      </x:c>
      <x:c r="B8081" s="0" t="n">
        <x:v>3987</x:v>
      </x:c>
      <x:c r="C8081" s="0" t="s">
        <x:v>21</x:v>
      </x:c>
      <x:c r="D8081" s="0" t="s">
        <x:v>150</x:v>
      </x:c>
      <x:c r="E8081" s="0" t="s">
        <x:v>46</x:v>
      </x:c>
      <x:c r="F8081" s="0" t="s">
        <x:v>26</x:v>
      </x:c>
      <x:c r="G8081" s="0" t="n">
        <x:v>100</x:v>
      </x:c>
      <x:c r="H8081" s="4" t="n">
        <x:v>175</x:v>
      </x:c>
      <x:c r="I8081" s="4" t="n">
        <x:v>100</x:v>
      </x:c>
      <x:c r="J8081" s="4" t="n">
        <x:v>1.75</x:v>
      </x:c>
      <x:c r="K8081" s="4">
        <x:f>I8081*J8081</x:f>
      </x:c>
      <x:c r="L8081" s="4" t="n">
        <x:v>344.512</x:v>
      </x:c>
      <x:c r="M8081" s="5">
        <x:f>J8081/3.83*100</x:f>
      </x:c>
      <x:c r="N8081" s="6">
        <x:f>M8081*L8081/100</x:f>
      </x:c>
      <x:c r="O8081" s="6">
        <x:f>H8081-N8081</x:f>
      </x:c>
    </x:row>
    <x:row r="8082" spans="1:25">
      <x:c r="A8082" s="0" t="s">
        <x:v>32</x:v>
      </x:c>
      <x:c r="B8082" s="0" t="n">
        <x:v>3988</x:v>
      </x:c>
      <x:c r="C8082" s="0" t="s">
        <x:v>21</x:v>
      </x:c>
      <x:c r="D8082" s="0" t="s">
        <x:v>22</x:v>
      </x:c>
      <x:c r="E8082" s="0" t="s">
        <x:v>35</x:v>
      </x:c>
      <x:c r="F8082" s="0" t="s">
        <x:v>20</x:v>
      </x:c>
      <x:c r="G8082" s="0" t="n">
        <x:v>173</x:v>
      </x:c>
      <x:c r="H8082" s="4" t="n">
        <x:v>50.4</x:v>
      </x:c>
      <x:c r="I8082" s="4" t="n">
        <x:v>173</x:v>
      </x:c>
      <x:c r="J8082" s="4" t="n">
        <x:v>0.291</x:v>
      </x:c>
      <x:c r="K8082" s="4">
        <x:f>I8082*J8082</x:f>
      </x:c>
      <x:c r="L8082" s="4" t="n">
        <x:v>248.485</x:v>
      </x:c>
      <x:c r="M8082" s="5">
        <x:f>J8082/1.475*100</x:f>
      </x:c>
      <x:c r="N8082" s="6">
        <x:f>M8082*L8082/100</x:f>
      </x:c>
      <x:c r="O8082" s="6">
        <x:f>H8082-N8082</x:f>
      </x:c>
    </x:row>
    <x:row r="8083" spans="1:25">
      <x:c r="A8083" s="0" t="s">
        <x:v>32</x:v>
      </x:c>
      <x:c r="B8083" s="0" t="n">
        <x:v>3988</x:v>
      </x:c>
      <x:c r="C8083" s="0" t="s">
        <x:v>21</x:v>
      </x:c>
      <x:c r="D8083" s="0" t="s">
        <x:v>33</x:v>
      </x:c>
      <x:c r="E8083" s="0" t="s">
        <x:v>34</x:v>
      </x:c>
      <x:c r="F8083" s="0" t="s">
        <x:v>20</x:v>
      </x:c>
      <x:c r="G8083" s="0" t="n">
        <x:v>173</x:v>
      </x:c>
      <x:c r="H8083" s="4" t="n">
        <x:v>46.018</x:v>
      </x:c>
      <x:c r="I8083" s="4" t="n">
        <x:v>173</x:v>
      </x:c>
      <x:c r="J8083" s="4" t="n">
        <x:v>0.266</x:v>
      </x:c>
      <x:c r="K8083" s="4">
        <x:f>I8083*J8083</x:f>
      </x:c>
      <x:c r="L8083" s="4" t="n">
        <x:v>248.485</x:v>
      </x:c>
      <x:c r="M8083" s="5">
        <x:f>J8083/1.475*100</x:f>
      </x:c>
      <x:c r="N8083" s="6">
        <x:f>M8083*L8083/100</x:f>
      </x:c>
      <x:c r="O8083" s="6">
        <x:f>H8083-N8083</x:f>
      </x:c>
    </x:row>
    <x:row r="8084" spans="1:25">
      <x:c r="A8084" s="0" t="s">
        <x:v>32</x:v>
      </x:c>
      <x:c r="B8084" s="0" t="n">
        <x:v>3988</x:v>
      </x:c>
      <x:c r="C8084" s="0" t="s">
        <x:v>21</x:v>
      </x:c>
      <x:c r="D8084" s="0" t="s">
        <x:v>33</x:v>
      </x:c>
      <x:c r="E8084" s="0" t="s">
        <x:v>34</x:v>
      </x:c>
      <x:c r="F8084" s="0" t="s">
        <x:v>26</x:v>
      </x:c>
      <x:c r="G8084" s="0" t="n">
        <x:v>173</x:v>
      </x:c>
      <x:c r="H8084" s="4" t="n">
        <x:v>13.496</x:v>
      </x:c>
      <x:c r="I8084" s="4" t="n">
        <x:v>173</x:v>
      </x:c>
      <x:c r="J8084" s="4" t="n">
        <x:v>0.078</x:v>
      </x:c>
      <x:c r="K8084" s="4">
        <x:f>I8084*J8084</x:f>
      </x:c>
      <x:c r="L8084" s="4" t="n">
        <x:v>248.485</x:v>
      </x:c>
      <x:c r="M8084" s="5">
        <x:f>J8084/1.475*100</x:f>
      </x:c>
      <x:c r="N8084" s="6">
        <x:f>M8084*L8084/100</x:f>
      </x:c>
      <x:c r="O8084" s="6">
        <x:f>H8084-N8084</x:f>
      </x:c>
    </x:row>
    <x:row r="8085" spans="1:25">
      <x:c r="A8085" s="0" t="s">
        <x:v>32</x:v>
      </x:c>
      <x:c r="B8085" s="0" t="n">
        <x:v>3988</x:v>
      </x:c>
      <x:c r="C8085" s="0" t="s">
        <x:v>21</x:v>
      </x:c>
      <x:c r="D8085" s="0" t="s">
        <x:v>36</x:v>
      </x:c>
      <x:c r="E8085" s="0" t="s">
        <x:v>37</x:v>
      </x:c>
      <x:c r="F8085" s="0" t="s">
        <x:v>26</x:v>
      </x:c>
      <x:c r="G8085" s="0" t="n">
        <x:v>173</x:v>
      </x:c>
      <x:c r="H8085" s="4" t="n">
        <x:v>72.66</x:v>
      </x:c>
      <x:c r="I8085" s="4" t="n">
        <x:v>173</x:v>
      </x:c>
      <x:c r="J8085" s="4" t="n">
        <x:v>0.42</x:v>
      </x:c>
      <x:c r="K8085" s="4">
        <x:f>I8085*J8085</x:f>
      </x:c>
      <x:c r="L8085" s="4" t="n">
        <x:v>248.485</x:v>
      </x:c>
      <x:c r="M8085" s="5">
        <x:f>J8085/1.475*100</x:f>
      </x:c>
      <x:c r="N8085" s="6">
        <x:f>M8085*L8085/100</x:f>
      </x:c>
      <x:c r="O8085" s="6">
        <x:f>H8085-N8085</x:f>
      </x:c>
    </x:row>
    <x:row r="8086" spans="1:25">
      <x:c r="A8086" s="0" t="s">
        <x:v>32</x:v>
      </x:c>
      <x:c r="B8086" s="0" t="n">
        <x:v>3988</x:v>
      </x:c>
      <x:c r="C8086" s="0" t="s">
        <x:v>21</x:v>
      </x:c>
      <x:c r="D8086" s="0" t="s">
        <x:v>36</x:v>
      </x:c>
      <x:c r="E8086" s="0" t="s">
        <x:v>38</x:v>
      </x:c>
      <x:c r="F8086" s="0" t="s">
        <x:v>26</x:v>
      </x:c>
      <x:c r="G8086" s="0" t="n">
        <x:v>173</x:v>
      </x:c>
      <x:c r="H8086" s="4" t="n">
        <x:v>72.661</x:v>
      </x:c>
      <x:c r="I8086" s="4" t="n">
        <x:v>173</x:v>
      </x:c>
      <x:c r="J8086" s="4" t="n">
        <x:v>0.42</x:v>
      </x:c>
      <x:c r="K8086" s="4">
        <x:f>I8086*J8086</x:f>
      </x:c>
      <x:c r="L8086" s="4" t="n">
        <x:v>248.485</x:v>
      </x:c>
      <x:c r="M8086" s="5">
        <x:f>J8086/1.475*100</x:f>
      </x:c>
      <x:c r="N8086" s="6">
        <x:f>M8086*L8086/100</x:f>
      </x:c>
      <x:c r="O8086" s="6">
        <x:f>H8086-N8086</x:f>
      </x:c>
    </x:row>
    <x:row r="8087" spans="1:25">
      <x:c r="A8087" s="0" t="s">
        <x:v>108</x:v>
      </x:c>
      <x:c r="B8087" s="0" t="n">
        <x:v>3989</x:v>
      </x:c>
      <x:c r="C8087" s="0" t="s">
        <x:v>21</x:v>
      </x:c>
      <x:c r="D8087" s="0" t="s">
        <x:v>33</x:v>
      </x:c>
      <x:c r="E8087" s="0" t="s">
        <x:v>34</x:v>
      </x:c>
      <x:c r="F8087" s="0" t="s">
        <x:v>20</x:v>
      </x:c>
      <x:c r="G8087" s="0" t="n">
        <x:v>170</x:v>
      </x:c>
      <x:c r="H8087" s="4" t="n">
        <x:v>45.22</x:v>
      </x:c>
      <x:c r="I8087" s="4" t="n">
        <x:v>170</x:v>
      </x:c>
      <x:c r="J8087" s="4" t="n">
        <x:v>0.266</x:v>
      </x:c>
      <x:c r="K8087" s="4">
        <x:f>I8087*J8087</x:f>
      </x:c>
      <x:c r="L8087" s="4" t="n">
        <x:v>245.489</x:v>
      </x:c>
      <x:c r="M8087" s="5">
        <x:f>J8087/2.368*100</x:f>
      </x:c>
      <x:c r="N8087" s="6">
        <x:f>M8087*L8087/100</x:f>
      </x:c>
      <x:c r="O8087" s="6">
        <x:f>H8087-N8087</x:f>
      </x:c>
    </x:row>
    <x:row r="8088" spans="1:25">
      <x:c r="A8088" s="0" t="s">
        <x:v>108</x:v>
      </x:c>
      <x:c r="B8088" s="0" t="n">
        <x:v>3989</x:v>
      </x:c>
      <x:c r="C8088" s="0" t="s">
        <x:v>21</x:v>
      </x:c>
      <x:c r="D8088" s="0" t="s">
        <x:v>22</x:v>
      </x:c>
      <x:c r="E8088" s="0" t="s">
        <x:v>35</x:v>
      </x:c>
      <x:c r="F8088" s="0" t="s">
        <x:v>20</x:v>
      </x:c>
      <x:c r="G8088" s="0" t="n">
        <x:v>170</x:v>
      </x:c>
      <x:c r="H8088" s="4" t="n">
        <x:v>50.4</x:v>
      </x:c>
      <x:c r="I8088" s="4" t="n">
        <x:v>170</x:v>
      </x:c>
      <x:c r="J8088" s="4" t="n">
        <x:v>0.296</x:v>
      </x:c>
      <x:c r="K8088" s="4">
        <x:f>I8088*J8088</x:f>
      </x:c>
      <x:c r="L8088" s="4" t="n">
        <x:v>245.489</x:v>
      </x:c>
      <x:c r="M8088" s="5">
        <x:f>J8088/2.368*100</x:f>
      </x:c>
      <x:c r="N8088" s="6">
        <x:f>M8088*L8088/100</x:f>
      </x:c>
      <x:c r="O8088" s="6">
        <x:f>H8088-N8088</x:f>
      </x:c>
    </x:row>
    <x:row r="8089" spans="1:25">
      <x:c r="A8089" s="0" t="s">
        <x:v>108</x:v>
      </x:c>
      <x:c r="B8089" s="0" t="n">
        <x:v>3989</x:v>
      </x:c>
      <x:c r="C8089" s="0" t="s">
        <x:v>21</x:v>
      </x:c>
      <x:c r="D8089" s="0" t="s">
        <x:v>22</x:v>
      </x:c>
      <x:c r="E8089" s="0" t="s">
        <x:v>35</x:v>
      </x:c>
      <x:c r="F8089" s="0" t="s">
        <x:v>20</x:v>
      </x:c>
      <x:c r="G8089" s="0" t="n">
        <x:v>170</x:v>
      </x:c>
      <x:c r="H8089" s="4" t="n">
        <x:v>50.4</x:v>
      </x:c>
      <x:c r="I8089" s="4" t="n">
        <x:v>170</x:v>
      </x:c>
      <x:c r="J8089" s="4" t="n">
        <x:v>0.296</x:v>
      </x:c>
      <x:c r="K8089" s="4">
        <x:f>I8089*J8089</x:f>
      </x:c>
      <x:c r="L8089" s="4" t="n">
        <x:v>245.489</x:v>
      </x:c>
      <x:c r="M8089" s="5">
        <x:f>J8089/2.368*100</x:f>
      </x:c>
      <x:c r="N8089" s="6">
        <x:f>M8089*L8089/100</x:f>
      </x:c>
      <x:c r="O8089" s="6">
        <x:f>H8089-N8089</x:f>
      </x:c>
    </x:row>
    <x:row r="8090" spans="1:25">
      <x:c r="A8090" s="0" t="s">
        <x:v>108</x:v>
      </x:c>
      <x:c r="B8090" s="0" t="n">
        <x:v>3989</x:v>
      </x:c>
      <x:c r="C8090" s="0" t="s">
        <x:v>21</x:v>
      </x:c>
      <x:c r="D8090" s="0" t="s">
        <x:v>22</x:v>
      </x:c>
      <x:c r="E8090" s="0" t="s">
        <x:v>35</x:v>
      </x:c>
      <x:c r="F8090" s="0" t="s">
        <x:v>20</x:v>
      </x:c>
      <x:c r="G8090" s="0" t="n">
        <x:v>170</x:v>
      </x:c>
      <x:c r="H8090" s="4" t="n">
        <x:v>50.4</x:v>
      </x:c>
      <x:c r="I8090" s="4" t="n">
        <x:v>170</x:v>
      </x:c>
      <x:c r="J8090" s="4" t="n">
        <x:v>0.296</x:v>
      </x:c>
      <x:c r="K8090" s="4">
        <x:f>I8090*J8090</x:f>
      </x:c>
      <x:c r="L8090" s="4" t="n">
        <x:v>245.489</x:v>
      </x:c>
      <x:c r="M8090" s="5">
        <x:f>J8090/2.368*100</x:f>
      </x:c>
      <x:c r="N8090" s="6">
        <x:f>M8090*L8090/100</x:f>
      </x:c>
      <x:c r="O8090" s="6">
        <x:f>H8090-N8090</x:f>
      </x:c>
    </x:row>
    <x:row r="8091" spans="1:25">
      <x:c r="A8091" s="0" t="s">
        <x:v>108</x:v>
      </x:c>
      <x:c r="B8091" s="0" t="n">
        <x:v>3989</x:v>
      </x:c>
      <x:c r="C8091" s="0" t="s">
        <x:v>21</x:v>
      </x:c>
      <x:c r="D8091" s="0" t="s">
        <x:v>22</x:v>
      </x:c>
      <x:c r="E8091" s="0" t="s">
        <x:v>35</x:v>
      </x:c>
      <x:c r="F8091" s="0" t="s">
        <x:v>20</x:v>
      </x:c>
      <x:c r="G8091" s="0" t="n">
        <x:v>170</x:v>
      </x:c>
      <x:c r="H8091" s="4" t="n">
        <x:v>50.4</x:v>
      </x:c>
      <x:c r="I8091" s="4" t="n">
        <x:v>170</x:v>
      </x:c>
      <x:c r="J8091" s="4" t="n">
        <x:v>0.296</x:v>
      </x:c>
      <x:c r="K8091" s="4">
        <x:f>I8091*J8091</x:f>
      </x:c>
      <x:c r="L8091" s="4" t="n">
        <x:v>245.489</x:v>
      </x:c>
      <x:c r="M8091" s="5">
        <x:f>J8091/2.368*100</x:f>
      </x:c>
      <x:c r="N8091" s="6">
        <x:f>M8091*L8091/100</x:f>
      </x:c>
      <x:c r="O8091" s="6">
        <x:f>H8091-N8091</x:f>
      </x:c>
    </x:row>
    <x:row r="8092" spans="1:25">
      <x:c r="A8092" s="0" t="s">
        <x:v>108</x:v>
      </x:c>
      <x:c r="B8092" s="0" t="n">
        <x:v>3989</x:v>
      </x:c>
      <x:c r="C8092" s="0" t="s">
        <x:v>21</x:v>
      </x:c>
      <x:c r="D8092" s="0" t="s">
        <x:v>33</x:v>
      </x:c>
      <x:c r="E8092" s="0" t="s">
        <x:v>34</x:v>
      </x:c>
      <x:c r="F8092" s="0" t="s">
        <x:v>26</x:v>
      </x:c>
      <x:c r="G8092" s="0" t="n">
        <x:v>170</x:v>
      </x:c>
      <x:c r="H8092" s="4" t="n">
        <x:v>13.496</x:v>
      </x:c>
      <x:c r="I8092" s="4" t="n">
        <x:v>170</x:v>
      </x:c>
      <x:c r="J8092" s="4" t="n">
        <x:v>0.078</x:v>
      </x:c>
      <x:c r="K8092" s="4">
        <x:f>I8092*J8092</x:f>
      </x:c>
      <x:c r="L8092" s="4" t="n">
        <x:v>245.489</x:v>
      </x:c>
      <x:c r="M8092" s="5">
        <x:f>J8092/2.368*100</x:f>
      </x:c>
      <x:c r="N8092" s="6">
        <x:f>M8092*L8092/100</x:f>
      </x:c>
      <x:c r="O8092" s="6">
        <x:f>H8092-N8092</x:f>
      </x:c>
    </x:row>
    <x:row r="8093" spans="1:25">
      <x:c r="A8093" s="0" t="s">
        <x:v>108</x:v>
      </x:c>
      <x:c r="B8093" s="0" t="n">
        <x:v>3989</x:v>
      </x:c>
      <x:c r="C8093" s="0" t="s">
        <x:v>21</x:v>
      </x:c>
      <x:c r="D8093" s="0" t="s">
        <x:v>36</x:v>
      </x:c>
      <x:c r="E8093" s="0" t="s">
        <x:v>37</x:v>
      </x:c>
      <x:c r="F8093" s="0" t="s">
        <x:v>26</x:v>
      </x:c>
      <x:c r="G8093" s="0" t="n">
        <x:v>170</x:v>
      </x:c>
      <x:c r="H8093" s="4" t="n">
        <x:v>72.66</x:v>
      </x:c>
      <x:c r="I8093" s="4" t="n">
        <x:v>170</x:v>
      </x:c>
      <x:c r="J8093" s="4" t="n">
        <x:v>0.42</x:v>
      </x:c>
      <x:c r="K8093" s="4">
        <x:f>I8093*J8093</x:f>
      </x:c>
      <x:c r="L8093" s="4" t="n">
        <x:v>245.489</x:v>
      </x:c>
      <x:c r="M8093" s="5">
        <x:f>J8093/2.368*100</x:f>
      </x:c>
      <x:c r="N8093" s="6">
        <x:f>M8093*L8093/100</x:f>
      </x:c>
      <x:c r="O8093" s="6">
        <x:f>H8093-N8093</x:f>
      </x:c>
    </x:row>
    <x:row r="8094" spans="1:25">
      <x:c r="A8094" s="0" t="s">
        <x:v>108</x:v>
      </x:c>
      <x:c r="B8094" s="0" t="n">
        <x:v>3989</x:v>
      </x:c>
      <x:c r="C8094" s="0" t="s">
        <x:v>21</x:v>
      </x:c>
      <x:c r="D8094" s="0" t="s">
        <x:v>36</x:v>
      </x:c>
      <x:c r="E8094" s="0" t="s">
        <x:v>38</x:v>
      </x:c>
      <x:c r="F8094" s="0" t="s">
        <x:v>26</x:v>
      </x:c>
      <x:c r="G8094" s="0" t="n">
        <x:v>170</x:v>
      </x:c>
      <x:c r="H8094" s="4" t="n">
        <x:v>73.128</x:v>
      </x:c>
      <x:c r="I8094" s="4" t="n">
        <x:v>170</x:v>
      </x:c>
      <x:c r="J8094" s="4" t="n">
        <x:v>0.42</x:v>
      </x:c>
      <x:c r="K8094" s="4">
        <x:f>I8094*J8094</x:f>
      </x:c>
      <x:c r="L8094" s="4" t="n">
        <x:v>245.489</x:v>
      </x:c>
      <x:c r="M8094" s="5">
        <x:f>J8094/2.368*100</x:f>
      </x:c>
      <x:c r="N8094" s="6">
        <x:f>M8094*L8094/100</x:f>
      </x:c>
      <x:c r="O8094" s="6">
        <x:f>H8094-N8094</x:f>
      </x:c>
    </x:row>
    <x:row r="8095" spans="1:25">
      <x:c r="A8095" s="0" t="s">
        <x:v>109</x:v>
      </x:c>
      <x:c r="B8095" s="0" t="n">
        <x:v>3990</x:v>
      </x:c>
      <x:c r="C8095" s="0" t="s">
        <x:v>21</x:v>
      </x:c>
      <x:c r="D8095" s="0" t="s">
        <x:v>33</x:v>
      </x:c>
      <x:c r="E8095" s="0" t="s">
        <x:v>34</x:v>
      </x:c>
      <x:c r="F8095" s="0" t="s">
        <x:v>20</x:v>
      </x:c>
      <x:c r="G8095" s="0" t="n">
        <x:v>173</x:v>
      </x:c>
      <x:c r="H8095" s="4" t="n">
        <x:v>46.018</x:v>
      </x:c>
      <x:c r="I8095" s="4" t="n">
        <x:v>173</x:v>
      </x:c>
      <x:c r="J8095" s="4" t="n">
        <x:v>0.266</x:v>
      </x:c>
      <x:c r="K8095" s="4">
        <x:f>I8095*J8095</x:f>
      </x:c>
      <x:c r="L8095" s="4" t="n">
        <x:v>247.997</x:v>
      </x:c>
      <x:c r="M8095" s="5">
        <x:f>J8095/1.766*100</x:f>
      </x:c>
      <x:c r="N8095" s="6">
        <x:f>M8095*L8095/100</x:f>
      </x:c>
      <x:c r="O8095" s="6">
        <x:f>H8095-N8095</x:f>
      </x:c>
    </x:row>
    <x:row r="8096" spans="1:25">
      <x:c r="A8096" s="0" t="s">
        <x:v>109</x:v>
      </x:c>
      <x:c r="B8096" s="0" t="n">
        <x:v>3990</x:v>
      </x:c>
      <x:c r="C8096" s="0" t="s">
        <x:v>21</x:v>
      </x:c>
      <x:c r="D8096" s="0" t="s">
        <x:v>22</x:v>
      </x:c>
      <x:c r="E8096" s="0" t="s">
        <x:v>35</x:v>
      </x:c>
      <x:c r="F8096" s="0" t="s">
        <x:v>20</x:v>
      </x:c>
      <x:c r="G8096" s="0" t="n">
        <x:v>173</x:v>
      </x:c>
      <x:c r="H8096" s="4" t="n">
        <x:v>50.4</x:v>
      </x:c>
      <x:c r="I8096" s="4" t="n">
        <x:v>173</x:v>
      </x:c>
      <x:c r="J8096" s="4" t="n">
        <x:v>0.291</x:v>
      </x:c>
      <x:c r="K8096" s="4">
        <x:f>I8096*J8096</x:f>
      </x:c>
      <x:c r="L8096" s="4" t="n">
        <x:v>247.997</x:v>
      </x:c>
      <x:c r="M8096" s="5">
        <x:f>J8096/1.766*100</x:f>
      </x:c>
      <x:c r="N8096" s="6">
        <x:f>M8096*L8096/100</x:f>
      </x:c>
      <x:c r="O8096" s="6">
        <x:f>H8096-N8096</x:f>
      </x:c>
    </x:row>
    <x:row r="8097" spans="1:25">
      <x:c r="A8097" s="0" t="s">
        <x:v>109</x:v>
      </x:c>
      <x:c r="B8097" s="0" t="n">
        <x:v>3990</x:v>
      </x:c>
      <x:c r="C8097" s="0" t="s">
        <x:v>21</x:v>
      </x:c>
      <x:c r="D8097" s="0" t="s">
        <x:v>22</x:v>
      </x:c>
      <x:c r="E8097" s="0" t="s">
        <x:v>35</x:v>
      </x:c>
      <x:c r="F8097" s="0" t="s">
        <x:v>20</x:v>
      </x:c>
      <x:c r="G8097" s="0" t="n">
        <x:v>173</x:v>
      </x:c>
      <x:c r="H8097" s="4" t="n">
        <x:v>50.4</x:v>
      </x:c>
      <x:c r="I8097" s="4" t="n">
        <x:v>173</x:v>
      </x:c>
      <x:c r="J8097" s="4" t="n">
        <x:v>0.291</x:v>
      </x:c>
      <x:c r="K8097" s="4">
        <x:f>I8097*J8097</x:f>
      </x:c>
      <x:c r="L8097" s="4" t="n">
        <x:v>247.997</x:v>
      </x:c>
      <x:c r="M8097" s="5">
        <x:f>J8097/1.766*100</x:f>
      </x:c>
      <x:c r="N8097" s="6">
        <x:f>M8097*L8097/100</x:f>
      </x:c>
      <x:c r="O8097" s="6">
        <x:f>H8097-N8097</x:f>
      </x:c>
    </x:row>
    <x:row r="8098" spans="1:25">
      <x:c r="A8098" s="0" t="s">
        <x:v>109</x:v>
      </x:c>
      <x:c r="B8098" s="0" t="n">
        <x:v>3990</x:v>
      </x:c>
      <x:c r="C8098" s="0" t="s">
        <x:v>21</x:v>
      </x:c>
      <x:c r="D8098" s="0" t="s">
        <x:v>33</x:v>
      </x:c>
      <x:c r="E8098" s="0" t="s">
        <x:v>34</x:v>
      </x:c>
      <x:c r="F8098" s="0" t="s">
        <x:v>26</x:v>
      </x:c>
      <x:c r="G8098" s="0" t="n">
        <x:v>173</x:v>
      </x:c>
      <x:c r="H8098" s="4" t="n">
        <x:v>13.495</x:v>
      </x:c>
      <x:c r="I8098" s="4" t="n">
        <x:v>173</x:v>
      </x:c>
      <x:c r="J8098" s="4" t="n">
        <x:v>0.078</x:v>
      </x:c>
      <x:c r="K8098" s="4">
        <x:f>I8098*J8098</x:f>
      </x:c>
      <x:c r="L8098" s="4" t="n">
        <x:v>247.997</x:v>
      </x:c>
      <x:c r="M8098" s="5">
        <x:f>J8098/1.766*100</x:f>
      </x:c>
      <x:c r="N8098" s="6">
        <x:f>M8098*L8098/100</x:f>
      </x:c>
      <x:c r="O8098" s="6">
        <x:f>H8098-N8098</x:f>
      </x:c>
    </x:row>
    <x:row r="8099" spans="1:25">
      <x:c r="A8099" s="0" t="s">
        <x:v>109</x:v>
      </x:c>
      <x:c r="B8099" s="0" t="n">
        <x:v>3990</x:v>
      </x:c>
      <x:c r="C8099" s="0" t="s">
        <x:v>21</x:v>
      </x:c>
      <x:c r="D8099" s="0" t="s">
        <x:v>36</x:v>
      </x:c>
      <x:c r="E8099" s="0" t="s">
        <x:v>37</x:v>
      </x:c>
      <x:c r="F8099" s="0" t="s">
        <x:v>26</x:v>
      </x:c>
      <x:c r="G8099" s="0" t="n">
        <x:v>173</x:v>
      </x:c>
      <x:c r="H8099" s="4" t="n">
        <x:v>72.664</x:v>
      </x:c>
      <x:c r="I8099" s="4" t="n">
        <x:v>173</x:v>
      </x:c>
      <x:c r="J8099" s="4" t="n">
        <x:v>0.42</x:v>
      </x:c>
      <x:c r="K8099" s="4">
        <x:f>I8099*J8099</x:f>
      </x:c>
      <x:c r="L8099" s="4" t="n">
        <x:v>247.997</x:v>
      </x:c>
      <x:c r="M8099" s="5">
        <x:f>J8099/1.766*100</x:f>
      </x:c>
      <x:c r="N8099" s="6">
        <x:f>M8099*L8099/100</x:f>
      </x:c>
      <x:c r="O8099" s="6">
        <x:f>H8099-N8099</x:f>
      </x:c>
    </x:row>
    <x:row r="8100" spans="1:25">
      <x:c r="A8100" s="0" t="s">
        <x:v>109</x:v>
      </x:c>
      <x:c r="B8100" s="0" t="n">
        <x:v>3990</x:v>
      </x:c>
      <x:c r="C8100" s="0" t="s">
        <x:v>21</x:v>
      </x:c>
      <x:c r="D8100" s="0" t="s">
        <x:v>36</x:v>
      </x:c>
      <x:c r="E8100" s="0" t="s">
        <x:v>38</x:v>
      </x:c>
      <x:c r="F8100" s="0" t="s">
        <x:v>26</x:v>
      </x:c>
      <x:c r="G8100" s="0" t="n">
        <x:v>173</x:v>
      </x:c>
      <x:c r="H8100" s="4" t="n">
        <x:v>72.66</x:v>
      </x:c>
      <x:c r="I8100" s="4" t="n">
        <x:v>173</x:v>
      </x:c>
      <x:c r="J8100" s="4" t="n">
        <x:v>0.42</x:v>
      </x:c>
      <x:c r="K8100" s="4">
        <x:f>I8100*J8100</x:f>
      </x:c>
      <x:c r="L8100" s="4" t="n">
        <x:v>247.997</x:v>
      </x:c>
      <x:c r="M8100" s="5">
        <x:f>J8100/1.766*100</x:f>
      </x:c>
      <x:c r="N8100" s="6">
        <x:f>M8100*L8100/100</x:f>
      </x:c>
      <x:c r="O8100" s="6">
        <x:f>H8100-N8100</x:f>
      </x:c>
    </x:row>
    <x:row r="8101" spans="1:25">
      <x:c r="A8101" s="0" t="s">
        <x:v>53</x:v>
      </x:c>
      <x:c r="B8101" s="0" t="n">
        <x:v>3995</x:v>
      </x:c>
      <x:c r="C8101" s="0" t="s">
        <x:v>21</x:v>
      </x:c>
      <x:c r="D8101" s="0" t="s">
        <x:v>22</x:v>
      </x:c>
      <x:c r="E8101" s="0" t="s">
        <x:v>23</x:v>
      </x:c>
      <x:c r="F8101" s="0" t="s">
        <x:v>20</x:v>
      </x:c>
      <x:c r="G8101" s="0" t="n">
        <x:v>140</x:v>
      </x:c>
      <x:c r="H8101" s="4" t="n">
        <x:v>43.384</x:v>
      </x:c>
      <x:c r="I8101" s="4" t="n">
        <x:v>140</x:v>
      </x:c>
      <x:c r="J8101" s="4" t="n">
        <x:v>0.31</x:v>
      </x:c>
      <x:c r="K8101" s="4">
        <x:f>I8101*J8101</x:f>
      </x:c>
      <x:c r="L8101" s="4" t="n">
        <x:v>308.608</x:v>
      </x:c>
      <x:c r="M8101" s="5">
        <x:f>J8101/3.447*100</x:f>
      </x:c>
      <x:c r="N8101" s="6">
        <x:f>M8101*L8101/100</x:f>
      </x:c>
      <x:c r="O8101" s="6">
        <x:f>H8101-N8101</x:f>
      </x:c>
    </x:row>
    <x:row r="8102" spans="1:25">
      <x:c r="A8102" s="0" t="s">
        <x:v>53</x:v>
      </x:c>
      <x:c r="B8102" s="0" t="n">
        <x:v>3995</x:v>
      </x:c>
      <x:c r="C8102" s="0" t="s">
        <x:v>21</x:v>
      </x:c>
      <x:c r="D8102" s="0" t="s">
        <x:v>22</x:v>
      </x:c>
      <x:c r="E8102" s="0" t="s">
        <x:v>23</x:v>
      </x:c>
      <x:c r="F8102" s="0" t="s">
        <x:v>20</x:v>
      </x:c>
      <x:c r="G8102" s="0" t="n">
        <x:v>140</x:v>
      </x:c>
      <x:c r="H8102" s="4" t="n">
        <x:v>43.384</x:v>
      </x:c>
      <x:c r="I8102" s="4" t="n">
        <x:v>140</x:v>
      </x:c>
      <x:c r="J8102" s="4" t="n">
        <x:v>0.31</x:v>
      </x:c>
      <x:c r="K8102" s="4">
        <x:f>I8102*J8102</x:f>
      </x:c>
      <x:c r="L8102" s="4" t="n">
        <x:v>308.608</x:v>
      </x:c>
      <x:c r="M8102" s="5">
        <x:f>J8102/3.447*100</x:f>
      </x:c>
      <x:c r="N8102" s="6">
        <x:f>M8102*L8102/100</x:f>
      </x:c>
      <x:c r="O8102" s="6">
        <x:f>H8102-N8102</x:f>
      </x:c>
    </x:row>
    <x:row r="8103" spans="1:25">
      <x:c r="A8103" s="0" t="s">
        <x:v>53</x:v>
      </x:c>
      <x:c r="B8103" s="0" t="n">
        <x:v>3995</x:v>
      </x:c>
      <x:c r="C8103" s="0" t="s">
        <x:v>21</x:v>
      </x:c>
      <x:c r="D8103" s="0" t="s">
        <x:v>22</x:v>
      </x:c>
      <x:c r="E8103" s="0" t="s">
        <x:v>23</x:v>
      </x:c>
      <x:c r="F8103" s="0" t="s">
        <x:v>20</x:v>
      </x:c>
      <x:c r="G8103" s="0" t="n">
        <x:v>140</x:v>
      </x:c>
      <x:c r="H8103" s="4" t="n">
        <x:v>51.15</x:v>
      </x:c>
      <x:c r="I8103" s="4" t="n">
        <x:v>140</x:v>
      </x:c>
      <x:c r="J8103" s="4" t="n">
        <x:v>0.365</x:v>
      </x:c>
      <x:c r="K8103" s="4">
        <x:f>I8103*J8103</x:f>
      </x:c>
      <x:c r="L8103" s="4" t="n">
        <x:v>308.608</x:v>
      </x:c>
      <x:c r="M8103" s="5">
        <x:f>J8103/3.447*100</x:f>
      </x:c>
      <x:c r="N8103" s="6">
        <x:f>M8103*L8103/100</x:f>
      </x:c>
      <x:c r="O8103" s="6">
        <x:f>H8103-N8103</x:f>
      </x:c>
    </x:row>
    <x:row r="8104" spans="1:25">
      <x:c r="A8104" s="0" t="s">
        <x:v>53</x:v>
      </x:c>
      <x:c r="B8104" s="0" t="n">
        <x:v>3995</x:v>
      </x:c>
      <x:c r="C8104" s="0" t="s">
        <x:v>21</x:v>
      </x:c>
      <x:c r="D8104" s="0" t="s">
        <x:v>22</x:v>
      </x:c>
      <x:c r="E8104" s="0" t="s">
        <x:v>23</x:v>
      </x:c>
      <x:c r="F8104" s="0" t="s">
        <x:v>20</x:v>
      </x:c>
      <x:c r="G8104" s="0" t="n">
        <x:v>140</x:v>
      </x:c>
      <x:c r="H8104" s="4" t="n">
        <x:v>47.74</x:v>
      </x:c>
      <x:c r="I8104" s="4" t="n">
        <x:v>140</x:v>
      </x:c>
      <x:c r="J8104" s="4" t="n">
        <x:v>0.341</x:v>
      </x:c>
      <x:c r="K8104" s="4">
        <x:f>I8104*J8104</x:f>
      </x:c>
      <x:c r="L8104" s="4" t="n">
        <x:v>308.608</x:v>
      </x:c>
      <x:c r="M8104" s="5">
        <x:f>J8104/3.447*100</x:f>
      </x:c>
      <x:c r="N8104" s="6">
        <x:f>M8104*L8104/100</x:f>
      </x:c>
      <x:c r="O8104" s="6">
        <x:f>H8104-N8104</x:f>
      </x:c>
    </x:row>
    <x:row r="8105" spans="1:25">
      <x:c r="A8105" s="0" t="s">
        <x:v>53</x:v>
      </x:c>
      <x:c r="B8105" s="0" t="n">
        <x:v>3995</x:v>
      </x:c>
      <x:c r="C8105" s="0" t="s">
        <x:v>21</x:v>
      </x:c>
      <x:c r="D8105" s="0" t="s">
        <x:v>22</x:v>
      </x:c>
      <x:c r="E8105" s="0" t="s">
        <x:v>23</x:v>
      </x:c>
      <x:c r="F8105" s="0" t="s">
        <x:v>20</x:v>
      </x:c>
      <x:c r="G8105" s="0" t="n">
        <x:v>140</x:v>
      </x:c>
      <x:c r="H8105" s="4" t="n">
        <x:v>47.74</x:v>
      </x:c>
      <x:c r="I8105" s="4" t="n">
        <x:v>140</x:v>
      </x:c>
      <x:c r="J8105" s="4" t="n">
        <x:v>0.341</x:v>
      </x:c>
      <x:c r="K8105" s="4">
        <x:f>I8105*J8105</x:f>
      </x:c>
      <x:c r="L8105" s="4" t="n">
        <x:v>308.608</x:v>
      </x:c>
      <x:c r="M8105" s="5">
        <x:f>J8105/3.447*100</x:f>
      </x:c>
      <x:c r="N8105" s="6">
        <x:f>M8105*L8105/100</x:f>
      </x:c>
      <x:c r="O8105" s="6">
        <x:f>H8105-N8105</x:f>
      </x:c>
    </x:row>
    <x:row r="8106" spans="1:25">
      <x:c r="A8106" s="0" t="s">
        <x:v>53</x:v>
      </x:c>
      <x:c r="B8106" s="0" t="n">
        <x:v>3995</x:v>
      </x:c>
      <x:c r="C8106" s="0" t="s">
        <x:v>21</x:v>
      </x:c>
      <x:c r="D8106" s="0" t="s">
        <x:v>28</x:v>
      </x:c>
      <x:c r="E8106" s="0" t="s">
        <x:v>19</x:v>
      </x:c>
      <x:c r="F8106" s="0" t="s">
        <x:v>26</x:v>
      </x:c>
      <x:c r="G8106" s="0" t="n">
        <x:v>140</x:v>
      </x:c>
      <x:c r="H8106" s="4" t="n">
        <x:v>37.009</x:v>
      </x:c>
      <x:c r="I8106" s="4" t="n">
        <x:v>140</x:v>
      </x:c>
      <x:c r="J8106" s="4" t="n">
        <x:v>0.26</x:v>
      </x:c>
      <x:c r="K8106" s="4">
        <x:f>I8106*J8106</x:f>
      </x:c>
      <x:c r="L8106" s="4" t="n">
        <x:v>308.608</x:v>
      </x:c>
      <x:c r="M8106" s="5">
        <x:f>J8106/3.447*100</x:f>
      </x:c>
      <x:c r="N8106" s="6">
        <x:f>M8106*L8106/100</x:f>
      </x:c>
      <x:c r="O8106" s="6">
        <x:f>H8106-N8106</x:f>
      </x:c>
    </x:row>
    <x:row r="8107" spans="1:25">
      <x:c r="A8107" s="0" t="s">
        <x:v>53</x:v>
      </x:c>
      <x:c r="B8107" s="0" t="n">
        <x:v>3995</x:v>
      </x:c>
      <x:c r="C8107" s="0" t="s">
        <x:v>21</x:v>
      </x:c>
      <x:c r="D8107" s="0" t="s">
        <x:v>28</x:v>
      </x:c>
      <x:c r="E8107" s="0" t="s">
        <x:v>23</x:v>
      </x:c>
      <x:c r="F8107" s="0" t="s">
        <x:v>26</x:v>
      </x:c>
      <x:c r="G8107" s="0" t="n">
        <x:v>140</x:v>
      </x:c>
      <x:c r="H8107" s="4" t="n">
        <x:v>212.799</x:v>
      </x:c>
      <x:c r="I8107" s="4" t="n">
        <x:v>140</x:v>
      </x:c>
      <x:c r="J8107" s="4" t="n">
        <x:v>1.52</x:v>
      </x:c>
      <x:c r="K8107" s="4">
        <x:f>I8107*J8107</x:f>
      </x:c>
      <x:c r="L8107" s="4" t="n">
        <x:v>308.608</x:v>
      </x:c>
      <x:c r="M8107" s="5">
        <x:f>J8107/3.447*100</x:f>
      </x:c>
      <x:c r="N8107" s="6">
        <x:f>M8107*L8107/100</x:f>
      </x:c>
      <x:c r="O8107" s="6">
        <x:f>H8107-N8107</x:f>
      </x:c>
    </x:row>
    <x:row r="8108" spans="1:25">
      <x:c r="A8108" s="0" t="s">
        <x:v>94</x:v>
      </x:c>
      <x:c r="B8108" s="0" t="n">
        <x:v>3997</x:v>
      </x:c>
      <x:c r="C8108" s="0" t="s">
        <x:v>21</x:v>
      </x:c>
      <x:c r="D8108" s="0" t="s">
        <x:v>42</x:v>
      </x:c>
      <x:c r="E8108" s="0" t="s">
        <x:v>44</x:v>
      </x:c>
      <x:c r="F8108" s="0" t="s">
        <x:v>20</x:v>
      </x:c>
      <x:c r="G8108" s="0" t="n">
        <x:v>100</x:v>
      </x:c>
      <x:c r="H8108" s="4" t="n">
        <x:v>30</x:v>
      </x:c>
      <x:c r="I8108" s="4" t="n">
        <x:v>100</x:v>
      </x:c>
      <x:c r="J8108" s="4" t="n">
        <x:v>0.3</x:v>
      </x:c>
      <x:c r="K8108" s="4">
        <x:f>I8108*J8108</x:f>
      </x:c>
      <x:c r="L8108" s="4" t="n">
        <x:v>325.342</x:v>
      </x:c>
      <x:c r="M8108" s="5">
        <x:f>J8108/3.83*100</x:f>
      </x:c>
      <x:c r="N8108" s="6">
        <x:f>M8108*L8108/100</x:f>
      </x:c>
      <x:c r="O8108" s="6">
        <x:f>H8108-N8108</x:f>
      </x:c>
    </x:row>
    <x:row r="8109" spans="1:25">
      <x:c r="A8109" s="0" t="s">
        <x:v>94</x:v>
      </x:c>
      <x:c r="B8109" s="0" t="n">
        <x:v>3997</x:v>
      </x:c>
      <x:c r="C8109" s="0" t="s">
        <x:v>21</x:v>
      </x:c>
      <x:c r="D8109" s="0" t="s">
        <x:v>42</x:v>
      </x:c>
      <x:c r="E8109" s="0" t="s">
        <x:v>43</x:v>
      </x:c>
      <x:c r="F8109" s="0" t="s">
        <x:v>20</x:v>
      </x:c>
      <x:c r="G8109" s="0" t="n">
        <x:v>100</x:v>
      </x:c>
      <x:c r="H8109" s="4" t="n">
        <x:v>30</x:v>
      </x:c>
      <x:c r="I8109" s="4" t="n">
        <x:v>100</x:v>
      </x:c>
      <x:c r="J8109" s="4" t="n">
        <x:v>0.3</x:v>
      </x:c>
      <x:c r="K8109" s="4">
        <x:f>I8109*J8109</x:f>
      </x:c>
      <x:c r="L8109" s="4" t="n">
        <x:v>325.342</x:v>
      </x:c>
      <x:c r="M8109" s="5">
        <x:f>J8109/3.83*100</x:f>
      </x:c>
      <x:c r="N8109" s="6">
        <x:f>M8109*L8109/100</x:f>
      </x:c>
      <x:c r="O8109" s="6">
        <x:f>H8109-N8109</x:f>
      </x:c>
    </x:row>
    <x:row r="8110" spans="1:25">
      <x:c r="A8110" s="0" t="s">
        <x:v>94</x:v>
      </x:c>
      <x:c r="B8110" s="0" t="n">
        <x:v>3997</x:v>
      </x:c>
      <x:c r="C8110" s="0" t="s">
        <x:v>21</x:v>
      </x:c>
      <x:c r="D8110" s="0" t="s">
        <x:v>33</x:v>
      </x:c>
      <x:c r="E8110" s="0" t="s">
        <x:v>45</x:v>
      </x:c>
      <x:c r="F8110" s="0" t="s">
        <x:v>26</x:v>
      </x:c>
      <x:c r="G8110" s="0" t="n">
        <x:v>100</x:v>
      </x:c>
      <x:c r="H8110" s="4" t="n">
        <x:v>148</x:v>
      </x:c>
      <x:c r="I8110" s="4" t="n">
        <x:v>100</x:v>
      </x:c>
      <x:c r="J8110" s="4" t="n">
        <x:v>1.48</x:v>
      </x:c>
      <x:c r="K8110" s="4">
        <x:f>I8110*J8110</x:f>
      </x:c>
      <x:c r="L8110" s="4" t="n">
        <x:v>325.342</x:v>
      </x:c>
      <x:c r="M8110" s="5">
        <x:f>J8110/3.83*100</x:f>
      </x:c>
      <x:c r="N8110" s="6">
        <x:f>M8110*L8110/100</x:f>
      </x:c>
      <x:c r="O8110" s="6">
        <x:f>H8110-N8110</x:f>
      </x:c>
    </x:row>
    <x:row r="8111" spans="1:25">
      <x:c r="A8111" s="0" t="s">
        <x:v>94</x:v>
      </x:c>
      <x:c r="B8111" s="0" t="n">
        <x:v>3997</x:v>
      </x:c>
      <x:c r="C8111" s="0" t="s">
        <x:v>21</x:v>
      </x:c>
      <x:c r="D8111" s="0" t="s">
        <x:v>150</x:v>
      </x:c>
      <x:c r="E8111" s="0" t="s">
        <x:v>46</x:v>
      </x:c>
      <x:c r="F8111" s="0" t="s">
        <x:v>26</x:v>
      </x:c>
      <x:c r="G8111" s="0" t="n">
        <x:v>100</x:v>
      </x:c>
      <x:c r="H8111" s="4" t="n">
        <x:v>175</x:v>
      </x:c>
      <x:c r="I8111" s="4" t="n">
        <x:v>100</x:v>
      </x:c>
      <x:c r="J8111" s="4" t="n">
        <x:v>1.75</x:v>
      </x:c>
      <x:c r="K8111" s="4">
        <x:f>I8111*J8111</x:f>
      </x:c>
      <x:c r="L8111" s="4" t="n">
        <x:v>325.342</x:v>
      </x:c>
      <x:c r="M8111" s="5">
        <x:f>J8111/3.83*100</x:f>
      </x:c>
      <x:c r="N8111" s="6">
        <x:f>M8111*L8111/100</x:f>
      </x:c>
      <x:c r="O8111" s="6">
        <x:f>H8111-N8111</x:f>
      </x:c>
    </x:row>
    <x:row r="8112" spans="1:25">
      <x:c r="A8112" s="0" t="s">
        <x:v>40</x:v>
      </x:c>
      <x:c r="B8112" s="0" t="n">
        <x:v>3999</x:v>
      </x:c>
      <x:c r="C8112" s="0" t="s">
        <x:v>21</x:v>
      </x:c>
      <x:c r="D8112" s="0" t="s">
        <x:v>22</x:v>
      </x:c>
      <x:c r="E8112" s="0" t="s">
        <x:v>35</x:v>
      </x:c>
      <x:c r="F8112" s="0" t="s">
        <x:v>20</x:v>
      </x:c>
      <x:c r="G8112" s="0" t="n">
        <x:v>173</x:v>
      </x:c>
      <x:c r="H8112" s="4" t="n">
        <x:v>50.4</x:v>
      </x:c>
      <x:c r="I8112" s="4" t="n">
        <x:v>173</x:v>
      </x:c>
      <x:c r="J8112" s="4" t="n">
        <x:v>0.291</x:v>
      </x:c>
      <x:c r="K8112" s="4">
        <x:f>I8112*J8112</x:f>
      </x:c>
      <x:c r="L8112" s="4" t="n">
        <x:v>248.775</x:v>
      </x:c>
      <x:c r="M8112" s="5">
        <x:f>J8112/1.766*100</x:f>
      </x:c>
      <x:c r="N8112" s="6">
        <x:f>M8112*L8112/100</x:f>
      </x:c>
      <x:c r="O8112" s="6">
        <x:f>H8112-N8112</x:f>
      </x:c>
    </x:row>
    <x:row r="8113" spans="1:25">
      <x:c r="A8113" s="0" t="s">
        <x:v>40</x:v>
      </x:c>
      <x:c r="B8113" s="0" t="n">
        <x:v>3999</x:v>
      </x:c>
      <x:c r="C8113" s="0" t="s">
        <x:v>21</x:v>
      </x:c>
      <x:c r="D8113" s="0" t="s">
        <x:v>33</x:v>
      </x:c>
      <x:c r="E8113" s="0" t="s">
        <x:v>34</x:v>
      </x:c>
      <x:c r="F8113" s="0" t="s">
        <x:v>20</x:v>
      </x:c>
      <x:c r="G8113" s="0" t="n">
        <x:v>173</x:v>
      </x:c>
      <x:c r="H8113" s="4" t="n">
        <x:v>46.018</x:v>
      </x:c>
      <x:c r="I8113" s="4" t="n">
        <x:v>173</x:v>
      </x:c>
      <x:c r="J8113" s="4" t="n">
        <x:v>0.266</x:v>
      </x:c>
      <x:c r="K8113" s="4">
        <x:f>I8113*J8113</x:f>
      </x:c>
      <x:c r="L8113" s="4" t="n">
        <x:v>248.775</x:v>
      </x:c>
      <x:c r="M8113" s="5">
        <x:f>J8113/1.766*100</x:f>
      </x:c>
      <x:c r="N8113" s="6">
        <x:f>M8113*L8113/100</x:f>
      </x:c>
      <x:c r="O8113" s="6">
        <x:f>H8113-N8113</x:f>
      </x:c>
    </x:row>
    <x:row r="8114" spans="1:25">
      <x:c r="A8114" s="0" t="s">
        <x:v>40</x:v>
      </x:c>
      <x:c r="B8114" s="0" t="n">
        <x:v>3999</x:v>
      </x:c>
      <x:c r="C8114" s="0" t="s">
        <x:v>21</x:v>
      </x:c>
      <x:c r="D8114" s="0" t="s">
        <x:v>22</x:v>
      </x:c>
      <x:c r="E8114" s="0" t="s">
        <x:v>35</x:v>
      </x:c>
      <x:c r="F8114" s="0" t="s">
        <x:v>20</x:v>
      </x:c>
      <x:c r="G8114" s="0" t="n">
        <x:v>173</x:v>
      </x:c>
      <x:c r="H8114" s="4" t="n">
        <x:v>50.4</x:v>
      </x:c>
      <x:c r="I8114" s="4" t="n">
        <x:v>173</x:v>
      </x:c>
      <x:c r="J8114" s="4" t="n">
        <x:v>0.291</x:v>
      </x:c>
      <x:c r="K8114" s="4">
        <x:f>I8114*J8114</x:f>
      </x:c>
      <x:c r="L8114" s="4" t="n">
        <x:v>248.775</x:v>
      </x:c>
      <x:c r="M8114" s="5">
        <x:f>J8114/1.766*100</x:f>
      </x:c>
      <x:c r="N8114" s="6">
        <x:f>M8114*L8114/100</x:f>
      </x:c>
      <x:c r="O8114" s="6">
        <x:f>H8114-N8114</x:f>
      </x:c>
    </x:row>
    <x:row r="8115" spans="1:25">
      <x:c r="A8115" s="0" t="s">
        <x:v>40</x:v>
      </x:c>
      <x:c r="B8115" s="0" t="n">
        <x:v>3999</x:v>
      </x:c>
      <x:c r="C8115" s="0" t="s">
        <x:v>21</x:v>
      </x:c>
      <x:c r="D8115" s="0" t="s">
        <x:v>33</x:v>
      </x:c>
      <x:c r="E8115" s="0" t="s">
        <x:v>34</x:v>
      </x:c>
      <x:c r="F8115" s="0" t="s">
        <x:v>26</x:v>
      </x:c>
      <x:c r="G8115" s="0" t="n">
        <x:v>173</x:v>
      </x:c>
      <x:c r="H8115" s="4" t="n">
        <x:v>13.495</x:v>
      </x:c>
      <x:c r="I8115" s="4" t="n">
        <x:v>173</x:v>
      </x:c>
      <x:c r="J8115" s="4" t="n">
        <x:v>0.078</x:v>
      </x:c>
      <x:c r="K8115" s="4">
        <x:f>I8115*J8115</x:f>
      </x:c>
      <x:c r="L8115" s="4" t="n">
        <x:v>248.775</x:v>
      </x:c>
      <x:c r="M8115" s="5">
        <x:f>J8115/1.766*100</x:f>
      </x:c>
      <x:c r="N8115" s="6">
        <x:f>M8115*L8115/100</x:f>
      </x:c>
      <x:c r="O8115" s="6">
        <x:f>H8115-N8115</x:f>
      </x:c>
    </x:row>
    <x:row r="8116" spans="1:25">
      <x:c r="A8116" s="0" t="s">
        <x:v>40</x:v>
      </x:c>
      <x:c r="B8116" s="0" t="n">
        <x:v>3999</x:v>
      </x:c>
      <x:c r="C8116" s="0" t="s">
        <x:v>21</x:v>
      </x:c>
      <x:c r="D8116" s="0" t="s">
        <x:v>36</x:v>
      </x:c>
      <x:c r="E8116" s="0" t="s">
        <x:v>37</x:v>
      </x:c>
      <x:c r="F8116" s="0" t="s">
        <x:v>26</x:v>
      </x:c>
      <x:c r="G8116" s="0" t="n">
        <x:v>173</x:v>
      </x:c>
      <x:c r="H8116" s="4" t="n">
        <x:v>72.661</x:v>
      </x:c>
      <x:c r="I8116" s="4" t="n">
        <x:v>173</x:v>
      </x:c>
      <x:c r="J8116" s="4" t="n">
        <x:v>0.42</x:v>
      </x:c>
      <x:c r="K8116" s="4">
        <x:f>I8116*J8116</x:f>
      </x:c>
      <x:c r="L8116" s="4" t="n">
        <x:v>248.775</x:v>
      </x:c>
      <x:c r="M8116" s="5">
        <x:f>J8116/1.766*100</x:f>
      </x:c>
      <x:c r="N8116" s="6">
        <x:f>M8116*L8116/100</x:f>
      </x:c>
      <x:c r="O8116" s="6">
        <x:f>H8116-N8116</x:f>
      </x:c>
    </x:row>
    <x:row r="8117" spans="1:25">
      <x:c r="A8117" s="0" t="s">
        <x:v>40</x:v>
      </x:c>
      <x:c r="B8117" s="0" t="n">
        <x:v>3999</x:v>
      </x:c>
      <x:c r="C8117" s="0" t="s">
        <x:v>21</x:v>
      </x:c>
      <x:c r="D8117" s="0" t="s">
        <x:v>36</x:v>
      </x:c>
      <x:c r="E8117" s="0" t="s">
        <x:v>38</x:v>
      </x:c>
      <x:c r="F8117" s="0" t="s">
        <x:v>26</x:v>
      </x:c>
      <x:c r="G8117" s="0" t="n">
        <x:v>173</x:v>
      </x:c>
      <x:c r="H8117" s="4" t="n">
        <x:v>73.002</x:v>
      </x:c>
      <x:c r="I8117" s="4" t="n">
        <x:v>173</x:v>
      </x:c>
      <x:c r="J8117" s="4" t="n">
        <x:v>0.42</x:v>
      </x:c>
      <x:c r="K8117" s="4">
        <x:f>I8117*J8117</x:f>
      </x:c>
      <x:c r="L8117" s="4" t="n">
        <x:v>248.775</x:v>
      </x:c>
      <x:c r="M8117" s="5">
        <x:f>J8117/1.766*100</x:f>
      </x:c>
      <x:c r="N8117" s="6">
        <x:f>M8117*L8117/100</x:f>
      </x:c>
      <x:c r="O8117" s="6">
        <x:f>H8117-N8117</x:f>
      </x:c>
    </x:row>
    <x:row r="8118" spans="1:25">
      <x:c r="A8118" s="0" t="s">
        <x:v>88</x:v>
      </x:c>
      <x:c r="B8118" s="0" t="n">
        <x:v>4000</x:v>
      </x:c>
      <x:c r="C8118" s="0" t="s">
        <x:v>21</x:v>
      </x:c>
      <x:c r="D8118" s="0" t="s">
        <x:v>22</x:v>
      </x:c>
      <x:c r="E8118" s="0" t="s">
        <x:v>23</x:v>
      </x:c>
      <x:c r="F8118" s="0" t="s">
        <x:v>20</x:v>
      </x:c>
      <x:c r="G8118" s="0" t="n">
        <x:v>140</x:v>
      </x:c>
      <x:c r="H8118" s="4" t="n">
        <x:v>43.384</x:v>
      </x:c>
      <x:c r="I8118" s="4" t="n">
        <x:v>140</x:v>
      </x:c>
      <x:c r="J8118" s="4" t="n">
        <x:v>0.31</x:v>
      </x:c>
      <x:c r="K8118" s="4">
        <x:f>I8118*J8118</x:f>
      </x:c>
      <x:c r="L8118" s="4" t="n">
        <x:v>310.303</x:v>
      </x:c>
      <x:c r="M8118" s="5">
        <x:f>J8118/2.741*100</x:f>
      </x:c>
      <x:c r="N8118" s="6">
        <x:f>M8118*L8118/100</x:f>
      </x:c>
      <x:c r="O8118" s="6">
        <x:f>H8118-N8118</x:f>
      </x:c>
    </x:row>
    <x:row r="8119" spans="1:25">
      <x:c r="A8119" s="0" t="s">
        <x:v>88</x:v>
      </x:c>
      <x:c r="B8119" s="0" t="n">
        <x:v>4000</x:v>
      </x:c>
      <x:c r="C8119" s="0" t="s">
        <x:v>21</x:v>
      </x:c>
      <x:c r="D8119" s="0" t="s">
        <x:v>22</x:v>
      </x:c>
      <x:c r="E8119" s="0" t="s">
        <x:v>23</x:v>
      </x:c>
      <x:c r="F8119" s="0" t="s">
        <x:v>20</x:v>
      </x:c>
      <x:c r="G8119" s="0" t="n">
        <x:v>140</x:v>
      </x:c>
      <x:c r="H8119" s="4" t="n">
        <x:v>47.74</x:v>
      </x:c>
      <x:c r="I8119" s="4" t="n">
        <x:v>140</x:v>
      </x:c>
      <x:c r="J8119" s="4" t="n">
        <x:v>0.341</x:v>
      </x:c>
      <x:c r="K8119" s="4">
        <x:f>I8119*J8119</x:f>
      </x:c>
      <x:c r="L8119" s="4" t="n">
        <x:v>310.303</x:v>
      </x:c>
      <x:c r="M8119" s="5">
        <x:f>J8119/2.741*100</x:f>
      </x:c>
      <x:c r="N8119" s="6">
        <x:f>M8119*L8119/100</x:f>
      </x:c>
      <x:c r="O8119" s="6">
        <x:f>H8119-N8119</x:f>
      </x:c>
    </x:row>
    <x:row r="8120" spans="1:25">
      <x:c r="A8120" s="0" t="s">
        <x:v>88</x:v>
      </x:c>
      <x:c r="B8120" s="0" t="n">
        <x:v>4000</x:v>
      </x:c>
      <x:c r="C8120" s="0" t="s">
        <x:v>21</x:v>
      </x:c>
      <x:c r="D8120" s="0" t="s">
        <x:v>22</x:v>
      </x:c>
      <x:c r="E8120" s="0" t="s">
        <x:v>23</x:v>
      </x:c>
      <x:c r="F8120" s="0" t="s">
        <x:v>20</x:v>
      </x:c>
      <x:c r="G8120" s="0" t="n">
        <x:v>140</x:v>
      </x:c>
      <x:c r="H8120" s="4" t="n">
        <x:v>43.384</x:v>
      </x:c>
      <x:c r="I8120" s="4" t="n">
        <x:v>140</x:v>
      </x:c>
      <x:c r="J8120" s="4" t="n">
        <x:v>0.31</x:v>
      </x:c>
      <x:c r="K8120" s="4">
        <x:f>I8120*J8120</x:f>
      </x:c>
      <x:c r="L8120" s="4" t="n">
        <x:v>310.303</x:v>
      </x:c>
      <x:c r="M8120" s="5">
        <x:f>J8120/2.741*100</x:f>
      </x:c>
      <x:c r="N8120" s="6">
        <x:f>M8120*L8120/100</x:f>
      </x:c>
      <x:c r="O8120" s="6">
        <x:f>H8120-N8120</x:f>
      </x:c>
    </x:row>
    <x:row r="8121" spans="1:25">
      <x:c r="A8121" s="0" t="s">
        <x:v>88</x:v>
      </x:c>
      <x:c r="B8121" s="0" t="n">
        <x:v>4000</x:v>
      </x:c>
      <x:c r="C8121" s="0" t="s">
        <x:v>21</x:v>
      </x:c>
      <x:c r="D8121" s="0" t="s">
        <x:v>28</x:v>
      </x:c>
      <x:c r="E8121" s="0" t="s">
        <x:v>19</x:v>
      </x:c>
      <x:c r="F8121" s="0" t="s">
        <x:v>26</x:v>
      </x:c>
      <x:c r="G8121" s="0" t="n">
        <x:v>140</x:v>
      </x:c>
      <x:c r="H8121" s="4" t="n">
        <x:v>36.407</x:v>
      </x:c>
      <x:c r="I8121" s="4" t="n">
        <x:v>140</x:v>
      </x:c>
      <x:c r="J8121" s="4" t="n">
        <x:v>0.26</x:v>
      </x:c>
      <x:c r="K8121" s="4">
        <x:f>I8121*J8121</x:f>
      </x:c>
      <x:c r="L8121" s="4" t="n">
        <x:v>310.303</x:v>
      </x:c>
      <x:c r="M8121" s="5">
        <x:f>J8121/2.741*100</x:f>
      </x:c>
      <x:c r="N8121" s="6">
        <x:f>M8121*L8121/100</x:f>
      </x:c>
      <x:c r="O8121" s="6">
        <x:f>H8121-N8121</x:f>
      </x:c>
    </x:row>
    <x:row r="8122" spans="1:25">
      <x:c r="A8122" s="0" t="s">
        <x:v>88</x:v>
      </x:c>
      <x:c r="B8122" s="0" t="n">
        <x:v>4000</x:v>
      </x:c>
      <x:c r="C8122" s="0" t="s">
        <x:v>21</x:v>
      </x:c>
      <x:c r="D8122" s="0" t="s">
        <x:v>28</x:v>
      </x:c>
      <x:c r="E8122" s="0" t="s">
        <x:v>23</x:v>
      </x:c>
      <x:c r="F8122" s="0" t="s">
        <x:v>26</x:v>
      </x:c>
      <x:c r="G8122" s="0" t="n">
        <x:v>140</x:v>
      </x:c>
      <x:c r="H8122" s="4" t="n">
        <x:v>212.799</x:v>
      </x:c>
      <x:c r="I8122" s="4" t="n">
        <x:v>140</x:v>
      </x:c>
      <x:c r="J8122" s="4" t="n">
        <x:v>1.52</x:v>
      </x:c>
      <x:c r="K8122" s="4">
        <x:f>I8122*J8122</x:f>
      </x:c>
      <x:c r="L8122" s="4" t="n">
        <x:v>310.303</x:v>
      </x:c>
      <x:c r="M8122" s="5">
        <x:f>J8122/2.741*100</x:f>
      </x:c>
      <x:c r="N8122" s="6">
        <x:f>M8122*L8122/100</x:f>
      </x:c>
      <x:c r="O8122" s="6">
        <x:f>H8122-N8122</x:f>
      </x:c>
    </x:row>
    <x:row r="8123" spans="1:25">
      <x:c r="A8123" s="0" t="s">
        <x:v>100</x:v>
      </x:c>
      <x:c r="B8123" s="0" t="n">
        <x:v>4001</x:v>
      </x:c>
      <x:c r="C8123" s="0" t="s">
        <x:v>21</x:v>
      </x:c>
      <x:c r="D8123" s="0" t="s">
        <x:v>22</x:v>
      </x:c>
      <x:c r="E8123" s="0" t="s">
        <x:v>23</x:v>
      </x:c>
      <x:c r="F8123" s="0" t="s">
        <x:v>20</x:v>
      </x:c>
      <x:c r="G8123" s="0" t="n">
        <x:v>140</x:v>
      </x:c>
      <x:c r="H8123" s="4" t="n">
        <x:v>47.74</x:v>
      </x:c>
      <x:c r="I8123" s="4" t="n">
        <x:v>140</x:v>
      </x:c>
      <x:c r="J8123" s="4" t="n">
        <x:v>0.341</x:v>
      </x:c>
      <x:c r="K8123" s="4">
        <x:f>I8123*J8123</x:f>
      </x:c>
      <x:c r="L8123" s="4" t="n">
        <x:v>304.116</x:v>
      </x:c>
      <x:c r="M8123" s="5">
        <x:f>J8123/3.051*100</x:f>
      </x:c>
      <x:c r="N8123" s="6">
        <x:f>M8123*L8123/100</x:f>
      </x:c>
      <x:c r="O8123" s="6">
        <x:f>H8123-N8123</x:f>
      </x:c>
    </x:row>
    <x:row r="8124" spans="1:25">
      <x:c r="A8124" s="0" t="s">
        <x:v>100</x:v>
      </x:c>
      <x:c r="B8124" s="0" t="n">
        <x:v>4001</x:v>
      </x:c>
      <x:c r="C8124" s="0" t="s">
        <x:v>21</x:v>
      </x:c>
      <x:c r="D8124" s="0" t="s">
        <x:v>22</x:v>
      </x:c>
      <x:c r="E8124" s="0" t="s">
        <x:v>23</x:v>
      </x:c>
      <x:c r="F8124" s="0" t="s">
        <x:v>20</x:v>
      </x:c>
      <x:c r="G8124" s="0" t="n">
        <x:v>140</x:v>
      </x:c>
      <x:c r="H8124" s="4" t="n">
        <x:v>43.384</x:v>
      </x:c>
      <x:c r="I8124" s="4" t="n">
        <x:v>140</x:v>
      </x:c>
      <x:c r="J8124" s="4" t="n">
        <x:v>0.31</x:v>
      </x:c>
      <x:c r="K8124" s="4">
        <x:f>I8124*J8124</x:f>
      </x:c>
      <x:c r="L8124" s="4" t="n">
        <x:v>304.116</x:v>
      </x:c>
      <x:c r="M8124" s="5">
        <x:f>J8124/3.051*100</x:f>
      </x:c>
      <x:c r="N8124" s="6">
        <x:f>M8124*L8124/100</x:f>
      </x:c>
      <x:c r="O8124" s="6">
        <x:f>H8124-N8124</x:f>
      </x:c>
    </x:row>
    <x:row r="8125" spans="1:25">
      <x:c r="A8125" s="0" t="s">
        <x:v>100</x:v>
      </x:c>
      <x:c r="B8125" s="0" t="n">
        <x:v>4001</x:v>
      </x:c>
      <x:c r="C8125" s="0" t="s">
        <x:v>21</x:v>
      </x:c>
      <x:c r="D8125" s="0" t="s">
        <x:v>22</x:v>
      </x:c>
      <x:c r="E8125" s="0" t="s">
        <x:v>23</x:v>
      </x:c>
      <x:c r="F8125" s="0" t="s">
        <x:v>20</x:v>
      </x:c>
      <x:c r="G8125" s="0" t="n">
        <x:v>140</x:v>
      </x:c>
      <x:c r="H8125" s="4" t="n">
        <x:v>43.384</x:v>
      </x:c>
      <x:c r="I8125" s="4" t="n">
        <x:v>140</x:v>
      </x:c>
      <x:c r="J8125" s="4" t="n">
        <x:v>0.31</x:v>
      </x:c>
      <x:c r="K8125" s="4">
        <x:f>I8125*J8125</x:f>
      </x:c>
      <x:c r="L8125" s="4" t="n">
        <x:v>304.116</x:v>
      </x:c>
      <x:c r="M8125" s="5">
        <x:f>J8125/3.051*100</x:f>
      </x:c>
      <x:c r="N8125" s="6">
        <x:f>M8125*L8125/100</x:f>
      </x:c>
      <x:c r="O8125" s="6">
        <x:f>H8125-N8125</x:f>
      </x:c>
    </x:row>
    <x:row r="8126" spans="1:25">
      <x:c r="A8126" s="0" t="s">
        <x:v>100</x:v>
      </x:c>
      <x:c r="B8126" s="0" t="n">
        <x:v>4001</x:v>
      </x:c>
      <x:c r="C8126" s="0" t="s">
        <x:v>21</x:v>
      </x:c>
      <x:c r="D8126" s="0" t="s">
        <x:v>22</x:v>
      </x:c>
      <x:c r="E8126" s="0" t="s">
        <x:v>23</x:v>
      </x:c>
      <x:c r="F8126" s="0" t="s">
        <x:v>20</x:v>
      </x:c>
      <x:c r="G8126" s="0" t="n">
        <x:v>140</x:v>
      </x:c>
      <x:c r="H8126" s="4" t="n">
        <x:v>43.384</x:v>
      </x:c>
      <x:c r="I8126" s="4" t="n">
        <x:v>140</x:v>
      </x:c>
      <x:c r="J8126" s="4" t="n">
        <x:v>0.31</x:v>
      </x:c>
      <x:c r="K8126" s="4">
        <x:f>I8126*J8126</x:f>
      </x:c>
      <x:c r="L8126" s="4" t="n">
        <x:v>304.116</x:v>
      </x:c>
      <x:c r="M8126" s="5">
        <x:f>J8126/3.051*100</x:f>
      </x:c>
      <x:c r="N8126" s="6">
        <x:f>M8126*L8126/100</x:f>
      </x:c>
      <x:c r="O8126" s="6">
        <x:f>H8126-N8126</x:f>
      </x:c>
    </x:row>
    <x:row r="8127" spans="1:25">
      <x:c r="A8127" s="0" t="s">
        <x:v>100</x:v>
      </x:c>
      <x:c r="B8127" s="0" t="n">
        <x:v>4001</x:v>
      </x:c>
      <x:c r="C8127" s="0" t="s">
        <x:v>21</x:v>
      </x:c>
      <x:c r="D8127" s="0" t="s">
        <x:v>28</x:v>
      </x:c>
      <x:c r="E8127" s="0" t="s">
        <x:v>19</x:v>
      </x:c>
      <x:c r="F8127" s="0" t="s">
        <x:v>26</x:v>
      </x:c>
      <x:c r="G8127" s="0" t="n">
        <x:v>140</x:v>
      </x:c>
      <x:c r="H8127" s="4" t="n">
        <x:v>36.405</x:v>
      </x:c>
      <x:c r="I8127" s="4" t="n">
        <x:v>140</x:v>
      </x:c>
      <x:c r="J8127" s="4" t="n">
        <x:v>0.26</x:v>
      </x:c>
      <x:c r="K8127" s="4">
        <x:f>I8127*J8127</x:f>
      </x:c>
      <x:c r="L8127" s="4" t="n">
        <x:v>304.116</x:v>
      </x:c>
      <x:c r="M8127" s="5">
        <x:f>J8127/3.051*100</x:f>
      </x:c>
      <x:c r="N8127" s="6">
        <x:f>M8127*L8127/100</x:f>
      </x:c>
      <x:c r="O8127" s="6">
        <x:f>H8127-N8127</x:f>
      </x:c>
    </x:row>
    <x:row r="8128" spans="1:25">
      <x:c r="A8128" s="0" t="s">
        <x:v>100</x:v>
      </x:c>
      <x:c r="B8128" s="0" t="n">
        <x:v>4001</x:v>
      </x:c>
      <x:c r="C8128" s="0" t="s">
        <x:v>21</x:v>
      </x:c>
      <x:c r="D8128" s="0" t="s">
        <x:v>28</x:v>
      </x:c>
      <x:c r="E8128" s="0" t="s">
        <x:v>23</x:v>
      </x:c>
      <x:c r="F8128" s="0" t="s">
        <x:v>26</x:v>
      </x:c>
      <x:c r="G8128" s="0" t="n">
        <x:v>140</x:v>
      </x:c>
      <x:c r="H8128" s="4" t="n">
        <x:v>212.799</x:v>
      </x:c>
      <x:c r="I8128" s="4" t="n">
        <x:v>140</x:v>
      </x:c>
      <x:c r="J8128" s="4" t="n">
        <x:v>1.52</x:v>
      </x:c>
      <x:c r="K8128" s="4">
        <x:f>I8128*J8128</x:f>
      </x:c>
      <x:c r="L8128" s="4" t="n">
        <x:v>304.116</x:v>
      </x:c>
      <x:c r="M8128" s="5">
        <x:f>J8128/3.051*100</x:f>
      </x:c>
      <x:c r="N8128" s="6">
        <x:f>M8128*L8128/100</x:f>
      </x:c>
      <x:c r="O8128" s="6">
        <x:f>H8128-N8128</x:f>
      </x:c>
    </x:row>
    <x:row r="8129" spans="1:25">
      <x:c r="A8129" s="0" t="s">
        <x:v>118</x:v>
      </x:c>
      <x:c r="B8129" s="0" t="n">
        <x:v>4010</x:v>
      </x:c>
      <x:c r="C8129" s="0" t="s">
        <x:v>21</x:v>
      </x:c>
      <x:c r="D8129" s="0" t="s">
        <x:v>33</x:v>
      </x:c>
      <x:c r="E8129" s="0" t="s">
        <x:v>73</x:v>
      </x:c>
      <x:c r="F8129" s="0" t="s">
        <x:v>20</x:v>
      </x:c>
      <x:c r="G8129" s="0" t="n">
        <x:v>173</x:v>
      </x:c>
      <x:c r="H8129" s="4" t="n">
        <x:v>46.018</x:v>
      </x:c>
      <x:c r="I8129" s="4" t="n">
        <x:v>100</x:v>
      </x:c>
      <x:c r="J8129" s="4" t="n">
        <x:v>0.266</x:v>
      </x:c>
      <x:c r="K8129" s="4">
        <x:f>I8129*J8129</x:f>
      </x:c>
      <x:c r="L8129" s="4" t="n">
        <x:v>138.111</x:v>
      </x:c>
      <x:c r="M8129" s="5">
        <x:f>J8129/2.032*100</x:f>
      </x:c>
      <x:c r="N8129" s="6">
        <x:f>M8129*L8129/100</x:f>
      </x:c>
      <x:c r="O8129" s="6">
        <x:f>H8129-N8129</x:f>
      </x:c>
    </x:row>
    <x:row r="8130" spans="1:25">
      <x:c r="A8130" s="0" t="s">
        <x:v>118</x:v>
      </x:c>
      <x:c r="B8130" s="0" t="n">
        <x:v>4010</x:v>
      </x:c>
      <x:c r="C8130" s="0" t="s">
        <x:v>21</x:v>
      </x:c>
      <x:c r="D8130" s="0" t="s">
        <x:v>33</x:v>
      </x:c>
      <x:c r="E8130" s="0" t="s">
        <x:v>73</x:v>
      </x:c>
      <x:c r="F8130" s="0" t="s">
        <x:v>20</x:v>
      </x:c>
      <x:c r="G8130" s="0" t="n">
        <x:v>173</x:v>
      </x:c>
      <x:c r="H8130" s="4" t="n">
        <x:v>46.018</x:v>
      </x:c>
      <x:c r="I8130" s="4" t="n">
        <x:v>100</x:v>
      </x:c>
      <x:c r="J8130" s="4" t="n">
        <x:v>0.266</x:v>
      </x:c>
      <x:c r="K8130" s="4">
        <x:f>I8130*J8130</x:f>
      </x:c>
      <x:c r="L8130" s="4" t="n">
        <x:v>138.111</x:v>
      </x:c>
      <x:c r="M8130" s="5">
        <x:f>J8130/2.032*100</x:f>
      </x:c>
      <x:c r="N8130" s="6">
        <x:f>M8130*L8130/100</x:f>
      </x:c>
      <x:c r="O8130" s="6">
        <x:f>H8130-N8130</x:f>
      </x:c>
    </x:row>
    <x:row r="8131" spans="1:25">
      <x:c r="A8131" s="0" t="s">
        <x:v>118</x:v>
      </x:c>
      <x:c r="B8131" s="0" t="n">
        <x:v>4010</x:v>
      </x:c>
      <x:c r="C8131" s="0" t="s">
        <x:v>21</x:v>
      </x:c>
      <x:c r="D8131" s="0" t="s">
        <x:v>22</x:v>
      </x:c>
      <x:c r="E8131" s="0" t="s">
        <x:v>74</x:v>
      </x:c>
      <x:c r="F8131" s="0" t="s">
        <x:v>20</x:v>
      </x:c>
      <x:c r="G8131" s="0" t="n">
        <x:v>173</x:v>
      </x:c>
      <x:c r="H8131" s="4" t="n">
        <x:v>50.4</x:v>
      </x:c>
      <x:c r="I8131" s="4" t="n">
        <x:v>100</x:v>
      </x:c>
      <x:c r="J8131" s="4" t="n">
        <x:v>0.291</x:v>
      </x:c>
      <x:c r="K8131" s="4">
        <x:f>I8131*J8131</x:f>
      </x:c>
      <x:c r="L8131" s="4" t="n">
        <x:v>138.111</x:v>
      </x:c>
      <x:c r="M8131" s="5">
        <x:f>J8131/2.032*100</x:f>
      </x:c>
      <x:c r="N8131" s="6">
        <x:f>M8131*L8131/100</x:f>
      </x:c>
      <x:c r="O8131" s="6">
        <x:f>H8131-N8131</x:f>
      </x:c>
    </x:row>
    <x:row r="8132" spans="1:25">
      <x:c r="A8132" s="0" t="s">
        <x:v>118</x:v>
      </x:c>
      <x:c r="B8132" s="0" t="n">
        <x:v>4010</x:v>
      </x:c>
      <x:c r="C8132" s="0" t="s">
        <x:v>21</x:v>
      </x:c>
      <x:c r="D8132" s="0" t="s">
        <x:v>22</x:v>
      </x:c>
      <x:c r="E8132" s="0" t="s">
        <x:v>74</x:v>
      </x:c>
      <x:c r="F8132" s="0" t="s">
        <x:v>20</x:v>
      </x:c>
      <x:c r="G8132" s="0" t="n">
        <x:v>173</x:v>
      </x:c>
      <x:c r="H8132" s="4" t="n">
        <x:v>50.4</x:v>
      </x:c>
      <x:c r="I8132" s="4" t="n">
        <x:v>100</x:v>
      </x:c>
      <x:c r="J8132" s="4" t="n">
        <x:v>0.291</x:v>
      </x:c>
      <x:c r="K8132" s="4">
        <x:f>I8132*J8132</x:f>
      </x:c>
      <x:c r="L8132" s="4" t="n">
        <x:v>138.111</x:v>
      </x:c>
      <x:c r="M8132" s="5">
        <x:f>J8132/2.032*100</x:f>
      </x:c>
      <x:c r="N8132" s="6">
        <x:f>M8132*L8132/100</x:f>
      </x:c>
      <x:c r="O8132" s="6">
        <x:f>H8132-N8132</x:f>
      </x:c>
    </x:row>
    <x:row r="8133" spans="1:25">
      <x:c r="A8133" s="0" t="s">
        <x:v>118</x:v>
      </x:c>
      <x:c r="B8133" s="0" t="n">
        <x:v>4010</x:v>
      </x:c>
      <x:c r="C8133" s="0" t="s">
        <x:v>21</x:v>
      </x:c>
      <x:c r="D8133" s="0" t="s">
        <x:v>33</x:v>
      </x:c>
      <x:c r="E8133" s="0" t="s">
        <x:v>73</x:v>
      </x:c>
      <x:c r="F8133" s="0" t="s">
        <x:v>26</x:v>
      </x:c>
      <x:c r="G8133" s="0" t="n">
        <x:v>173</x:v>
      </x:c>
      <x:c r="H8133" s="4" t="n">
        <x:v>7.025</x:v>
      </x:c>
      <x:c r="I8133" s="4" t="n">
        <x:v>100</x:v>
      </x:c>
      <x:c r="J8133" s="4" t="n">
        <x:v>0.078</x:v>
      </x:c>
      <x:c r="K8133" s="4">
        <x:f>I8133*J8133</x:f>
      </x:c>
      <x:c r="L8133" s="4" t="n">
        <x:v>138.111</x:v>
      </x:c>
      <x:c r="M8133" s="5">
        <x:f>J8133/2.032*100</x:f>
      </x:c>
      <x:c r="N8133" s="6">
        <x:f>M8133*L8133/100</x:f>
      </x:c>
      <x:c r="O8133" s="6">
        <x:f>H8133-N8133</x:f>
      </x:c>
    </x:row>
    <x:row r="8134" spans="1:25">
      <x:c r="A8134" s="0" t="s">
        <x:v>118</x:v>
      </x:c>
      <x:c r="B8134" s="0" t="n">
        <x:v>4010</x:v>
      </x:c>
      <x:c r="C8134" s="0" t="s">
        <x:v>21</x:v>
      </x:c>
      <x:c r="D8134" s="0" t="s">
        <x:v>36</x:v>
      </x:c>
      <x:c r="E8134" s="0" t="s">
        <x:v>75</x:v>
      </x:c>
      <x:c r="F8134" s="0" t="s">
        <x:v>26</x:v>
      </x:c>
      <x:c r="G8134" s="0" t="n">
        <x:v>173</x:v>
      </x:c>
      <x:c r="H8134" s="4" t="n">
        <x:v>42.594</x:v>
      </x:c>
      <x:c r="I8134" s="4" t="n">
        <x:v>100</x:v>
      </x:c>
      <x:c r="J8134" s="4" t="n">
        <x:v>0.42</x:v>
      </x:c>
      <x:c r="K8134" s="4">
        <x:f>I8134*J8134</x:f>
      </x:c>
      <x:c r="L8134" s="4" t="n">
        <x:v>138.111</x:v>
      </x:c>
      <x:c r="M8134" s="5">
        <x:f>J8134/2.032*100</x:f>
      </x:c>
      <x:c r="N8134" s="6">
        <x:f>M8134*L8134/100</x:f>
      </x:c>
      <x:c r="O8134" s="6">
        <x:f>H8134-N8134</x:f>
      </x:c>
    </x:row>
    <x:row r="8135" spans="1:25">
      <x:c r="A8135" s="0" t="s">
        <x:v>118</x:v>
      </x:c>
      <x:c r="B8135" s="0" t="n">
        <x:v>4010</x:v>
      </x:c>
      <x:c r="C8135" s="0" t="s">
        <x:v>21</x:v>
      </x:c>
      <x:c r="D8135" s="0" t="s">
        <x:v>36</x:v>
      </x:c>
      <x:c r="E8135" s="0" t="s">
        <x:v>76</x:v>
      </x:c>
      <x:c r="F8135" s="0" t="s">
        <x:v>26</x:v>
      </x:c>
      <x:c r="G8135" s="0" t="n">
        <x:v>173</x:v>
      </x:c>
      <x:c r="H8135" s="4" t="n">
        <x:v>43.504</x:v>
      </x:c>
      <x:c r="I8135" s="4" t="n">
        <x:v>100</x:v>
      </x:c>
      <x:c r="J8135" s="4" t="n">
        <x:v>0.42</x:v>
      </x:c>
      <x:c r="K8135" s="4">
        <x:f>I8135*J8135</x:f>
      </x:c>
      <x:c r="L8135" s="4" t="n">
        <x:v>138.111</x:v>
      </x:c>
      <x:c r="M8135" s="5">
        <x:f>J8135/2.032*100</x:f>
      </x:c>
      <x:c r="N8135" s="6">
        <x:f>M8135*L8135/100</x:f>
      </x:c>
      <x:c r="O8135" s="6">
        <x:f>H8135-N8135</x:f>
      </x:c>
    </x:row>
    <x:row r="8136" spans="1:25">
      <x:c r="A8136" s="0" t="s">
        <x:v>110</x:v>
      </x:c>
      <x:c r="B8136" s="0" t="n">
        <x:v>4011</x:v>
      </x:c>
      <x:c r="C8136" s="0" t="s">
        <x:v>21</x:v>
      </x:c>
      <x:c r="D8136" s="0" t="s">
        <x:v>22</x:v>
      </x:c>
      <x:c r="E8136" s="0" t="s">
        <x:v>23</x:v>
      </x:c>
      <x:c r="F8136" s="0" t="s">
        <x:v>20</x:v>
      </x:c>
      <x:c r="G8136" s="0" t="n">
        <x:v>140</x:v>
      </x:c>
      <x:c r="H8136" s="4" t="n">
        <x:v>43.384</x:v>
      </x:c>
      <x:c r="I8136" s="4" t="n">
        <x:v>140</x:v>
      </x:c>
      <x:c r="J8136" s="4" t="n">
        <x:v>0.31</x:v>
      </x:c>
      <x:c r="K8136" s="4">
        <x:f>I8136*J8136</x:f>
      </x:c>
      <x:c r="L8136" s="4" t="n">
        <x:v>311.405</x:v>
      </x:c>
      <x:c r="M8136" s="5">
        <x:f>J8136/2.741*100</x:f>
      </x:c>
      <x:c r="N8136" s="6">
        <x:f>M8136*L8136/100</x:f>
      </x:c>
      <x:c r="O8136" s="6">
        <x:f>H8136-N8136</x:f>
      </x:c>
    </x:row>
    <x:row r="8137" spans="1:25">
      <x:c r="A8137" s="0" t="s">
        <x:v>110</x:v>
      </x:c>
      <x:c r="B8137" s="0" t="n">
        <x:v>4011</x:v>
      </x:c>
      <x:c r="C8137" s="0" t="s">
        <x:v>21</x:v>
      </x:c>
      <x:c r="D8137" s="0" t="s">
        <x:v>22</x:v>
      </x:c>
      <x:c r="E8137" s="0" t="s">
        <x:v>23</x:v>
      </x:c>
      <x:c r="F8137" s="0" t="s">
        <x:v>20</x:v>
      </x:c>
      <x:c r="G8137" s="0" t="n">
        <x:v>140</x:v>
      </x:c>
      <x:c r="H8137" s="4" t="n">
        <x:v>43.384</x:v>
      </x:c>
      <x:c r="I8137" s="4" t="n">
        <x:v>140</x:v>
      </x:c>
      <x:c r="J8137" s="4" t="n">
        <x:v>0.31</x:v>
      </x:c>
      <x:c r="K8137" s="4">
        <x:f>I8137*J8137</x:f>
      </x:c>
      <x:c r="L8137" s="4" t="n">
        <x:v>311.405</x:v>
      </x:c>
      <x:c r="M8137" s="5">
        <x:f>J8137/2.741*100</x:f>
      </x:c>
      <x:c r="N8137" s="6">
        <x:f>M8137*L8137/100</x:f>
      </x:c>
      <x:c r="O8137" s="6">
        <x:f>H8137-N8137</x:f>
      </x:c>
    </x:row>
    <x:row r="8138" spans="1:25">
      <x:c r="A8138" s="0" t="s">
        <x:v>110</x:v>
      </x:c>
      <x:c r="B8138" s="0" t="n">
        <x:v>4011</x:v>
      </x:c>
      <x:c r="C8138" s="0" t="s">
        <x:v>21</x:v>
      </x:c>
      <x:c r="D8138" s="0" t="s">
        <x:v>22</x:v>
      </x:c>
      <x:c r="E8138" s="0" t="s">
        <x:v>23</x:v>
      </x:c>
      <x:c r="F8138" s="0" t="s">
        <x:v>20</x:v>
      </x:c>
      <x:c r="G8138" s="0" t="n">
        <x:v>140</x:v>
      </x:c>
      <x:c r="H8138" s="4" t="n">
        <x:v>47.74</x:v>
      </x:c>
      <x:c r="I8138" s="4" t="n">
        <x:v>140</x:v>
      </x:c>
      <x:c r="J8138" s="4" t="n">
        <x:v>0.341</x:v>
      </x:c>
      <x:c r="K8138" s="4">
        <x:f>I8138*J8138</x:f>
      </x:c>
      <x:c r="L8138" s="4" t="n">
        <x:v>311.405</x:v>
      </x:c>
      <x:c r="M8138" s="5">
        <x:f>J8138/2.741*100</x:f>
      </x:c>
      <x:c r="N8138" s="6">
        <x:f>M8138*L8138/100</x:f>
      </x:c>
      <x:c r="O8138" s="6">
        <x:f>H8138-N8138</x:f>
      </x:c>
    </x:row>
    <x:row r="8139" spans="1:25">
      <x:c r="A8139" s="0" t="s">
        <x:v>110</x:v>
      </x:c>
      <x:c r="B8139" s="0" t="n">
        <x:v>4011</x:v>
      </x:c>
      <x:c r="C8139" s="0" t="s">
        <x:v>21</x:v>
      </x:c>
      <x:c r="D8139" s="0" t="s">
        <x:v>28</x:v>
      </x:c>
      <x:c r="E8139" s="0" t="s">
        <x:v>19</x:v>
      </x:c>
      <x:c r="F8139" s="0" t="s">
        <x:v>26</x:v>
      </x:c>
      <x:c r="G8139" s="0" t="n">
        <x:v>140</x:v>
      </x:c>
      <x:c r="H8139" s="4" t="n">
        <x:v>36.405</x:v>
      </x:c>
      <x:c r="I8139" s="4" t="n">
        <x:v>140</x:v>
      </x:c>
      <x:c r="J8139" s="4" t="n">
        <x:v>0.26</x:v>
      </x:c>
      <x:c r="K8139" s="4">
        <x:f>I8139*J8139</x:f>
      </x:c>
      <x:c r="L8139" s="4" t="n">
        <x:v>311.405</x:v>
      </x:c>
      <x:c r="M8139" s="5">
        <x:f>J8139/2.741*100</x:f>
      </x:c>
      <x:c r="N8139" s="6">
        <x:f>M8139*L8139/100</x:f>
      </x:c>
      <x:c r="O8139" s="6">
        <x:f>H8139-N8139</x:f>
      </x:c>
    </x:row>
    <x:row r="8140" spans="1:25">
      <x:c r="A8140" s="0" t="s">
        <x:v>110</x:v>
      </x:c>
      <x:c r="B8140" s="0" t="n">
        <x:v>4011</x:v>
      </x:c>
      <x:c r="C8140" s="0" t="s">
        <x:v>21</x:v>
      </x:c>
      <x:c r="D8140" s="0" t="s">
        <x:v>28</x:v>
      </x:c>
      <x:c r="E8140" s="0" t="s">
        <x:v>23</x:v>
      </x:c>
      <x:c r="F8140" s="0" t="s">
        <x:v>26</x:v>
      </x:c>
      <x:c r="G8140" s="0" t="n">
        <x:v>140</x:v>
      </x:c>
      <x:c r="H8140" s="4" t="n">
        <x:v>212.799</x:v>
      </x:c>
      <x:c r="I8140" s="4" t="n">
        <x:v>140</x:v>
      </x:c>
      <x:c r="J8140" s="4" t="n">
        <x:v>1.52</x:v>
      </x:c>
      <x:c r="K8140" s="4">
        <x:f>I8140*J8140</x:f>
      </x:c>
      <x:c r="L8140" s="4" t="n">
        <x:v>311.405</x:v>
      </x:c>
      <x:c r="M8140" s="5">
        <x:f>J8140/2.741*100</x:f>
      </x:c>
      <x:c r="N8140" s="6">
        <x:f>M8140*L8140/100</x:f>
      </x:c>
      <x:c r="O8140" s="6">
        <x:f>H8140-N8140</x:f>
      </x:c>
    </x:row>
    <x:row r="8141" spans="1:25">
      <x:c r="A8141" s="0" t="s">
        <x:v>65</x:v>
      </x:c>
      <x:c r="B8141" s="0" t="n">
        <x:v>4013</x:v>
      </x:c>
      <x:c r="C8141" s="0" t="s">
        <x:v>21</x:v>
      </x:c>
      <x:c r="D8141" s="0" t="s">
        <x:v>22</x:v>
      </x:c>
      <x:c r="E8141" s="0" t="s">
        <x:v>23</x:v>
      </x:c>
      <x:c r="F8141" s="0" t="s">
        <x:v>20</x:v>
      </x:c>
      <x:c r="G8141" s="0" t="n">
        <x:v>140</x:v>
      </x:c>
      <x:c r="H8141" s="4" t="n">
        <x:v>43.384</x:v>
      </x:c>
      <x:c r="I8141" s="4" t="n">
        <x:v>140</x:v>
      </x:c>
      <x:c r="J8141" s="4" t="n">
        <x:v>0.31</x:v>
      </x:c>
      <x:c r="K8141" s="4">
        <x:f>I8141*J8141</x:f>
      </x:c>
      <x:c r="L8141" s="4" t="n">
        <x:v>310.207</x:v>
      </x:c>
      <x:c r="M8141" s="5">
        <x:f>J8141/3.051*100</x:f>
      </x:c>
      <x:c r="N8141" s="6">
        <x:f>M8141*L8141/100</x:f>
      </x:c>
      <x:c r="O8141" s="6">
        <x:f>H8141-N8141</x:f>
      </x:c>
    </x:row>
    <x:row r="8142" spans="1:25">
      <x:c r="A8142" s="0" t="s">
        <x:v>65</x:v>
      </x:c>
      <x:c r="B8142" s="0" t="n">
        <x:v>4013</x:v>
      </x:c>
      <x:c r="C8142" s="0" t="s">
        <x:v>21</x:v>
      </x:c>
      <x:c r="D8142" s="0" t="s">
        <x:v>22</x:v>
      </x:c>
      <x:c r="E8142" s="0" t="s">
        <x:v>23</x:v>
      </x:c>
      <x:c r="F8142" s="0" t="s">
        <x:v>20</x:v>
      </x:c>
      <x:c r="G8142" s="0" t="n">
        <x:v>140</x:v>
      </x:c>
      <x:c r="H8142" s="4" t="n">
        <x:v>43.384</x:v>
      </x:c>
      <x:c r="I8142" s="4" t="n">
        <x:v>140</x:v>
      </x:c>
      <x:c r="J8142" s="4" t="n">
        <x:v>0.31</x:v>
      </x:c>
      <x:c r="K8142" s="4">
        <x:f>I8142*J8142</x:f>
      </x:c>
      <x:c r="L8142" s="4" t="n">
        <x:v>310.207</x:v>
      </x:c>
      <x:c r="M8142" s="5">
        <x:f>J8142/3.051*100</x:f>
      </x:c>
      <x:c r="N8142" s="6">
        <x:f>M8142*L8142/100</x:f>
      </x:c>
      <x:c r="O8142" s="6">
        <x:f>H8142-N8142</x:f>
      </x:c>
    </x:row>
    <x:row r="8143" spans="1:25">
      <x:c r="A8143" s="0" t="s">
        <x:v>65</x:v>
      </x:c>
      <x:c r="B8143" s="0" t="n">
        <x:v>4013</x:v>
      </x:c>
      <x:c r="C8143" s="0" t="s">
        <x:v>21</x:v>
      </x:c>
      <x:c r="D8143" s="0" t="s">
        <x:v>22</x:v>
      </x:c>
      <x:c r="E8143" s="0" t="s">
        <x:v>23</x:v>
      </x:c>
      <x:c r="F8143" s="0" t="s">
        <x:v>20</x:v>
      </x:c>
      <x:c r="G8143" s="0" t="n">
        <x:v>140</x:v>
      </x:c>
      <x:c r="H8143" s="4" t="n">
        <x:v>43.384</x:v>
      </x:c>
      <x:c r="I8143" s="4" t="n">
        <x:v>140</x:v>
      </x:c>
      <x:c r="J8143" s="4" t="n">
        <x:v>0.31</x:v>
      </x:c>
      <x:c r="K8143" s="4">
        <x:f>I8143*J8143</x:f>
      </x:c>
      <x:c r="L8143" s="4" t="n">
        <x:v>310.207</x:v>
      </x:c>
      <x:c r="M8143" s="5">
        <x:f>J8143/3.051*100</x:f>
      </x:c>
      <x:c r="N8143" s="6">
        <x:f>M8143*L8143/100</x:f>
      </x:c>
      <x:c r="O8143" s="6">
        <x:f>H8143-N8143</x:f>
      </x:c>
    </x:row>
    <x:row r="8144" spans="1:25">
      <x:c r="A8144" s="0" t="s">
        <x:v>65</x:v>
      </x:c>
      <x:c r="B8144" s="0" t="n">
        <x:v>4013</x:v>
      </x:c>
      <x:c r="C8144" s="0" t="s">
        <x:v>21</x:v>
      </x:c>
      <x:c r="D8144" s="0" t="s">
        <x:v>22</x:v>
      </x:c>
      <x:c r="E8144" s="0" t="s">
        <x:v>23</x:v>
      </x:c>
      <x:c r="F8144" s="0" t="s">
        <x:v>20</x:v>
      </x:c>
      <x:c r="G8144" s="0" t="n">
        <x:v>140</x:v>
      </x:c>
      <x:c r="H8144" s="4" t="n">
        <x:v>47.74</x:v>
      </x:c>
      <x:c r="I8144" s="4" t="n">
        <x:v>140</x:v>
      </x:c>
      <x:c r="J8144" s="4" t="n">
        <x:v>0.341</x:v>
      </x:c>
      <x:c r="K8144" s="4">
        <x:f>I8144*J8144</x:f>
      </x:c>
      <x:c r="L8144" s="4" t="n">
        <x:v>310.207</x:v>
      </x:c>
      <x:c r="M8144" s="5">
        <x:f>J8144/3.051*100</x:f>
      </x:c>
      <x:c r="N8144" s="6">
        <x:f>M8144*L8144/100</x:f>
      </x:c>
      <x:c r="O8144" s="6">
        <x:f>H8144-N8144</x:f>
      </x:c>
    </x:row>
    <x:row r="8145" spans="1:25">
      <x:c r="A8145" s="0" t="s">
        <x:v>65</x:v>
      </x:c>
      <x:c r="B8145" s="0" t="n">
        <x:v>4013</x:v>
      </x:c>
      <x:c r="C8145" s="0" t="s">
        <x:v>21</x:v>
      </x:c>
      <x:c r="D8145" s="0" t="s">
        <x:v>28</x:v>
      </x:c>
      <x:c r="E8145" s="0" t="s">
        <x:v>19</x:v>
      </x:c>
      <x:c r="F8145" s="0" t="s">
        <x:v>26</x:v>
      </x:c>
      <x:c r="G8145" s="0" t="n">
        <x:v>140</x:v>
      </x:c>
      <x:c r="H8145" s="4" t="n">
        <x:v>36.404</x:v>
      </x:c>
      <x:c r="I8145" s="4" t="n">
        <x:v>140</x:v>
      </x:c>
      <x:c r="J8145" s="4" t="n">
        <x:v>0.26</x:v>
      </x:c>
      <x:c r="K8145" s="4">
        <x:f>I8145*J8145</x:f>
      </x:c>
      <x:c r="L8145" s="4" t="n">
        <x:v>310.207</x:v>
      </x:c>
      <x:c r="M8145" s="5">
        <x:f>J8145/3.051*100</x:f>
      </x:c>
      <x:c r="N8145" s="6">
        <x:f>M8145*L8145/100</x:f>
      </x:c>
      <x:c r="O8145" s="6">
        <x:f>H8145-N8145</x:f>
      </x:c>
    </x:row>
    <x:row r="8146" spans="1:25">
      <x:c r="A8146" s="0" t="s">
        <x:v>65</x:v>
      </x:c>
      <x:c r="B8146" s="0" t="n">
        <x:v>4013</x:v>
      </x:c>
      <x:c r="C8146" s="0" t="s">
        <x:v>21</x:v>
      </x:c>
      <x:c r="D8146" s="0" t="s">
        <x:v>28</x:v>
      </x:c>
      <x:c r="E8146" s="0" t="s">
        <x:v>23</x:v>
      </x:c>
      <x:c r="F8146" s="0" t="s">
        <x:v>26</x:v>
      </x:c>
      <x:c r="G8146" s="0" t="n">
        <x:v>140</x:v>
      </x:c>
      <x:c r="H8146" s="4" t="n">
        <x:v>210.253</x:v>
      </x:c>
      <x:c r="I8146" s="4" t="n">
        <x:v>140</x:v>
      </x:c>
      <x:c r="J8146" s="4" t="n">
        <x:v>1.52</x:v>
      </x:c>
      <x:c r="K8146" s="4">
        <x:f>I8146*J8146</x:f>
      </x:c>
      <x:c r="L8146" s="4" t="n">
        <x:v>310.207</x:v>
      </x:c>
      <x:c r="M8146" s="5">
        <x:f>J8146/3.051*100</x:f>
      </x:c>
      <x:c r="N8146" s="6">
        <x:f>M8146*L8146/100</x:f>
      </x:c>
      <x:c r="O8146" s="6">
        <x:f>H8146-N8146</x:f>
      </x:c>
    </x:row>
    <x:row r="8147" spans="1:25">
      <x:c r="A8147" s="0" t="s">
        <x:v>84</x:v>
      </x:c>
      <x:c r="B8147" s="0" t="n">
        <x:v>4014</x:v>
      </x:c>
      <x:c r="C8147" s="0" t="s">
        <x:v>21</x:v>
      </x:c>
      <x:c r="D8147" s="0" t="s">
        <x:v>22</x:v>
      </x:c>
      <x:c r="E8147" s="0" t="s">
        <x:v>23</x:v>
      </x:c>
      <x:c r="F8147" s="0" t="s">
        <x:v>20</x:v>
      </x:c>
      <x:c r="G8147" s="0" t="n">
        <x:v>140</x:v>
      </x:c>
      <x:c r="H8147" s="4" t="n">
        <x:v>5.104</x:v>
      </x:c>
      <x:c r="I8147" s="4" t="n">
        <x:v>140</x:v>
      </x:c>
      <x:c r="J8147" s="4" t="n">
        <x:v>0.036</x:v>
      </x:c>
      <x:c r="K8147" s="4">
        <x:f>I8147*J8147</x:f>
      </x:c>
      <x:c r="L8147" s="4" t="n">
        <x:v>324.42</x:v>
      </x:c>
      <x:c r="M8147" s="5">
        <x:f>J8147/3.087*100</x:f>
      </x:c>
      <x:c r="N8147" s="6">
        <x:f>M8147*L8147/100</x:f>
      </x:c>
      <x:c r="O8147" s="6">
        <x:f>H8147-N8147</x:f>
      </x:c>
    </x:row>
    <x:row r="8148" spans="1:25">
      <x:c r="A8148" s="0" t="s">
        <x:v>84</x:v>
      </x:c>
      <x:c r="B8148" s="0" t="n">
        <x:v>4014</x:v>
      </x:c>
      <x:c r="C8148" s="0" t="s">
        <x:v>21</x:v>
      </x:c>
      <x:c r="D8148" s="0" t="s">
        <x:v>22</x:v>
      </x:c>
      <x:c r="E8148" s="0" t="s">
        <x:v>23</x:v>
      </x:c>
      <x:c r="F8148" s="0" t="s">
        <x:v>20</x:v>
      </x:c>
      <x:c r="G8148" s="0" t="n">
        <x:v>140</x:v>
      </x:c>
      <x:c r="H8148" s="4" t="n">
        <x:v>43.384</x:v>
      </x:c>
      <x:c r="I8148" s="4" t="n">
        <x:v>140</x:v>
      </x:c>
      <x:c r="J8148" s="4" t="n">
        <x:v>0.31</x:v>
      </x:c>
      <x:c r="K8148" s="4">
        <x:f>I8148*J8148</x:f>
      </x:c>
      <x:c r="L8148" s="4" t="n">
        <x:v>324.42</x:v>
      </x:c>
      <x:c r="M8148" s="5">
        <x:f>J8148/3.087*100</x:f>
      </x:c>
      <x:c r="N8148" s="6">
        <x:f>M8148*L8148/100</x:f>
      </x:c>
      <x:c r="O8148" s="6">
        <x:f>H8148-N8148</x:f>
      </x:c>
    </x:row>
    <x:row r="8149" spans="1:25">
      <x:c r="A8149" s="0" t="s">
        <x:v>84</x:v>
      </x:c>
      <x:c r="B8149" s="0" t="n">
        <x:v>4014</x:v>
      </x:c>
      <x:c r="C8149" s="0" t="s">
        <x:v>21</x:v>
      </x:c>
      <x:c r="D8149" s="0" t="s">
        <x:v>22</x:v>
      </x:c>
      <x:c r="E8149" s="0" t="s">
        <x:v>23</x:v>
      </x:c>
      <x:c r="F8149" s="0" t="s">
        <x:v>20</x:v>
      </x:c>
      <x:c r="G8149" s="0" t="n">
        <x:v>140</x:v>
      </x:c>
      <x:c r="H8149" s="4" t="n">
        <x:v>43.384</x:v>
      </x:c>
      <x:c r="I8149" s="4" t="n">
        <x:v>140</x:v>
      </x:c>
      <x:c r="J8149" s="4" t="n">
        <x:v>0.31</x:v>
      </x:c>
      <x:c r="K8149" s="4">
        <x:f>I8149*J8149</x:f>
      </x:c>
      <x:c r="L8149" s="4" t="n">
        <x:v>324.42</x:v>
      </x:c>
      <x:c r="M8149" s="5">
        <x:f>J8149/3.087*100</x:f>
      </x:c>
      <x:c r="N8149" s="6">
        <x:f>M8149*L8149/100</x:f>
      </x:c>
      <x:c r="O8149" s="6">
        <x:f>H8149-N8149</x:f>
      </x:c>
    </x:row>
    <x:row r="8150" spans="1:25">
      <x:c r="A8150" s="0" t="s">
        <x:v>84</x:v>
      </x:c>
      <x:c r="B8150" s="0" t="n">
        <x:v>4014</x:v>
      </x:c>
      <x:c r="C8150" s="0" t="s">
        <x:v>21</x:v>
      </x:c>
      <x:c r="D8150" s="0" t="s">
        <x:v>22</x:v>
      </x:c>
      <x:c r="E8150" s="0" t="s">
        <x:v>23</x:v>
      </x:c>
      <x:c r="F8150" s="0" t="s">
        <x:v>20</x:v>
      </x:c>
      <x:c r="G8150" s="0" t="n">
        <x:v>140</x:v>
      </x:c>
      <x:c r="H8150" s="4" t="n">
        <x:v>47.74</x:v>
      </x:c>
      <x:c r="I8150" s="4" t="n">
        <x:v>140</x:v>
      </x:c>
      <x:c r="J8150" s="4" t="n">
        <x:v>0.341</x:v>
      </x:c>
      <x:c r="K8150" s="4">
        <x:f>I8150*J8150</x:f>
      </x:c>
      <x:c r="L8150" s="4" t="n">
        <x:v>324.42</x:v>
      </x:c>
      <x:c r="M8150" s="5">
        <x:f>J8150/3.087*100</x:f>
      </x:c>
      <x:c r="N8150" s="6">
        <x:f>M8150*L8150/100</x:f>
      </x:c>
      <x:c r="O8150" s="6">
        <x:f>H8150-N8150</x:f>
      </x:c>
    </x:row>
    <x:row r="8151" spans="1:25">
      <x:c r="A8151" s="0" t="s">
        <x:v>84</x:v>
      </x:c>
      <x:c r="B8151" s="0" t="n">
        <x:v>4014</x:v>
      </x:c>
      <x:c r="C8151" s="0" t="s">
        <x:v>21</x:v>
      </x:c>
      <x:c r="D8151" s="0" t="s">
        <x:v>22</x:v>
      </x:c>
      <x:c r="E8151" s="0" t="s">
        <x:v>23</x:v>
      </x:c>
      <x:c r="F8151" s="0" t="s">
        <x:v>20</x:v>
      </x:c>
      <x:c r="G8151" s="0" t="n">
        <x:v>140</x:v>
      </x:c>
      <x:c r="H8151" s="4" t="n">
        <x:v>43.384</x:v>
      </x:c>
      <x:c r="I8151" s="4" t="n">
        <x:v>140</x:v>
      </x:c>
      <x:c r="J8151" s="4" t="n">
        <x:v>0.31</x:v>
      </x:c>
      <x:c r="K8151" s="4">
        <x:f>I8151*J8151</x:f>
      </x:c>
      <x:c r="L8151" s="4" t="n">
        <x:v>324.42</x:v>
      </x:c>
      <x:c r="M8151" s="5">
        <x:f>J8151/3.087*100</x:f>
      </x:c>
      <x:c r="N8151" s="6">
        <x:f>M8151*L8151/100</x:f>
      </x:c>
      <x:c r="O8151" s="6">
        <x:f>H8151-N8151</x:f>
      </x:c>
    </x:row>
    <x:row r="8152" spans="1:25">
      <x:c r="A8152" s="0" t="s">
        <x:v>84</x:v>
      </x:c>
      <x:c r="B8152" s="0" t="n">
        <x:v>4014</x:v>
      </x:c>
      <x:c r="C8152" s="0" t="s">
        <x:v>21</x:v>
      </x:c>
      <x:c r="D8152" s="0" t="s">
        <x:v>28</x:v>
      </x:c>
      <x:c r="E8152" s="0" t="s">
        <x:v>19</x:v>
      </x:c>
      <x:c r="F8152" s="0" t="s">
        <x:v>26</x:v>
      </x:c>
      <x:c r="G8152" s="0" t="n">
        <x:v>140</x:v>
      </x:c>
      <x:c r="H8152" s="4" t="n">
        <x:v>36.406</x:v>
      </x:c>
      <x:c r="I8152" s="4" t="n">
        <x:v>140</x:v>
      </x:c>
      <x:c r="J8152" s="4" t="n">
        <x:v>0.26</x:v>
      </x:c>
      <x:c r="K8152" s="4">
        <x:f>I8152*J8152</x:f>
      </x:c>
      <x:c r="L8152" s="4" t="n">
        <x:v>324.42</x:v>
      </x:c>
      <x:c r="M8152" s="5">
        <x:f>J8152/3.087*100</x:f>
      </x:c>
      <x:c r="N8152" s="6">
        <x:f>M8152*L8152/100</x:f>
      </x:c>
      <x:c r="O8152" s="6">
        <x:f>H8152-N8152</x:f>
      </x:c>
    </x:row>
    <x:row r="8153" spans="1:25">
      <x:c r="A8153" s="0" t="s">
        <x:v>84</x:v>
      </x:c>
      <x:c r="B8153" s="0" t="n">
        <x:v>4014</x:v>
      </x:c>
      <x:c r="C8153" s="0" t="s">
        <x:v>21</x:v>
      </x:c>
      <x:c r="D8153" s="0" t="s">
        <x:v>28</x:v>
      </x:c>
      <x:c r="E8153" s="0" t="s">
        <x:v>23</x:v>
      </x:c>
      <x:c r="F8153" s="0" t="s">
        <x:v>26</x:v>
      </x:c>
      <x:c r="G8153" s="0" t="n">
        <x:v>140</x:v>
      </x:c>
      <x:c r="H8153" s="4" t="n">
        <x:v>212.799</x:v>
      </x:c>
      <x:c r="I8153" s="4" t="n">
        <x:v>140</x:v>
      </x:c>
      <x:c r="J8153" s="4" t="n">
        <x:v>1.52</x:v>
      </x:c>
      <x:c r="K8153" s="4">
        <x:f>I8153*J8153</x:f>
      </x:c>
      <x:c r="L8153" s="4" t="n">
        <x:v>324.42</x:v>
      </x:c>
      <x:c r="M8153" s="5">
        <x:f>J8153/3.087*100</x:f>
      </x:c>
      <x:c r="N8153" s="6">
        <x:f>M8153*L8153/100</x:f>
      </x:c>
      <x:c r="O8153" s="6">
        <x:f>H8153-N8153</x:f>
      </x:c>
    </x:row>
    <x:row r="8154" spans="1:25">
      <x:c r="A8154" s="0" t="s">
        <x:v>68</x:v>
      </x:c>
      <x:c r="B8154" s="0" t="n">
        <x:v>4015</x:v>
      </x:c>
      <x:c r="C8154" s="0" t="s">
        <x:v>21</x:v>
      </x:c>
      <x:c r="D8154" s="0" t="s">
        <x:v>22</x:v>
      </x:c>
      <x:c r="E8154" s="0" t="s">
        <x:v>23</x:v>
      </x:c>
      <x:c r="F8154" s="0" t="s">
        <x:v>20</x:v>
      </x:c>
      <x:c r="G8154" s="0" t="n">
        <x:v>140</x:v>
      </x:c>
      <x:c r="H8154" s="4" t="n">
        <x:v>47.74</x:v>
      </x:c>
      <x:c r="I8154" s="4" t="n">
        <x:v>140</x:v>
      </x:c>
      <x:c r="J8154" s="4" t="n">
        <x:v>0.341</x:v>
      </x:c>
      <x:c r="K8154" s="4">
        <x:f>I8154*J8154</x:f>
      </x:c>
      <x:c r="L8154" s="4" t="n">
        <x:v>297.007</x:v>
      </x:c>
      <x:c r="M8154" s="5">
        <x:f>J8154/3.051*100</x:f>
      </x:c>
      <x:c r="N8154" s="6">
        <x:f>M8154*L8154/100</x:f>
      </x:c>
      <x:c r="O8154" s="6">
        <x:f>H8154-N8154</x:f>
      </x:c>
    </x:row>
    <x:row r="8155" spans="1:25">
      <x:c r="A8155" s="0" t="s">
        <x:v>68</x:v>
      </x:c>
      <x:c r="B8155" s="0" t="n">
        <x:v>4015</x:v>
      </x:c>
      <x:c r="C8155" s="0" t="s">
        <x:v>21</x:v>
      </x:c>
      <x:c r="D8155" s="0" t="s">
        <x:v>22</x:v>
      </x:c>
      <x:c r="E8155" s="0" t="s">
        <x:v>23</x:v>
      </x:c>
      <x:c r="F8155" s="0" t="s">
        <x:v>20</x:v>
      </x:c>
      <x:c r="G8155" s="0" t="n">
        <x:v>140</x:v>
      </x:c>
      <x:c r="H8155" s="4" t="n">
        <x:v>43.384</x:v>
      </x:c>
      <x:c r="I8155" s="4" t="n">
        <x:v>140</x:v>
      </x:c>
      <x:c r="J8155" s="4" t="n">
        <x:v>0.31</x:v>
      </x:c>
      <x:c r="K8155" s="4">
        <x:f>I8155*J8155</x:f>
      </x:c>
      <x:c r="L8155" s="4" t="n">
        <x:v>297.007</x:v>
      </x:c>
      <x:c r="M8155" s="5">
        <x:f>J8155/3.051*100</x:f>
      </x:c>
      <x:c r="N8155" s="6">
        <x:f>M8155*L8155/100</x:f>
      </x:c>
      <x:c r="O8155" s="6">
        <x:f>H8155-N8155</x:f>
      </x:c>
    </x:row>
    <x:row r="8156" spans="1:25">
      <x:c r="A8156" s="0" t="s">
        <x:v>68</x:v>
      </x:c>
      <x:c r="B8156" s="0" t="n">
        <x:v>4015</x:v>
      </x:c>
      <x:c r="C8156" s="0" t="s">
        <x:v>21</x:v>
      </x:c>
      <x:c r="D8156" s="0" t="s">
        <x:v>22</x:v>
      </x:c>
      <x:c r="E8156" s="0" t="s">
        <x:v>23</x:v>
      </x:c>
      <x:c r="F8156" s="0" t="s">
        <x:v>20</x:v>
      </x:c>
      <x:c r="G8156" s="0" t="n">
        <x:v>140</x:v>
      </x:c>
      <x:c r="H8156" s="4" t="n">
        <x:v>43.384</x:v>
      </x:c>
      <x:c r="I8156" s="4" t="n">
        <x:v>140</x:v>
      </x:c>
      <x:c r="J8156" s="4" t="n">
        <x:v>0.31</x:v>
      </x:c>
      <x:c r="K8156" s="4">
        <x:f>I8156*J8156</x:f>
      </x:c>
      <x:c r="L8156" s="4" t="n">
        <x:v>297.007</x:v>
      </x:c>
      <x:c r="M8156" s="5">
        <x:f>J8156/3.051*100</x:f>
      </x:c>
      <x:c r="N8156" s="6">
        <x:f>M8156*L8156/100</x:f>
      </x:c>
      <x:c r="O8156" s="6">
        <x:f>H8156-N8156</x:f>
      </x:c>
    </x:row>
    <x:row r="8157" spans="1:25">
      <x:c r="A8157" s="0" t="s">
        <x:v>68</x:v>
      </x:c>
      <x:c r="B8157" s="0" t="n">
        <x:v>4015</x:v>
      </x:c>
      <x:c r="C8157" s="0" t="s">
        <x:v>21</x:v>
      </x:c>
      <x:c r="D8157" s="0" t="s">
        <x:v>22</x:v>
      </x:c>
      <x:c r="E8157" s="0" t="s">
        <x:v>23</x:v>
      </x:c>
      <x:c r="F8157" s="0" t="s">
        <x:v>20</x:v>
      </x:c>
      <x:c r="G8157" s="0" t="n">
        <x:v>140</x:v>
      </x:c>
      <x:c r="H8157" s="4" t="n">
        <x:v>43.384</x:v>
      </x:c>
      <x:c r="I8157" s="4" t="n">
        <x:v>140</x:v>
      </x:c>
      <x:c r="J8157" s="4" t="n">
        <x:v>0.31</x:v>
      </x:c>
      <x:c r="K8157" s="4">
        <x:f>I8157*J8157</x:f>
      </x:c>
      <x:c r="L8157" s="4" t="n">
        <x:v>297.007</x:v>
      </x:c>
      <x:c r="M8157" s="5">
        <x:f>J8157/3.051*100</x:f>
      </x:c>
      <x:c r="N8157" s="6">
        <x:f>M8157*L8157/100</x:f>
      </x:c>
      <x:c r="O8157" s="6">
        <x:f>H8157-N8157</x:f>
      </x:c>
    </x:row>
    <x:row r="8158" spans="1:25">
      <x:c r="A8158" s="0" t="s">
        <x:v>68</x:v>
      </x:c>
      <x:c r="B8158" s="0" t="n">
        <x:v>4015</x:v>
      </x:c>
      <x:c r="C8158" s="0" t="s">
        <x:v>21</x:v>
      </x:c>
      <x:c r="D8158" s="0" t="s">
        <x:v>28</x:v>
      </x:c>
      <x:c r="E8158" s="0" t="s">
        <x:v>19</x:v>
      </x:c>
      <x:c r="F8158" s="0" t="s">
        <x:v>26</x:v>
      </x:c>
      <x:c r="G8158" s="0" t="n">
        <x:v>140</x:v>
      </x:c>
      <x:c r="H8158" s="4" t="n">
        <x:v>36.411</x:v>
      </x:c>
      <x:c r="I8158" s="4" t="n">
        <x:v>140</x:v>
      </x:c>
      <x:c r="J8158" s="4" t="n">
        <x:v>0.26</x:v>
      </x:c>
      <x:c r="K8158" s="4">
        <x:f>I8158*J8158</x:f>
      </x:c>
      <x:c r="L8158" s="4" t="n">
        <x:v>297.007</x:v>
      </x:c>
      <x:c r="M8158" s="5">
        <x:f>J8158/3.051*100</x:f>
      </x:c>
      <x:c r="N8158" s="6">
        <x:f>M8158*L8158/100</x:f>
      </x:c>
      <x:c r="O8158" s="6">
        <x:f>H8158-N8158</x:f>
      </x:c>
    </x:row>
    <x:row r="8159" spans="1:25">
      <x:c r="A8159" s="0" t="s">
        <x:v>68</x:v>
      </x:c>
      <x:c r="B8159" s="0" t="n">
        <x:v>4015</x:v>
      </x:c>
      <x:c r="C8159" s="0" t="s">
        <x:v>21</x:v>
      </x:c>
      <x:c r="D8159" s="0" t="s">
        <x:v>28</x:v>
      </x:c>
      <x:c r="E8159" s="0" t="s">
        <x:v>23</x:v>
      </x:c>
      <x:c r="F8159" s="0" t="s">
        <x:v>26</x:v>
      </x:c>
      <x:c r="G8159" s="0" t="n">
        <x:v>140</x:v>
      </x:c>
      <x:c r="H8159" s="4" t="n">
        <x:v>212.799</x:v>
      </x:c>
      <x:c r="I8159" s="4" t="n">
        <x:v>140</x:v>
      </x:c>
      <x:c r="J8159" s="4" t="n">
        <x:v>1.52</x:v>
      </x:c>
      <x:c r="K8159" s="4">
        <x:f>I8159*J8159</x:f>
      </x:c>
      <x:c r="L8159" s="4" t="n">
        <x:v>297.007</x:v>
      </x:c>
      <x:c r="M8159" s="5">
        <x:f>J8159/3.051*100</x:f>
      </x:c>
      <x:c r="N8159" s="6">
        <x:f>M8159*L8159/100</x:f>
      </x:c>
      <x:c r="O8159" s="6">
        <x:f>H8159-N8159</x:f>
      </x:c>
    </x:row>
    <x:row r="8160" spans="1:25">
      <x:c r="A8160" s="0" t="s">
        <x:v>66</x:v>
      </x:c>
      <x:c r="B8160" s="0" t="n">
        <x:v>4016</x:v>
      </x:c>
      <x:c r="C8160" s="0" t="s">
        <x:v>21</x:v>
      </x:c>
      <x:c r="D8160" s="0" t="s">
        <x:v>22</x:v>
      </x:c>
      <x:c r="E8160" s="0" t="s">
        <x:v>23</x:v>
      </x:c>
      <x:c r="F8160" s="0" t="s">
        <x:v>20</x:v>
      </x:c>
      <x:c r="G8160" s="0" t="n">
        <x:v>140</x:v>
      </x:c>
      <x:c r="H8160" s="4" t="n">
        <x:v>43.384</x:v>
      </x:c>
      <x:c r="I8160" s="4" t="n">
        <x:v>140</x:v>
      </x:c>
      <x:c r="J8160" s="4" t="n">
        <x:v>0.31</x:v>
      </x:c>
      <x:c r="K8160" s="4">
        <x:f>I8160*J8160</x:f>
      </x:c>
      <x:c r="L8160" s="4" t="n">
        <x:v>306.581</x:v>
      </x:c>
      <x:c r="M8160" s="5">
        <x:f>J8160/3.051*100</x:f>
      </x:c>
      <x:c r="N8160" s="6">
        <x:f>M8160*L8160/100</x:f>
      </x:c>
      <x:c r="O8160" s="6">
        <x:f>H8160-N8160</x:f>
      </x:c>
    </x:row>
    <x:row r="8161" spans="1:25">
      <x:c r="A8161" s="0" t="s">
        <x:v>66</x:v>
      </x:c>
      <x:c r="B8161" s="0" t="n">
        <x:v>4016</x:v>
      </x:c>
      <x:c r="C8161" s="0" t="s">
        <x:v>21</x:v>
      </x:c>
      <x:c r="D8161" s="0" t="s">
        <x:v>22</x:v>
      </x:c>
      <x:c r="E8161" s="0" t="s">
        <x:v>23</x:v>
      </x:c>
      <x:c r="F8161" s="0" t="s">
        <x:v>20</x:v>
      </x:c>
      <x:c r="G8161" s="0" t="n">
        <x:v>140</x:v>
      </x:c>
      <x:c r="H8161" s="4" t="n">
        <x:v>43.384</x:v>
      </x:c>
      <x:c r="I8161" s="4" t="n">
        <x:v>140</x:v>
      </x:c>
      <x:c r="J8161" s="4" t="n">
        <x:v>0.31</x:v>
      </x:c>
      <x:c r="K8161" s="4">
        <x:f>I8161*J8161</x:f>
      </x:c>
      <x:c r="L8161" s="4" t="n">
        <x:v>306.581</x:v>
      </x:c>
      <x:c r="M8161" s="5">
        <x:f>J8161/3.051*100</x:f>
      </x:c>
      <x:c r="N8161" s="6">
        <x:f>M8161*L8161/100</x:f>
      </x:c>
      <x:c r="O8161" s="6">
        <x:f>H8161-N8161</x:f>
      </x:c>
    </x:row>
    <x:row r="8162" spans="1:25">
      <x:c r="A8162" s="0" t="s">
        <x:v>66</x:v>
      </x:c>
      <x:c r="B8162" s="0" t="n">
        <x:v>4016</x:v>
      </x:c>
      <x:c r="C8162" s="0" t="s">
        <x:v>21</x:v>
      </x:c>
      <x:c r="D8162" s="0" t="s">
        <x:v>22</x:v>
      </x:c>
      <x:c r="E8162" s="0" t="s">
        <x:v>23</x:v>
      </x:c>
      <x:c r="F8162" s="0" t="s">
        <x:v>20</x:v>
      </x:c>
      <x:c r="G8162" s="0" t="n">
        <x:v>140</x:v>
      </x:c>
      <x:c r="H8162" s="4" t="n">
        <x:v>43.384</x:v>
      </x:c>
      <x:c r="I8162" s="4" t="n">
        <x:v>140</x:v>
      </x:c>
      <x:c r="J8162" s="4" t="n">
        <x:v>0.31</x:v>
      </x:c>
      <x:c r="K8162" s="4">
        <x:f>I8162*J8162</x:f>
      </x:c>
      <x:c r="L8162" s="4" t="n">
        <x:v>306.581</x:v>
      </x:c>
      <x:c r="M8162" s="5">
        <x:f>J8162/3.051*100</x:f>
      </x:c>
      <x:c r="N8162" s="6">
        <x:f>M8162*L8162/100</x:f>
      </x:c>
      <x:c r="O8162" s="6">
        <x:f>H8162-N8162</x:f>
      </x:c>
    </x:row>
    <x:row r="8163" spans="1:25">
      <x:c r="A8163" s="0" t="s">
        <x:v>66</x:v>
      </x:c>
      <x:c r="B8163" s="0" t="n">
        <x:v>4016</x:v>
      </x:c>
      <x:c r="C8163" s="0" t="s">
        <x:v>21</x:v>
      </x:c>
      <x:c r="D8163" s="0" t="s">
        <x:v>22</x:v>
      </x:c>
      <x:c r="E8163" s="0" t="s">
        <x:v>23</x:v>
      </x:c>
      <x:c r="F8163" s="0" t="s">
        <x:v>20</x:v>
      </x:c>
      <x:c r="G8163" s="0" t="n">
        <x:v>140</x:v>
      </x:c>
      <x:c r="H8163" s="4" t="n">
        <x:v>47.74</x:v>
      </x:c>
      <x:c r="I8163" s="4" t="n">
        <x:v>140</x:v>
      </x:c>
      <x:c r="J8163" s="4" t="n">
        <x:v>0.341</x:v>
      </x:c>
      <x:c r="K8163" s="4">
        <x:f>I8163*J8163</x:f>
      </x:c>
      <x:c r="L8163" s="4" t="n">
        <x:v>306.581</x:v>
      </x:c>
      <x:c r="M8163" s="5">
        <x:f>J8163/3.051*100</x:f>
      </x:c>
      <x:c r="N8163" s="6">
        <x:f>M8163*L8163/100</x:f>
      </x:c>
      <x:c r="O8163" s="6">
        <x:f>H8163-N8163</x:f>
      </x:c>
    </x:row>
    <x:row r="8164" spans="1:25">
      <x:c r="A8164" s="0" t="s">
        <x:v>66</x:v>
      </x:c>
      <x:c r="B8164" s="0" t="n">
        <x:v>4016</x:v>
      </x:c>
      <x:c r="C8164" s="0" t="s">
        <x:v>21</x:v>
      </x:c>
      <x:c r="D8164" s="0" t="s">
        <x:v>28</x:v>
      </x:c>
      <x:c r="E8164" s="0" t="s">
        <x:v>19</x:v>
      </x:c>
      <x:c r="F8164" s="0" t="s">
        <x:v>26</x:v>
      </x:c>
      <x:c r="G8164" s="0" t="n">
        <x:v>140</x:v>
      </x:c>
      <x:c r="H8164" s="4" t="n">
        <x:v>36.411</x:v>
      </x:c>
      <x:c r="I8164" s="4" t="n">
        <x:v>140</x:v>
      </x:c>
      <x:c r="J8164" s="4" t="n">
        <x:v>0.26</x:v>
      </x:c>
      <x:c r="K8164" s="4">
        <x:f>I8164*J8164</x:f>
      </x:c>
      <x:c r="L8164" s="4" t="n">
        <x:v>306.581</x:v>
      </x:c>
      <x:c r="M8164" s="5">
        <x:f>J8164/3.051*100</x:f>
      </x:c>
      <x:c r="N8164" s="6">
        <x:f>M8164*L8164/100</x:f>
      </x:c>
      <x:c r="O8164" s="6">
        <x:f>H8164-N8164</x:f>
      </x:c>
    </x:row>
    <x:row r="8165" spans="1:25">
      <x:c r="A8165" s="0" t="s">
        <x:v>66</x:v>
      </x:c>
      <x:c r="B8165" s="0" t="n">
        <x:v>4016</x:v>
      </x:c>
      <x:c r="C8165" s="0" t="s">
        <x:v>21</x:v>
      </x:c>
      <x:c r="D8165" s="0" t="s">
        <x:v>28</x:v>
      </x:c>
      <x:c r="E8165" s="0" t="s">
        <x:v>23</x:v>
      </x:c>
      <x:c r="F8165" s="0" t="s">
        <x:v>26</x:v>
      </x:c>
      <x:c r="G8165" s="0" t="n">
        <x:v>140</x:v>
      </x:c>
      <x:c r="H8165" s="4" t="n">
        <x:v>212.799</x:v>
      </x:c>
      <x:c r="I8165" s="4" t="n">
        <x:v>140</x:v>
      </x:c>
      <x:c r="J8165" s="4" t="n">
        <x:v>1.52</x:v>
      </x:c>
      <x:c r="K8165" s="4">
        <x:f>I8165*J8165</x:f>
      </x:c>
      <x:c r="L8165" s="4" t="n">
        <x:v>306.581</x:v>
      </x:c>
      <x:c r="M8165" s="5">
        <x:f>J8165/3.051*100</x:f>
      </x:c>
      <x:c r="N8165" s="6">
        <x:f>M8165*L8165/100</x:f>
      </x:c>
      <x:c r="O8165" s="6">
        <x:f>H8165-N8165</x:f>
      </x:c>
    </x:row>
    <x:row r="8166" spans="1:25">
      <x:c r="A8166" s="0" t="s">
        <x:v>54</x:v>
      </x:c>
      <x:c r="B8166" s="0" t="n">
        <x:v>4017</x:v>
      </x:c>
      <x:c r="C8166" s="0" t="s">
        <x:v>21</x:v>
      </x:c>
      <x:c r="D8166" s="0" t="s">
        <x:v>33</x:v>
      </x:c>
      <x:c r="E8166" s="0" t="s">
        <x:v>34</x:v>
      </x:c>
      <x:c r="F8166" s="0" t="s">
        <x:v>20</x:v>
      </x:c>
      <x:c r="G8166" s="0" t="n">
        <x:v>173</x:v>
      </x:c>
      <x:c r="H8166" s="4" t="n">
        <x:v>46.018</x:v>
      </x:c>
      <x:c r="I8166" s="4" t="n">
        <x:v>173</x:v>
      </x:c>
      <x:c r="J8166" s="4" t="n">
        <x:v>0.266</x:v>
      </x:c>
      <x:c r="K8166" s="4">
        <x:f>I8166*J8166</x:f>
      </x:c>
      <x:c r="L8166" s="4" t="n">
        <x:v>245.999</x:v>
      </x:c>
      <x:c r="M8166" s="5">
        <x:f>J8166/1.766*100</x:f>
      </x:c>
      <x:c r="N8166" s="6">
        <x:f>M8166*L8166/100</x:f>
      </x:c>
      <x:c r="O8166" s="6">
        <x:f>H8166-N8166</x:f>
      </x:c>
    </x:row>
    <x:row r="8167" spans="1:25">
      <x:c r="A8167" s="0" t="s">
        <x:v>54</x:v>
      </x:c>
      <x:c r="B8167" s="0" t="n">
        <x:v>4017</x:v>
      </x:c>
      <x:c r="C8167" s="0" t="s">
        <x:v>21</x:v>
      </x:c>
      <x:c r="D8167" s="0" t="s">
        <x:v>22</x:v>
      </x:c>
      <x:c r="E8167" s="0" t="s">
        <x:v>35</x:v>
      </x:c>
      <x:c r="F8167" s="0" t="s">
        <x:v>20</x:v>
      </x:c>
      <x:c r="G8167" s="0" t="n">
        <x:v>173</x:v>
      </x:c>
      <x:c r="H8167" s="4" t="n">
        <x:v>50.4</x:v>
      </x:c>
      <x:c r="I8167" s="4" t="n">
        <x:v>173</x:v>
      </x:c>
      <x:c r="J8167" s="4" t="n">
        <x:v>0.291</x:v>
      </x:c>
      <x:c r="K8167" s="4">
        <x:f>I8167*J8167</x:f>
      </x:c>
      <x:c r="L8167" s="4" t="n">
        <x:v>245.999</x:v>
      </x:c>
      <x:c r="M8167" s="5">
        <x:f>J8167/1.766*100</x:f>
      </x:c>
      <x:c r="N8167" s="6">
        <x:f>M8167*L8167/100</x:f>
      </x:c>
      <x:c r="O8167" s="6">
        <x:f>H8167-N8167</x:f>
      </x:c>
    </x:row>
    <x:row r="8168" spans="1:25">
      <x:c r="A8168" s="0" t="s">
        <x:v>54</x:v>
      </x:c>
      <x:c r="B8168" s="0" t="n">
        <x:v>4017</x:v>
      </x:c>
      <x:c r="C8168" s="0" t="s">
        <x:v>21</x:v>
      </x:c>
      <x:c r="D8168" s="0" t="s">
        <x:v>22</x:v>
      </x:c>
      <x:c r="E8168" s="0" t="s">
        <x:v>35</x:v>
      </x:c>
      <x:c r="F8168" s="0" t="s">
        <x:v>20</x:v>
      </x:c>
      <x:c r="G8168" s="0" t="n">
        <x:v>173</x:v>
      </x:c>
      <x:c r="H8168" s="4" t="n">
        <x:v>50.4</x:v>
      </x:c>
      <x:c r="I8168" s="4" t="n">
        <x:v>173</x:v>
      </x:c>
      <x:c r="J8168" s="4" t="n">
        <x:v>0.291</x:v>
      </x:c>
      <x:c r="K8168" s="4">
        <x:f>I8168*J8168</x:f>
      </x:c>
      <x:c r="L8168" s="4" t="n">
        <x:v>245.999</x:v>
      </x:c>
      <x:c r="M8168" s="5">
        <x:f>J8168/1.766*100</x:f>
      </x:c>
      <x:c r="N8168" s="6">
        <x:f>M8168*L8168/100</x:f>
      </x:c>
      <x:c r="O8168" s="6">
        <x:f>H8168-N8168</x:f>
      </x:c>
    </x:row>
    <x:row r="8169" spans="1:25">
      <x:c r="A8169" s="0" t="s">
        <x:v>54</x:v>
      </x:c>
      <x:c r="B8169" s="0" t="n">
        <x:v>4017</x:v>
      </x:c>
      <x:c r="C8169" s="0" t="s">
        <x:v>21</x:v>
      </x:c>
      <x:c r="D8169" s="0" t="s">
        <x:v>33</x:v>
      </x:c>
      <x:c r="E8169" s="0" t="s">
        <x:v>34</x:v>
      </x:c>
      <x:c r="F8169" s="0" t="s">
        <x:v>26</x:v>
      </x:c>
      <x:c r="G8169" s="0" t="n">
        <x:v>173</x:v>
      </x:c>
      <x:c r="H8169" s="4" t="n">
        <x:v>13.495</x:v>
      </x:c>
      <x:c r="I8169" s="4" t="n">
        <x:v>173</x:v>
      </x:c>
      <x:c r="J8169" s="4" t="n">
        <x:v>0.078</x:v>
      </x:c>
      <x:c r="K8169" s="4">
        <x:f>I8169*J8169</x:f>
      </x:c>
      <x:c r="L8169" s="4" t="n">
        <x:v>245.999</x:v>
      </x:c>
      <x:c r="M8169" s="5">
        <x:f>J8169/1.766*100</x:f>
      </x:c>
      <x:c r="N8169" s="6">
        <x:f>M8169*L8169/100</x:f>
      </x:c>
      <x:c r="O8169" s="6">
        <x:f>H8169-N8169</x:f>
      </x:c>
    </x:row>
    <x:row r="8170" spans="1:25">
      <x:c r="A8170" s="0" t="s">
        <x:v>54</x:v>
      </x:c>
      <x:c r="B8170" s="0" t="n">
        <x:v>4017</x:v>
      </x:c>
      <x:c r="C8170" s="0" t="s">
        <x:v>21</x:v>
      </x:c>
      <x:c r="D8170" s="0" t="s">
        <x:v>36</x:v>
      </x:c>
      <x:c r="E8170" s="0" t="s">
        <x:v>37</x:v>
      </x:c>
      <x:c r="F8170" s="0" t="s">
        <x:v>26</x:v>
      </x:c>
      <x:c r="G8170" s="0" t="n">
        <x:v>173</x:v>
      </x:c>
      <x:c r="H8170" s="4" t="n">
        <x:v>72.661</x:v>
      </x:c>
      <x:c r="I8170" s="4" t="n">
        <x:v>173</x:v>
      </x:c>
      <x:c r="J8170" s="4" t="n">
        <x:v>0.42</x:v>
      </x:c>
      <x:c r="K8170" s="4">
        <x:f>I8170*J8170</x:f>
      </x:c>
      <x:c r="L8170" s="4" t="n">
        <x:v>245.999</x:v>
      </x:c>
      <x:c r="M8170" s="5">
        <x:f>J8170/1.766*100</x:f>
      </x:c>
      <x:c r="N8170" s="6">
        <x:f>M8170*L8170/100</x:f>
      </x:c>
      <x:c r="O8170" s="6">
        <x:f>H8170-N8170</x:f>
      </x:c>
    </x:row>
    <x:row r="8171" spans="1:25">
      <x:c r="A8171" s="0" t="s">
        <x:v>54</x:v>
      </x:c>
      <x:c r="B8171" s="0" t="n">
        <x:v>4017</x:v>
      </x:c>
      <x:c r="C8171" s="0" t="s">
        <x:v>21</x:v>
      </x:c>
      <x:c r="D8171" s="0" t="s">
        <x:v>36</x:v>
      </x:c>
      <x:c r="E8171" s="0" t="s">
        <x:v>38</x:v>
      </x:c>
      <x:c r="F8171" s="0" t="s">
        <x:v>26</x:v>
      </x:c>
      <x:c r="G8171" s="0" t="n">
        <x:v>173</x:v>
      </x:c>
      <x:c r="H8171" s="4" t="n">
        <x:v>72.66</x:v>
      </x:c>
      <x:c r="I8171" s="4" t="n">
        <x:v>173</x:v>
      </x:c>
      <x:c r="J8171" s="4" t="n">
        <x:v>0.42</x:v>
      </x:c>
      <x:c r="K8171" s="4">
        <x:f>I8171*J8171</x:f>
      </x:c>
      <x:c r="L8171" s="4" t="n">
        <x:v>245.999</x:v>
      </x:c>
      <x:c r="M8171" s="5">
        <x:f>J8171/1.766*100</x:f>
      </x:c>
      <x:c r="N8171" s="6">
        <x:f>M8171*L8171/100</x:f>
      </x:c>
      <x:c r="O8171" s="6">
        <x:f>H8171-N8171</x:f>
      </x:c>
    </x:row>
    <x:row r="8172" spans="1:25">
      <x:c r="A8172" s="0" t="s">
        <x:v>96</x:v>
      </x:c>
      <x:c r="B8172" s="0" t="n">
        <x:v>4018</x:v>
      </x:c>
      <x:c r="C8172" s="0" t="s">
        <x:v>21</x:v>
      </x:c>
      <x:c r="D8172" s="0" t="s">
        <x:v>22</x:v>
      </x:c>
      <x:c r="E8172" s="0" t="s">
        <x:v>23</x:v>
      </x:c>
      <x:c r="F8172" s="0" t="s">
        <x:v>20</x:v>
      </x:c>
      <x:c r="G8172" s="0" t="n">
        <x:v>140</x:v>
      </x:c>
      <x:c r="H8172" s="4" t="n">
        <x:v>39.897</x:v>
      </x:c>
      <x:c r="I8172" s="4" t="n">
        <x:v>140</x:v>
      </x:c>
      <x:c r="J8172" s="4" t="n">
        <x:v>0.285</x:v>
      </x:c>
      <x:c r="K8172" s="4">
        <x:f>I8172*J8172</x:f>
      </x:c>
      <x:c r="L8172" s="4" t="n">
        <x:v>329.705</x:v>
      </x:c>
      <x:c r="M8172" s="5">
        <x:f>J8172/3.28*100</x:f>
      </x:c>
      <x:c r="N8172" s="6">
        <x:f>M8172*L8172/100</x:f>
      </x:c>
      <x:c r="O8172" s="6">
        <x:f>H8172-N8172</x:f>
      </x:c>
    </x:row>
    <x:row r="8173" spans="1:25">
      <x:c r="A8173" s="0" t="s">
        <x:v>96</x:v>
      </x:c>
      <x:c r="B8173" s="0" t="n">
        <x:v>4018</x:v>
      </x:c>
      <x:c r="C8173" s="0" t="s">
        <x:v>21</x:v>
      </x:c>
      <x:c r="D8173" s="0" t="s">
        <x:v>22</x:v>
      </x:c>
      <x:c r="E8173" s="0" t="s">
        <x:v>23</x:v>
      </x:c>
      <x:c r="F8173" s="0" t="s">
        <x:v>20</x:v>
      </x:c>
      <x:c r="G8173" s="0" t="n">
        <x:v>140</x:v>
      </x:c>
      <x:c r="H8173" s="4" t="n">
        <x:v>39.897</x:v>
      </x:c>
      <x:c r="I8173" s="4" t="n">
        <x:v>140</x:v>
      </x:c>
      <x:c r="J8173" s="4" t="n">
        <x:v>0.285</x:v>
      </x:c>
      <x:c r="K8173" s="4">
        <x:f>I8173*J8173</x:f>
      </x:c>
      <x:c r="L8173" s="4" t="n">
        <x:v>329.705</x:v>
      </x:c>
      <x:c r="M8173" s="5">
        <x:f>J8173/3.28*100</x:f>
      </x:c>
      <x:c r="N8173" s="6">
        <x:f>M8173*L8173/100</x:f>
      </x:c>
      <x:c r="O8173" s="6">
        <x:f>H8173-N8173</x:f>
      </x:c>
    </x:row>
    <x:row r="8174" spans="1:25">
      <x:c r="A8174" s="0" t="s">
        <x:v>96</x:v>
      </x:c>
      <x:c r="B8174" s="0" t="n">
        <x:v>4018</x:v>
      </x:c>
      <x:c r="C8174" s="0" t="s">
        <x:v>21</x:v>
      </x:c>
      <x:c r="D8174" s="0" t="s">
        <x:v>22</x:v>
      </x:c>
      <x:c r="E8174" s="0" t="s">
        <x:v>23</x:v>
      </x:c>
      <x:c r="F8174" s="0" t="s">
        <x:v>20</x:v>
      </x:c>
      <x:c r="G8174" s="0" t="n">
        <x:v>140</x:v>
      </x:c>
      <x:c r="H8174" s="4" t="n">
        <x:v>43.384</x:v>
      </x:c>
      <x:c r="I8174" s="4" t="n">
        <x:v>140</x:v>
      </x:c>
      <x:c r="J8174" s="4" t="n">
        <x:v>0.31</x:v>
      </x:c>
      <x:c r="K8174" s="4">
        <x:f>I8174*J8174</x:f>
      </x:c>
      <x:c r="L8174" s="4" t="n">
        <x:v>329.705</x:v>
      </x:c>
      <x:c r="M8174" s="5">
        <x:f>J8174/3.28*100</x:f>
      </x:c>
      <x:c r="N8174" s="6">
        <x:f>M8174*L8174/100</x:f>
      </x:c>
      <x:c r="O8174" s="6">
        <x:f>H8174-N8174</x:f>
      </x:c>
    </x:row>
    <x:row r="8175" spans="1:25">
      <x:c r="A8175" s="0" t="s">
        <x:v>96</x:v>
      </x:c>
      <x:c r="B8175" s="0" t="n">
        <x:v>4018</x:v>
      </x:c>
      <x:c r="C8175" s="0" t="s">
        <x:v>21</x:v>
      </x:c>
      <x:c r="D8175" s="0" t="s">
        <x:v>22</x:v>
      </x:c>
      <x:c r="E8175" s="0" t="s">
        <x:v>23</x:v>
      </x:c>
      <x:c r="F8175" s="0" t="s">
        <x:v>20</x:v>
      </x:c>
      <x:c r="G8175" s="0" t="n">
        <x:v>140</x:v>
      </x:c>
      <x:c r="H8175" s="4" t="n">
        <x:v>43.384</x:v>
      </x:c>
      <x:c r="I8175" s="4" t="n">
        <x:v>140</x:v>
      </x:c>
      <x:c r="J8175" s="4" t="n">
        <x:v>0.31</x:v>
      </x:c>
      <x:c r="K8175" s="4">
        <x:f>I8175*J8175</x:f>
      </x:c>
      <x:c r="L8175" s="4" t="n">
        <x:v>329.705</x:v>
      </x:c>
      <x:c r="M8175" s="5">
        <x:f>J8175/3.28*100</x:f>
      </x:c>
      <x:c r="N8175" s="6">
        <x:f>M8175*L8175/100</x:f>
      </x:c>
      <x:c r="O8175" s="6">
        <x:f>H8175-N8175</x:f>
      </x:c>
    </x:row>
    <x:row r="8176" spans="1:25">
      <x:c r="A8176" s="0" t="s">
        <x:v>96</x:v>
      </x:c>
      <x:c r="B8176" s="0" t="n">
        <x:v>4018</x:v>
      </x:c>
      <x:c r="C8176" s="0" t="s">
        <x:v>21</x:v>
      </x:c>
      <x:c r="D8176" s="0" t="s">
        <x:v>22</x:v>
      </x:c>
      <x:c r="E8176" s="0" t="s">
        <x:v>23</x:v>
      </x:c>
      <x:c r="F8176" s="0" t="s">
        <x:v>20</x:v>
      </x:c>
      <x:c r="G8176" s="0" t="n">
        <x:v>140</x:v>
      </x:c>
      <x:c r="H8176" s="4" t="n">
        <x:v>43.384</x:v>
      </x:c>
      <x:c r="I8176" s="4" t="n">
        <x:v>140</x:v>
      </x:c>
      <x:c r="J8176" s="4" t="n">
        <x:v>0.31</x:v>
      </x:c>
      <x:c r="K8176" s="4">
        <x:f>I8176*J8176</x:f>
      </x:c>
      <x:c r="L8176" s="4" t="n">
        <x:v>329.705</x:v>
      </x:c>
      <x:c r="M8176" s="5">
        <x:f>J8176/3.28*100</x:f>
      </x:c>
      <x:c r="N8176" s="6">
        <x:f>M8176*L8176/100</x:f>
      </x:c>
      <x:c r="O8176" s="6">
        <x:f>H8176-N8176</x:f>
      </x:c>
    </x:row>
    <x:row r="8177" spans="1:25">
      <x:c r="A8177" s="0" t="s">
        <x:v>96</x:v>
      </x:c>
      <x:c r="B8177" s="0" t="n">
        <x:v>4018</x:v>
      </x:c>
      <x:c r="C8177" s="0" t="s">
        <x:v>21</x:v>
      </x:c>
      <x:c r="D8177" s="0" t="s">
        <x:v>28</x:v>
      </x:c>
      <x:c r="E8177" s="0" t="s">
        <x:v>19</x:v>
      </x:c>
      <x:c r="F8177" s="0" t="s">
        <x:v>26</x:v>
      </x:c>
      <x:c r="G8177" s="0" t="n">
        <x:v>140</x:v>
      </x:c>
      <x:c r="H8177" s="4" t="n">
        <x:v>37.408</x:v>
      </x:c>
      <x:c r="I8177" s="4" t="n">
        <x:v>140</x:v>
      </x:c>
      <x:c r="J8177" s="4" t="n">
        <x:v>0.26</x:v>
      </x:c>
      <x:c r="K8177" s="4">
        <x:f>I8177*J8177</x:f>
      </x:c>
      <x:c r="L8177" s="4" t="n">
        <x:v>329.705</x:v>
      </x:c>
      <x:c r="M8177" s="5">
        <x:f>J8177/3.28*100</x:f>
      </x:c>
      <x:c r="N8177" s="6">
        <x:f>M8177*L8177/100</x:f>
      </x:c>
      <x:c r="O8177" s="6">
        <x:f>H8177-N8177</x:f>
      </x:c>
    </x:row>
    <x:row r="8178" spans="1:25">
      <x:c r="A8178" s="0" t="s">
        <x:v>96</x:v>
      </x:c>
      <x:c r="B8178" s="0" t="n">
        <x:v>4018</x:v>
      </x:c>
      <x:c r="C8178" s="0" t="s">
        <x:v>21</x:v>
      </x:c>
      <x:c r="D8178" s="0" t="s">
        <x:v>28</x:v>
      </x:c>
      <x:c r="E8178" s="0" t="s">
        <x:v>23</x:v>
      </x:c>
      <x:c r="F8178" s="0" t="s">
        <x:v>26</x:v>
      </x:c>
      <x:c r="G8178" s="0" t="n">
        <x:v>140</x:v>
      </x:c>
      <x:c r="H8178" s="4" t="n">
        <x:v>207.902</x:v>
      </x:c>
      <x:c r="I8178" s="4" t="n">
        <x:v>140</x:v>
      </x:c>
      <x:c r="J8178" s="4" t="n">
        <x:v>1.52</x:v>
      </x:c>
      <x:c r="K8178" s="4">
        <x:f>I8178*J8178</x:f>
      </x:c>
      <x:c r="L8178" s="4" t="n">
        <x:v>329.705</x:v>
      </x:c>
      <x:c r="M8178" s="5">
        <x:f>J8178/3.28*100</x:f>
      </x:c>
      <x:c r="N8178" s="6">
        <x:f>M8178*L8178/100</x:f>
      </x:c>
      <x:c r="O8178" s="6">
        <x:f>H8178-N8178</x:f>
      </x:c>
    </x:row>
    <x:row r="8179" spans="1:25">
      <x:c r="A8179" s="0" t="s">
        <x:v>149</x:v>
      </x:c>
      <x:c r="B8179" s="0" t="n">
        <x:v>4021</x:v>
      </x:c>
      <x:c r="C8179" s="0" t="s">
        <x:v>21</x:v>
      </x:c>
      <x:c r="D8179" s="0" t="s">
        <x:v>42</x:v>
      </x:c>
      <x:c r="E8179" s="0" t="s">
        <x:v>44</x:v>
      </x:c>
      <x:c r="F8179" s="0" t="s">
        <x:v>20</x:v>
      </x:c>
      <x:c r="G8179" s="0" t="n">
        <x:v>100</x:v>
      </x:c>
      <x:c r="H8179" s="4" t="n">
        <x:v>30</x:v>
      </x:c>
      <x:c r="I8179" s="4" t="n">
        <x:v>100</x:v>
      </x:c>
      <x:c r="J8179" s="4" t="n">
        <x:v>0.3</x:v>
      </x:c>
      <x:c r="K8179" s="4">
        <x:f>I8179*J8179</x:f>
      </x:c>
      <x:c r="L8179" s="4" t="n">
        <x:v>334.471</x:v>
      </x:c>
      <x:c r="M8179" s="5">
        <x:f>J8179/3.83*100</x:f>
      </x:c>
      <x:c r="N8179" s="6">
        <x:f>M8179*L8179/100</x:f>
      </x:c>
      <x:c r="O8179" s="6">
        <x:f>H8179-N8179</x:f>
      </x:c>
    </x:row>
    <x:row r="8180" spans="1:25">
      <x:c r="A8180" s="0" t="s">
        <x:v>149</x:v>
      </x:c>
      <x:c r="B8180" s="0" t="n">
        <x:v>4021</x:v>
      </x:c>
      <x:c r="C8180" s="0" t="s">
        <x:v>21</x:v>
      </x:c>
      <x:c r="D8180" s="0" t="s">
        <x:v>42</x:v>
      </x:c>
      <x:c r="E8180" s="0" t="s">
        <x:v>43</x:v>
      </x:c>
      <x:c r="F8180" s="0" t="s">
        <x:v>20</x:v>
      </x:c>
      <x:c r="G8180" s="0" t="n">
        <x:v>100</x:v>
      </x:c>
      <x:c r="H8180" s="4" t="n">
        <x:v>30</x:v>
      </x:c>
      <x:c r="I8180" s="4" t="n">
        <x:v>100</x:v>
      </x:c>
      <x:c r="J8180" s="4" t="n">
        <x:v>0.3</x:v>
      </x:c>
      <x:c r="K8180" s="4">
        <x:f>I8180*J8180</x:f>
      </x:c>
      <x:c r="L8180" s="4" t="n">
        <x:v>334.471</x:v>
      </x:c>
      <x:c r="M8180" s="5">
        <x:f>J8180/3.83*100</x:f>
      </x:c>
      <x:c r="N8180" s="6">
        <x:f>M8180*L8180/100</x:f>
      </x:c>
      <x:c r="O8180" s="6">
        <x:f>H8180-N8180</x:f>
      </x:c>
    </x:row>
    <x:row r="8181" spans="1:25">
      <x:c r="A8181" s="0" t="s">
        <x:v>149</x:v>
      </x:c>
      <x:c r="B8181" s="0" t="n">
        <x:v>4021</x:v>
      </x:c>
      <x:c r="C8181" s="0" t="s">
        <x:v>21</x:v>
      </x:c>
      <x:c r="D8181" s="0" t="s">
        <x:v>33</x:v>
      </x:c>
      <x:c r="E8181" s="0" t="s">
        <x:v>45</x:v>
      </x:c>
      <x:c r="F8181" s="0" t="s">
        <x:v>26</x:v>
      </x:c>
      <x:c r="G8181" s="0" t="n">
        <x:v>100</x:v>
      </x:c>
      <x:c r="H8181" s="4" t="n">
        <x:v>148.002</x:v>
      </x:c>
      <x:c r="I8181" s="4" t="n">
        <x:v>100</x:v>
      </x:c>
      <x:c r="J8181" s="4" t="n">
        <x:v>1.48</x:v>
      </x:c>
      <x:c r="K8181" s="4">
        <x:f>I8181*J8181</x:f>
      </x:c>
      <x:c r="L8181" s="4" t="n">
        <x:v>334.471</x:v>
      </x:c>
      <x:c r="M8181" s="5">
        <x:f>J8181/3.83*100</x:f>
      </x:c>
      <x:c r="N8181" s="6">
        <x:f>M8181*L8181/100</x:f>
      </x:c>
      <x:c r="O8181" s="6">
        <x:f>H8181-N8181</x:f>
      </x:c>
    </x:row>
    <x:row r="8182" spans="1:25">
      <x:c r="A8182" s="0" t="s">
        <x:v>149</x:v>
      </x:c>
      <x:c r="B8182" s="0" t="n">
        <x:v>4021</x:v>
      </x:c>
      <x:c r="C8182" s="0" t="s">
        <x:v>21</x:v>
      </x:c>
      <x:c r="D8182" s="0" t="s">
        <x:v>150</x:v>
      </x:c>
      <x:c r="E8182" s="0" t="s">
        <x:v>46</x:v>
      </x:c>
      <x:c r="F8182" s="0" t="s">
        <x:v>26</x:v>
      </x:c>
      <x:c r="G8182" s="0" t="n">
        <x:v>100</x:v>
      </x:c>
      <x:c r="H8182" s="4" t="n">
        <x:v>175</x:v>
      </x:c>
      <x:c r="I8182" s="4" t="n">
        <x:v>100</x:v>
      </x:c>
      <x:c r="J8182" s="4" t="n">
        <x:v>1.75</x:v>
      </x:c>
      <x:c r="K8182" s="4">
        <x:f>I8182*J8182</x:f>
      </x:c>
      <x:c r="L8182" s="4" t="n">
        <x:v>334.471</x:v>
      </x:c>
      <x:c r="M8182" s="5">
        <x:f>J8182/3.83*100</x:f>
      </x:c>
      <x:c r="N8182" s="6">
        <x:f>M8182*L8182/100</x:f>
      </x:c>
      <x:c r="O8182" s="6">
        <x:f>H8182-N8182</x:f>
      </x:c>
    </x:row>
    <x:row r="8183" spans="1:25">
      <x:c r="A8183" s="0" t="s">
        <x:v>146</x:v>
      </x:c>
      <x:c r="B8183" s="0" t="n">
        <x:v>4028</x:v>
      </x:c>
      <x:c r="C8183" s="0" t="s">
        <x:v>21</x:v>
      </x:c>
      <x:c r="D8183" s="0" t="s">
        <x:v>22</x:v>
      </x:c>
      <x:c r="E8183" s="0" t="s">
        <x:v>23</x:v>
      </x:c>
      <x:c r="F8183" s="0" t="s">
        <x:v>20</x:v>
      </x:c>
      <x:c r="G8183" s="0" t="n">
        <x:v>200</x:v>
      </x:c>
      <x:c r="H8183" s="4" t="n">
        <x:v>23.87</x:v>
      </x:c>
      <x:c r="I8183" s="4" t="n">
        <x:v>200</x:v>
      </x:c>
      <x:c r="J8183" s="4" t="n">
        <x:v>0.119</x:v>
      </x:c>
      <x:c r="K8183" s="4">
        <x:f>I8183*J8183</x:f>
      </x:c>
      <x:c r="L8183" s="4" t="n">
        <x:v>503.209</x:v>
      </x:c>
      <x:c r="M8183" s="5">
        <x:f>J8183/3.467*100</x:f>
      </x:c>
      <x:c r="N8183" s="6">
        <x:f>M8183*L8183/100</x:f>
      </x:c>
      <x:c r="O8183" s="6">
        <x:f>H8183-N8183</x:f>
      </x:c>
    </x:row>
    <x:row r="8184" spans="1:25">
      <x:c r="A8184" s="0" t="s">
        <x:v>146</x:v>
      </x:c>
      <x:c r="B8184" s="0" t="n">
        <x:v>4028</x:v>
      </x:c>
      <x:c r="C8184" s="0" t="s">
        <x:v>21</x:v>
      </x:c>
      <x:c r="D8184" s="0" t="s">
        <x:v>22</x:v>
      </x:c>
      <x:c r="E8184" s="0" t="s">
        <x:v>23</x:v>
      </x:c>
      <x:c r="F8184" s="0" t="s">
        <x:v>20</x:v>
      </x:c>
      <x:c r="G8184" s="0" t="n">
        <x:v>200</x:v>
      </x:c>
      <x:c r="H8184" s="4" t="n">
        <x:v>44.33</x:v>
      </x:c>
      <x:c r="I8184" s="4" t="n">
        <x:v>200</x:v>
      </x:c>
      <x:c r="J8184" s="4" t="n">
        <x:v>0.222</x:v>
      </x:c>
      <x:c r="K8184" s="4">
        <x:f>I8184*J8184</x:f>
      </x:c>
      <x:c r="L8184" s="4" t="n">
        <x:v>503.209</x:v>
      </x:c>
      <x:c r="M8184" s="5">
        <x:f>J8184/3.467*100</x:f>
      </x:c>
      <x:c r="N8184" s="6">
        <x:f>M8184*L8184/100</x:f>
      </x:c>
      <x:c r="O8184" s="6">
        <x:f>H8184-N8184</x:f>
      </x:c>
    </x:row>
    <x:row r="8185" spans="1:25">
      <x:c r="A8185" s="0" t="s">
        <x:v>146</x:v>
      </x:c>
      <x:c r="B8185" s="0" t="n">
        <x:v>4028</x:v>
      </x:c>
      <x:c r="C8185" s="0" t="s">
        <x:v>21</x:v>
      </x:c>
      <x:c r="D8185" s="0" t="s">
        <x:v>22</x:v>
      </x:c>
      <x:c r="E8185" s="0" t="s">
        <x:v>23</x:v>
      </x:c>
      <x:c r="F8185" s="0" t="s">
        <x:v>20</x:v>
      </x:c>
      <x:c r="G8185" s="0" t="n">
        <x:v>200</x:v>
      </x:c>
      <x:c r="H8185" s="4" t="n">
        <x:v>43.384</x:v>
      </x:c>
      <x:c r="I8185" s="4" t="n">
        <x:v>200</x:v>
      </x:c>
      <x:c r="J8185" s="4" t="n">
        <x:v>0.217</x:v>
      </x:c>
      <x:c r="K8185" s="4">
        <x:f>I8185*J8185</x:f>
      </x:c>
      <x:c r="L8185" s="4" t="n">
        <x:v>503.209</x:v>
      </x:c>
      <x:c r="M8185" s="5">
        <x:f>J8185/3.467*100</x:f>
      </x:c>
      <x:c r="N8185" s="6">
        <x:f>M8185*L8185/100</x:f>
      </x:c>
      <x:c r="O8185" s="6">
        <x:f>H8185-N8185</x:f>
      </x:c>
    </x:row>
    <x:row r="8186" spans="1:25">
      <x:c r="A8186" s="0" t="s">
        <x:v>146</x:v>
      </x:c>
      <x:c r="B8186" s="0" t="n">
        <x:v>4028</x:v>
      </x:c>
      <x:c r="C8186" s="0" t="s">
        <x:v>21</x:v>
      </x:c>
      <x:c r="D8186" s="0" t="s">
        <x:v>22</x:v>
      </x:c>
      <x:c r="E8186" s="0" t="s">
        <x:v>23</x:v>
      </x:c>
      <x:c r="F8186" s="0" t="s">
        <x:v>20</x:v>
      </x:c>
      <x:c r="G8186" s="0" t="n">
        <x:v>200</x:v>
      </x:c>
      <x:c r="H8186" s="4" t="n">
        <x:v>47.74</x:v>
      </x:c>
      <x:c r="I8186" s="4" t="n">
        <x:v>200</x:v>
      </x:c>
      <x:c r="J8186" s="4" t="n">
        <x:v>0.239</x:v>
      </x:c>
      <x:c r="K8186" s="4">
        <x:f>I8186*J8186</x:f>
      </x:c>
      <x:c r="L8186" s="4" t="n">
        <x:v>503.209</x:v>
      </x:c>
      <x:c r="M8186" s="5">
        <x:f>J8186/3.467*100</x:f>
      </x:c>
      <x:c r="N8186" s="6">
        <x:f>M8186*L8186/100</x:f>
      </x:c>
      <x:c r="O8186" s="6">
        <x:f>H8186-N8186</x:f>
      </x:c>
    </x:row>
    <x:row r="8187" spans="1:25">
      <x:c r="A8187" s="0" t="s">
        <x:v>146</x:v>
      </x:c>
      <x:c r="B8187" s="0" t="n">
        <x:v>4028</x:v>
      </x:c>
      <x:c r="C8187" s="0" t="s">
        <x:v>21</x:v>
      </x:c>
      <x:c r="D8187" s="0" t="s">
        <x:v>22</x:v>
      </x:c>
      <x:c r="E8187" s="0" t="s">
        <x:v>23</x:v>
      </x:c>
      <x:c r="F8187" s="0" t="s">
        <x:v>20</x:v>
      </x:c>
      <x:c r="G8187" s="0" t="n">
        <x:v>200</x:v>
      </x:c>
      <x:c r="H8187" s="4" t="n">
        <x:v>47.74</x:v>
      </x:c>
      <x:c r="I8187" s="4" t="n">
        <x:v>200</x:v>
      </x:c>
      <x:c r="J8187" s="4" t="n">
        <x:v>0.239</x:v>
      </x:c>
      <x:c r="K8187" s="4">
        <x:f>I8187*J8187</x:f>
      </x:c>
      <x:c r="L8187" s="4" t="n">
        <x:v>503.209</x:v>
      </x:c>
      <x:c r="M8187" s="5">
        <x:f>J8187/3.467*100</x:f>
      </x:c>
      <x:c r="N8187" s="6">
        <x:f>M8187*L8187/100</x:f>
      </x:c>
      <x:c r="O8187" s="6">
        <x:f>H8187-N8187</x:f>
      </x:c>
    </x:row>
    <x:row r="8188" spans="1:25">
      <x:c r="A8188" s="0" t="s">
        <x:v>146</x:v>
      </x:c>
      <x:c r="B8188" s="0" t="n">
        <x:v>4028</x:v>
      </x:c>
      <x:c r="C8188" s="0" t="s">
        <x:v>21</x:v>
      </x:c>
      <x:c r="D8188" s="0" t="s">
        <x:v>22</x:v>
      </x:c>
      <x:c r="E8188" s="0" t="s">
        <x:v>23</x:v>
      </x:c>
      <x:c r="F8188" s="0" t="s">
        <x:v>20</x:v>
      </x:c>
      <x:c r="G8188" s="0" t="n">
        <x:v>200</x:v>
      </x:c>
      <x:c r="H8188" s="4" t="n">
        <x:v>43.384</x:v>
      </x:c>
      <x:c r="I8188" s="4" t="n">
        <x:v>200</x:v>
      </x:c>
      <x:c r="J8188" s="4" t="n">
        <x:v>0.217</x:v>
      </x:c>
      <x:c r="K8188" s="4">
        <x:f>I8188*J8188</x:f>
      </x:c>
      <x:c r="L8188" s="4" t="n">
        <x:v>503.209</x:v>
      </x:c>
      <x:c r="M8188" s="5">
        <x:f>J8188/3.467*100</x:f>
      </x:c>
      <x:c r="N8188" s="6">
        <x:f>M8188*L8188/100</x:f>
      </x:c>
      <x:c r="O8188" s="6">
        <x:f>H8188-N8188</x:f>
      </x:c>
    </x:row>
    <x:row r="8189" spans="1:25">
      <x:c r="A8189" s="0" t="s">
        <x:v>146</x:v>
      </x:c>
      <x:c r="B8189" s="0" t="n">
        <x:v>4028</x:v>
      </x:c>
      <x:c r="C8189" s="0" t="s">
        <x:v>21</x:v>
      </x:c>
      <x:c r="D8189" s="0" t="s">
        <x:v>22</x:v>
      </x:c>
      <x:c r="E8189" s="0" t="s">
        <x:v>23</x:v>
      </x:c>
      <x:c r="F8189" s="0" t="s">
        <x:v>20</x:v>
      </x:c>
      <x:c r="G8189" s="0" t="n">
        <x:v>200</x:v>
      </x:c>
      <x:c r="H8189" s="4" t="n">
        <x:v>43.384</x:v>
      </x:c>
      <x:c r="I8189" s="4" t="n">
        <x:v>200</x:v>
      </x:c>
      <x:c r="J8189" s="4" t="n">
        <x:v>0.217</x:v>
      </x:c>
      <x:c r="K8189" s="4">
        <x:f>I8189*J8189</x:f>
      </x:c>
      <x:c r="L8189" s="4" t="n">
        <x:v>503.209</x:v>
      </x:c>
      <x:c r="M8189" s="5">
        <x:f>J8189/3.467*100</x:f>
      </x:c>
      <x:c r="N8189" s="6">
        <x:f>M8189*L8189/100</x:f>
      </x:c>
      <x:c r="O8189" s="6">
        <x:f>H8189-N8189</x:f>
      </x:c>
    </x:row>
    <x:row r="8190" spans="1:25">
      <x:c r="A8190" s="0" t="s">
        <x:v>146</x:v>
      </x:c>
      <x:c r="B8190" s="0" t="n">
        <x:v>4028</x:v>
      </x:c>
      <x:c r="C8190" s="0" t="s">
        <x:v>21</x:v>
      </x:c>
      <x:c r="D8190" s="0" t="s">
        <x:v>22</x:v>
      </x:c>
      <x:c r="E8190" s="0" t="s">
        <x:v>23</x:v>
      </x:c>
      <x:c r="F8190" s="0" t="s">
        <x:v>20</x:v>
      </x:c>
      <x:c r="G8190" s="0" t="n">
        <x:v>200</x:v>
      </x:c>
      <x:c r="H8190" s="4" t="n">
        <x:v>43.384</x:v>
      </x:c>
      <x:c r="I8190" s="4" t="n">
        <x:v>200</x:v>
      </x:c>
      <x:c r="J8190" s="4" t="n">
        <x:v>0.217</x:v>
      </x:c>
      <x:c r="K8190" s="4">
        <x:f>I8190*J8190</x:f>
      </x:c>
      <x:c r="L8190" s="4" t="n">
        <x:v>503.209</x:v>
      </x:c>
      <x:c r="M8190" s="5">
        <x:f>J8190/3.467*100</x:f>
      </x:c>
      <x:c r="N8190" s="6">
        <x:f>M8190*L8190/100</x:f>
      </x:c>
      <x:c r="O8190" s="6">
        <x:f>H8190-N8190</x:f>
      </x:c>
    </x:row>
    <x:row r="8191" spans="1:25">
      <x:c r="A8191" s="0" t="s">
        <x:v>146</x:v>
      </x:c>
      <x:c r="B8191" s="0" t="n">
        <x:v>4028</x:v>
      </x:c>
      <x:c r="C8191" s="0" t="s">
        <x:v>21</x:v>
      </x:c>
      <x:c r="D8191" s="0" t="s">
        <x:v>28</x:v>
      </x:c>
      <x:c r="E8191" s="0" t="s">
        <x:v>19</x:v>
      </x:c>
      <x:c r="F8191" s="0" t="s">
        <x:v>26</x:v>
      </x:c>
      <x:c r="G8191" s="0" t="n">
        <x:v>200</x:v>
      </x:c>
      <x:c r="H8191" s="4" t="n">
        <x:v>52.004</x:v>
      </x:c>
      <x:c r="I8191" s="4" t="n">
        <x:v>200</x:v>
      </x:c>
      <x:c r="J8191" s="4" t="n">
        <x:v>0.26</x:v>
      </x:c>
      <x:c r="K8191" s="4">
        <x:f>I8191*J8191</x:f>
      </x:c>
      <x:c r="L8191" s="4" t="n">
        <x:v>503.209</x:v>
      </x:c>
      <x:c r="M8191" s="5">
        <x:f>J8191/3.467*100</x:f>
      </x:c>
      <x:c r="N8191" s="6">
        <x:f>M8191*L8191/100</x:f>
      </x:c>
      <x:c r="O8191" s="6">
        <x:f>H8191-N8191</x:f>
      </x:c>
    </x:row>
    <x:row r="8192" spans="1:25">
      <x:c r="A8192" s="0" t="s">
        <x:v>146</x:v>
      </x:c>
      <x:c r="B8192" s="0" t="n">
        <x:v>4028</x:v>
      </x:c>
      <x:c r="C8192" s="0" t="s">
        <x:v>21</x:v>
      </x:c>
      <x:c r="D8192" s="0" t="s">
        <x:v>28</x:v>
      </x:c>
      <x:c r="E8192" s="0" t="s">
        <x:v>23</x:v>
      </x:c>
      <x:c r="F8192" s="0" t="s">
        <x:v>26</x:v>
      </x:c>
      <x:c r="G8192" s="0" t="n">
        <x:v>200</x:v>
      </x:c>
      <x:c r="H8192" s="4" t="n">
        <x:v>303.999</x:v>
      </x:c>
      <x:c r="I8192" s="4" t="n">
        <x:v>200</x:v>
      </x:c>
      <x:c r="J8192" s="4" t="n">
        <x:v>1.52</x:v>
      </x:c>
      <x:c r="K8192" s="4">
        <x:f>I8192*J8192</x:f>
      </x:c>
      <x:c r="L8192" s="4" t="n">
        <x:v>503.209</x:v>
      </x:c>
      <x:c r="M8192" s="5">
        <x:f>J8192/3.467*100</x:f>
      </x:c>
      <x:c r="N8192" s="6">
        <x:f>M8192*L8192/100</x:f>
      </x:c>
      <x:c r="O8192" s="6">
        <x:f>H8192-N8192</x:f>
      </x:c>
    </x:row>
    <x:row r="8193" spans="1:25">
      <x:c r="A8193" s="0" t="s">
        <x:v>165</x:v>
      </x:c>
      <x:c r="B8193" s="0" t="n">
        <x:v>4029</x:v>
      </x:c>
      <x:c r="C8193" s="0" t="s">
        <x:v>21</x:v>
      </x:c>
      <x:c r="D8193" s="0" t="s">
        <x:v>42</x:v>
      </x:c>
      <x:c r="E8193" s="0" t="s">
        <x:v>44</x:v>
      </x:c>
      <x:c r="F8193" s="0" t="s">
        <x:v>20</x:v>
      </x:c>
      <x:c r="G8193" s="0" t="n">
        <x:v>57</x:v>
      </x:c>
      <x:c r="H8193" s="4" t="n">
        <x:v>30</x:v>
      </x:c>
      <x:c r="I8193" s="4" t="n">
        <x:v>57</x:v>
      </x:c>
      <x:c r="J8193" s="4" t="n">
        <x:v>0.526</x:v>
      </x:c>
      <x:c r="K8193" s="4">
        <x:f>I8193*J8193</x:f>
      </x:c>
      <x:c r="L8193" s="4" t="n">
        <x:v>197.603</x:v>
      </x:c>
      <x:c r="M8193" s="5">
        <x:f>J8193/4.282*100</x:f>
      </x:c>
      <x:c r="N8193" s="6">
        <x:f>M8193*L8193/100</x:f>
      </x:c>
      <x:c r="O8193" s="6">
        <x:f>H8193-N8193</x:f>
      </x:c>
    </x:row>
    <x:row r="8194" spans="1:25">
      <x:c r="A8194" s="0" t="s">
        <x:v>165</x:v>
      </x:c>
      <x:c r="B8194" s="0" t="n">
        <x:v>4029</x:v>
      </x:c>
      <x:c r="C8194" s="0" t="s">
        <x:v>21</x:v>
      </x:c>
      <x:c r="D8194" s="0" t="s">
        <x:v>42</x:v>
      </x:c>
      <x:c r="E8194" s="0" t="s">
        <x:v>43</x:v>
      </x:c>
      <x:c r="F8194" s="0" t="s">
        <x:v>20</x:v>
      </x:c>
      <x:c r="G8194" s="0" t="n">
        <x:v>57</x:v>
      </x:c>
      <x:c r="H8194" s="4" t="n">
        <x:v>30</x:v>
      </x:c>
      <x:c r="I8194" s="4" t="n">
        <x:v>57</x:v>
      </x:c>
      <x:c r="J8194" s="4" t="n">
        <x:v>0.526</x:v>
      </x:c>
      <x:c r="K8194" s="4">
        <x:f>I8194*J8194</x:f>
      </x:c>
      <x:c r="L8194" s="4" t="n">
        <x:v>197.603</x:v>
      </x:c>
      <x:c r="M8194" s="5">
        <x:f>J8194/4.282*100</x:f>
      </x:c>
      <x:c r="N8194" s="6">
        <x:f>M8194*L8194/100</x:f>
      </x:c>
      <x:c r="O8194" s="6">
        <x:f>H8194-N8194</x:f>
      </x:c>
    </x:row>
    <x:row r="8195" spans="1:25">
      <x:c r="A8195" s="0" t="s">
        <x:v>165</x:v>
      </x:c>
      <x:c r="B8195" s="0" t="n">
        <x:v>4029</x:v>
      </x:c>
      <x:c r="C8195" s="0" t="s">
        <x:v>21</x:v>
      </x:c>
      <x:c r="D8195" s="0" t="s">
        <x:v>33</x:v>
      </x:c>
      <x:c r="E8195" s="0" t="s">
        <x:v>45</x:v>
      </x:c>
      <x:c r="F8195" s="0" t="s">
        <x:v>26</x:v>
      </x:c>
      <x:c r="G8195" s="0" t="n">
        <x:v>57</x:v>
      </x:c>
      <x:c r="H8195" s="4" t="n">
        <x:v>148</x:v>
      </x:c>
      <x:c r="I8195" s="4" t="n">
        <x:v>57</x:v>
      </x:c>
      <x:c r="J8195" s="4" t="n">
        <x:v>1.48</x:v>
      </x:c>
      <x:c r="K8195" s="4">
        <x:f>I8195*J8195</x:f>
      </x:c>
      <x:c r="L8195" s="4" t="n">
        <x:v>197.603</x:v>
      </x:c>
      <x:c r="M8195" s="5">
        <x:f>J8195/4.282*100</x:f>
      </x:c>
      <x:c r="N8195" s="6">
        <x:f>M8195*L8195/100</x:f>
      </x:c>
      <x:c r="O8195" s="6">
        <x:f>H8195-N8195</x:f>
      </x:c>
    </x:row>
    <x:row r="8196" spans="1:25">
      <x:c r="A8196" s="0" t="s">
        <x:v>165</x:v>
      </x:c>
      <x:c r="B8196" s="0" t="n">
        <x:v>4029</x:v>
      </x:c>
      <x:c r="C8196" s="0" t="s">
        <x:v>21</x:v>
      </x:c>
      <x:c r="D8196" s="0" t="s">
        <x:v>150</x:v>
      </x:c>
      <x:c r="E8196" s="0" t="s">
        <x:v>46</x:v>
      </x:c>
      <x:c r="F8196" s="0" t="s">
        <x:v>26</x:v>
      </x:c>
      <x:c r="G8196" s="0" t="n">
        <x:v>57</x:v>
      </x:c>
      <x:c r="H8196" s="4" t="n">
        <x:v>159.004</x:v>
      </x:c>
      <x:c r="I8196" s="4" t="n">
        <x:v>57</x:v>
      </x:c>
      <x:c r="J8196" s="4" t="n">
        <x:v>1.75</x:v>
      </x:c>
      <x:c r="K8196" s="4">
        <x:f>I8196*J8196</x:f>
      </x:c>
      <x:c r="L8196" s="4" t="n">
        <x:v>197.603</x:v>
      </x:c>
      <x:c r="M8196" s="5">
        <x:f>J8196/4.282*100</x:f>
      </x:c>
      <x:c r="N8196" s="6">
        <x:f>M8196*L8196/100</x:f>
      </x:c>
      <x:c r="O8196" s="6">
        <x:f>H8196-N8196</x:f>
      </x:c>
    </x:row>
    <x:row r="8197" spans="1:25">
      <x:c r="A8197" s="0" t="s">
        <x:v>114</x:v>
      </x:c>
      <x:c r="B8197" s="0" t="n">
        <x:v>4030</x:v>
      </x:c>
      <x:c r="C8197" s="0" t="s">
        <x:v>21</x:v>
      </x:c>
      <x:c r="D8197" s="0" t="s">
        <x:v>42</x:v>
      </x:c>
      <x:c r="E8197" s="0" t="s">
        <x:v>43</x:v>
      </x:c>
      <x:c r="F8197" s="0" t="s">
        <x:v>20</x:v>
      </x:c>
      <x:c r="G8197" s="0" t="n">
        <x:v>100</x:v>
      </x:c>
      <x:c r="H8197" s="4" t="n">
        <x:v>30</x:v>
      </x:c>
      <x:c r="I8197" s="4" t="n">
        <x:v>100</x:v>
      </x:c>
      <x:c r="J8197" s="4" t="n">
        <x:v>0.3</x:v>
      </x:c>
      <x:c r="K8197" s="4">
        <x:f>I8197*J8197</x:f>
      </x:c>
      <x:c r="L8197" s="4" t="n">
        <x:v>344.498</x:v>
      </x:c>
      <x:c r="M8197" s="5">
        <x:f>J8197/3.83*100</x:f>
      </x:c>
      <x:c r="N8197" s="6">
        <x:f>M8197*L8197/100</x:f>
      </x:c>
      <x:c r="O8197" s="6">
        <x:f>H8197-N8197</x:f>
      </x:c>
    </x:row>
    <x:row r="8198" spans="1:25">
      <x:c r="A8198" s="0" t="s">
        <x:v>114</x:v>
      </x:c>
      <x:c r="B8198" s="0" t="n">
        <x:v>4030</x:v>
      </x:c>
      <x:c r="C8198" s="0" t="s">
        <x:v>21</x:v>
      </x:c>
      <x:c r="D8198" s="0" t="s">
        <x:v>42</x:v>
      </x:c>
      <x:c r="E8198" s="0" t="s">
        <x:v>44</x:v>
      </x:c>
      <x:c r="F8198" s="0" t="s">
        <x:v>20</x:v>
      </x:c>
      <x:c r="G8198" s="0" t="n">
        <x:v>100</x:v>
      </x:c>
      <x:c r="H8198" s="4" t="n">
        <x:v>30</x:v>
      </x:c>
      <x:c r="I8198" s="4" t="n">
        <x:v>100</x:v>
      </x:c>
      <x:c r="J8198" s="4" t="n">
        <x:v>0.3</x:v>
      </x:c>
      <x:c r="K8198" s="4">
        <x:f>I8198*J8198</x:f>
      </x:c>
      <x:c r="L8198" s="4" t="n">
        <x:v>344.498</x:v>
      </x:c>
      <x:c r="M8198" s="5">
        <x:f>J8198/3.83*100</x:f>
      </x:c>
      <x:c r="N8198" s="6">
        <x:f>M8198*L8198/100</x:f>
      </x:c>
      <x:c r="O8198" s="6">
        <x:f>H8198-N8198</x:f>
      </x:c>
    </x:row>
    <x:row r="8199" spans="1:25">
      <x:c r="A8199" s="0" t="s">
        <x:v>114</x:v>
      </x:c>
      <x:c r="B8199" s="0" t="n">
        <x:v>4030</x:v>
      </x:c>
      <x:c r="C8199" s="0" t="s">
        <x:v>21</x:v>
      </x:c>
      <x:c r="D8199" s="0" t="s">
        <x:v>33</x:v>
      </x:c>
      <x:c r="E8199" s="0" t="s">
        <x:v>45</x:v>
      </x:c>
      <x:c r="F8199" s="0" t="s">
        <x:v>26</x:v>
      </x:c>
      <x:c r="G8199" s="0" t="n">
        <x:v>100</x:v>
      </x:c>
      <x:c r="H8199" s="4" t="n">
        <x:v>148</x:v>
      </x:c>
      <x:c r="I8199" s="4" t="n">
        <x:v>100</x:v>
      </x:c>
      <x:c r="J8199" s="4" t="n">
        <x:v>1.48</x:v>
      </x:c>
      <x:c r="K8199" s="4">
        <x:f>I8199*J8199</x:f>
      </x:c>
      <x:c r="L8199" s="4" t="n">
        <x:v>344.498</x:v>
      </x:c>
      <x:c r="M8199" s="5">
        <x:f>J8199/3.83*100</x:f>
      </x:c>
      <x:c r="N8199" s="6">
        <x:f>M8199*L8199/100</x:f>
      </x:c>
      <x:c r="O8199" s="6">
        <x:f>H8199-N8199</x:f>
      </x:c>
    </x:row>
    <x:row r="8200" spans="1:25">
      <x:c r="A8200" s="0" t="s">
        <x:v>114</x:v>
      </x:c>
      <x:c r="B8200" s="0" t="n">
        <x:v>4030</x:v>
      </x:c>
      <x:c r="C8200" s="0" t="s">
        <x:v>21</x:v>
      </x:c>
      <x:c r="D8200" s="0" t="s">
        <x:v>150</x:v>
      </x:c>
      <x:c r="E8200" s="0" t="s">
        <x:v>46</x:v>
      </x:c>
      <x:c r="F8200" s="0" t="s">
        <x:v>26</x:v>
      </x:c>
      <x:c r="G8200" s="0" t="n">
        <x:v>100</x:v>
      </x:c>
      <x:c r="H8200" s="4" t="n">
        <x:v>175</x:v>
      </x:c>
      <x:c r="I8200" s="4" t="n">
        <x:v>100</x:v>
      </x:c>
      <x:c r="J8200" s="4" t="n">
        <x:v>1.75</x:v>
      </x:c>
      <x:c r="K8200" s="4">
        <x:f>I8200*J8200</x:f>
      </x:c>
      <x:c r="L8200" s="4" t="n">
        <x:v>344.498</x:v>
      </x:c>
      <x:c r="M8200" s="5">
        <x:f>J8200/3.83*100</x:f>
      </x:c>
      <x:c r="N8200" s="6">
        <x:f>M8200*L8200/100</x:f>
      </x:c>
      <x:c r="O8200" s="6">
        <x:f>H8200-N8200</x:f>
      </x:c>
    </x:row>
    <x:row r="8201" spans="1:25">
      <x:c r="A8201" s="0" t="s">
        <x:v>51</x:v>
      </x:c>
      <x:c r="B8201" s="0" t="n">
        <x:v>4031</x:v>
      </x:c>
      <x:c r="C8201" s="0" t="s">
        <x:v>21</x:v>
      </x:c>
      <x:c r="D8201" s="0" t="s">
        <x:v>22</x:v>
      </x:c>
      <x:c r="E8201" s="0" t="s">
        <x:v>23</x:v>
      </x:c>
      <x:c r="F8201" s="0" t="s">
        <x:v>20</x:v>
      </x:c>
      <x:c r="G8201" s="0" t="n">
        <x:v>140</x:v>
      </x:c>
      <x:c r="H8201" s="4" t="n">
        <x:v>47.74</x:v>
      </x:c>
      <x:c r="I8201" s="4" t="n">
        <x:v>140</x:v>
      </x:c>
      <x:c r="J8201" s="4" t="n">
        <x:v>0.341</x:v>
      </x:c>
      <x:c r="K8201" s="4">
        <x:f>I8201*J8201</x:f>
      </x:c>
      <x:c r="L8201" s="4" t="n">
        <x:v>302.809</x:v>
      </x:c>
      <x:c r="M8201" s="5">
        <x:f>J8201/3.361*100</x:f>
      </x:c>
      <x:c r="N8201" s="6">
        <x:f>M8201*L8201/100</x:f>
      </x:c>
      <x:c r="O8201" s="6">
        <x:f>H8201-N8201</x:f>
      </x:c>
    </x:row>
    <x:row r="8202" spans="1:25">
      <x:c r="A8202" s="0" t="s">
        <x:v>51</x:v>
      </x:c>
      <x:c r="B8202" s="0" t="n">
        <x:v>4031</x:v>
      </x:c>
      <x:c r="C8202" s="0" t="s">
        <x:v>21</x:v>
      </x:c>
      <x:c r="D8202" s="0" t="s">
        <x:v>22</x:v>
      </x:c>
      <x:c r="E8202" s="0" t="s">
        <x:v>23</x:v>
      </x:c>
      <x:c r="F8202" s="0" t="s">
        <x:v>20</x:v>
      </x:c>
      <x:c r="G8202" s="0" t="n">
        <x:v>140</x:v>
      </x:c>
      <x:c r="H8202" s="4" t="n">
        <x:v>43.384</x:v>
      </x:c>
      <x:c r="I8202" s="4" t="n">
        <x:v>140</x:v>
      </x:c>
      <x:c r="J8202" s="4" t="n">
        <x:v>0.31</x:v>
      </x:c>
      <x:c r="K8202" s="4">
        <x:f>I8202*J8202</x:f>
      </x:c>
      <x:c r="L8202" s="4" t="n">
        <x:v>302.809</x:v>
      </x:c>
      <x:c r="M8202" s="5">
        <x:f>J8202/3.361*100</x:f>
      </x:c>
      <x:c r="N8202" s="6">
        <x:f>M8202*L8202/100</x:f>
      </x:c>
      <x:c r="O8202" s="6">
        <x:f>H8202-N8202</x:f>
      </x:c>
    </x:row>
    <x:row r="8203" spans="1:25">
      <x:c r="A8203" s="0" t="s">
        <x:v>51</x:v>
      </x:c>
      <x:c r="B8203" s="0" t="n">
        <x:v>4031</x:v>
      </x:c>
      <x:c r="C8203" s="0" t="s">
        <x:v>21</x:v>
      </x:c>
      <x:c r="D8203" s="0" t="s">
        <x:v>22</x:v>
      </x:c>
      <x:c r="E8203" s="0" t="s">
        <x:v>23</x:v>
      </x:c>
      <x:c r="F8203" s="0" t="s">
        <x:v>20</x:v>
      </x:c>
      <x:c r="G8203" s="0" t="n">
        <x:v>140</x:v>
      </x:c>
      <x:c r="H8203" s="4" t="n">
        <x:v>43.384</x:v>
      </x:c>
      <x:c r="I8203" s="4" t="n">
        <x:v>140</x:v>
      </x:c>
      <x:c r="J8203" s="4" t="n">
        <x:v>0.31</x:v>
      </x:c>
      <x:c r="K8203" s="4">
        <x:f>I8203*J8203</x:f>
      </x:c>
      <x:c r="L8203" s="4" t="n">
        <x:v>302.809</x:v>
      </x:c>
      <x:c r="M8203" s="5">
        <x:f>J8203/3.361*100</x:f>
      </x:c>
      <x:c r="N8203" s="6">
        <x:f>M8203*L8203/100</x:f>
      </x:c>
      <x:c r="O8203" s="6">
        <x:f>H8203-N8203</x:f>
      </x:c>
    </x:row>
    <x:row r="8204" spans="1:25">
      <x:c r="A8204" s="0" t="s">
        <x:v>51</x:v>
      </x:c>
      <x:c r="B8204" s="0" t="n">
        <x:v>4031</x:v>
      </x:c>
      <x:c r="C8204" s="0" t="s">
        <x:v>21</x:v>
      </x:c>
      <x:c r="D8204" s="0" t="s">
        <x:v>22</x:v>
      </x:c>
      <x:c r="E8204" s="0" t="s">
        <x:v>23</x:v>
      </x:c>
      <x:c r="F8204" s="0" t="s">
        <x:v>20</x:v>
      </x:c>
      <x:c r="G8204" s="0" t="n">
        <x:v>140</x:v>
      </x:c>
      <x:c r="H8204" s="4" t="n">
        <x:v>43.384</x:v>
      </x:c>
      <x:c r="I8204" s="4" t="n">
        <x:v>140</x:v>
      </x:c>
      <x:c r="J8204" s="4" t="n">
        <x:v>0.31</x:v>
      </x:c>
      <x:c r="K8204" s="4">
        <x:f>I8204*J8204</x:f>
      </x:c>
      <x:c r="L8204" s="4" t="n">
        <x:v>302.809</x:v>
      </x:c>
      <x:c r="M8204" s="5">
        <x:f>J8204/3.361*100</x:f>
      </x:c>
      <x:c r="N8204" s="6">
        <x:f>M8204*L8204/100</x:f>
      </x:c>
      <x:c r="O8204" s="6">
        <x:f>H8204-N8204</x:f>
      </x:c>
    </x:row>
    <x:row r="8205" spans="1:25">
      <x:c r="A8205" s="0" t="s">
        <x:v>51</x:v>
      </x:c>
      <x:c r="B8205" s="0" t="n">
        <x:v>4031</x:v>
      </x:c>
      <x:c r="C8205" s="0" t="s">
        <x:v>21</x:v>
      </x:c>
      <x:c r="D8205" s="0" t="s">
        <x:v>22</x:v>
      </x:c>
      <x:c r="E8205" s="0" t="s">
        <x:v>23</x:v>
      </x:c>
      <x:c r="F8205" s="0" t="s">
        <x:v>20</x:v>
      </x:c>
      <x:c r="G8205" s="0" t="n">
        <x:v>140</x:v>
      </x:c>
      <x:c r="H8205" s="4" t="n">
        <x:v>43.384</x:v>
      </x:c>
      <x:c r="I8205" s="4" t="n">
        <x:v>140</x:v>
      </x:c>
      <x:c r="J8205" s="4" t="n">
        <x:v>0.31</x:v>
      </x:c>
      <x:c r="K8205" s="4">
        <x:f>I8205*J8205</x:f>
      </x:c>
      <x:c r="L8205" s="4" t="n">
        <x:v>302.809</x:v>
      </x:c>
      <x:c r="M8205" s="5">
        <x:f>J8205/3.361*100</x:f>
      </x:c>
      <x:c r="N8205" s="6">
        <x:f>M8205*L8205/100</x:f>
      </x:c>
      <x:c r="O8205" s="6">
        <x:f>H8205-N8205</x:f>
      </x:c>
    </x:row>
    <x:row r="8206" spans="1:25">
      <x:c r="A8206" s="0" t="s">
        <x:v>51</x:v>
      </x:c>
      <x:c r="B8206" s="0" t="n">
        <x:v>4031</x:v>
      </x:c>
      <x:c r="C8206" s="0" t="s">
        <x:v>21</x:v>
      </x:c>
      <x:c r="D8206" s="0" t="s">
        <x:v>28</x:v>
      </x:c>
      <x:c r="E8206" s="0" t="s">
        <x:v>19</x:v>
      </x:c>
      <x:c r="F8206" s="0" t="s">
        <x:v>26</x:v>
      </x:c>
      <x:c r="G8206" s="0" t="n">
        <x:v>140</x:v>
      </x:c>
      <x:c r="H8206" s="4" t="n">
        <x:v>36.402</x:v>
      </x:c>
      <x:c r="I8206" s="4" t="n">
        <x:v>140</x:v>
      </x:c>
      <x:c r="J8206" s="4" t="n">
        <x:v>0.26</x:v>
      </x:c>
      <x:c r="K8206" s="4">
        <x:f>I8206*J8206</x:f>
      </x:c>
      <x:c r="L8206" s="4" t="n">
        <x:v>302.809</x:v>
      </x:c>
      <x:c r="M8206" s="5">
        <x:f>J8206/3.361*100</x:f>
      </x:c>
      <x:c r="N8206" s="6">
        <x:f>M8206*L8206/100</x:f>
      </x:c>
      <x:c r="O8206" s="6">
        <x:f>H8206-N8206</x:f>
      </x:c>
    </x:row>
    <x:row r="8207" spans="1:25">
      <x:c r="A8207" s="0" t="s">
        <x:v>51</x:v>
      </x:c>
      <x:c r="B8207" s="0" t="n">
        <x:v>4031</x:v>
      </x:c>
      <x:c r="C8207" s="0" t="s">
        <x:v>21</x:v>
      </x:c>
      <x:c r="D8207" s="0" t="s">
        <x:v>28</x:v>
      </x:c>
      <x:c r="E8207" s="0" t="s">
        <x:v>23</x:v>
      </x:c>
      <x:c r="F8207" s="0" t="s">
        <x:v>26</x:v>
      </x:c>
      <x:c r="G8207" s="0" t="n">
        <x:v>140</x:v>
      </x:c>
      <x:c r="H8207" s="4" t="n">
        <x:v>212.799</x:v>
      </x:c>
      <x:c r="I8207" s="4" t="n">
        <x:v>140</x:v>
      </x:c>
      <x:c r="J8207" s="4" t="n">
        <x:v>1.52</x:v>
      </x:c>
      <x:c r="K8207" s="4">
        <x:f>I8207*J8207</x:f>
      </x:c>
      <x:c r="L8207" s="4" t="n">
        <x:v>302.809</x:v>
      </x:c>
      <x:c r="M8207" s="5">
        <x:f>J8207/3.361*100</x:f>
      </x:c>
      <x:c r="N8207" s="6">
        <x:f>M8207*L8207/100</x:f>
      </x:c>
      <x:c r="O8207" s="6">
        <x:f>H8207-N8207</x:f>
      </x:c>
    </x:row>
    <x:row r="8208" spans="1:25">
      <x:c r="A8208" s="0" t="s">
        <x:v>69</x:v>
      </x:c>
      <x:c r="B8208" s="0" t="n">
        <x:v>4032</x:v>
      </x:c>
      <x:c r="C8208" s="0" t="s">
        <x:v>21</x:v>
      </x:c>
      <x:c r="D8208" s="0" t="s">
        <x:v>22</x:v>
      </x:c>
      <x:c r="E8208" s="0" t="s">
        <x:v>23</x:v>
      </x:c>
      <x:c r="F8208" s="0" t="s">
        <x:v>20</x:v>
      </x:c>
      <x:c r="G8208" s="0" t="n">
        <x:v>140</x:v>
      </x:c>
      <x:c r="H8208" s="4" t="n">
        <x:v>47.74</x:v>
      </x:c>
      <x:c r="I8208" s="4" t="n">
        <x:v>140</x:v>
      </x:c>
      <x:c r="J8208" s="4" t="n">
        <x:v>0.341</x:v>
      </x:c>
      <x:c r="K8208" s="4">
        <x:f>I8208*J8208</x:f>
      </x:c>
      <x:c r="L8208" s="4" t="n">
        <x:v>333.504</x:v>
      </x:c>
      <x:c r="M8208" s="5">
        <x:f>J8208/2.741*100</x:f>
      </x:c>
      <x:c r="N8208" s="6">
        <x:f>M8208*L8208/100</x:f>
      </x:c>
      <x:c r="O8208" s="6">
        <x:f>H8208-N8208</x:f>
      </x:c>
    </x:row>
    <x:row r="8209" spans="1:25">
      <x:c r="A8209" s="0" t="s">
        <x:v>69</x:v>
      </x:c>
      <x:c r="B8209" s="0" t="n">
        <x:v>4032</x:v>
      </x:c>
      <x:c r="C8209" s="0" t="s">
        <x:v>21</x:v>
      </x:c>
      <x:c r="D8209" s="0" t="s">
        <x:v>22</x:v>
      </x:c>
      <x:c r="E8209" s="0" t="s">
        <x:v>23</x:v>
      </x:c>
      <x:c r="F8209" s="0" t="s">
        <x:v>20</x:v>
      </x:c>
      <x:c r="G8209" s="0" t="n">
        <x:v>140</x:v>
      </x:c>
      <x:c r="H8209" s="4" t="n">
        <x:v>43.384</x:v>
      </x:c>
      <x:c r="I8209" s="4" t="n">
        <x:v>140</x:v>
      </x:c>
      <x:c r="J8209" s="4" t="n">
        <x:v>0.31</x:v>
      </x:c>
      <x:c r="K8209" s="4">
        <x:f>I8209*J8209</x:f>
      </x:c>
      <x:c r="L8209" s="4" t="n">
        <x:v>333.504</x:v>
      </x:c>
      <x:c r="M8209" s="5">
        <x:f>J8209/2.741*100</x:f>
      </x:c>
      <x:c r="N8209" s="6">
        <x:f>M8209*L8209/100</x:f>
      </x:c>
      <x:c r="O8209" s="6">
        <x:f>H8209-N8209</x:f>
      </x:c>
    </x:row>
    <x:row r="8210" spans="1:25">
      <x:c r="A8210" s="0" t="s">
        <x:v>69</x:v>
      </x:c>
      <x:c r="B8210" s="0" t="n">
        <x:v>4032</x:v>
      </x:c>
      <x:c r="C8210" s="0" t="s">
        <x:v>21</x:v>
      </x:c>
      <x:c r="D8210" s="0" t="s">
        <x:v>22</x:v>
      </x:c>
      <x:c r="E8210" s="0" t="s">
        <x:v>23</x:v>
      </x:c>
      <x:c r="F8210" s="0" t="s">
        <x:v>20</x:v>
      </x:c>
      <x:c r="G8210" s="0" t="n">
        <x:v>140</x:v>
      </x:c>
      <x:c r="H8210" s="4" t="n">
        <x:v>43.384</x:v>
      </x:c>
      <x:c r="I8210" s="4" t="n">
        <x:v>140</x:v>
      </x:c>
      <x:c r="J8210" s="4" t="n">
        <x:v>0.31</x:v>
      </x:c>
      <x:c r="K8210" s="4">
        <x:f>I8210*J8210</x:f>
      </x:c>
      <x:c r="L8210" s="4" t="n">
        <x:v>333.504</x:v>
      </x:c>
      <x:c r="M8210" s="5">
        <x:f>J8210/2.741*100</x:f>
      </x:c>
      <x:c r="N8210" s="6">
        <x:f>M8210*L8210/100</x:f>
      </x:c>
      <x:c r="O8210" s="6">
        <x:f>H8210-N8210</x:f>
      </x:c>
    </x:row>
    <x:row r="8211" spans="1:25">
      <x:c r="A8211" s="0" t="s">
        <x:v>69</x:v>
      </x:c>
      <x:c r="B8211" s="0" t="n">
        <x:v>4032</x:v>
      </x:c>
      <x:c r="C8211" s="0" t="s">
        <x:v>21</x:v>
      </x:c>
      <x:c r="D8211" s="0" t="s">
        <x:v>28</x:v>
      </x:c>
      <x:c r="E8211" s="0" t="s">
        <x:v>19</x:v>
      </x:c>
      <x:c r="F8211" s="0" t="s">
        <x:v>26</x:v>
      </x:c>
      <x:c r="G8211" s="0" t="n">
        <x:v>140</x:v>
      </x:c>
      <x:c r="H8211" s="4" t="n">
        <x:v>36.408</x:v>
      </x:c>
      <x:c r="I8211" s="4" t="n">
        <x:v>140</x:v>
      </x:c>
      <x:c r="J8211" s="4" t="n">
        <x:v>0.26</x:v>
      </x:c>
      <x:c r="K8211" s="4">
        <x:f>I8211*J8211</x:f>
      </x:c>
      <x:c r="L8211" s="4" t="n">
        <x:v>333.504</x:v>
      </x:c>
      <x:c r="M8211" s="5">
        <x:f>J8211/2.741*100</x:f>
      </x:c>
      <x:c r="N8211" s="6">
        <x:f>M8211*L8211/100</x:f>
      </x:c>
      <x:c r="O8211" s="6">
        <x:f>H8211-N8211</x:f>
      </x:c>
    </x:row>
    <x:row r="8212" spans="1:25">
      <x:c r="A8212" s="0" t="s">
        <x:v>69</x:v>
      </x:c>
      <x:c r="B8212" s="0" t="n">
        <x:v>4032</x:v>
      </x:c>
      <x:c r="C8212" s="0" t="s">
        <x:v>21</x:v>
      </x:c>
      <x:c r="D8212" s="0" t="s">
        <x:v>28</x:v>
      </x:c>
      <x:c r="E8212" s="0" t="s">
        <x:v>23</x:v>
      </x:c>
      <x:c r="F8212" s="0" t="s">
        <x:v>26</x:v>
      </x:c>
      <x:c r="G8212" s="0" t="n">
        <x:v>140</x:v>
      </x:c>
      <x:c r="H8212" s="4" t="n">
        <x:v>212.799</x:v>
      </x:c>
      <x:c r="I8212" s="4" t="n">
        <x:v>140</x:v>
      </x:c>
      <x:c r="J8212" s="4" t="n">
        <x:v>1.52</x:v>
      </x:c>
      <x:c r="K8212" s="4">
        <x:f>I8212*J8212</x:f>
      </x:c>
      <x:c r="L8212" s="4" t="n">
        <x:v>333.504</x:v>
      </x:c>
      <x:c r="M8212" s="5">
        <x:f>J8212/2.741*100</x:f>
      </x:c>
      <x:c r="N8212" s="6">
        <x:f>M8212*L8212/100</x:f>
      </x:c>
      <x:c r="O8212" s="6">
        <x:f>H8212-N8212</x:f>
      </x:c>
    </x:row>
    <x:row r="8213" spans="1:25">
      <x:c r="A8213" s="0" t="s">
        <x:v>30</x:v>
      </x:c>
      <x:c r="B8213" s="0" t="n">
        <x:v>4033</x:v>
      </x:c>
      <x:c r="C8213" s="0" t="s">
        <x:v>21</x:v>
      </x:c>
      <x:c r="D8213" s="0" t="s">
        <x:v>22</x:v>
      </x:c>
      <x:c r="E8213" s="0" t="s">
        <x:v>23</x:v>
      </x:c>
      <x:c r="F8213" s="0" t="s">
        <x:v>20</x:v>
      </x:c>
      <x:c r="G8213" s="0" t="n">
        <x:v>139</x:v>
      </x:c>
      <x:c r="H8213" s="4" t="n">
        <x:v>43.384</x:v>
      </x:c>
      <x:c r="I8213" s="4" t="n">
        <x:v>139</x:v>
      </x:c>
      <x:c r="J8213" s="4" t="n">
        <x:v>0.312</x:v>
      </x:c>
      <x:c r="K8213" s="4">
        <x:f>I8213*J8213</x:f>
      </x:c>
      <x:c r="L8213" s="4" t="n">
        <x:v>315.893</x:v>
      </x:c>
      <x:c r="M8213" s="5">
        <x:f>J8213/3.371*100</x:f>
      </x:c>
      <x:c r="N8213" s="6">
        <x:f>M8213*L8213/100</x:f>
      </x:c>
      <x:c r="O8213" s="6">
        <x:f>H8213-N8213</x:f>
      </x:c>
    </x:row>
    <x:row r="8214" spans="1:25">
      <x:c r="A8214" s="0" t="s">
        <x:v>30</x:v>
      </x:c>
      <x:c r="B8214" s="0" t="n">
        <x:v>4033</x:v>
      </x:c>
      <x:c r="C8214" s="0" t="s">
        <x:v>21</x:v>
      </x:c>
      <x:c r="D8214" s="0" t="s">
        <x:v>22</x:v>
      </x:c>
      <x:c r="E8214" s="0" t="s">
        <x:v>23</x:v>
      </x:c>
      <x:c r="F8214" s="0" t="s">
        <x:v>20</x:v>
      </x:c>
      <x:c r="G8214" s="0" t="n">
        <x:v>139</x:v>
      </x:c>
      <x:c r="H8214" s="4" t="n">
        <x:v>43.384</x:v>
      </x:c>
      <x:c r="I8214" s="4" t="n">
        <x:v>139</x:v>
      </x:c>
      <x:c r="J8214" s="4" t="n">
        <x:v>0.312</x:v>
      </x:c>
      <x:c r="K8214" s="4">
        <x:f>I8214*J8214</x:f>
      </x:c>
      <x:c r="L8214" s="4" t="n">
        <x:v>315.893</x:v>
      </x:c>
      <x:c r="M8214" s="5">
        <x:f>J8214/3.371*100</x:f>
      </x:c>
      <x:c r="N8214" s="6">
        <x:f>M8214*L8214/100</x:f>
      </x:c>
      <x:c r="O8214" s="6">
        <x:f>H8214-N8214</x:f>
      </x:c>
    </x:row>
    <x:row r="8215" spans="1:25">
      <x:c r="A8215" s="0" t="s">
        <x:v>30</x:v>
      </x:c>
      <x:c r="B8215" s="0" t="n">
        <x:v>4033</x:v>
      </x:c>
      <x:c r="C8215" s="0" t="s">
        <x:v>21</x:v>
      </x:c>
      <x:c r="D8215" s="0" t="s">
        <x:v>22</x:v>
      </x:c>
      <x:c r="E8215" s="0" t="s">
        <x:v>23</x:v>
      </x:c>
      <x:c r="F8215" s="0" t="s">
        <x:v>20</x:v>
      </x:c>
      <x:c r="G8215" s="0" t="n">
        <x:v>139</x:v>
      </x:c>
      <x:c r="H8215" s="4" t="n">
        <x:v>43.384</x:v>
      </x:c>
      <x:c r="I8215" s="4" t="n">
        <x:v>139</x:v>
      </x:c>
      <x:c r="J8215" s="4" t="n">
        <x:v>0.312</x:v>
      </x:c>
      <x:c r="K8215" s="4">
        <x:f>I8215*J8215</x:f>
      </x:c>
      <x:c r="L8215" s="4" t="n">
        <x:v>315.893</x:v>
      </x:c>
      <x:c r="M8215" s="5">
        <x:f>J8215/3.371*100</x:f>
      </x:c>
      <x:c r="N8215" s="6">
        <x:f>M8215*L8215/100</x:f>
      </x:c>
      <x:c r="O8215" s="6">
        <x:f>H8215-N8215</x:f>
      </x:c>
    </x:row>
    <x:row r="8216" spans="1:25">
      <x:c r="A8216" s="0" t="s">
        <x:v>30</x:v>
      </x:c>
      <x:c r="B8216" s="0" t="n">
        <x:v>4033</x:v>
      </x:c>
      <x:c r="C8216" s="0" t="s">
        <x:v>21</x:v>
      </x:c>
      <x:c r="D8216" s="0" t="s">
        <x:v>22</x:v>
      </x:c>
      <x:c r="E8216" s="0" t="s">
        <x:v>23</x:v>
      </x:c>
      <x:c r="F8216" s="0" t="s">
        <x:v>20</x:v>
      </x:c>
      <x:c r="G8216" s="0" t="n">
        <x:v>139</x:v>
      </x:c>
      <x:c r="H8216" s="4" t="n">
        <x:v>47.74</x:v>
      </x:c>
      <x:c r="I8216" s="4" t="n">
        <x:v>139</x:v>
      </x:c>
      <x:c r="J8216" s="4" t="n">
        <x:v>0.343</x:v>
      </x:c>
      <x:c r="K8216" s="4">
        <x:f>I8216*J8216</x:f>
      </x:c>
      <x:c r="L8216" s="4" t="n">
        <x:v>315.893</x:v>
      </x:c>
      <x:c r="M8216" s="5">
        <x:f>J8216/3.371*100</x:f>
      </x:c>
      <x:c r="N8216" s="6">
        <x:f>M8216*L8216/100</x:f>
      </x:c>
      <x:c r="O8216" s="6">
        <x:f>H8216-N8216</x:f>
      </x:c>
    </x:row>
    <x:row r="8217" spans="1:25">
      <x:c r="A8217" s="0" t="s">
        <x:v>30</x:v>
      </x:c>
      <x:c r="B8217" s="0" t="n">
        <x:v>4033</x:v>
      </x:c>
      <x:c r="C8217" s="0" t="s">
        <x:v>21</x:v>
      </x:c>
      <x:c r="D8217" s="0" t="s">
        <x:v>22</x:v>
      </x:c>
      <x:c r="E8217" s="0" t="s">
        <x:v>23</x:v>
      </x:c>
      <x:c r="F8217" s="0" t="s">
        <x:v>20</x:v>
      </x:c>
      <x:c r="G8217" s="0" t="n">
        <x:v>139</x:v>
      </x:c>
      <x:c r="H8217" s="4" t="n">
        <x:v>43.384</x:v>
      </x:c>
      <x:c r="I8217" s="4" t="n">
        <x:v>139</x:v>
      </x:c>
      <x:c r="J8217" s="4" t="n">
        <x:v>0.312</x:v>
      </x:c>
      <x:c r="K8217" s="4">
        <x:f>I8217*J8217</x:f>
      </x:c>
      <x:c r="L8217" s="4" t="n">
        <x:v>315.893</x:v>
      </x:c>
      <x:c r="M8217" s="5">
        <x:f>J8217/3.371*100</x:f>
      </x:c>
      <x:c r="N8217" s="6">
        <x:f>M8217*L8217/100</x:f>
      </x:c>
      <x:c r="O8217" s="6">
        <x:f>H8217-N8217</x:f>
      </x:c>
    </x:row>
    <x:row r="8218" spans="1:25">
      <x:c r="A8218" s="0" t="s">
        <x:v>30</x:v>
      </x:c>
      <x:c r="B8218" s="0" t="n">
        <x:v>4033</x:v>
      </x:c>
      <x:c r="C8218" s="0" t="s">
        <x:v>21</x:v>
      </x:c>
      <x:c r="D8218" s="0" t="s">
        <x:v>28</x:v>
      </x:c>
      <x:c r="E8218" s="0" t="s">
        <x:v>19</x:v>
      </x:c>
      <x:c r="F8218" s="0" t="s">
        <x:v>26</x:v>
      </x:c>
      <x:c r="G8218" s="0" t="n">
        <x:v>139</x:v>
      </x:c>
      <x:c r="H8218" s="4" t="n">
        <x:v>36.407</x:v>
      </x:c>
      <x:c r="I8218" s="4" t="n">
        <x:v>139</x:v>
      </x:c>
      <x:c r="J8218" s="4" t="n">
        <x:v>0.26</x:v>
      </x:c>
      <x:c r="K8218" s="4">
        <x:f>I8218*J8218</x:f>
      </x:c>
      <x:c r="L8218" s="4" t="n">
        <x:v>315.893</x:v>
      </x:c>
      <x:c r="M8218" s="5">
        <x:f>J8218/3.371*100</x:f>
      </x:c>
      <x:c r="N8218" s="6">
        <x:f>M8218*L8218/100</x:f>
      </x:c>
      <x:c r="O8218" s="6">
        <x:f>H8218-N8218</x:f>
      </x:c>
    </x:row>
    <x:row r="8219" spans="1:25">
      <x:c r="A8219" s="0" t="s">
        <x:v>30</x:v>
      </x:c>
      <x:c r="B8219" s="0" t="n">
        <x:v>4033</x:v>
      </x:c>
      <x:c r="C8219" s="0" t="s">
        <x:v>21</x:v>
      </x:c>
      <x:c r="D8219" s="0" t="s">
        <x:v>28</x:v>
      </x:c>
      <x:c r="E8219" s="0" t="s">
        <x:v>23</x:v>
      </x:c>
      <x:c r="F8219" s="0" t="s">
        <x:v>26</x:v>
      </x:c>
      <x:c r="G8219" s="0" t="n">
        <x:v>139</x:v>
      </x:c>
      <x:c r="H8219" s="4" t="n">
        <x:v>212.799</x:v>
      </x:c>
      <x:c r="I8219" s="4" t="n">
        <x:v>139</x:v>
      </x:c>
      <x:c r="J8219" s="4" t="n">
        <x:v>1.52</x:v>
      </x:c>
      <x:c r="K8219" s="4">
        <x:f>I8219*J8219</x:f>
      </x:c>
      <x:c r="L8219" s="4" t="n">
        <x:v>315.893</x:v>
      </x:c>
      <x:c r="M8219" s="5">
        <x:f>J8219/3.371*100</x:f>
      </x:c>
      <x:c r="N8219" s="6">
        <x:f>M8219*L8219/100</x:f>
      </x:c>
      <x:c r="O8219" s="6">
        <x:f>H8219-N8219</x:f>
      </x:c>
    </x:row>
    <x:row r="8220" spans="1:25">
      <x:c r="A8220" s="0" t="s">
        <x:v>111</x:v>
      </x:c>
      <x:c r="B8220" s="0" t="n">
        <x:v>4034</x:v>
      </x:c>
      <x:c r="C8220" s="0" t="s">
        <x:v>21</x:v>
      </x:c>
      <x:c r="D8220" s="0" t="s">
        <x:v>22</x:v>
      </x:c>
      <x:c r="E8220" s="0" t="s">
        <x:v>23</x:v>
      </x:c>
      <x:c r="F8220" s="0" t="s">
        <x:v>20</x:v>
      </x:c>
      <x:c r="G8220" s="0" t="n">
        <x:v>140</x:v>
      </x:c>
      <x:c r="H8220" s="4" t="n">
        <x:v>47.74</x:v>
      </x:c>
      <x:c r="I8220" s="4" t="n">
        <x:v>140</x:v>
      </x:c>
      <x:c r="J8220" s="4" t="n">
        <x:v>0.341</x:v>
      </x:c>
      <x:c r="K8220" s="4">
        <x:f>I8220*J8220</x:f>
      </x:c>
      <x:c r="L8220" s="4" t="n">
        <x:v>315.578</x:v>
      </x:c>
      <x:c r="M8220" s="5">
        <x:f>J8220/2.741*100</x:f>
      </x:c>
      <x:c r="N8220" s="6">
        <x:f>M8220*L8220/100</x:f>
      </x:c>
      <x:c r="O8220" s="6">
        <x:f>H8220-N8220</x:f>
      </x:c>
    </x:row>
    <x:row r="8221" spans="1:25">
      <x:c r="A8221" s="0" t="s">
        <x:v>111</x:v>
      </x:c>
      <x:c r="B8221" s="0" t="n">
        <x:v>4034</x:v>
      </x:c>
      <x:c r="C8221" s="0" t="s">
        <x:v>21</x:v>
      </x:c>
      <x:c r="D8221" s="0" t="s">
        <x:v>22</x:v>
      </x:c>
      <x:c r="E8221" s="0" t="s">
        <x:v>23</x:v>
      </x:c>
      <x:c r="F8221" s="0" t="s">
        <x:v>20</x:v>
      </x:c>
      <x:c r="G8221" s="0" t="n">
        <x:v>140</x:v>
      </x:c>
      <x:c r="H8221" s="4" t="n">
        <x:v>43.384</x:v>
      </x:c>
      <x:c r="I8221" s="4" t="n">
        <x:v>140</x:v>
      </x:c>
      <x:c r="J8221" s="4" t="n">
        <x:v>0.31</x:v>
      </x:c>
      <x:c r="K8221" s="4">
        <x:f>I8221*J8221</x:f>
      </x:c>
      <x:c r="L8221" s="4" t="n">
        <x:v>315.578</x:v>
      </x:c>
      <x:c r="M8221" s="5">
        <x:f>J8221/2.741*100</x:f>
      </x:c>
      <x:c r="N8221" s="6">
        <x:f>M8221*L8221/100</x:f>
      </x:c>
      <x:c r="O8221" s="6">
        <x:f>H8221-N8221</x:f>
      </x:c>
    </x:row>
    <x:row r="8222" spans="1:25">
      <x:c r="A8222" s="0" t="s">
        <x:v>111</x:v>
      </x:c>
      <x:c r="B8222" s="0" t="n">
        <x:v>4034</x:v>
      </x:c>
      <x:c r="C8222" s="0" t="s">
        <x:v>21</x:v>
      </x:c>
      <x:c r="D8222" s="0" t="s">
        <x:v>22</x:v>
      </x:c>
      <x:c r="E8222" s="0" t="s">
        <x:v>23</x:v>
      </x:c>
      <x:c r="F8222" s="0" t="s">
        <x:v>20</x:v>
      </x:c>
      <x:c r="G8222" s="0" t="n">
        <x:v>140</x:v>
      </x:c>
      <x:c r="H8222" s="4" t="n">
        <x:v>43.384</x:v>
      </x:c>
      <x:c r="I8222" s="4" t="n">
        <x:v>140</x:v>
      </x:c>
      <x:c r="J8222" s="4" t="n">
        <x:v>0.31</x:v>
      </x:c>
      <x:c r="K8222" s="4">
        <x:f>I8222*J8222</x:f>
      </x:c>
      <x:c r="L8222" s="4" t="n">
        <x:v>315.578</x:v>
      </x:c>
      <x:c r="M8222" s="5">
        <x:f>J8222/2.741*100</x:f>
      </x:c>
      <x:c r="N8222" s="6">
        <x:f>M8222*L8222/100</x:f>
      </x:c>
      <x:c r="O8222" s="6">
        <x:f>H8222-N8222</x:f>
      </x:c>
    </x:row>
    <x:row r="8223" spans="1:25">
      <x:c r="A8223" s="0" t="s">
        <x:v>111</x:v>
      </x:c>
      <x:c r="B8223" s="0" t="n">
        <x:v>4034</x:v>
      </x:c>
      <x:c r="C8223" s="0" t="s">
        <x:v>21</x:v>
      </x:c>
      <x:c r="D8223" s="0" t="s">
        <x:v>28</x:v>
      </x:c>
      <x:c r="E8223" s="0" t="s">
        <x:v>19</x:v>
      </x:c>
      <x:c r="F8223" s="0" t="s">
        <x:v>26</x:v>
      </x:c>
      <x:c r="G8223" s="0" t="n">
        <x:v>140</x:v>
      </x:c>
      <x:c r="H8223" s="4" t="n">
        <x:v>36.408</x:v>
      </x:c>
      <x:c r="I8223" s="4" t="n">
        <x:v>140</x:v>
      </x:c>
      <x:c r="J8223" s="4" t="n">
        <x:v>0.26</x:v>
      </x:c>
      <x:c r="K8223" s="4">
        <x:f>I8223*J8223</x:f>
      </x:c>
      <x:c r="L8223" s="4" t="n">
        <x:v>315.578</x:v>
      </x:c>
      <x:c r="M8223" s="5">
        <x:f>J8223/2.741*100</x:f>
      </x:c>
      <x:c r="N8223" s="6">
        <x:f>M8223*L8223/100</x:f>
      </x:c>
      <x:c r="O8223" s="6">
        <x:f>H8223-N8223</x:f>
      </x:c>
    </x:row>
    <x:row r="8224" spans="1:25">
      <x:c r="A8224" s="0" t="s">
        <x:v>111</x:v>
      </x:c>
      <x:c r="B8224" s="0" t="n">
        <x:v>4034</x:v>
      </x:c>
      <x:c r="C8224" s="0" t="s">
        <x:v>21</x:v>
      </x:c>
      <x:c r="D8224" s="0" t="s">
        <x:v>28</x:v>
      </x:c>
      <x:c r="E8224" s="0" t="s">
        <x:v>23</x:v>
      </x:c>
      <x:c r="F8224" s="0" t="s">
        <x:v>26</x:v>
      </x:c>
      <x:c r="G8224" s="0" t="n">
        <x:v>140</x:v>
      </x:c>
      <x:c r="H8224" s="4" t="n">
        <x:v>212.799</x:v>
      </x:c>
      <x:c r="I8224" s="4" t="n">
        <x:v>140</x:v>
      </x:c>
      <x:c r="J8224" s="4" t="n">
        <x:v>1.52</x:v>
      </x:c>
      <x:c r="K8224" s="4">
        <x:f>I8224*J8224</x:f>
      </x:c>
      <x:c r="L8224" s="4" t="n">
        <x:v>315.578</x:v>
      </x:c>
      <x:c r="M8224" s="5">
        <x:f>J8224/2.741*100</x:f>
      </x:c>
      <x:c r="N8224" s="6">
        <x:f>M8224*L8224/100</x:f>
      </x:c>
      <x:c r="O8224" s="6">
        <x:f>H8224-N8224</x:f>
      </x:c>
    </x:row>
    <x:row r="8225" spans="1:25">
      <x:c r="A8225" s="0" t="s">
        <x:v>27</x:v>
      </x:c>
      <x:c r="B8225" s="0" t="n">
        <x:v>4035</x:v>
      </x:c>
      <x:c r="C8225" s="0" t="s">
        <x:v>21</x:v>
      </x:c>
      <x:c r="D8225" s="0" t="s">
        <x:v>22</x:v>
      </x:c>
      <x:c r="E8225" s="0" t="s">
        <x:v>23</x:v>
      </x:c>
      <x:c r="F8225" s="0" t="s">
        <x:v>20</x:v>
      </x:c>
      <x:c r="G8225" s="0" t="n">
        <x:v>140</x:v>
      </x:c>
      <x:c r="H8225" s="4" t="n">
        <x:v>43.384</x:v>
      </x:c>
      <x:c r="I8225" s="4" t="n">
        <x:v>140</x:v>
      </x:c>
      <x:c r="J8225" s="4" t="n">
        <x:v>0.31</x:v>
      </x:c>
      <x:c r="K8225" s="4">
        <x:f>I8225*J8225</x:f>
      </x:c>
      <x:c r="L8225" s="4" t="n">
        <x:v>341.709</x:v>
      </x:c>
      <x:c r="M8225" s="5">
        <x:f>J8225/3.361*100</x:f>
      </x:c>
      <x:c r="N8225" s="6">
        <x:f>M8225*L8225/100</x:f>
      </x:c>
      <x:c r="O8225" s="6">
        <x:f>H8225-N8225</x:f>
      </x:c>
    </x:row>
    <x:row r="8226" spans="1:25">
      <x:c r="A8226" s="0" t="s">
        <x:v>27</x:v>
      </x:c>
      <x:c r="B8226" s="0" t="n">
        <x:v>4035</x:v>
      </x:c>
      <x:c r="C8226" s="0" t="s">
        <x:v>21</x:v>
      </x:c>
      <x:c r="D8226" s="0" t="s">
        <x:v>22</x:v>
      </x:c>
      <x:c r="E8226" s="0" t="s">
        <x:v>23</x:v>
      </x:c>
      <x:c r="F8226" s="0" t="s">
        <x:v>20</x:v>
      </x:c>
      <x:c r="G8226" s="0" t="n">
        <x:v>140</x:v>
      </x:c>
      <x:c r="H8226" s="4" t="n">
        <x:v>43.384</x:v>
      </x:c>
      <x:c r="I8226" s="4" t="n">
        <x:v>140</x:v>
      </x:c>
      <x:c r="J8226" s="4" t="n">
        <x:v>0.31</x:v>
      </x:c>
      <x:c r="K8226" s="4">
        <x:f>I8226*J8226</x:f>
      </x:c>
      <x:c r="L8226" s="4" t="n">
        <x:v>341.709</x:v>
      </x:c>
      <x:c r="M8226" s="5">
        <x:f>J8226/3.361*100</x:f>
      </x:c>
      <x:c r="N8226" s="6">
        <x:f>M8226*L8226/100</x:f>
      </x:c>
      <x:c r="O8226" s="6">
        <x:f>H8226-N8226</x:f>
      </x:c>
    </x:row>
    <x:row r="8227" spans="1:25">
      <x:c r="A8227" s="0" t="s">
        <x:v>27</x:v>
      </x:c>
      <x:c r="B8227" s="0" t="n">
        <x:v>4035</x:v>
      </x:c>
      <x:c r="C8227" s="0" t="s">
        <x:v>21</x:v>
      </x:c>
      <x:c r="D8227" s="0" t="s">
        <x:v>22</x:v>
      </x:c>
      <x:c r="E8227" s="0" t="s">
        <x:v>23</x:v>
      </x:c>
      <x:c r="F8227" s="0" t="s">
        <x:v>20</x:v>
      </x:c>
      <x:c r="G8227" s="0" t="n">
        <x:v>140</x:v>
      </x:c>
      <x:c r="H8227" s="4" t="n">
        <x:v>47.74</x:v>
      </x:c>
      <x:c r="I8227" s="4" t="n">
        <x:v>140</x:v>
      </x:c>
      <x:c r="J8227" s="4" t="n">
        <x:v>0.341</x:v>
      </x:c>
      <x:c r="K8227" s="4">
        <x:f>I8227*J8227</x:f>
      </x:c>
      <x:c r="L8227" s="4" t="n">
        <x:v>341.709</x:v>
      </x:c>
      <x:c r="M8227" s="5">
        <x:f>J8227/3.361*100</x:f>
      </x:c>
      <x:c r="N8227" s="6">
        <x:f>M8227*L8227/100</x:f>
      </x:c>
      <x:c r="O8227" s="6">
        <x:f>H8227-N8227</x:f>
      </x:c>
    </x:row>
    <x:row r="8228" spans="1:25">
      <x:c r="A8228" s="0" t="s">
        <x:v>27</x:v>
      </x:c>
      <x:c r="B8228" s="0" t="n">
        <x:v>4035</x:v>
      </x:c>
      <x:c r="C8228" s="0" t="s">
        <x:v>21</x:v>
      </x:c>
      <x:c r="D8228" s="0" t="s">
        <x:v>22</x:v>
      </x:c>
      <x:c r="E8228" s="0" t="s">
        <x:v>23</x:v>
      </x:c>
      <x:c r="F8228" s="0" t="s">
        <x:v>20</x:v>
      </x:c>
      <x:c r="G8228" s="0" t="n">
        <x:v>140</x:v>
      </x:c>
      <x:c r="H8228" s="4" t="n">
        <x:v>43.384</x:v>
      </x:c>
      <x:c r="I8228" s="4" t="n">
        <x:v>140</x:v>
      </x:c>
      <x:c r="J8228" s="4" t="n">
        <x:v>0.31</x:v>
      </x:c>
      <x:c r="K8228" s="4">
        <x:f>I8228*J8228</x:f>
      </x:c>
      <x:c r="L8228" s="4" t="n">
        <x:v>341.709</x:v>
      </x:c>
      <x:c r="M8228" s="5">
        <x:f>J8228/3.361*100</x:f>
      </x:c>
      <x:c r="N8228" s="6">
        <x:f>M8228*L8228/100</x:f>
      </x:c>
      <x:c r="O8228" s="6">
        <x:f>H8228-N8228</x:f>
      </x:c>
    </x:row>
    <x:row r="8229" spans="1:25">
      <x:c r="A8229" s="0" t="s">
        <x:v>27</x:v>
      </x:c>
      <x:c r="B8229" s="0" t="n">
        <x:v>4035</x:v>
      </x:c>
      <x:c r="C8229" s="0" t="s">
        <x:v>21</x:v>
      </x:c>
      <x:c r="D8229" s="0" t="s">
        <x:v>22</x:v>
      </x:c>
      <x:c r="E8229" s="0" t="s">
        <x:v>23</x:v>
      </x:c>
      <x:c r="F8229" s="0" t="s">
        <x:v>20</x:v>
      </x:c>
      <x:c r="G8229" s="0" t="n">
        <x:v>140</x:v>
      </x:c>
      <x:c r="H8229" s="4" t="n">
        <x:v>43.384</x:v>
      </x:c>
      <x:c r="I8229" s="4" t="n">
        <x:v>140</x:v>
      </x:c>
      <x:c r="J8229" s="4" t="n">
        <x:v>0.31</x:v>
      </x:c>
      <x:c r="K8229" s="4">
        <x:f>I8229*J8229</x:f>
      </x:c>
      <x:c r="L8229" s="4" t="n">
        <x:v>341.709</x:v>
      </x:c>
      <x:c r="M8229" s="5">
        <x:f>J8229/3.361*100</x:f>
      </x:c>
      <x:c r="N8229" s="6">
        <x:f>M8229*L8229/100</x:f>
      </x:c>
      <x:c r="O8229" s="6">
        <x:f>H8229-N8229</x:f>
      </x:c>
    </x:row>
    <x:row r="8230" spans="1:25">
      <x:c r="A8230" s="0" t="s">
        <x:v>27</x:v>
      </x:c>
      <x:c r="B8230" s="0" t="n">
        <x:v>4035</x:v>
      </x:c>
      <x:c r="C8230" s="0" t="s">
        <x:v>21</x:v>
      </x:c>
      <x:c r="D8230" s="0" t="s">
        <x:v>28</x:v>
      </x:c>
      <x:c r="E8230" s="0" t="s">
        <x:v>19</x:v>
      </x:c>
      <x:c r="F8230" s="0" t="s">
        <x:v>26</x:v>
      </x:c>
      <x:c r="G8230" s="0" t="n">
        <x:v>140</x:v>
      </x:c>
      <x:c r="H8230" s="4" t="n">
        <x:v>36.404</x:v>
      </x:c>
      <x:c r="I8230" s="4" t="n">
        <x:v>140</x:v>
      </x:c>
      <x:c r="J8230" s="4" t="n">
        <x:v>0.26</x:v>
      </x:c>
      <x:c r="K8230" s="4">
        <x:f>I8230*J8230</x:f>
      </x:c>
      <x:c r="L8230" s="4" t="n">
        <x:v>341.709</x:v>
      </x:c>
      <x:c r="M8230" s="5">
        <x:f>J8230/3.361*100</x:f>
      </x:c>
      <x:c r="N8230" s="6">
        <x:f>M8230*L8230/100</x:f>
      </x:c>
      <x:c r="O8230" s="6">
        <x:f>H8230-N8230</x:f>
      </x:c>
    </x:row>
    <x:row r="8231" spans="1:25">
      <x:c r="A8231" s="0" t="s">
        <x:v>27</x:v>
      </x:c>
      <x:c r="B8231" s="0" t="n">
        <x:v>4035</x:v>
      </x:c>
      <x:c r="C8231" s="0" t="s">
        <x:v>21</x:v>
      </x:c>
      <x:c r="D8231" s="0" t="s">
        <x:v>28</x:v>
      </x:c>
      <x:c r="E8231" s="0" t="s">
        <x:v>23</x:v>
      </x:c>
      <x:c r="F8231" s="0" t="s">
        <x:v>26</x:v>
      </x:c>
      <x:c r="G8231" s="0" t="n">
        <x:v>140</x:v>
      </x:c>
      <x:c r="H8231" s="4" t="n">
        <x:v>212.799</x:v>
      </x:c>
      <x:c r="I8231" s="4" t="n">
        <x:v>140</x:v>
      </x:c>
      <x:c r="J8231" s="4" t="n">
        <x:v>1.52</x:v>
      </x:c>
      <x:c r="K8231" s="4">
        <x:f>I8231*J8231</x:f>
      </x:c>
      <x:c r="L8231" s="4" t="n">
        <x:v>341.709</x:v>
      </x:c>
      <x:c r="M8231" s="5">
        <x:f>J8231/3.361*100</x:f>
      </x:c>
      <x:c r="N8231" s="6">
        <x:f>M8231*L8231/100</x:f>
      </x:c>
      <x:c r="O8231" s="6">
        <x:f>H8231-N8231</x:f>
      </x:c>
    </x:row>
    <x:row r="8232" spans="1:25">
      <x:c r="A8232" s="0" t="s">
        <x:v>80</x:v>
      </x:c>
      <x:c r="B8232" s="0" t="n">
        <x:v>4041</x:v>
      </x:c>
      <x:c r="C8232" s="0" t="s">
        <x:v>21</x:v>
      </x:c>
      <x:c r="D8232" s="0" t="s">
        <x:v>42</x:v>
      </x:c>
      <x:c r="E8232" s="0" t="s">
        <x:v>44</x:v>
      </x:c>
      <x:c r="F8232" s="0" t="s">
        <x:v>20</x:v>
      </x:c>
      <x:c r="G8232" s="0" t="n">
        <x:v>85</x:v>
      </x:c>
      <x:c r="H8232" s="4" t="n">
        <x:v>24</x:v>
      </x:c>
      <x:c r="I8232" s="4" t="n">
        <x:v>85</x:v>
      </x:c>
      <x:c r="J8232" s="4" t="n">
        <x:v>0.282</x:v>
      </x:c>
      <x:c r="K8232" s="4">
        <x:f>I8232*J8232</x:f>
      </x:c>
      <x:c r="L8232" s="4" t="n">
        <x:v>294.602</x:v>
      </x:c>
      <x:c r="M8232" s="5">
        <x:f>J8232/3.83*100</x:f>
      </x:c>
      <x:c r="N8232" s="6">
        <x:f>M8232*L8232/100</x:f>
      </x:c>
      <x:c r="O8232" s="6">
        <x:f>H8232-N8232</x:f>
      </x:c>
    </x:row>
    <x:row r="8233" spans="1:25">
      <x:c r="A8233" s="0" t="s">
        <x:v>80</x:v>
      </x:c>
      <x:c r="B8233" s="0" t="n">
        <x:v>4041</x:v>
      </x:c>
      <x:c r="C8233" s="0" t="s">
        <x:v>21</x:v>
      </x:c>
      <x:c r="D8233" s="0" t="s">
        <x:v>42</x:v>
      </x:c>
      <x:c r="E8233" s="0" t="s">
        <x:v>43</x:v>
      </x:c>
      <x:c r="F8233" s="0" t="s">
        <x:v>20</x:v>
      </x:c>
      <x:c r="G8233" s="0" t="n">
        <x:v>85</x:v>
      </x:c>
      <x:c r="H8233" s="4" t="n">
        <x:v>24</x:v>
      </x:c>
      <x:c r="I8233" s="4" t="n">
        <x:v>85</x:v>
      </x:c>
      <x:c r="J8233" s="4" t="n">
        <x:v>0.282</x:v>
      </x:c>
      <x:c r="K8233" s="4">
        <x:f>I8233*J8233</x:f>
      </x:c>
      <x:c r="L8233" s="4" t="n">
        <x:v>294.602</x:v>
      </x:c>
      <x:c r="M8233" s="5">
        <x:f>J8233/3.83*100</x:f>
      </x:c>
      <x:c r="N8233" s="6">
        <x:f>M8233*L8233/100</x:f>
      </x:c>
      <x:c r="O8233" s="6">
        <x:f>H8233-N8233</x:f>
      </x:c>
    </x:row>
    <x:row r="8234" spans="1:25">
      <x:c r="A8234" s="0" t="s">
        <x:v>80</x:v>
      </x:c>
      <x:c r="B8234" s="0" t="n">
        <x:v>4041</x:v>
      </x:c>
      <x:c r="C8234" s="0" t="s">
        <x:v>21</x:v>
      </x:c>
      <x:c r="D8234" s="0" t="s">
        <x:v>42</x:v>
      </x:c>
      <x:c r="E8234" s="0" t="s">
        <x:v>44</x:v>
      </x:c>
      <x:c r="F8234" s="0" t="s">
        <x:v>20</x:v>
      </x:c>
      <x:c r="G8234" s="0" t="n">
        <x:v>85</x:v>
      </x:c>
      <x:c r="H8234" s="4" t="n">
        <x:v>1.5</x:v>
      </x:c>
      <x:c r="I8234" s="4" t="n">
        <x:v>85</x:v>
      </x:c>
      <x:c r="J8234" s="4" t="n">
        <x:v>0.018</x:v>
      </x:c>
      <x:c r="K8234" s="4">
        <x:f>I8234*J8234</x:f>
      </x:c>
      <x:c r="L8234" s="4" t="n">
        <x:v>294.602</x:v>
      </x:c>
      <x:c r="M8234" s="5">
        <x:f>J8234/3.83*100</x:f>
      </x:c>
      <x:c r="N8234" s="6">
        <x:f>M8234*L8234/100</x:f>
      </x:c>
      <x:c r="O8234" s="6">
        <x:f>H8234-N8234</x:f>
      </x:c>
    </x:row>
    <x:row r="8235" spans="1:25">
      <x:c r="A8235" s="0" t="s">
        <x:v>80</x:v>
      </x:c>
      <x:c r="B8235" s="0" t="n">
        <x:v>4041</x:v>
      </x:c>
      <x:c r="C8235" s="0" t="s">
        <x:v>21</x:v>
      </x:c>
      <x:c r="D8235" s="0" t="s">
        <x:v>42</x:v>
      </x:c>
      <x:c r="E8235" s="0" t="s">
        <x:v>43</x:v>
      </x:c>
      <x:c r="F8235" s="0" t="s">
        <x:v>20</x:v>
      </x:c>
      <x:c r="G8235" s="0" t="n">
        <x:v>85</x:v>
      </x:c>
      <x:c r="H8235" s="4" t="n">
        <x:v>1.5</x:v>
      </x:c>
      <x:c r="I8235" s="4" t="n">
        <x:v>85</x:v>
      </x:c>
      <x:c r="J8235" s="4" t="n">
        <x:v>0.018</x:v>
      </x:c>
      <x:c r="K8235" s="4">
        <x:f>I8235*J8235</x:f>
      </x:c>
      <x:c r="L8235" s="4" t="n">
        <x:v>294.602</x:v>
      </x:c>
      <x:c r="M8235" s="5">
        <x:f>J8235/3.83*100</x:f>
      </x:c>
      <x:c r="N8235" s="6">
        <x:f>M8235*L8235/100</x:f>
      </x:c>
      <x:c r="O8235" s="6">
        <x:f>H8235-N8235</x:f>
      </x:c>
    </x:row>
    <x:row r="8236" spans="1:25">
      <x:c r="A8236" s="0" t="s">
        <x:v>80</x:v>
      </x:c>
      <x:c r="B8236" s="0" t="n">
        <x:v>4041</x:v>
      </x:c>
      <x:c r="C8236" s="0" t="s">
        <x:v>21</x:v>
      </x:c>
      <x:c r="D8236" s="0" t="s">
        <x:v>33</x:v>
      </x:c>
      <x:c r="E8236" s="0" t="s">
        <x:v>45</x:v>
      </x:c>
      <x:c r="F8236" s="0" t="s">
        <x:v>26</x:v>
      </x:c>
      <x:c r="G8236" s="0" t="n">
        <x:v>85</x:v>
      </x:c>
      <x:c r="H8236" s="4" t="n">
        <x:v>125.8</x:v>
      </x:c>
      <x:c r="I8236" s="4" t="n">
        <x:v>85</x:v>
      </x:c>
      <x:c r="J8236" s="4" t="n">
        <x:v>1.48</x:v>
      </x:c>
      <x:c r="K8236" s="4">
        <x:f>I8236*J8236</x:f>
      </x:c>
      <x:c r="L8236" s="4" t="n">
        <x:v>294.602</x:v>
      </x:c>
      <x:c r="M8236" s="5">
        <x:f>J8236/3.83*100</x:f>
      </x:c>
      <x:c r="N8236" s="6">
        <x:f>M8236*L8236/100</x:f>
      </x:c>
      <x:c r="O8236" s="6">
        <x:f>H8236-N8236</x:f>
      </x:c>
    </x:row>
    <x:row r="8237" spans="1:25">
      <x:c r="A8237" s="0" t="s">
        <x:v>80</x:v>
      </x:c>
      <x:c r="B8237" s="0" t="n">
        <x:v>4041</x:v>
      </x:c>
      <x:c r="C8237" s="0" t="s">
        <x:v>21</x:v>
      </x:c>
      <x:c r="D8237" s="0" t="s">
        <x:v>150</x:v>
      </x:c>
      <x:c r="E8237" s="0" t="s">
        <x:v>46</x:v>
      </x:c>
      <x:c r="F8237" s="0" t="s">
        <x:v>26</x:v>
      </x:c>
      <x:c r="G8237" s="0" t="n">
        <x:v>85</x:v>
      </x:c>
      <x:c r="H8237" s="4" t="n">
        <x:v>148.75</x:v>
      </x:c>
      <x:c r="I8237" s="4" t="n">
        <x:v>85</x:v>
      </x:c>
      <x:c r="J8237" s="4" t="n">
        <x:v>1.75</x:v>
      </x:c>
      <x:c r="K8237" s="4">
        <x:f>I8237*J8237</x:f>
      </x:c>
      <x:c r="L8237" s="4" t="n">
        <x:v>294.602</x:v>
      </x:c>
      <x:c r="M8237" s="5">
        <x:f>J8237/3.83*100</x:f>
      </x:c>
      <x:c r="N8237" s="6">
        <x:f>M8237*L8237/100</x:f>
      </x:c>
      <x:c r="O8237" s="6">
        <x:f>H8237-N8237</x:f>
      </x:c>
    </x:row>
    <x:row r="8238" spans="1:25">
      <x:c r="A8238" s="0" t="s">
        <x:v>47</x:v>
      </x:c>
      <x:c r="B8238" s="0" t="n">
        <x:v>4044</x:v>
      </x:c>
      <x:c r="C8238" s="0" t="s">
        <x:v>21</x:v>
      </x:c>
      <x:c r="D8238" s="0" t="s">
        <x:v>22</x:v>
      </x:c>
      <x:c r="E8238" s="0" t="s">
        <x:v>35</x:v>
      </x:c>
      <x:c r="F8238" s="0" t="s">
        <x:v>20</x:v>
      </x:c>
      <x:c r="G8238" s="0" t="n">
        <x:v>120</x:v>
      </x:c>
      <x:c r="H8238" s="4" t="n">
        <x:v>50.4</x:v>
      </x:c>
      <x:c r="I8238" s="4" t="n">
        <x:v>120</x:v>
      </x:c>
      <x:c r="J8238" s="4" t="n">
        <x:v>0.42</x:v>
      </x:c>
      <x:c r="K8238" s="4">
        <x:f>I8238*J8238</x:f>
      </x:c>
      <x:c r="L8238" s="4" t="n">
        <x:v>170.891</x:v>
      </x:c>
      <x:c r="M8238" s="5">
        <x:f>J8238/2.141*100</x:f>
      </x:c>
      <x:c r="N8238" s="6">
        <x:f>M8238*L8238/100</x:f>
      </x:c>
      <x:c r="O8238" s="6">
        <x:f>H8238-N8238</x:f>
      </x:c>
    </x:row>
    <x:row r="8239" spans="1:25">
      <x:c r="A8239" s="0" t="s">
        <x:v>47</x:v>
      </x:c>
      <x:c r="B8239" s="0" t="n">
        <x:v>4044</x:v>
      </x:c>
      <x:c r="C8239" s="0" t="s">
        <x:v>21</x:v>
      </x:c>
      <x:c r="D8239" s="0" t="s">
        <x:v>22</x:v>
      </x:c>
      <x:c r="E8239" s="0" t="s">
        <x:v>35</x:v>
      </x:c>
      <x:c r="F8239" s="0" t="s">
        <x:v>20</x:v>
      </x:c>
      <x:c r="G8239" s="0" t="n">
        <x:v>120</x:v>
      </x:c>
      <x:c r="H8239" s="4" t="n">
        <x:v>50.4</x:v>
      </x:c>
      <x:c r="I8239" s="4" t="n">
        <x:v>120</x:v>
      </x:c>
      <x:c r="J8239" s="4" t="n">
        <x:v>0.42</x:v>
      </x:c>
      <x:c r="K8239" s="4">
        <x:f>I8239*J8239</x:f>
      </x:c>
      <x:c r="L8239" s="4" t="n">
        <x:v>170.891</x:v>
      </x:c>
      <x:c r="M8239" s="5">
        <x:f>J8239/2.141*100</x:f>
      </x:c>
      <x:c r="N8239" s="6">
        <x:f>M8239*L8239/100</x:f>
      </x:c>
      <x:c r="O8239" s="6">
        <x:f>H8239-N8239</x:f>
      </x:c>
    </x:row>
    <x:row r="8240" spans="1:25">
      <x:c r="A8240" s="0" t="s">
        <x:v>47</x:v>
      </x:c>
      <x:c r="B8240" s="0" t="n">
        <x:v>4044</x:v>
      </x:c>
      <x:c r="C8240" s="0" t="s">
        <x:v>21</x:v>
      </x:c>
      <x:c r="D8240" s="0" t="s">
        <x:v>33</x:v>
      </x:c>
      <x:c r="E8240" s="0" t="s">
        <x:v>34</x:v>
      </x:c>
      <x:c r="F8240" s="0" t="s">
        <x:v>20</x:v>
      </x:c>
      <x:c r="G8240" s="0" t="n">
        <x:v>120</x:v>
      </x:c>
      <x:c r="H8240" s="4" t="n">
        <x:v>46.018</x:v>
      </x:c>
      <x:c r="I8240" s="4" t="n">
        <x:v>120</x:v>
      </x:c>
      <x:c r="J8240" s="4" t="n">
        <x:v>0.383</x:v>
      </x:c>
      <x:c r="K8240" s="4">
        <x:f>I8240*J8240</x:f>
      </x:c>
      <x:c r="L8240" s="4" t="n">
        <x:v>170.891</x:v>
      </x:c>
      <x:c r="M8240" s="5">
        <x:f>J8240/2.141*100</x:f>
      </x:c>
      <x:c r="N8240" s="6">
        <x:f>M8240*L8240/100</x:f>
      </x:c>
      <x:c r="O8240" s="6">
        <x:f>H8240-N8240</x:f>
      </x:c>
    </x:row>
    <x:row r="8241" spans="1:25">
      <x:c r="A8241" s="0" t="s">
        <x:v>47</x:v>
      </x:c>
      <x:c r="B8241" s="0" t="n">
        <x:v>4044</x:v>
      </x:c>
      <x:c r="C8241" s="0" t="s">
        <x:v>21</x:v>
      </x:c>
      <x:c r="D8241" s="0" t="s">
        <x:v>33</x:v>
      </x:c>
      <x:c r="E8241" s="0" t="s">
        <x:v>34</x:v>
      </x:c>
      <x:c r="F8241" s="0" t="s">
        <x:v>26</x:v>
      </x:c>
      <x:c r="G8241" s="0" t="n">
        <x:v>120</x:v>
      </x:c>
      <x:c r="H8241" s="4" t="n">
        <x:v>9.361</x:v>
      </x:c>
      <x:c r="I8241" s="4" t="n">
        <x:v>120</x:v>
      </x:c>
      <x:c r="J8241" s="4" t="n">
        <x:v>0.078</x:v>
      </x:c>
      <x:c r="K8241" s="4">
        <x:f>I8241*J8241</x:f>
      </x:c>
      <x:c r="L8241" s="4" t="n">
        <x:v>170.891</x:v>
      </x:c>
      <x:c r="M8241" s="5">
        <x:f>J8241/2.141*100</x:f>
      </x:c>
      <x:c r="N8241" s="6">
        <x:f>M8241*L8241/100</x:f>
      </x:c>
      <x:c r="O8241" s="6">
        <x:f>H8241-N8241</x:f>
      </x:c>
    </x:row>
    <x:row r="8242" spans="1:25">
      <x:c r="A8242" s="0" t="s">
        <x:v>47</x:v>
      </x:c>
      <x:c r="B8242" s="0" t="n">
        <x:v>4044</x:v>
      </x:c>
      <x:c r="C8242" s="0" t="s">
        <x:v>21</x:v>
      </x:c>
      <x:c r="D8242" s="0" t="s">
        <x:v>36</x:v>
      </x:c>
      <x:c r="E8242" s="0" t="s">
        <x:v>37</x:v>
      </x:c>
      <x:c r="F8242" s="0" t="s">
        <x:v>26</x:v>
      </x:c>
      <x:c r="G8242" s="0" t="n">
        <x:v>120</x:v>
      </x:c>
      <x:c r="H8242" s="4" t="n">
        <x:v>50.4</x:v>
      </x:c>
      <x:c r="I8242" s="4" t="n">
        <x:v>120</x:v>
      </x:c>
      <x:c r="J8242" s="4" t="n">
        <x:v>0.42</x:v>
      </x:c>
      <x:c r="K8242" s="4">
        <x:f>I8242*J8242</x:f>
      </x:c>
      <x:c r="L8242" s="4" t="n">
        <x:v>170.891</x:v>
      </x:c>
      <x:c r="M8242" s="5">
        <x:f>J8242/2.141*100</x:f>
      </x:c>
      <x:c r="N8242" s="6">
        <x:f>M8242*L8242/100</x:f>
      </x:c>
      <x:c r="O8242" s="6">
        <x:f>H8242-N8242</x:f>
      </x:c>
    </x:row>
    <x:row r="8243" spans="1:25">
      <x:c r="A8243" s="0" t="s">
        <x:v>47</x:v>
      </x:c>
      <x:c r="B8243" s="0" t="n">
        <x:v>4044</x:v>
      </x:c>
      <x:c r="C8243" s="0" t="s">
        <x:v>21</x:v>
      </x:c>
      <x:c r="D8243" s="0" t="s">
        <x:v>36</x:v>
      </x:c>
      <x:c r="E8243" s="0" t="s">
        <x:v>38</x:v>
      </x:c>
      <x:c r="F8243" s="0" t="s">
        <x:v>26</x:v>
      </x:c>
      <x:c r="G8243" s="0" t="n">
        <x:v>120</x:v>
      </x:c>
      <x:c r="H8243" s="4" t="n">
        <x:v>50.402</x:v>
      </x:c>
      <x:c r="I8243" s="4" t="n">
        <x:v>120</x:v>
      </x:c>
      <x:c r="J8243" s="4" t="n">
        <x:v>0.42</x:v>
      </x:c>
      <x:c r="K8243" s="4">
        <x:f>I8243*J8243</x:f>
      </x:c>
      <x:c r="L8243" s="4" t="n">
        <x:v>170.891</x:v>
      </x:c>
      <x:c r="M8243" s="5">
        <x:f>J8243/2.141*100</x:f>
      </x:c>
      <x:c r="N8243" s="6">
        <x:f>M8243*L8243/100</x:f>
      </x:c>
      <x:c r="O8243" s="6">
        <x:f>H8243-N8243</x:f>
      </x:c>
    </x:row>
    <x:row r="8244" spans="1:25">
      <x:c r="A8244" s="0" t="s">
        <x:v>166</x:v>
      </x:c>
      <x:c r="B8244" s="0" t="n">
        <x:v>4046</x:v>
      </x:c>
      <x:c r="C8244" s="0" t="s">
        <x:v>21</x:v>
      </x:c>
      <x:c r="D8244" s="0" t="s">
        <x:v>28</x:v>
      </x:c>
      <x:c r="E8244" s="0" t="s">
        <x:v>23</x:v>
      </x:c>
      <x:c r="F8244" s="0" t="s">
        <x:v>20</x:v>
      </x:c>
      <x:c r="G8244" s="0" t="n">
        <x:v>56</x:v>
      </x:c>
      <x:c r="H8244" s="4" t="n">
        <x:v>2.944</x:v>
      </x:c>
      <x:c r="I8244" s="4" t="n">
        <x:v>56</x:v>
      </x:c>
      <x:c r="J8244" s="4" t="n">
        <x:v>0.053</x:v>
      </x:c>
      <x:c r="K8244" s="4">
        <x:f>I8244*J8244</x:f>
      </x:c>
      <x:c r="L8244" s="4" t="n">
        <x:v>158.838</x:v>
      </x:c>
      <x:c r="M8244" s="5">
        <x:f>J8244/2.847*100</x:f>
      </x:c>
      <x:c r="N8244" s="6">
        <x:f>M8244*L8244/100</x:f>
      </x:c>
      <x:c r="O8244" s="6">
        <x:f>H8244-N8244</x:f>
      </x:c>
    </x:row>
    <x:row r="8245" spans="1:25">
      <x:c r="A8245" s="0" t="s">
        <x:v>166</x:v>
      </x:c>
      <x:c r="B8245" s="0" t="n">
        <x:v>4046</x:v>
      </x:c>
      <x:c r="C8245" s="0" t="s">
        <x:v>21</x:v>
      </x:c>
      <x:c r="D8245" s="0" t="s">
        <x:v>22</x:v>
      </x:c>
      <x:c r="E8245" s="0" t="s">
        <x:v>23</x:v>
      </x:c>
      <x:c r="F8245" s="0" t="s">
        <x:v>20</x:v>
      </x:c>
      <x:c r="G8245" s="0" t="n">
        <x:v>56</x:v>
      </x:c>
      <x:c r="H8245" s="4" t="n">
        <x:v>2.304</x:v>
      </x:c>
      <x:c r="I8245" s="4" t="n">
        <x:v>56</x:v>
      </x:c>
      <x:c r="J8245" s="4" t="n">
        <x:v>0.041</x:v>
      </x:c>
      <x:c r="K8245" s="4">
        <x:f>I8245*J8245</x:f>
      </x:c>
      <x:c r="L8245" s="4" t="n">
        <x:v>158.838</x:v>
      </x:c>
      <x:c r="M8245" s="5">
        <x:f>J8245/2.847*100</x:f>
      </x:c>
      <x:c r="N8245" s="6">
        <x:f>M8245*L8245/100</x:f>
      </x:c>
      <x:c r="O8245" s="6">
        <x:f>H8245-N8245</x:f>
      </x:c>
    </x:row>
    <x:row r="8246" spans="1:25">
      <x:c r="A8246" s="0" t="s">
        <x:v>166</x:v>
      </x:c>
      <x:c r="B8246" s="0" t="n">
        <x:v>4046</x:v>
      </x:c>
      <x:c r="C8246" s="0" t="s">
        <x:v>21</x:v>
      </x:c>
      <x:c r="D8246" s="0" t="s">
        <x:v>28</x:v>
      </x:c>
      <x:c r="E8246" s="0" t="s">
        <x:v>23</x:v>
      </x:c>
      <x:c r="F8246" s="0" t="s">
        <x:v>20</x:v>
      </x:c>
      <x:c r="G8246" s="0" t="n">
        <x:v>56</x:v>
      </x:c>
      <x:c r="H8246" s="4" t="n">
        <x:v>2.944</x:v>
      </x:c>
      <x:c r="I8246" s="4" t="n">
        <x:v>56</x:v>
      </x:c>
      <x:c r="J8246" s="4" t="n">
        <x:v>0.053</x:v>
      </x:c>
      <x:c r="K8246" s="4">
        <x:f>I8246*J8246</x:f>
      </x:c>
      <x:c r="L8246" s="4" t="n">
        <x:v>158.838</x:v>
      </x:c>
      <x:c r="M8246" s="5">
        <x:f>J8246/2.847*100</x:f>
      </x:c>
      <x:c r="N8246" s="6">
        <x:f>M8246*L8246/100</x:f>
      </x:c>
      <x:c r="O8246" s="6">
        <x:f>H8246-N8246</x:f>
      </x:c>
    </x:row>
    <x:row r="8247" spans="1:25">
      <x:c r="A8247" s="0" t="s">
        <x:v>166</x:v>
      </x:c>
      <x:c r="B8247" s="0" t="n">
        <x:v>4046</x:v>
      </x:c>
      <x:c r="C8247" s="0" t="s">
        <x:v>21</x:v>
      </x:c>
      <x:c r="D8247" s="0" t="s">
        <x:v>22</x:v>
      </x:c>
      <x:c r="E8247" s="0" t="s">
        <x:v>23</x:v>
      </x:c>
      <x:c r="F8247" s="0" t="s">
        <x:v>20</x:v>
      </x:c>
      <x:c r="G8247" s="0" t="n">
        <x:v>56</x:v>
      </x:c>
      <x:c r="H8247" s="4" t="n">
        <x:v>2.304</x:v>
      </x:c>
      <x:c r="I8247" s="4" t="n">
        <x:v>56</x:v>
      </x:c>
      <x:c r="J8247" s="4" t="n">
        <x:v>0.041</x:v>
      </x:c>
      <x:c r="K8247" s="4">
        <x:f>I8247*J8247</x:f>
      </x:c>
      <x:c r="L8247" s="4" t="n">
        <x:v>158.838</x:v>
      </x:c>
      <x:c r="M8247" s="5">
        <x:f>J8247/2.847*100</x:f>
      </x:c>
      <x:c r="N8247" s="6">
        <x:f>M8247*L8247/100</x:f>
      </x:c>
      <x:c r="O8247" s="6">
        <x:f>H8247-N8247</x:f>
      </x:c>
    </x:row>
    <x:row r="8248" spans="1:25">
      <x:c r="A8248" s="0" t="s">
        <x:v>166</x:v>
      </x:c>
      <x:c r="B8248" s="0" t="n">
        <x:v>4046</x:v>
      </x:c>
      <x:c r="C8248" s="0" t="s">
        <x:v>17</x:v>
      </x:c>
      <x:c r="D8248" s="0" t="s">
        <x:v>18</x:v>
      </x:c>
      <x:c r="E8248" s="0" t="s">
        <x:v>167</x:v>
      </x:c>
      <x:c r="F8248" s="0" t="s">
        <x:v>20</x:v>
      </x:c>
      <x:c r="G8248" s="0" t="n">
        <x:v>56</x:v>
      </x:c>
      <x:c r="H8248" s="4" t="n">
        <x:v>29.849</x:v>
      </x:c>
      <x:c r="I8248" s="4" t="n">
        <x:v>56</x:v>
      </x:c>
      <x:c r="J8248" s="4" t="n">
        <x:v>0.533</x:v>
      </x:c>
      <x:c r="K8248" s="4">
        <x:f>I8248*J8248</x:f>
      </x:c>
      <x:c r="L8248" s="4" t="n">
        <x:v>158.838</x:v>
      </x:c>
      <x:c r="M8248" s="5">
        <x:f>J8248/2.847*100</x:f>
      </x:c>
      <x:c r="N8248" s="6">
        <x:f>M8248*L8248/100</x:f>
      </x:c>
      <x:c r="O8248" s="6">
        <x:f>H8248-N8248</x:f>
      </x:c>
    </x:row>
    <x:row r="8249" spans="1:25">
      <x:c r="A8249" s="0" t="s">
        <x:v>166</x:v>
      </x:c>
      <x:c r="B8249" s="0" t="n">
        <x:v>4046</x:v>
      </x:c>
      <x:c r="C8249" s="0" t="s">
        <x:v>17</x:v>
      </x:c>
      <x:c r="D8249" s="0" t="s">
        <x:v>18</x:v>
      </x:c>
      <x:c r="E8249" s="0" t="s">
        <x:v>167</x:v>
      </x:c>
      <x:c r="F8249" s="0" t="s">
        <x:v>20</x:v>
      </x:c>
      <x:c r="G8249" s="0" t="n">
        <x:v>56</x:v>
      </x:c>
      <x:c r="H8249" s="4" t="n">
        <x:v>29.849</x:v>
      </x:c>
      <x:c r="I8249" s="4" t="n">
        <x:v>56</x:v>
      </x:c>
      <x:c r="J8249" s="4" t="n">
        <x:v>0.533</x:v>
      </x:c>
      <x:c r="K8249" s="4">
        <x:f>I8249*J8249</x:f>
      </x:c>
      <x:c r="L8249" s="4" t="n">
        <x:v>158.838</x:v>
      </x:c>
      <x:c r="M8249" s="5">
        <x:f>J8249/2.847*100</x:f>
      </x:c>
      <x:c r="N8249" s="6">
        <x:f>M8249*L8249/100</x:f>
      </x:c>
      <x:c r="O8249" s="6">
        <x:f>H8249-N8249</x:f>
      </x:c>
    </x:row>
    <x:row r="8250" spans="1:25">
      <x:c r="A8250" s="0" t="s">
        <x:v>166</x:v>
      </x:c>
      <x:c r="B8250" s="0" t="n">
        <x:v>4046</x:v>
      </x:c>
      <x:c r="C8250" s="0" t="s">
        <x:v>17</x:v>
      </x:c>
      <x:c r="D8250" s="0" t="s">
        <x:v>18</x:v>
      </x:c>
      <x:c r="E8250" s="0" t="s">
        <x:v>167</x:v>
      </x:c>
      <x:c r="F8250" s="0" t="s">
        <x:v>20</x:v>
      </x:c>
      <x:c r="G8250" s="0" t="n">
        <x:v>56</x:v>
      </x:c>
      <x:c r="H8250" s="4" t="n">
        <x:v>29.849</x:v>
      </x:c>
      <x:c r="I8250" s="4" t="n">
        <x:v>56</x:v>
      </x:c>
      <x:c r="J8250" s="4" t="n">
        <x:v>0.533</x:v>
      </x:c>
      <x:c r="K8250" s="4">
        <x:f>I8250*J8250</x:f>
      </x:c>
      <x:c r="L8250" s="4" t="n">
        <x:v>158.838</x:v>
      </x:c>
      <x:c r="M8250" s="5">
        <x:f>J8250/2.847*100</x:f>
      </x:c>
      <x:c r="N8250" s="6">
        <x:f>M8250*L8250/100</x:f>
      </x:c>
      <x:c r="O8250" s="6">
        <x:f>H8250-N8250</x:f>
      </x:c>
    </x:row>
    <x:row r="8251" spans="1:25">
      <x:c r="A8251" s="0" t="s">
        <x:v>166</x:v>
      </x:c>
      <x:c r="B8251" s="0" t="n">
        <x:v>4046</x:v>
      </x:c>
      <x:c r="C8251" s="0" t="s">
        <x:v>21</x:v>
      </x:c>
      <x:c r="D8251" s="0" t="s">
        <x:v>28</x:v>
      </x:c>
      <x:c r="E8251" s="0" t="s">
        <x:v>23</x:v>
      </x:c>
      <x:c r="F8251" s="0" t="s">
        <x:v>26</x:v>
      </x:c>
      <x:c r="G8251" s="0" t="n">
        <x:v>56</x:v>
      </x:c>
      <x:c r="H8251" s="4" t="n">
        <x:v>59.36</x:v>
      </x:c>
      <x:c r="I8251" s="4" t="n">
        <x:v>56</x:v>
      </x:c>
      <x:c r="J8251" s="4" t="n">
        <x:v>1.06</x:v>
      </x:c>
      <x:c r="K8251" s="4">
        <x:f>I8251*J8251</x:f>
      </x:c>
      <x:c r="L8251" s="4" t="n">
        <x:v>158.838</x:v>
      </x:c>
      <x:c r="M8251" s="5">
        <x:f>J8251/2.847*100</x:f>
      </x:c>
      <x:c r="N8251" s="6">
        <x:f>M8251*L8251/100</x:f>
      </x:c>
      <x:c r="O8251" s="6">
        <x:f>H8251-N8251</x:f>
      </x:c>
    </x:row>
    <x:row r="8252" spans="1:25">
      <x:c r="A8252" s="0" t="s">
        <x:v>123</x:v>
      </x:c>
      <x:c r="B8252" s="0" t="n">
        <x:v>4048</x:v>
      </x:c>
      <x:c r="C8252" s="0" t="s">
        <x:v>21</x:v>
      </x:c>
      <x:c r="D8252" s="0" t="s">
        <x:v>42</x:v>
      </x:c>
      <x:c r="E8252" s="0" t="s">
        <x:v>44</x:v>
      </x:c>
      <x:c r="F8252" s="0" t="s">
        <x:v>20</x:v>
      </x:c>
      <x:c r="G8252" s="0" t="n">
        <x:v>100</x:v>
      </x:c>
      <x:c r="H8252" s="4" t="n">
        <x:v>30</x:v>
      </x:c>
      <x:c r="I8252" s="4" t="n">
        <x:v>100</x:v>
      </x:c>
      <x:c r="J8252" s="4" t="n">
        <x:v>0.3</x:v>
      </x:c>
      <x:c r="K8252" s="4">
        <x:f>I8252*J8252</x:f>
      </x:c>
      <x:c r="L8252" s="4" t="n">
        <x:v>338.116</x:v>
      </x:c>
      <x:c r="M8252" s="5">
        <x:f>J8252/3.83*100</x:f>
      </x:c>
      <x:c r="N8252" s="6">
        <x:f>M8252*L8252/100</x:f>
      </x:c>
      <x:c r="O8252" s="6">
        <x:f>H8252-N8252</x:f>
      </x:c>
    </x:row>
    <x:row r="8253" spans="1:25">
      <x:c r="A8253" s="0" t="s">
        <x:v>123</x:v>
      </x:c>
      <x:c r="B8253" s="0" t="n">
        <x:v>4048</x:v>
      </x:c>
      <x:c r="C8253" s="0" t="s">
        <x:v>21</x:v>
      </x:c>
      <x:c r="D8253" s="0" t="s">
        <x:v>42</x:v>
      </x:c>
      <x:c r="E8253" s="0" t="s">
        <x:v>43</x:v>
      </x:c>
      <x:c r="F8253" s="0" t="s">
        <x:v>20</x:v>
      </x:c>
      <x:c r="G8253" s="0" t="n">
        <x:v>100</x:v>
      </x:c>
      <x:c r="H8253" s="4" t="n">
        <x:v>30</x:v>
      </x:c>
      <x:c r="I8253" s="4" t="n">
        <x:v>100</x:v>
      </x:c>
      <x:c r="J8253" s="4" t="n">
        <x:v>0.3</x:v>
      </x:c>
      <x:c r="K8253" s="4">
        <x:f>I8253*J8253</x:f>
      </x:c>
      <x:c r="L8253" s="4" t="n">
        <x:v>338.116</x:v>
      </x:c>
      <x:c r="M8253" s="5">
        <x:f>J8253/3.83*100</x:f>
      </x:c>
      <x:c r="N8253" s="6">
        <x:f>M8253*L8253/100</x:f>
      </x:c>
      <x:c r="O8253" s="6">
        <x:f>H8253-N8253</x:f>
      </x:c>
    </x:row>
    <x:row r="8254" spans="1:25">
      <x:c r="A8254" s="0" t="s">
        <x:v>123</x:v>
      </x:c>
      <x:c r="B8254" s="0" t="n">
        <x:v>4048</x:v>
      </x:c>
      <x:c r="C8254" s="0" t="s">
        <x:v>21</x:v>
      </x:c>
      <x:c r="D8254" s="0" t="s">
        <x:v>33</x:v>
      </x:c>
      <x:c r="E8254" s="0" t="s">
        <x:v>45</x:v>
      </x:c>
      <x:c r="F8254" s="0" t="s">
        <x:v>26</x:v>
      </x:c>
      <x:c r="G8254" s="0" t="n">
        <x:v>100</x:v>
      </x:c>
      <x:c r="H8254" s="4" t="n">
        <x:v>145.802</x:v>
      </x:c>
      <x:c r="I8254" s="4" t="n">
        <x:v>100</x:v>
      </x:c>
      <x:c r="J8254" s="4" t="n">
        <x:v>1.48</x:v>
      </x:c>
      <x:c r="K8254" s="4">
        <x:f>I8254*J8254</x:f>
      </x:c>
      <x:c r="L8254" s="4" t="n">
        <x:v>338.116</x:v>
      </x:c>
      <x:c r="M8254" s="5">
        <x:f>J8254/3.83*100</x:f>
      </x:c>
      <x:c r="N8254" s="6">
        <x:f>M8254*L8254/100</x:f>
      </x:c>
      <x:c r="O8254" s="6">
        <x:f>H8254-N8254</x:f>
      </x:c>
    </x:row>
    <x:row r="8255" spans="1:25">
      <x:c r="A8255" s="0" t="s">
        <x:v>123</x:v>
      </x:c>
      <x:c r="B8255" s="0" t="n">
        <x:v>4048</x:v>
      </x:c>
      <x:c r="C8255" s="0" t="s">
        <x:v>21</x:v>
      </x:c>
      <x:c r="D8255" s="0" t="s">
        <x:v>150</x:v>
      </x:c>
      <x:c r="E8255" s="0" t="s">
        <x:v>46</x:v>
      </x:c>
      <x:c r="F8255" s="0" t="s">
        <x:v>26</x:v>
      </x:c>
      <x:c r="G8255" s="0" t="n">
        <x:v>100</x:v>
      </x:c>
      <x:c r="H8255" s="4" t="n">
        <x:v>166.101</x:v>
      </x:c>
      <x:c r="I8255" s="4" t="n">
        <x:v>100</x:v>
      </x:c>
      <x:c r="J8255" s="4" t="n">
        <x:v>1.75</x:v>
      </x:c>
      <x:c r="K8255" s="4">
        <x:f>I8255*J8255</x:f>
      </x:c>
      <x:c r="L8255" s="4" t="n">
        <x:v>338.116</x:v>
      </x:c>
      <x:c r="M8255" s="5">
        <x:f>J8255/3.83*100</x:f>
      </x:c>
      <x:c r="N8255" s="6">
        <x:f>M8255*L8255/100</x:f>
      </x:c>
      <x:c r="O8255" s="6">
        <x:f>H8255-N8255</x:f>
      </x:c>
    </x:row>
    <x:row r="8256" spans="1:25">
      <x:c r="A8256" s="0" t="s">
        <x:v>125</x:v>
      </x:c>
      <x:c r="B8256" s="0" t="n">
        <x:v>4050</x:v>
      </x:c>
      <x:c r="C8256" s="0" t="s">
        <x:v>21</x:v>
      </x:c>
      <x:c r="D8256" s="0" t="s">
        <x:v>22</x:v>
      </x:c>
      <x:c r="E8256" s="0" t="s">
        <x:v>23</x:v>
      </x:c>
      <x:c r="F8256" s="0" t="s">
        <x:v>20</x:v>
      </x:c>
      <x:c r="G8256" s="0" t="n">
        <x:v>117</x:v>
      </x:c>
      <x:c r="H8256" s="4" t="n">
        <x:v>43.384</x:v>
      </x:c>
      <x:c r="I8256" s="4" t="n">
        <x:v>117</x:v>
      </x:c>
      <x:c r="J8256" s="4" t="n">
        <x:v>0.371</x:v>
      </x:c>
      <x:c r="K8256" s="4">
        <x:f>I8256*J8256</x:f>
      </x:c>
      <x:c r="L8256" s="4" t="n">
        <x:v>280.48</x:v>
      </x:c>
      <x:c r="M8256" s="5">
        <x:f>J8256/3.234*100</x:f>
      </x:c>
      <x:c r="N8256" s="6">
        <x:f>M8256*L8256/100</x:f>
      </x:c>
      <x:c r="O8256" s="6">
        <x:f>H8256-N8256</x:f>
      </x:c>
    </x:row>
    <x:row r="8257" spans="1:25">
      <x:c r="A8257" s="0" t="s">
        <x:v>125</x:v>
      </x:c>
      <x:c r="B8257" s="0" t="n">
        <x:v>4050</x:v>
      </x:c>
      <x:c r="C8257" s="0" t="s">
        <x:v>21</x:v>
      </x:c>
      <x:c r="D8257" s="0" t="s">
        <x:v>22</x:v>
      </x:c>
      <x:c r="E8257" s="0" t="s">
        <x:v>23</x:v>
      </x:c>
      <x:c r="F8257" s="0" t="s">
        <x:v>20</x:v>
      </x:c>
      <x:c r="G8257" s="0" t="n">
        <x:v>117</x:v>
      </x:c>
      <x:c r="H8257" s="4" t="n">
        <x:v>43.384</x:v>
      </x:c>
      <x:c r="I8257" s="4" t="n">
        <x:v>117</x:v>
      </x:c>
      <x:c r="J8257" s="4" t="n">
        <x:v>0.371</x:v>
      </x:c>
      <x:c r="K8257" s="4">
        <x:f>I8257*J8257</x:f>
      </x:c>
      <x:c r="L8257" s="4" t="n">
        <x:v>280.48</x:v>
      </x:c>
      <x:c r="M8257" s="5">
        <x:f>J8257/3.234*100</x:f>
      </x:c>
      <x:c r="N8257" s="6">
        <x:f>M8257*L8257/100</x:f>
      </x:c>
      <x:c r="O8257" s="6">
        <x:f>H8257-N8257</x:f>
      </x:c>
    </x:row>
    <x:row r="8258" spans="1:25">
      <x:c r="A8258" s="0" t="s">
        <x:v>125</x:v>
      </x:c>
      <x:c r="B8258" s="0" t="n">
        <x:v>4050</x:v>
      </x:c>
      <x:c r="C8258" s="0" t="s">
        <x:v>21</x:v>
      </x:c>
      <x:c r="D8258" s="0" t="s">
        <x:v>22</x:v>
      </x:c>
      <x:c r="E8258" s="0" t="s">
        <x:v>23</x:v>
      </x:c>
      <x:c r="F8258" s="0" t="s">
        <x:v>20</x:v>
      </x:c>
      <x:c r="G8258" s="0" t="n">
        <x:v>117</x:v>
      </x:c>
      <x:c r="H8258" s="4" t="n">
        <x:v>39.897</x:v>
      </x:c>
      <x:c r="I8258" s="4" t="n">
        <x:v>117</x:v>
      </x:c>
      <x:c r="J8258" s="4" t="n">
        <x:v>0.341</x:v>
      </x:c>
      <x:c r="K8258" s="4">
        <x:f>I8258*J8258</x:f>
      </x:c>
      <x:c r="L8258" s="4" t="n">
        <x:v>280.48</x:v>
      </x:c>
      <x:c r="M8258" s="5">
        <x:f>J8258/3.234*100</x:f>
      </x:c>
      <x:c r="N8258" s="6">
        <x:f>M8258*L8258/100</x:f>
      </x:c>
      <x:c r="O8258" s="6">
        <x:f>H8258-N8258</x:f>
      </x:c>
    </x:row>
    <x:row r="8259" spans="1:25">
      <x:c r="A8259" s="0" t="s">
        <x:v>125</x:v>
      </x:c>
      <x:c r="B8259" s="0" t="n">
        <x:v>4050</x:v>
      </x:c>
      <x:c r="C8259" s="0" t="s">
        <x:v>21</x:v>
      </x:c>
      <x:c r="D8259" s="0" t="s">
        <x:v>22</x:v>
      </x:c>
      <x:c r="E8259" s="0" t="s">
        <x:v>23</x:v>
      </x:c>
      <x:c r="F8259" s="0" t="s">
        <x:v>20</x:v>
      </x:c>
      <x:c r="G8259" s="0" t="n">
        <x:v>117</x:v>
      </x:c>
      <x:c r="H8259" s="4" t="n">
        <x:v>43.384</x:v>
      </x:c>
      <x:c r="I8259" s="4" t="n">
        <x:v>117</x:v>
      </x:c>
      <x:c r="J8259" s="4" t="n">
        <x:v>0.371</x:v>
      </x:c>
      <x:c r="K8259" s="4">
        <x:f>I8259*J8259</x:f>
      </x:c>
      <x:c r="L8259" s="4" t="n">
        <x:v>280.48</x:v>
      </x:c>
      <x:c r="M8259" s="5">
        <x:f>J8259/3.234*100</x:f>
      </x:c>
      <x:c r="N8259" s="6">
        <x:f>M8259*L8259/100</x:f>
      </x:c>
      <x:c r="O8259" s="6">
        <x:f>H8259-N8259</x:f>
      </x:c>
    </x:row>
    <x:row r="8260" spans="1:25">
      <x:c r="A8260" s="0" t="s">
        <x:v>125</x:v>
      </x:c>
      <x:c r="B8260" s="0" t="n">
        <x:v>4050</x:v>
      </x:c>
      <x:c r="C8260" s="0" t="s">
        <x:v>21</x:v>
      </x:c>
      <x:c r="D8260" s="0" t="s">
        <x:v>28</x:v>
      </x:c>
      <x:c r="E8260" s="0" t="s">
        <x:v>19</x:v>
      </x:c>
      <x:c r="F8260" s="0" t="s">
        <x:v>26</x:v>
      </x:c>
      <x:c r="G8260" s="0" t="n">
        <x:v>117</x:v>
      </x:c>
      <x:c r="H8260" s="4" t="n">
        <x:v>30.427</x:v>
      </x:c>
      <x:c r="I8260" s="4" t="n">
        <x:v>117</x:v>
      </x:c>
      <x:c r="J8260" s="4" t="n">
        <x:v>0.26</x:v>
      </x:c>
      <x:c r="K8260" s="4">
        <x:f>I8260*J8260</x:f>
      </x:c>
      <x:c r="L8260" s="4" t="n">
        <x:v>280.48</x:v>
      </x:c>
      <x:c r="M8260" s="5">
        <x:f>J8260/3.234*100</x:f>
      </x:c>
      <x:c r="N8260" s="6">
        <x:f>M8260*L8260/100</x:f>
      </x:c>
      <x:c r="O8260" s="6">
        <x:f>H8260-N8260</x:f>
      </x:c>
    </x:row>
    <x:row r="8261" spans="1:25">
      <x:c r="A8261" s="0" t="s">
        <x:v>125</x:v>
      </x:c>
      <x:c r="B8261" s="0" t="n">
        <x:v>4050</x:v>
      </x:c>
      <x:c r="C8261" s="0" t="s">
        <x:v>21</x:v>
      </x:c>
      <x:c r="D8261" s="0" t="s">
        <x:v>28</x:v>
      </x:c>
      <x:c r="E8261" s="0" t="s">
        <x:v>23</x:v>
      </x:c>
      <x:c r="F8261" s="0" t="s">
        <x:v>26</x:v>
      </x:c>
      <x:c r="G8261" s="0" t="n">
        <x:v>117</x:v>
      </x:c>
      <x:c r="H8261" s="4" t="n">
        <x:v>177.84</x:v>
      </x:c>
      <x:c r="I8261" s="4" t="n">
        <x:v>117</x:v>
      </x:c>
      <x:c r="J8261" s="4" t="n">
        <x:v>1.52</x:v>
      </x:c>
      <x:c r="K8261" s="4">
        <x:f>I8261*J8261</x:f>
      </x:c>
      <x:c r="L8261" s="4" t="n">
        <x:v>280.48</x:v>
      </x:c>
      <x:c r="M8261" s="5">
        <x:f>J8261/3.234*100</x:f>
      </x:c>
      <x:c r="N8261" s="6">
        <x:f>M8261*L8261/100</x:f>
      </x:c>
      <x:c r="O8261" s="6">
        <x:f>H8261-N8261</x:f>
      </x:c>
    </x:row>
    <x:row r="8262" spans="1:25">
      <x:c r="A8262" s="0" t="s">
        <x:v>67</x:v>
      </x:c>
      <x:c r="B8262" s="0" t="n">
        <x:v>4052</x:v>
      </x:c>
      <x:c r="C8262" s="0" t="s">
        <x:v>21</x:v>
      </x:c>
      <x:c r="D8262" s="0" t="s">
        <x:v>22</x:v>
      </x:c>
      <x:c r="E8262" s="0" t="s">
        <x:v>23</x:v>
      </x:c>
      <x:c r="F8262" s="0" t="s">
        <x:v>20</x:v>
      </x:c>
      <x:c r="G8262" s="0" t="n">
        <x:v>150</x:v>
      </x:c>
      <x:c r="H8262" s="4" t="n">
        <x:v>11.253</x:v>
      </x:c>
      <x:c r="I8262" s="4" t="n">
        <x:v>150</x:v>
      </x:c>
      <x:c r="J8262" s="4" t="n">
        <x:v>0.075</x:v>
      </x:c>
      <x:c r="K8262" s="4">
        <x:f>I8262*J8262</x:f>
      </x:c>
      <x:c r="L8262" s="4" t="n">
        <x:v>329.915</x:v>
      </x:c>
      <x:c r="M8262" s="5">
        <x:f>J8262/2.988*100</x:f>
      </x:c>
      <x:c r="N8262" s="6">
        <x:f>M8262*L8262/100</x:f>
      </x:c>
      <x:c r="O8262" s="6">
        <x:f>H8262-N8262</x:f>
      </x:c>
    </x:row>
    <x:row r="8263" spans="1:25">
      <x:c r="A8263" s="0" t="s">
        <x:v>67</x:v>
      </x:c>
      <x:c r="B8263" s="0" t="n">
        <x:v>4052</x:v>
      </x:c>
      <x:c r="C8263" s="0" t="s">
        <x:v>21</x:v>
      </x:c>
      <x:c r="D8263" s="0" t="s">
        <x:v>22</x:v>
      </x:c>
      <x:c r="E8263" s="0" t="s">
        <x:v>23</x:v>
      </x:c>
      <x:c r="F8263" s="0" t="s">
        <x:v>20</x:v>
      </x:c>
      <x:c r="G8263" s="0" t="n">
        <x:v>150</x:v>
      </x:c>
      <x:c r="H8263" s="4" t="n">
        <x:v>39.897</x:v>
      </x:c>
      <x:c r="I8263" s="4" t="n">
        <x:v>150</x:v>
      </x:c>
      <x:c r="J8263" s="4" t="n">
        <x:v>0.266</x:v>
      </x:c>
      <x:c r="K8263" s="4">
        <x:f>I8263*J8263</x:f>
      </x:c>
      <x:c r="L8263" s="4" t="n">
        <x:v>329.915</x:v>
      </x:c>
      <x:c r="M8263" s="5">
        <x:f>J8263/2.988*100</x:f>
      </x:c>
      <x:c r="N8263" s="6">
        <x:f>M8263*L8263/100</x:f>
      </x:c>
      <x:c r="O8263" s="6">
        <x:f>H8263-N8263</x:f>
      </x:c>
    </x:row>
    <x:row r="8264" spans="1:25">
      <x:c r="A8264" s="0" t="s">
        <x:v>67</x:v>
      </x:c>
      <x:c r="B8264" s="0" t="n">
        <x:v>4052</x:v>
      </x:c>
      <x:c r="C8264" s="0" t="s">
        <x:v>21</x:v>
      </x:c>
      <x:c r="D8264" s="0" t="s">
        <x:v>22</x:v>
      </x:c>
      <x:c r="E8264" s="0" t="s">
        <x:v>23</x:v>
      </x:c>
      <x:c r="F8264" s="0" t="s">
        <x:v>20</x:v>
      </x:c>
      <x:c r="G8264" s="0" t="n">
        <x:v>150</x:v>
      </x:c>
      <x:c r="H8264" s="4" t="n">
        <x:v>43.384</x:v>
      </x:c>
      <x:c r="I8264" s="4" t="n">
        <x:v>150</x:v>
      </x:c>
      <x:c r="J8264" s="4" t="n">
        <x:v>0.289</x:v>
      </x:c>
      <x:c r="K8264" s="4">
        <x:f>I8264*J8264</x:f>
      </x:c>
      <x:c r="L8264" s="4" t="n">
        <x:v>329.915</x:v>
      </x:c>
      <x:c r="M8264" s="5">
        <x:f>J8264/2.988*100</x:f>
      </x:c>
      <x:c r="N8264" s="6">
        <x:f>M8264*L8264/100</x:f>
      </x:c>
      <x:c r="O8264" s="6">
        <x:f>H8264-N8264</x:f>
      </x:c>
    </x:row>
    <x:row r="8265" spans="1:25">
      <x:c r="A8265" s="0" t="s">
        <x:v>67</x:v>
      </x:c>
      <x:c r="B8265" s="0" t="n">
        <x:v>4052</x:v>
      </x:c>
      <x:c r="C8265" s="0" t="s">
        <x:v>21</x:v>
      </x:c>
      <x:c r="D8265" s="0" t="s">
        <x:v>22</x:v>
      </x:c>
      <x:c r="E8265" s="0" t="s">
        <x:v>23</x:v>
      </x:c>
      <x:c r="F8265" s="0" t="s">
        <x:v>20</x:v>
      </x:c>
      <x:c r="G8265" s="0" t="n">
        <x:v>150</x:v>
      </x:c>
      <x:c r="H8265" s="4" t="n">
        <x:v>43.384</x:v>
      </x:c>
      <x:c r="I8265" s="4" t="n">
        <x:v>150</x:v>
      </x:c>
      <x:c r="J8265" s="4" t="n">
        <x:v>0.289</x:v>
      </x:c>
      <x:c r="K8265" s="4">
        <x:f>I8265*J8265</x:f>
      </x:c>
      <x:c r="L8265" s="4" t="n">
        <x:v>329.915</x:v>
      </x:c>
      <x:c r="M8265" s="5">
        <x:f>J8265/2.988*100</x:f>
      </x:c>
      <x:c r="N8265" s="6">
        <x:f>M8265*L8265/100</x:f>
      </x:c>
      <x:c r="O8265" s="6">
        <x:f>H8265-N8265</x:f>
      </x:c>
    </x:row>
    <x:row r="8266" spans="1:25">
      <x:c r="A8266" s="0" t="s">
        <x:v>67</x:v>
      </x:c>
      <x:c r="B8266" s="0" t="n">
        <x:v>4052</x:v>
      </x:c>
      <x:c r="C8266" s="0" t="s">
        <x:v>21</x:v>
      </x:c>
      <x:c r="D8266" s="0" t="s">
        <x:v>22</x:v>
      </x:c>
      <x:c r="E8266" s="0" t="s">
        <x:v>23</x:v>
      </x:c>
      <x:c r="F8266" s="0" t="s">
        <x:v>20</x:v>
      </x:c>
      <x:c r="G8266" s="0" t="n">
        <x:v>150</x:v>
      </x:c>
      <x:c r="H8266" s="4" t="n">
        <x:v>43.384</x:v>
      </x:c>
      <x:c r="I8266" s="4" t="n">
        <x:v>150</x:v>
      </x:c>
      <x:c r="J8266" s="4" t="n">
        <x:v>0.289</x:v>
      </x:c>
      <x:c r="K8266" s="4">
        <x:f>I8266*J8266</x:f>
      </x:c>
      <x:c r="L8266" s="4" t="n">
        <x:v>329.915</x:v>
      </x:c>
      <x:c r="M8266" s="5">
        <x:f>J8266/2.988*100</x:f>
      </x:c>
      <x:c r="N8266" s="6">
        <x:f>M8266*L8266/100</x:f>
      </x:c>
      <x:c r="O8266" s="6">
        <x:f>H8266-N8266</x:f>
      </x:c>
    </x:row>
    <x:row r="8267" spans="1:25">
      <x:c r="A8267" s="0" t="s">
        <x:v>67</x:v>
      </x:c>
      <x:c r="B8267" s="0" t="n">
        <x:v>4052</x:v>
      </x:c>
      <x:c r="C8267" s="0" t="s">
        <x:v>21</x:v>
      </x:c>
      <x:c r="D8267" s="0" t="s">
        <x:v>28</x:v>
      </x:c>
      <x:c r="E8267" s="0" t="s">
        <x:v>19</x:v>
      </x:c>
      <x:c r="F8267" s="0" t="s">
        <x:v>26</x:v>
      </x:c>
      <x:c r="G8267" s="0" t="n">
        <x:v>150</x:v>
      </x:c>
      <x:c r="H8267" s="4" t="n">
        <x:v>39.002</x:v>
      </x:c>
      <x:c r="I8267" s="4" t="n">
        <x:v>150</x:v>
      </x:c>
      <x:c r="J8267" s="4" t="n">
        <x:v>0.26</x:v>
      </x:c>
      <x:c r="K8267" s="4">
        <x:f>I8267*J8267</x:f>
      </x:c>
      <x:c r="L8267" s="4" t="n">
        <x:v>329.915</x:v>
      </x:c>
      <x:c r="M8267" s="5">
        <x:f>J8267/2.988*100</x:f>
      </x:c>
      <x:c r="N8267" s="6">
        <x:f>M8267*L8267/100</x:f>
      </x:c>
      <x:c r="O8267" s="6">
        <x:f>H8267-N8267</x:f>
      </x:c>
    </x:row>
    <x:row r="8268" spans="1:25">
      <x:c r="A8268" s="0" t="s">
        <x:v>67</x:v>
      </x:c>
      <x:c r="B8268" s="0" t="n">
        <x:v>4052</x:v>
      </x:c>
      <x:c r="C8268" s="0" t="s">
        <x:v>21</x:v>
      </x:c>
      <x:c r="D8268" s="0" t="s">
        <x:v>28</x:v>
      </x:c>
      <x:c r="E8268" s="0" t="s">
        <x:v>23</x:v>
      </x:c>
      <x:c r="F8268" s="0" t="s">
        <x:v>26</x:v>
      </x:c>
      <x:c r="G8268" s="0" t="n">
        <x:v>150</x:v>
      </x:c>
      <x:c r="H8268" s="4" t="n">
        <x:v>227.999</x:v>
      </x:c>
      <x:c r="I8268" s="4" t="n">
        <x:v>150</x:v>
      </x:c>
      <x:c r="J8268" s="4" t="n">
        <x:v>1.52</x:v>
      </x:c>
      <x:c r="K8268" s="4">
        <x:f>I8268*J8268</x:f>
      </x:c>
      <x:c r="L8268" s="4" t="n">
        <x:v>329.915</x:v>
      </x:c>
      <x:c r="M8268" s="5">
        <x:f>J8268/2.988*100</x:f>
      </x:c>
      <x:c r="N8268" s="6">
        <x:f>M8268*L8268/100</x:f>
      </x:c>
      <x:c r="O8268" s="6">
        <x:f>H8268-N8268</x:f>
      </x:c>
    </x:row>
    <x:row r="8269" spans="1:25">
      <x:c r="A8269" s="0" t="s">
        <x:v>51</x:v>
      </x:c>
      <x:c r="B8269" s="0" t="n">
        <x:v>4053</x:v>
      </x:c>
      <x:c r="C8269" s="0" t="s">
        <x:v>21</x:v>
      </x:c>
      <x:c r="D8269" s="0" t="s">
        <x:v>22</x:v>
      </x:c>
      <x:c r="E8269" s="0" t="s">
        <x:v>23</x:v>
      </x:c>
      <x:c r="F8269" s="0" t="s">
        <x:v>20</x:v>
      </x:c>
      <x:c r="G8269" s="0" t="n">
        <x:v>116</x:v>
      </x:c>
      <x:c r="H8269" s="4" t="n">
        <x:v>39.897</x:v>
      </x:c>
      <x:c r="I8269" s="4" t="n">
        <x:v>116</x:v>
      </x:c>
      <x:c r="J8269" s="4" t="n">
        <x:v>0.344</x:v>
      </x:c>
      <x:c r="K8269" s="4">
        <x:f>I8269*J8269</x:f>
      </x:c>
      <x:c r="L8269" s="4" t="n">
        <x:v>256.61</x:v>
      </x:c>
      <x:c r="M8269" s="5">
        <x:f>J8269/2.872*100</x:f>
      </x:c>
      <x:c r="N8269" s="6">
        <x:f>M8269*L8269/100</x:f>
      </x:c>
      <x:c r="O8269" s="6">
        <x:f>H8269-N8269</x:f>
      </x:c>
    </x:row>
    <x:row r="8270" spans="1:25">
      <x:c r="A8270" s="0" t="s">
        <x:v>51</x:v>
      </x:c>
      <x:c r="B8270" s="0" t="n">
        <x:v>4053</x:v>
      </x:c>
      <x:c r="C8270" s="0" t="s">
        <x:v>21</x:v>
      </x:c>
      <x:c r="D8270" s="0" t="s">
        <x:v>22</x:v>
      </x:c>
      <x:c r="E8270" s="0" t="s">
        <x:v>23</x:v>
      </x:c>
      <x:c r="F8270" s="0" t="s">
        <x:v>20</x:v>
      </x:c>
      <x:c r="G8270" s="0" t="n">
        <x:v>116</x:v>
      </x:c>
      <x:c r="H8270" s="4" t="n">
        <x:v>43.384</x:v>
      </x:c>
      <x:c r="I8270" s="4" t="n">
        <x:v>116</x:v>
      </x:c>
      <x:c r="J8270" s="4" t="n">
        <x:v>0.374</x:v>
      </x:c>
      <x:c r="K8270" s="4">
        <x:f>I8270*J8270</x:f>
      </x:c>
      <x:c r="L8270" s="4" t="n">
        <x:v>256.61</x:v>
      </x:c>
      <x:c r="M8270" s="5">
        <x:f>J8270/2.872*100</x:f>
      </x:c>
      <x:c r="N8270" s="6">
        <x:f>M8270*L8270/100</x:f>
      </x:c>
      <x:c r="O8270" s="6">
        <x:f>H8270-N8270</x:f>
      </x:c>
    </x:row>
    <x:row r="8271" spans="1:25">
      <x:c r="A8271" s="0" t="s">
        <x:v>51</x:v>
      </x:c>
      <x:c r="B8271" s="0" t="n">
        <x:v>4053</x:v>
      </x:c>
      <x:c r="C8271" s="0" t="s">
        <x:v>21</x:v>
      </x:c>
      <x:c r="D8271" s="0" t="s">
        <x:v>22</x:v>
      </x:c>
      <x:c r="E8271" s="0" t="s">
        <x:v>23</x:v>
      </x:c>
      <x:c r="F8271" s="0" t="s">
        <x:v>20</x:v>
      </x:c>
      <x:c r="G8271" s="0" t="n">
        <x:v>116</x:v>
      </x:c>
      <x:c r="H8271" s="4" t="n">
        <x:v>43.384</x:v>
      </x:c>
      <x:c r="I8271" s="4" t="n">
        <x:v>116</x:v>
      </x:c>
      <x:c r="J8271" s="4" t="n">
        <x:v>0.374</x:v>
      </x:c>
      <x:c r="K8271" s="4">
        <x:f>I8271*J8271</x:f>
      </x:c>
      <x:c r="L8271" s="4" t="n">
        <x:v>256.61</x:v>
      </x:c>
      <x:c r="M8271" s="5">
        <x:f>J8271/2.872*100</x:f>
      </x:c>
      <x:c r="N8271" s="6">
        <x:f>M8271*L8271/100</x:f>
      </x:c>
      <x:c r="O8271" s="6">
        <x:f>H8271-N8271</x:f>
      </x:c>
    </x:row>
    <x:row r="8272" spans="1:25">
      <x:c r="A8272" s="0" t="s">
        <x:v>51</x:v>
      </x:c>
      <x:c r="B8272" s="0" t="n">
        <x:v>4053</x:v>
      </x:c>
      <x:c r="C8272" s="0" t="s">
        <x:v>21</x:v>
      </x:c>
      <x:c r="D8272" s="0" t="s">
        <x:v>28</x:v>
      </x:c>
      <x:c r="E8272" s="0" t="s">
        <x:v>19</x:v>
      </x:c>
      <x:c r="F8272" s="0" t="s">
        <x:v>26</x:v>
      </x:c>
      <x:c r="G8272" s="0" t="n">
        <x:v>116</x:v>
      </x:c>
      <x:c r="H8272" s="4" t="n">
        <x:v>30.425</x:v>
      </x:c>
      <x:c r="I8272" s="4" t="n">
        <x:v>116</x:v>
      </x:c>
      <x:c r="J8272" s="4" t="n">
        <x:v>0.26</x:v>
      </x:c>
      <x:c r="K8272" s="4">
        <x:f>I8272*J8272</x:f>
      </x:c>
      <x:c r="L8272" s="4" t="n">
        <x:v>256.61</x:v>
      </x:c>
      <x:c r="M8272" s="5">
        <x:f>J8272/2.872*100</x:f>
      </x:c>
      <x:c r="N8272" s="6">
        <x:f>M8272*L8272/100</x:f>
      </x:c>
      <x:c r="O8272" s="6">
        <x:f>H8272-N8272</x:f>
      </x:c>
    </x:row>
    <x:row r="8273" spans="1:25">
      <x:c r="A8273" s="0" t="s">
        <x:v>51</x:v>
      </x:c>
      <x:c r="B8273" s="0" t="n">
        <x:v>4053</x:v>
      </x:c>
      <x:c r="C8273" s="0" t="s">
        <x:v>21</x:v>
      </x:c>
      <x:c r="D8273" s="0" t="s">
        <x:v>28</x:v>
      </x:c>
      <x:c r="E8273" s="0" t="s">
        <x:v>23</x:v>
      </x:c>
      <x:c r="F8273" s="0" t="s">
        <x:v>26</x:v>
      </x:c>
      <x:c r="G8273" s="0" t="n">
        <x:v>116</x:v>
      </x:c>
      <x:c r="H8273" s="4" t="n">
        <x:v>177.84</x:v>
      </x:c>
      <x:c r="I8273" s="4" t="n">
        <x:v>116</x:v>
      </x:c>
      <x:c r="J8273" s="4" t="n">
        <x:v>1.52</x:v>
      </x:c>
      <x:c r="K8273" s="4">
        <x:f>I8273*J8273</x:f>
      </x:c>
      <x:c r="L8273" s="4" t="n">
        <x:v>256.61</x:v>
      </x:c>
      <x:c r="M8273" s="5">
        <x:f>J8273/2.872*100</x:f>
      </x:c>
      <x:c r="N8273" s="6">
        <x:f>M8273*L8273/100</x:f>
      </x:c>
      <x:c r="O8273" s="6">
        <x:f>H8273-N8273</x:f>
      </x:c>
    </x:row>
    <x:row r="8274" spans="1:25">
      <x:c r="A8274" s="0" t="s">
        <x:v>103</x:v>
      </x:c>
      <x:c r="B8274" s="0" t="n">
        <x:v>4054</x:v>
      </x:c>
      <x:c r="C8274" s="0" t="s">
        <x:v>21</x:v>
      </x:c>
      <x:c r="D8274" s="0" t="s">
        <x:v>22</x:v>
      </x:c>
      <x:c r="E8274" s="0" t="s">
        <x:v>23</x:v>
      </x:c>
      <x:c r="F8274" s="0" t="s">
        <x:v>20</x:v>
      </x:c>
      <x:c r="G8274" s="0" t="n">
        <x:v>117</x:v>
      </x:c>
      <x:c r="H8274" s="4" t="n">
        <x:v>39.897</x:v>
      </x:c>
      <x:c r="I8274" s="4" t="n">
        <x:v>117</x:v>
      </x:c>
      <x:c r="J8274" s="4" t="n">
        <x:v>0.341</x:v>
      </x:c>
      <x:c r="K8274" s="4">
        <x:f>I8274*J8274</x:f>
      </x:c>
      <x:c r="L8274" s="4" t="n">
        <x:v>286.596</x:v>
      </x:c>
      <x:c r="M8274" s="5">
        <x:f>J8274/2.492*100</x:f>
      </x:c>
      <x:c r="N8274" s="6">
        <x:f>M8274*L8274/100</x:f>
      </x:c>
      <x:c r="O8274" s="6">
        <x:f>H8274-N8274</x:f>
      </x:c>
    </x:row>
    <x:row r="8275" spans="1:25">
      <x:c r="A8275" s="0" t="s">
        <x:v>103</x:v>
      </x:c>
      <x:c r="B8275" s="0" t="n">
        <x:v>4054</x:v>
      </x:c>
      <x:c r="C8275" s="0" t="s">
        <x:v>21</x:v>
      </x:c>
      <x:c r="D8275" s="0" t="s">
        <x:v>22</x:v>
      </x:c>
      <x:c r="E8275" s="0" t="s">
        <x:v>23</x:v>
      </x:c>
      <x:c r="F8275" s="0" t="s">
        <x:v>20</x:v>
      </x:c>
      <x:c r="G8275" s="0" t="n">
        <x:v>117</x:v>
      </x:c>
      <x:c r="H8275" s="4" t="n">
        <x:v>43.384</x:v>
      </x:c>
      <x:c r="I8275" s="4" t="n">
        <x:v>117</x:v>
      </x:c>
      <x:c r="J8275" s="4" t="n">
        <x:v>0.371</x:v>
      </x:c>
      <x:c r="K8275" s="4">
        <x:f>I8275*J8275</x:f>
      </x:c>
      <x:c r="L8275" s="4" t="n">
        <x:v>286.596</x:v>
      </x:c>
      <x:c r="M8275" s="5">
        <x:f>J8275/2.492*100</x:f>
      </x:c>
      <x:c r="N8275" s="6">
        <x:f>M8275*L8275/100</x:f>
      </x:c>
      <x:c r="O8275" s="6">
        <x:f>H8275-N8275</x:f>
      </x:c>
    </x:row>
    <x:row r="8276" spans="1:25">
      <x:c r="A8276" s="0" t="s">
        <x:v>103</x:v>
      </x:c>
      <x:c r="B8276" s="0" t="n">
        <x:v>4054</x:v>
      </x:c>
      <x:c r="C8276" s="0" t="s">
        <x:v>21</x:v>
      </x:c>
      <x:c r="D8276" s="0" t="s">
        <x:v>28</x:v>
      </x:c>
      <x:c r="E8276" s="0" t="s">
        <x:v>19</x:v>
      </x:c>
      <x:c r="F8276" s="0" t="s">
        <x:v>26</x:v>
      </x:c>
      <x:c r="G8276" s="0" t="n">
        <x:v>117</x:v>
      </x:c>
      <x:c r="H8276" s="4" t="n">
        <x:v>30.423</x:v>
      </x:c>
      <x:c r="I8276" s="4" t="n">
        <x:v>117</x:v>
      </x:c>
      <x:c r="J8276" s="4" t="n">
        <x:v>0.26</x:v>
      </x:c>
      <x:c r="K8276" s="4">
        <x:f>I8276*J8276</x:f>
      </x:c>
      <x:c r="L8276" s="4" t="n">
        <x:v>286.596</x:v>
      </x:c>
      <x:c r="M8276" s="5">
        <x:f>J8276/2.492*100</x:f>
      </x:c>
      <x:c r="N8276" s="6">
        <x:f>M8276*L8276/100</x:f>
      </x:c>
      <x:c r="O8276" s="6">
        <x:f>H8276-N8276</x:f>
      </x:c>
    </x:row>
    <x:row r="8277" spans="1:25">
      <x:c r="A8277" s="0" t="s">
        <x:v>103</x:v>
      </x:c>
      <x:c r="B8277" s="0" t="n">
        <x:v>4054</x:v>
      </x:c>
      <x:c r="C8277" s="0" t="s">
        <x:v>21</x:v>
      </x:c>
      <x:c r="D8277" s="0" t="s">
        <x:v>28</x:v>
      </x:c>
      <x:c r="E8277" s="0" t="s">
        <x:v>23</x:v>
      </x:c>
      <x:c r="F8277" s="0" t="s">
        <x:v>26</x:v>
      </x:c>
      <x:c r="G8277" s="0" t="n">
        <x:v>117</x:v>
      </x:c>
      <x:c r="H8277" s="4" t="n">
        <x:v>177.84</x:v>
      </x:c>
      <x:c r="I8277" s="4" t="n">
        <x:v>117</x:v>
      </x:c>
      <x:c r="J8277" s="4" t="n">
        <x:v>1.52</x:v>
      </x:c>
      <x:c r="K8277" s="4">
        <x:f>I8277*J8277</x:f>
      </x:c>
      <x:c r="L8277" s="4" t="n">
        <x:v>286.596</x:v>
      </x:c>
      <x:c r="M8277" s="5">
        <x:f>J8277/2.492*100</x:f>
      </x:c>
      <x:c r="N8277" s="6">
        <x:f>M8277*L8277/100</x:f>
      </x:c>
      <x:c r="O8277" s="6">
        <x:f>H8277-N8277</x:f>
      </x:c>
    </x:row>
    <x:row r="8278" spans="1:25">
      <x:c r="A8278" s="0" t="s">
        <x:v>112</x:v>
      </x:c>
      <x:c r="B8278" s="0" t="n">
        <x:v>4055</x:v>
      </x:c>
      <x:c r="C8278" s="0" t="s">
        <x:v>21</x:v>
      </x:c>
      <x:c r="D8278" s="0" t="s">
        <x:v>22</x:v>
      </x:c>
      <x:c r="E8278" s="0" t="s">
        <x:v>23</x:v>
      </x:c>
      <x:c r="F8278" s="0" t="s">
        <x:v>20</x:v>
      </x:c>
      <x:c r="G8278" s="0" t="n">
        <x:v>117</x:v>
      </x:c>
      <x:c r="H8278" s="4" t="n">
        <x:v>39.897</x:v>
      </x:c>
      <x:c r="I8278" s="4" t="n">
        <x:v>117</x:v>
      </x:c>
      <x:c r="J8278" s="4" t="n">
        <x:v>0.341</x:v>
      </x:c>
      <x:c r="K8278" s="4">
        <x:f>I8278*J8278</x:f>
      </x:c>
      <x:c r="L8278" s="4" t="n">
        <x:v>283.014</x:v>
      </x:c>
      <x:c r="M8278" s="5">
        <x:f>J8278/2.863*100</x:f>
      </x:c>
      <x:c r="N8278" s="6">
        <x:f>M8278*L8278/100</x:f>
      </x:c>
      <x:c r="O8278" s="6">
        <x:f>H8278-N8278</x:f>
      </x:c>
    </x:row>
    <x:row r="8279" spans="1:25">
      <x:c r="A8279" s="0" t="s">
        <x:v>112</x:v>
      </x:c>
      <x:c r="B8279" s="0" t="n">
        <x:v>4055</x:v>
      </x:c>
      <x:c r="C8279" s="0" t="s">
        <x:v>21</x:v>
      </x:c>
      <x:c r="D8279" s="0" t="s">
        <x:v>22</x:v>
      </x:c>
      <x:c r="E8279" s="0" t="s">
        <x:v>23</x:v>
      </x:c>
      <x:c r="F8279" s="0" t="s">
        <x:v>20</x:v>
      </x:c>
      <x:c r="G8279" s="0" t="n">
        <x:v>117</x:v>
      </x:c>
      <x:c r="H8279" s="4" t="n">
        <x:v>43.384</x:v>
      </x:c>
      <x:c r="I8279" s="4" t="n">
        <x:v>117</x:v>
      </x:c>
      <x:c r="J8279" s="4" t="n">
        <x:v>0.371</x:v>
      </x:c>
      <x:c r="K8279" s="4">
        <x:f>I8279*J8279</x:f>
      </x:c>
      <x:c r="L8279" s="4" t="n">
        <x:v>283.014</x:v>
      </x:c>
      <x:c r="M8279" s="5">
        <x:f>J8279/2.863*100</x:f>
      </x:c>
      <x:c r="N8279" s="6">
        <x:f>M8279*L8279/100</x:f>
      </x:c>
      <x:c r="O8279" s="6">
        <x:f>H8279-N8279</x:f>
      </x:c>
    </x:row>
    <x:row r="8280" spans="1:25">
      <x:c r="A8280" s="0" t="s">
        <x:v>112</x:v>
      </x:c>
      <x:c r="B8280" s="0" t="n">
        <x:v>4055</x:v>
      </x:c>
      <x:c r="C8280" s="0" t="s">
        <x:v>21</x:v>
      </x:c>
      <x:c r="D8280" s="0" t="s">
        <x:v>22</x:v>
      </x:c>
      <x:c r="E8280" s="0" t="s">
        <x:v>23</x:v>
      </x:c>
      <x:c r="F8280" s="0" t="s">
        <x:v>20</x:v>
      </x:c>
      <x:c r="G8280" s="0" t="n">
        <x:v>117</x:v>
      </x:c>
      <x:c r="H8280" s="4" t="n">
        <x:v>43.384</x:v>
      </x:c>
      <x:c r="I8280" s="4" t="n">
        <x:v>117</x:v>
      </x:c>
      <x:c r="J8280" s="4" t="n">
        <x:v>0.371</x:v>
      </x:c>
      <x:c r="K8280" s="4">
        <x:f>I8280*J8280</x:f>
      </x:c>
      <x:c r="L8280" s="4" t="n">
        <x:v>283.014</x:v>
      </x:c>
      <x:c r="M8280" s="5">
        <x:f>J8280/2.863*100</x:f>
      </x:c>
      <x:c r="N8280" s="6">
        <x:f>M8280*L8280/100</x:f>
      </x:c>
      <x:c r="O8280" s="6">
        <x:f>H8280-N8280</x:f>
      </x:c>
    </x:row>
    <x:row r="8281" spans="1:25">
      <x:c r="A8281" s="0" t="s">
        <x:v>112</x:v>
      </x:c>
      <x:c r="B8281" s="0" t="n">
        <x:v>4055</x:v>
      </x:c>
      <x:c r="C8281" s="0" t="s">
        <x:v>21</x:v>
      </x:c>
      <x:c r="D8281" s="0" t="s">
        <x:v>28</x:v>
      </x:c>
      <x:c r="E8281" s="0" t="s">
        <x:v>19</x:v>
      </x:c>
      <x:c r="F8281" s="0" t="s">
        <x:v>26</x:v>
      </x:c>
      <x:c r="G8281" s="0" t="n">
        <x:v>117</x:v>
      </x:c>
      <x:c r="H8281" s="4" t="n">
        <x:v>30.427</x:v>
      </x:c>
      <x:c r="I8281" s="4" t="n">
        <x:v>117</x:v>
      </x:c>
      <x:c r="J8281" s="4" t="n">
        <x:v>0.26</x:v>
      </x:c>
      <x:c r="K8281" s="4">
        <x:f>I8281*J8281</x:f>
      </x:c>
      <x:c r="L8281" s="4" t="n">
        <x:v>283.014</x:v>
      </x:c>
      <x:c r="M8281" s="5">
        <x:f>J8281/2.863*100</x:f>
      </x:c>
      <x:c r="N8281" s="6">
        <x:f>M8281*L8281/100</x:f>
      </x:c>
      <x:c r="O8281" s="6">
        <x:f>H8281-N8281</x:f>
      </x:c>
    </x:row>
    <x:row r="8282" spans="1:25">
      <x:c r="A8282" s="0" t="s">
        <x:v>112</x:v>
      </x:c>
      <x:c r="B8282" s="0" t="n">
        <x:v>4055</x:v>
      </x:c>
      <x:c r="C8282" s="0" t="s">
        <x:v>21</x:v>
      </x:c>
      <x:c r="D8282" s="0" t="s">
        <x:v>28</x:v>
      </x:c>
      <x:c r="E8282" s="0" t="s">
        <x:v>23</x:v>
      </x:c>
      <x:c r="F8282" s="0" t="s">
        <x:v>26</x:v>
      </x:c>
      <x:c r="G8282" s="0" t="n">
        <x:v>117</x:v>
      </x:c>
      <x:c r="H8282" s="4" t="n">
        <x:v>177.817</x:v>
      </x:c>
      <x:c r="I8282" s="4" t="n">
        <x:v>117</x:v>
      </x:c>
      <x:c r="J8282" s="4" t="n">
        <x:v>1.52</x:v>
      </x:c>
      <x:c r="K8282" s="4">
        <x:f>I8282*J8282</x:f>
      </x:c>
      <x:c r="L8282" s="4" t="n">
        <x:v>283.014</x:v>
      </x:c>
      <x:c r="M8282" s="5">
        <x:f>J8282/2.863*100</x:f>
      </x:c>
      <x:c r="N8282" s="6">
        <x:f>M8282*L8282/100</x:f>
      </x:c>
      <x:c r="O8282" s="6">
        <x:f>H8282-N8282</x:f>
      </x:c>
    </x:row>
    <x:row r="8283" spans="1:25">
      <x:c r="A8283" s="0" t="s">
        <x:v>101</x:v>
      </x:c>
      <x:c r="B8283" s="0" t="n">
        <x:v>4056</x:v>
      </x:c>
      <x:c r="C8283" s="0" t="s">
        <x:v>21</x:v>
      </x:c>
      <x:c r="D8283" s="0" t="s">
        <x:v>22</x:v>
      </x:c>
      <x:c r="E8283" s="0" t="s">
        <x:v>23</x:v>
      </x:c>
      <x:c r="F8283" s="0" t="s">
        <x:v>20</x:v>
      </x:c>
      <x:c r="G8283" s="0" t="n">
        <x:v>117</x:v>
      </x:c>
      <x:c r="H8283" s="4" t="n">
        <x:v>43.384</x:v>
      </x:c>
      <x:c r="I8283" s="4" t="n">
        <x:v>117</x:v>
      </x:c>
      <x:c r="J8283" s="4" t="n">
        <x:v>0.371</x:v>
      </x:c>
      <x:c r="K8283" s="4">
        <x:f>I8283*J8283</x:f>
      </x:c>
      <x:c r="L8283" s="4" t="n">
        <x:v>284.905</x:v>
      </x:c>
      <x:c r="M8283" s="5">
        <x:f>J8283/4.257*100</x:f>
      </x:c>
      <x:c r="N8283" s="6">
        <x:f>M8283*L8283/100</x:f>
      </x:c>
      <x:c r="O8283" s="6">
        <x:f>H8283-N8283</x:f>
      </x:c>
    </x:row>
    <x:row r="8284" spans="1:25">
      <x:c r="A8284" s="0" t="s">
        <x:v>101</x:v>
      </x:c>
      <x:c r="B8284" s="0" t="n">
        <x:v>4056</x:v>
      </x:c>
      <x:c r="C8284" s="0" t="s">
        <x:v>21</x:v>
      </x:c>
      <x:c r="D8284" s="0" t="s">
        <x:v>22</x:v>
      </x:c>
      <x:c r="E8284" s="0" t="s">
        <x:v>23</x:v>
      </x:c>
      <x:c r="F8284" s="0" t="s">
        <x:v>20</x:v>
      </x:c>
      <x:c r="G8284" s="0" t="n">
        <x:v>117</x:v>
      </x:c>
      <x:c r="H8284" s="4" t="n">
        <x:v>43.384</x:v>
      </x:c>
      <x:c r="I8284" s="4" t="n">
        <x:v>117</x:v>
      </x:c>
      <x:c r="J8284" s="4" t="n">
        <x:v>0.371</x:v>
      </x:c>
      <x:c r="K8284" s="4">
        <x:f>I8284*J8284</x:f>
      </x:c>
      <x:c r="L8284" s="4" t="n">
        <x:v>284.905</x:v>
      </x:c>
      <x:c r="M8284" s="5">
        <x:f>J8284/4.257*100</x:f>
      </x:c>
      <x:c r="N8284" s="6">
        <x:f>M8284*L8284/100</x:f>
      </x:c>
      <x:c r="O8284" s="6">
        <x:f>H8284-N8284</x:f>
      </x:c>
    </x:row>
    <x:row r="8285" spans="1:25">
      <x:c r="A8285" s="0" t="s">
        <x:v>101</x:v>
      </x:c>
      <x:c r="B8285" s="0" t="n">
        <x:v>4056</x:v>
      </x:c>
      <x:c r="C8285" s="0" t="s">
        <x:v>21</x:v>
      </x:c>
      <x:c r="D8285" s="0" t="s">
        <x:v>22</x:v>
      </x:c>
      <x:c r="E8285" s="0" t="s">
        <x:v>23</x:v>
      </x:c>
      <x:c r="F8285" s="0" t="s">
        <x:v>20</x:v>
      </x:c>
      <x:c r="G8285" s="0" t="n">
        <x:v>117</x:v>
      </x:c>
      <x:c r="H8285" s="4" t="n">
        <x:v>43.384</x:v>
      </x:c>
      <x:c r="I8285" s="4" t="n">
        <x:v>117</x:v>
      </x:c>
      <x:c r="J8285" s="4" t="n">
        <x:v>0.371</x:v>
      </x:c>
      <x:c r="K8285" s="4">
        <x:f>I8285*J8285</x:f>
      </x:c>
      <x:c r="L8285" s="4" t="n">
        <x:v>284.905</x:v>
      </x:c>
      <x:c r="M8285" s="5">
        <x:f>J8285/4.257*100</x:f>
      </x:c>
      <x:c r="N8285" s="6">
        <x:f>M8285*L8285/100</x:f>
      </x:c>
      <x:c r="O8285" s="6">
        <x:f>H8285-N8285</x:f>
      </x:c>
    </x:row>
    <x:row r="8286" spans="1:25">
      <x:c r="A8286" s="0" t="s">
        <x:v>101</x:v>
      </x:c>
      <x:c r="B8286" s="0" t="n">
        <x:v>4056</x:v>
      </x:c>
      <x:c r="C8286" s="0" t="s">
        <x:v>21</x:v>
      </x:c>
      <x:c r="D8286" s="0" t="s">
        <x:v>22</x:v>
      </x:c>
      <x:c r="E8286" s="0" t="s">
        <x:v>23</x:v>
      </x:c>
      <x:c r="F8286" s="0" t="s">
        <x:v>20</x:v>
      </x:c>
      <x:c r="G8286" s="0" t="n">
        <x:v>117</x:v>
      </x:c>
      <x:c r="H8286" s="4" t="n">
        <x:v>39.897</x:v>
      </x:c>
      <x:c r="I8286" s="4" t="n">
        <x:v>117</x:v>
      </x:c>
      <x:c r="J8286" s="4" t="n">
        <x:v>0.341</x:v>
      </x:c>
      <x:c r="K8286" s="4">
        <x:f>I8286*J8286</x:f>
      </x:c>
      <x:c r="L8286" s="4" t="n">
        <x:v>284.905</x:v>
      </x:c>
      <x:c r="M8286" s="5">
        <x:f>J8286/4.257*100</x:f>
      </x:c>
      <x:c r="N8286" s="6">
        <x:f>M8286*L8286/100</x:f>
      </x:c>
      <x:c r="O8286" s="6">
        <x:f>H8286-N8286</x:f>
      </x:c>
    </x:row>
    <x:row r="8287" spans="1:25">
      <x:c r="A8287" s="0" t="s">
        <x:v>101</x:v>
      </x:c>
      <x:c r="B8287" s="0" t="n">
        <x:v>4056</x:v>
      </x:c>
      <x:c r="C8287" s="0" t="s">
        <x:v>21</x:v>
      </x:c>
      <x:c r="D8287" s="0" t="s">
        <x:v>22</x:v>
      </x:c>
      <x:c r="E8287" s="0" t="s">
        <x:v>23</x:v>
      </x:c>
      <x:c r="F8287" s="0" t="s">
        <x:v>20</x:v>
      </x:c>
      <x:c r="G8287" s="0" t="n">
        <x:v>117</x:v>
      </x:c>
      <x:c r="H8287" s="4" t="n">
        <x:v>39.897</x:v>
      </x:c>
      <x:c r="I8287" s="4" t="n">
        <x:v>117</x:v>
      </x:c>
      <x:c r="J8287" s="4" t="n">
        <x:v>0.341</x:v>
      </x:c>
      <x:c r="K8287" s="4">
        <x:f>I8287*J8287</x:f>
      </x:c>
      <x:c r="L8287" s="4" t="n">
        <x:v>284.905</x:v>
      </x:c>
      <x:c r="M8287" s="5">
        <x:f>J8287/4.257*100</x:f>
      </x:c>
      <x:c r="N8287" s="6">
        <x:f>M8287*L8287/100</x:f>
      </x:c>
      <x:c r="O8287" s="6">
        <x:f>H8287-N8287</x:f>
      </x:c>
    </x:row>
    <x:row r="8288" spans="1:25">
      <x:c r="A8288" s="0" t="s">
        <x:v>101</x:v>
      </x:c>
      <x:c r="B8288" s="0" t="n">
        <x:v>4056</x:v>
      </x:c>
      <x:c r="C8288" s="0" t="s">
        <x:v>21</x:v>
      </x:c>
      <x:c r="D8288" s="0" t="s">
        <x:v>22</x:v>
      </x:c>
      <x:c r="E8288" s="0" t="s">
        <x:v>23</x:v>
      </x:c>
      <x:c r="F8288" s="0" t="s">
        <x:v>20</x:v>
      </x:c>
      <x:c r="G8288" s="0" t="n">
        <x:v>117</x:v>
      </x:c>
      <x:c r="H8288" s="4" t="n">
        <x:v>39.897</x:v>
      </x:c>
      <x:c r="I8288" s="4" t="n">
        <x:v>117</x:v>
      </x:c>
      <x:c r="J8288" s="4" t="n">
        <x:v>0.341</x:v>
      </x:c>
      <x:c r="K8288" s="4">
        <x:f>I8288*J8288</x:f>
      </x:c>
      <x:c r="L8288" s="4" t="n">
        <x:v>284.905</x:v>
      </x:c>
      <x:c r="M8288" s="5">
        <x:f>J8288/4.257*100</x:f>
      </x:c>
      <x:c r="N8288" s="6">
        <x:f>M8288*L8288/100</x:f>
      </x:c>
      <x:c r="O8288" s="6">
        <x:f>H8288-N8288</x:f>
      </x:c>
    </x:row>
    <x:row r="8289" spans="1:25">
      <x:c r="A8289" s="0" t="s">
        <x:v>101</x:v>
      </x:c>
      <x:c r="B8289" s="0" t="n">
        <x:v>4056</x:v>
      </x:c>
      <x:c r="C8289" s="0" t="s">
        <x:v>21</x:v>
      </x:c>
      <x:c r="D8289" s="0" t="s">
        <x:v>22</x:v>
      </x:c>
      <x:c r="E8289" s="0" t="s">
        <x:v>23</x:v>
      </x:c>
      <x:c r="F8289" s="0" t="s">
        <x:v>20</x:v>
      </x:c>
      <x:c r="G8289" s="0" t="n">
        <x:v>117</x:v>
      </x:c>
      <x:c r="H8289" s="4" t="n">
        <x:v>39.897</x:v>
      </x:c>
      <x:c r="I8289" s="4" t="n">
        <x:v>117</x:v>
      </x:c>
      <x:c r="J8289" s="4" t="n">
        <x:v>0.341</x:v>
      </x:c>
      <x:c r="K8289" s="4">
        <x:f>I8289*J8289</x:f>
      </x:c>
      <x:c r="L8289" s="4" t="n">
        <x:v>284.905</x:v>
      </x:c>
      <x:c r="M8289" s="5">
        <x:f>J8289/4.257*100</x:f>
      </x:c>
      <x:c r="N8289" s="6">
        <x:f>M8289*L8289/100</x:f>
      </x:c>
      <x:c r="O8289" s="6">
        <x:f>H8289-N8289</x:f>
      </x:c>
    </x:row>
    <x:row r="8290" spans="1:25">
      <x:c r="A8290" s="0" t="s">
        <x:v>101</x:v>
      </x:c>
      <x:c r="B8290" s="0" t="n">
        <x:v>4056</x:v>
      </x:c>
      <x:c r="C8290" s="0" t="s">
        <x:v>21</x:v>
      </x:c>
      <x:c r="D8290" s="0" t="s">
        <x:v>28</x:v>
      </x:c>
      <x:c r="E8290" s="0" t="s">
        <x:v>19</x:v>
      </x:c>
      <x:c r="F8290" s="0" t="s">
        <x:v>26</x:v>
      </x:c>
      <x:c r="G8290" s="0" t="n">
        <x:v>117</x:v>
      </x:c>
      <x:c r="H8290" s="4" t="n">
        <x:v>30.424</x:v>
      </x:c>
      <x:c r="I8290" s="4" t="n">
        <x:v>117</x:v>
      </x:c>
      <x:c r="J8290" s="4" t="n">
        <x:v>0.26</x:v>
      </x:c>
      <x:c r="K8290" s="4">
        <x:f>I8290*J8290</x:f>
      </x:c>
      <x:c r="L8290" s="4" t="n">
        <x:v>284.905</x:v>
      </x:c>
      <x:c r="M8290" s="5">
        <x:f>J8290/4.257*100</x:f>
      </x:c>
      <x:c r="N8290" s="6">
        <x:f>M8290*L8290/100</x:f>
      </x:c>
      <x:c r="O8290" s="6">
        <x:f>H8290-N8290</x:f>
      </x:c>
    </x:row>
    <x:row r="8291" spans="1:25">
      <x:c r="A8291" s="0" t="s">
        <x:v>101</x:v>
      </x:c>
      <x:c r="B8291" s="0" t="n">
        <x:v>4056</x:v>
      </x:c>
      <x:c r="C8291" s="0" t="s">
        <x:v>21</x:v>
      </x:c>
      <x:c r="D8291" s="0" t="s">
        <x:v>28</x:v>
      </x:c>
      <x:c r="E8291" s="0" t="s">
        <x:v>23</x:v>
      </x:c>
      <x:c r="F8291" s="0" t="s">
        <x:v>26</x:v>
      </x:c>
      <x:c r="G8291" s="0" t="n">
        <x:v>117</x:v>
      </x:c>
      <x:c r="H8291" s="4" t="n">
        <x:v>177.84</x:v>
      </x:c>
      <x:c r="I8291" s="4" t="n">
        <x:v>117</x:v>
      </x:c>
      <x:c r="J8291" s="4" t="n">
        <x:v>1.52</x:v>
      </x:c>
      <x:c r="K8291" s="4">
        <x:f>I8291*J8291</x:f>
      </x:c>
      <x:c r="L8291" s="4" t="n">
        <x:v>284.905</x:v>
      </x:c>
      <x:c r="M8291" s="5">
        <x:f>J8291/4.257*100</x:f>
      </x:c>
      <x:c r="N8291" s="6">
        <x:f>M8291*L8291/100</x:f>
      </x:c>
      <x:c r="O8291" s="6">
        <x:f>H8291-N8291</x:f>
      </x:c>
    </x:row>
    <x:row r="8292" spans="1:25">
      <x:c r="A8292" s="0" t="s">
        <x:v>83</x:v>
      </x:c>
      <x:c r="B8292" s="0" t="n">
        <x:v>4057</x:v>
      </x:c>
      <x:c r="C8292" s="0" t="s">
        <x:v>21</x:v>
      </x:c>
      <x:c r="D8292" s="0" t="s">
        <x:v>22</x:v>
      </x:c>
      <x:c r="E8292" s="0" t="s">
        <x:v>23</x:v>
      </x:c>
      <x:c r="F8292" s="0" t="s">
        <x:v>20</x:v>
      </x:c>
      <x:c r="G8292" s="0" t="n">
        <x:v>117</x:v>
      </x:c>
      <x:c r="H8292" s="4" t="n">
        <x:v>43.384</x:v>
      </x:c>
      <x:c r="I8292" s="4" t="n">
        <x:v>117</x:v>
      </x:c>
      <x:c r="J8292" s="4" t="n">
        <x:v>0.371</x:v>
      </x:c>
      <x:c r="K8292" s="4">
        <x:f>I8292*J8292</x:f>
      </x:c>
      <x:c r="L8292" s="4" t="n">
        <x:v>280.807</x:v>
      </x:c>
      <x:c r="M8292" s="5">
        <x:f>J8292/2.863*100</x:f>
      </x:c>
      <x:c r="N8292" s="6">
        <x:f>M8292*L8292/100</x:f>
      </x:c>
      <x:c r="O8292" s="6">
        <x:f>H8292-N8292</x:f>
      </x:c>
    </x:row>
    <x:row r="8293" spans="1:25">
      <x:c r="A8293" s="0" t="s">
        <x:v>83</x:v>
      </x:c>
      <x:c r="B8293" s="0" t="n">
        <x:v>4057</x:v>
      </x:c>
      <x:c r="C8293" s="0" t="s">
        <x:v>21</x:v>
      </x:c>
      <x:c r="D8293" s="0" t="s">
        <x:v>22</x:v>
      </x:c>
      <x:c r="E8293" s="0" t="s">
        <x:v>23</x:v>
      </x:c>
      <x:c r="F8293" s="0" t="s">
        <x:v>20</x:v>
      </x:c>
      <x:c r="G8293" s="0" t="n">
        <x:v>117</x:v>
      </x:c>
      <x:c r="H8293" s="4" t="n">
        <x:v>43.384</x:v>
      </x:c>
      <x:c r="I8293" s="4" t="n">
        <x:v>117</x:v>
      </x:c>
      <x:c r="J8293" s="4" t="n">
        <x:v>0.371</x:v>
      </x:c>
      <x:c r="K8293" s="4">
        <x:f>I8293*J8293</x:f>
      </x:c>
      <x:c r="L8293" s="4" t="n">
        <x:v>280.807</x:v>
      </x:c>
      <x:c r="M8293" s="5">
        <x:f>J8293/2.863*100</x:f>
      </x:c>
      <x:c r="N8293" s="6">
        <x:f>M8293*L8293/100</x:f>
      </x:c>
      <x:c r="O8293" s="6">
        <x:f>H8293-N8293</x:f>
      </x:c>
    </x:row>
    <x:row r="8294" spans="1:25">
      <x:c r="A8294" s="0" t="s">
        <x:v>83</x:v>
      </x:c>
      <x:c r="B8294" s="0" t="n">
        <x:v>4057</x:v>
      </x:c>
      <x:c r="C8294" s="0" t="s">
        <x:v>21</x:v>
      </x:c>
      <x:c r="D8294" s="0" t="s">
        <x:v>22</x:v>
      </x:c>
      <x:c r="E8294" s="0" t="s">
        <x:v>23</x:v>
      </x:c>
      <x:c r="F8294" s="0" t="s">
        <x:v>20</x:v>
      </x:c>
      <x:c r="G8294" s="0" t="n">
        <x:v>117</x:v>
      </x:c>
      <x:c r="H8294" s="4" t="n">
        <x:v>39.897</x:v>
      </x:c>
      <x:c r="I8294" s="4" t="n">
        <x:v>117</x:v>
      </x:c>
      <x:c r="J8294" s="4" t="n">
        <x:v>0.341</x:v>
      </x:c>
      <x:c r="K8294" s="4">
        <x:f>I8294*J8294</x:f>
      </x:c>
      <x:c r="L8294" s="4" t="n">
        <x:v>280.807</x:v>
      </x:c>
      <x:c r="M8294" s="5">
        <x:f>J8294/2.863*100</x:f>
      </x:c>
      <x:c r="N8294" s="6">
        <x:f>M8294*L8294/100</x:f>
      </x:c>
      <x:c r="O8294" s="6">
        <x:f>H8294-N8294</x:f>
      </x:c>
    </x:row>
    <x:row r="8295" spans="1:25">
      <x:c r="A8295" s="0" t="s">
        <x:v>83</x:v>
      </x:c>
      <x:c r="B8295" s="0" t="n">
        <x:v>4057</x:v>
      </x:c>
      <x:c r="C8295" s="0" t="s">
        <x:v>21</x:v>
      </x:c>
      <x:c r="D8295" s="0" t="s">
        <x:v>28</x:v>
      </x:c>
      <x:c r="E8295" s="0" t="s">
        <x:v>19</x:v>
      </x:c>
      <x:c r="F8295" s="0" t="s">
        <x:v>26</x:v>
      </x:c>
      <x:c r="G8295" s="0" t="n">
        <x:v>117</x:v>
      </x:c>
      <x:c r="H8295" s="4" t="n">
        <x:v>30.422</x:v>
      </x:c>
      <x:c r="I8295" s="4" t="n">
        <x:v>117</x:v>
      </x:c>
      <x:c r="J8295" s="4" t="n">
        <x:v>0.26</x:v>
      </x:c>
      <x:c r="K8295" s="4">
        <x:f>I8295*J8295</x:f>
      </x:c>
      <x:c r="L8295" s="4" t="n">
        <x:v>280.807</x:v>
      </x:c>
      <x:c r="M8295" s="5">
        <x:f>J8295/2.863*100</x:f>
      </x:c>
      <x:c r="N8295" s="6">
        <x:f>M8295*L8295/100</x:f>
      </x:c>
      <x:c r="O8295" s="6">
        <x:f>H8295-N8295</x:f>
      </x:c>
    </x:row>
    <x:row r="8296" spans="1:25">
      <x:c r="A8296" s="0" t="s">
        <x:v>83</x:v>
      </x:c>
      <x:c r="B8296" s="0" t="n">
        <x:v>4057</x:v>
      </x:c>
      <x:c r="C8296" s="0" t="s">
        <x:v>21</x:v>
      </x:c>
      <x:c r="D8296" s="0" t="s">
        <x:v>28</x:v>
      </x:c>
      <x:c r="E8296" s="0" t="s">
        <x:v>23</x:v>
      </x:c>
      <x:c r="F8296" s="0" t="s">
        <x:v>26</x:v>
      </x:c>
      <x:c r="G8296" s="0" t="n">
        <x:v>117</x:v>
      </x:c>
      <x:c r="H8296" s="4" t="n">
        <x:v>177.84</x:v>
      </x:c>
      <x:c r="I8296" s="4" t="n">
        <x:v>117</x:v>
      </x:c>
      <x:c r="J8296" s="4" t="n">
        <x:v>1.52</x:v>
      </x:c>
      <x:c r="K8296" s="4">
        <x:f>I8296*J8296</x:f>
      </x:c>
      <x:c r="L8296" s="4" t="n">
        <x:v>280.807</x:v>
      </x:c>
      <x:c r="M8296" s="5">
        <x:f>J8296/2.863*100</x:f>
      </x:c>
      <x:c r="N8296" s="6">
        <x:f>M8296*L8296/100</x:f>
      </x:c>
      <x:c r="O8296" s="6">
        <x:f>H8296-N8296</x:f>
      </x:c>
    </x:row>
    <x:row r="8297" spans="1:25">
      <x:c r="A8297" s="0" t="s">
        <x:v>134</x:v>
      </x:c>
      <x:c r="B8297" s="0" t="n">
        <x:v>4061</x:v>
      </x:c>
      <x:c r="C8297" s="0" t="s">
        <x:v>21</x:v>
      </x:c>
      <x:c r="D8297" s="0" t="s">
        <x:v>22</x:v>
      </x:c>
      <x:c r="E8297" s="0" t="s">
        <x:v>23</x:v>
      </x:c>
      <x:c r="F8297" s="0" t="s">
        <x:v>20</x:v>
      </x:c>
      <x:c r="G8297" s="0" t="n">
        <x:v>30</x:v>
      </x:c>
      <x:c r="H8297" s="4" t="n">
        <x:v>1.08</x:v>
      </x:c>
      <x:c r="I8297" s="4" t="n">
        <x:v>30</x:v>
      </x:c>
      <x:c r="J8297" s="4" t="n">
        <x:v>0.036</x:v>
      </x:c>
      <x:c r="K8297" s="4">
        <x:f>I8297*J8297</x:f>
      </x:c>
      <x:c r="L8297" s="4" t="n">
        <x:v>93.106</x:v>
      </x:c>
      <x:c r="M8297" s="5">
        <x:f>J8297/1.426*100</x:f>
      </x:c>
      <x:c r="N8297" s="6">
        <x:f>M8297*L8297/100</x:f>
      </x:c>
      <x:c r="O8297" s="6">
        <x:f>H8297-N8297</x:f>
      </x:c>
    </x:row>
    <x:row r="8298" spans="1:25">
      <x:c r="A8298" s="0" t="s">
        <x:v>134</x:v>
      </x:c>
      <x:c r="B8298" s="0" t="n">
        <x:v>4061</x:v>
      </x:c>
      <x:c r="C8298" s="0" t="s">
        <x:v>21</x:v>
      </x:c>
      <x:c r="D8298" s="0" t="s">
        <x:v>28</x:v>
      </x:c>
      <x:c r="E8298" s="0" t="s">
        <x:v>23</x:v>
      </x:c>
      <x:c r="F8298" s="0" t="s">
        <x:v>20</x:v>
      </x:c>
      <x:c r="G8298" s="0" t="n">
        <x:v>30</x:v>
      </x:c>
      <x:c r="H8298" s="4" t="n">
        <x:v>1.38</x:v>
      </x:c>
      <x:c r="I8298" s="4" t="n">
        <x:v>30</x:v>
      </x:c>
      <x:c r="J8298" s="4" t="n">
        <x:v>0.046</x:v>
      </x:c>
      <x:c r="K8298" s="4">
        <x:f>I8298*J8298</x:f>
      </x:c>
      <x:c r="L8298" s="4" t="n">
        <x:v>93.106</x:v>
      </x:c>
      <x:c r="M8298" s="5">
        <x:f>J8298/1.426*100</x:f>
      </x:c>
      <x:c r="N8298" s="6">
        <x:f>M8298*L8298/100</x:f>
      </x:c>
      <x:c r="O8298" s="6">
        <x:f>H8298-N8298</x:f>
      </x:c>
    </x:row>
    <x:row r="8299" spans="1:25">
      <x:c r="A8299" s="0" t="s">
        <x:v>134</x:v>
      </x:c>
      <x:c r="B8299" s="0" t="n">
        <x:v>4061</x:v>
      </x:c>
      <x:c r="C8299" s="0" t="s">
        <x:v>17</x:v>
      </x:c>
      <x:c r="D8299" s="0" t="s">
        <x:v>18</x:v>
      </x:c>
      <x:c r="E8299" s="0" t="s">
        <x:v>167</x:v>
      </x:c>
      <x:c r="F8299" s="0" t="s">
        <x:v>20</x:v>
      </x:c>
      <x:c r="G8299" s="0" t="n">
        <x:v>30</x:v>
      </x:c>
      <x:c r="H8299" s="4" t="n">
        <x:v>8.528</x:v>
      </x:c>
      <x:c r="I8299" s="4" t="n">
        <x:v>30</x:v>
      </x:c>
      <x:c r="J8299" s="4" t="n">
        <x:v>0.284</x:v>
      </x:c>
      <x:c r="K8299" s="4">
        <x:f>I8299*J8299</x:f>
      </x:c>
      <x:c r="L8299" s="4" t="n">
        <x:v>93.106</x:v>
      </x:c>
      <x:c r="M8299" s="5">
        <x:f>J8299/1.426*100</x:f>
      </x:c>
      <x:c r="N8299" s="6">
        <x:f>M8299*L8299/100</x:f>
      </x:c>
      <x:c r="O8299" s="6">
        <x:f>H8299-N8299</x:f>
      </x:c>
    </x:row>
    <x:row r="8300" spans="1:25">
      <x:c r="A8300" s="0" t="s">
        <x:v>134</x:v>
      </x:c>
      <x:c r="B8300" s="0" t="n">
        <x:v>4061</x:v>
      </x:c>
      <x:c r="C8300" s="0" t="s">
        <x:v>21</x:v>
      </x:c>
      <x:c r="D8300" s="0" t="s">
        <x:v>28</x:v>
      </x:c>
      <x:c r="E8300" s="0" t="s">
        <x:v>23</x:v>
      </x:c>
      <x:c r="F8300" s="0" t="s">
        <x:v>26</x:v>
      </x:c>
      <x:c r="G8300" s="0" t="n">
        <x:v>30</x:v>
      </x:c>
      <x:c r="H8300" s="4" t="n">
        <x:v>31.8</x:v>
      </x:c>
      <x:c r="I8300" s="4" t="n">
        <x:v>30</x:v>
      </x:c>
      <x:c r="J8300" s="4" t="n">
        <x:v>1.06</x:v>
      </x:c>
      <x:c r="K8300" s="4">
        <x:f>I8300*J8300</x:f>
      </x:c>
      <x:c r="L8300" s="4" t="n">
        <x:v>93.106</x:v>
      </x:c>
      <x:c r="M8300" s="5">
        <x:f>J8300/1.426*100</x:f>
      </x:c>
      <x:c r="N8300" s="6">
        <x:f>M8300*L8300/100</x:f>
      </x:c>
      <x:c r="O8300" s="6">
        <x:f>H8300-N8300</x:f>
      </x:c>
    </x:row>
    <x:row r="8301" spans="1:25">
      <x:c r="A8301" s="0" t="s">
        <x:v>87</x:v>
      </x:c>
      <x:c r="B8301" s="0" t="n">
        <x:v>4062</x:v>
      </x:c>
      <x:c r="C8301" s="0" t="s">
        <x:v>21</x:v>
      </x:c>
      <x:c r="D8301" s="0" t="s">
        <x:v>33</x:v>
      </x:c>
      <x:c r="E8301" s="0" t="s">
        <x:v>34</x:v>
      </x:c>
      <x:c r="F8301" s="0" t="s">
        <x:v>20</x:v>
      </x:c>
      <x:c r="G8301" s="0" t="n">
        <x:v>173</x:v>
      </x:c>
      <x:c r="H8301" s="4" t="n">
        <x:v>46.018</x:v>
      </x:c>
      <x:c r="I8301" s="4" t="n">
        <x:v>173</x:v>
      </x:c>
      <x:c r="J8301" s="4" t="n">
        <x:v>0.266</x:v>
      </x:c>
      <x:c r="K8301" s="4">
        <x:f>I8301*J8301</x:f>
      </x:c>
      <x:c r="L8301" s="4" t="n">
        <x:v>251.886</x:v>
      </x:c>
      <x:c r="M8301" s="5">
        <x:f>J8301/1.766*100</x:f>
      </x:c>
      <x:c r="N8301" s="6">
        <x:f>M8301*L8301/100</x:f>
      </x:c>
      <x:c r="O8301" s="6">
        <x:f>H8301-N8301</x:f>
      </x:c>
    </x:row>
    <x:row r="8302" spans="1:25">
      <x:c r="A8302" s="0" t="s">
        <x:v>87</x:v>
      </x:c>
      <x:c r="B8302" s="0" t="n">
        <x:v>4062</x:v>
      </x:c>
      <x:c r="C8302" s="0" t="s">
        <x:v>21</x:v>
      </x:c>
      <x:c r="D8302" s="0" t="s">
        <x:v>22</x:v>
      </x:c>
      <x:c r="E8302" s="0" t="s">
        <x:v>35</x:v>
      </x:c>
      <x:c r="F8302" s="0" t="s">
        <x:v>20</x:v>
      </x:c>
      <x:c r="G8302" s="0" t="n">
        <x:v>173</x:v>
      </x:c>
      <x:c r="H8302" s="4" t="n">
        <x:v>50.4</x:v>
      </x:c>
      <x:c r="I8302" s="4" t="n">
        <x:v>173</x:v>
      </x:c>
      <x:c r="J8302" s="4" t="n">
        <x:v>0.291</x:v>
      </x:c>
      <x:c r="K8302" s="4">
        <x:f>I8302*J8302</x:f>
      </x:c>
      <x:c r="L8302" s="4" t="n">
        <x:v>251.886</x:v>
      </x:c>
      <x:c r="M8302" s="5">
        <x:f>J8302/1.766*100</x:f>
      </x:c>
      <x:c r="N8302" s="6">
        <x:f>M8302*L8302/100</x:f>
      </x:c>
      <x:c r="O8302" s="6">
        <x:f>H8302-N8302</x:f>
      </x:c>
    </x:row>
    <x:row r="8303" spans="1:25">
      <x:c r="A8303" s="0" t="s">
        <x:v>87</x:v>
      </x:c>
      <x:c r="B8303" s="0" t="n">
        <x:v>4062</x:v>
      </x:c>
      <x:c r="C8303" s="0" t="s">
        <x:v>21</x:v>
      </x:c>
      <x:c r="D8303" s="0" t="s">
        <x:v>22</x:v>
      </x:c>
      <x:c r="E8303" s="0" t="s">
        <x:v>35</x:v>
      </x:c>
      <x:c r="F8303" s="0" t="s">
        <x:v>20</x:v>
      </x:c>
      <x:c r="G8303" s="0" t="n">
        <x:v>173</x:v>
      </x:c>
      <x:c r="H8303" s="4" t="n">
        <x:v>50.4</x:v>
      </x:c>
      <x:c r="I8303" s="4" t="n">
        <x:v>173</x:v>
      </x:c>
      <x:c r="J8303" s="4" t="n">
        <x:v>0.291</x:v>
      </x:c>
      <x:c r="K8303" s="4">
        <x:f>I8303*J8303</x:f>
      </x:c>
      <x:c r="L8303" s="4" t="n">
        <x:v>251.886</x:v>
      </x:c>
      <x:c r="M8303" s="5">
        <x:f>J8303/1.766*100</x:f>
      </x:c>
      <x:c r="N8303" s="6">
        <x:f>M8303*L8303/100</x:f>
      </x:c>
      <x:c r="O8303" s="6">
        <x:f>H8303-N8303</x:f>
      </x:c>
    </x:row>
    <x:row r="8304" spans="1:25">
      <x:c r="A8304" s="0" t="s">
        <x:v>87</x:v>
      </x:c>
      <x:c r="B8304" s="0" t="n">
        <x:v>4062</x:v>
      </x:c>
      <x:c r="C8304" s="0" t="s">
        <x:v>21</x:v>
      </x:c>
      <x:c r="D8304" s="0" t="s">
        <x:v>33</x:v>
      </x:c>
      <x:c r="E8304" s="0" t="s">
        <x:v>34</x:v>
      </x:c>
      <x:c r="F8304" s="0" t="s">
        <x:v>26</x:v>
      </x:c>
      <x:c r="G8304" s="0" t="n">
        <x:v>173</x:v>
      </x:c>
      <x:c r="H8304" s="4" t="n">
        <x:v>13.495</x:v>
      </x:c>
      <x:c r="I8304" s="4" t="n">
        <x:v>173</x:v>
      </x:c>
      <x:c r="J8304" s="4" t="n">
        <x:v>0.078</x:v>
      </x:c>
      <x:c r="K8304" s="4">
        <x:f>I8304*J8304</x:f>
      </x:c>
      <x:c r="L8304" s="4" t="n">
        <x:v>251.886</x:v>
      </x:c>
      <x:c r="M8304" s="5">
        <x:f>J8304/1.766*100</x:f>
      </x:c>
      <x:c r="N8304" s="6">
        <x:f>M8304*L8304/100</x:f>
      </x:c>
      <x:c r="O8304" s="6">
        <x:f>H8304-N8304</x:f>
      </x:c>
    </x:row>
    <x:row r="8305" spans="1:25">
      <x:c r="A8305" s="0" t="s">
        <x:v>87</x:v>
      </x:c>
      <x:c r="B8305" s="0" t="n">
        <x:v>4062</x:v>
      </x:c>
      <x:c r="C8305" s="0" t="s">
        <x:v>21</x:v>
      </x:c>
      <x:c r="D8305" s="0" t="s">
        <x:v>36</x:v>
      </x:c>
      <x:c r="E8305" s="0" t="s">
        <x:v>37</x:v>
      </x:c>
      <x:c r="F8305" s="0" t="s">
        <x:v>26</x:v>
      </x:c>
      <x:c r="G8305" s="0" t="n">
        <x:v>173</x:v>
      </x:c>
      <x:c r="H8305" s="4" t="n">
        <x:v>72.664</x:v>
      </x:c>
      <x:c r="I8305" s="4" t="n">
        <x:v>173</x:v>
      </x:c>
      <x:c r="J8305" s="4" t="n">
        <x:v>0.42</x:v>
      </x:c>
      <x:c r="K8305" s="4">
        <x:f>I8305*J8305</x:f>
      </x:c>
      <x:c r="L8305" s="4" t="n">
        <x:v>251.886</x:v>
      </x:c>
      <x:c r="M8305" s="5">
        <x:f>J8305/1.766*100</x:f>
      </x:c>
      <x:c r="N8305" s="6">
        <x:f>M8305*L8305/100</x:f>
      </x:c>
      <x:c r="O8305" s="6">
        <x:f>H8305-N8305</x:f>
      </x:c>
    </x:row>
    <x:row r="8306" spans="1:25">
      <x:c r="A8306" s="0" t="s">
        <x:v>87</x:v>
      </x:c>
      <x:c r="B8306" s="0" t="n">
        <x:v>4062</x:v>
      </x:c>
      <x:c r="C8306" s="0" t="s">
        <x:v>21</x:v>
      </x:c>
      <x:c r="D8306" s="0" t="s">
        <x:v>36</x:v>
      </x:c>
      <x:c r="E8306" s="0" t="s">
        <x:v>38</x:v>
      </x:c>
      <x:c r="F8306" s="0" t="s">
        <x:v>26</x:v>
      </x:c>
      <x:c r="G8306" s="0" t="n">
        <x:v>173</x:v>
      </x:c>
      <x:c r="H8306" s="4" t="n">
        <x:v>72.664</x:v>
      </x:c>
      <x:c r="I8306" s="4" t="n">
        <x:v>173</x:v>
      </x:c>
      <x:c r="J8306" s="4" t="n">
        <x:v>0.42</x:v>
      </x:c>
      <x:c r="K8306" s="4">
        <x:f>I8306*J8306</x:f>
      </x:c>
      <x:c r="L8306" s="4" t="n">
        <x:v>251.886</x:v>
      </x:c>
      <x:c r="M8306" s="5">
        <x:f>J8306/1.766*100</x:f>
      </x:c>
      <x:c r="N8306" s="6">
        <x:f>M8306*L8306/100</x:f>
      </x:c>
      <x:c r="O8306" s="6">
        <x:f>H8306-N8306</x:f>
      </x:c>
    </x:row>
    <x:row r="8307" spans="1:25">
      <x:c r="A8307" s="0" t="s">
        <x:v>41</x:v>
      </x:c>
      <x:c r="B8307" s="0" t="n">
        <x:v>4071</x:v>
      </x:c>
      <x:c r="C8307" s="0" t="s">
        <x:v>21</x:v>
      </x:c>
      <x:c r="D8307" s="0" t="s">
        <x:v>42</x:v>
      </x:c>
      <x:c r="E8307" s="0" t="s">
        <x:v>44</x:v>
      </x:c>
      <x:c r="F8307" s="0" t="s">
        <x:v>20</x:v>
      </x:c>
      <x:c r="G8307" s="0" t="n">
        <x:v>100</x:v>
      </x:c>
      <x:c r="H8307" s="4" t="n">
        <x:v>30</x:v>
      </x:c>
      <x:c r="I8307" s="4" t="n">
        <x:v>100</x:v>
      </x:c>
      <x:c r="J8307" s="4" t="n">
        <x:v>0.3</x:v>
      </x:c>
      <x:c r="K8307" s="4">
        <x:f>I8307*J8307</x:f>
      </x:c>
      <x:c r="L8307" s="4" t="n">
        <x:v>334.793</x:v>
      </x:c>
      <x:c r="M8307" s="5">
        <x:f>J8307/3.83*100</x:f>
      </x:c>
      <x:c r="N8307" s="6">
        <x:f>M8307*L8307/100</x:f>
      </x:c>
      <x:c r="O8307" s="6">
        <x:f>H8307-N8307</x:f>
      </x:c>
    </x:row>
    <x:row r="8308" spans="1:25">
      <x:c r="A8308" s="0" t="s">
        <x:v>41</x:v>
      </x:c>
      <x:c r="B8308" s="0" t="n">
        <x:v>4071</x:v>
      </x:c>
      <x:c r="C8308" s="0" t="s">
        <x:v>21</x:v>
      </x:c>
      <x:c r="D8308" s="0" t="s">
        <x:v>42</x:v>
      </x:c>
      <x:c r="E8308" s="0" t="s">
        <x:v>43</x:v>
      </x:c>
      <x:c r="F8308" s="0" t="s">
        <x:v>20</x:v>
      </x:c>
      <x:c r="G8308" s="0" t="n">
        <x:v>100</x:v>
      </x:c>
      <x:c r="H8308" s="4" t="n">
        <x:v>30</x:v>
      </x:c>
      <x:c r="I8308" s="4" t="n">
        <x:v>100</x:v>
      </x:c>
      <x:c r="J8308" s="4" t="n">
        <x:v>0.3</x:v>
      </x:c>
      <x:c r="K8308" s="4">
        <x:f>I8308*J8308</x:f>
      </x:c>
      <x:c r="L8308" s="4" t="n">
        <x:v>334.793</x:v>
      </x:c>
      <x:c r="M8308" s="5">
        <x:f>J8308/3.83*100</x:f>
      </x:c>
      <x:c r="N8308" s="6">
        <x:f>M8308*L8308/100</x:f>
      </x:c>
      <x:c r="O8308" s="6">
        <x:f>H8308-N8308</x:f>
      </x:c>
    </x:row>
    <x:row r="8309" spans="1:25">
      <x:c r="A8309" s="0" t="s">
        <x:v>41</x:v>
      </x:c>
      <x:c r="B8309" s="0" t="n">
        <x:v>4071</x:v>
      </x:c>
      <x:c r="C8309" s="0" t="s">
        <x:v>21</x:v>
      </x:c>
      <x:c r="D8309" s="0" t="s">
        <x:v>33</x:v>
      </x:c>
      <x:c r="E8309" s="0" t="s">
        <x:v>45</x:v>
      </x:c>
      <x:c r="F8309" s="0" t="s">
        <x:v>26</x:v>
      </x:c>
      <x:c r="G8309" s="0" t="n">
        <x:v>100</x:v>
      </x:c>
      <x:c r="H8309" s="4" t="n">
        <x:v>148</x:v>
      </x:c>
      <x:c r="I8309" s="4" t="n">
        <x:v>100</x:v>
      </x:c>
      <x:c r="J8309" s="4" t="n">
        <x:v>1.48</x:v>
      </x:c>
      <x:c r="K8309" s="4">
        <x:f>I8309*J8309</x:f>
      </x:c>
      <x:c r="L8309" s="4" t="n">
        <x:v>334.793</x:v>
      </x:c>
      <x:c r="M8309" s="5">
        <x:f>J8309/3.83*100</x:f>
      </x:c>
      <x:c r="N8309" s="6">
        <x:f>M8309*L8309/100</x:f>
      </x:c>
      <x:c r="O8309" s="6">
        <x:f>H8309-N8309</x:f>
      </x:c>
    </x:row>
    <x:row r="8310" spans="1:25">
      <x:c r="A8310" s="0" t="s">
        <x:v>41</x:v>
      </x:c>
      <x:c r="B8310" s="0" t="n">
        <x:v>4071</x:v>
      </x:c>
      <x:c r="C8310" s="0" t="s">
        <x:v>21</x:v>
      </x:c>
      <x:c r="D8310" s="0" t="s">
        <x:v>150</x:v>
      </x:c>
      <x:c r="E8310" s="0" t="s">
        <x:v>46</x:v>
      </x:c>
      <x:c r="F8310" s="0" t="s">
        <x:v>26</x:v>
      </x:c>
      <x:c r="G8310" s="0" t="n">
        <x:v>100</x:v>
      </x:c>
      <x:c r="H8310" s="4" t="n">
        <x:v>175</x:v>
      </x:c>
      <x:c r="I8310" s="4" t="n">
        <x:v>100</x:v>
      </x:c>
      <x:c r="J8310" s="4" t="n">
        <x:v>1.75</x:v>
      </x:c>
      <x:c r="K8310" s="4">
        <x:f>I8310*J8310</x:f>
      </x:c>
      <x:c r="L8310" s="4" t="n">
        <x:v>334.793</x:v>
      </x:c>
      <x:c r="M8310" s="5">
        <x:f>J8310/3.83*100</x:f>
      </x:c>
      <x:c r="N8310" s="6">
        <x:f>M8310*L8310/100</x:f>
      </x:c>
      <x:c r="O8310" s="6">
        <x:f>H8310-N8310</x:f>
      </x:c>
    </x:row>
    <x:row r="8311" spans="1:25">
      <x:c r="A8311" s="0" t="s">
        <x:v>110</x:v>
      </x:c>
      <x:c r="B8311" s="0" t="n">
        <x:v>4074</x:v>
      </x:c>
      <x:c r="C8311" s="0" t="s">
        <x:v>21</x:v>
      </x:c>
      <x:c r="D8311" s="0" t="s">
        <x:v>22</x:v>
      </x:c>
      <x:c r="E8311" s="0" t="s">
        <x:v>23</x:v>
      </x:c>
      <x:c r="F8311" s="0" t="s">
        <x:v>20</x:v>
      </x:c>
      <x:c r="G8311" s="0" t="n">
        <x:v>130</x:v>
      </x:c>
      <x:c r="H8311" s="4" t="n">
        <x:v>44.33</x:v>
      </x:c>
      <x:c r="I8311" s="4" t="n">
        <x:v>130</x:v>
      </x:c>
      <x:c r="J8311" s="4" t="n">
        <x:v>0.341</x:v>
      </x:c>
      <x:c r="K8311" s="4">
        <x:f>I8311*J8311</x:f>
      </x:c>
      <x:c r="L8311" s="4" t="n">
        <x:v>308.196</x:v>
      </x:c>
      <x:c r="M8311" s="5">
        <x:f>J8311/3.457*100</x:f>
      </x:c>
      <x:c r="N8311" s="6">
        <x:f>M8311*L8311/100</x:f>
      </x:c>
      <x:c r="O8311" s="6">
        <x:f>H8311-N8311</x:f>
      </x:c>
    </x:row>
    <x:row r="8312" spans="1:25">
      <x:c r="A8312" s="0" t="s">
        <x:v>110</x:v>
      </x:c>
      <x:c r="B8312" s="0" t="n">
        <x:v>4074</x:v>
      </x:c>
      <x:c r="C8312" s="0" t="s">
        <x:v>21</x:v>
      </x:c>
      <x:c r="D8312" s="0" t="s">
        <x:v>22</x:v>
      </x:c>
      <x:c r="E8312" s="0" t="s">
        <x:v>23</x:v>
      </x:c>
      <x:c r="F8312" s="0" t="s">
        <x:v>20</x:v>
      </x:c>
      <x:c r="G8312" s="0" t="n">
        <x:v>130</x:v>
      </x:c>
      <x:c r="H8312" s="4" t="n">
        <x:v>43.384</x:v>
      </x:c>
      <x:c r="I8312" s="4" t="n">
        <x:v>130</x:v>
      </x:c>
      <x:c r="J8312" s="4" t="n">
        <x:v>0.334</x:v>
      </x:c>
      <x:c r="K8312" s="4">
        <x:f>I8312*J8312</x:f>
      </x:c>
      <x:c r="L8312" s="4" t="n">
        <x:v>308.196</x:v>
      </x:c>
      <x:c r="M8312" s="5">
        <x:f>J8312/3.457*100</x:f>
      </x:c>
      <x:c r="N8312" s="6">
        <x:f>M8312*L8312/100</x:f>
      </x:c>
      <x:c r="O8312" s="6">
        <x:f>H8312-N8312</x:f>
      </x:c>
    </x:row>
    <x:row r="8313" spans="1:25">
      <x:c r="A8313" s="0" t="s">
        <x:v>110</x:v>
      </x:c>
      <x:c r="B8313" s="0" t="n">
        <x:v>4074</x:v>
      </x:c>
      <x:c r="C8313" s="0" t="s">
        <x:v>21</x:v>
      </x:c>
      <x:c r="D8313" s="0" t="s">
        <x:v>22</x:v>
      </x:c>
      <x:c r="E8313" s="0" t="s">
        <x:v>23</x:v>
      </x:c>
      <x:c r="F8313" s="0" t="s">
        <x:v>20</x:v>
      </x:c>
      <x:c r="G8313" s="0" t="n">
        <x:v>130</x:v>
      </x:c>
      <x:c r="H8313" s="4" t="n">
        <x:v>43.384</x:v>
      </x:c>
      <x:c r="I8313" s="4" t="n">
        <x:v>130</x:v>
      </x:c>
      <x:c r="J8313" s="4" t="n">
        <x:v>0.334</x:v>
      </x:c>
      <x:c r="K8313" s="4">
        <x:f>I8313*J8313</x:f>
      </x:c>
      <x:c r="L8313" s="4" t="n">
        <x:v>308.196</x:v>
      </x:c>
      <x:c r="M8313" s="5">
        <x:f>J8313/3.457*100</x:f>
      </x:c>
      <x:c r="N8313" s="6">
        <x:f>M8313*L8313/100</x:f>
      </x:c>
      <x:c r="O8313" s="6">
        <x:f>H8313-N8313</x:f>
      </x:c>
    </x:row>
    <x:row r="8314" spans="1:25">
      <x:c r="A8314" s="0" t="s">
        <x:v>110</x:v>
      </x:c>
      <x:c r="B8314" s="0" t="n">
        <x:v>4074</x:v>
      </x:c>
      <x:c r="C8314" s="0" t="s">
        <x:v>21</x:v>
      </x:c>
      <x:c r="D8314" s="0" t="s">
        <x:v>22</x:v>
      </x:c>
      <x:c r="E8314" s="0" t="s">
        <x:v>23</x:v>
      </x:c>
      <x:c r="F8314" s="0" t="s">
        <x:v>20</x:v>
      </x:c>
      <x:c r="G8314" s="0" t="n">
        <x:v>130</x:v>
      </x:c>
      <x:c r="H8314" s="4" t="n">
        <x:v>43.384</x:v>
      </x:c>
      <x:c r="I8314" s="4" t="n">
        <x:v>130</x:v>
      </x:c>
      <x:c r="J8314" s="4" t="n">
        <x:v>0.334</x:v>
      </x:c>
      <x:c r="K8314" s="4">
        <x:f>I8314*J8314</x:f>
      </x:c>
      <x:c r="L8314" s="4" t="n">
        <x:v>308.196</x:v>
      </x:c>
      <x:c r="M8314" s="5">
        <x:f>J8314/3.457*100</x:f>
      </x:c>
      <x:c r="N8314" s="6">
        <x:f>M8314*L8314/100</x:f>
      </x:c>
      <x:c r="O8314" s="6">
        <x:f>H8314-N8314</x:f>
      </x:c>
    </x:row>
    <x:row r="8315" spans="1:25">
      <x:c r="A8315" s="0" t="s">
        <x:v>110</x:v>
      </x:c>
      <x:c r="B8315" s="0" t="n">
        <x:v>4074</x:v>
      </x:c>
      <x:c r="C8315" s="0" t="s">
        <x:v>21</x:v>
      </x:c>
      <x:c r="D8315" s="0" t="s">
        <x:v>22</x:v>
      </x:c>
      <x:c r="E8315" s="0" t="s">
        <x:v>23</x:v>
      </x:c>
      <x:c r="F8315" s="0" t="s">
        <x:v>20</x:v>
      </x:c>
      <x:c r="G8315" s="0" t="n">
        <x:v>130</x:v>
      </x:c>
      <x:c r="H8315" s="4" t="n">
        <x:v>43.384</x:v>
      </x:c>
      <x:c r="I8315" s="4" t="n">
        <x:v>130</x:v>
      </x:c>
      <x:c r="J8315" s="4" t="n">
        <x:v>0.334</x:v>
      </x:c>
      <x:c r="K8315" s="4">
        <x:f>I8315*J8315</x:f>
      </x:c>
      <x:c r="L8315" s="4" t="n">
        <x:v>308.196</x:v>
      </x:c>
      <x:c r="M8315" s="5">
        <x:f>J8315/3.457*100</x:f>
      </x:c>
      <x:c r="N8315" s="6">
        <x:f>M8315*L8315/100</x:f>
      </x:c>
      <x:c r="O8315" s="6">
        <x:f>H8315-N8315</x:f>
      </x:c>
    </x:row>
    <x:row r="8316" spans="1:25">
      <x:c r="A8316" s="0" t="s">
        <x:v>110</x:v>
      </x:c>
      <x:c r="B8316" s="0" t="n">
        <x:v>4074</x:v>
      </x:c>
      <x:c r="C8316" s="0" t="s">
        <x:v>21</x:v>
      </x:c>
      <x:c r="D8316" s="0" t="s">
        <x:v>28</x:v>
      </x:c>
      <x:c r="E8316" s="0" t="s">
        <x:v>19</x:v>
      </x:c>
      <x:c r="F8316" s="0" t="s">
        <x:v>26</x:v>
      </x:c>
      <x:c r="G8316" s="0" t="n">
        <x:v>130</x:v>
      </x:c>
      <x:c r="H8316" s="4" t="n">
        <x:v>33.802</x:v>
      </x:c>
      <x:c r="I8316" s="4" t="n">
        <x:v>130</x:v>
      </x:c>
      <x:c r="J8316" s="4" t="n">
        <x:v>0.26</x:v>
      </x:c>
      <x:c r="K8316" s="4">
        <x:f>I8316*J8316</x:f>
      </x:c>
      <x:c r="L8316" s="4" t="n">
        <x:v>308.196</x:v>
      </x:c>
      <x:c r="M8316" s="5">
        <x:f>J8316/3.457*100</x:f>
      </x:c>
      <x:c r="N8316" s="6">
        <x:f>M8316*L8316/100</x:f>
      </x:c>
      <x:c r="O8316" s="6">
        <x:f>H8316-N8316</x:f>
      </x:c>
    </x:row>
    <x:row r="8317" spans="1:25">
      <x:c r="A8317" s="0" t="s">
        <x:v>110</x:v>
      </x:c>
      <x:c r="B8317" s="0" t="n">
        <x:v>4074</x:v>
      </x:c>
      <x:c r="C8317" s="0" t="s">
        <x:v>21</x:v>
      </x:c>
      <x:c r="D8317" s="0" t="s">
        <x:v>28</x:v>
      </x:c>
      <x:c r="E8317" s="0" t="s">
        <x:v>23</x:v>
      </x:c>
      <x:c r="F8317" s="0" t="s">
        <x:v>26</x:v>
      </x:c>
      <x:c r="G8317" s="0" t="n">
        <x:v>130</x:v>
      </x:c>
      <x:c r="H8317" s="4" t="n">
        <x:v>197.6</x:v>
      </x:c>
      <x:c r="I8317" s="4" t="n">
        <x:v>130</x:v>
      </x:c>
      <x:c r="J8317" s="4" t="n">
        <x:v>1.52</x:v>
      </x:c>
      <x:c r="K8317" s="4">
        <x:f>I8317*J8317</x:f>
      </x:c>
      <x:c r="L8317" s="4" t="n">
        <x:v>308.196</x:v>
      </x:c>
      <x:c r="M8317" s="5">
        <x:f>J8317/3.457*100</x:f>
      </x:c>
      <x:c r="N8317" s="6">
        <x:f>M8317*L8317/100</x:f>
      </x:c>
      <x:c r="O8317" s="6">
        <x:f>H8317-N8317</x:f>
      </x:c>
    </x:row>
    <x:row r="8318" spans="1:25">
      <x:c r="A8318" s="0" t="s">
        <x:v>147</x:v>
      </x:c>
      <x:c r="B8318" s="0" t="n">
        <x:v>4075</x:v>
      </x:c>
      <x:c r="C8318" s="0" t="s">
        <x:v>21</x:v>
      </x:c>
      <x:c r="D8318" s="0" t="s">
        <x:v>22</x:v>
      </x:c>
      <x:c r="E8318" s="0" t="s">
        <x:v>23</x:v>
      </x:c>
      <x:c r="F8318" s="0" t="s">
        <x:v>20</x:v>
      </x:c>
      <x:c r="G8318" s="0" t="n">
        <x:v>127</x:v>
      </x:c>
      <x:c r="H8318" s="4" t="n">
        <x:v>43.384</x:v>
      </x:c>
      <x:c r="I8318" s="4" t="n">
        <x:v>127</x:v>
      </x:c>
      <x:c r="J8318" s="4" t="n">
        <x:v>0.342</x:v>
      </x:c>
      <x:c r="K8318" s="4">
        <x:f>I8318*J8318</x:f>
      </x:c>
      <x:c r="L8318" s="4" t="n">
        <x:v>297.612</x:v>
      </x:c>
      <x:c r="M8318" s="5">
        <x:f>J8318/2.471*100</x:f>
      </x:c>
      <x:c r="N8318" s="6">
        <x:f>M8318*L8318/100</x:f>
      </x:c>
      <x:c r="O8318" s="6">
        <x:f>H8318-N8318</x:f>
      </x:c>
    </x:row>
    <x:row r="8319" spans="1:25">
      <x:c r="A8319" s="0" t="s">
        <x:v>147</x:v>
      </x:c>
      <x:c r="B8319" s="0" t="n">
        <x:v>4075</x:v>
      </x:c>
      <x:c r="C8319" s="0" t="s">
        <x:v>21</x:v>
      </x:c>
      <x:c r="D8319" s="0" t="s">
        <x:v>22</x:v>
      </x:c>
      <x:c r="E8319" s="0" t="s">
        <x:v>23</x:v>
      </x:c>
      <x:c r="F8319" s="0" t="s">
        <x:v>20</x:v>
      </x:c>
      <x:c r="G8319" s="0" t="n">
        <x:v>127</x:v>
      </x:c>
      <x:c r="H8319" s="4" t="n">
        <x:v>44.33</x:v>
      </x:c>
      <x:c r="I8319" s="4" t="n">
        <x:v>127</x:v>
      </x:c>
      <x:c r="J8319" s="4" t="n">
        <x:v>0.349</x:v>
      </x:c>
      <x:c r="K8319" s="4">
        <x:f>I8319*J8319</x:f>
      </x:c>
      <x:c r="L8319" s="4" t="n">
        <x:v>297.612</x:v>
      </x:c>
      <x:c r="M8319" s="5">
        <x:f>J8319/2.471*100</x:f>
      </x:c>
      <x:c r="N8319" s="6">
        <x:f>M8319*L8319/100</x:f>
      </x:c>
      <x:c r="O8319" s="6">
        <x:f>H8319-N8319</x:f>
      </x:c>
    </x:row>
    <x:row r="8320" spans="1:25">
      <x:c r="A8320" s="0" t="s">
        <x:v>147</x:v>
      </x:c>
      <x:c r="B8320" s="0" t="n">
        <x:v>4075</x:v>
      </x:c>
      <x:c r="C8320" s="0" t="s">
        <x:v>21</x:v>
      </x:c>
      <x:c r="D8320" s="0" t="s">
        <x:v>28</x:v>
      </x:c>
      <x:c r="E8320" s="0" t="s">
        <x:v>19</x:v>
      </x:c>
      <x:c r="F8320" s="0" t="s">
        <x:v>26</x:v>
      </x:c>
      <x:c r="G8320" s="0" t="n">
        <x:v>127</x:v>
      </x:c>
      <x:c r="H8320" s="4" t="n">
        <x:v>33.807</x:v>
      </x:c>
      <x:c r="I8320" s="4" t="n">
        <x:v>127</x:v>
      </x:c>
      <x:c r="J8320" s="4" t="n">
        <x:v>0.26</x:v>
      </x:c>
      <x:c r="K8320" s="4">
        <x:f>I8320*J8320</x:f>
      </x:c>
      <x:c r="L8320" s="4" t="n">
        <x:v>297.612</x:v>
      </x:c>
      <x:c r="M8320" s="5">
        <x:f>J8320/2.471*100</x:f>
      </x:c>
      <x:c r="N8320" s="6">
        <x:f>M8320*L8320/100</x:f>
      </x:c>
      <x:c r="O8320" s="6">
        <x:f>H8320-N8320</x:f>
      </x:c>
    </x:row>
    <x:row r="8321" spans="1:25">
      <x:c r="A8321" s="0" t="s">
        <x:v>147</x:v>
      </x:c>
      <x:c r="B8321" s="0" t="n">
        <x:v>4075</x:v>
      </x:c>
      <x:c r="C8321" s="0" t="s">
        <x:v>21</x:v>
      </x:c>
      <x:c r="D8321" s="0" t="s">
        <x:v>28</x:v>
      </x:c>
      <x:c r="E8321" s="0" t="s">
        <x:v>23</x:v>
      </x:c>
      <x:c r="F8321" s="0" t="s">
        <x:v>26</x:v>
      </x:c>
      <x:c r="G8321" s="0" t="n">
        <x:v>127</x:v>
      </x:c>
      <x:c r="H8321" s="4" t="n">
        <x:v>193.002</x:v>
      </x:c>
      <x:c r="I8321" s="4" t="n">
        <x:v>127</x:v>
      </x:c>
      <x:c r="J8321" s="4" t="n">
        <x:v>1.52</x:v>
      </x:c>
      <x:c r="K8321" s="4">
        <x:f>I8321*J8321</x:f>
      </x:c>
      <x:c r="L8321" s="4" t="n">
        <x:v>297.612</x:v>
      </x:c>
      <x:c r="M8321" s="5">
        <x:f>J8321/2.471*100</x:f>
      </x:c>
      <x:c r="N8321" s="6">
        <x:f>M8321*L8321/100</x:f>
      </x:c>
      <x:c r="O8321" s="6">
        <x:f>H8321-N8321</x:f>
      </x:c>
    </x:row>
    <x:row r="8322" spans="1:25">
      <x:c r="A8322" s="0" t="s">
        <x:v>29</x:v>
      </x:c>
      <x:c r="B8322" s="0" t="n">
        <x:v>4076</x:v>
      </x:c>
      <x:c r="C8322" s="0" t="s">
        <x:v>21</x:v>
      </x:c>
      <x:c r="D8322" s="0" t="s">
        <x:v>22</x:v>
      </x:c>
      <x:c r="E8322" s="0" t="s">
        <x:v>23</x:v>
      </x:c>
      <x:c r="F8322" s="0" t="s">
        <x:v>20</x:v>
      </x:c>
      <x:c r="G8322" s="0" t="n">
        <x:v>130</x:v>
      </x:c>
      <x:c r="H8322" s="4" t="n">
        <x:v>43.384</x:v>
      </x:c>
      <x:c r="I8322" s="4" t="n">
        <x:v>130</x:v>
      </x:c>
      <x:c r="J8322" s="4" t="n">
        <x:v>0.334</x:v>
      </x:c>
      <x:c r="K8322" s="4">
        <x:f>I8322*J8322</x:f>
      </x:c>
      <x:c r="L8322" s="4" t="n">
        <x:v>311.591</x:v>
      </x:c>
      <x:c r="M8322" s="5">
        <x:f>J8322/3.123*100</x:f>
      </x:c>
      <x:c r="N8322" s="6">
        <x:f>M8322*L8322/100</x:f>
      </x:c>
      <x:c r="O8322" s="6">
        <x:f>H8322-N8322</x:f>
      </x:c>
    </x:row>
    <x:row r="8323" spans="1:25">
      <x:c r="A8323" s="0" t="s">
        <x:v>29</x:v>
      </x:c>
      <x:c r="B8323" s="0" t="n">
        <x:v>4076</x:v>
      </x:c>
      <x:c r="C8323" s="0" t="s">
        <x:v>21</x:v>
      </x:c>
      <x:c r="D8323" s="0" t="s">
        <x:v>22</x:v>
      </x:c>
      <x:c r="E8323" s="0" t="s">
        <x:v>23</x:v>
      </x:c>
      <x:c r="F8323" s="0" t="s">
        <x:v>20</x:v>
      </x:c>
      <x:c r="G8323" s="0" t="n">
        <x:v>130</x:v>
      </x:c>
      <x:c r="H8323" s="4" t="n">
        <x:v>43.384</x:v>
      </x:c>
      <x:c r="I8323" s="4" t="n">
        <x:v>130</x:v>
      </x:c>
      <x:c r="J8323" s="4" t="n">
        <x:v>0.334</x:v>
      </x:c>
      <x:c r="K8323" s="4">
        <x:f>I8323*J8323</x:f>
      </x:c>
      <x:c r="L8323" s="4" t="n">
        <x:v>311.591</x:v>
      </x:c>
      <x:c r="M8323" s="5">
        <x:f>J8323/3.123*100</x:f>
      </x:c>
      <x:c r="N8323" s="6">
        <x:f>M8323*L8323/100</x:f>
      </x:c>
      <x:c r="O8323" s="6">
        <x:f>H8323-N8323</x:f>
      </x:c>
    </x:row>
    <x:row r="8324" spans="1:25">
      <x:c r="A8324" s="0" t="s">
        <x:v>29</x:v>
      </x:c>
      <x:c r="B8324" s="0" t="n">
        <x:v>4076</x:v>
      </x:c>
      <x:c r="C8324" s="0" t="s">
        <x:v>21</x:v>
      </x:c>
      <x:c r="D8324" s="0" t="s">
        <x:v>22</x:v>
      </x:c>
      <x:c r="E8324" s="0" t="s">
        <x:v>23</x:v>
      </x:c>
      <x:c r="F8324" s="0" t="s">
        <x:v>20</x:v>
      </x:c>
      <x:c r="G8324" s="0" t="n">
        <x:v>130</x:v>
      </x:c>
      <x:c r="H8324" s="4" t="n">
        <x:v>43.384</x:v>
      </x:c>
      <x:c r="I8324" s="4" t="n">
        <x:v>130</x:v>
      </x:c>
      <x:c r="J8324" s="4" t="n">
        <x:v>0.334</x:v>
      </x:c>
      <x:c r="K8324" s="4">
        <x:f>I8324*J8324</x:f>
      </x:c>
      <x:c r="L8324" s="4" t="n">
        <x:v>311.591</x:v>
      </x:c>
      <x:c r="M8324" s="5">
        <x:f>J8324/3.123*100</x:f>
      </x:c>
      <x:c r="N8324" s="6">
        <x:f>M8324*L8324/100</x:f>
      </x:c>
      <x:c r="O8324" s="6">
        <x:f>H8324-N8324</x:f>
      </x:c>
    </x:row>
    <x:row r="8325" spans="1:25">
      <x:c r="A8325" s="0" t="s">
        <x:v>29</x:v>
      </x:c>
      <x:c r="B8325" s="0" t="n">
        <x:v>4076</x:v>
      </x:c>
      <x:c r="C8325" s="0" t="s">
        <x:v>21</x:v>
      </x:c>
      <x:c r="D8325" s="0" t="s">
        <x:v>22</x:v>
      </x:c>
      <x:c r="E8325" s="0" t="s">
        <x:v>23</x:v>
      </x:c>
      <x:c r="F8325" s="0" t="s">
        <x:v>20</x:v>
      </x:c>
      <x:c r="G8325" s="0" t="n">
        <x:v>130</x:v>
      </x:c>
      <x:c r="H8325" s="4" t="n">
        <x:v>44.33</x:v>
      </x:c>
      <x:c r="I8325" s="4" t="n">
        <x:v>130</x:v>
      </x:c>
      <x:c r="J8325" s="4" t="n">
        <x:v>0.341</x:v>
      </x:c>
      <x:c r="K8325" s="4">
        <x:f>I8325*J8325</x:f>
      </x:c>
      <x:c r="L8325" s="4" t="n">
        <x:v>311.591</x:v>
      </x:c>
      <x:c r="M8325" s="5">
        <x:f>J8325/3.123*100</x:f>
      </x:c>
      <x:c r="N8325" s="6">
        <x:f>M8325*L8325/100</x:f>
      </x:c>
      <x:c r="O8325" s="6">
        <x:f>H8325-N8325</x:f>
      </x:c>
    </x:row>
    <x:row r="8326" spans="1:25">
      <x:c r="A8326" s="0" t="s">
        <x:v>29</x:v>
      </x:c>
      <x:c r="B8326" s="0" t="n">
        <x:v>4076</x:v>
      </x:c>
      <x:c r="C8326" s="0" t="s">
        <x:v>21</x:v>
      </x:c>
      <x:c r="D8326" s="0" t="s">
        <x:v>28</x:v>
      </x:c>
      <x:c r="E8326" s="0" t="s">
        <x:v>19</x:v>
      </x:c>
      <x:c r="F8326" s="0" t="s">
        <x:v>26</x:v>
      </x:c>
      <x:c r="G8326" s="0" t="n">
        <x:v>130</x:v>
      </x:c>
      <x:c r="H8326" s="4" t="n">
        <x:v>33.804</x:v>
      </x:c>
      <x:c r="I8326" s="4" t="n">
        <x:v>130</x:v>
      </x:c>
      <x:c r="J8326" s="4" t="n">
        <x:v>0.26</x:v>
      </x:c>
      <x:c r="K8326" s="4">
        <x:f>I8326*J8326</x:f>
      </x:c>
      <x:c r="L8326" s="4" t="n">
        <x:v>311.591</x:v>
      </x:c>
      <x:c r="M8326" s="5">
        <x:f>J8326/3.123*100</x:f>
      </x:c>
      <x:c r="N8326" s="6">
        <x:f>M8326*L8326/100</x:f>
      </x:c>
      <x:c r="O8326" s="6">
        <x:f>H8326-N8326</x:f>
      </x:c>
    </x:row>
    <x:row r="8327" spans="1:25">
      <x:c r="A8327" s="0" t="s">
        <x:v>29</x:v>
      </x:c>
      <x:c r="B8327" s="0" t="n">
        <x:v>4076</x:v>
      </x:c>
      <x:c r="C8327" s="0" t="s">
        <x:v>21</x:v>
      </x:c>
      <x:c r="D8327" s="0" t="s">
        <x:v>28</x:v>
      </x:c>
      <x:c r="E8327" s="0" t="s">
        <x:v>23</x:v>
      </x:c>
      <x:c r="F8327" s="0" t="s">
        <x:v>26</x:v>
      </x:c>
      <x:c r="G8327" s="0" t="n">
        <x:v>130</x:v>
      </x:c>
      <x:c r="H8327" s="4" t="n">
        <x:v>197.599</x:v>
      </x:c>
      <x:c r="I8327" s="4" t="n">
        <x:v>130</x:v>
      </x:c>
      <x:c r="J8327" s="4" t="n">
        <x:v>1.52</x:v>
      </x:c>
      <x:c r="K8327" s="4">
        <x:f>I8327*J8327</x:f>
      </x:c>
      <x:c r="L8327" s="4" t="n">
        <x:v>311.591</x:v>
      </x:c>
      <x:c r="M8327" s="5">
        <x:f>J8327/3.123*100</x:f>
      </x:c>
      <x:c r="N8327" s="6">
        <x:f>M8327*L8327/100</x:f>
      </x:c>
      <x:c r="O8327" s="6">
        <x:f>H8327-N8327</x:f>
      </x:c>
    </x:row>
    <x:row r="8328" spans="1:25">
      <x:c r="A8328" s="0" t="s">
        <x:v>68</x:v>
      </x:c>
      <x:c r="B8328" s="0" t="n">
        <x:v>4077</x:v>
      </x:c>
      <x:c r="C8328" s="0" t="s">
        <x:v>21</x:v>
      </x:c>
      <x:c r="D8328" s="0" t="s">
        <x:v>22</x:v>
      </x:c>
      <x:c r="E8328" s="0" t="s">
        <x:v>23</x:v>
      </x:c>
      <x:c r="F8328" s="0" t="s">
        <x:v>20</x:v>
      </x:c>
      <x:c r="G8328" s="0" t="n">
        <x:v>130</x:v>
      </x:c>
      <x:c r="H8328" s="4" t="n">
        <x:v>43.384</x:v>
      </x:c>
      <x:c r="I8328" s="4" t="n">
        <x:v>130</x:v>
      </x:c>
      <x:c r="J8328" s="4" t="n">
        <x:v>0.334</x:v>
      </x:c>
      <x:c r="K8328" s="4">
        <x:f>I8328*J8328</x:f>
      </x:c>
      <x:c r="L8328" s="4" t="n">
        <x:v>322.615</x:v>
      </x:c>
      <x:c r="M8328" s="5">
        <x:f>J8328/3.123*100</x:f>
      </x:c>
      <x:c r="N8328" s="6">
        <x:f>M8328*L8328/100</x:f>
      </x:c>
      <x:c r="O8328" s="6">
        <x:f>H8328-N8328</x:f>
      </x:c>
    </x:row>
    <x:row r="8329" spans="1:25">
      <x:c r="A8329" s="0" t="s">
        <x:v>68</x:v>
      </x:c>
      <x:c r="B8329" s="0" t="n">
        <x:v>4077</x:v>
      </x:c>
      <x:c r="C8329" s="0" t="s">
        <x:v>21</x:v>
      </x:c>
      <x:c r="D8329" s="0" t="s">
        <x:v>22</x:v>
      </x:c>
      <x:c r="E8329" s="0" t="s">
        <x:v>23</x:v>
      </x:c>
      <x:c r="F8329" s="0" t="s">
        <x:v>20</x:v>
      </x:c>
      <x:c r="G8329" s="0" t="n">
        <x:v>130</x:v>
      </x:c>
      <x:c r="H8329" s="4" t="n">
        <x:v>44.33</x:v>
      </x:c>
      <x:c r="I8329" s="4" t="n">
        <x:v>130</x:v>
      </x:c>
      <x:c r="J8329" s="4" t="n">
        <x:v>0.341</x:v>
      </x:c>
      <x:c r="K8329" s="4">
        <x:f>I8329*J8329</x:f>
      </x:c>
      <x:c r="L8329" s="4" t="n">
        <x:v>322.615</x:v>
      </x:c>
      <x:c r="M8329" s="5">
        <x:f>J8329/3.123*100</x:f>
      </x:c>
      <x:c r="N8329" s="6">
        <x:f>M8329*L8329/100</x:f>
      </x:c>
      <x:c r="O8329" s="6">
        <x:f>H8329-N8329</x:f>
      </x:c>
    </x:row>
    <x:row r="8330" spans="1:25">
      <x:c r="A8330" s="0" t="s">
        <x:v>68</x:v>
      </x:c>
      <x:c r="B8330" s="0" t="n">
        <x:v>4077</x:v>
      </x:c>
      <x:c r="C8330" s="0" t="s">
        <x:v>21</x:v>
      </x:c>
      <x:c r="D8330" s="0" t="s">
        <x:v>22</x:v>
      </x:c>
      <x:c r="E8330" s="0" t="s">
        <x:v>23</x:v>
      </x:c>
      <x:c r="F8330" s="0" t="s">
        <x:v>20</x:v>
      </x:c>
      <x:c r="G8330" s="0" t="n">
        <x:v>130</x:v>
      </x:c>
      <x:c r="H8330" s="4" t="n">
        <x:v>43.384</x:v>
      </x:c>
      <x:c r="I8330" s="4" t="n">
        <x:v>130</x:v>
      </x:c>
      <x:c r="J8330" s="4" t="n">
        <x:v>0.334</x:v>
      </x:c>
      <x:c r="K8330" s="4">
        <x:f>I8330*J8330</x:f>
      </x:c>
      <x:c r="L8330" s="4" t="n">
        <x:v>322.615</x:v>
      </x:c>
      <x:c r="M8330" s="5">
        <x:f>J8330/3.123*100</x:f>
      </x:c>
      <x:c r="N8330" s="6">
        <x:f>M8330*L8330/100</x:f>
      </x:c>
      <x:c r="O8330" s="6">
        <x:f>H8330-N8330</x:f>
      </x:c>
    </x:row>
    <x:row r="8331" spans="1:25">
      <x:c r="A8331" s="0" t="s">
        <x:v>68</x:v>
      </x:c>
      <x:c r="B8331" s="0" t="n">
        <x:v>4077</x:v>
      </x:c>
      <x:c r="C8331" s="0" t="s">
        <x:v>21</x:v>
      </x:c>
      <x:c r="D8331" s="0" t="s">
        <x:v>22</x:v>
      </x:c>
      <x:c r="E8331" s="0" t="s">
        <x:v>23</x:v>
      </x:c>
      <x:c r="F8331" s="0" t="s">
        <x:v>20</x:v>
      </x:c>
      <x:c r="G8331" s="0" t="n">
        <x:v>130</x:v>
      </x:c>
      <x:c r="H8331" s="4" t="n">
        <x:v>43.384</x:v>
      </x:c>
      <x:c r="I8331" s="4" t="n">
        <x:v>130</x:v>
      </x:c>
      <x:c r="J8331" s="4" t="n">
        <x:v>0.334</x:v>
      </x:c>
      <x:c r="K8331" s="4">
        <x:f>I8331*J8331</x:f>
      </x:c>
      <x:c r="L8331" s="4" t="n">
        <x:v>322.615</x:v>
      </x:c>
      <x:c r="M8331" s="5">
        <x:f>J8331/3.123*100</x:f>
      </x:c>
      <x:c r="N8331" s="6">
        <x:f>M8331*L8331/100</x:f>
      </x:c>
      <x:c r="O8331" s="6">
        <x:f>H8331-N8331</x:f>
      </x:c>
    </x:row>
    <x:row r="8332" spans="1:25">
      <x:c r="A8332" s="0" t="s">
        <x:v>68</x:v>
      </x:c>
      <x:c r="B8332" s="0" t="n">
        <x:v>4077</x:v>
      </x:c>
      <x:c r="C8332" s="0" t="s">
        <x:v>21</x:v>
      </x:c>
      <x:c r="D8332" s="0" t="s">
        <x:v>28</x:v>
      </x:c>
      <x:c r="E8332" s="0" t="s">
        <x:v>19</x:v>
      </x:c>
      <x:c r="F8332" s="0" t="s">
        <x:v>26</x:v>
      </x:c>
      <x:c r="G8332" s="0" t="n">
        <x:v>130</x:v>
      </x:c>
      <x:c r="H8332" s="4" t="n">
        <x:v>33.809</x:v>
      </x:c>
      <x:c r="I8332" s="4" t="n">
        <x:v>130</x:v>
      </x:c>
      <x:c r="J8332" s="4" t="n">
        <x:v>0.26</x:v>
      </x:c>
      <x:c r="K8332" s="4">
        <x:f>I8332*J8332</x:f>
      </x:c>
      <x:c r="L8332" s="4" t="n">
        <x:v>322.615</x:v>
      </x:c>
      <x:c r="M8332" s="5">
        <x:f>J8332/3.123*100</x:f>
      </x:c>
      <x:c r="N8332" s="6">
        <x:f>M8332*L8332/100</x:f>
      </x:c>
      <x:c r="O8332" s="6">
        <x:f>H8332-N8332</x:f>
      </x:c>
    </x:row>
    <x:row r="8333" spans="1:25">
      <x:c r="A8333" s="0" t="s">
        <x:v>68</x:v>
      </x:c>
      <x:c r="B8333" s="0" t="n">
        <x:v>4077</x:v>
      </x:c>
      <x:c r="C8333" s="0" t="s">
        <x:v>21</x:v>
      </x:c>
      <x:c r="D8333" s="0" t="s">
        <x:v>28</x:v>
      </x:c>
      <x:c r="E8333" s="0" t="s">
        <x:v>23</x:v>
      </x:c>
      <x:c r="F8333" s="0" t="s">
        <x:v>26</x:v>
      </x:c>
      <x:c r="G8333" s="0" t="n">
        <x:v>130</x:v>
      </x:c>
      <x:c r="H8333" s="4" t="n">
        <x:v>197.6</x:v>
      </x:c>
      <x:c r="I8333" s="4" t="n">
        <x:v>130</x:v>
      </x:c>
      <x:c r="J8333" s="4" t="n">
        <x:v>1.52</x:v>
      </x:c>
      <x:c r="K8333" s="4">
        <x:f>I8333*J8333</x:f>
      </x:c>
      <x:c r="L8333" s="4" t="n">
        <x:v>322.615</x:v>
      </x:c>
      <x:c r="M8333" s="5">
        <x:f>J8333/3.123*100</x:f>
      </x:c>
      <x:c r="N8333" s="6">
        <x:f>M8333*L8333/100</x:f>
      </x:c>
      <x:c r="O8333" s="6">
        <x:f>H8333-N8333</x:f>
      </x:c>
    </x:row>
    <x:row r="8334" spans="1:25">
      <x:c r="A8334" s="0" t="s">
        <x:v>141</x:v>
      </x:c>
      <x:c r="B8334" s="0" t="n">
        <x:v>4081</x:v>
      </x:c>
      <x:c r="C8334" s="0" t="s">
        <x:v>21</x:v>
      </x:c>
      <x:c r="D8334" s="0" t="s">
        <x:v>22</x:v>
      </x:c>
      <x:c r="E8334" s="0" t="s">
        <x:v>23</x:v>
      </x:c>
      <x:c r="F8334" s="0" t="s">
        <x:v>20</x:v>
      </x:c>
      <x:c r="G8334" s="0" t="n">
        <x:v>130</x:v>
      </x:c>
      <x:c r="H8334" s="4" t="n">
        <x:v>43.384</x:v>
      </x:c>
      <x:c r="I8334" s="4" t="n">
        <x:v>130</x:v>
      </x:c>
      <x:c r="J8334" s="4" t="n">
        <x:v>0.334</x:v>
      </x:c>
      <x:c r="K8334" s="4">
        <x:f>I8334*J8334</x:f>
      </x:c>
      <x:c r="L8334" s="4" t="n">
        <x:v>293.896</x:v>
      </x:c>
      <x:c r="M8334" s="5">
        <x:f>J8334/2.455*100</x:f>
      </x:c>
      <x:c r="N8334" s="6">
        <x:f>M8334*L8334/100</x:f>
      </x:c>
      <x:c r="O8334" s="6">
        <x:f>H8334-N8334</x:f>
      </x:c>
    </x:row>
    <x:row r="8335" spans="1:25">
      <x:c r="A8335" s="0" t="s">
        <x:v>141</x:v>
      </x:c>
      <x:c r="B8335" s="0" t="n">
        <x:v>4081</x:v>
      </x:c>
      <x:c r="C8335" s="0" t="s">
        <x:v>21</x:v>
      </x:c>
      <x:c r="D8335" s="0" t="s">
        <x:v>22</x:v>
      </x:c>
      <x:c r="E8335" s="0" t="s">
        <x:v>23</x:v>
      </x:c>
      <x:c r="F8335" s="0" t="s">
        <x:v>20</x:v>
      </x:c>
      <x:c r="G8335" s="0" t="n">
        <x:v>130</x:v>
      </x:c>
      <x:c r="H8335" s="4" t="n">
        <x:v>44.33</x:v>
      </x:c>
      <x:c r="I8335" s="4" t="n">
        <x:v>130</x:v>
      </x:c>
      <x:c r="J8335" s="4" t="n">
        <x:v>0.341</x:v>
      </x:c>
      <x:c r="K8335" s="4">
        <x:f>I8335*J8335</x:f>
      </x:c>
      <x:c r="L8335" s="4" t="n">
        <x:v>293.896</x:v>
      </x:c>
      <x:c r="M8335" s="5">
        <x:f>J8335/2.455*100</x:f>
      </x:c>
      <x:c r="N8335" s="6">
        <x:f>M8335*L8335/100</x:f>
      </x:c>
      <x:c r="O8335" s="6">
        <x:f>H8335-N8335</x:f>
      </x:c>
    </x:row>
    <x:row r="8336" spans="1:25">
      <x:c r="A8336" s="0" t="s">
        <x:v>141</x:v>
      </x:c>
      <x:c r="B8336" s="0" t="n">
        <x:v>4081</x:v>
      </x:c>
      <x:c r="C8336" s="0" t="s">
        <x:v>21</x:v>
      </x:c>
      <x:c r="D8336" s="0" t="s">
        <x:v>28</x:v>
      </x:c>
      <x:c r="E8336" s="0" t="s">
        <x:v>19</x:v>
      </x:c>
      <x:c r="F8336" s="0" t="s">
        <x:v>26</x:v>
      </x:c>
      <x:c r="G8336" s="0" t="n">
        <x:v>130</x:v>
      </x:c>
      <x:c r="H8336" s="4" t="n">
        <x:v>33.804</x:v>
      </x:c>
      <x:c r="I8336" s="4" t="n">
        <x:v>130</x:v>
      </x:c>
      <x:c r="J8336" s="4" t="n">
        <x:v>0.26</x:v>
      </x:c>
      <x:c r="K8336" s="4">
        <x:f>I8336*J8336</x:f>
      </x:c>
      <x:c r="L8336" s="4" t="n">
        <x:v>293.896</x:v>
      </x:c>
      <x:c r="M8336" s="5">
        <x:f>J8336/2.455*100</x:f>
      </x:c>
      <x:c r="N8336" s="6">
        <x:f>M8336*L8336/100</x:f>
      </x:c>
      <x:c r="O8336" s="6">
        <x:f>H8336-N8336</x:f>
      </x:c>
    </x:row>
    <x:row r="8337" spans="1:25">
      <x:c r="A8337" s="0" t="s">
        <x:v>141</x:v>
      </x:c>
      <x:c r="B8337" s="0" t="n">
        <x:v>4081</x:v>
      </x:c>
      <x:c r="C8337" s="0" t="s">
        <x:v>21</x:v>
      </x:c>
      <x:c r="D8337" s="0" t="s">
        <x:v>28</x:v>
      </x:c>
      <x:c r="E8337" s="0" t="s">
        <x:v>23</x:v>
      </x:c>
      <x:c r="F8337" s="0" t="s">
        <x:v>26</x:v>
      </x:c>
      <x:c r="G8337" s="0" t="n">
        <x:v>130</x:v>
      </x:c>
      <x:c r="H8337" s="4" t="n">
        <x:v>197.6</x:v>
      </x:c>
      <x:c r="I8337" s="4" t="n">
        <x:v>130</x:v>
      </x:c>
      <x:c r="J8337" s="4" t="n">
        <x:v>1.52</x:v>
      </x:c>
      <x:c r="K8337" s="4">
        <x:f>I8337*J8337</x:f>
      </x:c>
      <x:c r="L8337" s="4" t="n">
        <x:v>293.896</x:v>
      </x:c>
      <x:c r="M8337" s="5">
        <x:f>J8337/2.455*100</x:f>
      </x:c>
      <x:c r="N8337" s="6">
        <x:f>M8337*L8337/100</x:f>
      </x:c>
      <x:c r="O8337" s="6">
        <x:f>H8337-N8337</x:f>
      </x:c>
    </x:row>
    <x:row r="8338" spans="1:25">
      <x:c r="A8338" s="0" t="s">
        <x:v>82</x:v>
      </x:c>
      <x:c r="B8338" s="0" t="n">
        <x:v>4083</x:v>
      </x:c>
      <x:c r="C8338" s="0" t="s">
        <x:v>21</x:v>
      </x:c>
      <x:c r="D8338" s="0" t="s">
        <x:v>22</x:v>
      </x:c>
      <x:c r="E8338" s="0" t="s">
        <x:v>23</x:v>
      </x:c>
      <x:c r="F8338" s="0" t="s">
        <x:v>20</x:v>
      </x:c>
      <x:c r="G8338" s="0" t="n">
        <x:v>130</x:v>
      </x:c>
      <x:c r="H8338" s="4" t="n">
        <x:v>43.384</x:v>
      </x:c>
      <x:c r="I8338" s="4" t="n">
        <x:v>130</x:v>
      </x:c>
      <x:c r="J8338" s="4" t="n">
        <x:v>0.334</x:v>
      </x:c>
      <x:c r="K8338" s="4">
        <x:f>I8338*J8338</x:f>
      </x:c>
      <x:c r="L8338" s="4" t="n">
        <x:v>298.212</x:v>
      </x:c>
      <x:c r="M8338" s="5">
        <x:f>J8338/3.123*100</x:f>
      </x:c>
      <x:c r="N8338" s="6">
        <x:f>M8338*L8338/100</x:f>
      </x:c>
      <x:c r="O8338" s="6">
        <x:f>H8338-N8338</x:f>
      </x:c>
    </x:row>
    <x:row r="8339" spans="1:25">
      <x:c r="A8339" s="0" t="s">
        <x:v>82</x:v>
      </x:c>
      <x:c r="B8339" s="0" t="n">
        <x:v>4083</x:v>
      </x:c>
      <x:c r="C8339" s="0" t="s">
        <x:v>21</x:v>
      </x:c>
      <x:c r="D8339" s="0" t="s">
        <x:v>22</x:v>
      </x:c>
      <x:c r="E8339" s="0" t="s">
        <x:v>23</x:v>
      </x:c>
      <x:c r="F8339" s="0" t="s">
        <x:v>20</x:v>
      </x:c>
      <x:c r="G8339" s="0" t="n">
        <x:v>130</x:v>
      </x:c>
      <x:c r="H8339" s="4" t="n">
        <x:v>43.384</x:v>
      </x:c>
      <x:c r="I8339" s="4" t="n">
        <x:v>130</x:v>
      </x:c>
      <x:c r="J8339" s="4" t="n">
        <x:v>0.334</x:v>
      </x:c>
      <x:c r="K8339" s="4">
        <x:f>I8339*J8339</x:f>
      </x:c>
      <x:c r="L8339" s="4" t="n">
        <x:v>298.212</x:v>
      </x:c>
      <x:c r="M8339" s="5">
        <x:f>J8339/3.123*100</x:f>
      </x:c>
      <x:c r="N8339" s="6">
        <x:f>M8339*L8339/100</x:f>
      </x:c>
      <x:c r="O8339" s="6">
        <x:f>H8339-N8339</x:f>
      </x:c>
    </x:row>
    <x:row r="8340" spans="1:25">
      <x:c r="A8340" s="0" t="s">
        <x:v>82</x:v>
      </x:c>
      <x:c r="B8340" s="0" t="n">
        <x:v>4083</x:v>
      </x:c>
      <x:c r="C8340" s="0" t="s">
        <x:v>21</x:v>
      </x:c>
      <x:c r="D8340" s="0" t="s">
        <x:v>22</x:v>
      </x:c>
      <x:c r="E8340" s="0" t="s">
        <x:v>23</x:v>
      </x:c>
      <x:c r="F8340" s="0" t="s">
        <x:v>20</x:v>
      </x:c>
      <x:c r="G8340" s="0" t="n">
        <x:v>130</x:v>
      </x:c>
      <x:c r="H8340" s="4" t="n">
        <x:v>43.384</x:v>
      </x:c>
      <x:c r="I8340" s="4" t="n">
        <x:v>130</x:v>
      </x:c>
      <x:c r="J8340" s="4" t="n">
        <x:v>0.334</x:v>
      </x:c>
      <x:c r="K8340" s="4">
        <x:f>I8340*J8340</x:f>
      </x:c>
      <x:c r="L8340" s="4" t="n">
        <x:v>298.212</x:v>
      </x:c>
      <x:c r="M8340" s="5">
        <x:f>J8340/3.123*100</x:f>
      </x:c>
      <x:c r="N8340" s="6">
        <x:f>M8340*L8340/100</x:f>
      </x:c>
      <x:c r="O8340" s="6">
        <x:f>H8340-N8340</x:f>
      </x:c>
    </x:row>
    <x:row r="8341" spans="1:25">
      <x:c r="A8341" s="0" t="s">
        <x:v>82</x:v>
      </x:c>
      <x:c r="B8341" s="0" t="n">
        <x:v>4083</x:v>
      </x:c>
      <x:c r="C8341" s="0" t="s">
        <x:v>21</x:v>
      </x:c>
      <x:c r="D8341" s="0" t="s">
        <x:v>22</x:v>
      </x:c>
      <x:c r="E8341" s="0" t="s">
        <x:v>23</x:v>
      </x:c>
      <x:c r="F8341" s="0" t="s">
        <x:v>20</x:v>
      </x:c>
      <x:c r="G8341" s="0" t="n">
        <x:v>130</x:v>
      </x:c>
      <x:c r="H8341" s="4" t="n">
        <x:v>44.33</x:v>
      </x:c>
      <x:c r="I8341" s="4" t="n">
        <x:v>130</x:v>
      </x:c>
      <x:c r="J8341" s="4" t="n">
        <x:v>0.341</x:v>
      </x:c>
      <x:c r="K8341" s="4">
        <x:f>I8341*J8341</x:f>
      </x:c>
      <x:c r="L8341" s="4" t="n">
        <x:v>298.212</x:v>
      </x:c>
      <x:c r="M8341" s="5">
        <x:f>J8341/3.123*100</x:f>
      </x:c>
      <x:c r="N8341" s="6">
        <x:f>M8341*L8341/100</x:f>
      </x:c>
      <x:c r="O8341" s="6">
        <x:f>H8341-N8341</x:f>
      </x:c>
    </x:row>
    <x:row r="8342" spans="1:25">
      <x:c r="A8342" s="0" t="s">
        <x:v>82</x:v>
      </x:c>
      <x:c r="B8342" s="0" t="n">
        <x:v>4083</x:v>
      </x:c>
      <x:c r="C8342" s="0" t="s">
        <x:v>21</x:v>
      </x:c>
      <x:c r="D8342" s="0" t="s">
        <x:v>28</x:v>
      </x:c>
      <x:c r="E8342" s="0" t="s">
        <x:v>19</x:v>
      </x:c>
      <x:c r="F8342" s="0" t="s">
        <x:v>26</x:v>
      </x:c>
      <x:c r="G8342" s="0" t="n">
        <x:v>130</x:v>
      </x:c>
      <x:c r="H8342" s="4" t="n">
        <x:v>33.804</x:v>
      </x:c>
      <x:c r="I8342" s="4" t="n">
        <x:v>130</x:v>
      </x:c>
      <x:c r="J8342" s="4" t="n">
        <x:v>0.26</x:v>
      </x:c>
      <x:c r="K8342" s="4">
        <x:f>I8342*J8342</x:f>
      </x:c>
      <x:c r="L8342" s="4" t="n">
        <x:v>298.212</x:v>
      </x:c>
      <x:c r="M8342" s="5">
        <x:f>J8342/3.123*100</x:f>
      </x:c>
      <x:c r="N8342" s="6">
        <x:f>M8342*L8342/100</x:f>
      </x:c>
      <x:c r="O8342" s="6">
        <x:f>H8342-N8342</x:f>
      </x:c>
    </x:row>
    <x:row r="8343" spans="1:25">
      <x:c r="A8343" s="0" t="s">
        <x:v>82</x:v>
      </x:c>
      <x:c r="B8343" s="0" t="n">
        <x:v>4083</x:v>
      </x:c>
      <x:c r="C8343" s="0" t="s">
        <x:v>21</x:v>
      </x:c>
      <x:c r="D8343" s="0" t="s">
        <x:v>28</x:v>
      </x:c>
      <x:c r="E8343" s="0" t="s">
        <x:v>23</x:v>
      </x:c>
      <x:c r="F8343" s="0" t="s">
        <x:v>26</x:v>
      </x:c>
      <x:c r="G8343" s="0" t="n">
        <x:v>130</x:v>
      </x:c>
      <x:c r="H8343" s="4" t="n">
        <x:v>197.6</x:v>
      </x:c>
      <x:c r="I8343" s="4" t="n">
        <x:v>130</x:v>
      </x:c>
      <x:c r="J8343" s="4" t="n">
        <x:v>1.52</x:v>
      </x:c>
      <x:c r="K8343" s="4">
        <x:f>I8343*J8343</x:f>
      </x:c>
      <x:c r="L8343" s="4" t="n">
        <x:v>298.212</x:v>
      </x:c>
      <x:c r="M8343" s="5">
        <x:f>J8343/3.123*100</x:f>
      </x:c>
      <x:c r="N8343" s="6">
        <x:f>M8343*L8343/100</x:f>
      </x:c>
      <x:c r="O8343" s="6">
        <x:f>H8343-N8343</x:f>
      </x:c>
    </x:row>
    <x:row r="8344" spans="1:25">
      <x:c r="A8344" s="0" t="s">
        <x:v>102</x:v>
      </x:c>
      <x:c r="B8344" s="0" t="n">
        <x:v>4086</x:v>
      </x:c>
      <x:c r="C8344" s="0" t="s">
        <x:v>21</x:v>
      </x:c>
      <x:c r="D8344" s="0" t="s">
        <x:v>22</x:v>
      </x:c>
      <x:c r="E8344" s="0" t="s">
        <x:v>23</x:v>
      </x:c>
      <x:c r="F8344" s="0" t="s">
        <x:v>20</x:v>
      </x:c>
      <x:c r="G8344" s="0" t="n">
        <x:v>130</x:v>
      </x:c>
      <x:c r="H8344" s="4" t="n">
        <x:v>43.384</x:v>
      </x:c>
      <x:c r="I8344" s="4" t="n">
        <x:v>130</x:v>
      </x:c>
      <x:c r="J8344" s="4" t="n">
        <x:v>0.334</x:v>
      </x:c>
      <x:c r="K8344" s="4">
        <x:f>I8344*J8344</x:f>
      </x:c>
      <x:c r="L8344" s="4" t="n">
        <x:v>306.898</x:v>
      </x:c>
      <x:c r="M8344" s="5">
        <x:f>J8344/2.455*100</x:f>
      </x:c>
      <x:c r="N8344" s="6">
        <x:f>M8344*L8344/100</x:f>
      </x:c>
      <x:c r="O8344" s="6">
        <x:f>H8344-N8344</x:f>
      </x:c>
    </x:row>
    <x:row r="8345" spans="1:25">
      <x:c r="A8345" s="0" t="s">
        <x:v>102</x:v>
      </x:c>
      <x:c r="B8345" s="0" t="n">
        <x:v>4086</x:v>
      </x:c>
      <x:c r="C8345" s="0" t="s">
        <x:v>21</x:v>
      </x:c>
      <x:c r="D8345" s="0" t="s">
        <x:v>22</x:v>
      </x:c>
      <x:c r="E8345" s="0" t="s">
        <x:v>23</x:v>
      </x:c>
      <x:c r="F8345" s="0" t="s">
        <x:v>20</x:v>
      </x:c>
      <x:c r="G8345" s="0" t="n">
        <x:v>130</x:v>
      </x:c>
      <x:c r="H8345" s="4" t="n">
        <x:v>44.33</x:v>
      </x:c>
      <x:c r="I8345" s="4" t="n">
        <x:v>130</x:v>
      </x:c>
      <x:c r="J8345" s="4" t="n">
        <x:v>0.341</x:v>
      </x:c>
      <x:c r="K8345" s="4">
        <x:f>I8345*J8345</x:f>
      </x:c>
      <x:c r="L8345" s="4" t="n">
        <x:v>306.898</x:v>
      </x:c>
      <x:c r="M8345" s="5">
        <x:f>J8345/2.455*100</x:f>
      </x:c>
      <x:c r="N8345" s="6">
        <x:f>M8345*L8345/100</x:f>
      </x:c>
      <x:c r="O8345" s="6">
        <x:f>H8345-N8345</x:f>
      </x:c>
    </x:row>
    <x:row r="8346" spans="1:25">
      <x:c r="A8346" s="0" t="s">
        <x:v>102</x:v>
      </x:c>
      <x:c r="B8346" s="0" t="n">
        <x:v>4086</x:v>
      </x:c>
      <x:c r="C8346" s="0" t="s">
        <x:v>21</x:v>
      </x:c>
      <x:c r="D8346" s="0" t="s">
        <x:v>28</x:v>
      </x:c>
      <x:c r="E8346" s="0" t="s">
        <x:v>19</x:v>
      </x:c>
      <x:c r="F8346" s="0" t="s">
        <x:v>26</x:v>
      </x:c>
      <x:c r="G8346" s="0" t="n">
        <x:v>130</x:v>
      </x:c>
      <x:c r="H8346" s="4" t="n">
        <x:v>33.802</x:v>
      </x:c>
      <x:c r="I8346" s="4" t="n">
        <x:v>130</x:v>
      </x:c>
      <x:c r="J8346" s="4" t="n">
        <x:v>0.26</x:v>
      </x:c>
      <x:c r="K8346" s="4">
        <x:f>I8346*J8346</x:f>
      </x:c>
      <x:c r="L8346" s="4" t="n">
        <x:v>306.898</x:v>
      </x:c>
      <x:c r="M8346" s="5">
        <x:f>J8346/2.455*100</x:f>
      </x:c>
      <x:c r="N8346" s="6">
        <x:f>M8346*L8346/100</x:f>
      </x:c>
      <x:c r="O8346" s="6">
        <x:f>H8346-N8346</x:f>
      </x:c>
    </x:row>
    <x:row r="8347" spans="1:25">
      <x:c r="A8347" s="0" t="s">
        <x:v>102</x:v>
      </x:c>
      <x:c r="B8347" s="0" t="n">
        <x:v>4086</x:v>
      </x:c>
      <x:c r="C8347" s="0" t="s">
        <x:v>21</x:v>
      </x:c>
      <x:c r="D8347" s="0" t="s">
        <x:v>28</x:v>
      </x:c>
      <x:c r="E8347" s="0" t="s">
        <x:v>23</x:v>
      </x:c>
      <x:c r="F8347" s="0" t="s">
        <x:v>26</x:v>
      </x:c>
      <x:c r="G8347" s="0" t="n">
        <x:v>130</x:v>
      </x:c>
      <x:c r="H8347" s="4" t="n">
        <x:v>197.592</x:v>
      </x:c>
      <x:c r="I8347" s="4" t="n">
        <x:v>130</x:v>
      </x:c>
      <x:c r="J8347" s="4" t="n">
        <x:v>1.52</x:v>
      </x:c>
      <x:c r="K8347" s="4">
        <x:f>I8347*J8347</x:f>
      </x:c>
      <x:c r="L8347" s="4" t="n">
        <x:v>306.898</x:v>
      </x:c>
      <x:c r="M8347" s="5">
        <x:f>J8347/2.455*100</x:f>
      </x:c>
      <x:c r="N8347" s="6">
        <x:f>M8347*L8347/100</x:f>
      </x:c>
      <x:c r="O8347" s="6">
        <x:f>H8347-N8347</x:f>
      </x:c>
    </x:row>
    <x:row r="8348" spans="1:25">
      <x:c r="A8348" s="0" t="s">
        <x:v>81</x:v>
      </x:c>
      <x:c r="B8348" s="0" t="n">
        <x:v>4088</x:v>
      </x:c>
      <x:c r="C8348" s="0" t="s">
        <x:v>21</x:v>
      </x:c>
      <x:c r="D8348" s="0" t="s">
        <x:v>42</x:v>
      </x:c>
      <x:c r="E8348" s="0" t="s">
        <x:v>44</x:v>
      </x:c>
      <x:c r="F8348" s="0" t="s">
        <x:v>20</x:v>
      </x:c>
      <x:c r="G8348" s="0" t="n">
        <x:v>71</x:v>
      </x:c>
      <x:c r="H8348" s="4" t="n">
        <x:v>30</x:v>
      </x:c>
      <x:c r="I8348" s="4" t="n">
        <x:v>71</x:v>
      </x:c>
      <x:c r="J8348" s="4" t="n">
        <x:v>0.423</x:v>
      </x:c>
      <x:c r="K8348" s="4">
        <x:f>I8348*J8348</x:f>
      </x:c>
      <x:c r="L8348" s="4" t="n">
        <x:v>248.903</x:v>
      </x:c>
      <x:c r="M8348" s="5">
        <x:f>J8348/4.076*100</x:f>
      </x:c>
      <x:c r="N8348" s="6">
        <x:f>M8348*L8348/100</x:f>
      </x:c>
      <x:c r="O8348" s="6">
        <x:f>H8348-N8348</x:f>
      </x:c>
    </x:row>
    <x:row r="8349" spans="1:25">
      <x:c r="A8349" s="0" t="s">
        <x:v>81</x:v>
      </x:c>
      <x:c r="B8349" s="0" t="n">
        <x:v>4088</x:v>
      </x:c>
      <x:c r="C8349" s="0" t="s">
        <x:v>21</x:v>
      </x:c>
      <x:c r="D8349" s="0" t="s">
        <x:v>42</x:v>
      </x:c>
      <x:c r="E8349" s="0" t="s">
        <x:v>43</x:v>
      </x:c>
      <x:c r="F8349" s="0" t="s">
        <x:v>20</x:v>
      </x:c>
      <x:c r="G8349" s="0" t="n">
        <x:v>71</x:v>
      </x:c>
      <x:c r="H8349" s="4" t="n">
        <x:v>30</x:v>
      </x:c>
      <x:c r="I8349" s="4" t="n">
        <x:v>71</x:v>
      </x:c>
      <x:c r="J8349" s="4" t="n">
        <x:v>0.423</x:v>
      </x:c>
      <x:c r="K8349" s="4">
        <x:f>I8349*J8349</x:f>
      </x:c>
      <x:c r="L8349" s="4" t="n">
        <x:v>248.903</x:v>
      </x:c>
      <x:c r="M8349" s="5">
        <x:f>J8349/4.076*100</x:f>
      </x:c>
      <x:c r="N8349" s="6">
        <x:f>M8349*L8349/100</x:f>
      </x:c>
      <x:c r="O8349" s="6">
        <x:f>H8349-N8349</x:f>
      </x:c>
    </x:row>
    <x:row r="8350" spans="1:25">
      <x:c r="A8350" s="0" t="s">
        <x:v>81</x:v>
      </x:c>
      <x:c r="B8350" s="0" t="n">
        <x:v>4088</x:v>
      </x:c>
      <x:c r="C8350" s="0" t="s">
        <x:v>21</x:v>
      </x:c>
      <x:c r="D8350" s="0" t="s">
        <x:v>33</x:v>
      </x:c>
      <x:c r="E8350" s="0" t="s">
        <x:v>45</x:v>
      </x:c>
      <x:c r="F8350" s="0" t="s">
        <x:v>26</x:v>
      </x:c>
      <x:c r="G8350" s="0" t="n">
        <x:v>71</x:v>
      </x:c>
      <x:c r="H8350" s="4" t="n">
        <x:v>106.401</x:v>
      </x:c>
      <x:c r="I8350" s="4" t="n">
        <x:v>71</x:v>
      </x:c>
      <x:c r="J8350" s="4" t="n">
        <x:v>1.48</x:v>
      </x:c>
      <x:c r="K8350" s="4">
        <x:f>I8350*J8350</x:f>
      </x:c>
      <x:c r="L8350" s="4" t="n">
        <x:v>248.903</x:v>
      </x:c>
      <x:c r="M8350" s="5">
        <x:f>J8350/4.076*100</x:f>
      </x:c>
      <x:c r="N8350" s="6">
        <x:f>M8350*L8350/100</x:f>
      </x:c>
      <x:c r="O8350" s="6">
        <x:f>H8350-N8350</x:f>
      </x:c>
    </x:row>
    <x:row r="8351" spans="1:25">
      <x:c r="A8351" s="0" t="s">
        <x:v>81</x:v>
      </x:c>
      <x:c r="B8351" s="0" t="n">
        <x:v>4088</x:v>
      </x:c>
      <x:c r="C8351" s="0" t="s">
        <x:v>21</x:v>
      </x:c>
      <x:c r="D8351" s="0" t="s">
        <x:v>150</x:v>
      </x:c>
      <x:c r="E8351" s="0" t="s">
        <x:v>46</x:v>
      </x:c>
      <x:c r="F8351" s="0" t="s">
        <x:v>26</x:v>
      </x:c>
      <x:c r="G8351" s="0" t="n">
        <x:v>71</x:v>
      </x:c>
      <x:c r="H8351" s="4" t="n">
        <x:v>127.403</x:v>
      </x:c>
      <x:c r="I8351" s="4" t="n">
        <x:v>71</x:v>
      </x:c>
      <x:c r="J8351" s="4" t="n">
        <x:v>1.75</x:v>
      </x:c>
      <x:c r="K8351" s="4">
        <x:f>I8351*J8351</x:f>
      </x:c>
      <x:c r="L8351" s="4" t="n">
        <x:v>248.903</x:v>
      </x:c>
      <x:c r="M8351" s="5">
        <x:f>J8351/4.076*100</x:f>
      </x:c>
      <x:c r="N8351" s="6">
        <x:f>M8351*L8351/100</x:f>
      </x:c>
      <x:c r="O8351" s="6">
        <x:f>H8351-N8351</x:f>
      </x:c>
    </x:row>
    <x:row r="8352" spans="1:25">
      <x:c r="A8352" s="0" t="s">
        <x:v>57</x:v>
      </x:c>
      <x:c r="B8352" s="0" t="n">
        <x:v>4089</x:v>
      </x:c>
      <x:c r="C8352" s="0" t="s">
        <x:v>21</x:v>
      </x:c>
      <x:c r="D8352" s="0" t="s">
        <x:v>42</x:v>
      </x:c>
      <x:c r="E8352" s="0" t="s">
        <x:v>43</x:v>
      </x:c>
      <x:c r="F8352" s="0" t="s">
        <x:v>20</x:v>
      </x:c>
      <x:c r="G8352" s="0" t="n">
        <x:v>100</x:v>
      </x:c>
      <x:c r="H8352" s="4" t="n">
        <x:v>30</x:v>
      </x:c>
      <x:c r="I8352" s="4" t="n">
        <x:v>100</x:v>
      </x:c>
      <x:c r="J8352" s="4" t="n">
        <x:v>0.3</x:v>
      </x:c>
      <x:c r="K8352" s="4">
        <x:f>I8352*J8352</x:f>
      </x:c>
      <x:c r="L8352" s="4" t="n">
        <x:v>344.025</x:v>
      </x:c>
      <x:c r="M8352" s="5">
        <x:f>J8352/3.83*100</x:f>
      </x:c>
      <x:c r="N8352" s="6">
        <x:f>M8352*L8352/100</x:f>
      </x:c>
      <x:c r="O8352" s="6">
        <x:f>H8352-N8352</x:f>
      </x:c>
    </x:row>
    <x:row r="8353" spans="1:25">
      <x:c r="A8353" s="0" t="s">
        <x:v>57</x:v>
      </x:c>
      <x:c r="B8353" s="0" t="n">
        <x:v>4089</x:v>
      </x:c>
      <x:c r="C8353" s="0" t="s">
        <x:v>21</x:v>
      </x:c>
      <x:c r="D8353" s="0" t="s">
        <x:v>42</x:v>
      </x:c>
      <x:c r="E8353" s="0" t="s">
        <x:v>44</x:v>
      </x:c>
      <x:c r="F8353" s="0" t="s">
        <x:v>20</x:v>
      </x:c>
      <x:c r="G8353" s="0" t="n">
        <x:v>100</x:v>
      </x:c>
      <x:c r="H8353" s="4" t="n">
        <x:v>30</x:v>
      </x:c>
      <x:c r="I8353" s="4" t="n">
        <x:v>100</x:v>
      </x:c>
      <x:c r="J8353" s="4" t="n">
        <x:v>0.3</x:v>
      </x:c>
      <x:c r="K8353" s="4">
        <x:f>I8353*J8353</x:f>
      </x:c>
      <x:c r="L8353" s="4" t="n">
        <x:v>344.025</x:v>
      </x:c>
      <x:c r="M8353" s="5">
        <x:f>J8353/3.83*100</x:f>
      </x:c>
      <x:c r="N8353" s="6">
        <x:f>M8353*L8353/100</x:f>
      </x:c>
      <x:c r="O8353" s="6">
        <x:f>H8353-N8353</x:f>
      </x:c>
    </x:row>
    <x:row r="8354" spans="1:25">
      <x:c r="A8354" s="0" t="s">
        <x:v>57</x:v>
      </x:c>
      <x:c r="B8354" s="0" t="n">
        <x:v>4089</x:v>
      </x:c>
      <x:c r="C8354" s="0" t="s">
        <x:v>21</x:v>
      </x:c>
      <x:c r="D8354" s="0" t="s">
        <x:v>33</x:v>
      </x:c>
      <x:c r="E8354" s="0" t="s">
        <x:v>45</x:v>
      </x:c>
      <x:c r="F8354" s="0" t="s">
        <x:v>26</x:v>
      </x:c>
      <x:c r="G8354" s="0" t="n">
        <x:v>100</x:v>
      </x:c>
      <x:c r="H8354" s="4" t="n">
        <x:v>148</x:v>
      </x:c>
      <x:c r="I8354" s="4" t="n">
        <x:v>100</x:v>
      </x:c>
      <x:c r="J8354" s="4" t="n">
        <x:v>1.48</x:v>
      </x:c>
      <x:c r="K8354" s="4">
        <x:f>I8354*J8354</x:f>
      </x:c>
      <x:c r="L8354" s="4" t="n">
        <x:v>344.025</x:v>
      </x:c>
      <x:c r="M8354" s="5">
        <x:f>J8354/3.83*100</x:f>
      </x:c>
      <x:c r="N8354" s="6">
        <x:f>M8354*L8354/100</x:f>
      </x:c>
      <x:c r="O8354" s="6">
        <x:f>H8354-N8354</x:f>
      </x:c>
    </x:row>
    <x:row r="8355" spans="1:25">
      <x:c r="A8355" s="0" t="s">
        <x:v>57</x:v>
      </x:c>
      <x:c r="B8355" s="0" t="n">
        <x:v>4089</x:v>
      </x:c>
      <x:c r="C8355" s="0" t="s">
        <x:v>21</x:v>
      </x:c>
      <x:c r="D8355" s="0" t="s">
        <x:v>150</x:v>
      </x:c>
      <x:c r="E8355" s="0" t="s">
        <x:v>46</x:v>
      </x:c>
      <x:c r="F8355" s="0" t="s">
        <x:v>26</x:v>
      </x:c>
      <x:c r="G8355" s="0" t="n">
        <x:v>100</x:v>
      </x:c>
      <x:c r="H8355" s="4" t="n">
        <x:v>175.001</x:v>
      </x:c>
      <x:c r="I8355" s="4" t="n">
        <x:v>100</x:v>
      </x:c>
      <x:c r="J8355" s="4" t="n">
        <x:v>1.75</x:v>
      </x:c>
      <x:c r="K8355" s="4">
        <x:f>I8355*J8355</x:f>
      </x:c>
      <x:c r="L8355" s="4" t="n">
        <x:v>344.025</x:v>
      </x:c>
      <x:c r="M8355" s="5">
        <x:f>J8355/3.83*100</x:f>
      </x:c>
      <x:c r="N8355" s="6">
        <x:f>M8355*L8355/100</x:f>
      </x:c>
      <x:c r="O8355" s="6">
        <x:f>H8355-N8355</x:f>
      </x:c>
    </x:row>
    <x:row r="8356" spans="1:25">
      <x:c r="A8356" s="0" t="s">
        <x:v>99</x:v>
      </x:c>
      <x:c r="B8356" s="0" t="n">
        <x:v>4092</x:v>
      </x:c>
      <x:c r="C8356" s="0" t="s">
        <x:v>21</x:v>
      </x:c>
      <x:c r="D8356" s="0" t="s">
        <x:v>22</x:v>
      </x:c>
      <x:c r="E8356" s="0" t="s">
        <x:v>23</x:v>
      </x:c>
      <x:c r="F8356" s="0" t="s">
        <x:v>20</x:v>
      </x:c>
      <x:c r="G8356" s="0" t="n">
        <x:v>130</x:v>
      </x:c>
      <x:c r="H8356" s="4" t="n">
        <x:v>44.33</x:v>
      </x:c>
      <x:c r="I8356" s="4" t="n">
        <x:v>130</x:v>
      </x:c>
      <x:c r="J8356" s="4" t="n">
        <x:v>0.341</x:v>
      </x:c>
      <x:c r="K8356" s="4">
        <x:f>I8356*J8356</x:f>
      </x:c>
      <x:c r="L8356" s="4" t="n">
        <x:v>302.49</x:v>
      </x:c>
      <x:c r="M8356" s="5">
        <x:f>J8356/2.789*100</x:f>
      </x:c>
      <x:c r="N8356" s="6">
        <x:f>M8356*L8356/100</x:f>
      </x:c>
      <x:c r="O8356" s="6">
        <x:f>H8356-N8356</x:f>
      </x:c>
    </x:row>
    <x:row r="8357" spans="1:25">
      <x:c r="A8357" s="0" t="s">
        <x:v>99</x:v>
      </x:c>
      <x:c r="B8357" s="0" t="n">
        <x:v>4092</x:v>
      </x:c>
      <x:c r="C8357" s="0" t="s">
        <x:v>21</x:v>
      </x:c>
      <x:c r="D8357" s="0" t="s">
        <x:v>22</x:v>
      </x:c>
      <x:c r="E8357" s="0" t="s">
        <x:v>23</x:v>
      </x:c>
      <x:c r="F8357" s="0" t="s">
        <x:v>20</x:v>
      </x:c>
      <x:c r="G8357" s="0" t="n">
        <x:v>130</x:v>
      </x:c>
      <x:c r="H8357" s="4" t="n">
        <x:v>43.384</x:v>
      </x:c>
      <x:c r="I8357" s="4" t="n">
        <x:v>130</x:v>
      </x:c>
      <x:c r="J8357" s="4" t="n">
        <x:v>0.334</x:v>
      </x:c>
      <x:c r="K8357" s="4">
        <x:f>I8357*J8357</x:f>
      </x:c>
      <x:c r="L8357" s="4" t="n">
        <x:v>302.49</x:v>
      </x:c>
      <x:c r="M8357" s="5">
        <x:f>J8357/2.789*100</x:f>
      </x:c>
      <x:c r="N8357" s="6">
        <x:f>M8357*L8357/100</x:f>
      </x:c>
      <x:c r="O8357" s="6">
        <x:f>H8357-N8357</x:f>
      </x:c>
    </x:row>
    <x:row r="8358" spans="1:25">
      <x:c r="A8358" s="0" t="s">
        <x:v>99</x:v>
      </x:c>
      <x:c r="B8358" s="0" t="n">
        <x:v>4092</x:v>
      </x:c>
      <x:c r="C8358" s="0" t="s">
        <x:v>21</x:v>
      </x:c>
      <x:c r="D8358" s="0" t="s">
        <x:v>22</x:v>
      </x:c>
      <x:c r="E8358" s="0" t="s">
        <x:v>23</x:v>
      </x:c>
      <x:c r="F8358" s="0" t="s">
        <x:v>20</x:v>
      </x:c>
      <x:c r="G8358" s="0" t="n">
        <x:v>130</x:v>
      </x:c>
      <x:c r="H8358" s="4" t="n">
        <x:v>43.384</x:v>
      </x:c>
      <x:c r="I8358" s="4" t="n">
        <x:v>130</x:v>
      </x:c>
      <x:c r="J8358" s="4" t="n">
        <x:v>0.334</x:v>
      </x:c>
      <x:c r="K8358" s="4">
        <x:f>I8358*J8358</x:f>
      </x:c>
      <x:c r="L8358" s="4" t="n">
        <x:v>302.49</x:v>
      </x:c>
      <x:c r="M8358" s="5">
        <x:f>J8358/2.789*100</x:f>
      </x:c>
      <x:c r="N8358" s="6">
        <x:f>M8358*L8358/100</x:f>
      </x:c>
      <x:c r="O8358" s="6">
        <x:f>H8358-N8358</x:f>
      </x:c>
    </x:row>
    <x:row r="8359" spans="1:25">
      <x:c r="A8359" s="0" t="s">
        <x:v>99</x:v>
      </x:c>
      <x:c r="B8359" s="0" t="n">
        <x:v>4092</x:v>
      </x:c>
      <x:c r="C8359" s="0" t="s">
        <x:v>21</x:v>
      </x:c>
      <x:c r="D8359" s="0" t="s">
        <x:v>28</x:v>
      </x:c>
      <x:c r="E8359" s="0" t="s">
        <x:v>19</x:v>
      </x:c>
      <x:c r="F8359" s="0" t="s">
        <x:v>26</x:v>
      </x:c>
      <x:c r="G8359" s="0" t="n">
        <x:v>130</x:v>
      </x:c>
      <x:c r="H8359" s="4" t="n">
        <x:v>33.8</x:v>
      </x:c>
      <x:c r="I8359" s="4" t="n">
        <x:v>130</x:v>
      </x:c>
      <x:c r="J8359" s="4" t="n">
        <x:v>0.26</x:v>
      </x:c>
      <x:c r="K8359" s="4">
        <x:f>I8359*J8359</x:f>
      </x:c>
      <x:c r="L8359" s="4" t="n">
        <x:v>302.49</x:v>
      </x:c>
      <x:c r="M8359" s="5">
        <x:f>J8359/2.789*100</x:f>
      </x:c>
      <x:c r="N8359" s="6">
        <x:f>M8359*L8359/100</x:f>
      </x:c>
      <x:c r="O8359" s="6">
        <x:f>H8359-N8359</x:f>
      </x:c>
    </x:row>
    <x:row r="8360" spans="1:25">
      <x:c r="A8360" s="0" t="s">
        <x:v>99</x:v>
      </x:c>
      <x:c r="B8360" s="0" t="n">
        <x:v>4092</x:v>
      </x:c>
      <x:c r="C8360" s="0" t="s">
        <x:v>21</x:v>
      </x:c>
      <x:c r="D8360" s="0" t="s">
        <x:v>28</x:v>
      </x:c>
      <x:c r="E8360" s="0" t="s">
        <x:v>23</x:v>
      </x:c>
      <x:c r="F8360" s="0" t="s">
        <x:v>26</x:v>
      </x:c>
      <x:c r="G8360" s="0" t="n">
        <x:v>130</x:v>
      </x:c>
      <x:c r="H8360" s="4" t="n">
        <x:v>197.6</x:v>
      </x:c>
      <x:c r="I8360" s="4" t="n">
        <x:v>130</x:v>
      </x:c>
      <x:c r="J8360" s="4" t="n">
        <x:v>1.52</x:v>
      </x:c>
      <x:c r="K8360" s="4">
        <x:f>I8360*J8360</x:f>
      </x:c>
      <x:c r="L8360" s="4" t="n">
        <x:v>302.49</x:v>
      </x:c>
      <x:c r="M8360" s="5">
        <x:f>J8360/2.789*100</x:f>
      </x:c>
      <x:c r="N8360" s="6">
        <x:f>M8360*L8360/100</x:f>
      </x:c>
      <x:c r="O8360" s="6">
        <x:f>H8360-N8360</x:f>
      </x:c>
    </x:row>
    <x:row r="8361" spans="1:25">
      <x:c r="A8361" s="0" t="s">
        <x:v>119</x:v>
      </x:c>
      <x:c r="B8361" s="0" t="n">
        <x:v>4093</x:v>
      </x:c>
      <x:c r="C8361" s="0" t="s">
        <x:v>21</x:v>
      </x:c>
      <x:c r="D8361" s="0" t="s">
        <x:v>22</x:v>
      </x:c>
      <x:c r="E8361" s="0" t="s">
        <x:v>35</x:v>
      </x:c>
      <x:c r="F8361" s="0" t="s">
        <x:v>20</x:v>
      </x:c>
      <x:c r="G8361" s="0" t="n">
        <x:v>173</x:v>
      </x:c>
      <x:c r="H8361" s="4" t="n">
        <x:v>50.4</x:v>
      </x:c>
      <x:c r="I8361" s="4" t="n">
        <x:v>173</x:v>
      </x:c>
      <x:c r="J8361" s="4" t="n">
        <x:v>0.291</x:v>
      </x:c>
      <x:c r="K8361" s="4">
        <x:f>I8361*J8361</x:f>
      </x:c>
      <x:c r="L8361" s="4" t="n">
        <x:v>246.492</x:v>
      </x:c>
      <x:c r="M8361" s="5">
        <x:f>J8361/1.766*100</x:f>
      </x:c>
      <x:c r="N8361" s="6">
        <x:f>M8361*L8361/100</x:f>
      </x:c>
      <x:c r="O8361" s="6">
        <x:f>H8361-N8361</x:f>
      </x:c>
    </x:row>
    <x:row r="8362" spans="1:25">
      <x:c r="A8362" s="0" t="s">
        <x:v>119</x:v>
      </x:c>
      <x:c r="B8362" s="0" t="n">
        <x:v>4093</x:v>
      </x:c>
      <x:c r="C8362" s="0" t="s">
        <x:v>21</x:v>
      </x:c>
      <x:c r="D8362" s="0" t="s">
        <x:v>22</x:v>
      </x:c>
      <x:c r="E8362" s="0" t="s">
        <x:v>35</x:v>
      </x:c>
      <x:c r="F8362" s="0" t="s">
        <x:v>20</x:v>
      </x:c>
      <x:c r="G8362" s="0" t="n">
        <x:v>173</x:v>
      </x:c>
      <x:c r="H8362" s="4" t="n">
        <x:v>50.4</x:v>
      </x:c>
      <x:c r="I8362" s="4" t="n">
        <x:v>173</x:v>
      </x:c>
      <x:c r="J8362" s="4" t="n">
        <x:v>0.291</x:v>
      </x:c>
      <x:c r="K8362" s="4">
        <x:f>I8362*J8362</x:f>
      </x:c>
      <x:c r="L8362" s="4" t="n">
        <x:v>246.492</x:v>
      </x:c>
      <x:c r="M8362" s="5">
        <x:f>J8362/1.766*100</x:f>
      </x:c>
      <x:c r="N8362" s="6">
        <x:f>M8362*L8362/100</x:f>
      </x:c>
      <x:c r="O8362" s="6">
        <x:f>H8362-N8362</x:f>
      </x:c>
    </x:row>
    <x:row r="8363" spans="1:25">
      <x:c r="A8363" s="0" t="s">
        <x:v>119</x:v>
      </x:c>
      <x:c r="B8363" s="0" t="n">
        <x:v>4093</x:v>
      </x:c>
      <x:c r="C8363" s="0" t="s">
        <x:v>21</x:v>
      </x:c>
      <x:c r="D8363" s="0" t="s">
        <x:v>33</x:v>
      </x:c>
      <x:c r="E8363" s="0" t="s">
        <x:v>34</x:v>
      </x:c>
      <x:c r="F8363" s="0" t="s">
        <x:v>20</x:v>
      </x:c>
      <x:c r="G8363" s="0" t="n">
        <x:v>173</x:v>
      </x:c>
      <x:c r="H8363" s="4" t="n">
        <x:v>46.018</x:v>
      </x:c>
      <x:c r="I8363" s="4" t="n">
        <x:v>173</x:v>
      </x:c>
      <x:c r="J8363" s="4" t="n">
        <x:v>0.266</x:v>
      </x:c>
      <x:c r="K8363" s="4">
        <x:f>I8363*J8363</x:f>
      </x:c>
      <x:c r="L8363" s="4" t="n">
        <x:v>246.492</x:v>
      </x:c>
      <x:c r="M8363" s="5">
        <x:f>J8363/1.766*100</x:f>
      </x:c>
      <x:c r="N8363" s="6">
        <x:f>M8363*L8363/100</x:f>
      </x:c>
      <x:c r="O8363" s="6">
        <x:f>H8363-N8363</x:f>
      </x:c>
    </x:row>
    <x:row r="8364" spans="1:25">
      <x:c r="A8364" s="0" t="s">
        <x:v>119</x:v>
      </x:c>
      <x:c r="B8364" s="0" t="n">
        <x:v>4093</x:v>
      </x:c>
      <x:c r="C8364" s="0" t="s">
        <x:v>21</x:v>
      </x:c>
      <x:c r="D8364" s="0" t="s">
        <x:v>33</x:v>
      </x:c>
      <x:c r="E8364" s="0" t="s">
        <x:v>34</x:v>
      </x:c>
      <x:c r="F8364" s="0" t="s">
        <x:v>26</x:v>
      </x:c>
      <x:c r="G8364" s="0" t="n">
        <x:v>173</x:v>
      </x:c>
      <x:c r="H8364" s="4" t="n">
        <x:v>13.495</x:v>
      </x:c>
      <x:c r="I8364" s="4" t="n">
        <x:v>173</x:v>
      </x:c>
      <x:c r="J8364" s="4" t="n">
        <x:v>0.078</x:v>
      </x:c>
      <x:c r="K8364" s="4">
        <x:f>I8364*J8364</x:f>
      </x:c>
      <x:c r="L8364" s="4" t="n">
        <x:v>246.492</x:v>
      </x:c>
      <x:c r="M8364" s="5">
        <x:f>J8364/1.766*100</x:f>
      </x:c>
      <x:c r="N8364" s="6">
        <x:f>M8364*L8364/100</x:f>
      </x:c>
      <x:c r="O8364" s="6">
        <x:f>H8364-N8364</x:f>
      </x:c>
    </x:row>
    <x:row r="8365" spans="1:25">
      <x:c r="A8365" s="0" t="s">
        <x:v>119</x:v>
      </x:c>
      <x:c r="B8365" s="0" t="n">
        <x:v>4093</x:v>
      </x:c>
      <x:c r="C8365" s="0" t="s">
        <x:v>21</x:v>
      </x:c>
      <x:c r="D8365" s="0" t="s">
        <x:v>36</x:v>
      </x:c>
      <x:c r="E8365" s="0" t="s">
        <x:v>37</x:v>
      </x:c>
      <x:c r="F8365" s="0" t="s">
        <x:v>26</x:v>
      </x:c>
      <x:c r="G8365" s="0" t="n">
        <x:v>173</x:v>
      </x:c>
      <x:c r="H8365" s="4" t="n">
        <x:v>72.66</x:v>
      </x:c>
      <x:c r="I8365" s="4" t="n">
        <x:v>173</x:v>
      </x:c>
      <x:c r="J8365" s="4" t="n">
        <x:v>0.42</x:v>
      </x:c>
      <x:c r="K8365" s="4">
        <x:f>I8365*J8365</x:f>
      </x:c>
      <x:c r="L8365" s="4" t="n">
        <x:v>246.492</x:v>
      </x:c>
      <x:c r="M8365" s="5">
        <x:f>J8365/1.766*100</x:f>
      </x:c>
      <x:c r="N8365" s="6">
        <x:f>M8365*L8365/100</x:f>
      </x:c>
      <x:c r="O8365" s="6">
        <x:f>H8365-N8365</x:f>
      </x:c>
    </x:row>
    <x:row r="8366" spans="1:25">
      <x:c r="A8366" s="0" t="s">
        <x:v>119</x:v>
      </x:c>
      <x:c r="B8366" s="0" t="n">
        <x:v>4093</x:v>
      </x:c>
      <x:c r="C8366" s="0" t="s">
        <x:v>21</x:v>
      </x:c>
      <x:c r="D8366" s="0" t="s">
        <x:v>36</x:v>
      </x:c>
      <x:c r="E8366" s="0" t="s">
        <x:v>38</x:v>
      </x:c>
      <x:c r="F8366" s="0" t="s">
        <x:v>26</x:v>
      </x:c>
      <x:c r="G8366" s="0" t="n">
        <x:v>173</x:v>
      </x:c>
      <x:c r="H8366" s="4" t="n">
        <x:v>72.66</x:v>
      </x:c>
      <x:c r="I8366" s="4" t="n">
        <x:v>173</x:v>
      </x:c>
      <x:c r="J8366" s="4" t="n">
        <x:v>0.42</x:v>
      </x:c>
      <x:c r="K8366" s="4">
        <x:f>I8366*J8366</x:f>
      </x:c>
      <x:c r="L8366" s="4" t="n">
        <x:v>246.492</x:v>
      </x:c>
      <x:c r="M8366" s="5">
        <x:f>J8366/1.766*100</x:f>
      </x:c>
      <x:c r="N8366" s="6">
        <x:f>M8366*L8366/100</x:f>
      </x:c>
      <x:c r="O8366" s="6">
        <x:f>H8366-N8366</x:f>
      </x:c>
    </x:row>
    <x:row r="8367" spans="1:25">
      <x:c r="A8367" s="0" t="s">
        <x:v>65</x:v>
      </x:c>
      <x:c r="B8367" s="0" t="n">
        <x:v>4097</x:v>
      </x:c>
      <x:c r="C8367" s="0" t="s">
        <x:v>21</x:v>
      </x:c>
      <x:c r="D8367" s="0" t="s">
        <x:v>22</x:v>
      </x:c>
      <x:c r="E8367" s="0" t="s">
        <x:v>23</x:v>
      </x:c>
      <x:c r="F8367" s="0" t="s">
        <x:v>20</x:v>
      </x:c>
      <x:c r="G8367" s="0" t="n">
        <x:v>117</x:v>
      </x:c>
      <x:c r="H8367" s="4" t="n">
        <x:v>39.897</x:v>
      </x:c>
      <x:c r="I8367" s="4" t="n">
        <x:v>117</x:v>
      </x:c>
      <x:c r="J8367" s="4" t="n">
        <x:v>0.341</x:v>
      </x:c>
      <x:c r="K8367" s="4">
        <x:f>I8367*J8367</x:f>
      </x:c>
      <x:c r="L8367" s="4" t="n">
        <x:v>290.296</x:v>
      </x:c>
      <x:c r="M8367" s="5">
        <x:f>J8367/3.234*100</x:f>
      </x:c>
      <x:c r="N8367" s="6">
        <x:f>M8367*L8367/100</x:f>
      </x:c>
      <x:c r="O8367" s="6">
        <x:f>H8367-N8367</x:f>
      </x:c>
    </x:row>
    <x:row r="8368" spans="1:25">
      <x:c r="A8368" s="0" t="s">
        <x:v>65</x:v>
      </x:c>
      <x:c r="B8368" s="0" t="n">
        <x:v>4097</x:v>
      </x:c>
      <x:c r="C8368" s="0" t="s">
        <x:v>21</x:v>
      </x:c>
      <x:c r="D8368" s="0" t="s">
        <x:v>22</x:v>
      </x:c>
      <x:c r="E8368" s="0" t="s">
        <x:v>23</x:v>
      </x:c>
      <x:c r="F8368" s="0" t="s">
        <x:v>20</x:v>
      </x:c>
      <x:c r="G8368" s="0" t="n">
        <x:v>117</x:v>
      </x:c>
      <x:c r="H8368" s="4" t="n">
        <x:v>43.384</x:v>
      </x:c>
      <x:c r="I8368" s="4" t="n">
        <x:v>117</x:v>
      </x:c>
      <x:c r="J8368" s="4" t="n">
        <x:v>0.371</x:v>
      </x:c>
      <x:c r="K8368" s="4">
        <x:f>I8368*J8368</x:f>
      </x:c>
      <x:c r="L8368" s="4" t="n">
        <x:v>290.296</x:v>
      </x:c>
      <x:c r="M8368" s="5">
        <x:f>J8368/3.234*100</x:f>
      </x:c>
      <x:c r="N8368" s="6">
        <x:f>M8368*L8368/100</x:f>
      </x:c>
      <x:c r="O8368" s="6">
        <x:f>H8368-N8368</x:f>
      </x:c>
    </x:row>
    <x:row r="8369" spans="1:25">
      <x:c r="A8369" s="0" t="s">
        <x:v>65</x:v>
      </x:c>
      <x:c r="B8369" s="0" t="n">
        <x:v>4097</x:v>
      </x:c>
      <x:c r="C8369" s="0" t="s">
        <x:v>21</x:v>
      </x:c>
      <x:c r="D8369" s="0" t="s">
        <x:v>22</x:v>
      </x:c>
      <x:c r="E8369" s="0" t="s">
        <x:v>23</x:v>
      </x:c>
      <x:c r="F8369" s="0" t="s">
        <x:v>20</x:v>
      </x:c>
      <x:c r="G8369" s="0" t="n">
        <x:v>117</x:v>
      </x:c>
      <x:c r="H8369" s="4" t="n">
        <x:v>43.384</x:v>
      </x:c>
      <x:c r="I8369" s="4" t="n">
        <x:v>117</x:v>
      </x:c>
      <x:c r="J8369" s="4" t="n">
        <x:v>0.371</x:v>
      </x:c>
      <x:c r="K8369" s="4">
        <x:f>I8369*J8369</x:f>
      </x:c>
      <x:c r="L8369" s="4" t="n">
        <x:v>290.296</x:v>
      </x:c>
      <x:c r="M8369" s="5">
        <x:f>J8369/3.234*100</x:f>
      </x:c>
      <x:c r="N8369" s="6">
        <x:f>M8369*L8369/100</x:f>
      </x:c>
      <x:c r="O8369" s="6">
        <x:f>H8369-N8369</x:f>
      </x:c>
    </x:row>
    <x:row r="8370" spans="1:25">
      <x:c r="A8370" s="0" t="s">
        <x:v>65</x:v>
      </x:c>
      <x:c r="B8370" s="0" t="n">
        <x:v>4097</x:v>
      </x:c>
      <x:c r="C8370" s="0" t="s">
        <x:v>21</x:v>
      </x:c>
      <x:c r="D8370" s="0" t="s">
        <x:v>22</x:v>
      </x:c>
      <x:c r="E8370" s="0" t="s">
        <x:v>23</x:v>
      </x:c>
      <x:c r="F8370" s="0" t="s">
        <x:v>20</x:v>
      </x:c>
      <x:c r="G8370" s="0" t="n">
        <x:v>117</x:v>
      </x:c>
      <x:c r="H8370" s="4" t="n">
        <x:v>43.384</x:v>
      </x:c>
      <x:c r="I8370" s="4" t="n">
        <x:v>117</x:v>
      </x:c>
      <x:c r="J8370" s="4" t="n">
        <x:v>0.371</x:v>
      </x:c>
      <x:c r="K8370" s="4">
        <x:f>I8370*J8370</x:f>
      </x:c>
      <x:c r="L8370" s="4" t="n">
        <x:v>290.296</x:v>
      </x:c>
      <x:c r="M8370" s="5">
        <x:f>J8370/3.234*100</x:f>
      </x:c>
      <x:c r="N8370" s="6">
        <x:f>M8370*L8370/100</x:f>
      </x:c>
      <x:c r="O8370" s="6">
        <x:f>H8370-N8370</x:f>
      </x:c>
    </x:row>
    <x:row r="8371" spans="1:25">
      <x:c r="A8371" s="0" t="s">
        <x:v>65</x:v>
      </x:c>
      <x:c r="B8371" s="0" t="n">
        <x:v>4097</x:v>
      </x:c>
      <x:c r="C8371" s="0" t="s">
        <x:v>21</x:v>
      </x:c>
      <x:c r="D8371" s="0" t="s">
        <x:v>28</x:v>
      </x:c>
      <x:c r="E8371" s="0" t="s">
        <x:v>19</x:v>
      </x:c>
      <x:c r="F8371" s="0" t="s">
        <x:v>26</x:v>
      </x:c>
      <x:c r="G8371" s="0" t="n">
        <x:v>117</x:v>
      </x:c>
      <x:c r="H8371" s="4" t="n">
        <x:v>30.431</x:v>
      </x:c>
      <x:c r="I8371" s="4" t="n">
        <x:v>117</x:v>
      </x:c>
      <x:c r="J8371" s="4" t="n">
        <x:v>0.26</x:v>
      </x:c>
      <x:c r="K8371" s="4">
        <x:f>I8371*J8371</x:f>
      </x:c>
      <x:c r="L8371" s="4" t="n">
        <x:v>290.296</x:v>
      </x:c>
      <x:c r="M8371" s="5">
        <x:f>J8371/3.234*100</x:f>
      </x:c>
      <x:c r="N8371" s="6">
        <x:f>M8371*L8371/100</x:f>
      </x:c>
      <x:c r="O8371" s="6">
        <x:f>H8371-N8371</x:f>
      </x:c>
    </x:row>
    <x:row r="8372" spans="1:25">
      <x:c r="A8372" s="0" t="s">
        <x:v>65</x:v>
      </x:c>
      <x:c r="B8372" s="0" t="n">
        <x:v>4097</x:v>
      </x:c>
      <x:c r="C8372" s="0" t="s">
        <x:v>21</x:v>
      </x:c>
      <x:c r="D8372" s="0" t="s">
        <x:v>28</x:v>
      </x:c>
      <x:c r="E8372" s="0" t="s">
        <x:v>23</x:v>
      </x:c>
      <x:c r="F8372" s="0" t="s">
        <x:v>26</x:v>
      </x:c>
      <x:c r="G8372" s="0" t="n">
        <x:v>117</x:v>
      </x:c>
      <x:c r="H8372" s="4" t="n">
        <x:v>177.833</x:v>
      </x:c>
      <x:c r="I8372" s="4" t="n">
        <x:v>117</x:v>
      </x:c>
      <x:c r="J8372" s="4" t="n">
        <x:v>1.52</x:v>
      </x:c>
      <x:c r="K8372" s="4">
        <x:f>I8372*J8372</x:f>
      </x:c>
      <x:c r="L8372" s="4" t="n">
        <x:v>290.296</x:v>
      </x:c>
      <x:c r="M8372" s="5">
        <x:f>J8372/3.234*100</x:f>
      </x:c>
      <x:c r="N8372" s="6">
        <x:f>M8372*L8372/100</x:f>
      </x:c>
      <x:c r="O8372" s="6">
        <x:f>H8372-N8372</x:f>
      </x:c>
    </x:row>
    <x:row r="8373" spans="1:25">
      <x:c r="A8373" s="0" t="s">
        <x:v>31</x:v>
      </x:c>
      <x:c r="B8373" s="0" t="n">
        <x:v>4098</x:v>
      </x:c>
      <x:c r="C8373" s="0" t="s">
        <x:v>21</x:v>
      </x:c>
      <x:c r="D8373" s="0" t="s">
        <x:v>22</x:v>
      </x:c>
      <x:c r="E8373" s="0" t="s">
        <x:v>23</x:v>
      </x:c>
      <x:c r="F8373" s="0" t="s">
        <x:v>20</x:v>
      </x:c>
      <x:c r="G8373" s="0" t="n">
        <x:v>130</x:v>
      </x:c>
      <x:c r="H8373" s="4" t="n">
        <x:v>43.384</x:v>
      </x:c>
      <x:c r="I8373" s="4" t="n">
        <x:v>130</x:v>
      </x:c>
      <x:c r="J8373" s="4" t="n">
        <x:v>0.334</x:v>
      </x:c>
      <x:c r="K8373" s="4">
        <x:f>I8373*J8373</x:f>
      </x:c>
      <x:c r="L8373" s="4" t="n">
        <x:v>316.897</x:v>
      </x:c>
      <x:c r="M8373" s="5">
        <x:f>J8373/3.123*100</x:f>
      </x:c>
      <x:c r="N8373" s="6">
        <x:f>M8373*L8373/100</x:f>
      </x:c>
      <x:c r="O8373" s="6">
        <x:f>H8373-N8373</x:f>
      </x:c>
    </x:row>
    <x:row r="8374" spans="1:25">
      <x:c r="A8374" s="0" t="s">
        <x:v>31</x:v>
      </x:c>
      <x:c r="B8374" s="0" t="n">
        <x:v>4098</x:v>
      </x:c>
      <x:c r="C8374" s="0" t="s">
        <x:v>21</x:v>
      </x:c>
      <x:c r="D8374" s="0" t="s">
        <x:v>22</x:v>
      </x:c>
      <x:c r="E8374" s="0" t="s">
        <x:v>23</x:v>
      </x:c>
      <x:c r="F8374" s="0" t="s">
        <x:v>20</x:v>
      </x:c>
      <x:c r="G8374" s="0" t="n">
        <x:v>130</x:v>
      </x:c>
      <x:c r="H8374" s="4" t="n">
        <x:v>43.384</x:v>
      </x:c>
      <x:c r="I8374" s="4" t="n">
        <x:v>130</x:v>
      </x:c>
      <x:c r="J8374" s="4" t="n">
        <x:v>0.334</x:v>
      </x:c>
      <x:c r="K8374" s="4">
        <x:f>I8374*J8374</x:f>
      </x:c>
      <x:c r="L8374" s="4" t="n">
        <x:v>316.897</x:v>
      </x:c>
      <x:c r="M8374" s="5">
        <x:f>J8374/3.123*100</x:f>
      </x:c>
      <x:c r="N8374" s="6">
        <x:f>M8374*L8374/100</x:f>
      </x:c>
      <x:c r="O8374" s="6">
        <x:f>H8374-N8374</x:f>
      </x:c>
    </x:row>
    <x:row r="8375" spans="1:25">
      <x:c r="A8375" s="0" t="s">
        <x:v>31</x:v>
      </x:c>
      <x:c r="B8375" s="0" t="n">
        <x:v>4098</x:v>
      </x:c>
      <x:c r="C8375" s="0" t="s">
        <x:v>21</x:v>
      </x:c>
      <x:c r="D8375" s="0" t="s">
        <x:v>22</x:v>
      </x:c>
      <x:c r="E8375" s="0" t="s">
        <x:v>23</x:v>
      </x:c>
      <x:c r="F8375" s="0" t="s">
        <x:v>20</x:v>
      </x:c>
      <x:c r="G8375" s="0" t="n">
        <x:v>130</x:v>
      </x:c>
      <x:c r="H8375" s="4" t="n">
        <x:v>43.384</x:v>
      </x:c>
      <x:c r="I8375" s="4" t="n">
        <x:v>130</x:v>
      </x:c>
      <x:c r="J8375" s="4" t="n">
        <x:v>0.334</x:v>
      </x:c>
      <x:c r="K8375" s="4">
        <x:f>I8375*J8375</x:f>
      </x:c>
      <x:c r="L8375" s="4" t="n">
        <x:v>316.897</x:v>
      </x:c>
      <x:c r="M8375" s="5">
        <x:f>J8375/3.123*100</x:f>
      </x:c>
      <x:c r="N8375" s="6">
        <x:f>M8375*L8375/100</x:f>
      </x:c>
      <x:c r="O8375" s="6">
        <x:f>H8375-N8375</x:f>
      </x:c>
    </x:row>
    <x:row r="8376" spans="1:25">
      <x:c r="A8376" s="0" t="s">
        <x:v>31</x:v>
      </x:c>
      <x:c r="B8376" s="0" t="n">
        <x:v>4098</x:v>
      </x:c>
      <x:c r="C8376" s="0" t="s">
        <x:v>21</x:v>
      </x:c>
      <x:c r="D8376" s="0" t="s">
        <x:v>22</x:v>
      </x:c>
      <x:c r="E8376" s="0" t="s">
        <x:v>23</x:v>
      </x:c>
      <x:c r="F8376" s="0" t="s">
        <x:v>20</x:v>
      </x:c>
      <x:c r="G8376" s="0" t="n">
        <x:v>130</x:v>
      </x:c>
      <x:c r="H8376" s="4" t="n">
        <x:v>44.33</x:v>
      </x:c>
      <x:c r="I8376" s="4" t="n">
        <x:v>130</x:v>
      </x:c>
      <x:c r="J8376" s="4" t="n">
        <x:v>0.341</x:v>
      </x:c>
      <x:c r="K8376" s="4">
        <x:f>I8376*J8376</x:f>
      </x:c>
      <x:c r="L8376" s="4" t="n">
        <x:v>316.897</x:v>
      </x:c>
      <x:c r="M8376" s="5">
        <x:f>J8376/3.123*100</x:f>
      </x:c>
      <x:c r="N8376" s="6">
        <x:f>M8376*L8376/100</x:f>
      </x:c>
      <x:c r="O8376" s="6">
        <x:f>H8376-N8376</x:f>
      </x:c>
    </x:row>
    <x:row r="8377" spans="1:25">
      <x:c r="A8377" s="0" t="s">
        <x:v>31</x:v>
      </x:c>
      <x:c r="B8377" s="0" t="n">
        <x:v>4098</x:v>
      </x:c>
      <x:c r="C8377" s="0" t="s">
        <x:v>21</x:v>
      </x:c>
      <x:c r="D8377" s="0" t="s">
        <x:v>28</x:v>
      </x:c>
      <x:c r="E8377" s="0" t="s">
        <x:v>19</x:v>
      </x:c>
      <x:c r="F8377" s="0" t="s">
        <x:v>26</x:v>
      </x:c>
      <x:c r="G8377" s="0" t="n">
        <x:v>130</x:v>
      </x:c>
      <x:c r="H8377" s="4" t="n">
        <x:v>33.805</x:v>
      </x:c>
      <x:c r="I8377" s="4" t="n">
        <x:v>130</x:v>
      </x:c>
      <x:c r="J8377" s="4" t="n">
        <x:v>0.26</x:v>
      </x:c>
      <x:c r="K8377" s="4">
        <x:f>I8377*J8377</x:f>
      </x:c>
      <x:c r="L8377" s="4" t="n">
        <x:v>316.897</x:v>
      </x:c>
      <x:c r="M8377" s="5">
        <x:f>J8377/3.123*100</x:f>
      </x:c>
      <x:c r="N8377" s="6">
        <x:f>M8377*L8377/100</x:f>
      </x:c>
      <x:c r="O8377" s="6">
        <x:f>H8377-N8377</x:f>
      </x:c>
    </x:row>
    <x:row r="8378" spans="1:25">
      <x:c r="A8378" s="0" t="s">
        <x:v>31</x:v>
      </x:c>
      <x:c r="B8378" s="0" t="n">
        <x:v>4098</x:v>
      </x:c>
      <x:c r="C8378" s="0" t="s">
        <x:v>21</x:v>
      </x:c>
      <x:c r="D8378" s="0" t="s">
        <x:v>28</x:v>
      </x:c>
      <x:c r="E8378" s="0" t="s">
        <x:v>23</x:v>
      </x:c>
      <x:c r="F8378" s="0" t="s">
        <x:v>26</x:v>
      </x:c>
      <x:c r="G8378" s="0" t="n">
        <x:v>130</x:v>
      </x:c>
      <x:c r="H8378" s="4" t="n">
        <x:v>197.6</x:v>
      </x:c>
      <x:c r="I8378" s="4" t="n">
        <x:v>130</x:v>
      </x:c>
      <x:c r="J8378" s="4" t="n">
        <x:v>1.52</x:v>
      </x:c>
      <x:c r="K8378" s="4">
        <x:f>I8378*J8378</x:f>
      </x:c>
      <x:c r="L8378" s="4" t="n">
        <x:v>316.897</x:v>
      </x:c>
      <x:c r="M8378" s="5">
        <x:f>J8378/3.123*100</x:f>
      </x:c>
      <x:c r="N8378" s="6">
        <x:f>M8378*L8378/100</x:f>
      </x:c>
      <x:c r="O8378" s="6">
        <x:f>H8378-N8378</x:f>
      </x:c>
    </x:row>
    <x:row r="8379" spans="1:25">
      <x:c r="A8379" s="0" t="s">
        <x:v>143</x:v>
      </x:c>
      <x:c r="B8379" s="0" t="n">
        <x:v>4099</x:v>
      </x:c>
      <x:c r="C8379" s="0" t="s">
        <x:v>21</x:v>
      </x:c>
      <x:c r="D8379" s="0" t="s">
        <x:v>22</x:v>
      </x:c>
      <x:c r="E8379" s="0" t="s">
        <x:v>23</x:v>
      </x:c>
      <x:c r="F8379" s="0" t="s">
        <x:v>20</x:v>
      </x:c>
      <x:c r="G8379" s="0" t="n">
        <x:v>56</x:v>
      </x:c>
      <x:c r="H8379" s="4" t="n">
        <x:v>2.016</x:v>
      </x:c>
      <x:c r="I8379" s="4" t="n">
        <x:v>56</x:v>
      </x:c>
      <x:c r="J8379" s="4" t="n">
        <x:v>0.036</x:v>
      </x:c>
      <x:c r="K8379" s="4">
        <x:f>I8379*J8379</x:f>
      </x:c>
      <x:c r="L8379" s="4" t="n">
        <x:v>136.73</x:v>
      </x:c>
      <x:c r="M8379" s="5">
        <x:f>J8379/3.132*100</x:f>
      </x:c>
      <x:c r="N8379" s="6">
        <x:f>M8379*L8379/100</x:f>
      </x:c>
      <x:c r="O8379" s="6">
        <x:f>H8379-N8379</x:f>
      </x:c>
    </x:row>
    <x:row r="8380" spans="1:25">
      <x:c r="A8380" s="0" t="s">
        <x:v>143</x:v>
      </x:c>
      <x:c r="B8380" s="0" t="n">
        <x:v>4099</x:v>
      </x:c>
      <x:c r="C8380" s="0" t="s">
        <x:v>21</x:v>
      </x:c>
      <x:c r="D8380" s="0" t="s">
        <x:v>28</x:v>
      </x:c>
      <x:c r="E8380" s="0" t="s">
        <x:v>23</x:v>
      </x:c>
      <x:c r="F8380" s="0" t="s">
        <x:v>20</x:v>
      </x:c>
      <x:c r="G8380" s="0" t="n">
        <x:v>56</x:v>
      </x:c>
      <x:c r="H8380" s="4" t="n">
        <x:v>2.576</x:v>
      </x:c>
      <x:c r="I8380" s="4" t="n">
        <x:v>56</x:v>
      </x:c>
      <x:c r="J8380" s="4" t="n">
        <x:v>0.046</x:v>
      </x:c>
      <x:c r="K8380" s="4">
        <x:f>I8380*J8380</x:f>
      </x:c>
      <x:c r="L8380" s="4" t="n">
        <x:v>136.73</x:v>
      </x:c>
      <x:c r="M8380" s="5">
        <x:f>J8380/3.132*100</x:f>
      </x:c>
      <x:c r="N8380" s="6">
        <x:f>M8380*L8380/100</x:f>
      </x:c>
      <x:c r="O8380" s="6">
        <x:f>H8380-N8380</x:f>
      </x:c>
    </x:row>
    <x:row r="8381" spans="1:25">
      <x:c r="A8381" s="0" t="s">
        <x:v>143</x:v>
      </x:c>
      <x:c r="B8381" s="0" t="n">
        <x:v>4099</x:v>
      </x:c>
      <x:c r="C8381" s="0" t="s">
        <x:v>17</x:v>
      </x:c>
      <x:c r="D8381" s="0" t="s">
        <x:v>18</x:v>
      </x:c>
      <x:c r="E8381" s="0" t="s">
        <x:v>167</x:v>
      </x:c>
      <x:c r="F8381" s="0" t="s">
        <x:v>20</x:v>
      </x:c>
      <x:c r="G8381" s="0" t="n">
        <x:v>56</x:v>
      </x:c>
      <x:c r="H8381" s="4" t="n">
        <x:v>55.719</x:v>
      </x:c>
      <x:c r="I8381" s="4" t="n">
        <x:v>56</x:v>
      </x:c>
      <x:c r="J8381" s="4" t="n">
        <x:v>0.995</x:v>
      </x:c>
      <x:c r="K8381" s="4">
        <x:f>I8381*J8381</x:f>
      </x:c>
      <x:c r="L8381" s="4" t="n">
        <x:v>136.73</x:v>
      </x:c>
      <x:c r="M8381" s="5">
        <x:f>J8381/3.132*100</x:f>
      </x:c>
      <x:c r="N8381" s="6">
        <x:f>M8381*L8381/100</x:f>
      </x:c>
      <x:c r="O8381" s="6">
        <x:f>H8381-N8381</x:f>
      </x:c>
    </x:row>
    <x:row r="8382" spans="1:25">
      <x:c r="A8382" s="0" t="s">
        <x:v>143</x:v>
      </x:c>
      <x:c r="B8382" s="0" t="n">
        <x:v>4099</x:v>
      </x:c>
      <x:c r="C8382" s="0" t="s">
        <x:v>17</x:v>
      </x:c>
      <x:c r="D8382" s="0" t="s">
        <x:v>18</x:v>
      </x:c>
      <x:c r="E8382" s="0" t="s">
        <x:v>167</x:v>
      </x:c>
      <x:c r="F8382" s="0" t="s">
        <x:v>20</x:v>
      </x:c>
      <x:c r="G8382" s="0" t="n">
        <x:v>56</x:v>
      </x:c>
      <x:c r="H8382" s="4" t="n">
        <x:v>55.719</x:v>
      </x:c>
      <x:c r="I8382" s="4" t="n">
        <x:v>56</x:v>
      </x:c>
      <x:c r="J8382" s="4" t="n">
        <x:v>0.995</x:v>
      </x:c>
      <x:c r="K8382" s="4">
        <x:f>I8382*J8382</x:f>
      </x:c>
      <x:c r="L8382" s="4" t="n">
        <x:v>136.73</x:v>
      </x:c>
      <x:c r="M8382" s="5">
        <x:f>J8382/3.132*100</x:f>
      </x:c>
      <x:c r="N8382" s="6">
        <x:f>M8382*L8382/100</x:f>
      </x:c>
      <x:c r="O8382" s="6">
        <x:f>H8382-N8382</x:f>
      </x:c>
    </x:row>
    <x:row r="8383" spans="1:25">
      <x:c r="A8383" s="0" t="s">
        <x:v>143</x:v>
      </x:c>
      <x:c r="B8383" s="0" t="n">
        <x:v>4099</x:v>
      </x:c>
      <x:c r="C8383" s="0" t="s">
        <x:v>21</x:v>
      </x:c>
      <x:c r="D8383" s="0" t="s">
        <x:v>28</x:v>
      </x:c>
      <x:c r="E8383" s="0" t="s">
        <x:v>23</x:v>
      </x:c>
      <x:c r="F8383" s="0" t="s">
        <x:v>26</x:v>
      </x:c>
      <x:c r="G8383" s="0" t="n">
        <x:v>56</x:v>
      </x:c>
      <x:c r="H8383" s="4" t="n">
        <x:v>59.36</x:v>
      </x:c>
      <x:c r="I8383" s="4" t="n">
        <x:v>56</x:v>
      </x:c>
      <x:c r="J8383" s="4" t="n">
        <x:v>1.06</x:v>
      </x:c>
      <x:c r="K8383" s="4">
        <x:f>I8383*J8383</x:f>
      </x:c>
      <x:c r="L8383" s="4" t="n">
        <x:v>136.73</x:v>
      </x:c>
      <x:c r="M8383" s="5">
        <x:f>J8383/3.132*100</x:f>
      </x:c>
      <x:c r="N8383" s="6">
        <x:f>M8383*L8383/100</x:f>
      </x:c>
      <x:c r="O8383" s="6">
        <x:f>H8383-N8383</x:f>
      </x:c>
    </x:row>
    <x:row r="8384" spans="1:25">
      <x:c r="A8384" s="0" t="s">
        <x:v>135</x:v>
      </x:c>
      <x:c r="B8384" s="0" t="n">
        <x:v>4101</x:v>
      </x:c>
      <x:c r="C8384" s="0" t="s">
        <x:v>21</x:v>
      </x:c>
      <x:c r="D8384" s="0" t="s">
        <x:v>22</x:v>
      </x:c>
      <x:c r="E8384" s="0" t="s">
        <x:v>23</x:v>
      </x:c>
      <x:c r="F8384" s="0" t="s">
        <x:v>20</x:v>
      </x:c>
      <x:c r="G8384" s="0" t="n">
        <x:v>66</x:v>
      </x:c>
      <x:c r="H8384" s="4" t="n">
        <x:v>0.36</x:v>
      </x:c>
      <x:c r="I8384" s="4" t="n">
        <x:v>66</x:v>
      </x:c>
      <x:c r="J8384" s="4" t="n">
        <x:v>0.005</x:v>
      </x:c>
      <x:c r="K8384" s="4">
        <x:f>I8384*J8384</x:f>
      </x:c>
      <x:c r="L8384" s="4" t="n">
        <x:v>161.595</x:v>
      </x:c>
      <x:c r="M8384" s="5">
        <x:f>J8384/2.83*100</x:f>
      </x:c>
      <x:c r="N8384" s="6">
        <x:f>M8384*L8384/100</x:f>
      </x:c>
      <x:c r="O8384" s="6">
        <x:f>H8384-N8384</x:f>
      </x:c>
    </x:row>
    <x:row r="8385" spans="1:25">
      <x:c r="A8385" s="0" t="s">
        <x:v>135</x:v>
      </x:c>
      <x:c r="B8385" s="0" t="n">
        <x:v>4101</x:v>
      </x:c>
      <x:c r="C8385" s="0" t="s">
        <x:v>21</x:v>
      </x:c>
      <x:c r="D8385" s="0" t="s">
        <x:v>28</x:v>
      </x:c>
      <x:c r="E8385" s="0" t="s">
        <x:v>23</x:v>
      </x:c>
      <x:c r="F8385" s="0" t="s">
        <x:v>20</x:v>
      </x:c>
      <x:c r="G8385" s="0" t="n">
        <x:v>66</x:v>
      </x:c>
      <x:c r="H8385" s="4" t="n">
        <x:v>0.46</x:v>
      </x:c>
      <x:c r="I8385" s="4" t="n">
        <x:v>66</x:v>
      </x:c>
      <x:c r="J8385" s="4" t="n">
        <x:v>0.007</x:v>
      </x:c>
      <x:c r="K8385" s="4">
        <x:f>I8385*J8385</x:f>
      </x:c>
      <x:c r="L8385" s="4" t="n">
        <x:v>161.595</x:v>
      </x:c>
      <x:c r="M8385" s="5">
        <x:f>J8385/2.83*100</x:f>
      </x:c>
      <x:c r="N8385" s="6">
        <x:f>M8385*L8385/100</x:f>
      </x:c>
      <x:c r="O8385" s="6">
        <x:f>H8385-N8385</x:f>
      </x:c>
    </x:row>
    <x:row r="8386" spans="1:25">
      <x:c r="A8386" s="0" t="s">
        <x:v>135</x:v>
      </x:c>
      <x:c r="B8386" s="0" t="n">
        <x:v>4101</x:v>
      </x:c>
      <x:c r="C8386" s="0" t="s">
        <x:v>17</x:v>
      </x:c>
      <x:c r="D8386" s="0" t="s">
        <x:v>18</x:v>
      </x:c>
      <x:c r="E8386" s="0" t="s">
        <x:v>167</x:v>
      </x:c>
      <x:c r="F8386" s="0" t="s">
        <x:v>20</x:v>
      </x:c>
      <x:c r="G8386" s="0" t="n">
        <x:v>66</x:v>
      </x:c>
      <x:c r="H8386" s="4" t="n">
        <x:v>55.719</x:v>
      </x:c>
      <x:c r="I8386" s="4" t="n">
        <x:v>66</x:v>
      </x:c>
      <x:c r="J8386" s="4" t="n">
        <x:v>0.844</x:v>
      </x:c>
      <x:c r="K8386" s="4">
        <x:f>I8386*J8386</x:f>
      </x:c>
      <x:c r="L8386" s="4" t="n">
        <x:v>161.595</x:v>
      </x:c>
      <x:c r="M8386" s="5">
        <x:f>J8386/2.83*100</x:f>
      </x:c>
      <x:c r="N8386" s="6">
        <x:f>M8386*L8386/100</x:f>
      </x:c>
      <x:c r="O8386" s="6">
        <x:f>H8386-N8386</x:f>
      </x:c>
    </x:row>
    <x:row r="8387" spans="1:25">
      <x:c r="A8387" s="0" t="s">
        <x:v>135</x:v>
      </x:c>
      <x:c r="B8387" s="0" t="n">
        <x:v>4101</x:v>
      </x:c>
      <x:c r="C8387" s="0" t="s">
        <x:v>17</x:v>
      </x:c>
      <x:c r="D8387" s="0" t="s">
        <x:v>18</x:v>
      </x:c>
      <x:c r="E8387" s="0" t="s">
        <x:v>167</x:v>
      </x:c>
      <x:c r="F8387" s="0" t="s">
        <x:v>20</x:v>
      </x:c>
      <x:c r="G8387" s="0" t="n">
        <x:v>66</x:v>
      </x:c>
      <x:c r="H8387" s="4" t="n">
        <x:v>55.719</x:v>
      </x:c>
      <x:c r="I8387" s="4" t="n">
        <x:v>66</x:v>
      </x:c>
      <x:c r="J8387" s="4" t="n">
        <x:v>0.844</x:v>
      </x:c>
      <x:c r="K8387" s="4">
        <x:f>I8387*J8387</x:f>
      </x:c>
      <x:c r="L8387" s="4" t="n">
        <x:v>161.595</x:v>
      </x:c>
      <x:c r="M8387" s="5">
        <x:f>J8387/2.83*100</x:f>
      </x:c>
      <x:c r="N8387" s="6">
        <x:f>M8387*L8387/100</x:f>
      </x:c>
      <x:c r="O8387" s="6">
        <x:f>H8387-N8387</x:f>
      </x:c>
    </x:row>
    <x:row r="8388" spans="1:25">
      <x:c r="A8388" s="0" t="s">
        <x:v>135</x:v>
      </x:c>
      <x:c r="B8388" s="0" t="n">
        <x:v>4101</x:v>
      </x:c>
      <x:c r="C8388" s="0" t="s">
        <x:v>21</x:v>
      </x:c>
      <x:c r="D8388" s="0" t="s">
        <x:v>22</x:v>
      </x:c>
      <x:c r="E8388" s="0" t="s">
        <x:v>23</x:v>
      </x:c>
      <x:c r="F8388" s="0" t="s">
        <x:v>20</x:v>
      </x:c>
      <x:c r="G8388" s="0" t="n">
        <x:v>66</x:v>
      </x:c>
      <x:c r="H8388" s="4" t="n">
        <x:v>2.016</x:v>
      </x:c>
      <x:c r="I8388" s="4" t="n">
        <x:v>66</x:v>
      </x:c>
      <x:c r="J8388" s="4" t="n">
        <x:v>0.031</x:v>
      </x:c>
      <x:c r="K8388" s="4">
        <x:f>I8388*J8388</x:f>
      </x:c>
      <x:c r="L8388" s="4" t="n">
        <x:v>161.595</x:v>
      </x:c>
      <x:c r="M8388" s="5">
        <x:f>J8388/2.83*100</x:f>
      </x:c>
      <x:c r="N8388" s="6">
        <x:f>M8388*L8388/100</x:f>
      </x:c>
      <x:c r="O8388" s="6">
        <x:f>H8388-N8388</x:f>
      </x:c>
    </x:row>
    <x:row r="8389" spans="1:25">
      <x:c r="A8389" s="0" t="s">
        <x:v>135</x:v>
      </x:c>
      <x:c r="B8389" s="0" t="n">
        <x:v>4101</x:v>
      </x:c>
      <x:c r="C8389" s="0" t="s">
        <x:v>21</x:v>
      </x:c>
      <x:c r="D8389" s="0" t="s">
        <x:v>28</x:v>
      </x:c>
      <x:c r="E8389" s="0" t="s">
        <x:v>23</x:v>
      </x:c>
      <x:c r="F8389" s="0" t="s">
        <x:v>20</x:v>
      </x:c>
      <x:c r="G8389" s="0" t="n">
        <x:v>66</x:v>
      </x:c>
      <x:c r="H8389" s="4" t="n">
        <x:v>2.576</x:v>
      </x:c>
      <x:c r="I8389" s="4" t="n">
        <x:v>66</x:v>
      </x:c>
      <x:c r="J8389" s="4" t="n">
        <x:v>0.039</x:v>
      </x:c>
      <x:c r="K8389" s="4">
        <x:f>I8389*J8389</x:f>
      </x:c>
      <x:c r="L8389" s="4" t="n">
        <x:v>161.595</x:v>
      </x:c>
      <x:c r="M8389" s="5">
        <x:f>J8389/2.83*100</x:f>
      </x:c>
      <x:c r="N8389" s="6">
        <x:f>M8389*L8389/100</x:f>
      </x:c>
      <x:c r="O8389" s="6">
        <x:f>H8389-N8389</x:f>
      </x:c>
    </x:row>
    <x:row r="8390" spans="1:25">
      <x:c r="A8390" s="0" t="s">
        <x:v>135</x:v>
      </x:c>
      <x:c r="B8390" s="0" t="n">
        <x:v>4101</x:v>
      </x:c>
      <x:c r="C8390" s="0" t="s">
        <x:v>21</x:v>
      </x:c>
      <x:c r="D8390" s="0" t="s">
        <x:v>28</x:v>
      </x:c>
      <x:c r="E8390" s="0" t="s">
        <x:v>23</x:v>
      </x:c>
      <x:c r="F8390" s="0" t="s">
        <x:v>26</x:v>
      </x:c>
      <x:c r="G8390" s="0" t="n">
        <x:v>66</x:v>
      </x:c>
      <x:c r="H8390" s="4" t="n">
        <x:v>69.96</x:v>
      </x:c>
      <x:c r="I8390" s="4" t="n">
        <x:v>66</x:v>
      </x:c>
      <x:c r="J8390" s="4" t="n">
        <x:v>1.06</x:v>
      </x:c>
      <x:c r="K8390" s="4">
        <x:f>I8390*J8390</x:f>
      </x:c>
      <x:c r="L8390" s="4" t="n">
        <x:v>161.595</x:v>
      </x:c>
      <x:c r="M8390" s="5">
        <x:f>J8390/2.83*100</x:f>
      </x:c>
      <x:c r="N8390" s="6">
        <x:f>M8390*L8390/100</x:f>
      </x:c>
      <x:c r="O8390" s="6">
        <x:f>H8390-N8390</x:f>
      </x:c>
    </x:row>
    <x:row r="8391" spans="1:25">
      <x:c r="A8391" s="0" t="s">
        <x:v>138</x:v>
      </x:c>
      <x:c r="B8391" s="0" t="n">
        <x:v>4102</x:v>
      </x:c>
      <x:c r="C8391" s="0" t="s">
        <x:v>21</x:v>
      </x:c>
      <x:c r="D8391" s="0" t="s">
        <x:v>22</x:v>
      </x:c>
      <x:c r="E8391" s="0" t="s">
        <x:v>23</x:v>
      </x:c>
      <x:c r="F8391" s="0" t="s">
        <x:v>20</x:v>
      </x:c>
      <x:c r="G8391" s="0" t="n">
        <x:v>56</x:v>
      </x:c>
      <x:c r="H8391" s="4" t="n">
        <x:v>2.052</x:v>
      </x:c>
      <x:c r="I8391" s="4" t="n">
        <x:v>56</x:v>
      </x:c>
      <x:c r="J8391" s="4" t="n">
        <x:v>0.037</x:v>
      </x:c>
      <x:c r="K8391" s="4">
        <x:f>I8391*J8391</x:f>
      </x:c>
      <x:c r="L8391" s="4" t="n">
        <x:v>152.25</x:v>
      </x:c>
      <x:c r="M8391" s="5">
        <x:f>J8391/3.134*100</x:f>
      </x:c>
      <x:c r="N8391" s="6">
        <x:f>M8391*L8391/100</x:f>
      </x:c>
      <x:c r="O8391" s="6">
        <x:f>H8391-N8391</x:f>
      </x:c>
    </x:row>
    <x:row r="8392" spans="1:25">
      <x:c r="A8392" s="0" t="s">
        <x:v>138</x:v>
      </x:c>
      <x:c r="B8392" s="0" t="n">
        <x:v>4102</x:v>
      </x:c>
      <x:c r="C8392" s="0" t="s">
        <x:v>21</x:v>
      </x:c>
      <x:c r="D8392" s="0" t="s">
        <x:v>28</x:v>
      </x:c>
      <x:c r="E8392" s="0" t="s">
        <x:v>23</x:v>
      </x:c>
      <x:c r="F8392" s="0" t="s">
        <x:v>20</x:v>
      </x:c>
      <x:c r="G8392" s="0" t="n">
        <x:v>56</x:v>
      </x:c>
      <x:c r="H8392" s="4" t="n">
        <x:v>2.622</x:v>
      </x:c>
      <x:c r="I8392" s="4" t="n">
        <x:v>56</x:v>
      </x:c>
      <x:c r="J8392" s="4" t="n">
        <x:v>0.047</x:v>
      </x:c>
      <x:c r="K8392" s="4">
        <x:f>I8392*J8392</x:f>
      </x:c>
      <x:c r="L8392" s="4" t="n">
        <x:v>152.25</x:v>
      </x:c>
      <x:c r="M8392" s="5">
        <x:f>J8392/3.134*100</x:f>
      </x:c>
      <x:c r="N8392" s="6">
        <x:f>M8392*L8392/100</x:f>
      </x:c>
      <x:c r="O8392" s="6">
        <x:f>H8392-N8392</x:f>
      </x:c>
    </x:row>
    <x:row r="8393" spans="1:25">
      <x:c r="A8393" s="0" t="s">
        <x:v>138</x:v>
      </x:c>
      <x:c r="B8393" s="0" t="n">
        <x:v>4102</x:v>
      </x:c>
      <x:c r="C8393" s="0" t="s">
        <x:v>17</x:v>
      </x:c>
      <x:c r="D8393" s="0" t="s">
        <x:v>18</x:v>
      </x:c>
      <x:c r="E8393" s="0" t="s">
        <x:v>167</x:v>
      </x:c>
      <x:c r="F8393" s="0" t="s">
        <x:v>20</x:v>
      </x:c>
      <x:c r="G8393" s="0" t="n">
        <x:v>56</x:v>
      </x:c>
      <x:c r="H8393" s="4" t="n">
        <x:v>55.719</x:v>
      </x:c>
      <x:c r="I8393" s="4" t="n">
        <x:v>56</x:v>
      </x:c>
      <x:c r="J8393" s="4" t="n">
        <x:v>0.995</x:v>
      </x:c>
      <x:c r="K8393" s="4">
        <x:f>I8393*J8393</x:f>
      </x:c>
      <x:c r="L8393" s="4" t="n">
        <x:v>152.25</x:v>
      </x:c>
      <x:c r="M8393" s="5">
        <x:f>J8393/3.134*100</x:f>
      </x:c>
      <x:c r="N8393" s="6">
        <x:f>M8393*L8393/100</x:f>
      </x:c>
      <x:c r="O8393" s="6">
        <x:f>H8393-N8393</x:f>
      </x:c>
    </x:row>
    <x:row r="8394" spans="1:25">
      <x:c r="A8394" s="0" t="s">
        <x:v>138</x:v>
      </x:c>
      <x:c r="B8394" s="0" t="n">
        <x:v>4102</x:v>
      </x:c>
      <x:c r="C8394" s="0" t="s">
        <x:v>17</x:v>
      </x:c>
      <x:c r="D8394" s="0" t="s">
        <x:v>18</x:v>
      </x:c>
      <x:c r="E8394" s="0" t="s">
        <x:v>167</x:v>
      </x:c>
      <x:c r="F8394" s="0" t="s">
        <x:v>20</x:v>
      </x:c>
      <x:c r="G8394" s="0" t="n">
        <x:v>56</x:v>
      </x:c>
      <x:c r="H8394" s="4" t="n">
        <x:v>55.719</x:v>
      </x:c>
      <x:c r="I8394" s="4" t="n">
        <x:v>56</x:v>
      </x:c>
      <x:c r="J8394" s="4" t="n">
        <x:v>0.995</x:v>
      </x:c>
      <x:c r="K8394" s="4">
        <x:f>I8394*J8394</x:f>
      </x:c>
      <x:c r="L8394" s="4" t="n">
        <x:v>152.25</x:v>
      </x:c>
      <x:c r="M8394" s="5">
        <x:f>J8394/3.134*100</x:f>
      </x:c>
      <x:c r="N8394" s="6">
        <x:f>M8394*L8394/100</x:f>
      </x:c>
      <x:c r="O8394" s="6">
        <x:f>H8394-N8394</x:f>
      </x:c>
    </x:row>
    <x:row r="8395" spans="1:25">
      <x:c r="A8395" s="0" t="s">
        <x:v>138</x:v>
      </x:c>
      <x:c r="B8395" s="0" t="n">
        <x:v>4102</x:v>
      </x:c>
      <x:c r="C8395" s="0" t="s">
        <x:v>21</x:v>
      </x:c>
      <x:c r="D8395" s="0" t="s">
        <x:v>28</x:v>
      </x:c>
      <x:c r="E8395" s="0" t="s">
        <x:v>23</x:v>
      </x:c>
      <x:c r="F8395" s="0" t="s">
        <x:v>26</x:v>
      </x:c>
      <x:c r="G8395" s="0" t="n">
        <x:v>56</x:v>
      </x:c>
      <x:c r="H8395" s="4" t="n">
        <x:v>59.36</x:v>
      </x:c>
      <x:c r="I8395" s="4" t="n">
        <x:v>56</x:v>
      </x:c>
      <x:c r="J8395" s="4" t="n">
        <x:v>1.06</x:v>
      </x:c>
      <x:c r="K8395" s="4">
        <x:f>I8395*J8395</x:f>
      </x:c>
      <x:c r="L8395" s="4" t="n">
        <x:v>152.25</x:v>
      </x:c>
      <x:c r="M8395" s="5">
        <x:f>J8395/3.134*100</x:f>
      </x:c>
      <x:c r="N8395" s="6">
        <x:f>M8395*L8395/100</x:f>
      </x:c>
      <x:c r="O8395" s="6">
        <x:f>H8395-N8395</x:f>
      </x:c>
    </x:row>
    <x:row r="8396" spans="1:25">
      <x:c r="A8396" s="0" t="s">
        <x:v>132</x:v>
      </x:c>
      <x:c r="B8396" s="0" t="n">
        <x:v>4103</x:v>
      </x:c>
      <x:c r="C8396" s="0" t="s">
        <x:v>17</x:v>
      </x:c>
      <x:c r="D8396" s="0" t="s">
        <x:v>18</x:v>
      </x:c>
      <x:c r="E8396" s="0" t="s">
        <x:v>167</x:v>
      </x:c>
      <x:c r="F8396" s="0" t="s">
        <x:v>20</x:v>
      </x:c>
      <x:c r="G8396" s="0" t="n">
        <x:v>100</x:v>
      </x:c>
      <x:c r="H8396" s="4" t="n">
        <x:v>55.719</x:v>
      </x:c>
      <x:c r="I8396" s="4" t="n">
        <x:v>100</x:v>
      </x:c>
      <x:c r="J8396" s="4" t="n">
        <x:v>0.557</x:v>
      </x:c>
      <x:c r="K8396" s="4">
        <x:f>I8396*J8396</x:f>
      </x:c>
      <x:c r="L8396" s="4" t="n">
        <x:v>253.032</x:v>
      </x:c>
      <x:c r="M8396" s="5">
        <x:f>J8396/2.256*100</x:f>
      </x:c>
      <x:c r="N8396" s="6">
        <x:f>M8396*L8396/100</x:f>
      </x:c>
      <x:c r="O8396" s="6">
        <x:f>H8396-N8396</x:f>
      </x:c>
    </x:row>
    <x:row r="8397" spans="1:25">
      <x:c r="A8397" s="0" t="s">
        <x:v>132</x:v>
      </x:c>
      <x:c r="B8397" s="0" t="n">
        <x:v>4103</x:v>
      </x:c>
      <x:c r="C8397" s="0" t="s">
        <x:v>17</x:v>
      </x:c>
      <x:c r="D8397" s="0" t="s">
        <x:v>18</x:v>
      </x:c>
      <x:c r="E8397" s="0" t="s">
        <x:v>167</x:v>
      </x:c>
      <x:c r="F8397" s="0" t="s">
        <x:v>20</x:v>
      </x:c>
      <x:c r="G8397" s="0" t="n">
        <x:v>100</x:v>
      </x:c>
      <x:c r="H8397" s="4" t="n">
        <x:v>55.719</x:v>
      </x:c>
      <x:c r="I8397" s="4" t="n">
        <x:v>100</x:v>
      </x:c>
      <x:c r="J8397" s="4" t="n">
        <x:v>0.557</x:v>
      </x:c>
      <x:c r="K8397" s="4">
        <x:f>I8397*J8397</x:f>
      </x:c>
      <x:c r="L8397" s="4" t="n">
        <x:v>253.032</x:v>
      </x:c>
      <x:c r="M8397" s="5">
        <x:f>J8397/2.256*100</x:f>
      </x:c>
      <x:c r="N8397" s="6">
        <x:f>M8397*L8397/100</x:f>
      </x:c>
      <x:c r="O8397" s="6">
        <x:f>H8397-N8397</x:f>
      </x:c>
    </x:row>
    <x:row r="8398" spans="1:25">
      <x:c r="A8398" s="0" t="s">
        <x:v>132</x:v>
      </x:c>
      <x:c r="B8398" s="0" t="n">
        <x:v>4103</x:v>
      </x:c>
      <x:c r="C8398" s="0" t="s">
        <x:v>21</x:v>
      </x:c>
      <x:c r="D8398" s="0" t="s">
        <x:v>22</x:v>
      </x:c>
      <x:c r="E8398" s="0" t="s">
        <x:v>23</x:v>
      </x:c>
      <x:c r="F8398" s="0" t="s">
        <x:v>20</x:v>
      </x:c>
      <x:c r="G8398" s="0" t="n">
        <x:v>100</x:v>
      </x:c>
      <x:c r="H8398" s="4" t="n">
        <x:v>2.016</x:v>
      </x:c>
      <x:c r="I8398" s="4" t="n">
        <x:v>100</x:v>
      </x:c>
      <x:c r="J8398" s="4" t="n">
        <x:v>0.02</x:v>
      </x:c>
      <x:c r="K8398" s="4">
        <x:f>I8398*J8398</x:f>
      </x:c>
      <x:c r="L8398" s="4" t="n">
        <x:v>253.032</x:v>
      </x:c>
      <x:c r="M8398" s="5">
        <x:f>J8398/2.256*100</x:f>
      </x:c>
      <x:c r="N8398" s="6">
        <x:f>M8398*L8398/100</x:f>
      </x:c>
      <x:c r="O8398" s="6">
        <x:f>H8398-N8398</x:f>
      </x:c>
    </x:row>
    <x:row r="8399" spans="1:25">
      <x:c r="A8399" s="0" t="s">
        <x:v>132</x:v>
      </x:c>
      <x:c r="B8399" s="0" t="n">
        <x:v>4103</x:v>
      </x:c>
      <x:c r="C8399" s="0" t="s">
        <x:v>21</x:v>
      </x:c>
      <x:c r="D8399" s="0" t="s">
        <x:v>28</x:v>
      </x:c>
      <x:c r="E8399" s="0" t="s">
        <x:v>23</x:v>
      </x:c>
      <x:c r="F8399" s="0" t="s">
        <x:v>20</x:v>
      </x:c>
      <x:c r="G8399" s="0" t="n">
        <x:v>100</x:v>
      </x:c>
      <x:c r="H8399" s="4" t="n">
        <x:v>2.576</x:v>
      </x:c>
      <x:c r="I8399" s="4" t="n">
        <x:v>100</x:v>
      </x:c>
      <x:c r="J8399" s="4" t="n">
        <x:v>0.026</x:v>
      </x:c>
      <x:c r="K8399" s="4">
        <x:f>I8399*J8399</x:f>
      </x:c>
      <x:c r="L8399" s="4" t="n">
        <x:v>253.032</x:v>
      </x:c>
      <x:c r="M8399" s="5">
        <x:f>J8399/2.256*100</x:f>
      </x:c>
      <x:c r="N8399" s="6">
        <x:f>M8399*L8399/100</x:f>
      </x:c>
      <x:c r="O8399" s="6">
        <x:f>H8399-N8399</x:f>
      </x:c>
    </x:row>
    <x:row r="8400" spans="1:25">
      <x:c r="A8400" s="0" t="s">
        <x:v>132</x:v>
      </x:c>
      <x:c r="B8400" s="0" t="n">
        <x:v>4103</x:v>
      </x:c>
      <x:c r="C8400" s="0" t="s">
        <x:v>21</x:v>
      </x:c>
      <x:c r="D8400" s="0" t="s">
        <x:v>22</x:v>
      </x:c>
      <x:c r="E8400" s="0" t="s">
        <x:v>23</x:v>
      </x:c>
      <x:c r="F8400" s="0" t="s">
        <x:v>20</x:v>
      </x:c>
      <x:c r="G8400" s="0" t="n">
        <x:v>100</x:v>
      </x:c>
      <x:c r="H8400" s="4" t="n">
        <x:v>1.584</x:v>
      </x:c>
      <x:c r="I8400" s="4" t="n">
        <x:v>100</x:v>
      </x:c>
      <x:c r="J8400" s="4" t="n">
        <x:v>0.016</x:v>
      </x:c>
      <x:c r="K8400" s="4">
        <x:f>I8400*J8400</x:f>
      </x:c>
      <x:c r="L8400" s="4" t="n">
        <x:v>253.032</x:v>
      </x:c>
      <x:c r="M8400" s="5">
        <x:f>J8400/2.256*100</x:f>
      </x:c>
      <x:c r="N8400" s="6">
        <x:f>M8400*L8400/100</x:f>
      </x:c>
      <x:c r="O8400" s="6">
        <x:f>H8400-N8400</x:f>
      </x:c>
    </x:row>
    <x:row r="8401" spans="1:25">
      <x:c r="A8401" s="0" t="s">
        <x:v>132</x:v>
      </x:c>
      <x:c r="B8401" s="0" t="n">
        <x:v>4103</x:v>
      </x:c>
      <x:c r="C8401" s="0" t="s">
        <x:v>21</x:v>
      </x:c>
      <x:c r="D8401" s="0" t="s">
        <x:v>28</x:v>
      </x:c>
      <x:c r="E8401" s="0" t="s">
        <x:v>23</x:v>
      </x:c>
      <x:c r="F8401" s="0" t="s">
        <x:v>20</x:v>
      </x:c>
      <x:c r="G8401" s="0" t="n">
        <x:v>100</x:v>
      </x:c>
      <x:c r="H8401" s="4" t="n">
        <x:v>2.024</x:v>
      </x:c>
      <x:c r="I8401" s="4" t="n">
        <x:v>100</x:v>
      </x:c>
      <x:c r="J8401" s="4" t="n">
        <x:v>0.02</x:v>
      </x:c>
      <x:c r="K8401" s="4">
        <x:f>I8401*J8401</x:f>
      </x:c>
      <x:c r="L8401" s="4" t="n">
        <x:v>253.032</x:v>
      </x:c>
      <x:c r="M8401" s="5">
        <x:f>J8401/2.256*100</x:f>
      </x:c>
      <x:c r="N8401" s="6">
        <x:f>M8401*L8401/100</x:f>
      </x:c>
      <x:c r="O8401" s="6">
        <x:f>H8401-N8401</x:f>
      </x:c>
    </x:row>
    <x:row r="8402" spans="1:25">
      <x:c r="A8402" s="0" t="s">
        <x:v>132</x:v>
      </x:c>
      <x:c r="B8402" s="0" t="n">
        <x:v>4103</x:v>
      </x:c>
      <x:c r="C8402" s="0" t="s">
        <x:v>21</x:v>
      </x:c>
      <x:c r="D8402" s="0" t="s">
        <x:v>28</x:v>
      </x:c>
      <x:c r="E8402" s="0" t="s">
        <x:v>23</x:v>
      </x:c>
      <x:c r="F8402" s="0" t="s">
        <x:v>26</x:v>
      </x:c>
      <x:c r="G8402" s="0" t="n">
        <x:v>100</x:v>
      </x:c>
      <x:c r="H8402" s="4" t="n">
        <x:v>99.66</x:v>
      </x:c>
      <x:c r="I8402" s="4" t="n">
        <x:v>100</x:v>
      </x:c>
      <x:c r="J8402" s="4" t="n">
        <x:v>1.06</x:v>
      </x:c>
      <x:c r="K8402" s="4">
        <x:f>I8402*J8402</x:f>
      </x:c>
      <x:c r="L8402" s="4" t="n">
        <x:v>253.032</x:v>
      </x:c>
      <x:c r="M8402" s="5">
        <x:f>J8402/2.256*100</x:f>
      </x:c>
      <x:c r="N8402" s="6">
        <x:f>M8402*L8402/100</x:f>
      </x:c>
      <x:c r="O8402" s="6">
        <x:f>H8402-N8402</x:f>
      </x:c>
    </x:row>
    <x:row r="8403" spans="1:25">
      <x:c r="A8403" s="0" t="s">
        <x:v>131</x:v>
      </x:c>
      <x:c r="B8403" s="0" t="n">
        <x:v>4104</x:v>
      </x:c>
      <x:c r="C8403" s="0" t="s">
        <x:v>17</x:v>
      </x:c>
      <x:c r="D8403" s="0" t="s">
        <x:v>18</x:v>
      </x:c>
      <x:c r="E8403" s="0" t="s">
        <x:v>167</x:v>
      </x:c>
      <x:c r="F8403" s="0" t="s">
        <x:v>20</x:v>
      </x:c>
      <x:c r="G8403" s="0" t="n">
        <x:v>81</x:v>
      </x:c>
      <x:c r="H8403" s="4" t="n">
        <x:v>55.719</x:v>
      </x:c>
      <x:c r="I8403" s="4" t="n">
        <x:v>81</x:v>
      </x:c>
      <x:c r="J8403" s="4" t="n">
        <x:v>0.688</x:v>
      </x:c>
      <x:c r="K8403" s="4">
        <x:f>I8403*J8403</x:f>
      </x:c>
      <x:c r="L8403" s="4" t="n">
        <x:v>212.794</x:v>
      </x:c>
      <x:c r="M8403" s="5">
        <x:f>J8403/2.518*100</x:f>
      </x:c>
      <x:c r="N8403" s="6">
        <x:f>M8403*L8403/100</x:f>
      </x:c>
      <x:c r="O8403" s="6">
        <x:f>H8403-N8403</x:f>
      </x:c>
    </x:row>
    <x:row r="8404" spans="1:25">
      <x:c r="A8404" s="0" t="s">
        <x:v>131</x:v>
      </x:c>
      <x:c r="B8404" s="0" t="n">
        <x:v>4104</x:v>
      </x:c>
      <x:c r="C8404" s="0" t="s">
        <x:v>17</x:v>
      </x:c>
      <x:c r="D8404" s="0" t="s">
        <x:v>18</x:v>
      </x:c>
      <x:c r="E8404" s="0" t="s">
        <x:v>167</x:v>
      </x:c>
      <x:c r="F8404" s="0" t="s">
        <x:v>20</x:v>
      </x:c>
      <x:c r="G8404" s="0" t="n">
        <x:v>81</x:v>
      </x:c>
      <x:c r="H8404" s="4" t="n">
        <x:v>55.719</x:v>
      </x:c>
      <x:c r="I8404" s="4" t="n">
        <x:v>81</x:v>
      </x:c>
      <x:c r="J8404" s="4" t="n">
        <x:v>0.688</x:v>
      </x:c>
      <x:c r="K8404" s="4">
        <x:f>I8404*J8404</x:f>
      </x:c>
      <x:c r="L8404" s="4" t="n">
        <x:v>212.794</x:v>
      </x:c>
      <x:c r="M8404" s="5">
        <x:f>J8404/2.518*100</x:f>
      </x:c>
      <x:c r="N8404" s="6">
        <x:f>M8404*L8404/100</x:f>
      </x:c>
      <x:c r="O8404" s="6">
        <x:f>H8404-N8404</x:f>
      </x:c>
    </x:row>
    <x:row r="8405" spans="1:25">
      <x:c r="A8405" s="0" t="s">
        <x:v>131</x:v>
      </x:c>
      <x:c r="B8405" s="0" t="n">
        <x:v>4104</x:v>
      </x:c>
      <x:c r="C8405" s="0" t="s">
        <x:v>21</x:v>
      </x:c>
      <x:c r="D8405" s="0" t="s">
        <x:v>22</x:v>
      </x:c>
      <x:c r="E8405" s="0" t="s">
        <x:v>23</x:v>
      </x:c>
      <x:c r="F8405" s="0" t="s">
        <x:v>20</x:v>
      </x:c>
      <x:c r="G8405" s="0" t="n">
        <x:v>81</x:v>
      </x:c>
      <x:c r="H8405" s="4" t="n">
        <x:v>2.052</x:v>
      </x:c>
      <x:c r="I8405" s="4" t="n">
        <x:v>81</x:v>
      </x:c>
      <x:c r="J8405" s="4" t="n">
        <x:v>0.025</x:v>
      </x:c>
      <x:c r="K8405" s="4">
        <x:f>I8405*J8405</x:f>
      </x:c>
      <x:c r="L8405" s="4" t="n">
        <x:v>212.794</x:v>
      </x:c>
      <x:c r="M8405" s="5">
        <x:f>J8405/2.518*100</x:f>
      </x:c>
      <x:c r="N8405" s="6">
        <x:f>M8405*L8405/100</x:f>
      </x:c>
      <x:c r="O8405" s="6">
        <x:f>H8405-N8405</x:f>
      </x:c>
    </x:row>
    <x:row r="8406" spans="1:25">
      <x:c r="A8406" s="0" t="s">
        <x:v>131</x:v>
      </x:c>
      <x:c r="B8406" s="0" t="n">
        <x:v>4104</x:v>
      </x:c>
      <x:c r="C8406" s="0" t="s">
        <x:v>21</x:v>
      </x:c>
      <x:c r="D8406" s="0" t="s">
        <x:v>28</x:v>
      </x:c>
      <x:c r="E8406" s="0" t="s">
        <x:v>23</x:v>
      </x:c>
      <x:c r="F8406" s="0" t="s">
        <x:v>20</x:v>
      </x:c>
      <x:c r="G8406" s="0" t="n">
        <x:v>81</x:v>
      </x:c>
      <x:c r="H8406" s="4" t="n">
        <x:v>2.622</x:v>
      </x:c>
      <x:c r="I8406" s="4" t="n">
        <x:v>81</x:v>
      </x:c>
      <x:c r="J8406" s="4" t="n">
        <x:v>0.032</x:v>
      </x:c>
      <x:c r="K8406" s="4">
        <x:f>I8406*J8406</x:f>
      </x:c>
      <x:c r="L8406" s="4" t="n">
        <x:v>212.794</x:v>
      </x:c>
      <x:c r="M8406" s="5">
        <x:f>J8406/2.518*100</x:f>
      </x:c>
      <x:c r="N8406" s="6">
        <x:f>M8406*L8406/100</x:f>
      </x:c>
      <x:c r="O8406" s="6">
        <x:f>H8406-N8406</x:f>
      </x:c>
    </x:row>
    <x:row r="8407" spans="1:25">
      <x:c r="A8407" s="0" t="s">
        <x:v>131</x:v>
      </x:c>
      <x:c r="B8407" s="0" t="n">
        <x:v>4104</x:v>
      </x:c>
      <x:c r="C8407" s="0" t="s">
        <x:v>21</x:v>
      </x:c>
      <x:c r="D8407" s="0" t="s">
        <x:v>22</x:v>
      </x:c>
      <x:c r="E8407" s="0" t="s">
        <x:v>23</x:v>
      </x:c>
      <x:c r="F8407" s="0" t="s">
        <x:v>20</x:v>
      </x:c>
      <x:c r="G8407" s="0" t="n">
        <x:v>81</x:v>
      </x:c>
      <x:c r="H8407" s="4" t="n">
        <x:v>0.9</x:v>
      </x:c>
      <x:c r="I8407" s="4" t="n">
        <x:v>81</x:v>
      </x:c>
      <x:c r="J8407" s="4" t="n">
        <x:v>0.011</x:v>
      </x:c>
      <x:c r="K8407" s="4">
        <x:f>I8407*J8407</x:f>
      </x:c>
      <x:c r="L8407" s="4" t="n">
        <x:v>212.794</x:v>
      </x:c>
      <x:c r="M8407" s="5">
        <x:f>J8407/2.518*100</x:f>
      </x:c>
      <x:c r="N8407" s="6">
        <x:f>M8407*L8407/100</x:f>
      </x:c>
      <x:c r="O8407" s="6">
        <x:f>H8407-N8407</x:f>
      </x:c>
    </x:row>
    <x:row r="8408" spans="1:25">
      <x:c r="A8408" s="0" t="s">
        <x:v>131</x:v>
      </x:c>
      <x:c r="B8408" s="0" t="n">
        <x:v>4104</x:v>
      </x:c>
      <x:c r="C8408" s="0" t="s">
        <x:v>21</x:v>
      </x:c>
      <x:c r="D8408" s="0" t="s">
        <x:v>28</x:v>
      </x:c>
      <x:c r="E8408" s="0" t="s">
        <x:v>23</x:v>
      </x:c>
      <x:c r="F8408" s="0" t="s">
        <x:v>20</x:v>
      </x:c>
      <x:c r="G8408" s="0" t="n">
        <x:v>81</x:v>
      </x:c>
      <x:c r="H8408" s="4" t="n">
        <x:v>1.15</x:v>
      </x:c>
      <x:c r="I8408" s="4" t="n">
        <x:v>81</x:v>
      </x:c>
      <x:c r="J8408" s="4" t="n">
        <x:v>0.014</x:v>
      </x:c>
      <x:c r="K8408" s="4">
        <x:f>I8408*J8408</x:f>
      </x:c>
      <x:c r="L8408" s="4" t="n">
        <x:v>212.794</x:v>
      </x:c>
      <x:c r="M8408" s="5">
        <x:f>J8408/2.518*100</x:f>
      </x:c>
      <x:c r="N8408" s="6">
        <x:f>M8408*L8408/100</x:f>
      </x:c>
      <x:c r="O8408" s="6">
        <x:f>H8408-N8408</x:f>
      </x:c>
    </x:row>
    <x:row r="8409" spans="1:25">
      <x:c r="A8409" s="0" t="s">
        <x:v>131</x:v>
      </x:c>
      <x:c r="B8409" s="0" t="n">
        <x:v>4104</x:v>
      </x:c>
      <x:c r="C8409" s="0" t="s">
        <x:v>21</x:v>
      </x:c>
      <x:c r="D8409" s="0" t="s">
        <x:v>28</x:v>
      </x:c>
      <x:c r="E8409" s="0" t="s">
        <x:v>23</x:v>
      </x:c>
      <x:c r="F8409" s="0" t="s">
        <x:v>26</x:v>
      </x:c>
      <x:c r="G8409" s="0" t="n">
        <x:v>81</x:v>
      </x:c>
      <x:c r="H8409" s="4" t="n">
        <x:v>85.86</x:v>
      </x:c>
      <x:c r="I8409" s="4" t="n">
        <x:v>81</x:v>
      </x:c>
      <x:c r="J8409" s="4" t="n">
        <x:v>1.06</x:v>
      </x:c>
      <x:c r="K8409" s="4">
        <x:f>I8409*J8409</x:f>
      </x:c>
      <x:c r="L8409" s="4" t="n">
        <x:v>212.794</x:v>
      </x:c>
      <x:c r="M8409" s="5">
        <x:f>J8409/2.518*100</x:f>
      </x:c>
      <x:c r="N8409" s="6">
        <x:f>M8409*L8409/100</x:f>
      </x:c>
      <x:c r="O8409" s="6">
        <x:f>H8409-N8409</x:f>
      </x:c>
    </x:row>
    <x:row r="8410" spans="1:25">
      <x:c r="A8410" s="0" t="s">
        <x:v>148</x:v>
      </x:c>
      <x:c r="B8410" s="0" t="n">
        <x:v>4105</x:v>
      </x:c>
      <x:c r="C8410" s="0" t="s">
        <x:v>21</x:v>
      </x:c>
      <x:c r="D8410" s="0" t="s">
        <x:v>22</x:v>
      </x:c>
      <x:c r="E8410" s="0" t="s">
        <x:v>23</x:v>
      </x:c>
      <x:c r="F8410" s="0" t="s">
        <x:v>20</x:v>
      </x:c>
      <x:c r="G8410" s="0" t="n">
        <x:v>76</x:v>
      </x:c>
      <x:c r="H8410" s="4" t="n">
        <x:v>0.72</x:v>
      </x:c>
      <x:c r="I8410" s="4" t="n">
        <x:v>76</x:v>
      </x:c>
      <x:c r="J8410" s="4" t="n">
        <x:v>0.009</x:v>
      </x:c>
      <x:c r="K8410" s="4">
        <x:f>I8410*J8410</x:f>
      </x:c>
      <x:c r="L8410" s="4" t="n">
        <x:v>191.08</x:v>
      </x:c>
      <x:c r="M8410" s="5">
        <x:f>J8410/2.608*100</x:f>
      </x:c>
      <x:c r="N8410" s="6">
        <x:f>M8410*L8410/100</x:f>
      </x:c>
      <x:c r="O8410" s="6">
        <x:f>H8410-N8410</x:f>
      </x:c>
    </x:row>
    <x:row r="8411" spans="1:25">
      <x:c r="A8411" s="0" t="s">
        <x:v>148</x:v>
      </x:c>
      <x:c r="B8411" s="0" t="n">
        <x:v>4105</x:v>
      </x:c>
      <x:c r="C8411" s="0" t="s">
        <x:v>21</x:v>
      </x:c>
      <x:c r="D8411" s="0" t="s">
        <x:v>28</x:v>
      </x:c>
      <x:c r="E8411" s="0" t="s">
        <x:v>23</x:v>
      </x:c>
      <x:c r="F8411" s="0" t="s">
        <x:v>20</x:v>
      </x:c>
      <x:c r="G8411" s="0" t="n">
        <x:v>76</x:v>
      </x:c>
      <x:c r="H8411" s="4" t="n">
        <x:v>0.92</x:v>
      </x:c>
      <x:c r="I8411" s="4" t="n">
        <x:v>76</x:v>
      </x:c>
      <x:c r="J8411" s="4" t="n">
        <x:v>0.012</x:v>
      </x:c>
      <x:c r="K8411" s="4">
        <x:f>I8411*J8411</x:f>
      </x:c>
      <x:c r="L8411" s="4" t="n">
        <x:v>191.08</x:v>
      </x:c>
      <x:c r="M8411" s="5">
        <x:f>J8411/2.608*100</x:f>
      </x:c>
      <x:c r="N8411" s="6">
        <x:f>M8411*L8411/100</x:f>
      </x:c>
      <x:c r="O8411" s="6">
        <x:f>H8411-N8411</x:f>
      </x:c>
    </x:row>
    <x:row r="8412" spans="1:25">
      <x:c r="A8412" s="0" t="s">
        <x:v>148</x:v>
      </x:c>
      <x:c r="B8412" s="0" t="n">
        <x:v>4105</x:v>
      </x:c>
      <x:c r="C8412" s="0" t="s">
        <x:v>17</x:v>
      </x:c>
      <x:c r="D8412" s="0" t="s">
        <x:v>18</x:v>
      </x:c>
      <x:c r="E8412" s="0" t="s">
        <x:v>167</x:v>
      </x:c>
      <x:c r="F8412" s="0" t="s">
        <x:v>20</x:v>
      </x:c>
      <x:c r="G8412" s="0" t="n">
        <x:v>76</x:v>
      </x:c>
      <x:c r="H8412" s="4" t="n">
        <x:v>55.719</x:v>
      </x:c>
      <x:c r="I8412" s="4" t="n">
        <x:v>76</x:v>
      </x:c>
      <x:c r="J8412" s="4" t="n">
        <x:v>0.733</x:v>
      </x:c>
      <x:c r="K8412" s="4">
        <x:f>I8412*J8412</x:f>
      </x:c>
      <x:c r="L8412" s="4" t="n">
        <x:v>191.08</x:v>
      </x:c>
      <x:c r="M8412" s="5">
        <x:f>J8412/2.608*100</x:f>
      </x:c>
      <x:c r="N8412" s="6">
        <x:f>M8412*L8412/100</x:f>
      </x:c>
      <x:c r="O8412" s="6">
        <x:f>H8412-N8412</x:f>
      </x:c>
    </x:row>
    <x:row r="8413" spans="1:25">
      <x:c r="A8413" s="0" t="s">
        <x:v>148</x:v>
      </x:c>
      <x:c r="B8413" s="0" t="n">
        <x:v>4105</x:v>
      </x:c>
      <x:c r="C8413" s="0" t="s">
        <x:v>17</x:v>
      </x:c>
      <x:c r="D8413" s="0" t="s">
        <x:v>18</x:v>
      </x:c>
      <x:c r="E8413" s="0" t="s">
        <x:v>167</x:v>
      </x:c>
      <x:c r="F8413" s="0" t="s">
        <x:v>20</x:v>
      </x:c>
      <x:c r="G8413" s="0" t="n">
        <x:v>76</x:v>
      </x:c>
      <x:c r="H8413" s="4" t="n">
        <x:v>55.719</x:v>
      </x:c>
      <x:c r="I8413" s="4" t="n">
        <x:v>76</x:v>
      </x:c>
      <x:c r="J8413" s="4" t="n">
        <x:v>0.733</x:v>
      </x:c>
      <x:c r="K8413" s="4">
        <x:f>I8413*J8413</x:f>
      </x:c>
      <x:c r="L8413" s="4" t="n">
        <x:v>191.08</x:v>
      </x:c>
      <x:c r="M8413" s="5">
        <x:f>J8413/2.608*100</x:f>
      </x:c>
      <x:c r="N8413" s="6">
        <x:f>M8413*L8413/100</x:f>
      </x:c>
      <x:c r="O8413" s="6">
        <x:f>H8413-N8413</x:f>
      </x:c>
    </x:row>
    <x:row r="8414" spans="1:25">
      <x:c r="A8414" s="0" t="s">
        <x:v>148</x:v>
      </x:c>
      <x:c r="B8414" s="0" t="n">
        <x:v>4105</x:v>
      </x:c>
      <x:c r="C8414" s="0" t="s">
        <x:v>21</x:v>
      </x:c>
      <x:c r="D8414" s="0" t="s">
        <x:v>22</x:v>
      </x:c>
      <x:c r="E8414" s="0" t="s">
        <x:v>23</x:v>
      </x:c>
      <x:c r="F8414" s="0" t="s">
        <x:v>20</x:v>
      </x:c>
      <x:c r="G8414" s="0" t="n">
        <x:v>76</x:v>
      </x:c>
      <x:c r="H8414" s="4" t="n">
        <x:v>2.016</x:v>
      </x:c>
      <x:c r="I8414" s="4" t="n">
        <x:v>76</x:v>
      </x:c>
      <x:c r="J8414" s="4" t="n">
        <x:v>0.027</x:v>
      </x:c>
      <x:c r="K8414" s="4">
        <x:f>I8414*J8414</x:f>
      </x:c>
      <x:c r="L8414" s="4" t="n">
        <x:v>191.08</x:v>
      </x:c>
      <x:c r="M8414" s="5">
        <x:f>J8414/2.608*100</x:f>
      </x:c>
      <x:c r="N8414" s="6">
        <x:f>M8414*L8414/100</x:f>
      </x:c>
      <x:c r="O8414" s="6">
        <x:f>H8414-N8414</x:f>
      </x:c>
    </x:row>
    <x:row r="8415" spans="1:25">
      <x:c r="A8415" s="0" t="s">
        <x:v>148</x:v>
      </x:c>
      <x:c r="B8415" s="0" t="n">
        <x:v>4105</x:v>
      </x:c>
      <x:c r="C8415" s="0" t="s">
        <x:v>21</x:v>
      </x:c>
      <x:c r="D8415" s="0" t="s">
        <x:v>28</x:v>
      </x:c>
      <x:c r="E8415" s="0" t="s">
        <x:v>23</x:v>
      </x:c>
      <x:c r="F8415" s="0" t="s">
        <x:v>20</x:v>
      </x:c>
      <x:c r="G8415" s="0" t="n">
        <x:v>76</x:v>
      </x:c>
      <x:c r="H8415" s="4" t="n">
        <x:v>2.576</x:v>
      </x:c>
      <x:c r="I8415" s="4" t="n">
        <x:v>76</x:v>
      </x:c>
      <x:c r="J8415" s="4" t="n">
        <x:v>0.034</x:v>
      </x:c>
      <x:c r="K8415" s="4">
        <x:f>I8415*J8415</x:f>
      </x:c>
      <x:c r="L8415" s="4" t="n">
        <x:v>191.08</x:v>
      </x:c>
      <x:c r="M8415" s="5">
        <x:f>J8415/2.608*100</x:f>
      </x:c>
      <x:c r="N8415" s="6">
        <x:f>M8415*L8415/100</x:f>
      </x:c>
      <x:c r="O8415" s="6">
        <x:f>H8415-N8415</x:f>
      </x:c>
    </x:row>
    <x:row r="8416" spans="1:25">
      <x:c r="A8416" s="0" t="s">
        <x:v>148</x:v>
      </x:c>
      <x:c r="B8416" s="0" t="n">
        <x:v>4105</x:v>
      </x:c>
      <x:c r="C8416" s="0" t="s">
        <x:v>21</x:v>
      </x:c>
      <x:c r="D8416" s="0" t="s">
        <x:v>28</x:v>
      </x:c>
      <x:c r="E8416" s="0" t="s">
        <x:v>23</x:v>
      </x:c>
      <x:c r="F8416" s="0" t="s">
        <x:v>26</x:v>
      </x:c>
      <x:c r="G8416" s="0" t="n">
        <x:v>76</x:v>
      </x:c>
      <x:c r="H8416" s="4" t="n">
        <x:v>80.56</x:v>
      </x:c>
      <x:c r="I8416" s="4" t="n">
        <x:v>76</x:v>
      </x:c>
      <x:c r="J8416" s="4" t="n">
        <x:v>1.06</x:v>
      </x:c>
      <x:c r="K8416" s="4">
        <x:f>I8416*J8416</x:f>
      </x:c>
      <x:c r="L8416" s="4" t="n">
        <x:v>191.08</x:v>
      </x:c>
      <x:c r="M8416" s="5">
        <x:f>J8416/2.608*100</x:f>
      </x:c>
      <x:c r="N8416" s="6">
        <x:f>M8416*L8416/100</x:f>
      </x:c>
      <x:c r="O8416" s="6">
        <x:f>H8416-N8416</x:f>
      </x:c>
    </x:row>
    <x:row r="8417" spans="1:25">
      <x:c r="A8417" s="0" t="s">
        <x:v>134</x:v>
      </x:c>
      <x:c r="B8417" s="0" t="n">
        <x:v>4106</x:v>
      </x:c>
      <x:c r="C8417" s="0" t="s">
        <x:v>17</x:v>
      </x:c>
      <x:c r="D8417" s="0" t="s">
        <x:v>18</x:v>
      </x:c>
      <x:c r="E8417" s="0" t="s">
        <x:v>167</x:v>
      </x:c>
      <x:c r="F8417" s="0" t="s">
        <x:v>20</x:v>
      </x:c>
      <x:c r="G8417" s="0" t="n">
        <x:v>63</x:v>
      </x:c>
      <x:c r="H8417" s="4" t="n">
        <x:v>47.19</x:v>
      </x:c>
      <x:c r="I8417" s="4" t="n">
        <x:v>63</x:v>
      </x:c>
      <x:c r="J8417" s="4" t="n">
        <x:v>0.749</x:v>
      </x:c>
      <x:c r="K8417" s="4">
        <x:f>I8417*J8417</x:f>
      </x:c>
      <x:c r="L8417" s="4" t="n">
        <x:v>174.628</x:v>
      </x:c>
      <x:c r="M8417" s="5">
        <x:f>J8417/2.657*100</x:f>
      </x:c>
      <x:c r="N8417" s="6">
        <x:f>M8417*L8417/100</x:f>
      </x:c>
      <x:c r="O8417" s="6">
        <x:f>H8417-N8417</x:f>
      </x:c>
    </x:row>
    <x:row r="8418" spans="1:25">
      <x:c r="A8418" s="0" t="s">
        <x:v>134</x:v>
      </x:c>
      <x:c r="B8418" s="0" t="n">
        <x:v>4106</x:v>
      </x:c>
      <x:c r="C8418" s="0" t="s">
        <x:v>17</x:v>
      </x:c>
      <x:c r="D8418" s="0" t="s">
        <x:v>18</x:v>
      </x:c>
      <x:c r="E8418" s="0" t="s">
        <x:v>167</x:v>
      </x:c>
      <x:c r="F8418" s="0" t="s">
        <x:v>20</x:v>
      </x:c>
      <x:c r="G8418" s="0" t="n">
        <x:v>63</x:v>
      </x:c>
      <x:c r="H8418" s="4" t="n">
        <x:v>47.19</x:v>
      </x:c>
      <x:c r="I8418" s="4" t="n">
        <x:v>63</x:v>
      </x:c>
      <x:c r="J8418" s="4" t="n">
        <x:v>0.749</x:v>
      </x:c>
      <x:c r="K8418" s="4">
        <x:f>I8418*J8418</x:f>
      </x:c>
      <x:c r="L8418" s="4" t="n">
        <x:v>174.628</x:v>
      </x:c>
      <x:c r="M8418" s="5">
        <x:f>J8418/2.657*100</x:f>
      </x:c>
      <x:c r="N8418" s="6">
        <x:f>M8418*L8418/100</x:f>
      </x:c>
      <x:c r="O8418" s="6">
        <x:f>H8418-N8418</x:f>
      </x:c>
    </x:row>
    <x:row r="8419" spans="1:25">
      <x:c r="A8419" s="0" t="s">
        <x:v>134</x:v>
      </x:c>
      <x:c r="B8419" s="0" t="n">
        <x:v>4106</x:v>
      </x:c>
      <x:c r="C8419" s="0" t="s">
        <x:v>21</x:v>
      </x:c>
      <x:c r="D8419" s="0" t="s">
        <x:v>22</x:v>
      </x:c>
      <x:c r="E8419" s="0" t="s">
        <x:v>23</x:v>
      </x:c>
      <x:c r="F8419" s="0" t="s">
        <x:v>20</x:v>
      </x:c>
      <x:c r="G8419" s="0" t="n">
        <x:v>63</x:v>
      </x:c>
      <x:c r="H8419" s="4" t="n">
        <x:v>0.72</x:v>
      </x:c>
      <x:c r="I8419" s="4" t="n">
        <x:v>63</x:v>
      </x:c>
      <x:c r="J8419" s="4" t="n">
        <x:v>0.011</x:v>
      </x:c>
      <x:c r="K8419" s="4">
        <x:f>I8419*J8419</x:f>
      </x:c>
      <x:c r="L8419" s="4" t="n">
        <x:v>174.628</x:v>
      </x:c>
      <x:c r="M8419" s="5">
        <x:f>J8419/2.657*100</x:f>
      </x:c>
      <x:c r="N8419" s="6">
        <x:f>M8419*L8419/100</x:f>
      </x:c>
      <x:c r="O8419" s="6">
        <x:f>H8419-N8419</x:f>
      </x:c>
    </x:row>
    <x:row r="8420" spans="1:25">
      <x:c r="A8420" s="0" t="s">
        <x:v>134</x:v>
      </x:c>
      <x:c r="B8420" s="0" t="n">
        <x:v>4106</x:v>
      </x:c>
      <x:c r="C8420" s="0" t="s">
        <x:v>21</x:v>
      </x:c>
      <x:c r="D8420" s="0" t="s">
        <x:v>28</x:v>
      </x:c>
      <x:c r="E8420" s="0" t="s">
        <x:v>23</x:v>
      </x:c>
      <x:c r="F8420" s="0" t="s">
        <x:v>20</x:v>
      </x:c>
      <x:c r="G8420" s="0" t="n">
        <x:v>63</x:v>
      </x:c>
      <x:c r="H8420" s="4" t="n">
        <x:v>0.92</x:v>
      </x:c>
      <x:c r="I8420" s="4" t="n">
        <x:v>63</x:v>
      </x:c>
      <x:c r="J8420" s="4" t="n">
        <x:v>0.015</x:v>
      </x:c>
      <x:c r="K8420" s="4">
        <x:f>I8420*J8420</x:f>
      </x:c>
      <x:c r="L8420" s="4" t="n">
        <x:v>174.628</x:v>
      </x:c>
      <x:c r="M8420" s="5">
        <x:f>J8420/2.657*100</x:f>
      </x:c>
      <x:c r="N8420" s="6">
        <x:f>M8420*L8420/100</x:f>
      </x:c>
      <x:c r="O8420" s="6">
        <x:f>H8420-N8420</x:f>
      </x:c>
    </x:row>
    <x:row r="8421" spans="1:25">
      <x:c r="A8421" s="0" t="s">
        <x:v>134</x:v>
      </x:c>
      <x:c r="B8421" s="0" t="n">
        <x:v>4106</x:v>
      </x:c>
      <x:c r="C8421" s="0" t="s">
        <x:v>21</x:v>
      </x:c>
      <x:c r="D8421" s="0" t="s">
        <x:v>22</x:v>
      </x:c>
      <x:c r="E8421" s="0" t="s">
        <x:v>23</x:v>
      </x:c>
      <x:c r="F8421" s="0" t="s">
        <x:v>20</x:v>
      </x:c>
      <x:c r="G8421" s="0" t="n">
        <x:v>63</x:v>
      </x:c>
      <x:c r="H8421" s="4" t="n">
        <x:v>2.016</x:v>
      </x:c>
      <x:c r="I8421" s="4" t="n">
        <x:v>63</x:v>
      </x:c>
      <x:c r="J8421" s="4" t="n">
        <x:v>0.032</x:v>
      </x:c>
      <x:c r="K8421" s="4">
        <x:f>I8421*J8421</x:f>
      </x:c>
      <x:c r="L8421" s="4" t="n">
        <x:v>174.628</x:v>
      </x:c>
      <x:c r="M8421" s="5">
        <x:f>J8421/2.657*100</x:f>
      </x:c>
      <x:c r="N8421" s="6">
        <x:f>M8421*L8421/100</x:f>
      </x:c>
      <x:c r="O8421" s="6">
        <x:f>H8421-N8421</x:f>
      </x:c>
    </x:row>
    <x:row r="8422" spans="1:25">
      <x:c r="A8422" s="0" t="s">
        <x:v>134</x:v>
      </x:c>
      <x:c r="B8422" s="0" t="n">
        <x:v>4106</x:v>
      </x:c>
      <x:c r="C8422" s="0" t="s">
        <x:v>21</x:v>
      </x:c>
      <x:c r="D8422" s="0" t="s">
        <x:v>28</x:v>
      </x:c>
      <x:c r="E8422" s="0" t="s">
        <x:v>23</x:v>
      </x:c>
      <x:c r="F8422" s="0" t="s">
        <x:v>20</x:v>
      </x:c>
      <x:c r="G8422" s="0" t="n">
        <x:v>63</x:v>
      </x:c>
      <x:c r="H8422" s="4" t="n">
        <x:v>2.576</x:v>
      </x:c>
      <x:c r="I8422" s="4" t="n">
        <x:v>63</x:v>
      </x:c>
      <x:c r="J8422" s="4" t="n">
        <x:v>0.041</x:v>
      </x:c>
      <x:c r="K8422" s="4">
        <x:f>I8422*J8422</x:f>
      </x:c>
      <x:c r="L8422" s="4" t="n">
        <x:v>174.628</x:v>
      </x:c>
      <x:c r="M8422" s="5">
        <x:f>J8422/2.657*100</x:f>
      </x:c>
      <x:c r="N8422" s="6">
        <x:f>M8422*L8422/100</x:f>
      </x:c>
      <x:c r="O8422" s="6">
        <x:f>H8422-N8422</x:f>
      </x:c>
    </x:row>
    <x:row r="8423" spans="1:25">
      <x:c r="A8423" s="0" t="s">
        <x:v>134</x:v>
      </x:c>
      <x:c r="B8423" s="0" t="n">
        <x:v>4106</x:v>
      </x:c>
      <x:c r="C8423" s="0" t="s">
        <x:v>21</x:v>
      </x:c>
      <x:c r="D8423" s="0" t="s">
        <x:v>28</x:v>
      </x:c>
      <x:c r="E8423" s="0" t="s">
        <x:v>23</x:v>
      </x:c>
      <x:c r="F8423" s="0" t="s">
        <x:v>26</x:v>
      </x:c>
      <x:c r="G8423" s="0" t="n">
        <x:v>63</x:v>
      </x:c>
      <x:c r="H8423" s="4" t="n">
        <x:v>67.84</x:v>
      </x:c>
      <x:c r="I8423" s="4" t="n">
        <x:v>63</x:v>
      </x:c>
      <x:c r="J8423" s="4" t="n">
        <x:v>1.06</x:v>
      </x:c>
      <x:c r="K8423" s="4">
        <x:f>I8423*J8423</x:f>
      </x:c>
      <x:c r="L8423" s="4" t="n">
        <x:v>174.628</x:v>
      </x:c>
      <x:c r="M8423" s="5">
        <x:f>J8423/2.657*100</x:f>
      </x:c>
      <x:c r="N8423" s="6">
        <x:f>M8423*L8423/100</x:f>
      </x:c>
      <x:c r="O8423" s="6">
        <x:f>H8423-N8423</x:f>
      </x:c>
    </x:row>
    <x:row r="8424" spans="1:25">
      <x:c r="A8424" s="0" t="s">
        <x:v>168</x:v>
      </x:c>
      <x:c r="B8424" s="0" t="n">
        <x:v>4107</x:v>
      </x:c>
      <x:c r="C8424" s="0" t="s">
        <x:v>17</x:v>
      </x:c>
      <x:c r="D8424" s="0" t="s">
        <x:v>18</x:v>
      </x:c>
      <x:c r="E8424" s="0" t="s">
        <x:v>167</x:v>
      </x:c>
      <x:c r="F8424" s="0" t="s">
        <x:v>20</x:v>
      </x:c>
      <x:c r="G8424" s="0" t="n">
        <x:v>56</x:v>
      </x:c>
      <x:c r="H8424" s="4" t="n">
        <x:v>55.719</x:v>
      </x:c>
      <x:c r="I8424" s="4" t="n">
        <x:v>56</x:v>
      </x:c>
      <x:c r="J8424" s="4" t="n">
        <x:v>0.995</x:v>
      </x:c>
      <x:c r="K8424" s="4">
        <x:f>I8424*J8424</x:f>
      </x:c>
      <x:c r="L8424" s="4" t="n">
        <x:v>153.34</x:v>
      </x:c>
      <x:c r="M8424" s="5">
        <x:f>J8424/3.132*100</x:f>
      </x:c>
      <x:c r="N8424" s="6">
        <x:f>M8424*L8424/100</x:f>
      </x:c>
      <x:c r="O8424" s="6">
        <x:f>H8424-N8424</x:f>
      </x:c>
    </x:row>
    <x:row r="8425" spans="1:25">
      <x:c r="A8425" s="0" t="s">
        <x:v>168</x:v>
      </x:c>
      <x:c r="B8425" s="0" t="n">
        <x:v>4107</x:v>
      </x:c>
      <x:c r="C8425" s="0" t="s">
        <x:v>17</x:v>
      </x:c>
      <x:c r="D8425" s="0" t="s">
        <x:v>18</x:v>
      </x:c>
      <x:c r="E8425" s="0" t="s">
        <x:v>167</x:v>
      </x:c>
      <x:c r="F8425" s="0" t="s">
        <x:v>20</x:v>
      </x:c>
      <x:c r="G8425" s="0" t="n">
        <x:v>56</x:v>
      </x:c>
      <x:c r="H8425" s="4" t="n">
        <x:v>55.719</x:v>
      </x:c>
      <x:c r="I8425" s="4" t="n">
        <x:v>56</x:v>
      </x:c>
      <x:c r="J8425" s="4" t="n">
        <x:v>0.995</x:v>
      </x:c>
      <x:c r="K8425" s="4">
        <x:f>I8425*J8425</x:f>
      </x:c>
      <x:c r="L8425" s="4" t="n">
        <x:v>153.34</x:v>
      </x:c>
      <x:c r="M8425" s="5">
        <x:f>J8425/3.132*100</x:f>
      </x:c>
      <x:c r="N8425" s="6">
        <x:f>M8425*L8425/100</x:f>
      </x:c>
      <x:c r="O8425" s="6">
        <x:f>H8425-N8425</x:f>
      </x:c>
    </x:row>
    <x:row r="8426" spans="1:25">
      <x:c r="A8426" s="0" t="s">
        <x:v>168</x:v>
      </x:c>
      <x:c r="B8426" s="0" t="n">
        <x:v>4107</x:v>
      </x:c>
      <x:c r="C8426" s="0" t="s">
        <x:v>21</x:v>
      </x:c>
      <x:c r="D8426" s="0" t="s">
        <x:v>22</x:v>
      </x:c>
      <x:c r="E8426" s="0" t="s">
        <x:v>23</x:v>
      </x:c>
      <x:c r="F8426" s="0" t="s">
        <x:v>20</x:v>
      </x:c>
      <x:c r="G8426" s="0" t="n">
        <x:v>56</x:v>
      </x:c>
      <x:c r="H8426" s="4" t="n">
        <x:v>2.016</x:v>
      </x:c>
      <x:c r="I8426" s="4" t="n">
        <x:v>56</x:v>
      </x:c>
      <x:c r="J8426" s="4" t="n">
        <x:v>0.036</x:v>
      </x:c>
      <x:c r="K8426" s="4">
        <x:f>I8426*J8426</x:f>
      </x:c>
      <x:c r="L8426" s="4" t="n">
        <x:v>153.34</x:v>
      </x:c>
      <x:c r="M8426" s="5">
        <x:f>J8426/3.132*100</x:f>
      </x:c>
      <x:c r="N8426" s="6">
        <x:f>M8426*L8426/100</x:f>
      </x:c>
      <x:c r="O8426" s="6">
        <x:f>H8426-N8426</x:f>
      </x:c>
    </x:row>
    <x:row r="8427" spans="1:25">
      <x:c r="A8427" s="0" t="s">
        <x:v>168</x:v>
      </x:c>
      <x:c r="B8427" s="0" t="n">
        <x:v>4107</x:v>
      </x:c>
      <x:c r="C8427" s="0" t="s">
        <x:v>21</x:v>
      </x:c>
      <x:c r="D8427" s="0" t="s">
        <x:v>28</x:v>
      </x:c>
      <x:c r="E8427" s="0" t="s">
        <x:v>23</x:v>
      </x:c>
      <x:c r="F8427" s="0" t="s">
        <x:v>20</x:v>
      </x:c>
      <x:c r="G8427" s="0" t="n">
        <x:v>56</x:v>
      </x:c>
      <x:c r="H8427" s="4" t="n">
        <x:v>2.576</x:v>
      </x:c>
      <x:c r="I8427" s="4" t="n">
        <x:v>56</x:v>
      </x:c>
      <x:c r="J8427" s="4" t="n">
        <x:v>0.046</x:v>
      </x:c>
      <x:c r="K8427" s="4">
        <x:f>I8427*J8427</x:f>
      </x:c>
      <x:c r="L8427" s="4" t="n">
        <x:v>153.34</x:v>
      </x:c>
      <x:c r="M8427" s="5">
        <x:f>J8427/3.132*100</x:f>
      </x:c>
      <x:c r="N8427" s="6">
        <x:f>M8427*L8427/100</x:f>
      </x:c>
      <x:c r="O8427" s="6">
        <x:f>H8427-N8427</x:f>
      </x:c>
    </x:row>
    <x:row r="8428" spans="1:25">
      <x:c r="A8428" s="0" t="s">
        <x:v>168</x:v>
      </x:c>
      <x:c r="B8428" s="0" t="n">
        <x:v>4107</x:v>
      </x:c>
      <x:c r="C8428" s="0" t="s">
        <x:v>21</x:v>
      </x:c>
      <x:c r="D8428" s="0" t="s">
        <x:v>28</x:v>
      </x:c>
      <x:c r="E8428" s="0" t="s">
        <x:v>23</x:v>
      </x:c>
      <x:c r="F8428" s="0" t="s">
        <x:v>26</x:v>
      </x:c>
      <x:c r="G8428" s="0" t="n">
        <x:v>56</x:v>
      </x:c>
      <x:c r="H8428" s="4" t="n">
        <x:v>59.36</x:v>
      </x:c>
      <x:c r="I8428" s="4" t="n">
        <x:v>56</x:v>
      </x:c>
      <x:c r="J8428" s="4" t="n">
        <x:v>1.06</x:v>
      </x:c>
      <x:c r="K8428" s="4">
        <x:f>I8428*J8428</x:f>
      </x:c>
      <x:c r="L8428" s="4" t="n">
        <x:v>153.34</x:v>
      </x:c>
      <x:c r="M8428" s="5">
        <x:f>J8428/3.132*100</x:f>
      </x:c>
      <x:c r="N8428" s="6">
        <x:f>M8428*L8428/100</x:f>
      </x:c>
      <x:c r="O8428" s="6">
        <x:f>H8428-N8428</x:f>
      </x:c>
    </x:row>
    <x:row r="8429" spans="1:25">
      <x:c r="A8429" s="0" t="s">
        <x:v>108</x:v>
      </x:c>
      <x:c r="B8429" s="0" t="n">
        <x:v>4109</x:v>
      </x:c>
      <x:c r="C8429" s="0" t="s">
        <x:v>21</x:v>
      </x:c>
      <x:c r="D8429" s="0" t="s">
        <x:v>22</x:v>
      </x:c>
      <x:c r="E8429" s="0" t="s">
        <x:v>35</x:v>
      </x:c>
      <x:c r="F8429" s="0" t="s">
        <x:v>20</x:v>
      </x:c>
      <x:c r="G8429" s="0" t="n">
        <x:v>142</x:v>
      </x:c>
      <x:c r="H8429" s="4" t="n">
        <x:v>50.4</x:v>
      </x:c>
      <x:c r="I8429" s="4" t="n">
        <x:v>142</x:v>
      </x:c>
      <x:c r="J8429" s="4" t="n">
        <x:v>0.355</x:v>
      </x:c>
      <x:c r="K8429" s="4">
        <x:f>I8429*J8429</x:f>
      </x:c>
      <x:c r="L8429" s="4" t="n">
        <x:v>206.781</x:v>
      </x:c>
      <x:c r="M8429" s="5">
        <x:f>J8429/1.952*100</x:f>
      </x:c>
      <x:c r="N8429" s="6">
        <x:f>M8429*L8429/100</x:f>
      </x:c>
      <x:c r="O8429" s="6">
        <x:f>H8429-N8429</x:f>
      </x:c>
    </x:row>
    <x:row r="8430" spans="1:25">
      <x:c r="A8430" s="0" t="s">
        <x:v>108</x:v>
      </x:c>
      <x:c r="B8430" s="0" t="n">
        <x:v>4109</x:v>
      </x:c>
      <x:c r="C8430" s="0" t="s">
        <x:v>21</x:v>
      </x:c>
      <x:c r="D8430" s="0" t="s">
        <x:v>22</x:v>
      </x:c>
      <x:c r="E8430" s="0" t="s">
        <x:v>35</x:v>
      </x:c>
      <x:c r="F8430" s="0" t="s">
        <x:v>20</x:v>
      </x:c>
      <x:c r="G8430" s="0" t="n">
        <x:v>142</x:v>
      </x:c>
      <x:c r="H8430" s="4" t="n">
        <x:v>50.4</x:v>
      </x:c>
      <x:c r="I8430" s="4" t="n">
        <x:v>142</x:v>
      </x:c>
      <x:c r="J8430" s="4" t="n">
        <x:v>0.355</x:v>
      </x:c>
      <x:c r="K8430" s="4">
        <x:f>I8430*J8430</x:f>
      </x:c>
      <x:c r="L8430" s="4" t="n">
        <x:v>206.781</x:v>
      </x:c>
      <x:c r="M8430" s="5">
        <x:f>J8430/1.952*100</x:f>
      </x:c>
      <x:c r="N8430" s="6">
        <x:f>M8430*L8430/100</x:f>
      </x:c>
      <x:c r="O8430" s="6">
        <x:f>H8430-N8430</x:f>
      </x:c>
    </x:row>
    <x:row r="8431" spans="1:25">
      <x:c r="A8431" s="0" t="s">
        <x:v>108</x:v>
      </x:c>
      <x:c r="B8431" s="0" t="n">
        <x:v>4109</x:v>
      </x:c>
      <x:c r="C8431" s="0" t="s">
        <x:v>21</x:v>
      </x:c>
      <x:c r="D8431" s="0" t="s">
        <x:v>33</x:v>
      </x:c>
      <x:c r="E8431" s="0" t="s">
        <x:v>34</x:v>
      </x:c>
      <x:c r="F8431" s="0" t="s">
        <x:v>20</x:v>
      </x:c>
      <x:c r="G8431" s="0" t="n">
        <x:v>142</x:v>
      </x:c>
      <x:c r="H8431" s="4" t="n">
        <x:v>46.018</x:v>
      </x:c>
      <x:c r="I8431" s="4" t="n">
        <x:v>142</x:v>
      </x:c>
      <x:c r="J8431" s="4" t="n">
        <x:v>0.324</x:v>
      </x:c>
      <x:c r="K8431" s="4">
        <x:f>I8431*J8431</x:f>
      </x:c>
      <x:c r="L8431" s="4" t="n">
        <x:v>206.781</x:v>
      </x:c>
      <x:c r="M8431" s="5">
        <x:f>J8431/1.952*100</x:f>
      </x:c>
      <x:c r="N8431" s="6">
        <x:f>M8431*L8431/100</x:f>
      </x:c>
      <x:c r="O8431" s="6">
        <x:f>H8431-N8431</x:f>
      </x:c>
    </x:row>
    <x:row r="8432" spans="1:25">
      <x:c r="A8432" s="0" t="s">
        <x:v>108</x:v>
      </x:c>
      <x:c r="B8432" s="0" t="n">
        <x:v>4109</x:v>
      </x:c>
      <x:c r="C8432" s="0" t="s">
        <x:v>21</x:v>
      </x:c>
      <x:c r="D8432" s="0" t="s">
        <x:v>33</x:v>
      </x:c>
      <x:c r="E8432" s="0" t="s">
        <x:v>34</x:v>
      </x:c>
      <x:c r="F8432" s="0" t="s">
        <x:v>26</x:v>
      </x:c>
      <x:c r="G8432" s="0" t="n">
        <x:v>142</x:v>
      </x:c>
      <x:c r="H8432" s="4" t="n">
        <x:v>11.078</x:v>
      </x:c>
      <x:c r="I8432" s="4" t="n">
        <x:v>142</x:v>
      </x:c>
      <x:c r="J8432" s="4" t="n">
        <x:v>0.078</x:v>
      </x:c>
      <x:c r="K8432" s="4">
        <x:f>I8432*J8432</x:f>
      </x:c>
      <x:c r="L8432" s="4" t="n">
        <x:v>206.781</x:v>
      </x:c>
      <x:c r="M8432" s="5">
        <x:f>J8432/1.952*100</x:f>
      </x:c>
      <x:c r="N8432" s="6">
        <x:f>M8432*L8432/100</x:f>
      </x:c>
      <x:c r="O8432" s="6">
        <x:f>H8432-N8432</x:f>
      </x:c>
    </x:row>
    <x:row r="8433" spans="1:25">
      <x:c r="A8433" s="0" t="s">
        <x:v>108</x:v>
      </x:c>
      <x:c r="B8433" s="0" t="n">
        <x:v>4109</x:v>
      </x:c>
      <x:c r="C8433" s="0" t="s">
        <x:v>21</x:v>
      </x:c>
      <x:c r="D8433" s="0" t="s">
        <x:v>36</x:v>
      </x:c>
      <x:c r="E8433" s="0" t="s">
        <x:v>37</x:v>
      </x:c>
      <x:c r="F8433" s="0" t="s">
        <x:v>26</x:v>
      </x:c>
      <x:c r="G8433" s="0" t="n">
        <x:v>142</x:v>
      </x:c>
      <x:c r="H8433" s="4" t="n">
        <x:v>72.981</x:v>
      </x:c>
      <x:c r="I8433" s="4" t="n">
        <x:v>142</x:v>
      </x:c>
      <x:c r="J8433" s="4" t="n">
        <x:v>0.42</x:v>
      </x:c>
      <x:c r="K8433" s="4">
        <x:f>I8433*J8433</x:f>
      </x:c>
      <x:c r="L8433" s="4" t="n">
        <x:v>206.781</x:v>
      </x:c>
      <x:c r="M8433" s="5">
        <x:f>J8433/1.952*100</x:f>
      </x:c>
      <x:c r="N8433" s="6">
        <x:f>M8433*L8433/100</x:f>
      </x:c>
      <x:c r="O8433" s="6">
        <x:f>H8433-N8433</x:f>
      </x:c>
    </x:row>
    <x:row r="8434" spans="1:25">
      <x:c r="A8434" s="0" t="s">
        <x:v>108</x:v>
      </x:c>
      <x:c r="B8434" s="0" t="n">
        <x:v>4109</x:v>
      </x:c>
      <x:c r="C8434" s="0" t="s">
        <x:v>21</x:v>
      </x:c>
      <x:c r="D8434" s="0" t="s">
        <x:v>36</x:v>
      </x:c>
      <x:c r="E8434" s="0" t="s">
        <x:v>38</x:v>
      </x:c>
      <x:c r="F8434" s="0" t="s">
        <x:v>26</x:v>
      </x:c>
      <x:c r="G8434" s="0" t="n">
        <x:v>142</x:v>
      </x:c>
      <x:c r="H8434" s="4" t="n">
        <x:v>73.302</x:v>
      </x:c>
      <x:c r="I8434" s="4" t="n">
        <x:v>142</x:v>
      </x:c>
      <x:c r="J8434" s="4" t="n">
        <x:v>0.42</x:v>
      </x:c>
      <x:c r="K8434" s="4">
        <x:f>I8434*J8434</x:f>
      </x:c>
      <x:c r="L8434" s="4" t="n">
        <x:v>206.781</x:v>
      </x:c>
      <x:c r="M8434" s="5">
        <x:f>J8434/1.952*100</x:f>
      </x:c>
      <x:c r="N8434" s="6">
        <x:f>M8434*L8434/100</x:f>
      </x:c>
      <x:c r="O8434" s="6">
        <x:f>H8434-N8434</x:f>
      </x:c>
    </x:row>
    <x:row r="8435" spans="1:25">
      <x:c r="A8435" s="0" t="s">
        <x:v>54</x:v>
      </x:c>
      <x:c r="B8435" s="0" t="n">
        <x:v>4110</x:v>
      </x:c>
      <x:c r="C8435" s="0" t="s">
        <x:v>21</x:v>
      </x:c>
      <x:c r="D8435" s="0" t="s">
        <x:v>22</x:v>
      </x:c>
      <x:c r="E8435" s="0" t="s">
        <x:v>35</x:v>
      </x:c>
      <x:c r="F8435" s="0" t="s">
        <x:v>20</x:v>
      </x:c>
      <x:c r="G8435" s="0" t="n">
        <x:v>173</x:v>
      </x:c>
      <x:c r="H8435" s="4" t="n">
        <x:v>50.4</x:v>
      </x:c>
      <x:c r="I8435" s="4" t="n">
        <x:v>173</x:v>
      </x:c>
      <x:c r="J8435" s="4" t="n">
        <x:v>0.291</x:v>
      </x:c>
      <x:c r="K8435" s="4">
        <x:f>I8435*J8435</x:f>
      </x:c>
      <x:c r="L8435" s="4" t="n">
        <x:v>248.094</x:v>
      </x:c>
      <x:c r="M8435" s="5">
        <x:f>J8435/2.348*100</x:f>
      </x:c>
      <x:c r="N8435" s="6">
        <x:f>M8435*L8435/100</x:f>
      </x:c>
      <x:c r="O8435" s="6">
        <x:f>H8435-N8435</x:f>
      </x:c>
    </x:row>
    <x:row r="8436" spans="1:25">
      <x:c r="A8436" s="0" t="s">
        <x:v>54</x:v>
      </x:c>
      <x:c r="B8436" s="0" t="n">
        <x:v>4110</x:v>
      </x:c>
      <x:c r="C8436" s="0" t="s">
        <x:v>21</x:v>
      </x:c>
      <x:c r="D8436" s="0" t="s">
        <x:v>22</x:v>
      </x:c>
      <x:c r="E8436" s="0" t="s">
        <x:v>35</x:v>
      </x:c>
      <x:c r="F8436" s="0" t="s">
        <x:v>20</x:v>
      </x:c>
      <x:c r="G8436" s="0" t="n">
        <x:v>173</x:v>
      </x:c>
      <x:c r="H8436" s="4" t="n">
        <x:v>50.4</x:v>
      </x:c>
      <x:c r="I8436" s="4" t="n">
        <x:v>173</x:v>
      </x:c>
      <x:c r="J8436" s="4" t="n">
        <x:v>0.291</x:v>
      </x:c>
      <x:c r="K8436" s="4">
        <x:f>I8436*J8436</x:f>
      </x:c>
      <x:c r="L8436" s="4" t="n">
        <x:v>248.094</x:v>
      </x:c>
      <x:c r="M8436" s="5">
        <x:f>J8436/2.348*100</x:f>
      </x:c>
      <x:c r="N8436" s="6">
        <x:f>M8436*L8436/100</x:f>
      </x:c>
      <x:c r="O8436" s="6">
        <x:f>H8436-N8436</x:f>
      </x:c>
    </x:row>
    <x:row r="8437" spans="1:25">
      <x:c r="A8437" s="0" t="s">
        <x:v>54</x:v>
      </x:c>
      <x:c r="B8437" s="0" t="n">
        <x:v>4110</x:v>
      </x:c>
      <x:c r="C8437" s="0" t="s">
        <x:v>21</x:v>
      </x:c>
      <x:c r="D8437" s="0" t="s">
        <x:v>22</x:v>
      </x:c>
      <x:c r="E8437" s="0" t="s">
        <x:v>35</x:v>
      </x:c>
      <x:c r="F8437" s="0" t="s">
        <x:v>20</x:v>
      </x:c>
      <x:c r="G8437" s="0" t="n">
        <x:v>173</x:v>
      </x:c>
      <x:c r="H8437" s="4" t="n">
        <x:v>50.4</x:v>
      </x:c>
      <x:c r="I8437" s="4" t="n">
        <x:v>173</x:v>
      </x:c>
      <x:c r="J8437" s="4" t="n">
        <x:v>0.291</x:v>
      </x:c>
      <x:c r="K8437" s="4">
        <x:f>I8437*J8437</x:f>
      </x:c>
      <x:c r="L8437" s="4" t="n">
        <x:v>248.094</x:v>
      </x:c>
      <x:c r="M8437" s="5">
        <x:f>J8437/2.348*100</x:f>
      </x:c>
      <x:c r="N8437" s="6">
        <x:f>M8437*L8437/100</x:f>
      </x:c>
      <x:c r="O8437" s="6">
        <x:f>H8437-N8437</x:f>
      </x:c>
    </x:row>
    <x:row r="8438" spans="1:25">
      <x:c r="A8438" s="0" t="s">
        <x:v>54</x:v>
      </x:c>
      <x:c r="B8438" s="0" t="n">
        <x:v>4110</x:v>
      </x:c>
      <x:c r="C8438" s="0" t="s">
        <x:v>21</x:v>
      </x:c>
      <x:c r="D8438" s="0" t="s">
        <x:v>22</x:v>
      </x:c>
      <x:c r="E8438" s="0" t="s">
        <x:v>35</x:v>
      </x:c>
      <x:c r="F8438" s="0" t="s">
        <x:v>20</x:v>
      </x:c>
      <x:c r="G8438" s="0" t="n">
        <x:v>173</x:v>
      </x:c>
      <x:c r="H8438" s="4" t="n">
        <x:v>50.4</x:v>
      </x:c>
      <x:c r="I8438" s="4" t="n">
        <x:v>173</x:v>
      </x:c>
      <x:c r="J8438" s="4" t="n">
        <x:v>0.291</x:v>
      </x:c>
      <x:c r="K8438" s="4">
        <x:f>I8438*J8438</x:f>
      </x:c>
      <x:c r="L8438" s="4" t="n">
        <x:v>248.094</x:v>
      </x:c>
      <x:c r="M8438" s="5">
        <x:f>J8438/2.348*100</x:f>
      </x:c>
      <x:c r="N8438" s="6">
        <x:f>M8438*L8438/100</x:f>
      </x:c>
      <x:c r="O8438" s="6">
        <x:f>H8438-N8438</x:f>
      </x:c>
    </x:row>
    <x:row r="8439" spans="1:25">
      <x:c r="A8439" s="0" t="s">
        <x:v>54</x:v>
      </x:c>
      <x:c r="B8439" s="0" t="n">
        <x:v>4110</x:v>
      </x:c>
      <x:c r="C8439" s="0" t="s">
        <x:v>21</x:v>
      </x:c>
      <x:c r="D8439" s="0" t="s">
        <x:v>33</x:v>
      </x:c>
      <x:c r="E8439" s="0" t="s">
        <x:v>34</x:v>
      </x:c>
      <x:c r="F8439" s="0" t="s">
        <x:v>20</x:v>
      </x:c>
      <x:c r="G8439" s="0" t="n">
        <x:v>173</x:v>
      </x:c>
      <x:c r="H8439" s="4" t="n">
        <x:v>46.018</x:v>
      </x:c>
      <x:c r="I8439" s="4" t="n">
        <x:v>173</x:v>
      </x:c>
      <x:c r="J8439" s="4" t="n">
        <x:v>0.266</x:v>
      </x:c>
      <x:c r="K8439" s="4">
        <x:f>I8439*J8439</x:f>
      </x:c>
      <x:c r="L8439" s="4" t="n">
        <x:v>248.094</x:v>
      </x:c>
      <x:c r="M8439" s="5">
        <x:f>J8439/2.348*100</x:f>
      </x:c>
      <x:c r="N8439" s="6">
        <x:f>M8439*L8439/100</x:f>
      </x:c>
      <x:c r="O8439" s="6">
        <x:f>H8439-N8439</x:f>
      </x:c>
    </x:row>
    <x:row r="8440" spans="1:25">
      <x:c r="A8440" s="0" t="s">
        <x:v>54</x:v>
      </x:c>
      <x:c r="B8440" s="0" t="n">
        <x:v>4110</x:v>
      </x:c>
      <x:c r="C8440" s="0" t="s">
        <x:v>21</x:v>
      </x:c>
      <x:c r="D8440" s="0" t="s">
        <x:v>33</x:v>
      </x:c>
      <x:c r="E8440" s="0" t="s">
        <x:v>34</x:v>
      </x:c>
      <x:c r="F8440" s="0" t="s">
        <x:v>26</x:v>
      </x:c>
      <x:c r="G8440" s="0" t="n">
        <x:v>173</x:v>
      </x:c>
      <x:c r="H8440" s="4" t="n">
        <x:v>13.495</x:v>
      </x:c>
      <x:c r="I8440" s="4" t="n">
        <x:v>173</x:v>
      </x:c>
      <x:c r="J8440" s="4" t="n">
        <x:v>0.078</x:v>
      </x:c>
      <x:c r="K8440" s="4">
        <x:f>I8440*J8440</x:f>
      </x:c>
      <x:c r="L8440" s="4" t="n">
        <x:v>248.094</x:v>
      </x:c>
      <x:c r="M8440" s="5">
        <x:f>J8440/2.348*100</x:f>
      </x:c>
      <x:c r="N8440" s="6">
        <x:f>M8440*L8440/100</x:f>
      </x:c>
      <x:c r="O8440" s="6">
        <x:f>H8440-N8440</x:f>
      </x:c>
    </x:row>
    <x:row r="8441" spans="1:25">
      <x:c r="A8441" s="0" t="s">
        <x:v>54</x:v>
      </x:c>
      <x:c r="B8441" s="0" t="n">
        <x:v>4110</x:v>
      </x:c>
      <x:c r="C8441" s="0" t="s">
        <x:v>21</x:v>
      </x:c>
      <x:c r="D8441" s="0" t="s">
        <x:v>36</x:v>
      </x:c>
      <x:c r="E8441" s="0" t="s">
        <x:v>37</x:v>
      </x:c>
      <x:c r="F8441" s="0" t="s">
        <x:v>26</x:v>
      </x:c>
      <x:c r="G8441" s="0" t="n">
        <x:v>173</x:v>
      </x:c>
      <x:c r="H8441" s="4" t="n">
        <x:v>72.662</x:v>
      </x:c>
      <x:c r="I8441" s="4" t="n">
        <x:v>173</x:v>
      </x:c>
      <x:c r="J8441" s="4" t="n">
        <x:v>0.42</x:v>
      </x:c>
      <x:c r="K8441" s="4">
        <x:f>I8441*J8441</x:f>
      </x:c>
      <x:c r="L8441" s="4" t="n">
        <x:v>248.094</x:v>
      </x:c>
      <x:c r="M8441" s="5">
        <x:f>J8441/2.348*100</x:f>
      </x:c>
      <x:c r="N8441" s="6">
        <x:f>M8441*L8441/100</x:f>
      </x:c>
      <x:c r="O8441" s="6">
        <x:f>H8441-N8441</x:f>
      </x:c>
    </x:row>
    <x:row r="8442" spans="1:25">
      <x:c r="A8442" s="0" t="s">
        <x:v>54</x:v>
      </x:c>
      <x:c r="B8442" s="0" t="n">
        <x:v>4110</x:v>
      </x:c>
      <x:c r="C8442" s="0" t="s">
        <x:v>21</x:v>
      </x:c>
      <x:c r="D8442" s="0" t="s">
        <x:v>36</x:v>
      </x:c>
      <x:c r="E8442" s="0" t="s">
        <x:v>38</x:v>
      </x:c>
      <x:c r="F8442" s="0" t="s">
        <x:v>26</x:v>
      </x:c>
      <x:c r="G8442" s="0" t="n">
        <x:v>173</x:v>
      </x:c>
      <x:c r="H8442" s="4" t="n">
        <x:v>72.662</x:v>
      </x:c>
      <x:c r="I8442" s="4" t="n">
        <x:v>173</x:v>
      </x:c>
      <x:c r="J8442" s="4" t="n">
        <x:v>0.42</x:v>
      </x:c>
      <x:c r="K8442" s="4">
        <x:f>I8442*J8442</x:f>
      </x:c>
      <x:c r="L8442" s="4" t="n">
        <x:v>248.094</x:v>
      </x:c>
      <x:c r="M8442" s="5">
        <x:f>J8442/2.348*100</x:f>
      </x:c>
      <x:c r="N8442" s="6">
        <x:f>M8442*L8442/100</x:f>
      </x:c>
      <x:c r="O8442" s="6">
        <x:f>H8442-N8442</x:f>
      </x:c>
    </x:row>
    <x:row r="8443" spans="1:25">
      <x:c r="A8443" s="0" t="s">
        <x:v>32</x:v>
      </x:c>
      <x:c r="B8443" s="0" t="n">
        <x:v>4111</x:v>
      </x:c>
      <x:c r="C8443" s="0" t="s">
        <x:v>21</x:v>
      </x:c>
      <x:c r="D8443" s="0" t="s">
        <x:v>33</x:v>
      </x:c>
      <x:c r="E8443" s="0" t="s">
        <x:v>34</x:v>
      </x:c>
      <x:c r="F8443" s="0" t="s">
        <x:v>20</x:v>
      </x:c>
      <x:c r="G8443" s="0" t="n">
        <x:v>173</x:v>
      </x:c>
      <x:c r="H8443" s="4" t="n">
        <x:v>46.018</x:v>
      </x:c>
      <x:c r="I8443" s="4" t="n">
        <x:v>173</x:v>
      </x:c>
      <x:c r="J8443" s="4" t="n">
        <x:v>0.266</x:v>
      </x:c>
      <x:c r="K8443" s="4">
        <x:f>I8443*J8443</x:f>
      </x:c>
      <x:c r="L8443" s="4" t="n">
        <x:v>236.115</x:v>
      </x:c>
      <x:c r="M8443" s="5">
        <x:f>J8443/1.766*100</x:f>
      </x:c>
      <x:c r="N8443" s="6">
        <x:f>M8443*L8443/100</x:f>
      </x:c>
      <x:c r="O8443" s="6">
        <x:f>H8443-N8443</x:f>
      </x:c>
    </x:row>
    <x:row r="8444" spans="1:25">
      <x:c r="A8444" s="0" t="s">
        <x:v>32</x:v>
      </x:c>
      <x:c r="B8444" s="0" t="n">
        <x:v>4111</x:v>
      </x:c>
      <x:c r="C8444" s="0" t="s">
        <x:v>21</x:v>
      </x:c>
      <x:c r="D8444" s="0" t="s">
        <x:v>22</x:v>
      </x:c>
      <x:c r="E8444" s="0" t="s">
        <x:v>35</x:v>
      </x:c>
      <x:c r="F8444" s="0" t="s">
        <x:v>20</x:v>
      </x:c>
      <x:c r="G8444" s="0" t="n">
        <x:v>173</x:v>
      </x:c>
      <x:c r="H8444" s="4" t="n">
        <x:v>50.4</x:v>
      </x:c>
      <x:c r="I8444" s="4" t="n">
        <x:v>173</x:v>
      </x:c>
      <x:c r="J8444" s="4" t="n">
        <x:v>0.291</x:v>
      </x:c>
      <x:c r="K8444" s="4">
        <x:f>I8444*J8444</x:f>
      </x:c>
      <x:c r="L8444" s="4" t="n">
        <x:v>236.115</x:v>
      </x:c>
      <x:c r="M8444" s="5">
        <x:f>J8444/1.766*100</x:f>
      </x:c>
      <x:c r="N8444" s="6">
        <x:f>M8444*L8444/100</x:f>
      </x:c>
      <x:c r="O8444" s="6">
        <x:f>H8444-N8444</x:f>
      </x:c>
    </x:row>
    <x:row r="8445" spans="1:25">
      <x:c r="A8445" s="0" t="s">
        <x:v>32</x:v>
      </x:c>
      <x:c r="B8445" s="0" t="n">
        <x:v>4111</x:v>
      </x:c>
      <x:c r="C8445" s="0" t="s">
        <x:v>21</x:v>
      </x:c>
      <x:c r="D8445" s="0" t="s">
        <x:v>22</x:v>
      </x:c>
      <x:c r="E8445" s="0" t="s">
        <x:v>35</x:v>
      </x:c>
      <x:c r="F8445" s="0" t="s">
        <x:v>20</x:v>
      </x:c>
      <x:c r="G8445" s="0" t="n">
        <x:v>173</x:v>
      </x:c>
      <x:c r="H8445" s="4" t="n">
        <x:v>50.4</x:v>
      </x:c>
      <x:c r="I8445" s="4" t="n">
        <x:v>173</x:v>
      </x:c>
      <x:c r="J8445" s="4" t="n">
        <x:v>0.291</x:v>
      </x:c>
      <x:c r="K8445" s="4">
        <x:f>I8445*J8445</x:f>
      </x:c>
      <x:c r="L8445" s="4" t="n">
        <x:v>236.115</x:v>
      </x:c>
      <x:c r="M8445" s="5">
        <x:f>J8445/1.766*100</x:f>
      </x:c>
      <x:c r="N8445" s="6">
        <x:f>M8445*L8445/100</x:f>
      </x:c>
      <x:c r="O8445" s="6">
        <x:f>H8445-N8445</x:f>
      </x:c>
    </x:row>
    <x:row r="8446" spans="1:25">
      <x:c r="A8446" s="0" t="s">
        <x:v>32</x:v>
      </x:c>
      <x:c r="B8446" s="0" t="n">
        <x:v>4111</x:v>
      </x:c>
      <x:c r="C8446" s="0" t="s">
        <x:v>21</x:v>
      </x:c>
      <x:c r="D8446" s="0" t="s">
        <x:v>33</x:v>
      </x:c>
      <x:c r="E8446" s="0" t="s">
        <x:v>34</x:v>
      </x:c>
      <x:c r="F8446" s="0" t="s">
        <x:v>26</x:v>
      </x:c>
      <x:c r="G8446" s="0" t="n">
        <x:v>173</x:v>
      </x:c>
      <x:c r="H8446" s="4" t="n">
        <x:v>13.496</x:v>
      </x:c>
      <x:c r="I8446" s="4" t="n">
        <x:v>173</x:v>
      </x:c>
      <x:c r="J8446" s="4" t="n">
        <x:v>0.078</x:v>
      </x:c>
      <x:c r="K8446" s="4">
        <x:f>I8446*J8446</x:f>
      </x:c>
      <x:c r="L8446" s="4" t="n">
        <x:v>236.115</x:v>
      </x:c>
      <x:c r="M8446" s="5">
        <x:f>J8446/1.766*100</x:f>
      </x:c>
      <x:c r="N8446" s="6">
        <x:f>M8446*L8446/100</x:f>
      </x:c>
      <x:c r="O8446" s="6">
        <x:f>H8446-N8446</x:f>
      </x:c>
    </x:row>
    <x:row r="8447" spans="1:25">
      <x:c r="A8447" s="0" t="s">
        <x:v>32</x:v>
      </x:c>
      <x:c r="B8447" s="0" t="n">
        <x:v>4111</x:v>
      </x:c>
      <x:c r="C8447" s="0" t="s">
        <x:v>21</x:v>
      </x:c>
      <x:c r="D8447" s="0" t="s">
        <x:v>36</x:v>
      </x:c>
      <x:c r="E8447" s="0" t="s">
        <x:v>37</x:v>
      </x:c>
      <x:c r="F8447" s="0" t="s">
        <x:v>26</x:v>
      </x:c>
      <x:c r="G8447" s="0" t="n">
        <x:v>173</x:v>
      </x:c>
      <x:c r="H8447" s="4" t="n">
        <x:v>72.662</x:v>
      </x:c>
      <x:c r="I8447" s="4" t="n">
        <x:v>173</x:v>
      </x:c>
      <x:c r="J8447" s="4" t="n">
        <x:v>0.42</x:v>
      </x:c>
      <x:c r="K8447" s="4">
        <x:f>I8447*J8447</x:f>
      </x:c>
      <x:c r="L8447" s="4" t="n">
        <x:v>236.115</x:v>
      </x:c>
      <x:c r="M8447" s="5">
        <x:f>J8447/1.766*100</x:f>
      </x:c>
      <x:c r="N8447" s="6">
        <x:f>M8447*L8447/100</x:f>
      </x:c>
      <x:c r="O8447" s="6">
        <x:f>H8447-N8447</x:f>
      </x:c>
    </x:row>
    <x:row r="8448" spans="1:25">
      <x:c r="A8448" s="0" t="s">
        <x:v>32</x:v>
      </x:c>
      <x:c r="B8448" s="0" t="n">
        <x:v>4111</x:v>
      </x:c>
      <x:c r="C8448" s="0" t="s">
        <x:v>21</x:v>
      </x:c>
      <x:c r="D8448" s="0" t="s">
        <x:v>36</x:v>
      </x:c>
      <x:c r="E8448" s="0" t="s">
        <x:v>38</x:v>
      </x:c>
      <x:c r="F8448" s="0" t="s">
        <x:v>26</x:v>
      </x:c>
      <x:c r="G8448" s="0" t="n">
        <x:v>173</x:v>
      </x:c>
      <x:c r="H8448" s="4" t="n">
        <x:v>75.662</x:v>
      </x:c>
      <x:c r="I8448" s="4" t="n">
        <x:v>173</x:v>
      </x:c>
      <x:c r="J8448" s="4" t="n">
        <x:v>0.42</x:v>
      </x:c>
      <x:c r="K8448" s="4">
        <x:f>I8448*J8448</x:f>
      </x:c>
      <x:c r="L8448" s="4" t="n">
        <x:v>236.115</x:v>
      </x:c>
      <x:c r="M8448" s="5">
        <x:f>J8448/1.766*100</x:f>
      </x:c>
      <x:c r="N8448" s="6">
        <x:f>M8448*L8448/100</x:f>
      </x:c>
      <x:c r="O8448" s="6">
        <x:f>H8448-N8448</x:f>
      </x:c>
    </x:row>
    <x:row r="8449" spans="1:25">
      <x:c r="A8449" s="0" t="s">
        <x:v>149</x:v>
      </x:c>
      <x:c r="B8449" s="0" t="n">
        <x:v>4113</x:v>
      </x:c>
      <x:c r="C8449" s="0" t="s">
        <x:v>21</x:v>
      </x:c>
      <x:c r="D8449" s="0" t="s">
        <x:v>42</x:v>
      </x:c>
      <x:c r="E8449" s="0" t="s">
        <x:v>43</x:v>
      </x:c>
      <x:c r="F8449" s="0" t="s">
        <x:v>20</x:v>
      </x:c>
      <x:c r="G8449" s="0" t="n">
        <x:v>14</x:v>
      </x:c>
      <x:c r="H8449" s="4" t="n">
        <x:v>30</x:v>
      </x:c>
      <x:c r="I8449" s="4" t="n">
        <x:v>14</x:v>
      </x:c>
      <x:c r="J8449" s="4" t="n">
        <x:v>2.143</x:v>
      </x:c>
      <x:c r="K8449" s="4">
        <x:f>I8449*J8449</x:f>
      </x:c>
      <x:c r="L8449" s="4" t="n">
        <x:v>49.6</x:v>
      </x:c>
      <x:c r="M8449" s="5">
        <x:f>J8449/16.088*100</x:f>
      </x:c>
      <x:c r="N8449" s="6">
        <x:f>M8449*L8449/100</x:f>
      </x:c>
      <x:c r="O8449" s="6">
        <x:f>H8449-N8449</x:f>
      </x:c>
    </x:row>
    <x:row r="8450" spans="1:25">
      <x:c r="A8450" s="0" t="s">
        <x:v>149</x:v>
      </x:c>
      <x:c r="B8450" s="0" t="n">
        <x:v>4113</x:v>
      </x:c>
      <x:c r="C8450" s="0" t="s">
        <x:v>21</x:v>
      </x:c>
      <x:c r="D8450" s="0" t="s">
        <x:v>42</x:v>
      </x:c>
      <x:c r="E8450" s="0" t="s">
        <x:v>43</x:v>
      </x:c>
      <x:c r="F8450" s="0" t="s">
        <x:v>20</x:v>
      </x:c>
      <x:c r="G8450" s="0" t="n">
        <x:v>14</x:v>
      </x:c>
      <x:c r="H8450" s="4" t="n">
        <x:v>30</x:v>
      </x:c>
      <x:c r="I8450" s="4" t="n">
        <x:v>14</x:v>
      </x:c>
      <x:c r="J8450" s="4" t="n">
        <x:v>2.143</x:v>
      </x:c>
      <x:c r="K8450" s="4">
        <x:f>I8450*J8450</x:f>
      </x:c>
      <x:c r="L8450" s="4" t="n">
        <x:v>49.6</x:v>
      </x:c>
      <x:c r="M8450" s="5">
        <x:f>J8450/16.088*100</x:f>
      </x:c>
      <x:c r="N8450" s="6">
        <x:f>M8450*L8450/100</x:f>
      </x:c>
      <x:c r="O8450" s="6">
        <x:f>H8450-N8450</x:f>
      </x:c>
    </x:row>
    <x:row r="8451" spans="1:25">
      <x:c r="A8451" s="0" t="s">
        <x:v>149</x:v>
      </x:c>
      <x:c r="B8451" s="0" t="n">
        <x:v>4113</x:v>
      </x:c>
      <x:c r="C8451" s="0" t="s">
        <x:v>21</x:v>
      </x:c>
      <x:c r="D8451" s="0" t="s">
        <x:v>42</x:v>
      </x:c>
      <x:c r="E8451" s="0" t="s">
        <x:v>43</x:v>
      </x:c>
      <x:c r="F8451" s="0" t="s">
        <x:v>20</x:v>
      </x:c>
      <x:c r="G8451" s="0" t="n">
        <x:v>14</x:v>
      </x:c>
      <x:c r="H8451" s="4" t="n">
        <x:v>30</x:v>
      </x:c>
      <x:c r="I8451" s="4" t="n">
        <x:v>14</x:v>
      </x:c>
      <x:c r="J8451" s="4" t="n">
        <x:v>2.143</x:v>
      </x:c>
      <x:c r="K8451" s="4">
        <x:f>I8451*J8451</x:f>
      </x:c>
      <x:c r="L8451" s="4" t="n">
        <x:v>49.6</x:v>
      </x:c>
      <x:c r="M8451" s="5">
        <x:f>J8451/16.088*100</x:f>
      </x:c>
      <x:c r="N8451" s="6">
        <x:f>M8451*L8451/100</x:f>
      </x:c>
      <x:c r="O8451" s="6">
        <x:f>H8451-N8451</x:f>
      </x:c>
    </x:row>
    <x:row r="8452" spans="1:25">
      <x:c r="A8452" s="0" t="s">
        <x:v>149</x:v>
      </x:c>
      <x:c r="B8452" s="0" t="n">
        <x:v>4113</x:v>
      </x:c>
      <x:c r="C8452" s="0" t="s">
        <x:v>21</x:v>
      </x:c>
      <x:c r="D8452" s="0" t="s">
        <x:v>42</x:v>
      </x:c>
      <x:c r="E8452" s="0" t="s">
        <x:v>44</x:v>
      </x:c>
      <x:c r="F8452" s="0" t="s">
        <x:v>20</x:v>
      </x:c>
      <x:c r="G8452" s="0" t="n">
        <x:v>14</x:v>
      </x:c>
      <x:c r="H8452" s="4" t="n">
        <x:v>30</x:v>
      </x:c>
      <x:c r="I8452" s="4" t="n">
        <x:v>14</x:v>
      </x:c>
      <x:c r="J8452" s="4" t="n">
        <x:v>2.143</x:v>
      </x:c>
      <x:c r="K8452" s="4">
        <x:f>I8452*J8452</x:f>
      </x:c>
      <x:c r="L8452" s="4" t="n">
        <x:v>49.6</x:v>
      </x:c>
      <x:c r="M8452" s="5">
        <x:f>J8452/16.088*100</x:f>
      </x:c>
      <x:c r="N8452" s="6">
        <x:f>M8452*L8452/100</x:f>
      </x:c>
      <x:c r="O8452" s="6">
        <x:f>H8452-N8452</x:f>
      </x:c>
    </x:row>
    <x:row r="8453" spans="1:25">
      <x:c r="A8453" s="0" t="s">
        <x:v>149</x:v>
      </x:c>
      <x:c r="B8453" s="0" t="n">
        <x:v>4113</x:v>
      </x:c>
      <x:c r="C8453" s="0" t="s">
        <x:v>21</x:v>
      </x:c>
      <x:c r="D8453" s="0" t="s">
        <x:v>42</x:v>
      </x:c>
      <x:c r="E8453" s="0" t="s">
        <x:v>44</x:v>
      </x:c>
      <x:c r="F8453" s="0" t="s">
        <x:v>20</x:v>
      </x:c>
      <x:c r="G8453" s="0" t="n">
        <x:v>14</x:v>
      </x:c>
      <x:c r="H8453" s="4" t="n">
        <x:v>30</x:v>
      </x:c>
      <x:c r="I8453" s="4" t="n">
        <x:v>14</x:v>
      </x:c>
      <x:c r="J8453" s="4" t="n">
        <x:v>2.143</x:v>
      </x:c>
      <x:c r="K8453" s="4">
        <x:f>I8453*J8453</x:f>
      </x:c>
      <x:c r="L8453" s="4" t="n">
        <x:v>49.6</x:v>
      </x:c>
      <x:c r="M8453" s="5">
        <x:f>J8453/16.088*100</x:f>
      </x:c>
      <x:c r="N8453" s="6">
        <x:f>M8453*L8453/100</x:f>
      </x:c>
      <x:c r="O8453" s="6">
        <x:f>H8453-N8453</x:f>
      </x:c>
    </x:row>
    <x:row r="8454" spans="1:25">
      <x:c r="A8454" s="0" t="s">
        <x:v>149</x:v>
      </x:c>
      <x:c r="B8454" s="0" t="n">
        <x:v>4113</x:v>
      </x:c>
      <x:c r="C8454" s="0" t="s">
        <x:v>21</x:v>
      </x:c>
      <x:c r="D8454" s="0" t="s">
        <x:v>42</x:v>
      </x:c>
      <x:c r="E8454" s="0" t="s">
        <x:v>44</x:v>
      </x:c>
      <x:c r="F8454" s="0" t="s">
        <x:v>20</x:v>
      </x:c>
      <x:c r="G8454" s="0" t="n">
        <x:v>14</x:v>
      </x:c>
      <x:c r="H8454" s="4" t="n">
        <x:v>30</x:v>
      </x:c>
      <x:c r="I8454" s="4" t="n">
        <x:v>14</x:v>
      </x:c>
      <x:c r="J8454" s="4" t="n">
        <x:v>2.143</x:v>
      </x:c>
      <x:c r="K8454" s="4">
        <x:f>I8454*J8454</x:f>
      </x:c>
      <x:c r="L8454" s="4" t="n">
        <x:v>49.6</x:v>
      </x:c>
      <x:c r="M8454" s="5">
        <x:f>J8454/16.088*100</x:f>
      </x:c>
      <x:c r="N8454" s="6">
        <x:f>M8454*L8454/100</x:f>
      </x:c>
      <x:c r="O8454" s="6">
        <x:f>H8454-N8454</x:f>
      </x:c>
    </x:row>
    <x:row r="8455" spans="1:25">
      <x:c r="A8455" s="0" t="s">
        <x:v>149</x:v>
      </x:c>
      <x:c r="B8455" s="0" t="n">
        <x:v>4113</x:v>
      </x:c>
      <x:c r="C8455" s="0" t="s">
        <x:v>21</x:v>
      </x:c>
      <x:c r="D8455" s="0" t="s">
        <x:v>33</x:v>
      </x:c>
      <x:c r="E8455" s="0" t="s">
        <x:v>45</x:v>
      </x:c>
      <x:c r="F8455" s="0" t="s">
        <x:v>26</x:v>
      </x:c>
      <x:c r="G8455" s="0" t="n">
        <x:v>14</x:v>
      </x:c>
      <x:c r="H8455" s="4" t="n">
        <x:v>41.302</x:v>
      </x:c>
      <x:c r="I8455" s="4" t="n">
        <x:v>14</x:v>
      </x:c>
      <x:c r="J8455" s="4" t="n">
        <x:v>1.48</x:v>
      </x:c>
      <x:c r="K8455" s="4">
        <x:f>I8455*J8455</x:f>
      </x:c>
      <x:c r="L8455" s="4" t="n">
        <x:v>49.6</x:v>
      </x:c>
      <x:c r="M8455" s="5">
        <x:f>J8455/16.088*100</x:f>
      </x:c>
      <x:c r="N8455" s="6">
        <x:f>M8455*L8455/100</x:f>
      </x:c>
      <x:c r="O8455" s="6">
        <x:f>H8455-N8455</x:f>
      </x:c>
    </x:row>
    <x:row r="8456" spans="1:25">
      <x:c r="A8456" s="0" t="s">
        <x:v>149</x:v>
      </x:c>
      <x:c r="B8456" s="0" t="n">
        <x:v>4113</x:v>
      </x:c>
      <x:c r="C8456" s="0" t="s">
        <x:v>21</x:v>
      </x:c>
      <x:c r="D8456" s="0" t="s">
        <x:v>150</x:v>
      </x:c>
      <x:c r="E8456" s="0" t="s">
        <x:v>46</x:v>
      </x:c>
      <x:c r="F8456" s="0" t="s">
        <x:v>26</x:v>
      </x:c>
      <x:c r="G8456" s="0" t="n">
        <x:v>14</x:v>
      </x:c>
      <x:c r="H8456" s="4" t="n">
        <x:v>32.003</x:v>
      </x:c>
      <x:c r="I8456" s="4" t="n">
        <x:v>14</x:v>
      </x:c>
      <x:c r="J8456" s="4" t="n">
        <x:v>1.75</x:v>
      </x:c>
      <x:c r="K8456" s="4">
        <x:f>I8456*J8456</x:f>
      </x:c>
      <x:c r="L8456" s="4" t="n">
        <x:v>49.6</x:v>
      </x:c>
      <x:c r="M8456" s="5">
        <x:f>J8456/16.088*100</x:f>
      </x:c>
      <x:c r="N8456" s="6">
        <x:f>M8456*L8456/100</x:f>
      </x:c>
      <x:c r="O8456" s="6">
        <x:f>H8456-N8456</x:f>
      </x:c>
    </x:row>
    <x:row r="8457" spans="1:25">
      <x:c r="A8457" s="0" t="s">
        <x:v>87</x:v>
      </x:c>
      <x:c r="B8457" s="0" t="n">
        <x:v>4114</x:v>
      </x:c>
      <x:c r="C8457" s="0" t="s">
        <x:v>21</x:v>
      </x:c>
      <x:c r="D8457" s="0" t="s">
        <x:v>33</x:v>
      </x:c>
      <x:c r="E8457" s="0" t="s">
        <x:v>34</x:v>
      </x:c>
      <x:c r="F8457" s="0" t="s">
        <x:v>20</x:v>
      </x:c>
      <x:c r="G8457" s="0" t="n">
        <x:v>173</x:v>
      </x:c>
      <x:c r="H8457" s="4" t="n">
        <x:v>46.018</x:v>
      </x:c>
      <x:c r="I8457" s="4" t="n">
        <x:v>173</x:v>
      </x:c>
      <x:c r="J8457" s="4" t="n">
        <x:v>0.266</x:v>
      </x:c>
      <x:c r="K8457" s="4">
        <x:f>I8457*J8457</x:f>
      </x:c>
      <x:c r="L8457" s="4" t="n">
        <x:v>247.691</x:v>
      </x:c>
      <x:c r="M8457" s="5">
        <x:f>J8457/2.589*100</x:f>
      </x:c>
      <x:c r="N8457" s="6">
        <x:f>M8457*L8457/100</x:f>
      </x:c>
      <x:c r="O8457" s="6">
        <x:f>H8457-N8457</x:f>
      </x:c>
    </x:row>
    <x:row r="8458" spans="1:25">
      <x:c r="A8458" s="0" t="s">
        <x:v>87</x:v>
      </x:c>
      <x:c r="B8458" s="0" t="n">
        <x:v>4114</x:v>
      </x:c>
      <x:c r="C8458" s="0" t="s">
        <x:v>21</x:v>
      </x:c>
      <x:c r="D8458" s="0" t="s">
        <x:v>33</x:v>
      </x:c>
      <x:c r="E8458" s="0" t="s">
        <x:v>34</x:v>
      </x:c>
      <x:c r="F8458" s="0" t="s">
        <x:v>20</x:v>
      </x:c>
      <x:c r="G8458" s="0" t="n">
        <x:v>173</x:v>
      </x:c>
      <x:c r="H8458" s="4" t="n">
        <x:v>46.018</x:v>
      </x:c>
      <x:c r="I8458" s="4" t="n">
        <x:v>173</x:v>
      </x:c>
      <x:c r="J8458" s="4" t="n">
        <x:v>0.266</x:v>
      </x:c>
      <x:c r="K8458" s="4">
        <x:f>I8458*J8458</x:f>
      </x:c>
      <x:c r="L8458" s="4" t="n">
        <x:v>247.691</x:v>
      </x:c>
      <x:c r="M8458" s="5">
        <x:f>J8458/2.589*100</x:f>
      </x:c>
      <x:c r="N8458" s="6">
        <x:f>M8458*L8458/100</x:f>
      </x:c>
      <x:c r="O8458" s="6">
        <x:f>H8458-N8458</x:f>
      </x:c>
    </x:row>
    <x:row r="8459" spans="1:25">
      <x:c r="A8459" s="0" t="s">
        <x:v>87</x:v>
      </x:c>
      <x:c r="B8459" s="0" t="n">
        <x:v>4114</x:v>
      </x:c>
      <x:c r="C8459" s="0" t="s">
        <x:v>21</x:v>
      </x:c>
      <x:c r="D8459" s="0" t="s">
        <x:v>22</x:v>
      </x:c>
      <x:c r="E8459" s="0" t="s">
        <x:v>35</x:v>
      </x:c>
      <x:c r="F8459" s="0" t="s">
        <x:v>20</x:v>
      </x:c>
      <x:c r="G8459" s="0" t="n">
        <x:v>173</x:v>
      </x:c>
      <x:c r="H8459" s="4" t="n">
        <x:v>50.4</x:v>
      </x:c>
      <x:c r="I8459" s="4" t="n">
        <x:v>173</x:v>
      </x:c>
      <x:c r="J8459" s="4" t="n">
        <x:v>0.291</x:v>
      </x:c>
      <x:c r="K8459" s="4">
        <x:f>I8459*J8459</x:f>
      </x:c>
      <x:c r="L8459" s="4" t="n">
        <x:v>247.691</x:v>
      </x:c>
      <x:c r="M8459" s="5">
        <x:f>J8459/2.589*100</x:f>
      </x:c>
      <x:c r="N8459" s="6">
        <x:f>M8459*L8459/100</x:f>
      </x:c>
      <x:c r="O8459" s="6">
        <x:f>H8459-N8459</x:f>
      </x:c>
    </x:row>
    <x:row r="8460" spans="1:25">
      <x:c r="A8460" s="0" t="s">
        <x:v>87</x:v>
      </x:c>
      <x:c r="B8460" s="0" t="n">
        <x:v>4114</x:v>
      </x:c>
      <x:c r="C8460" s="0" t="s">
        <x:v>21</x:v>
      </x:c>
      <x:c r="D8460" s="0" t="s">
        <x:v>22</x:v>
      </x:c>
      <x:c r="E8460" s="0" t="s">
        <x:v>35</x:v>
      </x:c>
      <x:c r="F8460" s="0" t="s">
        <x:v>20</x:v>
      </x:c>
      <x:c r="G8460" s="0" t="n">
        <x:v>173</x:v>
      </x:c>
      <x:c r="H8460" s="4" t="n">
        <x:v>50.4</x:v>
      </x:c>
      <x:c r="I8460" s="4" t="n">
        <x:v>173</x:v>
      </x:c>
      <x:c r="J8460" s="4" t="n">
        <x:v>0.291</x:v>
      </x:c>
      <x:c r="K8460" s="4">
        <x:f>I8460*J8460</x:f>
      </x:c>
      <x:c r="L8460" s="4" t="n">
        <x:v>247.691</x:v>
      </x:c>
      <x:c r="M8460" s="5">
        <x:f>J8460/2.589*100</x:f>
      </x:c>
      <x:c r="N8460" s="6">
        <x:f>M8460*L8460/100</x:f>
      </x:c>
      <x:c r="O8460" s="6">
        <x:f>H8460-N8460</x:f>
      </x:c>
    </x:row>
    <x:row r="8461" spans="1:25">
      <x:c r="A8461" s="0" t="s">
        <x:v>87</x:v>
      </x:c>
      <x:c r="B8461" s="0" t="n">
        <x:v>4114</x:v>
      </x:c>
      <x:c r="C8461" s="0" t="s">
        <x:v>21</x:v>
      </x:c>
      <x:c r="D8461" s="0" t="s">
        <x:v>22</x:v>
      </x:c>
      <x:c r="E8461" s="0" t="s">
        <x:v>35</x:v>
      </x:c>
      <x:c r="F8461" s="0" t="s">
        <x:v>20</x:v>
      </x:c>
      <x:c r="G8461" s="0" t="n">
        <x:v>173</x:v>
      </x:c>
      <x:c r="H8461" s="4" t="n">
        <x:v>50.4</x:v>
      </x:c>
      <x:c r="I8461" s="4" t="n">
        <x:v>173</x:v>
      </x:c>
      <x:c r="J8461" s="4" t="n">
        <x:v>0.291</x:v>
      </x:c>
      <x:c r="K8461" s="4">
        <x:f>I8461*J8461</x:f>
      </x:c>
      <x:c r="L8461" s="4" t="n">
        <x:v>247.691</x:v>
      </x:c>
      <x:c r="M8461" s="5">
        <x:f>J8461/2.589*100</x:f>
      </x:c>
      <x:c r="N8461" s="6">
        <x:f>M8461*L8461/100</x:f>
      </x:c>
      <x:c r="O8461" s="6">
        <x:f>H8461-N8461</x:f>
      </x:c>
    </x:row>
    <x:row r="8462" spans="1:25">
      <x:c r="A8462" s="0" t="s">
        <x:v>87</x:v>
      </x:c>
      <x:c r="B8462" s="0" t="n">
        <x:v>4114</x:v>
      </x:c>
      <x:c r="C8462" s="0" t="s">
        <x:v>21</x:v>
      </x:c>
      <x:c r="D8462" s="0" t="s">
        <x:v>33</x:v>
      </x:c>
      <x:c r="E8462" s="0" t="s">
        <x:v>34</x:v>
      </x:c>
      <x:c r="F8462" s="0" t="s">
        <x:v>20</x:v>
      </x:c>
      <x:c r="G8462" s="0" t="n">
        <x:v>173</x:v>
      </x:c>
      <x:c r="H8462" s="4" t="n">
        <x:v>46.018</x:v>
      </x:c>
      <x:c r="I8462" s="4" t="n">
        <x:v>173</x:v>
      </x:c>
      <x:c r="J8462" s="4" t="n">
        <x:v>0.266</x:v>
      </x:c>
      <x:c r="K8462" s="4">
        <x:f>I8462*J8462</x:f>
      </x:c>
      <x:c r="L8462" s="4" t="n">
        <x:v>247.691</x:v>
      </x:c>
      <x:c r="M8462" s="5">
        <x:f>J8462/2.589*100</x:f>
      </x:c>
      <x:c r="N8462" s="6">
        <x:f>M8462*L8462/100</x:f>
      </x:c>
      <x:c r="O8462" s="6">
        <x:f>H8462-N8462</x:f>
      </x:c>
    </x:row>
    <x:row r="8463" spans="1:25">
      <x:c r="A8463" s="0" t="s">
        <x:v>87</x:v>
      </x:c>
      <x:c r="B8463" s="0" t="n">
        <x:v>4114</x:v>
      </x:c>
      <x:c r="C8463" s="0" t="s">
        <x:v>21</x:v>
      </x:c>
      <x:c r="D8463" s="0" t="s">
        <x:v>33</x:v>
      </x:c>
      <x:c r="E8463" s="0" t="s">
        <x:v>34</x:v>
      </x:c>
      <x:c r="F8463" s="0" t="s">
        <x:v>26</x:v>
      </x:c>
      <x:c r="G8463" s="0" t="n">
        <x:v>173</x:v>
      </x:c>
      <x:c r="H8463" s="4" t="n">
        <x:v>13.497</x:v>
      </x:c>
      <x:c r="I8463" s="4" t="n">
        <x:v>173</x:v>
      </x:c>
      <x:c r="J8463" s="4" t="n">
        <x:v>0.078</x:v>
      </x:c>
      <x:c r="K8463" s="4">
        <x:f>I8463*J8463</x:f>
      </x:c>
      <x:c r="L8463" s="4" t="n">
        <x:v>247.691</x:v>
      </x:c>
      <x:c r="M8463" s="5">
        <x:f>J8463/2.589*100</x:f>
      </x:c>
      <x:c r="N8463" s="6">
        <x:f>M8463*L8463/100</x:f>
      </x:c>
      <x:c r="O8463" s="6">
        <x:f>H8463-N8463</x:f>
      </x:c>
    </x:row>
    <x:row r="8464" spans="1:25">
      <x:c r="A8464" s="0" t="s">
        <x:v>87</x:v>
      </x:c>
      <x:c r="B8464" s="0" t="n">
        <x:v>4114</x:v>
      </x:c>
      <x:c r="C8464" s="0" t="s">
        <x:v>21</x:v>
      </x:c>
      <x:c r="D8464" s="0" t="s">
        <x:v>36</x:v>
      </x:c>
      <x:c r="E8464" s="0" t="s">
        <x:v>37</x:v>
      </x:c>
      <x:c r="F8464" s="0" t="s">
        <x:v>26</x:v>
      </x:c>
      <x:c r="G8464" s="0" t="n">
        <x:v>173</x:v>
      </x:c>
      <x:c r="H8464" s="4" t="n">
        <x:v>72.66</x:v>
      </x:c>
      <x:c r="I8464" s="4" t="n">
        <x:v>173</x:v>
      </x:c>
      <x:c r="J8464" s="4" t="n">
        <x:v>0.42</x:v>
      </x:c>
      <x:c r="K8464" s="4">
        <x:f>I8464*J8464</x:f>
      </x:c>
      <x:c r="L8464" s="4" t="n">
        <x:v>247.691</x:v>
      </x:c>
      <x:c r="M8464" s="5">
        <x:f>J8464/2.589*100</x:f>
      </x:c>
      <x:c r="N8464" s="6">
        <x:f>M8464*L8464/100</x:f>
      </x:c>
      <x:c r="O8464" s="6">
        <x:f>H8464-N8464</x:f>
      </x:c>
    </x:row>
    <x:row r="8465" spans="1:25">
      <x:c r="A8465" s="0" t="s">
        <x:v>87</x:v>
      </x:c>
      <x:c r="B8465" s="0" t="n">
        <x:v>4114</x:v>
      </x:c>
      <x:c r="C8465" s="0" t="s">
        <x:v>21</x:v>
      </x:c>
      <x:c r="D8465" s="0" t="s">
        <x:v>36</x:v>
      </x:c>
      <x:c r="E8465" s="0" t="s">
        <x:v>38</x:v>
      </x:c>
      <x:c r="F8465" s="0" t="s">
        <x:v>26</x:v>
      </x:c>
      <x:c r="G8465" s="0" t="n">
        <x:v>173</x:v>
      </x:c>
      <x:c r="H8465" s="4" t="n">
        <x:v>72.66</x:v>
      </x:c>
      <x:c r="I8465" s="4" t="n">
        <x:v>173</x:v>
      </x:c>
      <x:c r="J8465" s="4" t="n">
        <x:v>0.42</x:v>
      </x:c>
      <x:c r="K8465" s="4">
        <x:f>I8465*J8465</x:f>
      </x:c>
      <x:c r="L8465" s="4" t="n">
        <x:v>247.691</x:v>
      </x:c>
      <x:c r="M8465" s="5">
        <x:f>J8465/2.589*100</x:f>
      </x:c>
      <x:c r="N8465" s="6">
        <x:f>M8465*L8465/100</x:f>
      </x:c>
      <x:c r="O8465" s="6">
        <x:f>H8465-N8465</x:f>
      </x:c>
    </x:row>
    <x:row r="8466" spans="1:25">
      <x:c r="A8466" s="0" t="s">
        <x:v>97</x:v>
      </x:c>
      <x:c r="B8466" s="0" t="n">
        <x:v>4115</x:v>
      </x:c>
      <x:c r="C8466" s="0" t="s">
        <x:v>21</x:v>
      </x:c>
      <x:c r="D8466" s="0" t="s">
        <x:v>22</x:v>
      </x:c>
      <x:c r="E8466" s="0" t="s">
        <x:v>35</x:v>
      </x:c>
      <x:c r="F8466" s="0" t="s">
        <x:v>20</x:v>
      </x:c>
      <x:c r="G8466" s="0" t="n">
        <x:v>173</x:v>
      </x:c>
      <x:c r="H8466" s="4" t="n">
        <x:v>50.4</x:v>
      </x:c>
      <x:c r="I8466" s="4" t="n">
        <x:v>90</x:v>
      </x:c>
      <x:c r="J8466" s="4" t="n">
        <x:v>0.291</x:v>
      </x:c>
      <x:c r="K8466" s="4">
        <x:f>I8466*J8466</x:f>
      </x:c>
      <x:c r="L8466" s="4" t="n">
        <x:v>108.209</x:v>
      </x:c>
      <x:c r="M8466" s="5">
        <x:f>J8466/1.766*100</x:f>
      </x:c>
      <x:c r="N8466" s="6">
        <x:f>M8466*L8466/100</x:f>
      </x:c>
      <x:c r="O8466" s="6">
        <x:f>H8466-N8466</x:f>
      </x:c>
    </x:row>
    <x:row r="8467" spans="1:25">
      <x:c r="A8467" s="0" t="s">
        <x:v>97</x:v>
      </x:c>
      <x:c r="B8467" s="0" t="n">
        <x:v>4115</x:v>
      </x:c>
      <x:c r="C8467" s="0" t="s">
        <x:v>21</x:v>
      </x:c>
      <x:c r="D8467" s="0" t="s">
        <x:v>22</x:v>
      </x:c>
      <x:c r="E8467" s="0" t="s">
        <x:v>35</x:v>
      </x:c>
      <x:c r="F8467" s="0" t="s">
        <x:v>20</x:v>
      </x:c>
      <x:c r="G8467" s="0" t="n">
        <x:v>173</x:v>
      </x:c>
      <x:c r="H8467" s="4" t="n">
        <x:v>50.4</x:v>
      </x:c>
      <x:c r="I8467" s="4" t="n">
        <x:v>90</x:v>
      </x:c>
      <x:c r="J8467" s="4" t="n">
        <x:v>0.291</x:v>
      </x:c>
      <x:c r="K8467" s="4">
        <x:f>I8467*J8467</x:f>
      </x:c>
      <x:c r="L8467" s="4" t="n">
        <x:v>108.209</x:v>
      </x:c>
      <x:c r="M8467" s="5">
        <x:f>J8467/1.766*100</x:f>
      </x:c>
      <x:c r="N8467" s="6">
        <x:f>M8467*L8467/100</x:f>
      </x:c>
      <x:c r="O8467" s="6">
        <x:f>H8467-N8467</x:f>
      </x:c>
    </x:row>
    <x:row r="8468" spans="1:25">
      <x:c r="A8468" s="0" t="s">
        <x:v>97</x:v>
      </x:c>
      <x:c r="B8468" s="0" t="n">
        <x:v>4115</x:v>
      </x:c>
      <x:c r="C8468" s="0" t="s">
        <x:v>21</x:v>
      </x:c>
      <x:c r="D8468" s="0" t="s">
        <x:v>33</x:v>
      </x:c>
      <x:c r="E8468" s="0" t="s">
        <x:v>34</x:v>
      </x:c>
      <x:c r="F8468" s="0" t="s">
        <x:v>20</x:v>
      </x:c>
      <x:c r="G8468" s="0" t="n">
        <x:v>173</x:v>
      </x:c>
      <x:c r="H8468" s="4" t="n">
        <x:v>46.018</x:v>
      </x:c>
      <x:c r="I8468" s="4" t="n">
        <x:v>90</x:v>
      </x:c>
      <x:c r="J8468" s="4" t="n">
        <x:v>0.266</x:v>
      </x:c>
      <x:c r="K8468" s="4">
        <x:f>I8468*J8468</x:f>
      </x:c>
      <x:c r="L8468" s="4" t="n">
        <x:v>108.209</x:v>
      </x:c>
      <x:c r="M8468" s="5">
        <x:f>J8468/1.766*100</x:f>
      </x:c>
      <x:c r="N8468" s="6">
        <x:f>M8468*L8468/100</x:f>
      </x:c>
      <x:c r="O8468" s="6">
        <x:f>H8468-N8468</x:f>
      </x:c>
    </x:row>
    <x:row r="8469" spans="1:25">
      <x:c r="A8469" s="0" t="s">
        <x:v>97</x:v>
      </x:c>
      <x:c r="B8469" s="0" t="n">
        <x:v>4115</x:v>
      </x:c>
      <x:c r="C8469" s="0" t="s">
        <x:v>21</x:v>
      </x:c>
      <x:c r="D8469" s="0" t="s">
        <x:v>33</x:v>
      </x:c>
      <x:c r="E8469" s="0" t="s">
        <x:v>34</x:v>
      </x:c>
      <x:c r="F8469" s="0" t="s">
        <x:v>26</x:v>
      </x:c>
      <x:c r="G8469" s="0" t="n">
        <x:v>173</x:v>
      </x:c>
      <x:c r="H8469" s="4" t="n">
        <x:v>9.204</x:v>
      </x:c>
      <x:c r="I8469" s="4" t="n">
        <x:v>90</x:v>
      </x:c>
      <x:c r="J8469" s="4" t="n">
        <x:v>0.078</x:v>
      </x:c>
      <x:c r="K8469" s="4">
        <x:f>I8469*J8469</x:f>
      </x:c>
      <x:c r="L8469" s="4" t="n">
        <x:v>108.209</x:v>
      </x:c>
      <x:c r="M8469" s="5">
        <x:f>J8469/1.766*100</x:f>
      </x:c>
      <x:c r="N8469" s="6">
        <x:f>M8469*L8469/100</x:f>
      </x:c>
      <x:c r="O8469" s="6">
        <x:f>H8469-N8469</x:f>
      </x:c>
    </x:row>
    <x:row r="8470" spans="1:25">
      <x:c r="A8470" s="0" t="s">
        <x:v>97</x:v>
      </x:c>
      <x:c r="B8470" s="0" t="n">
        <x:v>4115</x:v>
      </x:c>
      <x:c r="C8470" s="0" t="s">
        <x:v>21</x:v>
      </x:c>
      <x:c r="D8470" s="0" t="s">
        <x:v>36</x:v>
      </x:c>
      <x:c r="E8470" s="0" t="s">
        <x:v>37</x:v>
      </x:c>
      <x:c r="F8470" s="0" t="s">
        <x:v>26</x:v>
      </x:c>
      <x:c r="G8470" s="0" t="n">
        <x:v>173</x:v>
      </x:c>
      <x:c r="H8470" s="4" t="n">
        <x:v>60.3</x:v>
      </x:c>
      <x:c r="I8470" s="4" t="n">
        <x:v>90</x:v>
      </x:c>
      <x:c r="J8470" s="4" t="n">
        <x:v>0.42</x:v>
      </x:c>
      <x:c r="K8470" s="4">
        <x:f>I8470*J8470</x:f>
      </x:c>
      <x:c r="L8470" s="4" t="n">
        <x:v>108.209</x:v>
      </x:c>
      <x:c r="M8470" s="5">
        <x:f>J8470/1.766*100</x:f>
      </x:c>
      <x:c r="N8470" s="6">
        <x:f>M8470*L8470/100</x:f>
      </x:c>
      <x:c r="O8470" s="6">
        <x:f>H8470-N8470</x:f>
      </x:c>
    </x:row>
    <x:row r="8471" spans="1:25">
      <x:c r="A8471" s="0" t="s">
        <x:v>97</x:v>
      </x:c>
      <x:c r="B8471" s="0" t="n">
        <x:v>4115</x:v>
      </x:c>
      <x:c r="C8471" s="0" t="s">
        <x:v>21</x:v>
      </x:c>
      <x:c r="D8471" s="0" t="s">
        <x:v>36</x:v>
      </x:c>
      <x:c r="E8471" s="0" t="s">
        <x:v>38</x:v>
      </x:c>
      <x:c r="F8471" s="0" t="s">
        <x:v>26</x:v>
      </x:c>
      <x:c r="G8471" s="0" t="n">
        <x:v>173</x:v>
      </x:c>
      <x:c r="H8471" s="4" t="n">
        <x:v>53.035</x:v>
      </x:c>
      <x:c r="I8471" s="4" t="n">
        <x:v>90</x:v>
      </x:c>
      <x:c r="J8471" s="4" t="n">
        <x:v>0.42</x:v>
      </x:c>
      <x:c r="K8471" s="4">
        <x:f>I8471*J8471</x:f>
      </x:c>
      <x:c r="L8471" s="4" t="n">
        <x:v>108.209</x:v>
      </x:c>
      <x:c r="M8471" s="5">
        <x:f>J8471/1.766*100</x:f>
      </x:c>
      <x:c r="N8471" s="6">
        <x:f>M8471*L8471/100</x:f>
      </x:c>
      <x:c r="O8471" s="6">
        <x:f>H8471-N8471</x:f>
      </x:c>
    </x:row>
    <x:row r="8472" spans="1:25">
      <x:c r="A8472" s="0" t="s">
        <x:v>47</x:v>
      </x:c>
      <x:c r="B8472" s="0" t="n">
        <x:v>4122</x:v>
      </x:c>
      <x:c r="C8472" s="0" t="s">
        <x:v>21</x:v>
      </x:c>
      <x:c r="D8472" s="0" t="s">
        <x:v>22</x:v>
      </x:c>
      <x:c r="E8472" s="0" t="s">
        <x:v>35</x:v>
      </x:c>
      <x:c r="F8472" s="0" t="s">
        <x:v>20</x:v>
      </x:c>
      <x:c r="G8472" s="0" t="n">
        <x:v>173</x:v>
      </x:c>
      <x:c r="H8472" s="4" t="n">
        <x:v>50.4</x:v>
      </x:c>
      <x:c r="I8472" s="4" t="n">
        <x:v>173</x:v>
      </x:c>
      <x:c r="J8472" s="4" t="n">
        <x:v>0.291</x:v>
      </x:c>
      <x:c r="K8472" s="4">
        <x:f>I8472*J8472</x:f>
      </x:c>
      <x:c r="L8472" s="4" t="n">
        <x:v>250.394</x:v>
      </x:c>
      <x:c r="M8472" s="5">
        <x:f>J8472/2.348*100</x:f>
      </x:c>
      <x:c r="N8472" s="6">
        <x:f>M8472*L8472/100</x:f>
      </x:c>
      <x:c r="O8472" s="6">
        <x:f>H8472-N8472</x:f>
      </x:c>
    </x:row>
    <x:row r="8473" spans="1:25">
      <x:c r="A8473" s="0" t="s">
        <x:v>47</x:v>
      </x:c>
      <x:c r="B8473" s="0" t="n">
        <x:v>4122</x:v>
      </x:c>
      <x:c r="C8473" s="0" t="s">
        <x:v>21</x:v>
      </x:c>
      <x:c r="D8473" s="0" t="s">
        <x:v>22</x:v>
      </x:c>
      <x:c r="E8473" s="0" t="s">
        <x:v>35</x:v>
      </x:c>
      <x:c r="F8473" s="0" t="s">
        <x:v>20</x:v>
      </x:c>
      <x:c r="G8473" s="0" t="n">
        <x:v>173</x:v>
      </x:c>
      <x:c r="H8473" s="4" t="n">
        <x:v>50.4</x:v>
      </x:c>
      <x:c r="I8473" s="4" t="n">
        <x:v>173</x:v>
      </x:c>
      <x:c r="J8473" s="4" t="n">
        <x:v>0.291</x:v>
      </x:c>
      <x:c r="K8473" s="4">
        <x:f>I8473*J8473</x:f>
      </x:c>
      <x:c r="L8473" s="4" t="n">
        <x:v>250.394</x:v>
      </x:c>
      <x:c r="M8473" s="5">
        <x:f>J8473/2.348*100</x:f>
      </x:c>
      <x:c r="N8473" s="6">
        <x:f>M8473*L8473/100</x:f>
      </x:c>
      <x:c r="O8473" s="6">
        <x:f>H8473-N8473</x:f>
      </x:c>
    </x:row>
    <x:row r="8474" spans="1:25">
      <x:c r="A8474" s="0" t="s">
        <x:v>47</x:v>
      </x:c>
      <x:c r="B8474" s="0" t="n">
        <x:v>4122</x:v>
      </x:c>
      <x:c r="C8474" s="0" t="s">
        <x:v>21</x:v>
      </x:c>
      <x:c r="D8474" s="0" t="s">
        <x:v>22</x:v>
      </x:c>
      <x:c r="E8474" s="0" t="s">
        <x:v>35</x:v>
      </x:c>
      <x:c r="F8474" s="0" t="s">
        <x:v>20</x:v>
      </x:c>
      <x:c r="G8474" s="0" t="n">
        <x:v>173</x:v>
      </x:c>
      <x:c r="H8474" s="4" t="n">
        <x:v>50.4</x:v>
      </x:c>
      <x:c r="I8474" s="4" t="n">
        <x:v>173</x:v>
      </x:c>
      <x:c r="J8474" s="4" t="n">
        <x:v>0.291</x:v>
      </x:c>
      <x:c r="K8474" s="4">
        <x:f>I8474*J8474</x:f>
      </x:c>
      <x:c r="L8474" s="4" t="n">
        <x:v>250.394</x:v>
      </x:c>
      <x:c r="M8474" s="5">
        <x:f>J8474/2.348*100</x:f>
      </x:c>
      <x:c r="N8474" s="6">
        <x:f>M8474*L8474/100</x:f>
      </x:c>
      <x:c r="O8474" s="6">
        <x:f>H8474-N8474</x:f>
      </x:c>
    </x:row>
    <x:row r="8475" spans="1:25">
      <x:c r="A8475" s="0" t="s">
        <x:v>47</x:v>
      </x:c>
      <x:c r="B8475" s="0" t="n">
        <x:v>4122</x:v>
      </x:c>
      <x:c r="C8475" s="0" t="s">
        <x:v>21</x:v>
      </x:c>
      <x:c r="D8475" s="0" t="s">
        <x:v>33</x:v>
      </x:c>
      <x:c r="E8475" s="0" t="s">
        <x:v>34</x:v>
      </x:c>
      <x:c r="F8475" s="0" t="s">
        <x:v>20</x:v>
      </x:c>
      <x:c r="G8475" s="0" t="n">
        <x:v>173</x:v>
      </x:c>
      <x:c r="H8475" s="4" t="n">
        <x:v>46.018</x:v>
      </x:c>
      <x:c r="I8475" s="4" t="n">
        <x:v>173</x:v>
      </x:c>
      <x:c r="J8475" s="4" t="n">
        <x:v>0.266</x:v>
      </x:c>
      <x:c r="K8475" s="4">
        <x:f>I8475*J8475</x:f>
      </x:c>
      <x:c r="L8475" s="4" t="n">
        <x:v>250.394</x:v>
      </x:c>
      <x:c r="M8475" s="5">
        <x:f>J8475/2.348*100</x:f>
      </x:c>
      <x:c r="N8475" s="6">
        <x:f>M8475*L8475/100</x:f>
      </x:c>
      <x:c r="O8475" s="6">
        <x:f>H8475-N8475</x:f>
      </x:c>
    </x:row>
    <x:row r="8476" spans="1:25">
      <x:c r="A8476" s="0" t="s">
        <x:v>47</x:v>
      </x:c>
      <x:c r="B8476" s="0" t="n">
        <x:v>4122</x:v>
      </x:c>
      <x:c r="C8476" s="0" t="s">
        <x:v>21</x:v>
      </x:c>
      <x:c r="D8476" s="0" t="s">
        <x:v>22</x:v>
      </x:c>
      <x:c r="E8476" s="0" t="s">
        <x:v>35</x:v>
      </x:c>
      <x:c r="F8476" s="0" t="s">
        <x:v>20</x:v>
      </x:c>
      <x:c r="G8476" s="0" t="n">
        <x:v>173</x:v>
      </x:c>
      <x:c r="H8476" s="4" t="n">
        <x:v>50.4</x:v>
      </x:c>
      <x:c r="I8476" s="4" t="n">
        <x:v>173</x:v>
      </x:c>
      <x:c r="J8476" s="4" t="n">
        <x:v>0.291</x:v>
      </x:c>
      <x:c r="K8476" s="4">
        <x:f>I8476*J8476</x:f>
      </x:c>
      <x:c r="L8476" s="4" t="n">
        <x:v>250.394</x:v>
      </x:c>
      <x:c r="M8476" s="5">
        <x:f>J8476/2.348*100</x:f>
      </x:c>
      <x:c r="N8476" s="6">
        <x:f>M8476*L8476/100</x:f>
      </x:c>
      <x:c r="O8476" s="6">
        <x:f>H8476-N8476</x:f>
      </x:c>
    </x:row>
    <x:row r="8477" spans="1:25">
      <x:c r="A8477" s="0" t="s">
        <x:v>47</x:v>
      </x:c>
      <x:c r="B8477" s="0" t="n">
        <x:v>4122</x:v>
      </x:c>
      <x:c r="C8477" s="0" t="s">
        <x:v>21</x:v>
      </x:c>
      <x:c r="D8477" s="0" t="s">
        <x:v>33</x:v>
      </x:c>
      <x:c r="E8477" s="0" t="s">
        <x:v>34</x:v>
      </x:c>
      <x:c r="F8477" s="0" t="s">
        <x:v>26</x:v>
      </x:c>
      <x:c r="G8477" s="0" t="n">
        <x:v>173</x:v>
      </x:c>
      <x:c r="H8477" s="4" t="n">
        <x:v>13.497</x:v>
      </x:c>
      <x:c r="I8477" s="4" t="n">
        <x:v>173</x:v>
      </x:c>
      <x:c r="J8477" s="4" t="n">
        <x:v>0.078</x:v>
      </x:c>
      <x:c r="K8477" s="4">
        <x:f>I8477*J8477</x:f>
      </x:c>
      <x:c r="L8477" s="4" t="n">
        <x:v>250.394</x:v>
      </x:c>
      <x:c r="M8477" s="5">
        <x:f>J8477/2.348*100</x:f>
      </x:c>
      <x:c r="N8477" s="6">
        <x:f>M8477*L8477/100</x:f>
      </x:c>
      <x:c r="O8477" s="6">
        <x:f>H8477-N8477</x:f>
      </x:c>
    </x:row>
    <x:row r="8478" spans="1:25">
      <x:c r="A8478" s="0" t="s">
        <x:v>47</x:v>
      </x:c>
      <x:c r="B8478" s="0" t="n">
        <x:v>4122</x:v>
      </x:c>
      <x:c r="C8478" s="0" t="s">
        <x:v>21</x:v>
      </x:c>
      <x:c r="D8478" s="0" t="s">
        <x:v>36</x:v>
      </x:c>
      <x:c r="E8478" s="0" t="s">
        <x:v>37</x:v>
      </x:c>
      <x:c r="F8478" s="0" t="s">
        <x:v>26</x:v>
      </x:c>
      <x:c r="G8478" s="0" t="n">
        <x:v>173</x:v>
      </x:c>
      <x:c r="H8478" s="4" t="n">
        <x:v>76.005</x:v>
      </x:c>
      <x:c r="I8478" s="4" t="n">
        <x:v>173</x:v>
      </x:c>
      <x:c r="J8478" s="4" t="n">
        <x:v>0.42</x:v>
      </x:c>
      <x:c r="K8478" s="4">
        <x:f>I8478*J8478</x:f>
      </x:c>
      <x:c r="L8478" s="4" t="n">
        <x:v>250.394</x:v>
      </x:c>
      <x:c r="M8478" s="5">
        <x:f>J8478/2.348*100</x:f>
      </x:c>
      <x:c r="N8478" s="6">
        <x:f>M8478*L8478/100</x:f>
      </x:c>
      <x:c r="O8478" s="6">
        <x:f>H8478-N8478</x:f>
      </x:c>
    </x:row>
    <x:row r="8479" spans="1:25">
      <x:c r="A8479" s="0" t="s">
        <x:v>47</x:v>
      </x:c>
      <x:c r="B8479" s="0" t="n">
        <x:v>4122</x:v>
      </x:c>
      <x:c r="C8479" s="0" t="s">
        <x:v>21</x:v>
      </x:c>
      <x:c r="D8479" s="0" t="s">
        <x:v>36</x:v>
      </x:c>
      <x:c r="E8479" s="0" t="s">
        <x:v>38</x:v>
      </x:c>
      <x:c r="F8479" s="0" t="s">
        <x:v>26</x:v>
      </x:c>
      <x:c r="G8479" s="0" t="n">
        <x:v>173</x:v>
      </x:c>
      <x:c r="H8479" s="4" t="n">
        <x:v>72.66</x:v>
      </x:c>
      <x:c r="I8479" s="4" t="n">
        <x:v>173</x:v>
      </x:c>
      <x:c r="J8479" s="4" t="n">
        <x:v>0.42</x:v>
      </x:c>
      <x:c r="K8479" s="4">
        <x:f>I8479*J8479</x:f>
      </x:c>
      <x:c r="L8479" s="4" t="n">
        <x:v>250.394</x:v>
      </x:c>
      <x:c r="M8479" s="5">
        <x:f>J8479/2.348*100</x:f>
      </x:c>
      <x:c r="N8479" s="6">
        <x:f>M8479*L8479/100</x:f>
      </x:c>
      <x:c r="O8479" s="6">
        <x:f>H8479-N8479</x:f>
      </x:c>
    </x:row>
    <x:row r="8480" spans="1:25">
      <x:c r="A8480" s="0" t="s">
        <x:v>52</x:v>
      </x:c>
      <x:c r="B8480" s="0" t="n">
        <x:v>4123</x:v>
      </x:c>
      <x:c r="C8480" s="0" t="s">
        <x:v>21</x:v>
      </x:c>
      <x:c r="D8480" s="0" t="s">
        <x:v>22</x:v>
      </x:c>
      <x:c r="E8480" s="0" t="s">
        <x:v>35</x:v>
      </x:c>
      <x:c r="F8480" s="0" t="s">
        <x:v>20</x:v>
      </x:c>
      <x:c r="G8480" s="0" t="n">
        <x:v>173</x:v>
      </x:c>
      <x:c r="H8480" s="4" t="n">
        <x:v>50.4</x:v>
      </x:c>
      <x:c r="I8480" s="4" t="n">
        <x:v>173</x:v>
      </x:c>
      <x:c r="J8480" s="4" t="n">
        <x:v>0.291</x:v>
      </x:c>
      <x:c r="K8480" s="4">
        <x:f>I8480*J8480</x:f>
      </x:c>
      <x:c r="L8480" s="4" t="n">
        <x:v>251.221</x:v>
      </x:c>
      <x:c r="M8480" s="5">
        <x:f>J8480/2.149*100</x:f>
      </x:c>
      <x:c r="N8480" s="6">
        <x:f>M8480*L8480/100</x:f>
      </x:c>
      <x:c r="O8480" s="6">
        <x:f>H8480-N8480</x:f>
      </x:c>
    </x:row>
    <x:row r="8481" spans="1:25">
      <x:c r="A8481" s="0" t="s">
        <x:v>52</x:v>
      </x:c>
      <x:c r="B8481" s="0" t="n">
        <x:v>4123</x:v>
      </x:c>
      <x:c r="C8481" s="0" t="s">
        <x:v>21</x:v>
      </x:c>
      <x:c r="D8481" s="0" t="s">
        <x:v>22</x:v>
      </x:c>
      <x:c r="E8481" s="0" t="s">
        <x:v>35</x:v>
      </x:c>
      <x:c r="F8481" s="0" t="s">
        <x:v>20</x:v>
      </x:c>
      <x:c r="G8481" s="0" t="n">
        <x:v>173</x:v>
      </x:c>
      <x:c r="H8481" s="4" t="n">
        <x:v>50.4</x:v>
      </x:c>
      <x:c r="I8481" s="4" t="n">
        <x:v>173</x:v>
      </x:c>
      <x:c r="J8481" s="4" t="n">
        <x:v>0.291</x:v>
      </x:c>
      <x:c r="K8481" s="4">
        <x:f>I8481*J8481</x:f>
      </x:c>
      <x:c r="L8481" s="4" t="n">
        <x:v>251.221</x:v>
      </x:c>
      <x:c r="M8481" s="5">
        <x:f>J8481/2.149*100</x:f>
      </x:c>
      <x:c r="N8481" s="6">
        <x:f>M8481*L8481/100</x:f>
      </x:c>
      <x:c r="O8481" s="6">
        <x:f>H8481-N8481</x:f>
      </x:c>
    </x:row>
    <x:row r="8482" spans="1:25">
      <x:c r="A8482" s="0" t="s">
        <x:v>52</x:v>
      </x:c>
      <x:c r="B8482" s="0" t="n">
        <x:v>4123</x:v>
      </x:c>
      <x:c r="C8482" s="0" t="s">
        <x:v>21</x:v>
      </x:c>
      <x:c r="D8482" s="0" t="s">
        <x:v>33</x:v>
      </x:c>
      <x:c r="E8482" s="0" t="s">
        <x:v>34</x:v>
      </x:c>
      <x:c r="F8482" s="0" t="s">
        <x:v>20</x:v>
      </x:c>
      <x:c r="G8482" s="0" t="n">
        <x:v>173</x:v>
      </x:c>
      <x:c r="H8482" s="4" t="n">
        <x:v>46.018</x:v>
      </x:c>
      <x:c r="I8482" s="4" t="n">
        <x:v>173</x:v>
      </x:c>
      <x:c r="J8482" s="4" t="n">
        <x:v>0.266</x:v>
      </x:c>
      <x:c r="K8482" s="4">
        <x:f>I8482*J8482</x:f>
      </x:c>
      <x:c r="L8482" s="4" t="n">
        <x:v>251.221</x:v>
      </x:c>
      <x:c r="M8482" s="5">
        <x:f>J8482/2.149*100</x:f>
      </x:c>
      <x:c r="N8482" s="6">
        <x:f>M8482*L8482/100</x:f>
      </x:c>
      <x:c r="O8482" s="6">
        <x:f>H8482-N8482</x:f>
      </x:c>
    </x:row>
    <x:row r="8483" spans="1:25">
      <x:c r="A8483" s="0" t="s">
        <x:v>52</x:v>
      </x:c>
      <x:c r="B8483" s="0" t="n">
        <x:v>4123</x:v>
      </x:c>
      <x:c r="C8483" s="0" t="s">
        <x:v>21</x:v>
      </x:c>
      <x:c r="D8483" s="0" t="s">
        <x:v>22</x:v>
      </x:c>
      <x:c r="E8483" s="0" t="s">
        <x:v>35</x:v>
      </x:c>
      <x:c r="F8483" s="0" t="s">
        <x:v>20</x:v>
      </x:c>
      <x:c r="G8483" s="0" t="n">
        <x:v>173</x:v>
      </x:c>
      <x:c r="H8483" s="4" t="n">
        <x:v>50.4</x:v>
      </x:c>
      <x:c r="I8483" s="4" t="n">
        <x:v>173</x:v>
      </x:c>
      <x:c r="J8483" s="4" t="n">
        <x:v>0.291</x:v>
      </x:c>
      <x:c r="K8483" s="4">
        <x:f>I8483*J8483</x:f>
      </x:c>
      <x:c r="L8483" s="4" t="n">
        <x:v>251.221</x:v>
      </x:c>
      <x:c r="M8483" s="5">
        <x:f>J8483/2.149*100</x:f>
      </x:c>
      <x:c r="N8483" s="6">
        <x:f>M8483*L8483/100</x:f>
      </x:c>
      <x:c r="O8483" s="6">
        <x:f>H8483-N8483</x:f>
      </x:c>
    </x:row>
    <x:row r="8484" spans="1:25">
      <x:c r="A8484" s="0" t="s">
        <x:v>52</x:v>
      </x:c>
      <x:c r="B8484" s="0" t="n">
        <x:v>4123</x:v>
      </x:c>
      <x:c r="C8484" s="0" t="s">
        <x:v>21</x:v>
      </x:c>
      <x:c r="D8484" s="0" t="s">
        <x:v>33</x:v>
      </x:c>
      <x:c r="E8484" s="0" t="s">
        <x:v>34</x:v>
      </x:c>
      <x:c r="F8484" s="0" t="s">
        <x:v>20</x:v>
      </x:c>
      <x:c r="G8484" s="0" t="n">
        <x:v>173</x:v>
      </x:c>
      <x:c r="H8484" s="4" t="n">
        <x:v>15.96</x:v>
      </x:c>
      <x:c r="I8484" s="4" t="n">
        <x:v>173</x:v>
      </x:c>
      <x:c r="J8484" s="4" t="n">
        <x:v>0.092</x:v>
      </x:c>
      <x:c r="K8484" s="4">
        <x:f>I8484*J8484</x:f>
      </x:c>
      <x:c r="L8484" s="4" t="n">
        <x:v>251.221</x:v>
      </x:c>
      <x:c r="M8484" s="5">
        <x:f>J8484/2.149*100</x:f>
      </x:c>
      <x:c r="N8484" s="6">
        <x:f>M8484*L8484/100</x:f>
      </x:c>
      <x:c r="O8484" s="6">
        <x:f>H8484-N8484</x:f>
      </x:c>
    </x:row>
    <x:row r="8485" spans="1:25">
      <x:c r="A8485" s="0" t="s">
        <x:v>52</x:v>
      </x:c>
      <x:c r="B8485" s="0" t="n">
        <x:v>4123</x:v>
      </x:c>
      <x:c r="C8485" s="0" t="s">
        <x:v>21</x:v>
      </x:c>
      <x:c r="D8485" s="0" t="s">
        <x:v>33</x:v>
      </x:c>
      <x:c r="E8485" s="0" t="s">
        <x:v>34</x:v>
      </x:c>
      <x:c r="F8485" s="0" t="s">
        <x:v>26</x:v>
      </x:c>
      <x:c r="G8485" s="0" t="n">
        <x:v>173</x:v>
      </x:c>
      <x:c r="H8485" s="4" t="n">
        <x:v>13.828</x:v>
      </x:c>
      <x:c r="I8485" s="4" t="n">
        <x:v>173</x:v>
      </x:c>
      <x:c r="J8485" s="4" t="n">
        <x:v>0.078</x:v>
      </x:c>
      <x:c r="K8485" s="4">
        <x:f>I8485*J8485</x:f>
      </x:c>
      <x:c r="L8485" s="4" t="n">
        <x:v>251.221</x:v>
      </x:c>
      <x:c r="M8485" s="5">
        <x:f>J8485/2.149*100</x:f>
      </x:c>
      <x:c r="N8485" s="6">
        <x:f>M8485*L8485/100</x:f>
      </x:c>
      <x:c r="O8485" s="6">
        <x:f>H8485-N8485</x:f>
      </x:c>
    </x:row>
    <x:row r="8486" spans="1:25">
      <x:c r="A8486" s="0" t="s">
        <x:v>52</x:v>
      </x:c>
      <x:c r="B8486" s="0" t="n">
        <x:v>4123</x:v>
      </x:c>
      <x:c r="C8486" s="0" t="s">
        <x:v>21</x:v>
      </x:c>
      <x:c r="D8486" s="0" t="s">
        <x:v>36</x:v>
      </x:c>
      <x:c r="E8486" s="0" t="s">
        <x:v>37</x:v>
      </x:c>
      <x:c r="F8486" s="0" t="s">
        <x:v>26</x:v>
      </x:c>
      <x:c r="G8486" s="0" t="n">
        <x:v>173</x:v>
      </x:c>
      <x:c r="H8486" s="4" t="n">
        <x:v>72.663</x:v>
      </x:c>
      <x:c r="I8486" s="4" t="n">
        <x:v>173</x:v>
      </x:c>
      <x:c r="J8486" s="4" t="n">
        <x:v>0.42</x:v>
      </x:c>
      <x:c r="K8486" s="4">
        <x:f>I8486*J8486</x:f>
      </x:c>
      <x:c r="L8486" s="4" t="n">
        <x:v>251.221</x:v>
      </x:c>
      <x:c r="M8486" s="5">
        <x:f>J8486/2.149*100</x:f>
      </x:c>
      <x:c r="N8486" s="6">
        <x:f>M8486*L8486/100</x:f>
      </x:c>
      <x:c r="O8486" s="6">
        <x:f>H8486-N8486</x:f>
      </x:c>
    </x:row>
    <x:row r="8487" spans="1:25">
      <x:c r="A8487" s="0" t="s">
        <x:v>52</x:v>
      </x:c>
      <x:c r="B8487" s="0" t="n">
        <x:v>4123</x:v>
      </x:c>
      <x:c r="C8487" s="0" t="s">
        <x:v>21</x:v>
      </x:c>
      <x:c r="D8487" s="0" t="s">
        <x:v>36</x:v>
      </x:c>
      <x:c r="E8487" s="0" t="s">
        <x:v>38</x:v>
      </x:c>
      <x:c r="F8487" s="0" t="s">
        <x:v>26</x:v>
      </x:c>
      <x:c r="G8487" s="0" t="n">
        <x:v>173</x:v>
      </x:c>
      <x:c r="H8487" s="4" t="n">
        <x:v>72.66</x:v>
      </x:c>
      <x:c r="I8487" s="4" t="n">
        <x:v>173</x:v>
      </x:c>
      <x:c r="J8487" s="4" t="n">
        <x:v>0.42</x:v>
      </x:c>
      <x:c r="K8487" s="4">
        <x:f>I8487*J8487</x:f>
      </x:c>
      <x:c r="L8487" s="4" t="n">
        <x:v>251.221</x:v>
      </x:c>
      <x:c r="M8487" s="5">
        <x:f>J8487/2.149*100</x:f>
      </x:c>
      <x:c r="N8487" s="6">
        <x:f>M8487*L8487/100</x:f>
      </x:c>
      <x:c r="O8487" s="6">
        <x:f>H8487-N8487</x:f>
      </x:c>
    </x:row>
    <x:row r="8488" spans="1:25">
      <x:c r="A8488" s="0" t="s">
        <x:v>160</x:v>
      </x:c>
      <x:c r="B8488" s="0" t="n">
        <x:v>4125</x:v>
      </x:c>
      <x:c r="C8488" s="0" t="s">
        <x:v>21</x:v>
      </x:c>
      <x:c r="D8488" s="0" t="s">
        <x:v>22</x:v>
      </x:c>
      <x:c r="E8488" s="0" t="s">
        <x:v>23</x:v>
      </x:c>
      <x:c r="F8488" s="0" t="s">
        <x:v>20</x:v>
      </x:c>
      <x:c r="G8488" s="0" t="n">
        <x:v>67</x:v>
      </x:c>
      <x:c r="H8488" s="4" t="n">
        <x:v>2.016</x:v>
      </x:c>
      <x:c r="I8488" s="4" t="n">
        <x:v>67</x:v>
      </x:c>
      <x:c r="J8488" s="4" t="n">
        <x:v>0.03</x:v>
      </x:c>
      <x:c r="K8488" s="4">
        <x:f>I8488*J8488</x:f>
      </x:c>
      <x:c r="L8488" s="4" t="n">
        <x:v>171.606</x:v>
      </x:c>
      <x:c r="M8488" s="5">
        <x:f>J8488/2.81*100</x:f>
      </x:c>
      <x:c r="N8488" s="6">
        <x:f>M8488*L8488/100</x:f>
      </x:c>
      <x:c r="O8488" s="6">
        <x:f>H8488-N8488</x:f>
      </x:c>
    </x:row>
    <x:row r="8489" spans="1:25">
      <x:c r="A8489" s="0" t="s">
        <x:v>160</x:v>
      </x:c>
      <x:c r="B8489" s="0" t="n">
        <x:v>4125</x:v>
      </x:c>
      <x:c r="C8489" s="0" t="s">
        <x:v>21</x:v>
      </x:c>
      <x:c r="D8489" s="0" t="s">
        <x:v>28</x:v>
      </x:c>
      <x:c r="E8489" s="0" t="s">
        <x:v>23</x:v>
      </x:c>
      <x:c r="F8489" s="0" t="s">
        <x:v>20</x:v>
      </x:c>
      <x:c r="G8489" s="0" t="n">
        <x:v>67</x:v>
      </x:c>
      <x:c r="H8489" s="4" t="n">
        <x:v>2.576</x:v>
      </x:c>
      <x:c r="I8489" s="4" t="n">
        <x:v>67</x:v>
      </x:c>
      <x:c r="J8489" s="4" t="n">
        <x:v>0.038</x:v>
      </x:c>
      <x:c r="K8489" s="4">
        <x:f>I8489*J8489</x:f>
      </x:c>
      <x:c r="L8489" s="4" t="n">
        <x:v>171.606</x:v>
      </x:c>
      <x:c r="M8489" s="5">
        <x:f>J8489/2.81*100</x:f>
      </x:c>
      <x:c r="N8489" s="6">
        <x:f>M8489*L8489/100</x:f>
      </x:c>
      <x:c r="O8489" s="6">
        <x:f>H8489-N8489</x:f>
      </x:c>
    </x:row>
    <x:row r="8490" spans="1:25">
      <x:c r="A8490" s="0" t="s">
        <x:v>160</x:v>
      </x:c>
      <x:c r="B8490" s="0" t="n">
        <x:v>4125</x:v>
      </x:c>
      <x:c r="C8490" s="0" t="s">
        <x:v>17</x:v>
      </x:c>
      <x:c r="D8490" s="0" t="s">
        <x:v>18</x:v>
      </x:c>
      <x:c r="E8490" s="0" t="s">
        <x:v>167</x:v>
      </x:c>
      <x:c r="F8490" s="0" t="s">
        <x:v>20</x:v>
      </x:c>
      <x:c r="G8490" s="0" t="n">
        <x:v>67</x:v>
      </x:c>
      <x:c r="H8490" s="4" t="n">
        <x:v>55.719</x:v>
      </x:c>
      <x:c r="I8490" s="4" t="n">
        <x:v>67</x:v>
      </x:c>
      <x:c r="J8490" s="4" t="n">
        <x:v>0.832</x:v>
      </x:c>
      <x:c r="K8490" s="4">
        <x:f>I8490*J8490</x:f>
      </x:c>
      <x:c r="L8490" s="4" t="n">
        <x:v>171.606</x:v>
      </x:c>
      <x:c r="M8490" s="5">
        <x:f>J8490/2.81*100</x:f>
      </x:c>
      <x:c r="N8490" s="6">
        <x:f>M8490*L8490/100</x:f>
      </x:c>
      <x:c r="O8490" s="6">
        <x:f>H8490-N8490</x:f>
      </x:c>
    </x:row>
    <x:row r="8491" spans="1:25">
      <x:c r="A8491" s="0" t="s">
        <x:v>160</x:v>
      </x:c>
      <x:c r="B8491" s="0" t="n">
        <x:v>4125</x:v>
      </x:c>
      <x:c r="C8491" s="0" t="s">
        <x:v>17</x:v>
      </x:c>
      <x:c r="D8491" s="0" t="s">
        <x:v>18</x:v>
      </x:c>
      <x:c r="E8491" s="0" t="s">
        <x:v>167</x:v>
      </x:c>
      <x:c r="F8491" s="0" t="s">
        <x:v>20</x:v>
      </x:c>
      <x:c r="G8491" s="0" t="n">
        <x:v>67</x:v>
      </x:c>
      <x:c r="H8491" s="4" t="n">
        <x:v>55.719</x:v>
      </x:c>
      <x:c r="I8491" s="4" t="n">
        <x:v>67</x:v>
      </x:c>
      <x:c r="J8491" s="4" t="n">
        <x:v>0.832</x:v>
      </x:c>
      <x:c r="K8491" s="4">
        <x:f>I8491*J8491</x:f>
      </x:c>
      <x:c r="L8491" s="4" t="n">
        <x:v>171.606</x:v>
      </x:c>
      <x:c r="M8491" s="5">
        <x:f>J8491/2.81*100</x:f>
      </x:c>
      <x:c r="N8491" s="6">
        <x:f>M8491*L8491/100</x:f>
      </x:c>
      <x:c r="O8491" s="6">
        <x:f>H8491-N8491</x:f>
      </x:c>
    </x:row>
    <x:row r="8492" spans="1:25">
      <x:c r="A8492" s="0" t="s">
        <x:v>160</x:v>
      </x:c>
      <x:c r="B8492" s="0" t="n">
        <x:v>4125</x:v>
      </x:c>
      <x:c r="C8492" s="0" t="s">
        <x:v>21</x:v>
      </x:c>
      <x:c r="D8492" s="0" t="s">
        <x:v>22</x:v>
      </x:c>
      <x:c r="E8492" s="0" t="s">
        <x:v>23</x:v>
      </x:c>
      <x:c r="F8492" s="0" t="s">
        <x:v>20</x:v>
      </x:c>
      <x:c r="G8492" s="0" t="n">
        <x:v>67</x:v>
      </x:c>
      <x:c r="H8492" s="4" t="n">
        <x:v>0.504</x:v>
      </x:c>
      <x:c r="I8492" s="4" t="n">
        <x:v>67</x:v>
      </x:c>
      <x:c r="J8492" s="4" t="n">
        <x:v>0.008</x:v>
      </x:c>
      <x:c r="K8492" s="4">
        <x:f>I8492*J8492</x:f>
      </x:c>
      <x:c r="L8492" s="4" t="n">
        <x:v>171.606</x:v>
      </x:c>
      <x:c r="M8492" s="5">
        <x:f>J8492/2.81*100</x:f>
      </x:c>
      <x:c r="N8492" s="6">
        <x:f>M8492*L8492/100</x:f>
      </x:c>
      <x:c r="O8492" s="6">
        <x:f>H8492-N8492</x:f>
      </x:c>
    </x:row>
    <x:row r="8493" spans="1:25">
      <x:c r="A8493" s="0" t="s">
        <x:v>160</x:v>
      </x:c>
      <x:c r="B8493" s="0" t="n">
        <x:v>4125</x:v>
      </x:c>
      <x:c r="C8493" s="0" t="s">
        <x:v>21</x:v>
      </x:c>
      <x:c r="D8493" s="0" t="s">
        <x:v>28</x:v>
      </x:c>
      <x:c r="E8493" s="0" t="s">
        <x:v>23</x:v>
      </x:c>
      <x:c r="F8493" s="0" t="s">
        <x:v>20</x:v>
      </x:c>
      <x:c r="G8493" s="0" t="n">
        <x:v>67</x:v>
      </x:c>
      <x:c r="H8493" s="4" t="n">
        <x:v>0.644</x:v>
      </x:c>
      <x:c r="I8493" s="4" t="n">
        <x:v>67</x:v>
      </x:c>
      <x:c r="J8493" s="4" t="n">
        <x:v>0.01</x:v>
      </x:c>
      <x:c r="K8493" s="4">
        <x:f>I8493*J8493</x:f>
      </x:c>
      <x:c r="L8493" s="4" t="n">
        <x:v>171.606</x:v>
      </x:c>
      <x:c r="M8493" s="5">
        <x:f>J8493/2.81*100</x:f>
      </x:c>
      <x:c r="N8493" s="6">
        <x:f>M8493*L8493/100</x:f>
      </x:c>
      <x:c r="O8493" s="6">
        <x:f>H8493-N8493</x:f>
      </x:c>
    </x:row>
    <x:row r="8494" spans="1:25">
      <x:c r="A8494" s="0" t="s">
        <x:v>160</x:v>
      </x:c>
      <x:c r="B8494" s="0" t="n">
        <x:v>4125</x:v>
      </x:c>
      <x:c r="C8494" s="0" t="s">
        <x:v>21</x:v>
      </x:c>
      <x:c r="D8494" s="0" t="s">
        <x:v>28</x:v>
      </x:c>
      <x:c r="E8494" s="0" t="s">
        <x:v>23</x:v>
      </x:c>
      <x:c r="F8494" s="0" t="s">
        <x:v>26</x:v>
      </x:c>
      <x:c r="G8494" s="0" t="n">
        <x:v>67</x:v>
      </x:c>
      <x:c r="H8494" s="4" t="n">
        <x:v>71.36</x:v>
      </x:c>
      <x:c r="I8494" s="4" t="n">
        <x:v>67</x:v>
      </x:c>
      <x:c r="J8494" s="4" t="n">
        <x:v>1.06</x:v>
      </x:c>
      <x:c r="K8494" s="4">
        <x:f>I8494*J8494</x:f>
      </x:c>
      <x:c r="L8494" s="4" t="n">
        <x:v>171.606</x:v>
      </x:c>
      <x:c r="M8494" s="5">
        <x:f>J8494/2.81*100</x:f>
      </x:c>
      <x:c r="N8494" s="6">
        <x:f>M8494*L8494/100</x:f>
      </x:c>
      <x:c r="O8494" s="6">
        <x:f>H8494-N8494</x:f>
      </x:c>
    </x:row>
    <x:row r="8495" spans="1:25">
      <x:c r="A8495" s="0" t="s">
        <x:v>94</x:v>
      </x:c>
      <x:c r="B8495" s="0" t="n">
        <x:v>4126</x:v>
      </x:c>
      <x:c r="C8495" s="0" t="s">
        <x:v>21</x:v>
      </x:c>
      <x:c r="D8495" s="0" t="s">
        <x:v>42</x:v>
      </x:c>
      <x:c r="E8495" s="0" t="s">
        <x:v>44</x:v>
      </x:c>
      <x:c r="F8495" s="0" t="s">
        <x:v>20</x:v>
      </x:c>
      <x:c r="G8495" s="0" t="n">
        <x:v>100</x:v>
      </x:c>
      <x:c r="H8495" s="4" t="n">
        <x:v>30</x:v>
      </x:c>
      <x:c r="I8495" s="4" t="n">
        <x:v>100</x:v>
      </x:c>
      <x:c r="J8495" s="4" t="n">
        <x:v>0.3</x:v>
      </x:c>
      <x:c r="K8495" s="4">
        <x:f>I8495*J8495</x:f>
      </x:c>
      <x:c r="L8495" s="4" t="n">
        <x:v>348.303</x:v>
      </x:c>
      <x:c r="M8495" s="5">
        <x:f>J8495/3.83*100</x:f>
      </x:c>
      <x:c r="N8495" s="6">
        <x:f>M8495*L8495/100</x:f>
      </x:c>
      <x:c r="O8495" s="6">
        <x:f>H8495-N8495</x:f>
      </x:c>
    </x:row>
    <x:row r="8496" spans="1:25">
      <x:c r="A8496" s="0" t="s">
        <x:v>94</x:v>
      </x:c>
      <x:c r="B8496" s="0" t="n">
        <x:v>4126</x:v>
      </x:c>
      <x:c r="C8496" s="0" t="s">
        <x:v>21</x:v>
      </x:c>
      <x:c r="D8496" s="0" t="s">
        <x:v>42</x:v>
      </x:c>
      <x:c r="E8496" s="0" t="s">
        <x:v>43</x:v>
      </x:c>
      <x:c r="F8496" s="0" t="s">
        <x:v>20</x:v>
      </x:c>
      <x:c r="G8496" s="0" t="n">
        <x:v>100</x:v>
      </x:c>
      <x:c r="H8496" s="4" t="n">
        <x:v>30</x:v>
      </x:c>
      <x:c r="I8496" s="4" t="n">
        <x:v>100</x:v>
      </x:c>
      <x:c r="J8496" s="4" t="n">
        <x:v>0.3</x:v>
      </x:c>
      <x:c r="K8496" s="4">
        <x:f>I8496*J8496</x:f>
      </x:c>
      <x:c r="L8496" s="4" t="n">
        <x:v>348.303</x:v>
      </x:c>
      <x:c r="M8496" s="5">
        <x:f>J8496/3.83*100</x:f>
      </x:c>
      <x:c r="N8496" s="6">
        <x:f>M8496*L8496/100</x:f>
      </x:c>
      <x:c r="O8496" s="6">
        <x:f>H8496-N8496</x:f>
      </x:c>
    </x:row>
    <x:row r="8497" spans="1:25">
      <x:c r="A8497" s="0" t="s">
        <x:v>94</x:v>
      </x:c>
      <x:c r="B8497" s="0" t="n">
        <x:v>4126</x:v>
      </x:c>
      <x:c r="C8497" s="0" t="s">
        <x:v>21</x:v>
      </x:c>
      <x:c r="D8497" s="0" t="s">
        <x:v>33</x:v>
      </x:c>
      <x:c r="E8497" s="0" t="s">
        <x:v>45</x:v>
      </x:c>
      <x:c r="F8497" s="0" t="s">
        <x:v>26</x:v>
      </x:c>
      <x:c r="G8497" s="0" t="n">
        <x:v>100</x:v>
      </x:c>
      <x:c r="H8497" s="4" t="n">
        <x:v>148</x:v>
      </x:c>
      <x:c r="I8497" s="4" t="n">
        <x:v>100</x:v>
      </x:c>
      <x:c r="J8497" s="4" t="n">
        <x:v>1.48</x:v>
      </x:c>
      <x:c r="K8497" s="4">
        <x:f>I8497*J8497</x:f>
      </x:c>
      <x:c r="L8497" s="4" t="n">
        <x:v>348.303</x:v>
      </x:c>
      <x:c r="M8497" s="5">
        <x:f>J8497/3.83*100</x:f>
      </x:c>
      <x:c r="N8497" s="6">
        <x:f>M8497*L8497/100</x:f>
      </x:c>
      <x:c r="O8497" s="6">
        <x:f>H8497-N8497</x:f>
      </x:c>
    </x:row>
    <x:row r="8498" spans="1:25">
      <x:c r="A8498" s="0" t="s">
        <x:v>94</x:v>
      </x:c>
      <x:c r="B8498" s="0" t="n">
        <x:v>4126</x:v>
      </x:c>
      <x:c r="C8498" s="0" t="s">
        <x:v>21</x:v>
      </x:c>
      <x:c r="D8498" s="0" t="s">
        <x:v>150</x:v>
      </x:c>
      <x:c r="E8498" s="0" t="s">
        <x:v>46</x:v>
      </x:c>
      <x:c r="F8498" s="0" t="s">
        <x:v>26</x:v>
      </x:c>
      <x:c r="G8498" s="0" t="n">
        <x:v>100</x:v>
      </x:c>
      <x:c r="H8498" s="4" t="n">
        <x:v>175</x:v>
      </x:c>
      <x:c r="I8498" s="4" t="n">
        <x:v>100</x:v>
      </x:c>
      <x:c r="J8498" s="4" t="n">
        <x:v>1.75</x:v>
      </x:c>
      <x:c r="K8498" s="4">
        <x:f>I8498*J8498</x:f>
      </x:c>
      <x:c r="L8498" s="4" t="n">
        <x:v>348.303</x:v>
      </x:c>
      <x:c r="M8498" s="5">
        <x:f>J8498/3.83*100</x:f>
      </x:c>
      <x:c r="N8498" s="6">
        <x:f>M8498*L8498/100</x:f>
      </x:c>
      <x:c r="O8498" s="6">
        <x:f>H8498-N8498</x:f>
      </x:c>
    </x:row>
    <x:row r="8499" spans="1:25">
      <x:c r="A8499" s="0" t="s">
        <x:v>140</x:v>
      </x:c>
      <x:c r="B8499" s="0" t="n">
        <x:v>4129</x:v>
      </x:c>
      <x:c r="C8499" s="0" t="s">
        <x:v>21</x:v>
      </x:c>
      <x:c r="D8499" s="0" t="s">
        <x:v>22</x:v>
      </x:c>
      <x:c r="E8499" s="0" t="s">
        <x:v>23</x:v>
      </x:c>
      <x:c r="F8499" s="0" t="s">
        <x:v>20</x:v>
      </x:c>
      <x:c r="G8499" s="0" t="n">
        <x:v>130</x:v>
      </x:c>
      <x:c r="H8499" s="4" t="n">
        <x:v>43.384</x:v>
      </x:c>
      <x:c r="I8499" s="4" t="n">
        <x:v>130</x:v>
      </x:c>
      <x:c r="J8499" s="4" t="n">
        <x:v>0.334</x:v>
      </x:c>
      <x:c r="K8499" s="4">
        <x:f>I8499*J8499</x:f>
      </x:c>
      <x:c r="L8499" s="4" t="n">
        <x:v>305.891</x:v>
      </x:c>
      <x:c r="M8499" s="5">
        <x:f>J8499/2.789*100</x:f>
      </x:c>
      <x:c r="N8499" s="6">
        <x:f>M8499*L8499/100</x:f>
      </x:c>
      <x:c r="O8499" s="6">
        <x:f>H8499-N8499</x:f>
      </x:c>
    </x:row>
    <x:row r="8500" spans="1:25">
      <x:c r="A8500" s="0" t="s">
        <x:v>140</x:v>
      </x:c>
      <x:c r="B8500" s="0" t="n">
        <x:v>4129</x:v>
      </x:c>
      <x:c r="C8500" s="0" t="s">
        <x:v>21</x:v>
      </x:c>
      <x:c r="D8500" s="0" t="s">
        <x:v>22</x:v>
      </x:c>
      <x:c r="E8500" s="0" t="s">
        <x:v>23</x:v>
      </x:c>
      <x:c r="F8500" s="0" t="s">
        <x:v>20</x:v>
      </x:c>
      <x:c r="G8500" s="0" t="n">
        <x:v>130</x:v>
      </x:c>
      <x:c r="H8500" s="4" t="n">
        <x:v>43.384</x:v>
      </x:c>
      <x:c r="I8500" s="4" t="n">
        <x:v>130</x:v>
      </x:c>
      <x:c r="J8500" s="4" t="n">
        <x:v>0.334</x:v>
      </x:c>
      <x:c r="K8500" s="4">
        <x:f>I8500*J8500</x:f>
      </x:c>
      <x:c r="L8500" s="4" t="n">
        <x:v>305.891</x:v>
      </x:c>
      <x:c r="M8500" s="5">
        <x:f>J8500/2.789*100</x:f>
      </x:c>
      <x:c r="N8500" s="6">
        <x:f>M8500*L8500/100</x:f>
      </x:c>
      <x:c r="O8500" s="6">
        <x:f>H8500-N8500</x:f>
      </x:c>
    </x:row>
    <x:row r="8501" spans="1:25">
      <x:c r="A8501" s="0" t="s">
        <x:v>140</x:v>
      </x:c>
      <x:c r="B8501" s="0" t="n">
        <x:v>4129</x:v>
      </x:c>
      <x:c r="C8501" s="0" t="s">
        <x:v>21</x:v>
      </x:c>
      <x:c r="D8501" s="0" t="s">
        <x:v>22</x:v>
      </x:c>
      <x:c r="E8501" s="0" t="s">
        <x:v>23</x:v>
      </x:c>
      <x:c r="F8501" s="0" t="s">
        <x:v>20</x:v>
      </x:c>
      <x:c r="G8501" s="0" t="n">
        <x:v>130</x:v>
      </x:c>
      <x:c r="H8501" s="4" t="n">
        <x:v>44.33</x:v>
      </x:c>
      <x:c r="I8501" s="4" t="n">
        <x:v>130</x:v>
      </x:c>
      <x:c r="J8501" s="4" t="n">
        <x:v>0.341</x:v>
      </x:c>
      <x:c r="K8501" s="4">
        <x:f>I8501*J8501</x:f>
      </x:c>
      <x:c r="L8501" s="4" t="n">
        <x:v>305.891</x:v>
      </x:c>
      <x:c r="M8501" s="5">
        <x:f>J8501/2.789*100</x:f>
      </x:c>
      <x:c r="N8501" s="6">
        <x:f>M8501*L8501/100</x:f>
      </x:c>
      <x:c r="O8501" s="6">
        <x:f>H8501-N8501</x:f>
      </x:c>
    </x:row>
    <x:row r="8502" spans="1:25">
      <x:c r="A8502" s="0" t="s">
        <x:v>140</x:v>
      </x:c>
      <x:c r="B8502" s="0" t="n">
        <x:v>4129</x:v>
      </x:c>
      <x:c r="C8502" s="0" t="s">
        <x:v>21</x:v>
      </x:c>
      <x:c r="D8502" s="0" t="s">
        <x:v>28</x:v>
      </x:c>
      <x:c r="E8502" s="0" t="s">
        <x:v>19</x:v>
      </x:c>
      <x:c r="F8502" s="0" t="s">
        <x:v>26</x:v>
      </x:c>
      <x:c r="G8502" s="0" t="n">
        <x:v>130</x:v>
      </x:c>
      <x:c r="H8502" s="4" t="n">
        <x:v>36.404</x:v>
      </x:c>
      <x:c r="I8502" s="4" t="n">
        <x:v>130</x:v>
      </x:c>
      <x:c r="J8502" s="4" t="n">
        <x:v>0.26</x:v>
      </x:c>
      <x:c r="K8502" s="4">
        <x:f>I8502*J8502</x:f>
      </x:c>
      <x:c r="L8502" s="4" t="n">
        <x:v>305.891</x:v>
      </x:c>
      <x:c r="M8502" s="5">
        <x:f>J8502/2.789*100</x:f>
      </x:c>
      <x:c r="N8502" s="6">
        <x:f>M8502*L8502/100</x:f>
      </x:c>
      <x:c r="O8502" s="6">
        <x:f>H8502-N8502</x:f>
      </x:c>
    </x:row>
    <x:row r="8503" spans="1:25">
      <x:c r="A8503" s="0" t="s">
        <x:v>140</x:v>
      </x:c>
      <x:c r="B8503" s="0" t="n">
        <x:v>4129</x:v>
      </x:c>
      <x:c r="C8503" s="0" t="s">
        <x:v>21</x:v>
      </x:c>
      <x:c r="D8503" s="0" t="s">
        <x:v>28</x:v>
      </x:c>
      <x:c r="E8503" s="0" t="s">
        <x:v>23</x:v>
      </x:c>
      <x:c r="F8503" s="0" t="s">
        <x:v>26</x:v>
      </x:c>
      <x:c r="G8503" s="0" t="n">
        <x:v>130</x:v>
      </x:c>
      <x:c r="H8503" s="4" t="n">
        <x:v>212.799</x:v>
      </x:c>
      <x:c r="I8503" s="4" t="n">
        <x:v>130</x:v>
      </x:c>
      <x:c r="J8503" s="4" t="n">
        <x:v>1.52</x:v>
      </x:c>
      <x:c r="K8503" s="4">
        <x:f>I8503*J8503</x:f>
      </x:c>
      <x:c r="L8503" s="4" t="n">
        <x:v>305.891</x:v>
      </x:c>
      <x:c r="M8503" s="5">
        <x:f>J8503/2.789*100</x:f>
      </x:c>
      <x:c r="N8503" s="6">
        <x:f>M8503*L8503/100</x:f>
      </x:c>
      <x:c r="O8503" s="6">
        <x:f>H8503-N8503</x:f>
      </x:c>
    </x:row>
    <x:row r="8504" spans="1:25">
      <x:c r="A8504" s="0" t="s">
        <x:v>51</x:v>
      </x:c>
      <x:c r="B8504" s="0" t="n">
        <x:v>4130</x:v>
      </x:c>
      <x:c r="C8504" s="0" t="s">
        <x:v>21</x:v>
      </x:c>
      <x:c r="D8504" s="0" t="s">
        <x:v>22</x:v>
      </x:c>
      <x:c r="E8504" s="0" t="s">
        <x:v>23</x:v>
      </x:c>
      <x:c r="F8504" s="0" t="s">
        <x:v>20</x:v>
      </x:c>
      <x:c r="G8504" s="0" t="n">
        <x:v>130</x:v>
      </x:c>
      <x:c r="H8504" s="4" t="n">
        <x:v>44.33</x:v>
      </x:c>
      <x:c r="I8504" s="4" t="n">
        <x:v>130</x:v>
      </x:c>
      <x:c r="J8504" s="4" t="n">
        <x:v>0.341</x:v>
      </x:c>
      <x:c r="K8504" s="4">
        <x:f>I8504*J8504</x:f>
      </x:c>
      <x:c r="L8504" s="4" t="n">
        <x:v>321.823</x:v>
      </x:c>
      <x:c r="M8504" s="5">
        <x:f>J8504/3.457*100</x:f>
      </x:c>
      <x:c r="N8504" s="6">
        <x:f>M8504*L8504/100</x:f>
      </x:c>
      <x:c r="O8504" s="6">
        <x:f>H8504-N8504</x:f>
      </x:c>
    </x:row>
    <x:row r="8505" spans="1:25">
      <x:c r="A8505" s="0" t="s">
        <x:v>51</x:v>
      </x:c>
      <x:c r="B8505" s="0" t="n">
        <x:v>4130</x:v>
      </x:c>
      <x:c r="C8505" s="0" t="s">
        <x:v>21</x:v>
      </x:c>
      <x:c r="D8505" s="0" t="s">
        <x:v>22</x:v>
      </x:c>
      <x:c r="E8505" s="0" t="s">
        <x:v>23</x:v>
      </x:c>
      <x:c r="F8505" s="0" t="s">
        <x:v>20</x:v>
      </x:c>
      <x:c r="G8505" s="0" t="n">
        <x:v>130</x:v>
      </x:c>
      <x:c r="H8505" s="4" t="n">
        <x:v>43.384</x:v>
      </x:c>
      <x:c r="I8505" s="4" t="n">
        <x:v>130</x:v>
      </x:c>
      <x:c r="J8505" s="4" t="n">
        <x:v>0.334</x:v>
      </x:c>
      <x:c r="K8505" s="4">
        <x:f>I8505*J8505</x:f>
      </x:c>
      <x:c r="L8505" s="4" t="n">
        <x:v>321.823</x:v>
      </x:c>
      <x:c r="M8505" s="5">
        <x:f>J8505/3.457*100</x:f>
      </x:c>
      <x:c r="N8505" s="6">
        <x:f>M8505*L8505/100</x:f>
      </x:c>
      <x:c r="O8505" s="6">
        <x:f>H8505-N8505</x:f>
      </x:c>
    </x:row>
    <x:row r="8506" spans="1:25">
      <x:c r="A8506" s="0" t="s">
        <x:v>51</x:v>
      </x:c>
      <x:c r="B8506" s="0" t="n">
        <x:v>4130</x:v>
      </x:c>
      <x:c r="C8506" s="0" t="s">
        <x:v>21</x:v>
      </x:c>
      <x:c r="D8506" s="0" t="s">
        <x:v>22</x:v>
      </x:c>
      <x:c r="E8506" s="0" t="s">
        <x:v>23</x:v>
      </x:c>
      <x:c r="F8506" s="0" t="s">
        <x:v>20</x:v>
      </x:c>
      <x:c r="G8506" s="0" t="n">
        <x:v>130</x:v>
      </x:c>
      <x:c r="H8506" s="4" t="n">
        <x:v>43.384</x:v>
      </x:c>
      <x:c r="I8506" s="4" t="n">
        <x:v>130</x:v>
      </x:c>
      <x:c r="J8506" s="4" t="n">
        <x:v>0.334</x:v>
      </x:c>
      <x:c r="K8506" s="4">
        <x:f>I8506*J8506</x:f>
      </x:c>
      <x:c r="L8506" s="4" t="n">
        <x:v>321.823</x:v>
      </x:c>
      <x:c r="M8506" s="5">
        <x:f>J8506/3.457*100</x:f>
      </x:c>
      <x:c r="N8506" s="6">
        <x:f>M8506*L8506/100</x:f>
      </x:c>
      <x:c r="O8506" s="6">
        <x:f>H8506-N8506</x:f>
      </x:c>
    </x:row>
    <x:row r="8507" spans="1:25">
      <x:c r="A8507" s="0" t="s">
        <x:v>51</x:v>
      </x:c>
      <x:c r="B8507" s="0" t="n">
        <x:v>4130</x:v>
      </x:c>
      <x:c r="C8507" s="0" t="s">
        <x:v>21</x:v>
      </x:c>
      <x:c r="D8507" s="0" t="s">
        <x:v>22</x:v>
      </x:c>
      <x:c r="E8507" s="0" t="s">
        <x:v>23</x:v>
      </x:c>
      <x:c r="F8507" s="0" t="s">
        <x:v>20</x:v>
      </x:c>
      <x:c r="G8507" s="0" t="n">
        <x:v>130</x:v>
      </x:c>
      <x:c r="H8507" s="4" t="n">
        <x:v>43.384</x:v>
      </x:c>
      <x:c r="I8507" s="4" t="n">
        <x:v>130</x:v>
      </x:c>
      <x:c r="J8507" s="4" t="n">
        <x:v>0.334</x:v>
      </x:c>
      <x:c r="K8507" s="4">
        <x:f>I8507*J8507</x:f>
      </x:c>
      <x:c r="L8507" s="4" t="n">
        <x:v>321.823</x:v>
      </x:c>
      <x:c r="M8507" s="5">
        <x:f>J8507/3.457*100</x:f>
      </x:c>
      <x:c r="N8507" s="6">
        <x:f>M8507*L8507/100</x:f>
      </x:c>
      <x:c r="O8507" s="6">
        <x:f>H8507-N8507</x:f>
      </x:c>
    </x:row>
    <x:row r="8508" spans="1:25">
      <x:c r="A8508" s="0" t="s">
        <x:v>51</x:v>
      </x:c>
      <x:c r="B8508" s="0" t="n">
        <x:v>4130</x:v>
      </x:c>
      <x:c r="C8508" s="0" t="s">
        <x:v>21</x:v>
      </x:c>
      <x:c r="D8508" s="0" t="s">
        <x:v>22</x:v>
      </x:c>
      <x:c r="E8508" s="0" t="s">
        <x:v>23</x:v>
      </x:c>
      <x:c r="F8508" s="0" t="s">
        <x:v>20</x:v>
      </x:c>
      <x:c r="G8508" s="0" t="n">
        <x:v>130</x:v>
      </x:c>
      <x:c r="H8508" s="4" t="n">
        <x:v>43.384</x:v>
      </x:c>
      <x:c r="I8508" s="4" t="n">
        <x:v>130</x:v>
      </x:c>
      <x:c r="J8508" s="4" t="n">
        <x:v>0.334</x:v>
      </x:c>
      <x:c r="K8508" s="4">
        <x:f>I8508*J8508</x:f>
      </x:c>
      <x:c r="L8508" s="4" t="n">
        <x:v>321.823</x:v>
      </x:c>
      <x:c r="M8508" s="5">
        <x:f>J8508/3.457*100</x:f>
      </x:c>
      <x:c r="N8508" s="6">
        <x:f>M8508*L8508/100</x:f>
      </x:c>
      <x:c r="O8508" s="6">
        <x:f>H8508-N8508</x:f>
      </x:c>
    </x:row>
    <x:row r="8509" spans="1:25">
      <x:c r="A8509" s="0" t="s">
        <x:v>51</x:v>
      </x:c>
      <x:c r="B8509" s="0" t="n">
        <x:v>4130</x:v>
      </x:c>
      <x:c r="C8509" s="0" t="s">
        <x:v>21</x:v>
      </x:c>
      <x:c r="D8509" s="0" t="s">
        <x:v>28</x:v>
      </x:c>
      <x:c r="E8509" s="0" t="s">
        <x:v>19</x:v>
      </x:c>
      <x:c r="F8509" s="0" t="s">
        <x:v>26</x:v>
      </x:c>
      <x:c r="G8509" s="0" t="n">
        <x:v>130</x:v>
      </x:c>
      <x:c r="H8509" s="4" t="n">
        <x:v>33.802</x:v>
      </x:c>
      <x:c r="I8509" s="4" t="n">
        <x:v>130</x:v>
      </x:c>
      <x:c r="J8509" s="4" t="n">
        <x:v>0.26</x:v>
      </x:c>
      <x:c r="K8509" s="4">
        <x:f>I8509*J8509</x:f>
      </x:c>
      <x:c r="L8509" s="4" t="n">
        <x:v>321.823</x:v>
      </x:c>
      <x:c r="M8509" s="5">
        <x:f>J8509/3.457*100</x:f>
      </x:c>
      <x:c r="N8509" s="6">
        <x:f>M8509*L8509/100</x:f>
      </x:c>
      <x:c r="O8509" s="6">
        <x:f>H8509-N8509</x:f>
      </x:c>
    </x:row>
    <x:row r="8510" spans="1:25">
      <x:c r="A8510" s="0" t="s">
        <x:v>51</x:v>
      </x:c>
      <x:c r="B8510" s="0" t="n">
        <x:v>4130</x:v>
      </x:c>
      <x:c r="C8510" s="0" t="s">
        <x:v>21</x:v>
      </x:c>
      <x:c r="D8510" s="0" t="s">
        <x:v>28</x:v>
      </x:c>
      <x:c r="E8510" s="0" t="s">
        <x:v>23</x:v>
      </x:c>
      <x:c r="F8510" s="0" t="s">
        <x:v>26</x:v>
      </x:c>
      <x:c r="G8510" s="0" t="n">
        <x:v>130</x:v>
      </x:c>
      <x:c r="H8510" s="4" t="n">
        <x:v>190.001</x:v>
      </x:c>
      <x:c r="I8510" s="4" t="n">
        <x:v>130</x:v>
      </x:c>
      <x:c r="J8510" s="4" t="n">
        <x:v>1.52</x:v>
      </x:c>
      <x:c r="K8510" s="4">
        <x:f>I8510*J8510</x:f>
      </x:c>
      <x:c r="L8510" s="4" t="n">
        <x:v>321.823</x:v>
      </x:c>
      <x:c r="M8510" s="5">
        <x:f>J8510/3.457*100</x:f>
      </x:c>
      <x:c r="N8510" s="6">
        <x:f>M8510*L8510/100</x:f>
      </x:c>
      <x:c r="O8510" s="6">
        <x:f>H8510-N8510</x:f>
      </x:c>
    </x:row>
    <x:row r="8511" spans="1:25">
      <x:c r="A8511" s="0" t="s">
        <x:v>117</x:v>
      </x:c>
      <x:c r="B8511" s="0" t="n">
        <x:v>4134</x:v>
      </x:c>
      <x:c r="C8511" s="0" t="s">
        <x:v>21</x:v>
      </x:c>
      <x:c r="D8511" s="0" t="s">
        <x:v>33</x:v>
      </x:c>
      <x:c r="E8511" s="0" t="s">
        <x:v>34</x:v>
      </x:c>
      <x:c r="F8511" s="0" t="s">
        <x:v>20</x:v>
      </x:c>
      <x:c r="G8511" s="0" t="n">
        <x:v>173</x:v>
      </x:c>
      <x:c r="H8511" s="4" t="n">
        <x:v>46.018</x:v>
      </x:c>
      <x:c r="I8511" s="4" t="n">
        <x:v>84</x:v>
      </x:c>
      <x:c r="J8511" s="4" t="n">
        <x:v>0.266</x:v>
      </x:c>
      <x:c r="K8511" s="4">
        <x:f>I8511*J8511</x:f>
      </x:c>
      <x:c r="L8511" s="4" t="n">
        <x:v>126.391</x:v>
      </x:c>
      <x:c r="M8511" s="5">
        <x:f>J8511/1.475*100</x:f>
      </x:c>
      <x:c r="N8511" s="6">
        <x:f>M8511*L8511/100</x:f>
      </x:c>
      <x:c r="O8511" s="6">
        <x:f>H8511-N8511</x:f>
      </x:c>
    </x:row>
    <x:row r="8512" spans="1:25">
      <x:c r="A8512" s="0" t="s">
        <x:v>117</x:v>
      </x:c>
      <x:c r="B8512" s="0" t="n">
        <x:v>4134</x:v>
      </x:c>
      <x:c r="C8512" s="0" t="s">
        <x:v>21</x:v>
      </x:c>
      <x:c r="D8512" s="0" t="s">
        <x:v>22</x:v>
      </x:c>
      <x:c r="E8512" s="0" t="s">
        <x:v>35</x:v>
      </x:c>
      <x:c r="F8512" s="0" t="s">
        <x:v>20</x:v>
      </x:c>
      <x:c r="G8512" s="0" t="n">
        <x:v>173</x:v>
      </x:c>
      <x:c r="H8512" s="4" t="n">
        <x:v>50.4</x:v>
      </x:c>
      <x:c r="I8512" s="4" t="n">
        <x:v>84</x:v>
      </x:c>
      <x:c r="J8512" s="4" t="n">
        <x:v>0.291</x:v>
      </x:c>
      <x:c r="K8512" s="4">
        <x:f>I8512*J8512</x:f>
      </x:c>
      <x:c r="L8512" s="4" t="n">
        <x:v>126.391</x:v>
      </x:c>
      <x:c r="M8512" s="5">
        <x:f>J8512/1.475*100</x:f>
      </x:c>
      <x:c r="N8512" s="6">
        <x:f>M8512*L8512/100</x:f>
      </x:c>
      <x:c r="O8512" s="6">
        <x:f>H8512-N8512</x:f>
      </x:c>
    </x:row>
    <x:row r="8513" spans="1:25">
      <x:c r="A8513" s="0" t="s">
        <x:v>117</x:v>
      </x:c>
      <x:c r="B8513" s="0" t="n">
        <x:v>4134</x:v>
      </x:c>
      <x:c r="C8513" s="0" t="s">
        <x:v>21</x:v>
      </x:c>
      <x:c r="D8513" s="0" t="s">
        <x:v>33</x:v>
      </x:c>
      <x:c r="E8513" s="0" t="s">
        <x:v>34</x:v>
      </x:c>
      <x:c r="F8513" s="0" t="s">
        <x:v>26</x:v>
      </x:c>
      <x:c r="G8513" s="0" t="n">
        <x:v>173</x:v>
      </x:c>
      <x:c r="H8513" s="4" t="n">
        <x:v>7.007</x:v>
      </x:c>
      <x:c r="I8513" s="4" t="n">
        <x:v>84</x:v>
      </x:c>
      <x:c r="J8513" s="4" t="n">
        <x:v>0.078</x:v>
      </x:c>
      <x:c r="K8513" s="4">
        <x:f>I8513*J8513</x:f>
      </x:c>
      <x:c r="L8513" s="4" t="n">
        <x:v>126.391</x:v>
      </x:c>
      <x:c r="M8513" s="5">
        <x:f>J8513/1.475*100</x:f>
      </x:c>
      <x:c r="N8513" s="6">
        <x:f>M8513*L8513/100</x:f>
      </x:c>
      <x:c r="O8513" s="6">
        <x:f>H8513-N8513</x:f>
      </x:c>
    </x:row>
    <x:row r="8514" spans="1:25">
      <x:c r="A8514" s="0" t="s">
        <x:v>117</x:v>
      </x:c>
      <x:c r="B8514" s="0" t="n">
        <x:v>4134</x:v>
      </x:c>
      <x:c r="C8514" s="0" t="s">
        <x:v>21</x:v>
      </x:c>
      <x:c r="D8514" s="0" t="s">
        <x:v>36</x:v>
      </x:c>
      <x:c r="E8514" s="0" t="s">
        <x:v>37</x:v>
      </x:c>
      <x:c r="F8514" s="0" t="s">
        <x:v>26</x:v>
      </x:c>
      <x:c r="G8514" s="0" t="n">
        <x:v>173</x:v>
      </x:c>
      <x:c r="H8514" s="4" t="n">
        <x:v>57.9</x:v>
      </x:c>
      <x:c r="I8514" s="4" t="n">
        <x:v>84</x:v>
      </x:c>
      <x:c r="J8514" s="4" t="n">
        <x:v>0.42</x:v>
      </x:c>
      <x:c r="K8514" s="4">
        <x:f>I8514*J8514</x:f>
      </x:c>
      <x:c r="L8514" s="4" t="n">
        <x:v>126.391</x:v>
      </x:c>
      <x:c r="M8514" s="5">
        <x:f>J8514/1.475*100</x:f>
      </x:c>
      <x:c r="N8514" s="6">
        <x:f>M8514*L8514/100</x:f>
      </x:c>
      <x:c r="O8514" s="6">
        <x:f>H8514-N8514</x:f>
      </x:c>
    </x:row>
    <x:row r="8515" spans="1:25">
      <x:c r="A8515" s="0" t="s">
        <x:v>117</x:v>
      </x:c>
      <x:c r="B8515" s="0" t="n">
        <x:v>4134</x:v>
      </x:c>
      <x:c r="C8515" s="0" t="s">
        <x:v>21</x:v>
      </x:c>
      <x:c r="D8515" s="0" t="s">
        <x:v>36</x:v>
      </x:c>
      <x:c r="E8515" s="0" t="s">
        <x:v>38</x:v>
      </x:c>
      <x:c r="F8515" s="0" t="s">
        <x:v>26</x:v>
      </x:c>
      <x:c r="G8515" s="0" t="n">
        <x:v>173</x:v>
      </x:c>
      <x:c r="H8515" s="4" t="n">
        <x:v>36.767</x:v>
      </x:c>
      <x:c r="I8515" s="4" t="n">
        <x:v>84</x:v>
      </x:c>
      <x:c r="J8515" s="4" t="n">
        <x:v>0.42</x:v>
      </x:c>
      <x:c r="K8515" s="4">
        <x:f>I8515*J8515</x:f>
      </x:c>
      <x:c r="L8515" s="4" t="n">
        <x:v>126.391</x:v>
      </x:c>
      <x:c r="M8515" s="5">
        <x:f>J8515/1.475*100</x:f>
      </x:c>
      <x:c r="N8515" s="6">
        <x:f>M8515*L8515/100</x:f>
      </x:c>
      <x:c r="O8515" s="6">
        <x:f>H8515-N8515</x:f>
      </x:c>
    </x:row>
    <x:row r="8516" spans="1:25">
      <x:c r="A8516" s="0" t="s">
        <x:v>119</x:v>
      </x:c>
      <x:c r="B8516" s="0" t="n">
        <x:v>4135</x:v>
      </x:c>
      <x:c r="C8516" s="0" t="s">
        <x:v>21</x:v>
      </x:c>
      <x:c r="D8516" s="0" t="s">
        <x:v>22</x:v>
      </x:c>
      <x:c r="E8516" s="0" t="s">
        <x:v>35</x:v>
      </x:c>
      <x:c r="F8516" s="0" t="s">
        <x:v>20</x:v>
      </x:c>
      <x:c r="G8516" s="0" t="n">
        <x:v>173</x:v>
      </x:c>
      <x:c r="H8516" s="4" t="n">
        <x:v>50.4</x:v>
      </x:c>
      <x:c r="I8516" s="4" t="n">
        <x:v>173</x:v>
      </x:c>
      <x:c r="J8516" s="4" t="n">
        <x:v>0.291</x:v>
      </x:c>
      <x:c r="K8516" s="4">
        <x:f>I8516*J8516</x:f>
      </x:c>
      <x:c r="L8516" s="4" t="n">
        <x:v>248.117</x:v>
      </x:c>
      <x:c r="M8516" s="5">
        <x:f>J8516/2.348*100</x:f>
      </x:c>
      <x:c r="N8516" s="6">
        <x:f>M8516*L8516/100</x:f>
      </x:c>
      <x:c r="O8516" s="6">
        <x:f>H8516-N8516</x:f>
      </x:c>
    </x:row>
    <x:row r="8517" spans="1:25">
      <x:c r="A8517" s="0" t="s">
        <x:v>119</x:v>
      </x:c>
      <x:c r="B8517" s="0" t="n">
        <x:v>4135</x:v>
      </x:c>
      <x:c r="C8517" s="0" t="s">
        <x:v>21</x:v>
      </x:c>
      <x:c r="D8517" s="0" t="s">
        <x:v>22</x:v>
      </x:c>
      <x:c r="E8517" s="0" t="s">
        <x:v>35</x:v>
      </x:c>
      <x:c r="F8517" s="0" t="s">
        <x:v>20</x:v>
      </x:c>
      <x:c r="G8517" s="0" t="n">
        <x:v>173</x:v>
      </x:c>
      <x:c r="H8517" s="4" t="n">
        <x:v>50.4</x:v>
      </x:c>
      <x:c r="I8517" s="4" t="n">
        <x:v>173</x:v>
      </x:c>
      <x:c r="J8517" s="4" t="n">
        <x:v>0.291</x:v>
      </x:c>
      <x:c r="K8517" s="4">
        <x:f>I8517*J8517</x:f>
      </x:c>
      <x:c r="L8517" s="4" t="n">
        <x:v>248.117</x:v>
      </x:c>
      <x:c r="M8517" s="5">
        <x:f>J8517/2.348*100</x:f>
      </x:c>
      <x:c r="N8517" s="6">
        <x:f>M8517*L8517/100</x:f>
      </x:c>
      <x:c r="O8517" s="6">
        <x:f>H8517-N8517</x:f>
      </x:c>
    </x:row>
    <x:row r="8518" spans="1:25">
      <x:c r="A8518" s="0" t="s">
        <x:v>119</x:v>
      </x:c>
      <x:c r="B8518" s="0" t="n">
        <x:v>4135</x:v>
      </x:c>
      <x:c r="C8518" s="0" t="s">
        <x:v>21</x:v>
      </x:c>
      <x:c r="D8518" s="0" t="s">
        <x:v>33</x:v>
      </x:c>
      <x:c r="E8518" s="0" t="s">
        <x:v>34</x:v>
      </x:c>
      <x:c r="F8518" s="0" t="s">
        <x:v>20</x:v>
      </x:c>
      <x:c r="G8518" s="0" t="n">
        <x:v>173</x:v>
      </x:c>
      <x:c r="H8518" s="4" t="n">
        <x:v>46.018</x:v>
      </x:c>
      <x:c r="I8518" s="4" t="n">
        <x:v>173</x:v>
      </x:c>
      <x:c r="J8518" s="4" t="n">
        <x:v>0.266</x:v>
      </x:c>
      <x:c r="K8518" s="4">
        <x:f>I8518*J8518</x:f>
      </x:c>
      <x:c r="L8518" s="4" t="n">
        <x:v>248.117</x:v>
      </x:c>
      <x:c r="M8518" s="5">
        <x:f>J8518/2.348*100</x:f>
      </x:c>
      <x:c r="N8518" s="6">
        <x:f>M8518*L8518/100</x:f>
      </x:c>
      <x:c r="O8518" s="6">
        <x:f>H8518-N8518</x:f>
      </x:c>
    </x:row>
    <x:row r="8519" spans="1:25">
      <x:c r="A8519" s="0" t="s">
        <x:v>119</x:v>
      </x:c>
      <x:c r="B8519" s="0" t="n">
        <x:v>4135</x:v>
      </x:c>
      <x:c r="C8519" s="0" t="s">
        <x:v>21</x:v>
      </x:c>
      <x:c r="D8519" s="0" t="s">
        <x:v>22</x:v>
      </x:c>
      <x:c r="E8519" s="0" t="s">
        <x:v>35</x:v>
      </x:c>
      <x:c r="F8519" s="0" t="s">
        <x:v>20</x:v>
      </x:c>
      <x:c r="G8519" s="0" t="n">
        <x:v>173</x:v>
      </x:c>
      <x:c r="H8519" s="4" t="n">
        <x:v>50.4</x:v>
      </x:c>
      <x:c r="I8519" s="4" t="n">
        <x:v>173</x:v>
      </x:c>
      <x:c r="J8519" s="4" t="n">
        <x:v>0.291</x:v>
      </x:c>
      <x:c r="K8519" s="4">
        <x:f>I8519*J8519</x:f>
      </x:c>
      <x:c r="L8519" s="4" t="n">
        <x:v>248.117</x:v>
      </x:c>
      <x:c r="M8519" s="5">
        <x:f>J8519/2.348*100</x:f>
      </x:c>
      <x:c r="N8519" s="6">
        <x:f>M8519*L8519/100</x:f>
      </x:c>
      <x:c r="O8519" s="6">
        <x:f>H8519-N8519</x:f>
      </x:c>
    </x:row>
    <x:row r="8520" spans="1:25">
      <x:c r="A8520" s="0" t="s">
        <x:v>119</x:v>
      </x:c>
      <x:c r="B8520" s="0" t="n">
        <x:v>4135</x:v>
      </x:c>
      <x:c r="C8520" s="0" t="s">
        <x:v>21</x:v>
      </x:c>
      <x:c r="D8520" s="0" t="s">
        <x:v>22</x:v>
      </x:c>
      <x:c r="E8520" s="0" t="s">
        <x:v>35</x:v>
      </x:c>
      <x:c r="F8520" s="0" t="s">
        <x:v>20</x:v>
      </x:c>
      <x:c r="G8520" s="0" t="n">
        <x:v>173</x:v>
      </x:c>
      <x:c r="H8520" s="4" t="n">
        <x:v>50.4</x:v>
      </x:c>
      <x:c r="I8520" s="4" t="n">
        <x:v>173</x:v>
      </x:c>
      <x:c r="J8520" s="4" t="n">
        <x:v>0.291</x:v>
      </x:c>
      <x:c r="K8520" s="4">
        <x:f>I8520*J8520</x:f>
      </x:c>
      <x:c r="L8520" s="4" t="n">
        <x:v>248.117</x:v>
      </x:c>
      <x:c r="M8520" s="5">
        <x:f>J8520/2.348*100</x:f>
      </x:c>
      <x:c r="N8520" s="6">
        <x:f>M8520*L8520/100</x:f>
      </x:c>
      <x:c r="O8520" s="6">
        <x:f>H8520-N8520</x:f>
      </x:c>
    </x:row>
    <x:row r="8521" spans="1:25">
      <x:c r="A8521" s="0" t="s">
        <x:v>119</x:v>
      </x:c>
      <x:c r="B8521" s="0" t="n">
        <x:v>4135</x:v>
      </x:c>
      <x:c r="C8521" s="0" t="s">
        <x:v>21</x:v>
      </x:c>
      <x:c r="D8521" s="0" t="s">
        <x:v>28</x:v>
      </x:c>
      <x:c r="E8521" s="0" t="s">
        <x:v>19</x:v>
      </x:c>
      <x:c r="F8521" s="0" t="s">
        <x:v>26</x:v>
      </x:c>
      <x:c r="G8521" s="0" t="n">
        <x:v>173</x:v>
      </x:c>
      <x:c r="H8521" s="4" t="n">
        <x:v>0.295</x:v>
      </x:c>
      <x:c r="I8521" s="4" t="n">
        <x:v>173</x:v>
      </x:c>
      <x:c r="J8521" s="4" t="s"/>
      <x:c r="K8521" s="4">
        <x:f>I8521*J8521</x:f>
      </x:c>
      <x:c r="L8521" s="4" t="n">
        <x:v>248.117</x:v>
      </x:c>
      <x:c r="M8521" s="5">
        <x:f>J8521/2.348*100</x:f>
      </x:c>
      <x:c r="N8521" s="6">
        <x:f>M8521*L8521/100</x:f>
      </x:c>
      <x:c r="O8521" s="6">
        <x:f>H8521-N8521</x:f>
      </x:c>
    </x:row>
    <x:row r="8522" spans="1:25">
      <x:c r="A8522" s="0" t="s">
        <x:v>119</x:v>
      </x:c>
      <x:c r="B8522" s="0" t="n">
        <x:v>4135</x:v>
      </x:c>
      <x:c r="C8522" s="0" t="s">
        <x:v>21</x:v>
      </x:c>
      <x:c r="D8522" s="0" t="s">
        <x:v>28</x:v>
      </x:c>
      <x:c r="E8522" s="0" t="s">
        <x:v>23</x:v>
      </x:c>
      <x:c r="F8522" s="0" t="s">
        <x:v>26</x:v>
      </x:c>
      <x:c r="G8522" s="0" t="n">
        <x:v>173</x:v>
      </x:c>
      <x:c r="H8522" s="4" t="n">
        <x:v>22</x:v>
      </x:c>
      <x:c r="I8522" s="4" t="n">
        <x:v>173</x:v>
      </x:c>
      <x:c r="J8522" s="4" t="s"/>
      <x:c r="K8522" s="4">
        <x:f>I8522*J8522</x:f>
      </x:c>
      <x:c r="L8522" s="4" t="n">
        <x:v>248.117</x:v>
      </x:c>
      <x:c r="M8522" s="5">
        <x:f>J8522/2.348*100</x:f>
      </x:c>
      <x:c r="N8522" s="6">
        <x:f>M8522*L8522/100</x:f>
      </x:c>
      <x:c r="O8522" s="6">
        <x:f>H8522-N8522</x:f>
      </x:c>
    </x:row>
    <x:row r="8523" spans="1:25">
      <x:c r="A8523" s="0" t="s">
        <x:v>119</x:v>
      </x:c>
      <x:c r="B8523" s="0" t="n">
        <x:v>4135</x:v>
      </x:c>
      <x:c r="C8523" s="0" t="s">
        <x:v>21</x:v>
      </x:c>
      <x:c r="D8523" s="0" t="s">
        <x:v>33</x:v>
      </x:c>
      <x:c r="E8523" s="0" t="s">
        <x:v>34</x:v>
      </x:c>
      <x:c r="F8523" s="0" t="s">
        <x:v>26</x:v>
      </x:c>
      <x:c r="G8523" s="0" t="n">
        <x:v>173</x:v>
      </x:c>
      <x:c r="H8523" s="4" t="n">
        <x:v>13.499</x:v>
      </x:c>
      <x:c r="I8523" s="4" t="n">
        <x:v>173</x:v>
      </x:c>
      <x:c r="J8523" s="4" t="n">
        <x:v>0.078</x:v>
      </x:c>
      <x:c r="K8523" s="4">
        <x:f>I8523*J8523</x:f>
      </x:c>
      <x:c r="L8523" s="4" t="n">
        <x:v>248.117</x:v>
      </x:c>
      <x:c r="M8523" s="5">
        <x:f>J8523/2.348*100</x:f>
      </x:c>
      <x:c r="N8523" s="6">
        <x:f>M8523*L8523/100</x:f>
      </x:c>
      <x:c r="O8523" s="6">
        <x:f>H8523-N8523</x:f>
      </x:c>
    </x:row>
    <x:row r="8524" spans="1:25">
      <x:c r="A8524" s="0" t="s">
        <x:v>119</x:v>
      </x:c>
      <x:c r="B8524" s="0" t="n">
        <x:v>4135</x:v>
      </x:c>
      <x:c r="C8524" s="0" t="s">
        <x:v>21</x:v>
      </x:c>
      <x:c r="D8524" s="0" t="s">
        <x:v>36</x:v>
      </x:c>
      <x:c r="E8524" s="0" t="s">
        <x:v>37</x:v>
      </x:c>
      <x:c r="F8524" s="0" t="s">
        <x:v>26</x:v>
      </x:c>
      <x:c r="G8524" s="0" t="n">
        <x:v>173</x:v>
      </x:c>
      <x:c r="H8524" s="4" t="n">
        <x:v>72.66</x:v>
      </x:c>
      <x:c r="I8524" s="4" t="n">
        <x:v>173</x:v>
      </x:c>
      <x:c r="J8524" s="4" t="n">
        <x:v>0.42</x:v>
      </x:c>
      <x:c r="K8524" s="4">
        <x:f>I8524*J8524</x:f>
      </x:c>
      <x:c r="L8524" s="4" t="n">
        <x:v>248.117</x:v>
      </x:c>
      <x:c r="M8524" s="5">
        <x:f>J8524/2.348*100</x:f>
      </x:c>
      <x:c r="N8524" s="6">
        <x:f>M8524*L8524/100</x:f>
      </x:c>
      <x:c r="O8524" s="6">
        <x:f>H8524-N8524</x:f>
      </x:c>
    </x:row>
    <x:row r="8525" spans="1:25">
      <x:c r="A8525" s="0" t="s">
        <x:v>119</x:v>
      </x:c>
      <x:c r="B8525" s="0" t="n">
        <x:v>4135</x:v>
      </x:c>
      <x:c r="C8525" s="0" t="s">
        <x:v>21</x:v>
      </x:c>
      <x:c r="D8525" s="0" t="s">
        <x:v>36</x:v>
      </x:c>
      <x:c r="E8525" s="0" t="s">
        <x:v>38</x:v>
      </x:c>
      <x:c r="F8525" s="0" t="s">
        <x:v>26</x:v>
      </x:c>
      <x:c r="G8525" s="0" t="n">
        <x:v>173</x:v>
      </x:c>
      <x:c r="H8525" s="4" t="n">
        <x:v>72.66</x:v>
      </x:c>
      <x:c r="I8525" s="4" t="n">
        <x:v>173</x:v>
      </x:c>
      <x:c r="J8525" s="4" t="n">
        <x:v>0.42</x:v>
      </x:c>
      <x:c r="K8525" s="4">
        <x:f>I8525*J8525</x:f>
      </x:c>
      <x:c r="L8525" s="4" t="n">
        <x:v>248.117</x:v>
      </x:c>
      <x:c r="M8525" s="5">
        <x:f>J8525/2.348*100</x:f>
      </x:c>
      <x:c r="N8525" s="6">
        <x:f>M8525*L8525/100</x:f>
      </x:c>
      <x:c r="O8525" s="6">
        <x:f>H8525-N8525</x:f>
      </x:c>
    </x:row>
    <x:row r="8526" spans="1:25">
      <x:c r="A8526" s="0" t="s">
        <x:v>70</x:v>
      </x:c>
      <x:c r="B8526" s="0" t="n">
        <x:v>4136</x:v>
      </x:c>
      <x:c r="C8526" s="0" t="s">
        <x:v>21</x:v>
      </x:c>
      <x:c r="D8526" s="0" t="s">
        <x:v>22</x:v>
      </x:c>
      <x:c r="E8526" s="0" t="s">
        <x:v>35</x:v>
      </x:c>
      <x:c r="F8526" s="0" t="s">
        <x:v>20</x:v>
      </x:c>
      <x:c r="G8526" s="0" t="n">
        <x:v>162</x:v>
      </x:c>
      <x:c r="H8526" s="4" t="n">
        <x:v>50.4</x:v>
      </x:c>
      <x:c r="I8526" s="4" t="n">
        <x:v>162</x:v>
      </x:c>
      <x:c r="J8526" s="4" t="n">
        <x:v>0.311</x:v>
      </x:c>
      <x:c r="K8526" s="4">
        <x:f>I8526*J8526</x:f>
      </x:c>
      <x:c r="L8526" s="4" t="n">
        <x:v>238.5</x:v>
      </x:c>
      <x:c r="M8526" s="5">
        <x:f>J8526/2.135*100</x:f>
      </x:c>
      <x:c r="N8526" s="6">
        <x:f>M8526*L8526/100</x:f>
      </x:c>
      <x:c r="O8526" s="6">
        <x:f>H8526-N8526</x:f>
      </x:c>
    </x:row>
    <x:row r="8527" spans="1:25">
      <x:c r="A8527" s="0" t="s">
        <x:v>70</x:v>
      </x:c>
      <x:c r="B8527" s="0" t="n">
        <x:v>4136</x:v>
      </x:c>
      <x:c r="C8527" s="0" t="s">
        <x:v>21</x:v>
      </x:c>
      <x:c r="D8527" s="0" t="s">
        <x:v>22</x:v>
      </x:c>
      <x:c r="E8527" s="0" t="s">
        <x:v>35</x:v>
      </x:c>
      <x:c r="F8527" s="0" t="s">
        <x:v>20</x:v>
      </x:c>
      <x:c r="G8527" s="0" t="n">
        <x:v>162</x:v>
      </x:c>
      <x:c r="H8527" s="4" t="n">
        <x:v>50.4</x:v>
      </x:c>
      <x:c r="I8527" s="4" t="n">
        <x:v>162</x:v>
      </x:c>
      <x:c r="J8527" s="4" t="n">
        <x:v>0.311</x:v>
      </x:c>
      <x:c r="K8527" s="4">
        <x:f>I8527*J8527</x:f>
      </x:c>
      <x:c r="L8527" s="4" t="n">
        <x:v>238.5</x:v>
      </x:c>
      <x:c r="M8527" s="5">
        <x:f>J8527/2.135*100</x:f>
      </x:c>
      <x:c r="N8527" s="6">
        <x:f>M8527*L8527/100</x:f>
      </x:c>
      <x:c r="O8527" s="6">
        <x:f>H8527-N8527</x:f>
      </x:c>
    </x:row>
    <x:row r="8528" spans="1:25">
      <x:c r="A8528" s="0" t="s">
        <x:v>70</x:v>
      </x:c>
      <x:c r="B8528" s="0" t="n">
        <x:v>4136</x:v>
      </x:c>
      <x:c r="C8528" s="0" t="s">
        <x:v>21</x:v>
      </x:c>
      <x:c r="D8528" s="0" t="s">
        <x:v>33</x:v>
      </x:c>
      <x:c r="E8528" s="0" t="s">
        <x:v>34</x:v>
      </x:c>
      <x:c r="F8528" s="0" t="s">
        <x:v>20</x:v>
      </x:c>
      <x:c r="G8528" s="0" t="n">
        <x:v>162</x:v>
      </x:c>
      <x:c r="H8528" s="4" t="n">
        <x:v>46.018</x:v>
      </x:c>
      <x:c r="I8528" s="4" t="n">
        <x:v>162</x:v>
      </x:c>
      <x:c r="J8528" s="4" t="n">
        <x:v>0.284</x:v>
      </x:c>
      <x:c r="K8528" s="4">
        <x:f>I8528*J8528</x:f>
      </x:c>
      <x:c r="L8528" s="4" t="n">
        <x:v>238.5</x:v>
      </x:c>
      <x:c r="M8528" s="5">
        <x:f>J8528/2.135*100</x:f>
      </x:c>
      <x:c r="N8528" s="6">
        <x:f>M8528*L8528/100</x:f>
      </x:c>
      <x:c r="O8528" s="6">
        <x:f>H8528-N8528</x:f>
      </x:c>
    </x:row>
    <x:row r="8529" spans="1:25">
      <x:c r="A8529" s="0" t="s">
        <x:v>70</x:v>
      </x:c>
      <x:c r="B8529" s="0" t="n">
        <x:v>4136</x:v>
      </x:c>
      <x:c r="C8529" s="0" t="s">
        <x:v>21</x:v>
      </x:c>
      <x:c r="D8529" s="0" t="s">
        <x:v>22</x:v>
      </x:c>
      <x:c r="E8529" s="0" t="s">
        <x:v>35</x:v>
      </x:c>
      <x:c r="F8529" s="0" t="s">
        <x:v>20</x:v>
      </x:c>
      <x:c r="G8529" s="0" t="n">
        <x:v>162</x:v>
      </x:c>
      <x:c r="H8529" s="4" t="n">
        <x:v>50.4</x:v>
      </x:c>
      <x:c r="I8529" s="4" t="n">
        <x:v>162</x:v>
      </x:c>
      <x:c r="J8529" s="4" t="n">
        <x:v>0.311</x:v>
      </x:c>
      <x:c r="K8529" s="4">
        <x:f>I8529*J8529</x:f>
      </x:c>
      <x:c r="L8529" s="4" t="n">
        <x:v>238.5</x:v>
      </x:c>
      <x:c r="M8529" s="5">
        <x:f>J8529/2.135*100</x:f>
      </x:c>
      <x:c r="N8529" s="6">
        <x:f>M8529*L8529/100</x:f>
      </x:c>
      <x:c r="O8529" s="6">
        <x:f>H8529-N8529</x:f>
      </x:c>
    </x:row>
    <x:row r="8530" spans="1:25">
      <x:c r="A8530" s="0" t="s">
        <x:v>70</x:v>
      </x:c>
      <x:c r="B8530" s="0" t="n">
        <x:v>4136</x:v>
      </x:c>
      <x:c r="C8530" s="0" t="s">
        <x:v>21</x:v>
      </x:c>
      <x:c r="D8530" s="0" t="s">
        <x:v>33</x:v>
      </x:c>
      <x:c r="E8530" s="0" t="s">
        <x:v>34</x:v>
      </x:c>
      <x:c r="F8530" s="0" t="s">
        <x:v>26</x:v>
      </x:c>
      <x:c r="G8530" s="0" t="n">
        <x:v>162</x:v>
      </x:c>
      <x:c r="H8530" s="4" t="n">
        <x:v>13.495</x:v>
      </x:c>
      <x:c r="I8530" s="4" t="n">
        <x:v>162</x:v>
      </x:c>
      <x:c r="J8530" s="4" t="n">
        <x:v>0.078</x:v>
      </x:c>
      <x:c r="K8530" s="4">
        <x:f>I8530*J8530</x:f>
      </x:c>
      <x:c r="L8530" s="4" t="n">
        <x:v>238.5</x:v>
      </x:c>
      <x:c r="M8530" s="5">
        <x:f>J8530/2.135*100</x:f>
      </x:c>
      <x:c r="N8530" s="6">
        <x:f>M8530*L8530/100</x:f>
      </x:c>
      <x:c r="O8530" s="6">
        <x:f>H8530-N8530</x:f>
      </x:c>
    </x:row>
    <x:row r="8531" spans="1:25">
      <x:c r="A8531" s="0" t="s">
        <x:v>70</x:v>
      </x:c>
      <x:c r="B8531" s="0" t="n">
        <x:v>4136</x:v>
      </x:c>
      <x:c r="C8531" s="0" t="s">
        <x:v>21</x:v>
      </x:c>
      <x:c r="D8531" s="0" t="s">
        <x:v>36</x:v>
      </x:c>
      <x:c r="E8531" s="0" t="s">
        <x:v>37</x:v>
      </x:c>
      <x:c r="F8531" s="0" t="s">
        <x:v>26</x:v>
      </x:c>
      <x:c r="G8531" s="0" t="n">
        <x:v>162</x:v>
      </x:c>
      <x:c r="H8531" s="4" t="n">
        <x:v>68.04</x:v>
      </x:c>
      <x:c r="I8531" s="4" t="n">
        <x:v>162</x:v>
      </x:c>
      <x:c r="J8531" s="4" t="n">
        <x:v>0.42</x:v>
      </x:c>
      <x:c r="K8531" s="4">
        <x:f>I8531*J8531</x:f>
      </x:c>
      <x:c r="L8531" s="4" t="n">
        <x:v>238.5</x:v>
      </x:c>
      <x:c r="M8531" s="5">
        <x:f>J8531/2.135*100</x:f>
      </x:c>
      <x:c r="N8531" s="6">
        <x:f>M8531*L8531/100</x:f>
      </x:c>
      <x:c r="O8531" s="6">
        <x:f>H8531-N8531</x:f>
      </x:c>
    </x:row>
    <x:row r="8532" spans="1:25">
      <x:c r="A8532" s="0" t="s">
        <x:v>70</x:v>
      </x:c>
      <x:c r="B8532" s="0" t="n">
        <x:v>4136</x:v>
      </x:c>
      <x:c r="C8532" s="0" t="s">
        <x:v>21</x:v>
      </x:c>
      <x:c r="D8532" s="0" t="s">
        <x:v>36</x:v>
      </x:c>
      <x:c r="E8532" s="0" t="s">
        <x:v>38</x:v>
      </x:c>
      <x:c r="F8532" s="0" t="s">
        <x:v>26</x:v>
      </x:c>
      <x:c r="G8532" s="0" t="n">
        <x:v>162</x:v>
      </x:c>
      <x:c r="H8532" s="4" t="n">
        <x:v>68.04</x:v>
      </x:c>
      <x:c r="I8532" s="4" t="n">
        <x:v>162</x:v>
      </x:c>
      <x:c r="J8532" s="4" t="n">
        <x:v>0.42</x:v>
      </x:c>
      <x:c r="K8532" s="4">
        <x:f>I8532*J8532</x:f>
      </x:c>
      <x:c r="L8532" s="4" t="n">
        <x:v>238.5</x:v>
      </x:c>
      <x:c r="M8532" s="5">
        <x:f>J8532/2.135*100</x:f>
      </x:c>
      <x:c r="N8532" s="6">
        <x:f>M8532*L8532/100</x:f>
      </x:c>
      <x:c r="O8532" s="6">
        <x:f>H8532-N8532</x:f>
      </x:c>
    </x:row>
    <x:row r="8533" spans="1:25">
      <x:c r="A8533" s="0" t="s">
        <x:v>53</x:v>
      </x:c>
      <x:c r="B8533" s="0" t="n">
        <x:v>4137</x:v>
      </x:c>
      <x:c r="C8533" s="0" t="s">
        <x:v>21</x:v>
      </x:c>
      <x:c r="D8533" s="0" t="s">
        <x:v>22</x:v>
      </x:c>
      <x:c r="E8533" s="0" t="s">
        <x:v>23</x:v>
      </x:c>
      <x:c r="F8533" s="0" t="s">
        <x:v>20</x:v>
      </x:c>
      <x:c r="G8533" s="0" t="n">
        <x:v>130</x:v>
      </x:c>
      <x:c r="H8533" s="4" t="n">
        <x:v>44.33</x:v>
      </x:c>
      <x:c r="I8533" s="4" t="n">
        <x:v>130</x:v>
      </x:c>
      <x:c r="J8533" s="4" t="n">
        <x:v>0.341</x:v>
      </x:c>
      <x:c r="K8533" s="4">
        <x:f>I8533*J8533</x:f>
      </x:c>
      <x:c r="L8533" s="4" t="n">
        <x:v>311.001</x:v>
      </x:c>
      <x:c r="M8533" s="5">
        <x:f>J8533/3.89*100</x:f>
      </x:c>
      <x:c r="N8533" s="6">
        <x:f>M8533*L8533/100</x:f>
      </x:c>
      <x:c r="O8533" s="6">
        <x:f>H8533-N8533</x:f>
      </x:c>
    </x:row>
    <x:row r="8534" spans="1:25">
      <x:c r="A8534" s="0" t="s">
        <x:v>53</x:v>
      </x:c>
      <x:c r="B8534" s="0" t="n">
        <x:v>4137</x:v>
      </x:c>
      <x:c r="C8534" s="0" t="s">
        <x:v>21</x:v>
      </x:c>
      <x:c r="D8534" s="0" t="s">
        <x:v>22</x:v>
      </x:c>
      <x:c r="E8534" s="0" t="s">
        <x:v>23</x:v>
      </x:c>
      <x:c r="F8534" s="0" t="s">
        <x:v>20</x:v>
      </x:c>
      <x:c r="G8534" s="0" t="n">
        <x:v>130</x:v>
      </x:c>
      <x:c r="H8534" s="4" t="n">
        <x:v>47.74</x:v>
      </x:c>
      <x:c r="I8534" s="4" t="n">
        <x:v>130</x:v>
      </x:c>
      <x:c r="J8534" s="4" t="n">
        <x:v>0.367</x:v>
      </x:c>
      <x:c r="K8534" s="4">
        <x:f>I8534*J8534</x:f>
      </x:c>
      <x:c r="L8534" s="4" t="n">
        <x:v>311.001</x:v>
      </x:c>
      <x:c r="M8534" s="5">
        <x:f>J8534/3.89*100</x:f>
      </x:c>
      <x:c r="N8534" s="6">
        <x:f>M8534*L8534/100</x:f>
      </x:c>
      <x:c r="O8534" s="6">
        <x:f>H8534-N8534</x:f>
      </x:c>
    </x:row>
    <x:row r="8535" spans="1:25">
      <x:c r="A8535" s="0" t="s">
        <x:v>53</x:v>
      </x:c>
      <x:c r="B8535" s="0" t="n">
        <x:v>4137</x:v>
      </x:c>
      <x:c r="C8535" s="0" t="s">
        <x:v>21</x:v>
      </x:c>
      <x:c r="D8535" s="0" t="s">
        <x:v>22</x:v>
      </x:c>
      <x:c r="E8535" s="0" t="s">
        <x:v>23</x:v>
      </x:c>
      <x:c r="F8535" s="0" t="s">
        <x:v>20</x:v>
      </x:c>
      <x:c r="G8535" s="0" t="n">
        <x:v>130</x:v>
      </x:c>
      <x:c r="H8535" s="4" t="n">
        <x:v>47.74</x:v>
      </x:c>
      <x:c r="I8535" s="4" t="n">
        <x:v>130</x:v>
      </x:c>
      <x:c r="J8535" s="4" t="n">
        <x:v>0.367</x:v>
      </x:c>
      <x:c r="K8535" s="4">
        <x:f>I8535*J8535</x:f>
      </x:c>
      <x:c r="L8535" s="4" t="n">
        <x:v>311.001</x:v>
      </x:c>
      <x:c r="M8535" s="5">
        <x:f>J8535/3.89*100</x:f>
      </x:c>
      <x:c r="N8535" s="6">
        <x:f>M8535*L8535/100</x:f>
      </x:c>
      <x:c r="O8535" s="6">
        <x:f>H8535-N8535</x:f>
      </x:c>
    </x:row>
    <x:row r="8536" spans="1:25">
      <x:c r="A8536" s="0" t="s">
        <x:v>53</x:v>
      </x:c>
      <x:c r="B8536" s="0" t="n">
        <x:v>4137</x:v>
      </x:c>
      <x:c r="C8536" s="0" t="s">
        <x:v>21</x:v>
      </x:c>
      <x:c r="D8536" s="0" t="s">
        <x:v>22</x:v>
      </x:c>
      <x:c r="E8536" s="0" t="s">
        <x:v>23</x:v>
      </x:c>
      <x:c r="F8536" s="0" t="s">
        <x:v>20</x:v>
      </x:c>
      <x:c r="G8536" s="0" t="n">
        <x:v>130</x:v>
      </x:c>
      <x:c r="H8536" s="4" t="n">
        <x:v>47.74</x:v>
      </x:c>
      <x:c r="I8536" s="4" t="n">
        <x:v>130</x:v>
      </x:c>
      <x:c r="J8536" s="4" t="n">
        <x:v>0.367</x:v>
      </x:c>
      <x:c r="K8536" s="4">
        <x:f>I8536*J8536</x:f>
      </x:c>
      <x:c r="L8536" s="4" t="n">
        <x:v>311.001</x:v>
      </x:c>
      <x:c r="M8536" s="5">
        <x:f>J8536/3.89*100</x:f>
      </x:c>
      <x:c r="N8536" s="6">
        <x:f>M8536*L8536/100</x:f>
      </x:c>
      <x:c r="O8536" s="6">
        <x:f>H8536-N8536</x:f>
      </x:c>
    </x:row>
    <x:row r="8537" spans="1:25">
      <x:c r="A8537" s="0" t="s">
        <x:v>53</x:v>
      </x:c>
      <x:c r="B8537" s="0" t="n">
        <x:v>4137</x:v>
      </x:c>
      <x:c r="C8537" s="0" t="s">
        <x:v>21</x:v>
      </x:c>
      <x:c r="D8537" s="0" t="s">
        <x:v>22</x:v>
      </x:c>
      <x:c r="E8537" s="0" t="s">
        <x:v>23</x:v>
      </x:c>
      <x:c r="F8537" s="0" t="s">
        <x:v>20</x:v>
      </x:c>
      <x:c r="G8537" s="0" t="n">
        <x:v>130</x:v>
      </x:c>
      <x:c r="H8537" s="4" t="n">
        <x:v>43.384</x:v>
      </x:c>
      <x:c r="I8537" s="4" t="n">
        <x:v>130</x:v>
      </x:c>
      <x:c r="J8537" s="4" t="n">
        <x:v>0.334</x:v>
      </x:c>
      <x:c r="K8537" s="4">
        <x:f>I8537*J8537</x:f>
      </x:c>
      <x:c r="L8537" s="4" t="n">
        <x:v>311.001</x:v>
      </x:c>
      <x:c r="M8537" s="5">
        <x:f>J8537/3.89*100</x:f>
      </x:c>
      <x:c r="N8537" s="6">
        <x:f>M8537*L8537/100</x:f>
      </x:c>
      <x:c r="O8537" s="6">
        <x:f>H8537-N8537</x:f>
      </x:c>
    </x:row>
    <x:row r="8538" spans="1:25">
      <x:c r="A8538" s="0" t="s">
        <x:v>53</x:v>
      </x:c>
      <x:c r="B8538" s="0" t="n">
        <x:v>4137</x:v>
      </x:c>
      <x:c r="C8538" s="0" t="s">
        <x:v>21</x:v>
      </x:c>
      <x:c r="D8538" s="0" t="s">
        <x:v>22</x:v>
      </x:c>
      <x:c r="E8538" s="0" t="s">
        <x:v>23</x:v>
      </x:c>
      <x:c r="F8538" s="0" t="s">
        <x:v>20</x:v>
      </x:c>
      <x:c r="G8538" s="0" t="n">
        <x:v>130</x:v>
      </x:c>
      <x:c r="H8538" s="4" t="n">
        <x:v>43.384</x:v>
      </x:c>
      <x:c r="I8538" s="4" t="n">
        <x:v>130</x:v>
      </x:c>
      <x:c r="J8538" s="4" t="n">
        <x:v>0.334</x:v>
      </x:c>
      <x:c r="K8538" s="4">
        <x:f>I8538*J8538</x:f>
      </x:c>
      <x:c r="L8538" s="4" t="n">
        <x:v>311.001</x:v>
      </x:c>
      <x:c r="M8538" s="5">
        <x:f>J8538/3.89*100</x:f>
      </x:c>
      <x:c r="N8538" s="6">
        <x:f>M8538*L8538/100</x:f>
      </x:c>
      <x:c r="O8538" s="6">
        <x:f>H8538-N8538</x:f>
      </x:c>
    </x:row>
    <x:row r="8539" spans="1:25">
      <x:c r="A8539" s="0" t="s">
        <x:v>53</x:v>
      </x:c>
      <x:c r="B8539" s="0" t="n">
        <x:v>4137</x:v>
      </x:c>
      <x:c r="C8539" s="0" t="s">
        <x:v>21</x:v>
      </x:c>
      <x:c r="D8539" s="0" t="s">
        <x:v>28</x:v>
      </x:c>
      <x:c r="E8539" s="0" t="s">
        <x:v>19</x:v>
      </x:c>
      <x:c r="F8539" s="0" t="s">
        <x:v>26</x:v>
      </x:c>
      <x:c r="G8539" s="0" t="n">
        <x:v>130</x:v>
      </x:c>
      <x:c r="H8539" s="4" t="n">
        <x:v>33.804</x:v>
      </x:c>
      <x:c r="I8539" s="4" t="n">
        <x:v>130</x:v>
      </x:c>
      <x:c r="J8539" s="4" t="n">
        <x:v>0.26</x:v>
      </x:c>
      <x:c r="K8539" s="4">
        <x:f>I8539*J8539</x:f>
      </x:c>
      <x:c r="L8539" s="4" t="n">
        <x:v>311.001</x:v>
      </x:c>
      <x:c r="M8539" s="5">
        <x:f>J8539/3.89*100</x:f>
      </x:c>
      <x:c r="N8539" s="6">
        <x:f>M8539*L8539/100</x:f>
      </x:c>
      <x:c r="O8539" s="6">
        <x:f>H8539-N8539</x:f>
      </x:c>
    </x:row>
    <x:row r="8540" spans="1:25">
      <x:c r="A8540" s="0" t="s">
        <x:v>53</x:v>
      </x:c>
      <x:c r="B8540" s="0" t="n">
        <x:v>4137</x:v>
      </x:c>
      <x:c r="C8540" s="0" t="s">
        <x:v>21</x:v>
      </x:c>
      <x:c r="D8540" s="0" t="s">
        <x:v>28</x:v>
      </x:c>
      <x:c r="E8540" s="0" t="s">
        <x:v>23</x:v>
      </x:c>
      <x:c r="F8540" s="0" t="s">
        <x:v>26</x:v>
      </x:c>
      <x:c r="G8540" s="0" t="n">
        <x:v>130</x:v>
      </x:c>
      <x:c r="H8540" s="4" t="n">
        <x:v>197.6</x:v>
      </x:c>
      <x:c r="I8540" s="4" t="n">
        <x:v>130</x:v>
      </x:c>
      <x:c r="J8540" s="4" t="n">
        <x:v>1.52</x:v>
      </x:c>
      <x:c r="K8540" s="4">
        <x:f>I8540*J8540</x:f>
      </x:c>
      <x:c r="L8540" s="4" t="n">
        <x:v>311.001</x:v>
      </x:c>
      <x:c r="M8540" s="5">
        <x:f>J8540/3.89*100</x:f>
      </x:c>
      <x:c r="N8540" s="6">
        <x:f>M8540*L8540/100</x:f>
      </x:c>
      <x:c r="O8540" s="6">
        <x:f>H8540-N8540</x:f>
      </x:c>
    </x:row>
    <x:row r="8541" spans="1:25">
      <x:c r="A8541" s="0" t="s">
        <x:v>41</x:v>
      </x:c>
      <x:c r="B8541" s="0" t="n">
        <x:v>4140</x:v>
      </x:c>
      <x:c r="C8541" s="0" t="s">
        <x:v>21</x:v>
      </x:c>
      <x:c r="D8541" s="0" t="s">
        <x:v>42</x:v>
      </x:c>
      <x:c r="E8541" s="0" t="s">
        <x:v>43</x:v>
      </x:c>
      <x:c r="F8541" s="0" t="s">
        <x:v>20</x:v>
      </x:c>
      <x:c r="G8541" s="0" t="n">
        <x:v>50</x:v>
      </x:c>
      <x:c r="H8541" s="4" t="n">
        <x:v>15</x:v>
      </x:c>
      <x:c r="I8541" s="4" t="n">
        <x:v>50</x:v>
      </x:c>
      <x:c r="J8541" s="4" t="n">
        <x:v>0.3</x:v>
      </x:c>
      <x:c r="K8541" s="4">
        <x:f>I8541*J8541</x:f>
      </x:c>
      <x:c r="L8541" s="4" t="n">
        <x:v>170.005</x:v>
      </x:c>
      <x:c r="M8541" s="5">
        <x:f>J8541/3.83*100</x:f>
      </x:c>
      <x:c r="N8541" s="6">
        <x:f>M8541*L8541/100</x:f>
      </x:c>
      <x:c r="O8541" s="6">
        <x:f>H8541-N8541</x:f>
      </x:c>
    </x:row>
    <x:row r="8542" spans="1:25">
      <x:c r="A8542" s="0" t="s">
        <x:v>41</x:v>
      </x:c>
      <x:c r="B8542" s="0" t="n">
        <x:v>4140</x:v>
      </x:c>
      <x:c r="C8542" s="0" t="s">
        <x:v>21</x:v>
      </x:c>
      <x:c r="D8542" s="0" t="s">
        <x:v>42</x:v>
      </x:c>
      <x:c r="E8542" s="0" t="s">
        <x:v>44</x:v>
      </x:c>
      <x:c r="F8542" s="0" t="s">
        <x:v>20</x:v>
      </x:c>
      <x:c r="G8542" s="0" t="n">
        <x:v>50</x:v>
      </x:c>
      <x:c r="H8542" s="4" t="n">
        <x:v>15</x:v>
      </x:c>
      <x:c r="I8542" s="4" t="n">
        <x:v>50</x:v>
      </x:c>
      <x:c r="J8542" s="4" t="n">
        <x:v>0.3</x:v>
      </x:c>
      <x:c r="K8542" s="4">
        <x:f>I8542*J8542</x:f>
      </x:c>
      <x:c r="L8542" s="4" t="n">
        <x:v>170.005</x:v>
      </x:c>
      <x:c r="M8542" s="5">
        <x:f>J8542/3.83*100</x:f>
      </x:c>
      <x:c r="N8542" s="6">
        <x:f>M8542*L8542/100</x:f>
      </x:c>
      <x:c r="O8542" s="6">
        <x:f>H8542-N8542</x:f>
      </x:c>
    </x:row>
    <x:row r="8543" spans="1:25">
      <x:c r="A8543" s="0" t="s">
        <x:v>41</x:v>
      </x:c>
      <x:c r="B8543" s="0" t="n">
        <x:v>4140</x:v>
      </x:c>
      <x:c r="C8543" s="0" t="s">
        <x:v>21</x:v>
      </x:c>
      <x:c r="D8543" s="0" t="s">
        <x:v>33</x:v>
      </x:c>
      <x:c r="E8543" s="0" t="s">
        <x:v>45</x:v>
      </x:c>
      <x:c r="F8543" s="0" t="s">
        <x:v>26</x:v>
      </x:c>
      <x:c r="G8543" s="0" t="n">
        <x:v>50</x:v>
      </x:c>
      <x:c r="H8543" s="4" t="n">
        <x:v>74</x:v>
      </x:c>
      <x:c r="I8543" s="4" t="n">
        <x:v>50</x:v>
      </x:c>
      <x:c r="J8543" s="4" t="n">
        <x:v>1.48</x:v>
      </x:c>
      <x:c r="K8543" s="4">
        <x:f>I8543*J8543</x:f>
      </x:c>
      <x:c r="L8543" s="4" t="n">
        <x:v>170.005</x:v>
      </x:c>
      <x:c r="M8543" s="5">
        <x:f>J8543/3.83*100</x:f>
      </x:c>
      <x:c r="N8543" s="6">
        <x:f>M8543*L8543/100</x:f>
      </x:c>
      <x:c r="O8543" s="6">
        <x:f>H8543-N8543</x:f>
      </x:c>
    </x:row>
    <x:row r="8544" spans="1:25">
      <x:c r="A8544" s="0" t="s">
        <x:v>41</x:v>
      </x:c>
      <x:c r="B8544" s="0" t="n">
        <x:v>4140</x:v>
      </x:c>
      <x:c r="C8544" s="0" t="s">
        <x:v>21</x:v>
      </x:c>
      <x:c r="D8544" s="0" t="s">
        <x:v>150</x:v>
      </x:c>
      <x:c r="E8544" s="0" t="s">
        <x:v>46</x:v>
      </x:c>
      <x:c r="F8544" s="0" t="s">
        <x:v>26</x:v>
      </x:c>
      <x:c r="G8544" s="0" t="n">
        <x:v>50</x:v>
      </x:c>
      <x:c r="H8544" s="4" t="n">
        <x:v>87.5</x:v>
      </x:c>
      <x:c r="I8544" s="4" t="n">
        <x:v>50</x:v>
      </x:c>
      <x:c r="J8544" s="4" t="n">
        <x:v>1.75</x:v>
      </x:c>
      <x:c r="K8544" s="4">
        <x:f>I8544*J8544</x:f>
      </x:c>
      <x:c r="L8544" s="4" t="n">
        <x:v>170.005</x:v>
      </x:c>
      <x:c r="M8544" s="5">
        <x:f>J8544/3.83*100</x:f>
      </x:c>
      <x:c r="N8544" s="6">
        <x:f>M8544*L8544/100</x:f>
      </x:c>
      <x:c r="O8544" s="6">
        <x:f>H8544-N8544</x:f>
      </x:c>
    </x:row>
    <x:row r="8545" spans="1:25">
      <x:c r="A8545" s="0" t="s">
        <x:v>123</x:v>
      </x:c>
      <x:c r="B8545" s="0" t="n">
        <x:v>4141</x:v>
      </x:c>
      <x:c r="C8545" s="0" t="s">
        <x:v>21</x:v>
      </x:c>
      <x:c r="D8545" s="0" t="s">
        <x:v>42</x:v>
      </x:c>
      <x:c r="E8545" s="0" t="s">
        <x:v>44</x:v>
      </x:c>
      <x:c r="F8545" s="0" t="s">
        <x:v>20</x:v>
      </x:c>
      <x:c r="G8545" s="0" t="n">
        <x:v>50</x:v>
      </x:c>
      <x:c r="H8545" s="4" t="n">
        <x:v>15</x:v>
      </x:c>
      <x:c r="I8545" s="4" t="n">
        <x:v>50</x:v>
      </x:c>
      <x:c r="J8545" s="4" t="n">
        <x:v>0.3</x:v>
      </x:c>
      <x:c r="K8545" s="4">
        <x:f>I8545*J8545</x:f>
      </x:c>
      <x:c r="L8545" s="4" t="n">
        <x:v>173.804</x:v>
      </x:c>
      <x:c r="M8545" s="5">
        <x:f>J8545/3.83*100</x:f>
      </x:c>
      <x:c r="N8545" s="6">
        <x:f>M8545*L8545/100</x:f>
      </x:c>
      <x:c r="O8545" s="6">
        <x:f>H8545-N8545</x:f>
      </x:c>
    </x:row>
    <x:row r="8546" spans="1:25">
      <x:c r="A8546" s="0" t="s">
        <x:v>123</x:v>
      </x:c>
      <x:c r="B8546" s="0" t="n">
        <x:v>4141</x:v>
      </x:c>
      <x:c r="C8546" s="0" t="s">
        <x:v>21</x:v>
      </x:c>
      <x:c r="D8546" s="0" t="s">
        <x:v>42</x:v>
      </x:c>
      <x:c r="E8546" s="0" t="s">
        <x:v>43</x:v>
      </x:c>
      <x:c r="F8546" s="0" t="s">
        <x:v>20</x:v>
      </x:c>
      <x:c r="G8546" s="0" t="n">
        <x:v>50</x:v>
      </x:c>
      <x:c r="H8546" s="4" t="n">
        <x:v>15</x:v>
      </x:c>
      <x:c r="I8546" s="4" t="n">
        <x:v>50</x:v>
      </x:c>
      <x:c r="J8546" s="4" t="n">
        <x:v>0.3</x:v>
      </x:c>
      <x:c r="K8546" s="4">
        <x:f>I8546*J8546</x:f>
      </x:c>
      <x:c r="L8546" s="4" t="n">
        <x:v>173.804</x:v>
      </x:c>
      <x:c r="M8546" s="5">
        <x:f>J8546/3.83*100</x:f>
      </x:c>
      <x:c r="N8546" s="6">
        <x:f>M8546*L8546/100</x:f>
      </x:c>
      <x:c r="O8546" s="6">
        <x:f>H8546-N8546</x:f>
      </x:c>
    </x:row>
    <x:row r="8547" spans="1:25">
      <x:c r="A8547" s="0" t="s">
        <x:v>123</x:v>
      </x:c>
      <x:c r="B8547" s="0" t="n">
        <x:v>4141</x:v>
      </x:c>
      <x:c r="C8547" s="0" t="s">
        <x:v>21</x:v>
      </x:c>
      <x:c r="D8547" s="0" t="s">
        <x:v>33</x:v>
      </x:c>
      <x:c r="E8547" s="0" t="s">
        <x:v>45</x:v>
      </x:c>
      <x:c r="F8547" s="0" t="s">
        <x:v>26</x:v>
      </x:c>
      <x:c r="G8547" s="0" t="n">
        <x:v>50</x:v>
      </x:c>
      <x:c r="H8547" s="4" t="n">
        <x:v>74</x:v>
      </x:c>
      <x:c r="I8547" s="4" t="n">
        <x:v>50</x:v>
      </x:c>
      <x:c r="J8547" s="4" t="n">
        <x:v>1.48</x:v>
      </x:c>
      <x:c r="K8547" s="4">
        <x:f>I8547*J8547</x:f>
      </x:c>
      <x:c r="L8547" s="4" t="n">
        <x:v>173.804</x:v>
      </x:c>
      <x:c r="M8547" s="5">
        <x:f>J8547/3.83*100</x:f>
      </x:c>
      <x:c r="N8547" s="6">
        <x:f>M8547*L8547/100</x:f>
      </x:c>
      <x:c r="O8547" s="6">
        <x:f>H8547-N8547</x:f>
      </x:c>
    </x:row>
    <x:row r="8548" spans="1:25">
      <x:c r="A8548" s="0" t="s">
        <x:v>123</x:v>
      </x:c>
      <x:c r="B8548" s="0" t="n">
        <x:v>4141</x:v>
      </x:c>
      <x:c r="C8548" s="0" t="s">
        <x:v>21</x:v>
      </x:c>
      <x:c r="D8548" s="0" t="s">
        <x:v>150</x:v>
      </x:c>
      <x:c r="E8548" s="0" t="s">
        <x:v>46</x:v>
      </x:c>
      <x:c r="F8548" s="0" t="s">
        <x:v>26</x:v>
      </x:c>
      <x:c r="G8548" s="0" t="n">
        <x:v>50</x:v>
      </x:c>
      <x:c r="H8548" s="4" t="n">
        <x:v>87.546</x:v>
      </x:c>
      <x:c r="I8548" s="4" t="n">
        <x:v>50</x:v>
      </x:c>
      <x:c r="J8548" s="4" t="n">
        <x:v>1.75</x:v>
      </x:c>
      <x:c r="K8548" s="4">
        <x:f>I8548*J8548</x:f>
      </x:c>
      <x:c r="L8548" s="4" t="n">
        <x:v>173.804</x:v>
      </x:c>
      <x:c r="M8548" s="5">
        <x:f>J8548/3.83*100</x:f>
      </x:c>
      <x:c r="N8548" s="6">
        <x:f>M8548*L8548/100</x:f>
      </x:c>
      <x:c r="O8548" s="6">
        <x:f>H8548-N8548</x:f>
      </x:c>
    </x:row>
    <x:row r="8549" spans="1:25">
      <x:c r="A8549" s="0" t="s">
        <x:v>84</x:v>
      </x:c>
      <x:c r="B8549" s="0" t="n">
        <x:v>4144</x:v>
      </x:c>
      <x:c r="C8549" s="0" t="s">
        <x:v>21</x:v>
      </x:c>
      <x:c r="D8549" s="0" t="s">
        <x:v>22</x:v>
      </x:c>
      <x:c r="E8549" s="0" t="s">
        <x:v>23</x:v>
      </x:c>
      <x:c r="F8549" s="0" t="s">
        <x:v>20</x:v>
      </x:c>
      <x:c r="G8549" s="0" t="n">
        <x:v>130</x:v>
      </x:c>
      <x:c r="H8549" s="4" t="n">
        <x:v>43.384</x:v>
      </x:c>
      <x:c r="I8549" s="4" t="n">
        <x:v>130</x:v>
      </x:c>
      <x:c r="J8549" s="4" t="n">
        <x:v>0.334</x:v>
      </x:c>
      <x:c r="K8549" s="4">
        <x:f>I8549*J8549</x:f>
      </x:c>
      <x:c r="L8549" s="4" t="n">
        <x:v>308.506</x:v>
      </x:c>
      <x:c r="M8549" s="5">
        <x:f>J8549/3.123*100</x:f>
      </x:c>
      <x:c r="N8549" s="6">
        <x:f>M8549*L8549/100</x:f>
      </x:c>
      <x:c r="O8549" s="6">
        <x:f>H8549-N8549</x:f>
      </x:c>
    </x:row>
    <x:row r="8550" spans="1:25">
      <x:c r="A8550" s="0" t="s">
        <x:v>84</x:v>
      </x:c>
      <x:c r="B8550" s="0" t="n">
        <x:v>4144</x:v>
      </x:c>
      <x:c r="C8550" s="0" t="s">
        <x:v>21</x:v>
      </x:c>
      <x:c r="D8550" s="0" t="s">
        <x:v>22</x:v>
      </x:c>
      <x:c r="E8550" s="0" t="s">
        <x:v>23</x:v>
      </x:c>
      <x:c r="F8550" s="0" t="s">
        <x:v>20</x:v>
      </x:c>
      <x:c r="G8550" s="0" t="n">
        <x:v>130</x:v>
      </x:c>
      <x:c r="H8550" s="4" t="n">
        <x:v>43.384</x:v>
      </x:c>
      <x:c r="I8550" s="4" t="n">
        <x:v>130</x:v>
      </x:c>
      <x:c r="J8550" s="4" t="n">
        <x:v>0.334</x:v>
      </x:c>
      <x:c r="K8550" s="4">
        <x:f>I8550*J8550</x:f>
      </x:c>
      <x:c r="L8550" s="4" t="n">
        <x:v>308.506</x:v>
      </x:c>
      <x:c r="M8550" s="5">
        <x:f>J8550/3.123*100</x:f>
      </x:c>
      <x:c r="N8550" s="6">
        <x:f>M8550*L8550/100</x:f>
      </x:c>
      <x:c r="O8550" s="6">
        <x:f>H8550-N8550</x:f>
      </x:c>
    </x:row>
    <x:row r="8551" spans="1:25">
      <x:c r="A8551" s="0" t="s">
        <x:v>84</x:v>
      </x:c>
      <x:c r="B8551" s="0" t="n">
        <x:v>4144</x:v>
      </x:c>
      <x:c r="C8551" s="0" t="s">
        <x:v>21</x:v>
      </x:c>
      <x:c r="D8551" s="0" t="s">
        <x:v>22</x:v>
      </x:c>
      <x:c r="E8551" s="0" t="s">
        <x:v>23</x:v>
      </x:c>
      <x:c r="F8551" s="0" t="s">
        <x:v>20</x:v>
      </x:c>
      <x:c r="G8551" s="0" t="n">
        <x:v>130</x:v>
      </x:c>
      <x:c r="H8551" s="4" t="n">
        <x:v>44.33</x:v>
      </x:c>
      <x:c r="I8551" s="4" t="n">
        <x:v>130</x:v>
      </x:c>
      <x:c r="J8551" s="4" t="n">
        <x:v>0.341</x:v>
      </x:c>
      <x:c r="K8551" s="4">
        <x:f>I8551*J8551</x:f>
      </x:c>
      <x:c r="L8551" s="4" t="n">
        <x:v>308.506</x:v>
      </x:c>
      <x:c r="M8551" s="5">
        <x:f>J8551/3.123*100</x:f>
      </x:c>
      <x:c r="N8551" s="6">
        <x:f>M8551*L8551/100</x:f>
      </x:c>
      <x:c r="O8551" s="6">
        <x:f>H8551-N8551</x:f>
      </x:c>
    </x:row>
    <x:row r="8552" spans="1:25">
      <x:c r="A8552" s="0" t="s">
        <x:v>84</x:v>
      </x:c>
      <x:c r="B8552" s="0" t="n">
        <x:v>4144</x:v>
      </x:c>
      <x:c r="C8552" s="0" t="s">
        <x:v>21</x:v>
      </x:c>
      <x:c r="D8552" s="0" t="s">
        <x:v>22</x:v>
      </x:c>
      <x:c r="E8552" s="0" t="s">
        <x:v>23</x:v>
      </x:c>
      <x:c r="F8552" s="0" t="s">
        <x:v>20</x:v>
      </x:c>
      <x:c r="G8552" s="0" t="n">
        <x:v>130</x:v>
      </x:c>
      <x:c r="H8552" s="4" t="n">
        <x:v>43.384</x:v>
      </x:c>
      <x:c r="I8552" s="4" t="n">
        <x:v>130</x:v>
      </x:c>
      <x:c r="J8552" s="4" t="n">
        <x:v>0.334</x:v>
      </x:c>
      <x:c r="K8552" s="4">
        <x:f>I8552*J8552</x:f>
      </x:c>
      <x:c r="L8552" s="4" t="n">
        <x:v>308.506</x:v>
      </x:c>
      <x:c r="M8552" s="5">
        <x:f>J8552/3.123*100</x:f>
      </x:c>
      <x:c r="N8552" s="6">
        <x:f>M8552*L8552/100</x:f>
      </x:c>
      <x:c r="O8552" s="6">
        <x:f>H8552-N8552</x:f>
      </x:c>
    </x:row>
    <x:row r="8553" spans="1:25">
      <x:c r="A8553" s="0" t="s">
        <x:v>84</x:v>
      </x:c>
      <x:c r="B8553" s="0" t="n">
        <x:v>4144</x:v>
      </x:c>
      <x:c r="C8553" s="0" t="s">
        <x:v>21</x:v>
      </x:c>
      <x:c r="D8553" s="0" t="s">
        <x:v>28</x:v>
      </x:c>
      <x:c r="E8553" s="0" t="s">
        <x:v>19</x:v>
      </x:c>
      <x:c r="F8553" s="0" t="s">
        <x:v>26</x:v>
      </x:c>
      <x:c r="G8553" s="0" t="n">
        <x:v>130</x:v>
      </x:c>
      <x:c r="H8553" s="4" t="n">
        <x:v>33.808</x:v>
      </x:c>
      <x:c r="I8553" s="4" t="n">
        <x:v>130</x:v>
      </x:c>
      <x:c r="J8553" s="4" t="n">
        <x:v>0.26</x:v>
      </x:c>
      <x:c r="K8553" s="4">
        <x:f>I8553*J8553</x:f>
      </x:c>
      <x:c r="L8553" s="4" t="n">
        <x:v>308.506</x:v>
      </x:c>
      <x:c r="M8553" s="5">
        <x:f>J8553/3.123*100</x:f>
      </x:c>
      <x:c r="N8553" s="6">
        <x:f>M8553*L8553/100</x:f>
      </x:c>
      <x:c r="O8553" s="6">
        <x:f>H8553-N8553</x:f>
      </x:c>
    </x:row>
    <x:row r="8554" spans="1:25">
      <x:c r="A8554" s="0" t="s">
        <x:v>84</x:v>
      </x:c>
      <x:c r="B8554" s="0" t="n">
        <x:v>4144</x:v>
      </x:c>
      <x:c r="C8554" s="0" t="s">
        <x:v>21</x:v>
      </x:c>
      <x:c r="D8554" s="0" t="s">
        <x:v>28</x:v>
      </x:c>
      <x:c r="E8554" s="0" t="s">
        <x:v>23</x:v>
      </x:c>
      <x:c r="F8554" s="0" t="s">
        <x:v>26</x:v>
      </x:c>
      <x:c r="G8554" s="0" t="n">
        <x:v>130</x:v>
      </x:c>
      <x:c r="H8554" s="4" t="n">
        <x:v>197.6</x:v>
      </x:c>
      <x:c r="I8554" s="4" t="n">
        <x:v>130</x:v>
      </x:c>
      <x:c r="J8554" s="4" t="n">
        <x:v>1.52</x:v>
      </x:c>
      <x:c r="K8554" s="4">
        <x:f>I8554*J8554</x:f>
      </x:c>
      <x:c r="L8554" s="4" t="n">
        <x:v>308.506</x:v>
      </x:c>
      <x:c r="M8554" s="5">
        <x:f>J8554/3.123*100</x:f>
      </x:c>
      <x:c r="N8554" s="6">
        <x:f>M8554*L8554/100</x:f>
      </x:c>
      <x:c r="O8554" s="6">
        <x:f>H8554-N8554</x:f>
      </x:c>
    </x:row>
    <x:row r="8555" spans="1:25">
      <x:c r="A8555" s="0" t="s">
        <x:v>126</x:v>
      </x:c>
      <x:c r="B8555" s="0" t="n">
        <x:v>4147</x:v>
      </x:c>
      <x:c r="C8555" s="0" t="s">
        <x:v>21</x:v>
      </x:c>
      <x:c r="D8555" s="0" t="s">
        <x:v>22</x:v>
      </x:c>
      <x:c r="E8555" s="0" t="s">
        <x:v>23</x:v>
      </x:c>
      <x:c r="F8555" s="0" t="s">
        <x:v>20</x:v>
      </x:c>
      <x:c r="G8555" s="0" t="n">
        <x:v>50</x:v>
      </x:c>
      <x:c r="H8555" s="4" t="n">
        <x:v>17.05</x:v>
      </x:c>
      <x:c r="I8555" s="4" t="n">
        <x:v>50</x:v>
      </x:c>
      <x:c r="J8555" s="4" t="n">
        <x:v>0.341</x:v>
      </x:c>
      <x:c r="K8555" s="4">
        <x:f>I8555*J8555</x:f>
      </x:c>
      <x:c r="L8555" s="4" t="n">
        <x:v>116.788</x:v>
      </x:c>
      <x:c r="M8555" s="5">
        <x:f>J8555/3.857*100</x:f>
      </x:c>
      <x:c r="N8555" s="6">
        <x:f>M8555*L8555/100</x:f>
      </x:c>
      <x:c r="O8555" s="6">
        <x:f>H8555-N8555</x:f>
      </x:c>
    </x:row>
    <x:row r="8556" spans="1:25">
      <x:c r="A8556" s="0" t="s">
        <x:v>126</x:v>
      </x:c>
      <x:c r="B8556" s="0" t="n">
        <x:v>4147</x:v>
      </x:c>
      <x:c r="C8556" s="0" t="s">
        <x:v>21</x:v>
      </x:c>
      <x:c r="D8556" s="0" t="s">
        <x:v>22</x:v>
      </x:c>
      <x:c r="E8556" s="0" t="s">
        <x:v>23</x:v>
      </x:c>
      <x:c r="F8556" s="0" t="s">
        <x:v>20</x:v>
      </x:c>
      <x:c r="G8556" s="0" t="n">
        <x:v>50</x:v>
      </x:c>
      <x:c r="H8556" s="4" t="n">
        <x:v>43.384</x:v>
      </x:c>
      <x:c r="I8556" s="4" t="n">
        <x:v>50</x:v>
      </x:c>
      <x:c r="J8556" s="4" t="n">
        <x:v>0.868</x:v>
      </x:c>
      <x:c r="K8556" s="4">
        <x:f>I8556*J8556</x:f>
      </x:c>
      <x:c r="L8556" s="4" t="n">
        <x:v>116.788</x:v>
      </x:c>
      <x:c r="M8556" s="5">
        <x:f>J8556/3.857*100</x:f>
      </x:c>
      <x:c r="N8556" s="6">
        <x:f>M8556*L8556/100</x:f>
      </x:c>
      <x:c r="O8556" s="6">
        <x:f>H8556-N8556</x:f>
      </x:c>
    </x:row>
    <x:row r="8557" spans="1:25">
      <x:c r="A8557" s="0" t="s">
        <x:v>126</x:v>
      </x:c>
      <x:c r="B8557" s="0" t="n">
        <x:v>4147</x:v>
      </x:c>
      <x:c r="C8557" s="0" t="s">
        <x:v>21</x:v>
      </x:c>
      <x:c r="D8557" s="0" t="s">
        <x:v>22</x:v>
      </x:c>
      <x:c r="E8557" s="0" t="s">
        <x:v>23</x:v>
      </x:c>
      <x:c r="F8557" s="0" t="s">
        <x:v>20</x:v>
      </x:c>
      <x:c r="G8557" s="0" t="n">
        <x:v>50</x:v>
      </x:c>
      <x:c r="H8557" s="4" t="n">
        <x:v>43.384</x:v>
      </x:c>
      <x:c r="I8557" s="4" t="n">
        <x:v>50</x:v>
      </x:c>
      <x:c r="J8557" s="4" t="n">
        <x:v>0.868</x:v>
      </x:c>
      <x:c r="K8557" s="4">
        <x:f>I8557*J8557</x:f>
      </x:c>
      <x:c r="L8557" s="4" t="n">
        <x:v>116.788</x:v>
      </x:c>
      <x:c r="M8557" s="5">
        <x:f>J8557/3.857*100</x:f>
      </x:c>
      <x:c r="N8557" s="6">
        <x:f>M8557*L8557/100</x:f>
      </x:c>
      <x:c r="O8557" s="6">
        <x:f>H8557-N8557</x:f>
      </x:c>
    </x:row>
    <x:row r="8558" spans="1:25">
      <x:c r="A8558" s="0" t="s">
        <x:v>126</x:v>
      </x:c>
      <x:c r="B8558" s="0" t="n">
        <x:v>4147</x:v>
      </x:c>
      <x:c r="C8558" s="0" t="s">
        <x:v>21</x:v>
      </x:c>
      <x:c r="D8558" s="0" t="s">
        <x:v>28</x:v>
      </x:c>
      <x:c r="E8558" s="0" t="s">
        <x:v>19</x:v>
      </x:c>
      <x:c r="F8558" s="0" t="s">
        <x:v>26</x:v>
      </x:c>
      <x:c r="G8558" s="0" t="n">
        <x:v>50</x:v>
      </x:c>
      <x:c r="H8558" s="4" t="n">
        <x:v>13.003</x:v>
      </x:c>
      <x:c r="I8558" s="4" t="n">
        <x:v>50</x:v>
      </x:c>
      <x:c r="J8558" s="4" t="n">
        <x:v>0.26</x:v>
      </x:c>
      <x:c r="K8558" s="4">
        <x:f>I8558*J8558</x:f>
      </x:c>
      <x:c r="L8558" s="4" t="n">
        <x:v>116.788</x:v>
      </x:c>
      <x:c r="M8558" s="5">
        <x:f>J8558/3.857*100</x:f>
      </x:c>
      <x:c r="N8558" s="6">
        <x:f>M8558*L8558/100</x:f>
      </x:c>
      <x:c r="O8558" s="6">
        <x:f>H8558-N8558</x:f>
      </x:c>
    </x:row>
    <x:row r="8559" spans="1:25">
      <x:c r="A8559" s="0" t="s">
        <x:v>126</x:v>
      </x:c>
      <x:c r="B8559" s="0" t="n">
        <x:v>4147</x:v>
      </x:c>
      <x:c r="C8559" s="0" t="s">
        <x:v>21</x:v>
      </x:c>
      <x:c r="D8559" s="0" t="s">
        <x:v>28</x:v>
      </x:c>
      <x:c r="E8559" s="0" t="s">
        <x:v>23</x:v>
      </x:c>
      <x:c r="F8559" s="0" t="s">
        <x:v>26</x:v>
      </x:c>
      <x:c r="G8559" s="0" t="n">
        <x:v>50</x:v>
      </x:c>
      <x:c r="H8559" s="4" t="n">
        <x:v>76</x:v>
      </x:c>
      <x:c r="I8559" s="4" t="n">
        <x:v>50</x:v>
      </x:c>
      <x:c r="J8559" s="4" t="n">
        <x:v>1.52</x:v>
      </x:c>
      <x:c r="K8559" s="4">
        <x:f>I8559*J8559</x:f>
      </x:c>
      <x:c r="L8559" s="4" t="n">
        <x:v>116.788</x:v>
      </x:c>
      <x:c r="M8559" s="5">
        <x:f>J8559/3.857*100</x:f>
      </x:c>
      <x:c r="N8559" s="6">
        <x:f>M8559*L8559/100</x:f>
      </x:c>
      <x:c r="O8559" s="6">
        <x:f>H8559-N8559</x:f>
      </x:c>
    </x:row>
    <x:row r="8560" spans="1:25">
      <x:c r="A8560" s="0" t="s">
        <x:v>113</x:v>
      </x:c>
      <x:c r="B8560" s="0" t="n">
        <x:v>4149</x:v>
      </x:c>
      <x:c r="C8560" s="0" t="s">
        <x:v>21</x:v>
      </x:c>
      <x:c r="D8560" s="0" t="s">
        <x:v>42</x:v>
      </x:c>
      <x:c r="E8560" s="0" t="s">
        <x:v>43</x:v>
      </x:c>
      <x:c r="F8560" s="0" t="s">
        <x:v>20</x:v>
      </x:c>
      <x:c r="G8560" s="0" t="n">
        <x:v>50</x:v>
      </x:c>
      <x:c r="H8560" s="4" t="n">
        <x:v>15</x:v>
      </x:c>
      <x:c r="I8560" s="4" t="n">
        <x:v>50</x:v>
      </x:c>
      <x:c r="J8560" s="4" t="n">
        <x:v>0.3</x:v>
      </x:c>
      <x:c r="K8560" s="4">
        <x:f>I8560*J8560</x:f>
      </x:c>
      <x:c r="L8560" s="4" t="n">
        <x:v>172.007</x:v>
      </x:c>
      <x:c r="M8560" s="5">
        <x:f>J8560/3.83*100</x:f>
      </x:c>
      <x:c r="N8560" s="6">
        <x:f>M8560*L8560/100</x:f>
      </x:c>
      <x:c r="O8560" s="6">
        <x:f>H8560-N8560</x:f>
      </x:c>
    </x:row>
    <x:row r="8561" spans="1:25">
      <x:c r="A8561" s="0" t="s">
        <x:v>113</x:v>
      </x:c>
      <x:c r="B8561" s="0" t="n">
        <x:v>4149</x:v>
      </x:c>
      <x:c r="C8561" s="0" t="s">
        <x:v>21</x:v>
      </x:c>
      <x:c r="D8561" s="0" t="s">
        <x:v>42</x:v>
      </x:c>
      <x:c r="E8561" s="0" t="s">
        <x:v>44</x:v>
      </x:c>
      <x:c r="F8561" s="0" t="s">
        <x:v>20</x:v>
      </x:c>
      <x:c r="G8561" s="0" t="n">
        <x:v>50</x:v>
      </x:c>
      <x:c r="H8561" s="4" t="n">
        <x:v>15</x:v>
      </x:c>
      <x:c r="I8561" s="4" t="n">
        <x:v>50</x:v>
      </x:c>
      <x:c r="J8561" s="4" t="n">
        <x:v>0.3</x:v>
      </x:c>
      <x:c r="K8561" s="4">
        <x:f>I8561*J8561</x:f>
      </x:c>
      <x:c r="L8561" s="4" t="n">
        <x:v>172.007</x:v>
      </x:c>
      <x:c r="M8561" s="5">
        <x:f>J8561/3.83*100</x:f>
      </x:c>
      <x:c r="N8561" s="6">
        <x:f>M8561*L8561/100</x:f>
      </x:c>
      <x:c r="O8561" s="6">
        <x:f>H8561-N8561</x:f>
      </x:c>
    </x:row>
    <x:row r="8562" spans="1:25">
      <x:c r="A8562" s="0" t="s">
        <x:v>113</x:v>
      </x:c>
      <x:c r="B8562" s="0" t="n">
        <x:v>4149</x:v>
      </x:c>
      <x:c r="C8562" s="0" t="s">
        <x:v>21</x:v>
      </x:c>
      <x:c r="D8562" s="0" t="s">
        <x:v>33</x:v>
      </x:c>
      <x:c r="E8562" s="0" t="s">
        <x:v>45</x:v>
      </x:c>
      <x:c r="F8562" s="0" t="s">
        <x:v>26</x:v>
      </x:c>
      <x:c r="G8562" s="0" t="n">
        <x:v>50</x:v>
      </x:c>
      <x:c r="H8562" s="4" t="n">
        <x:v>74</x:v>
      </x:c>
      <x:c r="I8562" s="4" t="n">
        <x:v>50</x:v>
      </x:c>
      <x:c r="J8562" s="4" t="n">
        <x:v>1.48</x:v>
      </x:c>
      <x:c r="K8562" s="4">
        <x:f>I8562*J8562</x:f>
      </x:c>
      <x:c r="L8562" s="4" t="n">
        <x:v>172.007</x:v>
      </x:c>
      <x:c r="M8562" s="5">
        <x:f>J8562/3.83*100</x:f>
      </x:c>
      <x:c r="N8562" s="6">
        <x:f>M8562*L8562/100</x:f>
      </x:c>
      <x:c r="O8562" s="6">
        <x:f>H8562-N8562</x:f>
      </x:c>
    </x:row>
    <x:row r="8563" spans="1:25">
      <x:c r="A8563" s="0" t="s">
        <x:v>113</x:v>
      </x:c>
      <x:c r="B8563" s="0" t="n">
        <x:v>4149</x:v>
      </x:c>
      <x:c r="C8563" s="0" t="s">
        <x:v>21</x:v>
      </x:c>
      <x:c r="D8563" s="0" t="s">
        <x:v>150</x:v>
      </x:c>
      <x:c r="E8563" s="0" t="s">
        <x:v>46</x:v>
      </x:c>
      <x:c r="F8563" s="0" t="s">
        <x:v>26</x:v>
      </x:c>
      <x:c r="G8563" s="0" t="n">
        <x:v>50</x:v>
      </x:c>
      <x:c r="H8563" s="4" t="n">
        <x:v>87.5</x:v>
      </x:c>
      <x:c r="I8563" s="4" t="n">
        <x:v>50</x:v>
      </x:c>
      <x:c r="J8563" s="4" t="n">
        <x:v>1.75</x:v>
      </x:c>
      <x:c r="K8563" s="4">
        <x:f>I8563*J8563</x:f>
      </x:c>
      <x:c r="L8563" s="4" t="n">
        <x:v>172.007</x:v>
      </x:c>
      <x:c r="M8563" s="5">
        <x:f>J8563/3.83*100</x:f>
      </x:c>
      <x:c r="N8563" s="6">
        <x:f>M8563*L8563/100</x:f>
      </x:c>
      <x:c r="O8563" s="6">
        <x:f>H8563-N8563</x:f>
      </x:c>
    </x:row>
    <x:row r="8564" spans="1:25">
      <x:c r="A8564" s="0" t="s">
        <x:v>88</x:v>
      </x:c>
      <x:c r="B8564" s="0" t="n">
        <x:v>4150</x:v>
      </x:c>
      <x:c r="C8564" s="0" t="s">
        <x:v>21</x:v>
      </x:c>
      <x:c r="D8564" s="0" t="s">
        <x:v>22</x:v>
      </x:c>
      <x:c r="E8564" s="0" t="s">
        <x:v>23</x:v>
      </x:c>
      <x:c r="F8564" s="0" t="s">
        <x:v>20</x:v>
      </x:c>
      <x:c r="G8564" s="0" t="n">
        <x:v>35</x:v>
      </x:c>
      <x:c r="H8564" s="4" t="n">
        <x:v>11.935</x:v>
      </x:c>
      <x:c r="I8564" s="4" t="n">
        <x:v>35</x:v>
      </x:c>
      <x:c r="J8564" s="4" t="n">
        <x:v>0.341</x:v>
      </x:c>
      <x:c r="K8564" s="4">
        <x:f>I8564*J8564</x:f>
      </x:c>
      <x:c r="L8564" s="4" t="n">
        <x:v>77.113</x:v>
      </x:c>
      <x:c r="M8564" s="5">
        <x:f>J8564/4.601*100</x:f>
      </x:c>
      <x:c r="N8564" s="6">
        <x:f>M8564*L8564/100</x:f>
      </x:c>
      <x:c r="O8564" s="6">
        <x:f>H8564-N8564</x:f>
      </x:c>
    </x:row>
    <x:row r="8565" spans="1:25">
      <x:c r="A8565" s="0" t="s">
        <x:v>88</x:v>
      </x:c>
      <x:c r="B8565" s="0" t="n">
        <x:v>4150</x:v>
      </x:c>
      <x:c r="C8565" s="0" t="s">
        <x:v>21</x:v>
      </x:c>
      <x:c r="D8565" s="0" t="s">
        <x:v>22</x:v>
      </x:c>
      <x:c r="E8565" s="0" t="s">
        <x:v>23</x:v>
      </x:c>
      <x:c r="F8565" s="0" t="s">
        <x:v>20</x:v>
      </x:c>
      <x:c r="G8565" s="0" t="n">
        <x:v>35</x:v>
      </x:c>
      <x:c r="H8565" s="4" t="n">
        <x:v>43.384</x:v>
      </x:c>
      <x:c r="I8565" s="4" t="n">
        <x:v>35</x:v>
      </x:c>
      <x:c r="J8565" s="4" t="n">
        <x:v>1.24</x:v>
      </x:c>
      <x:c r="K8565" s="4">
        <x:f>I8565*J8565</x:f>
      </x:c>
      <x:c r="L8565" s="4" t="n">
        <x:v>77.113</x:v>
      </x:c>
      <x:c r="M8565" s="5">
        <x:f>J8565/4.601*100</x:f>
      </x:c>
      <x:c r="N8565" s="6">
        <x:f>M8565*L8565/100</x:f>
      </x:c>
      <x:c r="O8565" s="6">
        <x:f>H8565-N8565</x:f>
      </x:c>
    </x:row>
    <x:row r="8566" spans="1:25">
      <x:c r="A8566" s="0" t="s">
        <x:v>88</x:v>
      </x:c>
      <x:c r="B8566" s="0" t="n">
        <x:v>4150</x:v>
      </x:c>
      <x:c r="C8566" s="0" t="s">
        <x:v>21</x:v>
      </x:c>
      <x:c r="D8566" s="0" t="s">
        <x:v>22</x:v>
      </x:c>
      <x:c r="E8566" s="0" t="s">
        <x:v>23</x:v>
      </x:c>
      <x:c r="F8566" s="0" t="s">
        <x:v>20</x:v>
      </x:c>
      <x:c r="G8566" s="0" t="n">
        <x:v>35</x:v>
      </x:c>
      <x:c r="H8566" s="4" t="n">
        <x:v>43.384</x:v>
      </x:c>
      <x:c r="I8566" s="4" t="n">
        <x:v>35</x:v>
      </x:c>
      <x:c r="J8566" s="4" t="n">
        <x:v>1.24</x:v>
      </x:c>
      <x:c r="K8566" s="4">
        <x:f>I8566*J8566</x:f>
      </x:c>
      <x:c r="L8566" s="4" t="n">
        <x:v>77.113</x:v>
      </x:c>
      <x:c r="M8566" s="5">
        <x:f>J8566/4.601*100</x:f>
      </x:c>
      <x:c r="N8566" s="6">
        <x:f>M8566*L8566/100</x:f>
      </x:c>
      <x:c r="O8566" s="6">
        <x:f>H8566-N8566</x:f>
      </x:c>
    </x:row>
    <x:row r="8567" spans="1:25">
      <x:c r="A8567" s="0" t="s">
        <x:v>88</x:v>
      </x:c>
      <x:c r="B8567" s="0" t="n">
        <x:v>4150</x:v>
      </x:c>
      <x:c r="C8567" s="0" t="s">
        <x:v>21</x:v>
      </x:c>
      <x:c r="D8567" s="0" t="s">
        <x:v>28</x:v>
      </x:c>
      <x:c r="E8567" s="0" t="s">
        <x:v>19</x:v>
      </x:c>
      <x:c r="F8567" s="0" t="s">
        <x:v>26</x:v>
      </x:c>
      <x:c r="G8567" s="0" t="n">
        <x:v>35</x:v>
      </x:c>
      <x:c r="H8567" s="4" t="n">
        <x:v>9.101</x:v>
      </x:c>
      <x:c r="I8567" s="4" t="n">
        <x:v>35</x:v>
      </x:c>
      <x:c r="J8567" s="4" t="n">
        <x:v>0.26</x:v>
      </x:c>
      <x:c r="K8567" s="4">
        <x:f>I8567*J8567</x:f>
      </x:c>
      <x:c r="L8567" s="4" t="n">
        <x:v>77.113</x:v>
      </x:c>
      <x:c r="M8567" s="5">
        <x:f>J8567/4.601*100</x:f>
      </x:c>
      <x:c r="N8567" s="6">
        <x:f>M8567*L8567/100</x:f>
      </x:c>
      <x:c r="O8567" s="6">
        <x:f>H8567-N8567</x:f>
      </x:c>
    </x:row>
    <x:row r="8568" spans="1:25">
      <x:c r="A8568" s="0" t="s">
        <x:v>88</x:v>
      </x:c>
      <x:c r="B8568" s="0" t="n">
        <x:v>4150</x:v>
      </x:c>
      <x:c r="C8568" s="0" t="s">
        <x:v>21</x:v>
      </x:c>
      <x:c r="D8568" s="0" t="s">
        <x:v>28</x:v>
      </x:c>
      <x:c r="E8568" s="0" t="s">
        <x:v>23</x:v>
      </x:c>
      <x:c r="F8568" s="0" t="s">
        <x:v>26</x:v>
      </x:c>
      <x:c r="G8568" s="0" t="n">
        <x:v>35</x:v>
      </x:c>
      <x:c r="H8568" s="4" t="n">
        <x:v>53.2</x:v>
      </x:c>
      <x:c r="I8568" s="4" t="n">
        <x:v>35</x:v>
      </x:c>
      <x:c r="J8568" s="4" t="n">
        <x:v>1.52</x:v>
      </x:c>
      <x:c r="K8568" s="4">
        <x:f>I8568*J8568</x:f>
      </x:c>
      <x:c r="L8568" s="4" t="n">
        <x:v>77.113</x:v>
      </x:c>
      <x:c r="M8568" s="5">
        <x:f>J8568/4.601*100</x:f>
      </x:c>
      <x:c r="N8568" s="6">
        <x:f>M8568*L8568/100</x:f>
      </x:c>
      <x:c r="O8568" s="6">
        <x:f>H8568-N8568</x:f>
      </x:c>
    </x:row>
    <x:row r="8569" spans="1:25">
      <x:c r="A8569" s="0" t="s">
        <x:v>96</x:v>
      </x:c>
      <x:c r="B8569" s="0" t="n">
        <x:v>4151</x:v>
      </x:c>
      <x:c r="C8569" s="0" t="s">
        <x:v>21</x:v>
      </x:c>
      <x:c r="D8569" s="0" t="s">
        <x:v>22</x:v>
      </x:c>
      <x:c r="E8569" s="0" t="s">
        <x:v>23</x:v>
      </x:c>
      <x:c r="F8569" s="0" t="s">
        <x:v>20</x:v>
      </x:c>
      <x:c r="G8569" s="0" t="n">
        <x:v>130</x:v>
      </x:c>
      <x:c r="H8569" s="4" t="n">
        <x:v>43.384</x:v>
      </x:c>
      <x:c r="I8569" s="4" t="n">
        <x:v>130</x:v>
      </x:c>
      <x:c r="J8569" s="4" t="n">
        <x:v>0.334</x:v>
      </x:c>
      <x:c r="K8569" s="4">
        <x:f>I8569*J8569</x:f>
      </x:c>
      <x:c r="L8569" s="4" t="n">
        <x:v>295.498</x:v>
      </x:c>
      <x:c r="M8569" s="5">
        <x:f>J8569/3.457*100</x:f>
      </x:c>
      <x:c r="N8569" s="6">
        <x:f>M8569*L8569/100</x:f>
      </x:c>
      <x:c r="O8569" s="6">
        <x:f>H8569-N8569</x:f>
      </x:c>
    </x:row>
    <x:row r="8570" spans="1:25">
      <x:c r="A8570" s="0" t="s">
        <x:v>96</x:v>
      </x:c>
      <x:c r="B8570" s="0" t="n">
        <x:v>4151</x:v>
      </x:c>
      <x:c r="C8570" s="0" t="s">
        <x:v>21</x:v>
      </x:c>
      <x:c r="D8570" s="0" t="s">
        <x:v>22</x:v>
      </x:c>
      <x:c r="E8570" s="0" t="s">
        <x:v>23</x:v>
      </x:c>
      <x:c r="F8570" s="0" t="s">
        <x:v>20</x:v>
      </x:c>
      <x:c r="G8570" s="0" t="n">
        <x:v>130</x:v>
      </x:c>
      <x:c r="H8570" s="4" t="n">
        <x:v>44.33</x:v>
      </x:c>
      <x:c r="I8570" s="4" t="n">
        <x:v>130</x:v>
      </x:c>
      <x:c r="J8570" s="4" t="n">
        <x:v>0.341</x:v>
      </x:c>
      <x:c r="K8570" s="4">
        <x:f>I8570*J8570</x:f>
      </x:c>
      <x:c r="L8570" s="4" t="n">
        <x:v>295.498</x:v>
      </x:c>
      <x:c r="M8570" s="5">
        <x:f>J8570/3.457*100</x:f>
      </x:c>
      <x:c r="N8570" s="6">
        <x:f>M8570*L8570/100</x:f>
      </x:c>
      <x:c r="O8570" s="6">
        <x:f>H8570-N8570</x:f>
      </x:c>
    </x:row>
    <x:row r="8571" spans="1:25">
      <x:c r="A8571" s="0" t="s">
        <x:v>96</x:v>
      </x:c>
      <x:c r="B8571" s="0" t="n">
        <x:v>4151</x:v>
      </x:c>
      <x:c r="C8571" s="0" t="s">
        <x:v>21</x:v>
      </x:c>
      <x:c r="D8571" s="0" t="s">
        <x:v>22</x:v>
      </x:c>
      <x:c r="E8571" s="0" t="s">
        <x:v>23</x:v>
      </x:c>
      <x:c r="F8571" s="0" t="s">
        <x:v>20</x:v>
      </x:c>
      <x:c r="G8571" s="0" t="n">
        <x:v>130</x:v>
      </x:c>
      <x:c r="H8571" s="4" t="n">
        <x:v>43.384</x:v>
      </x:c>
      <x:c r="I8571" s="4" t="n">
        <x:v>130</x:v>
      </x:c>
      <x:c r="J8571" s="4" t="n">
        <x:v>0.334</x:v>
      </x:c>
      <x:c r="K8571" s="4">
        <x:f>I8571*J8571</x:f>
      </x:c>
      <x:c r="L8571" s="4" t="n">
        <x:v>295.498</x:v>
      </x:c>
      <x:c r="M8571" s="5">
        <x:f>J8571/3.457*100</x:f>
      </x:c>
      <x:c r="N8571" s="6">
        <x:f>M8571*L8571/100</x:f>
      </x:c>
      <x:c r="O8571" s="6">
        <x:f>H8571-N8571</x:f>
      </x:c>
    </x:row>
    <x:row r="8572" spans="1:25">
      <x:c r="A8572" s="0" t="s">
        <x:v>96</x:v>
      </x:c>
      <x:c r="B8572" s="0" t="n">
        <x:v>4151</x:v>
      </x:c>
      <x:c r="C8572" s="0" t="s">
        <x:v>21</x:v>
      </x:c>
      <x:c r="D8572" s="0" t="s">
        <x:v>22</x:v>
      </x:c>
      <x:c r="E8572" s="0" t="s">
        <x:v>23</x:v>
      </x:c>
      <x:c r="F8572" s="0" t="s">
        <x:v>20</x:v>
      </x:c>
      <x:c r="G8572" s="0" t="n">
        <x:v>130</x:v>
      </x:c>
      <x:c r="H8572" s="4" t="n">
        <x:v>43.384</x:v>
      </x:c>
      <x:c r="I8572" s="4" t="n">
        <x:v>130</x:v>
      </x:c>
      <x:c r="J8572" s="4" t="n">
        <x:v>0.334</x:v>
      </x:c>
      <x:c r="K8572" s="4">
        <x:f>I8572*J8572</x:f>
      </x:c>
      <x:c r="L8572" s="4" t="n">
        <x:v>295.498</x:v>
      </x:c>
      <x:c r="M8572" s="5">
        <x:f>J8572/3.457*100</x:f>
      </x:c>
      <x:c r="N8572" s="6">
        <x:f>M8572*L8572/100</x:f>
      </x:c>
      <x:c r="O8572" s="6">
        <x:f>H8572-N8572</x:f>
      </x:c>
    </x:row>
    <x:row r="8573" spans="1:25">
      <x:c r="A8573" s="0" t="s">
        <x:v>96</x:v>
      </x:c>
      <x:c r="B8573" s="0" t="n">
        <x:v>4151</x:v>
      </x:c>
      <x:c r="C8573" s="0" t="s">
        <x:v>21</x:v>
      </x:c>
      <x:c r="D8573" s="0" t="s">
        <x:v>22</x:v>
      </x:c>
      <x:c r="E8573" s="0" t="s">
        <x:v>23</x:v>
      </x:c>
      <x:c r="F8573" s="0" t="s">
        <x:v>20</x:v>
      </x:c>
      <x:c r="G8573" s="0" t="n">
        <x:v>130</x:v>
      </x:c>
      <x:c r="H8573" s="4" t="n">
        <x:v>43.384</x:v>
      </x:c>
      <x:c r="I8573" s="4" t="n">
        <x:v>130</x:v>
      </x:c>
      <x:c r="J8573" s="4" t="n">
        <x:v>0.334</x:v>
      </x:c>
      <x:c r="K8573" s="4">
        <x:f>I8573*J8573</x:f>
      </x:c>
      <x:c r="L8573" s="4" t="n">
        <x:v>295.498</x:v>
      </x:c>
      <x:c r="M8573" s="5">
        <x:f>J8573/3.457*100</x:f>
      </x:c>
      <x:c r="N8573" s="6">
        <x:f>M8573*L8573/100</x:f>
      </x:c>
      <x:c r="O8573" s="6">
        <x:f>H8573-N8573</x:f>
      </x:c>
    </x:row>
    <x:row r="8574" spans="1:25">
      <x:c r="A8574" s="0" t="s">
        <x:v>96</x:v>
      </x:c>
      <x:c r="B8574" s="0" t="n">
        <x:v>4151</x:v>
      </x:c>
      <x:c r="C8574" s="0" t="s">
        <x:v>21</x:v>
      </x:c>
      <x:c r="D8574" s="0" t="s">
        <x:v>28</x:v>
      </x:c>
      <x:c r="E8574" s="0" t="s">
        <x:v>19</x:v>
      </x:c>
      <x:c r="F8574" s="0" t="s">
        <x:v>26</x:v>
      </x:c>
      <x:c r="G8574" s="0" t="n">
        <x:v>130</x:v>
      </x:c>
      <x:c r="H8574" s="4" t="n">
        <x:v>33.811</x:v>
      </x:c>
      <x:c r="I8574" s="4" t="n">
        <x:v>130</x:v>
      </x:c>
      <x:c r="J8574" s="4" t="n">
        <x:v>0.26</x:v>
      </x:c>
      <x:c r="K8574" s="4">
        <x:f>I8574*J8574</x:f>
      </x:c>
      <x:c r="L8574" s="4" t="n">
        <x:v>295.498</x:v>
      </x:c>
      <x:c r="M8574" s="5">
        <x:f>J8574/3.457*100</x:f>
      </x:c>
      <x:c r="N8574" s="6">
        <x:f>M8574*L8574/100</x:f>
      </x:c>
      <x:c r="O8574" s="6">
        <x:f>H8574-N8574</x:f>
      </x:c>
    </x:row>
    <x:row r="8575" spans="1:25">
      <x:c r="A8575" s="0" t="s">
        <x:v>96</x:v>
      </x:c>
      <x:c r="B8575" s="0" t="n">
        <x:v>4151</x:v>
      </x:c>
      <x:c r="C8575" s="0" t="s">
        <x:v>21</x:v>
      </x:c>
      <x:c r="D8575" s="0" t="s">
        <x:v>28</x:v>
      </x:c>
      <x:c r="E8575" s="0" t="s">
        <x:v>23</x:v>
      </x:c>
      <x:c r="F8575" s="0" t="s">
        <x:v>26</x:v>
      </x:c>
      <x:c r="G8575" s="0" t="n">
        <x:v>130</x:v>
      </x:c>
      <x:c r="H8575" s="4" t="n">
        <x:v>197.6</x:v>
      </x:c>
      <x:c r="I8575" s="4" t="n">
        <x:v>130</x:v>
      </x:c>
      <x:c r="J8575" s="4" t="n">
        <x:v>1.52</x:v>
      </x:c>
      <x:c r="K8575" s="4">
        <x:f>I8575*J8575</x:f>
      </x:c>
      <x:c r="L8575" s="4" t="n">
        <x:v>295.498</x:v>
      </x:c>
      <x:c r="M8575" s="5">
        <x:f>J8575/3.457*100</x:f>
      </x:c>
      <x:c r="N8575" s="6">
        <x:f>M8575*L8575/100</x:f>
      </x:c>
      <x:c r="O8575" s="6">
        <x:f>H8575-N8575</x:f>
      </x:c>
    </x:row>
    <x:row r="8576" spans="1:25">
      <x:c r="A8576" s="0" t="s">
        <x:v>49</x:v>
      </x:c>
      <x:c r="B8576" s="0" t="n">
        <x:v>4152</x:v>
      </x:c>
      <x:c r="C8576" s="0" t="s">
        <x:v>21</x:v>
      </x:c>
      <x:c r="D8576" s="0" t="s">
        <x:v>22</x:v>
      </x:c>
      <x:c r="E8576" s="0" t="s">
        <x:v>23</x:v>
      </x:c>
      <x:c r="F8576" s="0" t="s">
        <x:v>20</x:v>
      </x:c>
      <x:c r="G8576" s="0" t="n">
        <x:v>130</x:v>
      </x:c>
      <x:c r="H8576" s="4" t="n">
        <x:v>43.384</x:v>
      </x:c>
      <x:c r="I8576" s="4" t="n">
        <x:v>130</x:v>
      </x:c>
      <x:c r="J8576" s="4" t="n">
        <x:v>0.334</x:v>
      </x:c>
      <x:c r="K8576" s="4">
        <x:f>I8576*J8576</x:f>
      </x:c>
      <x:c r="L8576" s="4" t="n">
        <x:v>303.416</x:v>
      </x:c>
      <x:c r="M8576" s="5">
        <x:f>J8576/3.123*100</x:f>
      </x:c>
      <x:c r="N8576" s="6">
        <x:f>M8576*L8576/100</x:f>
      </x:c>
      <x:c r="O8576" s="6">
        <x:f>H8576-N8576</x:f>
      </x:c>
    </x:row>
    <x:row r="8577" spans="1:25">
      <x:c r="A8577" s="0" t="s">
        <x:v>49</x:v>
      </x:c>
      <x:c r="B8577" s="0" t="n">
        <x:v>4152</x:v>
      </x:c>
      <x:c r="C8577" s="0" t="s">
        <x:v>21</x:v>
      </x:c>
      <x:c r="D8577" s="0" t="s">
        <x:v>22</x:v>
      </x:c>
      <x:c r="E8577" s="0" t="s">
        <x:v>23</x:v>
      </x:c>
      <x:c r="F8577" s="0" t="s">
        <x:v>20</x:v>
      </x:c>
      <x:c r="G8577" s="0" t="n">
        <x:v>130</x:v>
      </x:c>
      <x:c r="H8577" s="4" t="n">
        <x:v>43.384</x:v>
      </x:c>
      <x:c r="I8577" s="4" t="n">
        <x:v>130</x:v>
      </x:c>
      <x:c r="J8577" s="4" t="n">
        <x:v>0.334</x:v>
      </x:c>
      <x:c r="K8577" s="4">
        <x:f>I8577*J8577</x:f>
      </x:c>
      <x:c r="L8577" s="4" t="n">
        <x:v>303.416</x:v>
      </x:c>
      <x:c r="M8577" s="5">
        <x:f>J8577/3.123*100</x:f>
      </x:c>
      <x:c r="N8577" s="6">
        <x:f>M8577*L8577/100</x:f>
      </x:c>
      <x:c r="O8577" s="6">
        <x:f>H8577-N8577</x:f>
      </x:c>
    </x:row>
    <x:row r="8578" spans="1:25">
      <x:c r="A8578" s="0" t="s">
        <x:v>49</x:v>
      </x:c>
      <x:c r="B8578" s="0" t="n">
        <x:v>4152</x:v>
      </x:c>
      <x:c r="C8578" s="0" t="s">
        <x:v>21</x:v>
      </x:c>
      <x:c r="D8578" s="0" t="s">
        <x:v>22</x:v>
      </x:c>
      <x:c r="E8578" s="0" t="s">
        <x:v>23</x:v>
      </x:c>
      <x:c r="F8578" s="0" t="s">
        <x:v>20</x:v>
      </x:c>
      <x:c r="G8578" s="0" t="n">
        <x:v>130</x:v>
      </x:c>
      <x:c r="H8578" s="4" t="n">
        <x:v>44.33</x:v>
      </x:c>
      <x:c r="I8578" s="4" t="n">
        <x:v>130</x:v>
      </x:c>
      <x:c r="J8578" s="4" t="n">
        <x:v>0.341</x:v>
      </x:c>
      <x:c r="K8578" s="4">
        <x:f>I8578*J8578</x:f>
      </x:c>
      <x:c r="L8578" s="4" t="n">
        <x:v>303.416</x:v>
      </x:c>
      <x:c r="M8578" s="5">
        <x:f>J8578/3.123*100</x:f>
      </x:c>
      <x:c r="N8578" s="6">
        <x:f>M8578*L8578/100</x:f>
      </x:c>
      <x:c r="O8578" s="6">
        <x:f>H8578-N8578</x:f>
      </x:c>
    </x:row>
    <x:row r="8579" spans="1:25">
      <x:c r="A8579" s="0" t="s">
        <x:v>49</x:v>
      </x:c>
      <x:c r="B8579" s="0" t="n">
        <x:v>4152</x:v>
      </x:c>
      <x:c r="C8579" s="0" t="s">
        <x:v>21</x:v>
      </x:c>
      <x:c r="D8579" s="0" t="s">
        <x:v>22</x:v>
      </x:c>
      <x:c r="E8579" s="0" t="s">
        <x:v>23</x:v>
      </x:c>
      <x:c r="F8579" s="0" t="s">
        <x:v>20</x:v>
      </x:c>
      <x:c r="G8579" s="0" t="n">
        <x:v>130</x:v>
      </x:c>
      <x:c r="H8579" s="4" t="n">
        <x:v>43.384</x:v>
      </x:c>
      <x:c r="I8579" s="4" t="n">
        <x:v>130</x:v>
      </x:c>
      <x:c r="J8579" s="4" t="n">
        <x:v>0.334</x:v>
      </x:c>
      <x:c r="K8579" s="4">
        <x:f>I8579*J8579</x:f>
      </x:c>
      <x:c r="L8579" s="4" t="n">
        <x:v>303.416</x:v>
      </x:c>
      <x:c r="M8579" s="5">
        <x:f>J8579/3.123*100</x:f>
      </x:c>
      <x:c r="N8579" s="6">
        <x:f>M8579*L8579/100</x:f>
      </x:c>
      <x:c r="O8579" s="6">
        <x:f>H8579-N8579</x:f>
      </x:c>
    </x:row>
    <x:row r="8580" spans="1:25">
      <x:c r="A8580" s="0" t="s">
        <x:v>49</x:v>
      </x:c>
      <x:c r="B8580" s="0" t="n">
        <x:v>4152</x:v>
      </x:c>
      <x:c r="C8580" s="0" t="s">
        <x:v>21</x:v>
      </x:c>
      <x:c r="D8580" s="0" t="s">
        <x:v>28</x:v>
      </x:c>
      <x:c r="E8580" s="0" t="s">
        <x:v>19</x:v>
      </x:c>
      <x:c r="F8580" s="0" t="s">
        <x:v>26</x:v>
      </x:c>
      <x:c r="G8580" s="0" t="n">
        <x:v>130</x:v>
      </x:c>
      <x:c r="H8580" s="4" t="n">
        <x:v>33.806</x:v>
      </x:c>
      <x:c r="I8580" s="4" t="n">
        <x:v>130</x:v>
      </x:c>
      <x:c r="J8580" s="4" t="n">
        <x:v>0.26</x:v>
      </x:c>
      <x:c r="K8580" s="4">
        <x:f>I8580*J8580</x:f>
      </x:c>
      <x:c r="L8580" s="4" t="n">
        <x:v>303.416</x:v>
      </x:c>
      <x:c r="M8580" s="5">
        <x:f>J8580/3.123*100</x:f>
      </x:c>
      <x:c r="N8580" s="6">
        <x:f>M8580*L8580/100</x:f>
      </x:c>
      <x:c r="O8580" s="6">
        <x:f>H8580-N8580</x:f>
      </x:c>
    </x:row>
    <x:row r="8581" spans="1:25">
      <x:c r="A8581" s="0" t="s">
        <x:v>49</x:v>
      </x:c>
      <x:c r="B8581" s="0" t="n">
        <x:v>4152</x:v>
      </x:c>
      <x:c r="C8581" s="0" t="s">
        <x:v>21</x:v>
      </x:c>
      <x:c r="D8581" s="0" t="s">
        <x:v>28</x:v>
      </x:c>
      <x:c r="E8581" s="0" t="s">
        <x:v>23</x:v>
      </x:c>
      <x:c r="F8581" s="0" t="s">
        <x:v>26</x:v>
      </x:c>
      <x:c r="G8581" s="0" t="n">
        <x:v>130</x:v>
      </x:c>
      <x:c r="H8581" s="4" t="n">
        <x:v>197.6</x:v>
      </x:c>
      <x:c r="I8581" s="4" t="n">
        <x:v>130</x:v>
      </x:c>
      <x:c r="J8581" s="4" t="n">
        <x:v>1.52</x:v>
      </x:c>
      <x:c r="K8581" s="4">
        <x:f>I8581*J8581</x:f>
      </x:c>
      <x:c r="L8581" s="4" t="n">
        <x:v>303.416</x:v>
      </x:c>
      <x:c r="M8581" s="5">
        <x:f>J8581/3.123*100</x:f>
      </x:c>
      <x:c r="N8581" s="6">
        <x:f>M8581*L8581/100</x:f>
      </x:c>
      <x:c r="O8581" s="6">
        <x:f>H8581-N8581</x:f>
      </x:c>
    </x:row>
    <x:row r="8582" spans="1:25">
      <x:c r="A8582" s="0" t="s">
        <x:v>66</x:v>
      </x:c>
      <x:c r="B8582" s="0" t="n">
        <x:v>4153</x:v>
      </x:c>
      <x:c r="C8582" s="0" t="s">
        <x:v>21</x:v>
      </x:c>
      <x:c r="D8582" s="0" t="s">
        <x:v>22</x:v>
      </x:c>
      <x:c r="E8582" s="0" t="s">
        <x:v>23</x:v>
      </x:c>
      <x:c r="F8582" s="0" t="s">
        <x:v>20</x:v>
      </x:c>
      <x:c r="G8582" s="0" t="n">
        <x:v>130</x:v>
      </x:c>
      <x:c r="H8582" s="4" t="n">
        <x:v>44.33</x:v>
      </x:c>
      <x:c r="I8582" s="4" t="n">
        <x:v>130</x:v>
      </x:c>
      <x:c r="J8582" s="4" t="n">
        <x:v>0.341</x:v>
      </x:c>
      <x:c r="K8582" s="4">
        <x:f>I8582*J8582</x:f>
      </x:c>
      <x:c r="L8582" s="4" t="n">
        <x:v>318.377</x:v>
      </x:c>
      <x:c r="M8582" s="5">
        <x:f>J8582/3.123*100</x:f>
      </x:c>
      <x:c r="N8582" s="6">
        <x:f>M8582*L8582/100</x:f>
      </x:c>
      <x:c r="O8582" s="6">
        <x:f>H8582-N8582</x:f>
      </x:c>
    </x:row>
    <x:row r="8583" spans="1:25">
      <x:c r="A8583" s="0" t="s">
        <x:v>66</x:v>
      </x:c>
      <x:c r="B8583" s="0" t="n">
        <x:v>4153</x:v>
      </x:c>
      <x:c r="C8583" s="0" t="s">
        <x:v>21</x:v>
      </x:c>
      <x:c r="D8583" s="0" t="s">
        <x:v>22</x:v>
      </x:c>
      <x:c r="E8583" s="0" t="s">
        <x:v>23</x:v>
      </x:c>
      <x:c r="F8583" s="0" t="s">
        <x:v>20</x:v>
      </x:c>
      <x:c r="G8583" s="0" t="n">
        <x:v>130</x:v>
      </x:c>
      <x:c r="H8583" s="4" t="n">
        <x:v>43.384</x:v>
      </x:c>
      <x:c r="I8583" s="4" t="n">
        <x:v>130</x:v>
      </x:c>
      <x:c r="J8583" s="4" t="n">
        <x:v>0.334</x:v>
      </x:c>
      <x:c r="K8583" s="4">
        <x:f>I8583*J8583</x:f>
      </x:c>
      <x:c r="L8583" s="4" t="n">
        <x:v>318.377</x:v>
      </x:c>
      <x:c r="M8583" s="5">
        <x:f>J8583/3.123*100</x:f>
      </x:c>
      <x:c r="N8583" s="6">
        <x:f>M8583*L8583/100</x:f>
      </x:c>
      <x:c r="O8583" s="6">
        <x:f>H8583-N8583</x:f>
      </x:c>
    </x:row>
    <x:row r="8584" spans="1:25">
      <x:c r="A8584" s="0" t="s">
        <x:v>66</x:v>
      </x:c>
      <x:c r="B8584" s="0" t="n">
        <x:v>4153</x:v>
      </x:c>
      <x:c r="C8584" s="0" t="s">
        <x:v>21</x:v>
      </x:c>
      <x:c r="D8584" s="0" t="s">
        <x:v>22</x:v>
      </x:c>
      <x:c r="E8584" s="0" t="s">
        <x:v>23</x:v>
      </x:c>
      <x:c r="F8584" s="0" t="s">
        <x:v>20</x:v>
      </x:c>
      <x:c r="G8584" s="0" t="n">
        <x:v>130</x:v>
      </x:c>
      <x:c r="H8584" s="4" t="n">
        <x:v>43.384</x:v>
      </x:c>
      <x:c r="I8584" s="4" t="n">
        <x:v>130</x:v>
      </x:c>
      <x:c r="J8584" s="4" t="n">
        <x:v>0.334</x:v>
      </x:c>
      <x:c r="K8584" s="4">
        <x:f>I8584*J8584</x:f>
      </x:c>
      <x:c r="L8584" s="4" t="n">
        <x:v>318.377</x:v>
      </x:c>
      <x:c r="M8584" s="5">
        <x:f>J8584/3.123*100</x:f>
      </x:c>
      <x:c r="N8584" s="6">
        <x:f>M8584*L8584/100</x:f>
      </x:c>
      <x:c r="O8584" s="6">
        <x:f>H8584-N8584</x:f>
      </x:c>
    </x:row>
    <x:row r="8585" spans="1:25">
      <x:c r="A8585" s="0" t="s">
        <x:v>66</x:v>
      </x:c>
      <x:c r="B8585" s="0" t="n">
        <x:v>4153</x:v>
      </x:c>
      <x:c r="C8585" s="0" t="s">
        <x:v>21</x:v>
      </x:c>
      <x:c r="D8585" s="0" t="s">
        <x:v>22</x:v>
      </x:c>
      <x:c r="E8585" s="0" t="s">
        <x:v>23</x:v>
      </x:c>
      <x:c r="F8585" s="0" t="s">
        <x:v>20</x:v>
      </x:c>
      <x:c r="G8585" s="0" t="n">
        <x:v>130</x:v>
      </x:c>
      <x:c r="H8585" s="4" t="n">
        <x:v>43.384</x:v>
      </x:c>
      <x:c r="I8585" s="4" t="n">
        <x:v>130</x:v>
      </x:c>
      <x:c r="J8585" s="4" t="n">
        <x:v>0.334</x:v>
      </x:c>
      <x:c r="K8585" s="4">
        <x:f>I8585*J8585</x:f>
      </x:c>
      <x:c r="L8585" s="4" t="n">
        <x:v>318.377</x:v>
      </x:c>
      <x:c r="M8585" s="5">
        <x:f>J8585/3.123*100</x:f>
      </x:c>
      <x:c r="N8585" s="6">
        <x:f>M8585*L8585/100</x:f>
      </x:c>
      <x:c r="O8585" s="6">
        <x:f>H8585-N8585</x:f>
      </x:c>
    </x:row>
    <x:row r="8586" spans="1:25">
      <x:c r="A8586" s="0" t="s">
        <x:v>66</x:v>
      </x:c>
      <x:c r="B8586" s="0" t="n">
        <x:v>4153</x:v>
      </x:c>
      <x:c r="C8586" s="0" t="s">
        <x:v>21</x:v>
      </x:c>
      <x:c r="D8586" s="0" t="s">
        <x:v>28</x:v>
      </x:c>
      <x:c r="E8586" s="0" t="s">
        <x:v>19</x:v>
      </x:c>
      <x:c r="F8586" s="0" t="s">
        <x:v>26</x:v>
      </x:c>
      <x:c r="G8586" s="0" t="n">
        <x:v>130</x:v>
      </x:c>
      <x:c r="H8586" s="4" t="n">
        <x:v>33.806</x:v>
      </x:c>
      <x:c r="I8586" s="4" t="n">
        <x:v>130</x:v>
      </x:c>
      <x:c r="J8586" s="4" t="n">
        <x:v>0.26</x:v>
      </x:c>
      <x:c r="K8586" s="4">
        <x:f>I8586*J8586</x:f>
      </x:c>
      <x:c r="L8586" s="4" t="n">
        <x:v>318.377</x:v>
      </x:c>
      <x:c r="M8586" s="5">
        <x:f>J8586/3.123*100</x:f>
      </x:c>
      <x:c r="N8586" s="6">
        <x:f>M8586*L8586/100</x:f>
      </x:c>
      <x:c r="O8586" s="6">
        <x:f>H8586-N8586</x:f>
      </x:c>
    </x:row>
    <x:row r="8587" spans="1:25">
      <x:c r="A8587" s="0" t="s">
        <x:v>66</x:v>
      </x:c>
      <x:c r="B8587" s="0" t="n">
        <x:v>4153</x:v>
      </x:c>
      <x:c r="C8587" s="0" t="s">
        <x:v>21</x:v>
      </x:c>
      <x:c r="D8587" s="0" t="s">
        <x:v>28</x:v>
      </x:c>
      <x:c r="E8587" s="0" t="s">
        <x:v>23</x:v>
      </x:c>
      <x:c r="F8587" s="0" t="s">
        <x:v>26</x:v>
      </x:c>
      <x:c r="G8587" s="0" t="n">
        <x:v>130</x:v>
      </x:c>
      <x:c r="H8587" s="4" t="n">
        <x:v>197.6</x:v>
      </x:c>
      <x:c r="I8587" s="4" t="n">
        <x:v>130</x:v>
      </x:c>
      <x:c r="J8587" s="4" t="n">
        <x:v>1.52</x:v>
      </x:c>
      <x:c r="K8587" s="4">
        <x:f>I8587*J8587</x:f>
      </x:c>
      <x:c r="L8587" s="4" t="n">
        <x:v>318.377</x:v>
      </x:c>
      <x:c r="M8587" s="5">
        <x:f>J8587/3.123*100</x:f>
      </x:c>
      <x:c r="N8587" s="6">
        <x:f>M8587*L8587/100</x:f>
      </x:c>
      <x:c r="O8587" s="6">
        <x:f>H8587-N8587</x:f>
      </x:c>
    </x:row>
    <x:row r="8588" spans="1:25">
      <x:c r="A8588" s="0" t="s">
        <x:v>126</x:v>
      </x:c>
      <x:c r="B8588" s="0" t="n">
        <x:v>4154</x:v>
      </x:c>
      <x:c r="C8588" s="0" t="s">
        <x:v>21</x:v>
      </x:c>
      <x:c r="D8588" s="0" t="s">
        <x:v>22</x:v>
      </x:c>
      <x:c r="E8588" s="0" t="s">
        <x:v>23</x:v>
      </x:c>
      <x:c r="F8588" s="0" t="s">
        <x:v>20</x:v>
      </x:c>
      <x:c r="G8588" s="0" t="n">
        <x:v>130</x:v>
      </x:c>
      <x:c r="H8588" s="4" t="n">
        <x:v>44.33</x:v>
      </x:c>
      <x:c r="I8588" s="4" t="n">
        <x:v>130</x:v>
      </x:c>
      <x:c r="J8588" s="4" t="n">
        <x:v>0.341</x:v>
      </x:c>
      <x:c r="K8588" s="4">
        <x:f>I8588*J8588</x:f>
      </x:c>
      <x:c r="L8588" s="4" t="n">
        <x:v>319.694</x:v>
      </x:c>
      <x:c r="M8588" s="5">
        <x:f>J8588/3.123*100</x:f>
      </x:c>
      <x:c r="N8588" s="6">
        <x:f>M8588*L8588/100</x:f>
      </x:c>
      <x:c r="O8588" s="6">
        <x:f>H8588-N8588</x:f>
      </x:c>
    </x:row>
    <x:row r="8589" spans="1:25">
      <x:c r="A8589" s="0" t="s">
        <x:v>126</x:v>
      </x:c>
      <x:c r="B8589" s="0" t="n">
        <x:v>4154</x:v>
      </x:c>
      <x:c r="C8589" s="0" t="s">
        <x:v>21</x:v>
      </x:c>
      <x:c r="D8589" s="0" t="s">
        <x:v>22</x:v>
      </x:c>
      <x:c r="E8589" s="0" t="s">
        <x:v>23</x:v>
      </x:c>
      <x:c r="F8589" s="0" t="s">
        <x:v>20</x:v>
      </x:c>
      <x:c r="G8589" s="0" t="n">
        <x:v>130</x:v>
      </x:c>
      <x:c r="H8589" s="4" t="n">
        <x:v>43.384</x:v>
      </x:c>
      <x:c r="I8589" s="4" t="n">
        <x:v>130</x:v>
      </x:c>
      <x:c r="J8589" s="4" t="n">
        <x:v>0.334</x:v>
      </x:c>
      <x:c r="K8589" s="4">
        <x:f>I8589*J8589</x:f>
      </x:c>
      <x:c r="L8589" s="4" t="n">
        <x:v>319.694</x:v>
      </x:c>
      <x:c r="M8589" s="5">
        <x:f>J8589/3.123*100</x:f>
      </x:c>
      <x:c r="N8589" s="6">
        <x:f>M8589*L8589/100</x:f>
      </x:c>
      <x:c r="O8589" s="6">
        <x:f>H8589-N8589</x:f>
      </x:c>
    </x:row>
    <x:row r="8590" spans="1:25">
      <x:c r="A8590" s="0" t="s">
        <x:v>126</x:v>
      </x:c>
      <x:c r="B8590" s="0" t="n">
        <x:v>4154</x:v>
      </x:c>
      <x:c r="C8590" s="0" t="s">
        <x:v>21</x:v>
      </x:c>
      <x:c r="D8590" s="0" t="s">
        <x:v>22</x:v>
      </x:c>
      <x:c r="E8590" s="0" t="s">
        <x:v>23</x:v>
      </x:c>
      <x:c r="F8590" s="0" t="s">
        <x:v>20</x:v>
      </x:c>
      <x:c r="G8590" s="0" t="n">
        <x:v>130</x:v>
      </x:c>
      <x:c r="H8590" s="4" t="n">
        <x:v>43.384</x:v>
      </x:c>
      <x:c r="I8590" s="4" t="n">
        <x:v>130</x:v>
      </x:c>
      <x:c r="J8590" s="4" t="n">
        <x:v>0.334</x:v>
      </x:c>
      <x:c r="K8590" s="4">
        <x:f>I8590*J8590</x:f>
      </x:c>
      <x:c r="L8590" s="4" t="n">
        <x:v>319.694</x:v>
      </x:c>
      <x:c r="M8590" s="5">
        <x:f>J8590/3.123*100</x:f>
      </x:c>
      <x:c r="N8590" s="6">
        <x:f>M8590*L8590/100</x:f>
      </x:c>
      <x:c r="O8590" s="6">
        <x:f>H8590-N8590</x:f>
      </x:c>
    </x:row>
    <x:row r="8591" spans="1:25">
      <x:c r="A8591" s="0" t="s">
        <x:v>126</x:v>
      </x:c>
      <x:c r="B8591" s="0" t="n">
        <x:v>4154</x:v>
      </x:c>
      <x:c r="C8591" s="0" t="s">
        <x:v>21</x:v>
      </x:c>
      <x:c r="D8591" s="0" t="s">
        <x:v>22</x:v>
      </x:c>
      <x:c r="E8591" s="0" t="s">
        <x:v>23</x:v>
      </x:c>
      <x:c r="F8591" s="0" t="s">
        <x:v>20</x:v>
      </x:c>
      <x:c r="G8591" s="0" t="n">
        <x:v>130</x:v>
      </x:c>
      <x:c r="H8591" s="4" t="n">
        <x:v>43.384</x:v>
      </x:c>
      <x:c r="I8591" s="4" t="n">
        <x:v>130</x:v>
      </x:c>
      <x:c r="J8591" s="4" t="n">
        <x:v>0.334</x:v>
      </x:c>
      <x:c r="K8591" s="4">
        <x:f>I8591*J8591</x:f>
      </x:c>
      <x:c r="L8591" s="4" t="n">
        <x:v>319.694</x:v>
      </x:c>
      <x:c r="M8591" s="5">
        <x:f>J8591/3.123*100</x:f>
      </x:c>
      <x:c r="N8591" s="6">
        <x:f>M8591*L8591/100</x:f>
      </x:c>
      <x:c r="O8591" s="6">
        <x:f>H8591-N8591</x:f>
      </x:c>
    </x:row>
    <x:row r="8592" spans="1:25">
      <x:c r="A8592" s="0" t="s">
        <x:v>126</x:v>
      </x:c>
      <x:c r="B8592" s="0" t="n">
        <x:v>4154</x:v>
      </x:c>
      <x:c r="C8592" s="0" t="s">
        <x:v>21</x:v>
      </x:c>
      <x:c r="D8592" s="0" t="s">
        <x:v>28</x:v>
      </x:c>
      <x:c r="E8592" s="0" t="s">
        <x:v>19</x:v>
      </x:c>
      <x:c r="F8592" s="0" t="s">
        <x:v>26</x:v>
      </x:c>
      <x:c r="G8592" s="0" t="n">
        <x:v>130</x:v>
      </x:c>
      <x:c r="H8592" s="4" t="n">
        <x:v>33.803</x:v>
      </x:c>
      <x:c r="I8592" s="4" t="n">
        <x:v>130</x:v>
      </x:c>
      <x:c r="J8592" s="4" t="n">
        <x:v>0.26</x:v>
      </x:c>
      <x:c r="K8592" s="4">
        <x:f>I8592*J8592</x:f>
      </x:c>
      <x:c r="L8592" s="4" t="n">
        <x:v>319.694</x:v>
      </x:c>
      <x:c r="M8592" s="5">
        <x:f>J8592/3.123*100</x:f>
      </x:c>
      <x:c r="N8592" s="6">
        <x:f>M8592*L8592/100</x:f>
      </x:c>
      <x:c r="O8592" s="6">
        <x:f>H8592-N8592</x:f>
      </x:c>
    </x:row>
    <x:row r="8593" spans="1:25">
      <x:c r="A8593" s="0" t="s">
        <x:v>126</x:v>
      </x:c>
      <x:c r="B8593" s="0" t="n">
        <x:v>4154</x:v>
      </x:c>
      <x:c r="C8593" s="0" t="s">
        <x:v>21</x:v>
      </x:c>
      <x:c r="D8593" s="0" t="s">
        <x:v>28</x:v>
      </x:c>
      <x:c r="E8593" s="0" t="s">
        <x:v>23</x:v>
      </x:c>
      <x:c r="F8593" s="0" t="s">
        <x:v>26</x:v>
      </x:c>
      <x:c r="G8593" s="0" t="n">
        <x:v>130</x:v>
      </x:c>
      <x:c r="H8593" s="4" t="n">
        <x:v>197.6</x:v>
      </x:c>
      <x:c r="I8593" s="4" t="n">
        <x:v>130</x:v>
      </x:c>
      <x:c r="J8593" s="4" t="n">
        <x:v>1.52</x:v>
      </x:c>
      <x:c r="K8593" s="4">
        <x:f>I8593*J8593</x:f>
      </x:c>
      <x:c r="L8593" s="4" t="n">
        <x:v>319.694</x:v>
      </x:c>
      <x:c r="M8593" s="5">
        <x:f>J8593/3.123*100</x:f>
      </x:c>
      <x:c r="N8593" s="6">
        <x:f>M8593*L8593/100</x:f>
      </x:c>
      <x:c r="O8593" s="6">
        <x:f>H8593-N8593</x:f>
      </x:c>
    </x:row>
    <x:row r="8594" spans="1:25">
      <x:c r="A8594" s="0" t="s">
        <x:v>67</x:v>
      </x:c>
      <x:c r="B8594" s="0" t="n">
        <x:v>4155</x:v>
      </x:c>
      <x:c r="C8594" s="0" t="s">
        <x:v>21</x:v>
      </x:c>
      <x:c r="D8594" s="0" t="s">
        <x:v>22</x:v>
      </x:c>
      <x:c r="E8594" s="0" t="s">
        <x:v>23</x:v>
      </x:c>
      <x:c r="F8594" s="0" t="s">
        <x:v>20</x:v>
      </x:c>
      <x:c r="G8594" s="0" t="n">
        <x:v>130</x:v>
      </x:c>
      <x:c r="H8594" s="4" t="n">
        <x:v>43.384</x:v>
      </x:c>
      <x:c r="I8594" s="4" t="n">
        <x:v>130</x:v>
      </x:c>
      <x:c r="J8594" s="4" t="n">
        <x:v>0.334</x:v>
      </x:c>
      <x:c r="K8594" s="4">
        <x:f>I8594*J8594</x:f>
      </x:c>
      <x:c r="L8594" s="4" t="n">
        <x:v>325.111</x:v>
      </x:c>
      <x:c r="M8594" s="5">
        <x:f>J8594/3.123*100</x:f>
      </x:c>
      <x:c r="N8594" s="6">
        <x:f>M8594*L8594/100</x:f>
      </x:c>
      <x:c r="O8594" s="6">
        <x:f>H8594-N8594</x:f>
      </x:c>
    </x:row>
    <x:row r="8595" spans="1:25">
      <x:c r="A8595" s="0" t="s">
        <x:v>67</x:v>
      </x:c>
      <x:c r="B8595" s="0" t="n">
        <x:v>4155</x:v>
      </x:c>
      <x:c r="C8595" s="0" t="s">
        <x:v>21</x:v>
      </x:c>
      <x:c r="D8595" s="0" t="s">
        <x:v>22</x:v>
      </x:c>
      <x:c r="E8595" s="0" t="s">
        <x:v>23</x:v>
      </x:c>
      <x:c r="F8595" s="0" t="s">
        <x:v>20</x:v>
      </x:c>
      <x:c r="G8595" s="0" t="n">
        <x:v>130</x:v>
      </x:c>
      <x:c r="H8595" s="4" t="n">
        <x:v>44.33</x:v>
      </x:c>
      <x:c r="I8595" s="4" t="n">
        <x:v>130</x:v>
      </x:c>
      <x:c r="J8595" s="4" t="n">
        <x:v>0.341</x:v>
      </x:c>
      <x:c r="K8595" s="4">
        <x:f>I8595*J8595</x:f>
      </x:c>
      <x:c r="L8595" s="4" t="n">
        <x:v>325.111</x:v>
      </x:c>
      <x:c r="M8595" s="5">
        <x:f>J8595/3.123*100</x:f>
      </x:c>
      <x:c r="N8595" s="6">
        <x:f>M8595*L8595/100</x:f>
      </x:c>
      <x:c r="O8595" s="6">
        <x:f>H8595-N8595</x:f>
      </x:c>
    </x:row>
    <x:row r="8596" spans="1:25">
      <x:c r="A8596" s="0" t="s">
        <x:v>67</x:v>
      </x:c>
      <x:c r="B8596" s="0" t="n">
        <x:v>4155</x:v>
      </x:c>
      <x:c r="C8596" s="0" t="s">
        <x:v>21</x:v>
      </x:c>
      <x:c r="D8596" s="0" t="s">
        <x:v>22</x:v>
      </x:c>
      <x:c r="E8596" s="0" t="s">
        <x:v>23</x:v>
      </x:c>
      <x:c r="F8596" s="0" t="s">
        <x:v>20</x:v>
      </x:c>
      <x:c r="G8596" s="0" t="n">
        <x:v>130</x:v>
      </x:c>
      <x:c r="H8596" s="4" t="n">
        <x:v>43.384</x:v>
      </x:c>
      <x:c r="I8596" s="4" t="n">
        <x:v>130</x:v>
      </x:c>
      <x:c r="J8596" s="4" t="n">
        <x:v>0.334</x:v>
      </x:c>
      <x:c r="K8596" s="4">
        <x:f>I8596*J8596</x:f>
      </x:c>
      <x:c r="L8596" s="4" t="n">
        <x:v>325.111</x:v>
      </x:c>
      <x:c r="M8596" s="5">
        <x:f>J8596/3.123*100</x:f>
      </x:c>
      <x:c r="N8596" s="6">
        <x:f>M8596*L8596/100</x:f>
      </x:c>
      <x:c r="O8596" s="6">
        <x:f>H8596-N8596</x:f>
      </x:c>
    </x:row>
    <x:row r="8597" spans="1:25">
      <x:c r="A8597" s="0" t="s">
        <x:v>67</x:v>
      </x:c>
      <x:c r="B8597" s="0" t="n">
        <x:v>4155</x:v>
      </x:c>
      <x:c r="C8597" s="0" t="s">
        <x:v>21</x:v>
      </x:c>
      <x:c r="D8597" s="0" t="s">
        <x:v>22</x:v>
      </x:c>
      <x:c r="E8597" s="0" t="s">
        <x:v>23</x:v>
      </x:c>
      <x:c r="F8597" s="0" t="s">
        <x:v>20</x:v>
      </x:c>
      <x:c r="G8597" s="0" t="n">
        <x:v>130</x:v>
      </x:c>
      <x:c r="H8597" s="4" t="n">
        <x:v>43.384</x:v>
      </x:c>
      <x:c r="I8597" s="4" t="n">
        <x:v>130</x:v>
      </x:c>
      <x:c r="J8597" s="4" t="n">
        <x:v>0.334</x:v>
      </x:c>
      <x:c r="K8597" s="4">
        <x:f>I8597*J8597</x:f>
      </x:c>
      <x:c r="L8597" s="4" t="n">
        <x:v>325.111</x:v>
      </x:c>
      <x:c r="M8597" s="5">
        <x:f>J8597/3.123*100</x:f>
      </x:c>
      <x:c r="N8597" s="6">
        <x:f>M8597*L8597/100</x:f>
      </x:c>
      <x:c r="O8597" s="6">
        <x:f>H8597-N8597</x:f>
      </x:c>
    </x:row>
    <x:row r="8598" spans="1:25">
      <x:c r="A8598" s="0" t="s">
        <x:v>67</x:v>
      </x:c>
      <x:c r="B8598" s="0" t="n">
        <x:v>4155</x:v>
      </x:c>
      <x:c r="C8598" s="0" t="s">
        <x:v>21</x:v>
      </x:c>
      <x:c r="D8598" s="0" t="s">
        <x:v>28</x:v>
      </x:c>
      <x:c r="E8598" s="0" t="s">
        <x:v>19</x:v>
      </x:c>
      <x:c r="F8598" s="0" t="s">
        <x:v>26</x:v>
      </x:c>
      <x:c r="G8598" s="0" t="n">
        <x:v>130</x:v>
      </x:c>
      <x:c r="H8598" s="4" t="n">
        <x:v>33.803</x:v>
      </x:c>
      <x:c r="I8598" s="4" t="n">
        <x:v>130</x:v>
      </x:c>
      <x:c r="J8598" s="4" t="n">
        <x:v>0.26</x:v>
      </x:c>
      <x:c r="K8598" s="4">
        <x:f>I8598*J8598</x:f>
      </x:c>
      <x:c r="L8598" s="4" t="n">
        <x:v>325.111</x:v>
      </x:c>
      <x:c r="M8598" s="5">
        <x:f>J8598/3.123*100</x:f>
      </x:c>
      <x:c r="N8598" s="6">
        <x:f>M8598*L8598/100</x:f>
      </x:c>
      <x:c r="O8598" s="6">
        <x:f>H8598-N8598</x:f>
      </x:c>
    </x:row>
    <x:row r="8599" spans="1:25">
      <x:c r="A8599" s="0" t="s">
        <x:v>67</x:v>
      </x:c>
      <x:c r="B8599" s="0" t="n">
        <x:v>4155</x:v>
      </x:c>
      <x:c r="C8599" s="0" t="s">
        <x:v>21</x:v>
      </x:c>
      <x:c r="D8599" s="0" t="s">
        <x:v>28</x:v>
      </x:c>
      <x:c r="E8599" s="0" t="s">
        <x:v>23</x:v>
      </x:c>
      <x:c r="F8599" s="0" t="s">
        <x:v>26</x:v>
      </x:c>
      <x:c r="G8599" s="0" t="n">
        <x:v>130</x:v>
      </x:c>
      <x:c r="H8599" s="4" t="n">
        <x:v>197.6</x:v>
      </x:c>
      <x:c r="I8599" s="4" t="n">
        <x:v>130</x:v>
      </x:c>
      <x:c r="J8599" s="4" t="n">
        <x:v>1.52</x:v>
      </x:c>
      <x:c r="K8599" s="4">
        <x:f>I8599*J8599</x:f>
      </x:c>
      <x:c r="L8599" s="4" t="n">
        <x:v>325.111</x:v>
      </x:c>
      <x:c r="M8599" s="5">
        <x:f>J8599/3.123*100</x:f>
      </x:c>
      <x:c r="N8599" s="6">
        <x:f>M8599*L8599/100</x:f>
      </x:c>
      <x:c r="O8599" s="6">
        <x:f>H8599-N8599</x:f>
      </x:c>
    </x:row>
    <x:row r="8600" spans="1:25">
      <x:c r="A8600" s="0" t="s">
        <x:v>153</x:v>
      </x:c>
      <x:c r="B8600" s="0" t="n">
        <x:v>4157</x:v>
      </x:c>
      <x:c r="C8600" s="0" t="s">
        <x:v>21</x:v>
      </x:c>
      <x:c r="D8600" s="0" t="s">
        <x:v>169</x:v>
      </x:c>
      <x:c r="E8600" s="0" t="s">
        <x:v>23</x:v>
      </x:c>
      <x:c r="F8600" s="0" t="s">
        <x:v>20</x:v>
      </x:c>
      <x:c r="G8600" s="0" t="n">
        <x:v>5000</x:v>
      </x:c>
      <x:c r="H8600" s="4" t="n">
        <x:v>235</x:v>
      </x:c>
      <x:c r="I8600" s="4" t="n">
        <x:v>5000</x:v>
      </x:c>
      <x:c r="J8600" s="4" t="n">
        <x:v>0.047</x:v>
      </x:c>
      <x:c r="K8600" s="4">
        <x:f>I8600*J8600</x:f>
      </x:c>
      <x:c r="L8600" s="4" t="n">
        <x:v>0</x:v>
      </x:c>
      <x:c r="M8600" s="5">
        <x:f>J8600/0.094*100</x:f>
      </x:c>
      <x:c r="N8600" s="6">
        <x:f>M8600*L8600/100</x:f>
      </x:c>
      <x:c r="O8600" s="6">
        <x:f>H8600-N8600</x:f>
      </x:c>
    </x:row>
    <x:row r="8601" spans="1:25">
      <x:c r="A8601" s="0" t="s">
        <x:v>153</x:v>
      </x:c>
      <x:c r="B8601" s="0" t="n">
        <x:v>4157</x:v>
      </x:c>
      <x:c r="C8601" s="0" t="s">
        <x:v>21</x:v>
      </x:c>
      <x:c r="D8601" s="0" t="s">
        <x:v>169</x:v>
      </x:c>
      <x:c r="E8601" s="0" t="s">
        <x:v>23</x:v>
      </x:c>
      <x:c r="F8601" s="0" t="s">
        <x:v>26</x:v>
      </x:c>
      <x:c r="G8601" s="0" t="n">
        <x:v>5000</x:v>
      </x:c>
      <x:c r="H8601" s="4" t="n">
        <x:v>235</x:v>
      </x:c>
      <x:c r="I8601" s="4" t="n">
        <x:v>5000</x:v>
      </x:c>
      <x:c r="J8601" s="4" t="n">
        <x:v>0.047</x:v>
      </x:c>
      <x:c r="K8601" s="4">
        <x:f>I8601*J8601</x:f>
      </x:c>
      <x:c r="L8601" s="4" t="n">
        <x:v>0</x:v>
      </x:c>
      <x:c r="M8601" s="5">
        <x:f>J8601/0.094*100</x:f>
      </x:c>
      <x:c r="N8601" s="6">
        <x:f>M8601*L8601/100</x:f>
      </x:c>
      <x:c r="O8601" s="6">
        <x:f>H8601-N8601</x:f>
      </x:c>
    </x:row>
    <x:row r="8602" spans="1:25">
      <x:c r="A8602" s="0" t="s">
        <x:v>170</x:v>
      </x:c>
      <x:c r="B8602" s="0" t="n">
        <x:v>4159</x:v>
      </x:c>
      <x:c r="C8602" s="0" t="s">
        <x:v>21</x:v>
      </x:c>
      <x:c r="D8602" s="0" t="s">
        <x:v>22</x:v>
      </x:c>
      <x:c r="E8602" s="0" t="s">
        <x:v>23</x:v>
      </x:c>
      <x:c r="F8602" s="0" t="s">
        <x:v>20</x:v>
      </x:c>
      <x:c r="G8602" s="0" t="n">
        <x:v>76</x:v>
      </x:c>
      <x:c r="H8602" s="4" t="n">
        <x:v>2.88</x:v>
      </x:c>
      <x:c r="I8602" s="4" t="n">
        <x:v>76</x:v>
      </x:c>
      <x:c r="J8602" s="4" t="n">
        <x:v>0.038</x:v>
      </x:c>
      <x:c r="K8602" s="4">
        <x:f>I8602*J8602</x:f>
      </x:c>
      <x:c r="L8602" s="4" t="n">
        <x:v>206.272</x:v>
      </x:c>
      <x:c r="M8602" s="5">
        <x:f>J8602/2.612*100</x:f>
      </x:c>
      <x:c r="N8602" s="6">
        <x:f>M8602*L8602/100</x:f>
      </x:c>
      <x:c r="O8602" s="6">
        <x:f>H8602-N8602</x:f>
      </x:c>
    </x:row>
    <x:row r="8603" spans="1:25">
      <x:c r="A8603" s="0" t="s">
        <x:v>170</x:v>
      </x:c>
      <x:c r="B8603" s="0" t="n">
        <x:v>4159</x:v>
      </x:c>
      <x:c r="C8603" s="0" t="s">
        <x:v>21</x:v>
      </x:c>
      <x:c r="D8603" s="0" t="s">
        <x:v>28</x:v>
      </x:c>
      <x:c r="E8603" s="0" t="s">
        <x:v>23</x:v>
      </x:c>
      <x:c r="F8603" s="0" t="s">
        <x:v>20</x:v>
      </x:c>
      <x:c r="G8603" s="0" t="n">
        <x:v>76</x:v>
      </x:c>
      <x:c r="H8603" s="4" t="n">
        <x:v>3.68</x:v>
      </x:c>
      <x:c r="I8603" s="4" t="n">
        <x:v>76</x:v>
      </x:c>
      <x:c r="J8603" s="4" t="n">
        <x:v>0.048</x:v>
      </x:c>
      <x:c r="K8603" s="4">
        <x:f>I8603*J8603</x:f>
      </x:c>
      <x:c r="L8603" s="4" t="n">
        <x:v>206.272</x:v>
      </x:c>
      <x:c r="M8603" s="5">
        <x:f>J8603/2.612*100</x:f>
      </x:c>
      <x:c r="N8603" s="6">
        <x:f>M8603*L8603/100</x:f>
      </x:c>
      <x:c r="O8603" s="6">
        <x:f>H8603-N8603</x:f>
      </x:c>
    </x:row>
    <x:row r="8604" spans="1:25">
      <x:c r="A8604" s="0" t="s">
        <x:v>170</x:v>
      </x:c>
      <x:c r="B8604" s="0" t="n">
        <x:v>4159</x:v>
      </x:c>
      <x:c r="C8604" s="0" t="s">
        <x:v>17</x:v>
      </x:c>
      <x:c r="D8604" s="0" t="s">
        <x:v>18</x:v>
      </x:c>
      <x:c r="E8604" s="0" t="s">
        <x:v>167</x:v>
      </x:c>
      <x:c r="F8604" s="0" t="s">
        <x:v>20</x:v>
      </x:c>
      <x:c r="G8604" s="0" t="n">
        <x:v>76</x:v>
      </x:c>
      <x:c r="H8604" s="4" t="n">
        <x:v>55.719</x:v>
      </x:c>
      <x:c r="I8604" s="4" t="n">
        <x:v>76</x:v>
      </x:c>
      <x:c r="J8604" s="4" t="n">
        <x:v>0.733</x:v>
      </x:c>
      <x:c r="K8604" s="4">
        <x:f>I8604*J8604</x:f>
      </x:c>
      <x:c r="L8604" s="4" t="n">
        <x:v>206.272</x:v>
      </x:c>
      <x:c r="M8604" s="5">
        <x:f>J8604/2.612*100</x:f>
      </x:c>
      <x:c r="N8604" s="6">
        <x:f>M8604*L8604/100</x:f>
      </x:c>
      <x:c r="O8604" s="6">
        <x:f>H8604-N8604</x:f>
      </x:c>
    </x:row>
    <x:row r="8605" spans="1:25">
      <x:c r="A8605" s="0" t="s">
        <x:v>170</x:v>
      </x:c>
      <x:c r="B8605" s="0" t="n">
        <x:v>4159</x:v>
      </x:c>
      <x:c r="C8605" s="0" t="s">
        <x:v>17</x:v>
      </x:c>
      <x:c r="D8605" s="0" t="s">
        <x:v>18</x:v>
      </x:c>
      <x:c r="E8605" s="0" t="s">
        <x:v>167</x:v>
      </x:c>
      <x:c r="F8605" s="0" t="s">
        <x:v>20</x:v>
      </x:c>
      <x:c r="G8605" s="0" t="n">
        <x:v>76</x:v>
      </x:c>
      <x:c r="H8605" s="4" t="n">
        <x:v>55.719</x:v>
      </x:c>
      <x:c r="I8605" s="4" t="n">
        <x:v>76</x:v>
      </x:c>
      <x:c r="J8605" s="4" t="n">
        <x:v>0.733</x:v>
      </x:c>
      <x:c r="K8605" s="4">
        <x:f>I8605*J8605</x:f>
      </x:c>
      <x:c r="L8605" s="4" t="n">
        <x:v>206.272</x:v>
      </x:c>
      <x:c r="M8605" s="5">
        <x:f>J8605/2.612*100</x:f>
      </x:c>
      <x:c r="N8605" s="6">
        <x:f>M8605*L8605/100</x:f>
      </x:c>
      <x:c r="O8605" s="6">
        <x:f>H8605-N8605</x:f>
      </x:c>
    </x:row>
    <x:row r="8606" spans="1:25">
      <x:c r="A8606" s="0" t="s">
        <x:v>170</x:v>
      </x:c>
      <x:c r="B8606" s="0" t="n">
        <x:v>4159</x:v>
      </x:c>
      <x:c r="C8606" s="0" t="s">
        <x:v>21</x:v>
      </x:c>
      <x:c r="D8606" s="0" t="s">
        <x:v>28</x:v>
      </x:c>
      <x:c r="E8606" s="0" t="s">
        <x:v>23</x:v>
      </x:c>
      <x:c r="F8606" s="0" t="s">
        <x:v>26</x:v>
      </x:c>
      <x:c r="G8606" s="0" t="n">
        <x:v>76</x:v>
      </x:c>
      <x:c r="H8606" s="4" t="n">
        <x:v>80.56</x:v>
      </x:c>
      <x:c r="I8606" s="4" t="n">
        <x:v>76</x:v>
      </x:c>
      <x:c r="J8606" s="4" t="n">
        <x:v>1.06</x:v>
      </x:c>
      <x:c r="K8606" s="4">
        <x:f>I8606*J8606</x:f>
      </x:c>
      <x:c r="L8606" s="4" t="n">
        <x:v>206.272</x:v>
      </x:c>
      <x:c r="M8606" s="5">
        <x:f>J8606/2.612*100</x:f>
      </x:c>
      <x:c r="N8606" s="6">
        <x:f>M8606*L8606/100</x:f>
      </x:c>
      <x:c r="O8606" s="6">
        <x:f>H8606-N8606</x:f>
      </x:c>
    </x:row>
    <x:row r="8607" spans="1:25">
      <x:c r="A8607" s="0" t="s">
        <x:v>114</x:v>
      </x:c>
      <x:c r="B8607" s="0" t="n">
        <x:v>4164</x:v>
      </x:c>
      <x:c r="C8607" s="0" t="s">
        <x:v>21</x:v>
      </x:c>
      <x:c r="D8607" s="0" t="s">
        <x:v>42</x:v>
      </x:c>
      <x:c r="E8607" s="0" t="s">
        <x:v>44</x:v>
      </x:c>
      <x:c r="F8607" s="0" t="s">
        <x:v>20</x:v>
      </x:c>
      <x:c r="G8607" s="0" t="n">
        <x:v>8</x:v>
      </x:c>
      <x:c r="H8607" s="4" t="n">
        <x:v>15</x:v>
      </x:c>
      <x:c r="I8607" s="4" t="n">
        <x:v>8</x:v>
      </x:c>
      <x:c r="J8607" s="4" t="n">
        <x:v>1.875</x:v>
      </x:c>
      <x:c r="K8607" s="4">
        <x:f>I8607*J8607</x:f>
      </x:c>
      <x:c r="L8607" s="4" t="n">
        <x:v>28.398</x:v>
      </x:c>
      <x:c r="M8607" s="5">
        <x:f>J8607/6.98*100</x:f>
      </x:c>
      <x:c r="N8607" s="6">
        <x:f>M8607*L8607/100</x:f>
      </x:c>
      <x:c r="O8607" s="6">
        <x:f>H8607-N8607</x:f>
      </x:c>
    </x:row>
    <x:row r="8608" spans="1:25">
      <x:c r="A8608" s="0" t="s">
        <x:v>114</x:v>
      </x:c>
      <x:c r="B8608" s="0" t="n">
        <x:v>4164</x:v>
      </x:c>
      <x:c r="C8608" s="0" t="s">
        <x:v>21</x:v>
      </x:c>
      <x:c r="D8608" s="0" t="s">
        <x:v>42</x:v>
      </x:c>
      <x:c r="E8608" s="0" t="s">
        <x:v>43</x:v>
      </x:c>
      <x:c r="F8608" s="0" t="s">
        <x:v>20</x:v>
      </x:c>
      <x:c r="G8608" s="0" t="n">
        <x:v>8</x:v>
      </x:c>
      <x:c r="H8608" s="4" t="n">
        <x:v>15</x:v>
      </x:c>
      <x:c r="I8608" s="4" t="n">
        <x:v>8</x:v>
      </x:c>
      <x:c r="J8608" s="4" t="n">
        <x:v>1.875</x:v>
      </x:c>
      <x:c r="K8608" s="4">
        <x:f>I8608*J8608</x:f>
      </x:c>
      <x:c r="L8608" s="4" t="n">
        <x:v>28.398</x:v>
      </x:c>
      <x:c r="M8608" s="5">
        <x:f>J8608/6.98*100</x:f>
      </x:c>
      <x:c r="N8608" s="6">
        <x:f>M8608*L8608/100</x:f>
      </x:c>
      <x:c r="O8608" s="6">
        <x:f>H8608-N8608</x:f>
      </x:c>
    </x:row>
    <x:row r="8609" spans="1:25">
      <x:c r="A8609" s="0" t="s">
        <x:v>114</x:v>
      </x:c>
      <x:c r="B8609" s="0" t="n">
        <x:v>4164</x:v>
      </x:c>
      <x:c r="C8609" s="0" t="s">
        <x:v>21</x:v>
      </x:c>
      <x:c r="D8609" s="0" t="s">
        <x:v>33</x:v>
      </x:c>
      <x:c r="E8609" s="0" t="s">
        <x:v>45</x:v>
      </x:c>
      <x:c r="F8609" s="0" t="s">
        <x:v>26</x:v>
      </x:c>
      <x:c r="G8609" s="0" t="n">
        <x:v>8</x:v>
      </x:c>
      <x:c r="H8609" s="4" t="n">
        <x:v>12.001</x:v>
      </x:c>
      <x:c r="I8609" s="4" t="n">
        <x:v>8</x:v>
      </x:c>
      <x:c r="J8609" s="4" t="n">
        <x:v>1.48</x:v>
      </x:c>
      <x:c r="K8609" s="4">
        <x:f>I8609*J8609</x:f>
      </x:c>
      <x:c r="L8609" s="4" t="n">
        <x:v>28.398</x:v>
      </x:c>
      <x:c r="M8609" s="5">
        <x:f>J8609/6.98*100</x:f>
      </x:c>
      <x:c r="N8609" s="6">
        <x:f>M8609*L8609/100</x:f>
      </x:c>
      <x:c r="O8609" s="6">
        <x:f>H8609-N8609</x:f>
      </x:c>
    </x:row>
    <x:row r="8610" spans="1:25">
      <x:c r="A8610" s="0" t="s">
        <x:v>114</x:v>
      </x:c>
      <x:c r="B8610" s="0" t="n">
        <x:v>4164</x:v>
      </x:c>
      <x:c r="C8610" s="0" t="s">
        <x:v>21</x:v>
      </x:c>
      <x:c r="D8610" s="0" t="s">
        <x:v>150</x:v>
      </x:c>
      <x:c r="E8610" s="0" t="s">
        <x:v>46</x:v>
      </x:c>
      <x:c r="F8610" s="0" t="s">
        <x:v>26</x:v>
      </x:c>
      <x:c r="G8610" s="0" t="n">
        <x:v>8</x:v>
      </x:c>
      <x:c r="H8610" s="4" t="n">
        <x:v>13.001</x:v>
      </x:c>
      <x:c r="I8610" s="4" t="n">
        <x:v>8</x:v>
      </x:c>
      <x:c r="J8610" s="4" t="n">
        <x:v>1.75</x:v>
      </x:c>
      <x:c r="K8610" s="4">
        <x:f>I8610*J8610</x:f>
      </x:c>
      <x:c r="L8610" s="4" t="n">
        <x:v>28.398</x:v>
      </x:c>
      <x:c r="M8610" s="5">
        <x:f>J8610/6.98*100</x:f>
      </x:c>
      <x:c r="N8610" s="6">
        <x:f>M8610*L8610/100</x:f>
      </x:c>
      <x:c r="O8610" s="6">
        <x:f>H8610-N8610</x:f>
      </x:c>
    </x:row>
    <x:row r="8611" spans="1:25">
      <x:c r="A8611" s="0" t="s">
        <x:v>110</x:v>
      </x:c>
      <x:c r="B8611" s="0" t="n">
        <x:v>4166</x:v>
      </x:c>
      <x:c r="C8611" s="0" t="s">
        <x:v>21</x:v>
      </x:c>
      <x:c r="D8611" s="0" t="s">
        <x:v>22</x:v>
      </x:c>
      <x:c r="E8611" s="0" t="s">
        <x:v>23</x:v>
      </x:c>
      <x:c r="F8611" s="0" t="s">
        <x:v>20</x:v>
      </x:c>
      <x:c r="G8611" s="0" t="n">
        <x:v>130</x:v>
      </x:c>
      <x:c r="H8611" s="4" t="n">
        <x:v>44.33</x:v>
      </x:c>
      <x:c r="I8611" s="4" t="n">
        <x:v>130</x:v>
      </x:c>
      <x:c r="J8611" s="4" t="n">
        <x:v>0.341</x:v>
      </x:c>
      <x:c r="K8611" s="4">
        <x:f>I8611*J8611</x:f>
      </x:c>
      <x:c r="L8611" s="4" t="n">
        <x:v>321.609</x:v>
      </x:c>
      <x:c r="M8611" s="5">
        <x:f>J8611/3.123*100</x:f>
      </x:c>
      <x:c r="N8611" s="6">
        <x:f>M8611*L8611/100</x:f>
      </x:c>
      <x:c r="O8611" s="6">
        <x:f>H8611-N8611</x:f>
      </x:c>
    </x:row>
    <x:row r="8612" spans="1:25">
      <x:c r="A8612" s="0" t="s">
        <x:v>110</x:v>
      </x:c>
      <x:c r="B8612" s="0" t="n">
        <x:v>4166</x:v>
      </x:c>
      <x:c r="C8612" s="0" t="s">
        <x:v>21</x:v>
      </x:c>
      <x:c r="D8612" s="0" t="s">
        <x:v>22</x:v>
      </x:c>
      <x:c r="E8612" s="0" t="s">
        <x:v>23</x:v>
      </x:c>
      <x:c r="F8612" s="0" t="s">
        <x:v>20</x:v>
      </x:c>
      <x:c r="G8612" s="0" t="n">
        <x:v>130</x:v>
      </x:c>
      <x:c r="H8612" s="4" t="n">
        <x:v>43.384</x:v>
      </x:c>
      <x:c r="I8612" s="4" t="n">
        <x:v>130</x:v>
      </x:c>
      <x:c r="J8612" s="4" t="n">
        <x:v>0.334</x:v>
      </x:c>
      <x:c r="K8612" s="4">
        <x:f>I8612*J8612</x:f>
      </x:c>
      <x:c r="L8612" s="4" t="n">
        <x:v>321.609</x:v>
      </x:c>
      <x:c r="M8612" s="5">
        <x:f>J8612/3.123*100</x:f>
      </x:c>
      <x:c r="N8612" s="6">
        <x:f>M8612*L8612/100</x:f>
      </x:c>
      <x:c r="O8612" s="6">
        <x:f>H8612-N8612</x:f>
      </x:c>
    </x:row>
    <x:row r="8613" spans="1:25">
      <x:c r="A8613" s="0" t="s">
        <x:v>110</x:v>
      </x:c>
      <x:c r="B8613" s="0" t="n">
        <x:v>4166</x:v>
      </x:c>
      <x:c r="C8613" s="0" t="s">
        <x:v>21</x:v>
      </x:c>
      <x:c r="D8613" s="0" t="s">
        <x:v>22</x:v>
      </x:c>
      <x:c r="E8613" s="0" t="s">
        <x:v>23</x:v>
      </x:c>
      <x:c r="F8613" s="0" t="s">
        <x:v>20</x:v>
      </x:c>
      <x:c r="G8613" s="0" t="n">
        <x:v>130</x:v>
      </x:c>
      <x:c r="H8613" s="4" t="n">
        <x:v>43.384</x:v>
      </x:c>
      <x:c r="I8613" s="4" t="n">
        <x:v>130</x:v>
      </x:c>
      <x:c r="J8613" s="4" t="n">
        <x:v>0.334</x:v>
      </x:c>
      <x:c r="K8613" s="4">
        <x:f>I8613*J8613</x:f>
      </x:c>
      <x:c r="L8613" s="4" t="n">
        <x:v>321.609</x:v>
      </x:c>
      <x:c r="M8613" s="5">
        <x:f>J8613/3.123*100</x:f>
      </x:c>
      <x:c r="N8613" s="6">
        <x:f>M8613*L8613/100</x:f>
      </x:c>
      <x:c r="O8613" s="6">
        <x:f>H8613-N8613</x:f>
      </x:c>
    </x:row>
    <x:row r="8614" spans="1:25">
      <x:c r="A8614" s="0" t="s">
        <x:v>110</x:v>
      </x:c>
      <x:c r="B8614" s="0" t="n">
        <x:v>4166</x:v>
      </x:c>
      <x:c r="C8614" s="0" t="s">
        <x:v>21</x:v>
      </x:c>
      <x:c r="D8614" s="0" t="s">
        <x:v>22</x:v>
      </x:c>
      <x:c r="E8614" s="0" t="s">
        <x:v>23</x:v>
      </x:c>
      <x:c r="F8614" s="0" t="s">
        <x:v>20</x:v>
      </x:c>
      <x:c r="G8614" s="0" t="n">
        <x:v>130</x:v>
      </x:c>
      <x:c r="H8614" s="4" t="n">
        <x:v>43.384</x:v>
      </x:c>
      <x:c r="I8614" s="4" t="n">
        <x:v>130</x:v>
      </x:c>
      <x:c r="J8614" s="4" t="n">
        <x:v>0.334</x:v>
      </x:c>
      <x:c r="K8614" s="4">
        <x:f>I8614*J8614</x:f>
      </x:c>
      <x:c r="L8614" s="4" t="n">
        <x:v>321.609</x:v>
      </x:c>
      <x:c r="M8614" s="5">
        <x:f>J8614/3.123*100</x:f>
      </x:c>
      <x:c r="N8614" s="6">
        <x:f>M8614*L8614/100</x:f>
      </x:c>
      <x:c r="O8614" s="6">
        <x:f>H8614-N8614</x:f>
      </x:c>
    </x:row>
    <x:row r="8615" spans="1:25">
      <x:c r="A8615" s="0" t="s">
        <x:v>110</x:v>
      </x:c>
      <x:c r="B8615" s="0" t="n">
        <x:v>4166</x:v>
      </x:c>
      <x:c r="C8615" s="0" t="s">
        <x:v>21</x:v>
      </x:c>
      <x:c r="D8615" s="0" t="s">
        <x:v>28</x:v>
      </x:c>
      <x:c r="E8615" s="0" t="s">
        <x:v>19</x:v>
      </x:c>
      <x:c r="F8615" s="0" t="s">
        <x:v>26</x:v>
      </x:c>
      <x:c r="G8615" s="0" t="n">
        <x:v>130</x:v>
      </x:c>
      <x:c r="H8615" s="4" t="n">
        <x:v>33.802</x:v>
      </x:c>
      <x:c r="I8615" s="4" t="n">
        <x:v>130</x:v>
      </x:c>
      <x:c r="J8615" s="4" t="n">
        <x:v>0.26</x:v>
      </x:c>
      <x:c r="K8615" s="4">
        <x:f>I8615*J8615</x:f>
      </x:c>
      <x:c r="L8615" s="4" t="n">
        <x:v>321.609</x:v>
      </x:c>
      <x:c r="M8615" s="5">
        <x:f>J8615/3.123*100</x:f>
      </x:c>
      <x:c r="N8615" s="6">
        <x:f>M8615*L8615/100</x:f>
      </x:c>
      <x:c r="O8615" s="6">
        <x:f>H8615-N8615</x:f>
      </x:c>
    </x:row>
    <x:row r="8616" spans="1:25">
      <x:c r="A8616" s="0" t="s">
        <x:v>110</x:v>
      </x:c>
      <x:c r="B8616" s="0" t="n">
        <x:v>4166</x:v>
      </x:c>
      <x:c r="C8616" s="0" t="s">
        <x:v>21</x:v>
      </x:c>
      <x:c r="D8616" s="0" t="s">
        <x:v>28</x:v>
      </x:c>
      <x:c r="E8616" s="0" t="s">
        <x:v>23</x:v>
      </x:c>
      <x:c r="F8616" s="0" t="s">
        <x:v>26</x:v>
      </x:c>
      <x:c r="G8616" s="0" t="n">
        <x:v>130</x:v>
      </x:c>
      <x:c r="H8616" s="4" t="n">
        <x:v>197.6</x:v>
      </x:c>
      <x:c r="I8616" s="4" t="n">
        <x:v>130</x:v>
      </x:c>
      <x:c r="J8616" s="4" t="n">
        <x:v>1.52</x:v>
      </x:c>
      <x:c r="K8616" s="4">
        <x:f>I8616*J8616</x:f>
      </x:c>
      <x:c r="L8616" s="4" t="n">
        <x:v>321.609</x:v>
      </x:c>
      <x:c r="M8616" s="5">
        <x:f>J8616/3.123*100</x:f>
      </x:c>
      <x:c r="N8616" s="6">
        <x:f>M8616*L8616/100</x:f>
      </x:c>
      <x:c r="O8616" s="6">
        <x:f>H8616-N8616</x:f>
      </x:c>
    </x:row>
    <x:row r="8617" spans="1:25">
      <x:c r="A8617" s="0" t="s">
        <x:v>78</x:v>
      </x:c>
      <x:c r="B8617" s="0" t="n">
        <x:v>4167</x:v>
      </x:c>
      <x:c r="C8617" s="0" t="s">
        <x:v>21</x:v>
      </x:c>
      <x:c r="D8617" s="0" t="s">
        <x:v>22</x:v>
      </x:c>
      <x:c r="E8617" s="0" t="s">
        <x:v>23</x:v>
      </x:c>
      <x:c r="F8617" s="0" t="s">
        <x:v>20</x:v>
      </x:c>
      <x:c r="G8617" s="0" t="n">
        <x:v>130</x:v>
      </x:c>
      <x:c r="H8617" s="4" t="n">
        <x:v>44.33</x:v>
      </x:c>
      <x:c r="I8617" s="4" t="n">
        <x:v>130</x:v>
      </x:c>
      <x:c r="J8617" s="4" t="n">
        <x:v>0.341</x:v>
      </x:c>
      <x:c r="K8617" s="4">
        <x:f>I8617*J8617</x:f>
      </x:c>
      <x:c r="L8617" s="4" t="n">
        <x:v>287.509</x:v>
      </x:c>
      <x:c r="M8617" s="5">
        <x:f>J8617/3.457*100</x:f>
      </x:c>
      <x:c r="N8617" s="6">
        <x:f>M8617*L8617/100</x:f>
      </x:c>
      <x:c r="O8617" s="6">
        <x:f>H8617-N8617</x:f>
      </x:c>
    </x:row>
    <x:row r="8618" spans="1:25">
      <x:c r="A8618" s="0" t="s">
        <x:v>78</x:v>
      </x:c>
      <x:c r="B8618" s="0" t="n">
        <x:v>4167</x:v>
      </x:c>
      <x:c r="C8618" s="0" t="s">
        <x:v>21</x:v>
      </x:c>
      <x:c r="D8618" s="0" t="s">
        <x:v>22</x:v>
      </x:c>
      <x:c r="E8618" s="0" t="s">
        <x:v>23</x:v>
      </x:c>
      <x:c r="F8618" s="0" t="s">
        <x:v>20</x:v>
      </x:c>
      <x:c r="G8618" s="0" t="n">
        <x:v>130</x:v>
      </x:c>
      <x:c r="H8618" s="4" t="n">
        <x:v>43.384</x:v>
      </x:c>
      <x:c r="I8618" s="4" t="n">
        <x:v>130</x:v>
      </x:c>
      <x:c r="J8618" s="4" t="n">
        <x:v>0.334</x:v>
      </x:c>
      <x:c r="K8618" s="4">
        <x:f>I8618*J8618</x:f>
      </x:c>
      <x:c r="L8618" s="4" t="n">
        <x:v>287.509</x:v>
      </x:c>
      <x:c r="M8618" s="5">
        <x:f>J8618/3.457*100</x:f>
      </x:c>
      <x:c r="N8618" s="6">
        <x:f>M8618*L8618/100</x:f>
      </x:c>
      <x:c r="O8618" s="6">
        <x:f>H8618-N8618</x:f>
      </x:c>
    </x:row>
    <x:row r="8619" spans="1:25">
      <x:c r="A8619" s="0" t="s">
        <x:v>78</x:v>
      </x:c>
      <x:c r="B8619" s="0" t="n">
        <x:v>4167</x:v>
      </x:c>
      <x:c r="C8619" s="0" t="s">
        <x:v>21</x:v>
      </x:c>
      <x:c r="D8619" s="0" t="s">
        <x:v>22</x:v>
      </x:c>
      <x:c r="E8619" s="0" t="s">
        <x:v>23</x:v>
      </x:c>
      <x:c r="F8619" s="0" t="s">
        <x:v>20</x:v>
      </x:c>
      <x:c r="G8619" s="0" t="n">
        <x:v>130</x:v>
      </x:c>
      <x:c r="H8619" s="4" t="n">
        <x:v>43.384</x:v>
      </x:c>
      <x:c r="I8619" s="4" t="n">
        <x:v>130</x:v>
      </x:c>
      <x:c r="J8619" s="4" t="n">
        <x:v>0.334</x:v>
      </x:c>
      <x:c r="K8619" s="4">
        <x:f>I8619*J8619</x:f>
      </x:c>
      <x:c r="L8619" s="4" t="n">
        <x:v>287.509</x:v>
      </x:c>
      <x:c r="M8619" s="5">
        <x:f>J8619/3.457*100</x:f>
      </x:c>
      <x:c r="N8619" s="6">
        <x:f>M8619*L8619/100</x:f>
      </x:c>
      <x:c r="O8619" s="6">
        <x:f>H8619-N8619</x:f>
      </x:c>
    </x:row>
    <x:row r="8620" spans="1:25">
      <x:c r="A8620" s="0" t="s">
        <x:v>78</x:v>
      </x:c>
      <x:c r="B8620" s="0" t="n">
        <x:v>4167</x:v>
      </x:c>
      <x:c r="C8620" s="0" t="s">
        <x:v>21</x:v>
      </x:c>
      <x:c r="D8620" s="0" t="s">
        <x:v>22</x:v>
      </x:c>
      <x:c r="E8620" s="0" t="s">
        <x:v>23</x:v>
      </x:c>
      <x:c r="F8620" s="0" t="s">
        <x:v>20</x:v>
      </x:c>
      <x:c r="G8620" s="0" t="n">
        <x:v>130</x:v>
      </x:c>
      <x:c r="H8620" s="4" t="n">
        <x:v>43.384</x:v>
      </x:c>
      <x:c r="I8620" s="4" t="n">
        <x:v>130</x:v>
      </x:c>
      <x:c r="J8620" s="4" t="n">
        <x:v>0.334</x:v>
      </x:c>
      <x:c r="K8620" s="4">
        <x:f>I8620*J8620</x:f>
      </x:c>
      <x:c r="L8620" s="4" t="n">
        <x:v>287.509</x:v>
      </x:c>
      <x:c r="M8620" s="5">
        <x:f>J8620/3.457*100</x:f>
      </x:c>
      <x:c r="N8620" s="6">
        <x:f>M8620*L8620/100</x:f>
      </x:c>
      <x:c r="O8620" s="6">
        <x:f>H8620-N8620</x:f>
      </x:c>
    </x:row>
    <x:row r="8621" spans="1:25">
      <x:c r="A8621" s="0" t="s">
        <x:v>78</x:v>
      </x:c>
      <x:c r="B8621" s="0" t="n">
        <x:v>4167</x:v>
      </x:c>
      <x:c r="C8621" s="0" t="s">
        <x:v>21</x:v>
      </x:c>
      <x:c r="D8621" s="0" t="s">
        <x:v>22</x:v>
      </x:c>
      <x:c r="E8621" s="0" t="s">
        <x:v>23</x:v>
      </x:c>
      <x:c r="F8621" s="0" t="s">
        <x:v>20</x:v>
      </x:c>
      <x:c r="G8621" s="0" t="n">
        <x:v>130</x:v>
      </x:c>
      <x:c r="H8621" s="4" t="n">
        <x:v>43.384</x:v>
      </x:c>
      <x:c r="I8621" s="4" t="n">
        <x:v>130</x:v>
      </x:c>
      <x:c r="J8621" s="4" t="n">
        <x:v>0.334</x:v>
      </x:c>
      <x:c r="K8621" s="4">
        <x:f>I8621*J8621</x:f>
      </x:c>
      <x:c r="L8621" s="4" t="n">
        <x:v>287.509</x:v>
      </x:c>
      <x:c r="M8621" s="5">
        <x:f>J8621/3.457*100</x:f>
      </x:c>
      <x:c r="N8621" s="6">
        <x:f>M8621*L8621/100</x:f>
      </x:c>
      <x:c r="O8621" s="6">
        <x:f>H8621-N8621</x:f>
      </x:c>
    </x:row>
    <x:row r="8622" spans="1:25">
      <x:c r="A8622" s="0" t="s">
        <x:v>78</x:v>
      </x:c>
      <x:c r="B8622" s="0" t="n">
        <x:v>4167</x:v>
      </x:c>
      <x:c r="C8622" s="0" t="s">
        <x:v>21</x:v>
      </x:c>
      <x:c r="D8622" s="0" t="s">
        <x:v>28</x:v>
      </x:c>
      <x:c r="E8622" s="0" t="s">
        <x:v>19</x:v>
      </x:c>
      <x:c r="F8622" s="0" t="s">
        <x:v>26</x:v>
      </x:c>
      <x:c r="G8622" s="0" t="n">
        <x:v>130</x:v>
      </x:c>
      <x:c r="H8622" s="4" t="n">
        <x:v>33.806</x:v>
      </x:c>
      <x:c r="I8622" s="4" t="n">
        <x:v>130</x:v>
      </x:c>
      <x:c r="J8622" s="4" t="n">
        <x:v>0.26</x:v>
      </x:c>
      <x:c r="K8622" s="4">
        <x:f>I8622*J8622</x:f>
      </x:c>
      <x:c r="L8622" s="4" t="n">
        <x:v>287.509</x:v>
      </x:c>
      <x:c r="M8622" s="5">
        <x:f>J8622/3.457*100</x:f>
      </x:c>
      <x:c r="N8622" s="6">
        <x:f>M8622*L8622/100</x:f>
      </x:c>
      <x:c r="O8622" s="6">
        <x:f>H8622-N8622</x:f>
      </x:c>
    </x:row>
    <x:row r="8623" spans="1:25">
      <x:c r="A8623" s="0" t="s">
        <x:v>78</x:v>
      </x:c>
      <x:c r="B8623" s="0" t="n">
        <x:v>4167</x:v>
      </x:c>
      <x:c r="C8623" s="0" t="s">
        <x:v>21</x:v>
      </x:c>
      <x:c r="D8623" s="0" t="s">
        <x:v>28</x:v>
      </x:c>
      <x:c r="E8623" s="0" t="s">
        <x:v>23</x:v>
      </x:c>
      <x:c r="F8623" s="0" t="s">
        <x:v>26</x:v>
      </x:c>
      <x:c r="G8623" s="0" t="n">
        <x:v>130</x:v>
      </x:c>
      <x:c r="H8623" s="4" t="n">
        <x:v>197.6</x:v>
      </x:c>
      <x:c r="I8623" s="4" t="n">
        <x:v>130</x:v>
      </x:c>
      <x:c r="J8623" s="4" t="n">
        <x:v>1.52</x:v>
      </x:c>
      <x:c r="K8623" s="4">
        <x:f>I8623*J8623</x:f>
      </x:c>
      <x:c r="L8623" s="4" t="n">
        <x:v>287.509</x:v>
      </x:c>
      <x:c r="M8623" s="5">
        <x:f>J8623/3.457*100</x:f>
      </x:c>
      <x:c r="N8623" s="6">
        <x:f>M8623*L8623/100</x:f>
      </x:c>
      <x:c r="O8623" s="6">
        <x:f>H8623-N8623</x:f>
      </x:c>
    </x:row>
    <x:row r="8624" spans="1:25">
      <x:c r="A8624" s="0" t="s">
        <x:v>27</x:v>
      </x:c>
      <x:c r="B8624" s="0" t="n">
        <x:v>4168</x:v>
      </x:c>
      <x:c r="C8624" s="0" t="s">
        <x:v>21</x:v>
      </x:c>
      <x:c r="D8624" s="0" t="s">
        <x:v>22</x:v>
      </x:c>
      <x:c r="E8624" s="0" t="s">
        <x:v>23</x:v>
      </x:c>
      <x:c r="F8624" s="0" t="s">
        <x:v>20</x:v>
      </x:c>
      <x:c r="G8624" s="0" t="n">
        <x:v>130</x:v>
      </x:c>
      <x:c r="H8624" s="4" t="n">
        <x:v>44.33</x:v>
      </x:c>
      <x:c r="I8624" s="4" t="n">
        <x:v>130</x:v>
      </x:c>
      <x:c r="J8624" s="4" t="n">
        <x:v>0.341</x:v>
      </x:c>
      <x:c r="K8624" s="4">
        <x:f>I8624*J8624</x:f>
      </x:c>
      <x:c r="L8624" s="4" t="n">
        <x:v>296.691</x:v>
      </x:c>
      <x:c r="M8624" s="5">
        <x:f>J8624/2.789*100</x:f>
      </x:c>
      <x:c r="N8624" s="6">
        <x:f>M8624*L8624/100</x:f>
      </x:c>
      <x:c r="O8624" s="6">
        <x:f>H8624-N8624</x:f>
      </x:c>
    </x:row>
    <x:row r="8625" spans="1:25">
      <x:c r="A8625" s="0" t="s">
        <x:v>27</x:v>
      </x:c>
      <x:c r="B8625" s="0" t="n">
        <x:v>4168</x:v>
      </x:c>
      <x:c r="C8625" s="0" t="s">
        <x:v>21</x:v>
      </x:c>
      <x:c r="D8625" s="0" t="s">
        <x:v>22</x:v>
      </x:c>
      <x:c r="E8625" s="0" t="s">
        <x:v>23</x:v>
      </x:c>
      <x:c r="F8625" s="0" t="s">
        <x:v>20</x:v>
      </x:c>
      <x:c r="G8625" s="0" t="n">
        <x:v>130</x:v>
      </x:c>
      <x:c r="H8625" s="4" t="n">
        <x:v>43.384</x:v>
      </x:c>
      <x:c r="I8625" s="4" t="n">
        <x:v>130</x:v>
      </x:c>
      <x:c r="J8625" s="4" t="n">
        <x:v>0.334</x:v>
      </x:c>
      <x:c r="K8625" s="4">
        <x:f>I8625*J8625</x:f>
      </x:c>
      <x:c r="L8625" s="4" t="n">
        <x:v>296.691</x:v>
      </x:c>
      <x:c r="M8625" s="5">
        <x:f>J8625/2.789*100</x:f>
      </x:c>
      <x:c r="N8625" s="6">
        <x:f>M8625*L8625/100</x:f>
      </x:c>
      <x:c r="O8625" s="6">
        <x:f>H8625-N8625</x:f>
      </x:c>
    </x:row>
    <x:row r="8626" spans="1:25">
      <x:c r="A8626" s="0" t="s">
        <x:v>27</x:v>
      </x:c>
      <x:c r="B8626" s="0" t="n">
        <x:v>4168</x:v>
      </x:c>
      <x:c r="C8626" s="0" t="s">
        <x:v>21</x:v>
      </x:c>
      <x:c r="D8626" s="0" t="s">
        <x:v>22</x:v>
      </x:c>
      <x:c r="E8626" s="0" t="s">
        <x:v>23</x:v>
      </x:c>
      <x:c r="F8626" s="0" t="s">
        <x:v>20</x:v>
      </x:c>
      <x:c r="G8626" s="0" t="n">
        <x:v>130</x:v>
      </x:c>
      <x:c r="H8626" s="4" t="n">
        <x:v>43.384</x:v>
      </x:c>
      <x:c r="I8626" s="4" t="n">
        <x:v>130</x:v>
      </x:c>
      <x:c r="J8626" s="4" t="n">
        <x:v>0.334</x:v>
      </x:c>
      <x:c r="K8626" s="4">
        <x:f>I8626*J8626</x:f>
      </x:c>
      <x:c r="L8626" s="4" t="n">
        <x:v>296.691</x:v>
      </x:c>
      <x:c r="M8626" s="5">
        <x:f>J8626/2.789*100</x:f>
      </x:c>
      <x:c r="N8626" s="6">
        <x:f>M8626*L8626/100</x:f>
      </x:c>
      <x:c r="O8626" s="6">
        <x:f>H8626-N8626</x:f>
      </x:c>
    </x:row>
    <x:row r="8627" spans="1:25">
      <x:c r="A8627" s="0" t="s">
        <x:v>27</x:v>
      </x:c>
      <x:c r="B8627" s="0" t="n">
        <x:v>4168</x:v>
      </x:c>
      <x:c r="C8627" s="0" t="s">
        <x:v>21</x:v>
      </x:c>
      <x:c r="D8627" s="0" t="s">
        <x:v>28</x:v>
      </x:c>
      <x:c r="E8627" s="0" t="s">
        <x:v>19</x:v>
      </x:c>
      <x:c r="F8627" s="0" t="s">
        <x:v>26</x:v>
      </x:c>
      <x:c r="G8627" s="0" t="n">
        <x:v>130</x:v>
      </x:c>
      <x:c r="H8627" s="4" t="n">
        <x:v>33.803</x:v>
      </x:c>
      <x:c r="I8627" s="4" t="n">
        <x:v>130</x:v>
      </x:c>
      <x:c r="J8627" s="4" t="n">
        <x:v>0.26</x:v>
      </x:c>
      <x:c r="K8627" s="4">
        <x:f>I8627*J8627</x:f>
      </x:c>
      <x:c r="L8627" s="4" t="n">
        <x:v>296.691</x:v>
      </x:c>
      <x:c r="M8627" s="5">
        <x:f>J8627/2.789*100</x:f>
      </x:c>
      <x:c r="N8627" s="6">
        <x:f>M8627*L8627/100</x:f>
      </x:c>
      <x:c r="O8627" s="6">
        <x:f>H8627-N8627</x:f>
      </x:c>
    </x:row>
    <x:row r="8628" spans="1:25">
      <x:c r="A8628" s="0" t="s">
        <x:v>27</x:v>
      </x:c>
      <x:c r="B8628" s="0" t="n">
        <x:v>4168</x:v>
      </x:c>
      <x:c r="C8628" s="0" t="s">
        <x:v>21</x:v>
      </x:c>
      <x:c r="D8628" s="0" t="s">
        <x:v>28</x:v>
      </x:c>
      <x:c r="E8628" s="0" t="s">
        <x:v>23</x:v>
      </x:c>
      <x:c r="F8628" s="0" t="s">
        <x:v>26</x:v>
      </x:c>
      <x:c r="G8628" s="0" t="n">
        <x:v>130</x:v>
      </x:c>
      <x:c r="H8628" s="4" t="n">
        <x:v>197.6</x:v>
      </x:c>
      <x:c r="I8628" s="4" t="n">
        <x:v>130</x:v>
      </x:c>
      <x:c r="J8628" s="4" t="n">
        <x:v>1.52</x:v>
      </x:c>
      <x:c r="K8628" s="4">
        <x:f>I8628*J8628</x:f>
      </x:c>
      <x:c r="L8628" s="4" t="n">
        <x:v>296.691</x:v>
      </x:c>
      <x:c r="M8628" s="5">
        <x:f>J8628/2.789*100</x:f>
      </x:c>
      <x:c r="N8628" s="6">
        <x:f>M8628*L8628/100</x:f>
      </x:c>
      <x:c r="O8628" s="6">
        <x:f>H8628-N8628</x:f>
      </x:c>
    </x:row>
    <x:row r="8629" spans="1:25">
      <x:c r="A8629" s="0" t="s">
        <x:v>83</x:v>
      </x:c>
      <x:c r="B8629" s="0" t="n">
        <x:v>4169</x:v>
      </x:c>
      <x:c r="C8629" s="0" t="s">
        <x:v>21</x:v>
      </x:c>
      <x:c r="D8629" s="0" t="s">
        <x:v>22</x:v>
      </x:c>
      <x:c r="E8629" s="0" t="s">
        <x:v>23</x:v>
      </x:c>
      <x:c r="F8629" s="0" t="s">
        <x:v>20</x:v>
      </x:c>
      <x:c r="G8629" s="0" t="n">
        <x:v>130</x:v>
      </x:c>
      <x:c r="H8629" s="4" t="n">
        <x:v>44.33</x:v>
      </x:c>
      <x:c r="I8629" s="4" t="n">
        <x:v>130</x:v>
      </x:c>
      <x:c r="J8629" s="4" t="n">
        <x:v>0.341</x:v>
      </x:c>
      <x:c r="K8629" s="4">
        <x:f>I8629*J8629</x:f>
      </x:c>
      <x:c r="L8629" s="4" t="n">
        <x:v>316.698</x:v>
      </x:c>
      <x:c r="M8629" s="5">
        <x:f>J8629/3.457*100</x:f>
      </x:c>
      <x:c r="N8629" s="6">
        <x:f>M8629*L8629/100</x:f>
      </x:c>
      <x:c r="O8629" s="6">
        <x:f>H8629-N8629</x:f>
      </x:c>
    </x:row>
    <x:row r="8630" spans="1:25">
      <x:c r="A8630" s="0" t="s">
        <x:v>83</x:v>
      </x:c>
      <x:c r="B8630" s="0" t="n">
        <x:v>4169</x:v>
      </x:c>
      <x:c r="C8630" s="0" t="s">
        <x:v>21</x:v>
      </x:c>
      <x:c r="D8630" s="0" t="s">
        <x:v>22</x:v>
      </x:c>
      <x:c r="E8630" s="0" t="s">
        <x:v>23</x:v>
      </x:c>
      <x:c r="F8630" s="0" t="s">
        <x:v>20</x:v>
      </x:c>
      <x:c r="G8630" s="0" t="n">
        <x:v>130</x:v>
      </x:c>
      <x:c r="H8630" s="4" t="n">
        <x:v>43.384</x:v>
      </x:c>
      <x:c r="I8630" s="4" t="n">
        <x:v>130</x:v>
      </x:c>
      <x:c r="J8630" s="4" t="n">
        <x:v>0.334</x:v>
      </x:c>
      <x:c r="K8630" s="4">
        <x:f>I8630*J8630</x:f>
      </x:c>
      <x:c r="L8630" s="4" t="n">
        <x:v>316.698</x:v>
      </x:c>
      <x:c r="M8630" s="5">
        <x:f>J8630/3.457*100</x:f>
      </x:c>
      <x:c r="N8630" s="6">
        <x:f>M8630*L8630/100</x:f>
      </x:c>
      <x:c r="O8630" s="6">
        <x:f>H8630-N8630</x:f>
      </x:c>
    </x:row>
    <x:row r="8631" spans="1:25">
      <x:c r="A8631" s="0" t="s">
        <x:v>83</x:v>
      </x:c>
      <x:c r="B8631" s="0" t="n">
        <x:v>4169</x:v>
      </x:c>
      <x:c r="C8631" s="0" t="s">
        <x:v>21</x:v>
      </x:c>
      <x:c r="D8631" s="0" t="s">
        <x:v>22</x:v>
      </x:c>
      <x:c r="E8631" s="0" t="s">
        <x:v>23</x:v>
      </x:c>
      <x:c r="F8631" s="0" t="s">
        <x:v>20</x:v>
      </x:c>
      <x:c r="G8631" s="0" t="n">
        <x:v>130</x:v>
      </x:c>
      <x:c r="H8631" s="4" t="n">
        <x:v>43.384</x:v>
      </x:c>
      <x:c r="I8631" s="4" t="n">
        <x:v>130</x:v>
      </x:c>
      <x:c r="J8631" s="4" t="n">
        <x:v>0.334</x:v>
      </x:c>
      <x:c r="K8631" s="4">
        <x:f>I8631*J8631</x:f>
      </x:c>
      <x:c r="L8631" s="4" t="n">
        <x:v>316.698</x:v>
      </x:c>
      <x:c r="M8631" s="5">
        <x:f>J8631/3.457*100</x:f>
      </x:c>
      <x:c r="N8631" s="6">
        <x:f>M8631*L8631/100</x:f>
      </x:c>
      <x:c r="O8631" s="6">
        <x:f>H8631-N8631</x:f>
      </x:c>
    </x:row>
    <x:row r="8632" spans="1:25">
      <x:c r="A8632" s="0" t="s">
        <x:v>83</x:v>
      </x:c>
      <x:c r="B8632" s="0" t="n">
        <x:v>4169</x:v>
      </x:c>
      <x:c r="C8632" s="0" t="s">
        <x:v>21</x:v>
      </x:c>
      <x:c r="D8632" s="0" t="s">
        <x:v>22</x:v>
      </x:c>
      <x:c r="E8632" s="0" t="s">
        <x:v>23</x:v>
      </x:c>
      <x:c r="F8632" s="0" t="s">
        <x:v>20</x:v>
      </x:c>
      <x:c r="G8632" s="0" t="n">
        <x:v>130</x:v>
      </x:c>
      <x:c r="H8632" s="4" t="n">
        <x:v>43.384</x:v>
      </x:c>
      <x:c r="I8632" s="4" t="n">
        <x:v>130</x:v>
      </x:c>
      <x:c r="J8632" s="4" t="n">
        <x:v>0.334</x:v>
      </x:c>
      <x:c r="K8632" s="4">
        <x:f>I8632*J8632</x:f>
      </x:c>
      <x:c r="L8632" s="4" t="n">
        <x:v>316.698</x:v>
      </x:c>
      <x:c r="M8632" s="5">
        <x:f>J8632/3.457*100</x:f>
      </x:c>
      <x:c r="N8632" s="6">
        <x:f>M8632*L8632/100</x:f>
      </x:c>
      <x:c r="O8632" s="6">
        <x:f>H8632-N8632</x:f>
      </x:c>
    </x:row>
    <x:row r="8633" spans="1:25">
      <x:c r="A8633" s="0" t="s">
        <x:v>83</x:v>
      </x:c>
      <x:c r="B8633" s="0" t="n">
        <x:v>4169</x:v>
      </x:c>
      <x:c r="C8633" s="0" t="s">
        <x:v>21</x:v>
      </x:c>
      <x:c r="D8633" s="0" t="s">
        <x:v>22</x:v>
      </x:c>
      <x:c r="E8633" s="0" t="s">
        <x:v>23</x:v>
      </x:c>
      <x:c r="F8633" s="0" t="s">
        <x:v>20</x:v>
      </x:c>
      <x:c r="G8633" s="0" t="n">
        <x:v>130</x:v>
      </x:c>
      <x:c r="H8633" s="4" t="n">
        <x:v>43.384</x:v>
      </x:c>
      <x:c r="I8633" s="4" t="n">
        <x:v>130</x:v>
      </x:c>
      <x:c r="J8633" s="4" t="n">
        <x:v>0.334</x:v>
      </x:c>
      <x:c r="K8633" s="4">
        <x:f>I8633*J8633</x:f>
      </x:c>
      <x:c r="L8633" s="4" t="n">
        <x:v>316.698</x:v>
      </x:c>
      <x:c r="M8633" s="5">
        <x:f>J8633/3.457*100</x:f>
      </x:c>
      <x:c r="N8633" s="6">
        <x:f>M8633*L8633/100</x:f>
      </x:c>
      <x:c r="O8633" s="6">
        <x:f>H8633-N8633</x:f>
      </x:c>
    </x:row>
    <x:row r="8634" spans="1:25">
      <x:c r="A8634" s="0" t="s">
        <x:v>83</x:v>
      </x:c>
      <x:c r="B8634" s="0" t="n">
        <x:v>4169</x:v>
      </x:c>
      <x:c r="C8634" s="0" t="s">
        <x:v>21</x:v>
      </x:c>
      <x:c r="D8634" s="0" t="s">
        <x:v>28</x:v>
      </x:c>
      <x:c r="E8634" s="0" t="s">
        <x:v>19</x:v>
      </x:c>
      <x:c r="F8634" s="0" t="s">
        <x:v>26</x:v>
      </x:c>
      <x:c r="G8634" s="0" t="n">
        <x:v>130</x:v>
      </x:c>
      <x:c r="H8634" s="4" t="n">
        <x:v>33.8</x:v>
      </x:c>
      <x:c r="I8634" s="4" t="n">
        <x:v>130</x:v>
      </x:c>
      <x:c r="J8634" s="4" t="n">
        <x:v>0.26</x:v>
      </x:c>
      <x:c r="K8634" s="4">
        <x:f>I8634*J8634</x:f>
      </x:c>
      <x:c r="L8634" s="4" t="n">
        <x:v>316.698</x:v>
      </x:c>
      <x:c r="M8634" s="5">
        <x:f>J8634/3.457*100</x:f>
      </x:c>
      <x:c r="N8634" s="6">
        <x:f>M8634*L8634/100</x:f>
      </x:c>
      <x:c r="O8634" s="6">
        <x:f>H8634-N8634</x:f>
      </x:c>
    </x:row>
    <x:row r="8635" spans="1:25">
      <x:c r="A8635" s="0" t="s">
        <x:v>83</x:v>
      </x:c>
      <x:c r="B8635" s="0" t="n">
        <x:v>4169</x:v>
      </x:c>
      <x:c r="C8635" s="0" t="s">
        <x:v>21</x:v>
      </x:c>
      <x:c r="D8635" s="0" t="s">
        <x:v>28</x:v>
      </x:c>
      <x:c r="E8635" s="0" t="s">
        <x:v>23</x:v>
      </x:c>
      <x:c r="F8635" s="0" t="s">
        <x:v>26</x:v>
      </x:c>
      <x:c r="G8635" s="0" t="n">
        <x:v>130</x:v>
      </x:c>
      <x:c r="H8635" s="4" t="n">
        <x:v>197.601</x:v>
      </x:c>
      <x:c r="I8635" s="4" t="n">
        <x:v>130</x:v>
      </x:c>
      <x:c r="J8635" s="4" t="n">
        <x:v>1.52</x:v>
      </x:c>
      <x:c r="K8635" s="4">
        <x:f>I8635*J8635</x:f>
      </x:c>
      <x:c r="L8635" s="4" t="n">
        <x:v>316.698</x:v>
      </x:c>
      <x:c r="M8635" s="5">
        <x:f>J8635/3.457*100</x:f>
      </x:c>
      <x:c r="N8635" s="6">
        <x:f>M8635*L8635/100</x:f>
      </x:c>
      <x:c r="O8635" s="6">
        <x:f>H8635-N8635</x:f>
      </x:c>
    </x:row>
    <x:row r="8636" spans="1:25">
      <x:c r="A8636" s="0" t="s">
        <x:v>30</x:v>
      </x:c>
      <x:c r="B8636" s="0" t="n">
        <x:v>4170</x:v>
      </x:c>
      <x:c r="C8636" s="0" t="s">
        <x:v>21</x:v>
      </x:c>
      <x:c r="D8636" s="0" t="s">
        <x:v>22</x:v>
      </x:c>
      <x:c r="E8636" s="0" t="s">
        <x:v>23</x:v>
      </x:c>
      <x:c r="F8636" s="0" t="s">
        <x:v>20</x:v>
      </x:c>
      <x:c r="G8636" s="0" t="n">
        <x:v>130</x:v>
      </x:c>
      <x:c r="H8636" s="4" t="n">
        <x:v>44.33</x:v>
      </x:c>
      <x:c r="I8636" s="4" t="n">
        <x:v>130</x:v>
      </x:c>
      <x:c r="J8636" s="4" t="n">
        <x:v>0.341</x:v>
      </x:c>
      <x:c r="K8636" s="4">
        <x:f>I8636*J8636</x:f>
      </x:c>
      <x:c r="L8636" s="4" t="n">
        <x:v>296.79</x:v>
      </x:c>
      <x:c r="M8636" s="5">
        <x:f>J8636/2.789*100</x:f>
      </x:c>
      <x:c r="N8636" s="6">
        <x:f>M8636*L8636/100</x:f>
      </x:c>
      <x:c r="O8636" s="6">
        <x:f>H8636-N8636</x:f>
      </x:c>
    </x:row>
    <x:row r="8637" spans="1:25">
      <x:c r="A8637" s="0" t="s">
        <x:v>30</x:v>
      </x:c>
      <x:c r="B8637" s="0" t="n">
        <x:v>4170</x:v>
      </x:c>
      <x:c r="C8637" s="0" t="s">
        <x:v>21</x:v>
      </x:c>
      <x:c r="D8637" s="0" t="s">
        <x:v>22</x:v>
      </x:c>
      <x:c r="E8637" s="0" t="s">
        <x:v>23</x:v>
      </x:c>
      <x:c r="F8637" s="0" t="s">
        <x:v>20</x:v>
      </x:c>
      <x:c r="G8637" s="0" t="n">
        <x:v>130</x:v>
      </x:c>
      <x:c r="H8637" s="4" t="n">
        <x:v>43.384</x:v>
      </x:c>
      <x:c r="I8637" s="4" t="n">
        <x:v>130</x:v>
      </x:c>
      <x:c r="J8637" s="4" t="n">
        <x:v>0.334</x:v>
      </x:c>
      <x:c r="K8637" s="4">
        <x:f>I8637*J8637</x:f>
      </x:c>
      <x:c r="L8637" s="4" t="n">
        <x:v>296.79</x:v>
      </x:c>
      <x:c r="M8637" s="5">
        <x:f>J8637/2.789*100</x:f>
      </x:c>
      <x:c r="N8637" s="6">
        <x:f>M8637*L8637/100</x:f>
      </x:c>
      <x:c r="O8637" s="6">
        <x:f>H8637-N8637</x:f>
      </x:c>
    </x:row>
    <x:row r="8638" spans="1:25">
      <x:c r="A8638" s="0" t="s">
        <x:v>30</x:v>
      </x:c>
      <x:c r="B8638" s="0" t="n">
        <x:v>4170</x:v>
      </x:c>
      <x:c r="C8638" s="0" t="s">
        <x:v>21</x:v>
      </x:c>
      <x:c r="D8638" s="0" t="s">
        <x:v>22</x:v>
      </x:c>
      <x:c r="E8638" s="0" t="s">
        <x:v>23</x:v>
      </x:c>
      <x:c r="F8638" s="0" t="s">
        <x:v>20</x:v>
      </x:c>
      <x:c r="G8638" s="0" t="n">
        <x:v>130</x:v>
      </x:c>
      <x:c r="H8638" s="4" t="n">
        <x:v>43.384</x:v>
      </x:c>
      <x:c r="I8638" s="4" t="n">
        <x:v>130</x:v>
      </x:c>
      <x:c r="J8638" s="4" t="n">
        <x:v>0.334</x:v>
      </x:c>
      <x:c r="K8638" s="4">
        <x:f>I8638*J8638</x:f>
      </x:c>
      <x:c r="L8638" s="4" t="n">
        <x:v>296.79</x:v>
      </x:c>
      <x:c r="M8638" s="5">
        <x:f>J8638/2.789*100</x:f>
      </x:c>
      <x:c r="N8638" s="6">
        <x:f>M8638*L8638/100</x:f>
      </x:c>
      <x:c r="O8638" s="6">
        <x:f>H8638-N8638</x:f>
      </x:c>
    </x:row>
    <x:row r="8639" spans="1:25">
      <x:c r="A8639" s="0" t="s">
        <x:v>30</x:v>
      </x:c>
      <x:c r="B8639" s="0" t="n">
        <x:v>4170</x:v>
      </x:c>
      <x:c r="C8639" s="0" t="s">
        <x:v>21</x:v>
      </x:c>
      <x:c r="D8639" s="0" t="s">
        <x:v>28</x:v>
      </x:c>
      <x:c r="E8639" s="0" t="s">
        <x:v>19</x:v>
      </x:c>
      <x:c r="F8639" s="0" t="s">
        <x:v>26</x:v>
      </x:c>
      <x:c r="G8639" s="0" t="n">
        <x:v>130</x:v>
      </x:c>
      <x:c r="H8639" s="4" t="n">
        <x:v>33.804</x:v>
      </x:c>
      <x:c r="I8639" s="4" t="n">
        <x:v>130</x:v>
      </x:c>
      <x:c r="J8639" s="4" t="n">
        <x:v>0.26</x:v>
      </x:c>
      <x:c r="K8639" s="4">
        <x:f>I8639*J8639</x:f>
      </x:c>
      <x:c r="L8639" s="4" t="n">
        <x:v>296.79</x:v>
      </x:c>
      <x:c r="M8639" s="5">
        <x:f>J8639/2.789*100</x:f>
      </x:c>
      <x:c r="N8639" s="6">
        <x:f>M8639*L8639/100</x:f>
      </x:c>
      <x:c r="O8639" s="6">
        <x:f>H8639-N8639</x:f>
      </x:c>
    </x:row>
    <x:row r="8640" spans="1:25">
      <x:c r="A8640" s="0" t="s">
        <x:v>30</x:v>
      </x:c>
      <x:c r="B8640" s="0" t="n">
        <x:v>4170</x:v>
      </x:c>
      <x:c r="C8640" s="0" t="s">
        <x:v>21</x:v>
      </x:c>
      <x:c r="D8640" s="0" t="s">
        <x:v>28</x:v>
      </x:c>
      <x:c r="E8640" s="0" t="s">
        <x:v>23</x:v>
      </x:c>
      <x:c r="F8640" s="0" t="s">
        <x:v>26</x:v>
      </x:c>
      <x:c r="G8640" s="0" t="n">
        <x:v>130</x:v>
      </x:c>
      <x:c r="H8640" s="4" t="n">
        <x:v>197.528</x:v>
      </x:c>
      <x:c r="I8640" s="4" t="n">
        <x:v>130</x:v>
      </x:c>
      <x:c r="J8640" s="4" t="n">
        <x:v>1.52</x:v>
      </x:c>
      <x:c r="K8640" s="4">
        <x:f>I8640*J8640</x:f>
      </x:c>
      <x:c r="L8640" s="4" t="n">
        <x:v>296.79</x:v>
      </x:c>
      <x:c r="M8640" s="5">
        <x:f>J8640/2.789*100</x:f>
      </x:c>
      <x:c r="N8640" s="6">
        <x:f>M8640*L8640/100</x:f>
      </x:c>
      <x:c r="O8640" s="6">
        <x:f>H8640-N8640</x:f>
      </x:c>
    </x:row>
    <x:row r="8641" spans="1:25">
      <x:c r="A8641" s="0" t="s">
        <x:v>161</x:v>
      </x:c>
      <x:c r="B8641" s="0" t="n">
        <x:v>4176</x:v>
      </x:c>
      <x:c r="C8641" s="0" t="s">
        <x:v>21</x:v>
      </x:c>
      <x:c r="D8641" s="0" t="s">
        <x:v>42</x:v>
      </x:c>
      <x:c r="E8641" s="0" t="s">
        <x:v>44</x:v>
      </x:c>
      <x:c r="F8641" s="0" t="s">
        <x:v>20</x:v>
      </x:c>
      <x:c r="G8641" s="0" t="n">
        <x:v>3</x:v>
      </x:c>
      <x:c r="H8641" s="4" t="n">
        <x:v>0.9</x:v>
      </x:c>
      <x:c r="I8641" s="4" t="n">
        <x:v>3</x:v>
      </x:c>
      <x:c r="J8641" s="4" t="n">
        <x:v>0.3</x:v>
      </x:c>
      <x:c r="K8641" s="4">
        <x:f>I8641*J8641</x:f>
      </x:c>
      <x:c r="L8641" s="4" t="n">
        <x:v>10.2</x:v>
      </x:c>
      <x:c r="M8641" s="5">
        <x:f>J8641/3.83*100</x:f>
      </x:c>
      <x:c r="N8641" s="6">
        <x:f>M8641*L8641/100</x:f>
      </x:c>
      <x:c r="O8641" s="6">
        <x:f>H8641-N8641</x:f>
      </x:c>
    </x:row>
    <x:row r="8642" spans="1:25">
      <x:c r="A8642" s="0" t="s">
        <x:v>161</x:v>
      </x:c>
      <x:c r="B8642" s="0" t="n">
        <x:v>4176</x:v>
      </x:c>
      <x:c r="C8642" s="0" t="s">
        <x:v>21</x:v>
      </x:c>
      <x:c r="D8642" s="0" t="s">
        <x:v>42</x:v>
      </x:c>
      <x:c r="E8642" s="0" t="s">
        <x:v>43</x:v>
      </x:c>
      <x:c r="F8642" s="0" t="s">
        <x:v>20</x:v>
      </x:c>
      <x:c r="G8642" s="0" t="n">
        <x:v>3</x:v>
      </x:c>
      <x:c r="H8642" s="4" t="n">
        <x:v>0.9</x:v>
      </x:c>
      <x:c r="I8642" s="4" t="n">
        <x:v>3</x:v>
      </x:c>
      <x:c r="J8642" s="4" t="n">
        <x:v>0.3</x:v>
      </x:c>
      <x:c r="K8642" s="4">
        <x:f>I8642*J8642</x:f>
      </x:c>
      <x:c r="L8642" s="4" t="n">
        <x:v>10.2</x:v>
      </x:c>
      <x:c r="M8642" s="5">
        <x:f>J8642/3.83*100</x:f>
      </x:c>
      <x:c r="N8642" s="6">
        <x:f>M8642*L8642/100</x:f>
      </x:c>
      <x:c r="O8642" s="6">
        <x:f>H8642-N8642</x:f>
      </x:c>
    </x:row>
    <x:row r="8643" spans="1:25">
      <x:c r="A8643" s="0" t="s">
        <x:v>161</x:v>
      </x:c>
      <x:c r="B8643" s="0" t="n">
        <x:v>4176</x:v>
      </x:c>
      <x:c r="C8643" s="0" t="s">
        <x:v>21</x:v>
      </x:c>
      <x:c r="D8643" s="0" t="s">
        <x:v>33</x:v>
      </x:c>
      <x:c r="E8643" s="0" t="s">
        <x:v>45</x:v>
      </x:c>
      <x:c r="F8643" s="0" t="s">
        <x:v>26</x:v>
      </x:c>
      <x:c r="G8643" s="0" t="n">
        <x:v>3</x:v>
      </x:c>
      <x:c r="H8643" s="4" t="n">
        <x:v>4.44</x:v>
      </x:c>
      <x:c r="I8643" s="4" t="n">
        <x:v>3</x:v>
      </x:c>
      <x:c r="J8643" s="4" t="n">
        <x:v>1.48</x:v>
      </x:c>
      <x:c r="K8643" s="4">
        <x:f>I8643*J8643</x:f>
      </x:c>
      <x:c r="L8643" s="4" t="n">
        <x:v>10.2</x:v>
      </x:c>
      <x:c r="M8643" s="5">
        <x:f>J8643/3.83*100</x:f>
      </x:c>
      <x:c r="N8643" s="6">
        <x:f>M8643*L8643/100</x:f>
      </x:c>
      <x:c r="O8643" s="6">
        <x:f>H8643-N8643</x:f>
      </x:c>
    </x:row>
    <x:row r="8644" spans="1:25">
      <x:c r="A8644" s="0" t="s">
        <x:v>161</x:v>
      </x:c>
      <x:c r="B8644" s="0" t="n">
        <x:v>4176</x:v>
      </x:c>
      <x:c r="C8644" s="0" t="s">
        <x:v>21</x:v>
      </x:c>
      <x:c r="D8644" s="0" t="s">
        <x:v>150</x:v>
      </x:c>
      <x:c r="E8644" s="0" t="s">
        <x:v>46</x:v>
      </x:c>
      <x:c r="F8644" s="0" t="s">
        <x:v>26</x:v>
      </x:c>
      <x:c r="G8644" s="0" t="n">
        <x:v>3</x:v>
      </x:c>
      <x:c r="H8644" s="4" t="n">
        <x:v>5.25</x:v>
      </x:c>
      <x:c r="I8644" s="4" t="n">
        <x:v>3</x:v>
      </x:c>
      <x:c r="J8644" s="4" t="n">
        <x:v>1.75</x:v>
      </x:c>
      <x:c r="K8644" s="4">
        <x:f>I8644*J8644</x:f>
      </x:c>
      <x:c r="L8644" s="4" t="n">
        <x:v>10.2</x:v>
      </x:c>
      <x:c r="M8644" s="5">
        <x:f>J8644/3.83*100</x:f>
      </x:c>
      <x:c r="N8644" s="6">
        <x:f>M8644*L8644/100</x:f>
      </x:c>
      <x:c r="O8644" s="6">
        <x:f>H8644-N8644</x:f>
      </x:c>
    </x:row>
    <x:row r="8645" spans="1:25">
      <x:c r="A8645" s="0" t="s">
        <x:v>142</x:v>
      </x:c>
      <x:c r="B8645" s="0" t="n">
        <x:v>4177</x:v>
      </x:c>
      <x:c r="C8645" s="0" t="s">
        <x:v>21</x:v>
      </x:c>
      <x:c r="D8645" s="0" t="s">
        <x:v>22</x:v>
      </x:c>
      <x:c r="E8645" s="0" t="s">
        <x:v>23</x:v>
      </x:c>
      <x:c r="F8645" s="0" t="s">
        <x:v>20</x:v>
      </x:c>
      <x:c r="G8645" s="0" t="n">
        <x:v>72</x:v>
      </x:c>
      <x:c r="H8645" s="4" t="n">
        <x:v>2.016</x:v>
      </x:c>
      <x:c r="I8645" s="4" t="n">
        <x:v>72</x:v>
      </x:c>
      <x:c r="J8645" s="4" t="n">
        <x:v>0.028</x:v>
      </x:c>
      <x:c r="K8645" s="4">
        <x:f>I8645*J8645</x:f>
      </x:c>
      <x:c r="L8645" s="4" t="n">
        <x:v>183.541</x:v>
      </x:c>
      <x:c r="M8645" s="5">
        <x:f>J8645/2.69*100</x:f>
      </x:c>
      <x:c r="N8645" s="6">
        <x:f>M8645*L8645/100</x:f>
      </x:c>
      <x:c r="O8645" s="6">
        <x:f>H8645-N8645</x:f>
      </x:c>
    </x:row>
    <x:row r="8646" spans="1:25">
      <x:c r="A8646" s="0" t="s">
        <x:v>142</x:v>
      </x:c>
      <x:c r="B8646" s="0" t="n">
        <x:v>4177</x:v>
      </x:c>
      <x:c r="C8646" s="0" t="s">
        <x:v>21</x:v>
      </x:c>
      <x:c r="D8646" s="0" t="s">
        <x:v>28</x:v>
      </x:c>
      <x:c r="E8646" s="0" t="s">
        <x:v>23</x:v>
      </x:c>
      <x:c r="F8646" s="0" t="s">
        <x:v>20</x:v>
      </x:c>
      <x:c r="G8646" s="0" t="n">
        <x:v>72</x:v>
      </x:c>
      <x:c r="H8646" s="4" t="n">
        <x:v>2.576</x:v>
      </x:c>
      <x:c r="I8646" s="4" t="n">
        <x:v>72</x:v>
      </x:c>
      <x:c r="J8646" s="4" t="n">
        <x:v>0.036</x:v>
      </x:c>
      <x:c r="K8646" s="4">
        <x:f>I8646*J8646</x:f>
      </x:c>
      <x:c r="L8646" s="4" t="n">
        <x:v>183.541</x:v>
      </x:c>
      <x:c r="M8646" s="5">
        <x:f>J8646/2.69*100</x:f>
      </x:c>
      <x:c r="N8646" s="6">
        <x:f>M8646*L8646/100</x:f>
      </x:c>
      <x:c r="O8646" s="6">
        <x:f>H8646-N8646</x:f>
      </x:c>
    </x:row>
    <x:row r="8647" spans="1:25">
      <x:c r="A8647" s="0" t="s">
        <x:v>142</x:v>
      </x:c>
      <x:c r="B8647" s="0" t="n">
        <x:v>4177</x:v>
      </x:c>
      <x:c r="C8647" s="0" t="s">
        <x:v>17</x:v>
      </x:c>
      <x:c r="D8647" s="0" t="s">
        <x:v>18</x:v>
      </x:c>
      <x:c r="E8647" s="0" t="s">
        <x:v>167</x:v>
      </x:c>
      <x:c r="F8647" s="0" t="s">
        <x:v>20</x:v>
      </x:c>
      <x:c r="G8647" s="0" t="n">
        <x:v>72</x:v>
      </x:c>
      <x:c r="H8647" s="4" t="n">
        <x:v>55.719</x:v>
      </x:c>
      <x:c r="I8647" s="4" t="n">
        <x:v>72</x:v>
      </x:c>
      <x:c r="J8647" s="4" t="n">
        <x:v>0.774</x:v>
      </x:c>
      <x:c r="K8647" s="4">
        <x:f>I8647*J8647</x:f>
      </x:c>
      <x:c r="L8647" s="4" t="n">
        <x:v>183.541</x:v>
      </x:c>
      <x:c r="M8647" s="5">
        <x:f>J8647/2.69*100</x:f>
      </x:c>
      <x:c r="N8647" s="6">
        <x:f>M8647*L8647/100</x:f>
      </x:c>
      <x:c r="O8647" s="6">
        <x:f>H8647-N8647</x:f>
      </x:c>
    </x:row>
    <x:row r="8648" spans="1:25">
      <x:c r="A8648" s="0" t="s">
        <x:v>142</x:v>
      </x:c>
      <x:c r="B8648" s="0" t="n">
        <x:v>4177</x:v>
      </x:c>
      <x:c r="C8648" s="0" t="s">
        <x:v>17</x:v>
      </x:c>
      <x:c r="D8648" s="0" t="s">
        <x:v>18</x:v>
      </x:c>
      <x:c r="E8648" s="0" t="s">
        <x:v>167</x:v>
      </x:c>
      <x:c r="F8648" s="0" t="s">
        <x:v>20</x:v>
      </x:c>
      <x:c r="G8648" s="0" t="n">
        <x:v>72</x:v>
      </x:c>
      <x:c r="H8648" s="4" t="n">
        <x:v>55.719</x:v>
      </x:c>
      <x:c r="I8648" s="4" t="n">
        <x:v>72</x:v>
      </x:c>
      <x:c r="J8648" s="4" t="n">
        <x:v>0.774</x:v>
      </x:c>
      <x:c r="K8648" s="4">
        <x:f>I8648*J8648</x:f>
      </x:c>
      <x:c r="L8648" s="4" t="n">
        <x:v>183.541</x:v>
      </x:c>
      <x:c r="M8648" s="5">
        <x:f>J8648/2.69*100</x:f>
      </x:c>
      <x:c r="N8648" s="6">
        <x:f>M8648*L8648/100</x:f>
      </x:c>
      <x:c r="O8648" s="6">
        <x:f>H8648-N8648</x:f>
      </x:c>
    </x:row>
    <x:row r="8649" spans="1:25">
      <x:c r="A8649" s="0" t="s">
        <x:v>142</x:v>
      </x:c>
      <x:c r="B8649" s="0" t="n">
        <x:v>4177</x:v>
      </x:c>
      <x:c r="C8649" s="0" t="s">
        <x:v>21</x:v>
      </x:c>
      <x:c r="D8649" s="0" t="s">
        <x:v>22</x:v>
      </x:c>
      <x:c r="E8649" s="0" t="s">
        <x:v>23</x:v>
      </x:c>
      <x:c r="F8649" s="0" t="s">
        <x:v>20</x:v>
      </x:c>
      <x:c r="G8649" s="0" t="n">
        <x:v>72</x:v>
      </x:c>
      <x:c r="H8649" s="4" t="n">
        <x:v>0.576</x:v>
      </x:c>
      <x:c r="I8649" s="4" t="n">
        <x:v>72</x:v>
      </x:c>
      <x:c r="J8649" s="4" t="n">
        <x:v>0.008</x:v>
      </x:c>
      <x:c r="K8649" s="4">
        <x:f>I8649*J8649</x:f>
      </x:c>
      <x:c r="L8649" s="4" t="n">
        <x:v>183.541</x:v>
      </x:c>
      <x:c r="M8649" s="5">
        <x:f>J8649/2.69*100</x:f>
      </x:c>
      <x:c r="N8649" s="6">
        <x:f>M8649*L8649/100</x:f>
      </x:c>
      <x:c r="O8649" s="6">
        <x:f>H8649-N8649</x:f>
      </x:c>
    </x:row>
    <x:row r="8650" spans="1:25">
      <x:c r="A8650" s="0" t="s">
        <x:v>142</x:v>
      </x:c>
      <x:c r="B8650" s="0" t="n">
        <x:v>4177</x:v>
      </x:c>
      <x:c r="C8650" s="0" t="s">
        <x:v>21</x:v>
      </x:c>
      <x:c r="D8650" s="0" t="s">
        <x:v>28</x:v>
      </x:c>
      <x:c r="E8650" s="0" t="s">
        <x:v>23</x:v>
      </x:c>
      <x:c r="F8650" s="0" t="s">
        <x:v>20</x:v>
      </x:c>
      <x:c r="G8650" s="0" t="n">
        <x:v>72</x:v>
      </x:c>
      <x:c r="H8650" s="4" t="n">
        <x:v>0.736</x:v>
      </x:c>
      <x:c r="I8650" s="4" t="n">
        <x:v>72</x:v>
      </x:c>
      <x:c r="J8650" s="4" t="n">
        <x:v>0.01</x:v>
      </x:c>
      <x:c r="K8650" s="4">
        <x:f>I8650*J8650</x:f>
      </x:c>
      <x:c r="L8650" s="4" t="n">
        <x:v>183.541</x:v>
      </x:c>
      <x:c r="M8650" s="5">
        <x:f>J8650/2.69*100</x:f>
      </x:c>
      <x:c r="N8650" s="6">
        <x:f>M8650*L8650/100</x:f>
      </x:c>
      <x:c r="O8650" s="6">
        <x:f>H8650-N8650</x:f>
      </x:c>
    </x:row>
    <x:row r="8651" spans="1:25">
      <x:c r="A8651" s="0" t="s">
        <x:v>142</x:v>
      </x:c>
      <x:c r="B8651" s="0" t="n">
        <x:v>4177</x:v>
      </x:c>
      <x:c r="C8651" s="0" t="s">
        <x:v>21</x:v>
      </x:c>
      <x:c r="D8651" s="0" t="s">
        <x:v>28</x:v>
      </x:c>
      <x:c r="E8651" s="0" t="s">
        <x:v>23</x:v>
      </x:c>
      <x:c r="F8651" s="0" t="s">
        <x:v>26</x:v>
      </x:c>
      <x:c r="G8651" s="0" t="n">
        <x:v>72</x:v>
      </x:c>
      <x:c r="H8651" s="4" t="n">
        <x:v>76.32</x:v>
      </x:c>
      <x:c r="I8651" s="4" t="n">
        <x:v>72</x:v>
      </x:c>
      <x:c r="J8651" s="4" t="n">
        <x:v>1.06</x:v>
      </x:c>
      <x:c r="K8651" s="4">
        <x:f>I8651*J8651</x:f>
      </x:c>
      <x:c r="L8651" s="4" t="n">
        <x:v>183.541</x:v>
      </x:c>
      <x:c r="M8651" s="5">
        <x:f>J8651/2.69*100</x:f>
      </x:c>
      <x:c r="N8651" s="6">
        <x:f>M8651*L8651/100</x:f>
      </x:c>
      <x:c r="O8651" s="6">
        <x:f>H8651-N8651</x:f>
      </x:c>
    </x:row>
    <x:row r="8652" spans="1:25">
      <x:c r="A8652" s="0" t="s">
        <x:v>171</x:v>
      </x:c>
      <x:c r="B8652" s="0" t="n">
        <x:v>4180</x:v>
      </x:c>
      <x:c r="C8652" s="0" t="s">
        <x:v>17</x:v>
      </x:c>
      <x:c r="D8652" s="0" t="s">
        <x:v>18</x:v>
      </x:c>
      <x:c r="E8652" s="0" t="s">
        <x:v>167</x:v>
      </x:c>
      <x:c r="F8652" s="0" t="s">
        <x:v>20</x:v>
      </x:c>
      <x:c r="G8652" s="0" t="n">
        <x:v>56</x:v>
      </x:c>
      <x:c r="H8652" s="4" t="n">
        <x:v>55.719</x:v>
      </x:c>
      <x:c r="I8652" s="4" t="n">
        <x:v>56</x:v>
      </x:c>
      <x:c r="J8652" s="4" t="n">
        <x:v>0.995</x:v>
      </x:c>
      <x:c r="K8652" s="4">
        <x:f>I8652*J8652</x:f>
      </x:c>
      <x:c r="L8652" s="4" t="n">
        <x:v>146.888</x:v>
      </x:c>
      <x:c r="M8652" s="5">
        <x:f>J8652/3.132*100</x:f>
      </x:c>
      <x:c r="N8652" s="6">
        <x:f>M8652*L8652/100</x:f>
      </x:c>
      <x:c r="O8652" s="6">
        <x:f>H8652-N8652</x:f>
      </x:c>
    </x:row>
    <x:row r="8653" spans="1:25">
      <x:c r="A8653" s="0" t="s">
        <x:v>171</x:v>
      </x:c>
      <x:c r="B8653" s="0" t="n">
        <x:v>4180</x:v>
      </x:c>
      <x:c r="C8653" s="0" t="s">
        <x:v>21</x:v>
      </x:c>
      <x:c r="D8653" s="0" t="s">
        <x:v>22</x:v>
      </x:c>
      <x:c r="E8653" s="0" t="s">
        <x:v>23</x:v>
      </x:c>
      <x:c r="F8653" s="0" t="s">
        <x:v>20</x:v>
      </x:c>
      <x:c r="G8653" s="0" t="n">
        <x:v>56</x:v>
      </x:c>
      <x:c r="H8653" s="4" t="n">
        <x:v>2.016</x:v>
      </x:c>
      <x:c r="I8653" s="4" t="n">
        <x:v>56</x:v>
      </x:c>
      <x:c r="J8653" s="4" t="n">
        <x:v>0.036</x:v>
      </x:c>
      <x:c r="K8653" s="4">
        <x:f>I8653*J8653</x:f>
      </x:c>
      <x:c r="L8653" s="4" t="n">
        <x:v>146.888</x:v>
      </x:c>
      <x:c r="M8653" s="5">
        <x:f>J8653/3.132*100</x:f>
      </x:c>
      <x:c r="N8653" s="6">
        <x:f>M8653*L8653/100</x:f>
      </x:c>
      <x:c r="O8653" s="6">
        <x:f>H8653-N8653</x:f>
      </x:c>
    </x:row>
    <x:row r="8654" spans="1:25">
      <x:c r="A8654" s="0" t="s">
        <x:v>171</x:v>
      </x:c>
      <x:c r="B8654" s="0" t="n">
        <x:v>4180</x:v>
      </x:c>
      <x:c r="C8654" s="0" t="s">
        <x:v>21</x:v>
      </x:c>
      <x:c r="D8654" s="0" t="s">
        <x:v>28</x:v>
      </x:c>
      <x:c r="E8654" s="0" t="s">
        <x:v>23</x:v>
      </x:c>
      <x:c r="F8654" s="0" t="s">
        <x:v>20</x:v>
      </x:c>
      <x:c r="G8654" s="0" t="n">
        <x:v>56</x:v>
      </x:c>
      <x:c r="H8654" s="4" t="n">
        <x:v>2.576</x:v>
      </x:c>
      <x:c r="I8654" s="4" t="n">
        <x:v>56</x:v>
      </x:c>
      <x:c r="J8654" s="4" t="n">
        <x:v>0.046</x:v>
      </x:c>
      <x:c r="K8654" s="4">
        <x:f>I8654*J8654</x:f>
      </x:c>
      <x:c r="L8654" s="4" t="n">
        <x:v>146.888</x:v>
      </x:c>
      <x:c r="M8654" s="5">
        <x:f>J8654/3.132*100</x:f>
      </x:c>
      <x:c r="N8654" s="6">
        <x:f>M8654*L8654/100</x:f>
      </x:c>
      <x:c r="O8654" s="6">
        <x:f>H8654-N8654</x:f>
      </x:c>
    </x:row>
    <x:row r="8655" spans="1:25">
      <x:c r="A8655" s="0" t="s">
        <x:v>171</x:v>
      </x:c>
      <x:c r="B8655" s="0" t="n">
        <x:v>4180</x:v>
      </x:c>
      <x:c r="C8655" s="0" t="s">
        <x:v>17</x:v>
      </x:c>
      <x:c r="D8655" s="0" t="s">
        <x:v>18</x:v>
      </x:c>
      <x:c r="E8655" s="0" t="s">
        <x:v>167</x:v>
      </x:c>
      <x:c r="F8655" s="0" t="s">
        <x:v>20</x:v>
      </x:c>
      <x:c r="G8655" s="0" t="n">
        <x:v>56</x:v>
      </x:c>
      <x:c r="H8655" s="4" t="n">
        <x:v>55.719</x:v>
      </x:c>
      <x:c r="I8655" s="4" t="n">
        <x:v>56</x:v>
      </x:c>
      <x:c r="J8655" s="4" t="n">
        <x:v>0.995</x:v>
      </x:c>
      <x:c r="K8655" s="4">
        <x:f>I8655*J8655</x:f>
      </x:c>
      <x:c r="L8655" s="4" t="n">
        <x:v>146.888</x:v>
      </x:c>
      <x:c r="M8655" s="5">
        <x:f>J8655/3.132*100</x:f>
      </x:c>
      <x:c r="N8655" s="6">
        <x:f>M8655*L8655/100</x:f>
      </x:c>
      <x:c r="O8655" s="6">
        <x:f>H8655-N8655</x:f>
      </x:c>
    </x:row>
    <x:row r="8656" spans="1:25">
      <x:c r="A8656" s="0" t="s">
        <x:v>171</x:v>
      </x:c>
      <x:c r="B8656" s="0" t="n">
        <x:v>4180</x:v>
      </x:c>
      <x:c r="C8656" s="0" t="s">
        <x:v>21</x:v>
      </x:c>
      <x:c r="D8656" s="0" t="s">
        <x:v>28</x:v>
      </x:c>
      <x:c r="E8656" s="0" t="s">
        <x:v>23</x:v>
      </x:c>
      <x:c r="F8656" s="0" t="s">
        <x:v>26</x:v>
      </x:c>
      <x:c r="G8656" s="0" t="n">
        <x:v>56</x:v>
      </x:c>
      <x:c r="H8656" s="4" t="n">
        <x:v>59.36</x:v>
      </x:c>
      <x:c r="I8656" s="4" t="n">
        <x:v>56</x:v>
      </x:c>
      <x:c r="J8656" s="4" t="n">
        <x:v>1.06</x:v>
      </x:c>
      <x:c r="K8656" s="4">
        <x:f>I8656*J8656</x:f>
      </x:c>
      <x:c r="L8656" s="4" t="n">
        <x:v>146.888</x:v>
      </x:c>
      <x:c r="M8656" s="5">
        <x:f>J8656/3.132*100</x:f>
      </x:c>
      <x:c r="N8656" s="6">
        <x:f>M8656*L8656/100</x:f>
      </x:c>
      <x:c r="O8656" s="6">
        <x:f>H8656-N8656</x:f>
      </x:c>
    </x:row>
    <x:row r="8657" spans="1:25">
      <x:c r="A8657" s="0" t="s">
        <x:v>166</x:v>
      </x:c>
      <x:c r="B8657" s="0" t="n">
        <x:v>4181</x:v>
      </x:c>
      <x:c r="C8657" s="0" t="s">
        <x:v>17</x:v>
      </x:c>
      <x:c r="D8657" s="0" t="s">
        <x:v>18</x:v>
      </x:c>
      <x:c r="E8657" s="0" t="s">
        <x:v>167</x:v>
      </x:c>
      <x:c r="F8657" s="0" t="s">
        <x:v>20</x:v>
      </x:c>
      <x:c r="G8657" s="0" t="n">
        <x:v>71</x:v>
      </x:c>
      <x:c r="H8657" s="4" t="n">
        <x:v>29.849</x:v>
      </x:c>
      <x:c r="I8657" s="4" t="n">
        <x:v>71</x:v>
      </x:c>
      <x:c r="J8657" s="4" t="n">
        <x:v>0.42</x:v>
      </x:c>
      <x:c r="K8657" s="4">
        <x:f>I8657*J8657</x:f>
      </x:c>
      <x:c r="L8657" s="4" t="n">
        <x:v>186.763</x:v>
      </x:c>
      <x:c r="M8657" s="5">
        <x:f>J8657/3.132*100</x:f>
      </x:c>
      <x:c r="N8657" s="6">
        <x:f>M8657*L8657/100</x:f>
      </x:c>
      <x:c r="O8657" s="6">
        <x:f>H8657-N8657</x:f>
      </x:c>
    </x:row>
    <x:row r="8658" spans="1:25">
      <x:c r="A8658" s="0" t="s">
        <x:v>166</x:v>
      </x:c>
      <x:c r="B8658" s="0" t="n">
        <x:v>4181</x:v>
      </x:c>
      <x:c r="C8658" s="0" t="s">
        <x:v>21</x:v>
      </x:c>
      <x:c r="D8658" s="0" t="s">
        <x:v>28</x:v>
      </x:c>
      <x:c r="E8658" s="0" t="s">
        <x:v>23</x:v>
      </x:c>
      <x:c r="F8658" s="0" t="s">
        <x:v>20</x:v>
      </x:c>
      <x:c r="G8658" s="0" t="n">
        <x:v>71</x:v>
      </x:c>
      <x:c r="H8658" s="4" t="n">
        <x:v>2.576</x:v>
      </x:c>
      <x:c r="I8658" s="4" t="n">
        <x:v>71</x:v>
      </x:c>
      <x:c r="J8658" s="4" t="n">
        <x:v>0.036</x:v>
      </x:c>
      <x:c r="K8658" s="4">
        <x:f>I8658*J8658</x:f>
      </x:c>
      <x:c r="L8658" s="4" t="n">
        <x:v>186.763</x:v>
      </x:c>
      <x:c r="M8658" s="5">
        <x:f>J8658/3.132*100</x:f>
      </x:c>
      <x:c r="N8658" s="6">
        <x:f>M8658*L8658/100</x:f>
      </x:c>
      <x:c r="O8658" s="6">
        <x:f>H8658-N8658</x:f>
      </x:c>
    </x:row>
    <x:row r="8659" spans="1:25">
      <x:c r="A8659" s="0" t="s">
        <x:v>166</x:v>
      </x:c>
      <x:c r="B8659" s="0" t="n">
        <x:v>4181</x:v>
      </x:c>
      <x:c r="C8659" s="0" t="s">
        <x:v>21</x:v>
      </x:c>
      <x:c r="D8659" s="0" t="s">
        <x:v>22</x:v>
      </x:c>
      <x:c r="E8659" s="0" t="s">
        <x:v>23</x:v>
      </x:c>
      <x:c r="F8659" s="0" t="s">
        <x:v>20</x:v>
      </x:c>
      <x:c r="G8659" s="0" t="n">
        <x:v>71</x:v>
      </x:c>
      <x:c r="H8659" s="4" t="n">
        <x:v>2.016</x:v>
      </x:c>
      <x:c r="I8659" s="4" t="n">
        <x:v>71</x:v>
      </x:c>
      <x:c r="J8659" s="4" t="n">
        <x:v>0.028</x:v>
      </x:c>
      <x:c r="K8659" s="4">
        <x:f>I8659*J8659</x:f>
      </x:c>
      <x:c r="L8659" s="4" t="n">
        <x:v>186.763</x:v>
      </x:c>
      <x:c r="M8659" s="5">
        <x:f>J8659/3.132*100</x:f>
      </x:c>
      <x:c r="N8659" s="6">
        <x:f>M8659*L8659/100</x:f>
      </x:c>
      <x:c r="O8659" s="6">
        <x:f>H8659-N8659</x:f>
      </x:c>
    </x:row>
    <x:row r="8660" spans="1:25">
      <x:c r="A8660" s="0" t="s">
        <x:v>166</x:v>
      </x:c>
      <x:c r="B8660" s="0" t="n">
        <x:v>4181</x:v>
      </x:c>
      <x:c r="C8660" s="0" t="s">
        <x:v>17</x:v>
      </x:c>
      <x:c r="D8660" s="0" t="s">
        <x:v>18</x:v>
      </x:c>
      <x:c r="E8660" s="0" t="s">
        <x:v>167</x:v>
      </x:c>
      <x:c r="F8660" s="0" t="s">
        <x:v>20</x:v>
      </x:c>
      <x:c r="G8660" s="0" t="n">
        <x:v>71</x:v>
      </x:c>
      <x:c r="H8660" s="4" t="n">
        <x:v>55.719</x:v>
      </x:c>
      <x:c r="I8660" s="4" t="n">
        <x:v>71</x:v>
      </x:c>
      <x:c r="J8660" s="4" t="n">
        <x:v>0.785</x:v>
      </x:c>
      <x:c r="K8660" s="4">
        <x:f>I8660*J8660</x:f>
      </x:c>
      <x:c r="L8660" s="4" t="n">
        <x:v>186.763</x:v>
      </x:c>
      <x:c r="M8660" s="5">
        <x:f>J8660/3.132*100</x:f>
      </x:c>
      <x:c r="N8660" s="6">
        <x:f>M8660*L8660/100</x:f>
      </x:c>
      <x:c r="O8660" s="6">
        <x:f>H8660-N8660</x:f>
      </x:c>
    </x:row>
    <x:row r="8661" spans="1:25">
      <x:c r="A8661" s="0" t="s">
        <x:v>166</x:v>
      </x:c>
      <x:c r="B8661" s="0" t="n">
        <x:v>4181</x:v>
      </x:c>
      <x:c r="C8661" s="0" t="s">
        <x:v>17</x:v>
      </x:c>
      <x:c r="D8661" s="0" t="s">
        <x:v>18</x:v>
      </x:c>
      <x:c r="E8661" s="0" t="s">
        <x:v>167</x:v>
      </x:c>
      <x:c r="F8661" s="0" t="s">
        <x:v>20</x:v>
      </x:c>
      <x:c r="G8661" s="0" t="n">
        <x:v>71</x:v>
      </x:c>
      <x:c r="H8661" s="4" t="n">
        <x:v>55.719</x:v>
      </x:c>
      <x:c r="I8661" s="4" t="n">
        <x:v>71</x:v>
      </x:c>
      <x:c r="J8661" s="4" t="n">
        <x:v>0.785</x:v>
      </x:c>
      <x:c r="K8661" s="4">
        <x:f>I8661*J8661</x:f>
      </x:c>
      <x:c r="L8661" s="4" t="n">
        <x:v>186.763</x:v>
      </x:c>
      <x:c r="M8661" s="5">
        <x:f>J8661/3.132*100</x:f>
      </x:c>
      <x:c r="N8661" s="6">
        <x:f>M8661*L8661/100</x:f>
      </x:c>
      <x:c r="O8661" s="6">
        <x:f>H8661-N8661</x:f>
      </x:c>
    </x:row>
    <x:row r="8662" spans="1:25">
      <x:c r="A8662" s="0" t="s">
        <x:v>166</x:v>
      </x:c>
      <x:c r="B8662" s="0" t="n">
        <x:v>4181</x:v>
      </x:c>
      <x:c r="C8662" s="0" t="s">
        <x:v>21</x:v>
      </x:c>
      <x:c r="D8662" s="0" t="s">
        <x:v>22</x:v>
      </x:c>
      <x:c r="E8662" s="0" t="s">
        <x:v>23</x:v>
      </x:c>
      <x:c r="F8662" s="0" t="s">
        <x:v>20</x:v>
      </x:c>
      <x:c r="G8662" s="0" t="n">
        <x:v>71</x:v>
      </x:c>
      <x:c r="H8662" s="4" t="n">
        <x:v>0.54</x:v>
      </x:c>
      <x:c r="I8662" s="4" t="n">
        <x:v>71</x:v>
      </x:c>
      <x:c r="J8662" s="4" t="n">
        <x:v>0.008</x:v>
      </x:c>
      <x:c r="K8662" s="4">
        <x:f>I8662*J8662</x:f>
      </x:c>
      <x:c r="L8662" s="4" t="n">
        <x:v>186.763</x:v>
      </x:c>
      <x:c r="M8662" s="5">
        <x:f>J8662/3.132*100</x:f>
      </x:c>
      <x:c r="N8662" s="6">
        <x:f>M8662*L8662/100</x:f>
      </x:c>
      <x:c r="O8662" s="6">
        <x:f>H8662-N8662</x:f>
      </x:c>
    </x:row>
    <x:row r="8663" spans="1:25">
      <x:c r="A8663" s="0" t="s">
        <x:v>166</x:v>
      </x:c>
      <x:c r="B8663" s="0" t="n">
        <x:v>4181</x:v>
      </x:c>
      <x:c r="C8663" s="0" t="s">
        <x:v>21</x:v>
      </x:c>
      <x:c r="D8663" s="0" t="s">
        <x:v>28</x:v>
      </x:c>
      <x:c r="E8663" s="0" t="s">
        <x:v>23</x:v>
      </x:c>
      <x:c r="F8663" s="0" t="s">
        <x:v>20</x:v>
      </x:c>
      <x:c r="G8663" s="0" t="n">
        <x:v>71</x:v>
      </x:c>
      <x:c r="H8663" s="4" t="n">
        <x:v>0.69</x:v>
      </x:c>
      <x:c r="I8663" s="4" t="n">
        <x:v>71</x:v>
      </x:c>
      <x:c r="J8663" s="4" t="n">
        <x:v>0.01</x:v>
      </x:c>
      <x:c r="K8663" s="4">
        <x:f>I8663*J8663</x:f>
      </x:c>
      <x:c r="L8663" s="4" t="n">
        <x:v>186.763</x:v>
      </x:c>
      <x:c r="M8663" s="5">
        <x:f>J8663/3.132*100</x:f>
      </x:c>
      <x:c r="N8663" s="6">
        <x:f>M8663*L8663/100</x:f>
      </x:c>
      <x:c r="O8663" s="6">
        <x:f>H8663-N8663</x:f>
      </x:c>
    </x:row>
    <x:row r="8664" spans="1:25">
      <x:c r="A8664" s="0" t="s">
        <x:v>166</x:v>
      </x:c>
      <x:c r="B8664" s="0" t="n">
        <x:v>4181</x:v>
      </x:c>
      <x:c r="C8664" s="0" t="s">
        <x:v>21</x:v>
      </x:c>
      <x:c r="D8664" s="0" t="s">
        <x:v>28</x:v>
      </x:c>
      <x:c r="E8664" s="0" t="s">
        <x:v>23</x:v>
      </x:c>
      <x:c r="F8664" s="0" t="s">
        <x:v>26</x:v>
      </x:c>
      <x:c r="G8664" s="0" t="n">
        <x:v>71</x:v>
      </x:c>
      <x:c r="H8664" s="4" t="n">
        <x:v>75.26</x:v>
      </x:c>
      <x:c r="I8664" s="4" t="n">
        <x:v>71</x:v>
      </x:c>
      <x:c r="J8664" s="4" t="n">
        <x:v>1.06</x:v>
      </x:c>
      <x:c r="K8664" s="4">
        <x:f>I8664*J8664</x:f>
      </x:c>
      <x:c r="L8664" s="4" t="n">
        <x:v>186.763</x:v>
      </x:c>
      <x:c r="M8664" s="5">
        <x:f>J8664/3.132*100</x:f>
      </x:c>
      <x:c r="N8664" s="6">
        <x:f>M8664*L8664/100</x:f>
      </x:c>
      <x:c r="O8664" s="6">
        <x:f>H8664-N8664</x:f>
      </x:c>
    </x:row>
    <x:row r="8665" spans="1:25">
      <x:c r="A8665" s="0" t="s">
        <x:v>172</x:v>
      </x:c>
      <x:c r="B8665" s="0" t="n">
        <x:v>4182</x:v>
      </x:c>
      <x:c r="C8665" s="0" t="s">
        <x:v>21</x:v>
      </x:c>
      <x:c r="D8665" s="0" t="s">
        <x:v>22</x:v>
      </x:c>
      <x:c r="E8665" s="0" t="s">
        <x:v>23</x:v>
      </x:c>
      <x:c r="F8665" s="0" t="s">
        <x:v>20</x:v>
      </x:c>
      <x:c r="G8665" s="0" t="n">
        <x:v>70</x:v>
      </x:c>
      <x:c r="H8665" s="4" t="n">
        <x:v>2.016</x:v>
      </x:c>
      <x:c r="I8665" s="4" t="n">
        <x:v>70</x:v>
      </x:c>
      <x:c r="J8665" s="4" t="n">
        <x:v>0.029</x:v>
      </x:c>
      <x:c r="K8665" s="4">
        <x:f>I8665*J8665</x:f>
      </x:c>
      <x:c r="L8665" s="4" t="n">
        <x:v>178.005</x:v>
      </x:c>
      <x:c r="M8665" s="5">
        <x:f>J8665/4.326*100</x:f>
      </x:c>
      <x:c r="N8665" s="6">
        <x:f>M8665*L8665/100</x:f>
      </x:c>
      <x:c r="O8665" s="6">
        <x:f>H8665-N8665</x:f>
      </x:c>
    </x:row>
    <x:row r="8666" spans="1:25">
      <x:c r="A8666" s="0" t="s">
        <x:v>172</x:v>
      </x:c>
      <x:c r="B8666" s="0" t="n">
        <x:v>4182</x:v>
      </x:c>
      <x:c r="C8666" s="0" t="s">
        <x:v>21</x:v>
      </x:c>
      <x:c r="D8666" s="0" t="s">
        <x:v>28</x:v>
      </x:c>
      <x:c r="E8666" s="0" t="s">
        <x:v>23</x:v>
      </x:c>
      <x:c r="F8666" s="0" t="s">
        <x:v>20</x:v>
      </x:c>
      <x:c r="G8666" s="0" t="n">
        <x:v>70</x:v>
      </x:c>
      <x:c r="H8666" s="4" t="n">
        <x:v>2.576</x:v>
      </x:c>
      <x:c r="I8666" s="4" t="n">
        <x:v>70</x:v>
      </x:c>
      <x:c r="J8666" s="4" t="n">
        <x:v>0.037</x:v>
      </x:c>
      <x:c r="K8666" s="4">
        <x:f>I8666*J8666</x:f>
      </x:c>
      <x:c r="L8666" s="4" t="n">
        <x:v>178.005</x:v>
      </x:c>
      <x:c r="M8666" s="5">
        <x:f>J8666/4.326*100</x:f>
      </x:c>
      <x:c r="N8666" s="6">
        <x:f>M8666*L8666/100</x:f>
      </x:c>
      <x:c r="O8666" s="6">
        <x:f>H8666-N8666</x:f>
      </x:c>
    </x:row>
    <x:row r="8667" spans="1:25">
      <x:c r="A8667" s="0" t="s">
        <x:v>172</x:v>
      </x:c>
      <x:c r="B8667" s="0" t="n">
        <x:v>4182</x:v>
      </x:c>
      <x:c r="C8667" s="0" t="s">
        <x:v>17</x:v>
      </x:c>
      <x:c r="D8667" s="0" t="s">
        <x:v>18</x:v>
      </x:c>
      <x:c r="E8667" s="0" t="s">
        <x:v>167</x:v>
      </x:c>
      <x:c r="F8667" s="0" t="s">
        <x:v>20</x:v>
      </x:c>
      <x:c r="G8667" s="0" t="n">
        <x:v>70</x:v>
      </x:c>
      <x:c r="H8667" s="4" t="n">
        <x:v>55.719</x:v>
      </x:c>
      <x:c r="I8667" s="4" t="n">
        <x:v>70</x:v>
      </x:c>
      <x:c r="J8667" s="4" t="n">
        <x:v>0.796</x:v>
      </x:c>
      <x:c r="K8667" s="4">
        <x:f>I8667*J8667</x:f>
      </x:c>
      <x:c r="L8667" s="4" t="n">
        <x:v>178.005</x:v>
      </x:c>
      <x:c r="M8667" s="5">
        <x:f>J8667/4.326*100</x:f>
      </x:c>
      <x:c r="N8667" s="6">
        <x:f>M8667*L8667/100</x:f>
      </x:c>
      <x:c r="O8667" s="6">
        <x:f>H8667-N8667</x:f>
      </x:c>
    </x:row>
    <x:row r="8668" spans="1:25">
      <x:c r="A8668" s="0" t="s">
        <x:v>172</x:v>
      </x:c>
      <x:c r="B8668" s="0" t="n">
        <x:v>4182</x:v>
      </x:c>
      <x:c r="C8668" s="0" t="s">
        <x:v>17</x:v>
      </x:c>
      <x:c r="D8668" s="0" t="s">
        <x:v>18</x:v>
      </x:c>
      <x:c r="E8668" s="0" t="s">
        <x:v>167</x:v>
      </x:c>
      <x:c r="F8668" s="0" t="s">
        <x:v>20</x:v>
      </x:c>
      <x:c r="G8668" s="0" t="n">
        <x:v>70</x:v>
      </x:c>
      <x:c r="H8668" s="4" t="n">
        <x:v>55.719</x:v>
      </x:c>
      <x:c r="I8668" s="4" t="n">
        <x:v>70</x:v>
      </x:c>
      <x:c r="J8668" s="4" t="n">
        <x:v>0.796</x:v>
      </x:c>
      <x:c r="K8668" s="4">
        <x:f>I8668*J8668</x:f>
      </x:c>
      <x:c r="L8668" s="4" t="n">
        <x:v>178.005</x:v>
      </x:c>
      <x:c r="M8668" s="5">
        <x:f>J8668/4.326*100</x:f>
      </x:c>
      <x:c r="N8668" s="6">
        <x:f>M8668*L8668/100</x:f>
      </x:c>
      <x:c r="O8668" s="6">
        <x:f>H8668-N8668</x:f>
      </x:c>
    </x:row>
    <x:row r="8669" spans="1:25">
      <x:c r="A8669" s="0" t="s">
        <x:v>172</x:v>
      </x:c>
      <x:c r="B8669" s="0" t="n">
        <x:v>4182</x:v>
      </x:c>
      <x:c r="C8669" s="0" t="s">
        <x:v>17</x:v>
      </x:c>
      <x:c r="D8669" s="0" t="s">
        <x:v>18</x:v>
      </x:c>
      <x:c r="E8669" s="0" t="s">
        <x:v>167</x:v>
      </x:c>
      <x:c r="F8669" s="0" t="s">
        <x:v>20</x:v>
      </x:c>
      <x:c r="G8669" s="0" t="n">
        <x:v>70</x:v>
      </x:c>
      <x:c r="H8669" s="4" t="n">
        <x:v>55.719</x:v>
      </x:c>
      <x:c r="I8669" s="4" t="n">
        <x:v>70</x:v>
      </x:c>
      <x:c r="J8669" s="4" t="n">
        <x:v>0.796</x:v>
      </x:c>
      <x:c r="K8669" s="4">
        <x:f>I8669*J8669</x:f>
      </x:c>
      <x:c r="L8669" s="4" t="n">
        <x:v>178.005</x:v>
      </x:c>
      <x:c r="M8669" s="5">
        <x:f>J8669/4.326*100</x:f>
      </x:c>
      <x:c r="N8669" s="6">
        <x:f>M8669*L8669/100</x:f>
      </x:c>
      <x:c r="O8669" s="6">
        <x:f>H8669-N8669</x:f>
      </x:c>
    </x:row>
    <x:row r="8670" spans="1:25">
      <x:c r="A8670" s="0" t="s">
        <x:v>172</x:v>
      </x:c>
      <x:c r="B8670" s="0" t="n">
        <x:v>4182</x:v>
      </x:c>
      <x:c r="C8670" s="0" t="s">
        <x:v>17</x:v>
      </x:c>
      <x:c r="D8670" s="0" t="s">
        <x:v>18</x:v>
      </x:c>
      <x:c r="E8670" s="0" t="s">
        <x:v>167</x:v>
      </x:c>
      <x:c r="F8670" s="0" t="s">
        <x:v>20</x:v>
      </x:c>
      <x:c r="G8670" s="0" t="n">
        <x:v>70</x:v>
      </x:c>
      <x:c r="H8670" s="4" t="n">
        <x:v>55.719</x:v>
      </x:c>
      <x:c r="I8670" s="4" t="n">
        <x:v>70</x:v>
      </x:c>
      <x:c r="J8670" s="4" t="n">
        <x:v>0.796</x:v>
      </x:c>
      <x:c r="K8670" s="4">
        <x:f>I8670*J8670</x:f>
      </x:c>
      <x:c r="L8670" s="4" t="n">
        <x:v>178.005</x:v>
      </x:c>
      <x:c r="M8670" s="5">
        <x:f>J8670/4.326*100</x:f>
      </x:c>
      <x:c r="N8670" s="6">
        <x:f>M8670*L8670/100</x:f>
      </x:c>
      <x:c r="O8670" s="6">
        <x:f>H8670-N8670</x:f>
      </x:c>
    </x:row>
    <x:row r="8671" spans="1:25">
      <x:c r="A8671" s="0" t="s">
        <x:v>172</x:v>
      </x:c>
      <x:c r="B8671" s="0" t="n">
        <x:v>4182</x:v>
      </x:c>
      <x:c r="C8671" s="0" t="s">
        <x:v>21</x:v>
      </x:c>
      <x:c r="D8671" s="0" t="s">
        <x:v>22</x:v>
      </x:c>
      <x:c r="E8671" s="0" t="s">
        <x:v>23</x:v>
      </x:c>
      <x:c r="F8671" s="0" t="s">
        <x:v>20</x:v>
      </x:c>
      <x:c r="G8671" s="0" t="n">
        <x:v>70</x:v>
      </x:c>
      <x:c r="H8671" s="4" t="n">
        <x:v>0.504</x:v>
      </x:c>
      <x:c r="I8671" s="4" t="n">
        <x:v>70</x:v>
      </x:c>
      <x:c r="J8671" s="4" t="n">
        <x:v>0.007</x:v>
      </x:c>
      <x:c r="K8671" s="4">
        <x:f>I8671*J8671</x:f>
      </x:c>
      <x:c r="L8671" s="4" t="n">
        <x:v>178.005</x:v>
      </x:c>
      <x:c r="M8671" s="5">
        <x:f>J8671/4.326*100</x:f>
      </x:c>
      <x:c r="N8671" s="6">
        <x:f>M8671*L8671/100</x:f>
      </x:c>
      <x:c r="O8671" s="6">
        <x:f>H8671-N8671</x:f>
      </x:c>
    </x:row>
    <x:row r="8672" spans="1:25">
      <x:c r="A8672" s="0" t="s">
        <x:v>172</x:v>
      </x:c>
      <x:c r="B8672" s="0" t="n">
        <x:v>4182</x:v>
      </x:c>
      <x:c r="C8672" s="0" t="s">
        <x:v>21</x:v>
      </x:c>
      <x:c r="D8672" s="0" t="s">
        <x:v>28</x:v>
      </x:c>
      <x:c r="E8672" s="0" t="s">
        <x:v>23</x:v>
      </x:c>
      <x:c r="F8672" s="0" t="s">
        <x:v>20</x:v>
      </x:c>
      <x:c r="G8672" s="0" t="n">
        <x:v>70</x:v>
      </x:c>
      <x:c r="H8672" s="4" t="n">
        <x:v>0.644</x:v>
      </x:c>
      <x:c r="I8672" s="4" t="n">
        <x:v>70</x:v>
      </x:c>
      <x:c r="J8672" s="4" t="n">
        <x:v>0.009</x:v>
      </x:c>
      <x:c r="K8672" s="4">
        <x:f>I8672*J8672</x:f>
      </x:c>
      <x:c r="L8672" s="4" t="n">
        <x:v>178.005</x:v>
      </x:c>
      <x:c r="M8672" s="5">
        <x:f>J8672/4.326*100</x:f>
      </x:c>
      <x:c r="N8672" s="6">
        <x:f>M8672*L8672/100</x:f>
      </x:c>
      <x:c r="O8672" s="6">
        <x:f>H8672-N8672</x:f>
      </x:c>
    </x:row>
    <x:row r="8673" spans="1:25">
      <x:c r="A8673" s="0" t="s">
        <x:v>172</x:v>
      </x:c>
      <x:c r="B8673" s="0" t="n">
        <x:v>4182</x:v>
      </x:c>
      <x:c r="C8673" s="0" t="s">
        <x:v>21</x:v>
      </x:c>
      <x:c r="D8673" s="0" t="s">
        <x:v>28</x:v>
      </x:c>
      <x:c r="E8673" s="0" t="s">
        <x:v>23</x:v>
      </x:c>
      <x:c r="F8673" s="0" t="s">
        <x:v>26</x:v>
      </x:c>
      <x:c r="G8673" s="0" t="n">
        <x:v>70</x:v>
      </x:c>
      <x:c r="H8673" s="4" t="n">
        <x:v>74.2</x:v>
      </x:c>
      <x:c r="I8673" s="4" t="n">
        <x:v>70</x:v>
      </x:c>
      <x:c r="J8673" s="4" t="n">
        <x:v>1.06</x:v>
      </x:c>
      <x:c r="K8673" s="4">
        <x:f>I8673*J8673</x:f>
      </x:c>
      <x:c r="L8673" s="4" t="n">
        <x:v>178.005</x:v>
      </x:c>
      <x:c r="M8673" s="5">
        <x:f>J8673/4.326*100</x:f>
      </x:c>
      <x:c r="N8673" s="6">
        <x:f>M8673*L8673/100</x:f>
      </x:c>
      <x:c r="O8673" s="6">
        <x:f>H8673-N8673</x:f>
      </x:c>
    </x:row>
    <x:row r="8674" spans="1:25">
      <x:c r="A8674" s="0" t="s">
        <x:v>138</x:v>
      </x:c>
      <x:c r="B8674" s="0" t="n">
        <x:v>4188</x:v>
      </x:c>
      <x:c r="C8674" s="0" t="s">
        <x:v>21</x:v>
      </x:c>
      <x:c r="D8674" s="0" t="s">
        <x:v>22</x:v>
      </x:c>
      <x:c r="E8674" s="0" t="s">
        <x:v>23</x:v>
      </x:c>
      <x:c r="F8674" s="0" t="s">
        <x:v>20</x:v>
      </x:c>
      <x:c r="G8674" s="0" t="n">
        <x:v>56</x:v>
      </x:c>
      <x:c r="H8674" s="4" t="n">
        <x:v>2.016</x:v>
      </x:c>
      <x:c r="I8674" s="4" t="n">
        <x:v>56</x:v>
      </x:c>
      <x:c r="J8674" s="4" t="n">
        <x:v>0.036</x:v>
      </x:c>
      <x:c r="K8674" s="4">
        <x:f>I8674*J8674</x:f>
      </x:c>
      <x:c r="L8674" s="4" t="n">
        <x:v>139.051</x:v>
      </x:c>
      <x:c r="M8674" s="5">
        <x:f>J8674/3.132*100</x:f>
      </x:c>
      <x:c r="N8674" s="6">
        <x:f>M8674*L8674/100</x:f>
      </x:c>
      <x:c r="O8674" s="6">
        <x:f>H8674-N8674</x:f>
      </x:c>
    </x:row>
    <x:row r="8675" spans="1:25">
      <x:c r="A8675" s="0" t="s">
        <x:v>138</x:v>
      </x:c>
      <x:c r="B8675" s="0" t="n">
        <x:v>4188</x:v>
      </x:c>
      <x:c r="C8675" s="0" t="s">
        <x:v>21</x:v>
      </x:c>
      <x:c r="D8675" s="0" t="s">
        <x:v>28</x:v>
      </x:c>
      <x:c r="E8675" s="0" t="s">
        <x:v>23</x:v>
      </x:c>
      <x:c r="F8675" s="0" t="s">
        <x:v>20</x:v>
      </x:c>
      <x:c r="G8675" s="0" t="n">
        <x:v>56</x:v>
      </x:c>
      <x:c r="H8675" s="4" t="n">
        <x:v>2.576</x:v>
      </x:c>
      <x:c r="I8675" s="4" t="n">
        <x:v>56</x:v>
      </x:c>
      <x:c r="J8675" s="4" t="n">
        <x:v>0.046</x:v>
      </x:c>
      <x:c r="K8675" s="4">
        <x:f>I8675*J8675</x:f>
      </x:c>
      <x:c r="L8675" s="4" t="n">
        <x:v>139.051</x:v>
      </x:c>
      <x:c r="M8675" s="5">
        <x:f>J8675/3.132*100</x:f>
      </x:c>
      <x:c r="N8675" s="6">
        <x:f>M8675*L8675/100</x:f>
      </x:c>
      <x:c r="O8675" s="6">
        <x:f>H8675-N8675</x:f>
      </x:c>
    </x:row>
    <x:row r="8676" spans="1:25">
      <x:c r="A8676" s="0" t="s">
        <x:v>138</x:v>
      </x:c>
      <x:c r="B8676" s="0" t="n">
        <x:v>4188</x:v>
      </x:c>
      <x:c r="C8676" s="0" t="s">
        <x:v>17</x:v>
      </x:c>
      <x:c r="D8676" s="0" t="s">
        <x:v>18</x:v>
      </x:c>
      <x:c r="E8676" s="0" t="s">
        <x:v>167</x:v>
      </x:c>
      <x:c r="F8676" s="0" t="s">
        <x:v>20</x:v>
      </x:c>
      <x:c r="G8676" s="0" t="n">
        <x:v>56</x:v>
      </x:c>
      <x:c r="H8676" s="4" t="n">
        <x:v>55.719</x:v>
      </x:c>
      <x:c r="I8676" s="4" t="n">
        <x:v>56</x:v>
      </x:c>
      <x:c r="J8676" s="4" t="n">
        <x:v>0.995</x:v>
      </x:c>
      <x:c r="K8676" s="4">
        <x:f>I8676*J8676</x:f>
      </x:c>
      <x:c r="L8676" s="4" t="n">
        <x:v>139.051</x:v>
      </x:c>
      <x:c r="M8676" s="5">
        <x:f>J8676/3.132*100</x:f>
      </x:c>
      <x:c r="N8676" s="6">
        <x:f>M8676*L8676/100</x:f>
      </x:c>
      <x:c r="O8676" s="6">
        <x:f>H8676-N8676</x:f>
      </x:c>
    </x:row>
    <x:row r="8677" spans="1:25">
      <x:c r="A8677" s="0" t="s">
        <x:v>138</x:v>
      </x:c>
      <x:c r="B8677" s="0" t="n">
        <x:v>4188</x:v>
      </x:c>
      <x:c r="C8677" s="0" t="s">
        <x:v>17</x:v>
      </x:c>
      <x:c r="D8677" s="0" t="s">
        <x:v>18</x:v>
      </x:c>
      <x:c r="E8677" s="0" t="s">
        <x:v>167</x:v>
      </x:c>
      <x:c r="F8677" s="0" t="s">
        <x:v>20</x:v>
      </x:c>
      <x:c r="G8677" s="0" t="n">
        <x:v>56</x:v>
      </x:c>
      <x:c r="H8677" s="4" t="n">
        <x:v>55.719</x:v>
      </x:c>
      <x:c r="I8677" s="4" t="n">
        <x:v>56</x:v>
      </x:c>
      <x:c r="J8677" s="4" t="n">
        <x:v>0.995</x:v>
      </x:c>
      <x:c r="K8677" s="4">
        <x:f>I8677*J8677</x:f>
      </x:c>
      <x:c r="L8677" s="4" t="n">
        <x:v>139.051</x:v>
      </x:c>
      <x:c r="M8677" s="5">
        <x:f>J8677/3.132*100</x:f>
      </x:c>
      <x:c r="N8677" s="6">
        <x:f>M8677*L8677/100</x:f>
      </x:c>
      <x:c r="O8677" s="6">
        <x:f>H8677-N8677</x:f>
      </x:c>
    </x:row>
    <x:row r="8678" spans="1:25">
      <x:c r="A8678" s="0" t="s">
        <x:v>138</x:v>
      </x:c>
      <x:c r="B8678" s="0" t="n">
        <x:v>4188</x:v>
      </x:c>
      <x:c r="C8678" s="0" t="s">
        <x:v>21</x:v>
      </x:c>
      <x:c r="D8678" s="0" t="s">
        <x:v>28</x:v>
      </x:c>
      <x:c r="E8678" s="0" t="s">
        <x:v>23</x:v>
      </x:c>
      <x:c r="F8678" s="0" t="s">
        <x:v>26</x:v>
      </x:c>
      <x:c r="G8678" s="0" t="n">
        <x:v>56</x:v>
      </x:c>
      <x:c r="H8678" s="4" t="n">
        <x:v>59.36</x:v>
      </x:c>
      <x:c r="I8678" s="4" t="n">
        <x:v>56</x:v>
      </x:c>
      <x:c r="J8678" s="4" t="n">
        <x:v>1.06</x:v>
      </x:c>
      <x:c r="K8678" s="4">
        <x:f>I8678*J8678</x:f>
      </x:c>
      <x:c r="L8678" s="4" t="n">
        <x:v>139.051</x:v>
      </x:c>
      <x:c r="M8678" s="5">
        <x:f>J8678/3.132*100</x:f>
      </x:c>
      <x:c r="N8678" s="6">
        <x:f>M8678*L8678/100</x:f>
      </x:c>
      <x:c r="O8678" s="6">
        <x:f>H8678-N8678</x:f>
      </x:c>
    </x:row>
    <x:row r="8679" spans="1:25">
      <x:c r="A8679" s="0" t="s">
        <x:v>147</x:v>
      </x:c>
      <x:c r="B8679" s="0" t="n">
        <x:v>4189</x:v>
      </x:c>
      <x:c r="C8679" s="0" t="s">
        <x:v>21</x:v>
      </x:c>
      <x:c r="D8679" s="0" t="s">
        <x:v>22</x:v>
      </x:c>
      <x:c r="E8679" s="0" t="s">
        <x:v>23</x:v>
      </x:c>
      <x:c r="F8679" s="0" t="s">
        <x:v>20</x:v>
      </x:c>
      <x:c r="G8679" s="0" t="n">
        <x:v>130</x:v>
      </x:c>
      <x:c r="H8679" s="4" t="n">
        <x:v>44.33</x:v>
      </x:c>
      <x:c r="I8679" s="4" t="n">
        <x:v>130</x:v>
      </x:c>
      <x:c r="J8679" s="4" t="n">
        <x:v>0.341</x:v>
      </x:c>
      <x:c r="K8679" s="4">
        <x:f>I8679*J8679</x:f>
      </x:c>
      <x:c r="L8679" s="4" t="n">
        <x:v>291.319</x:v>
      </x:c>
      <x:c r="M8679" s="5">
        <x:f>J8679/2.789*100</x:f>
      </x:c>
      <x:c r="N8679" s="6">
        <x:f>M8679*L8679/100</x:f>
      </x:c>
      <x:c r="O8679" s="6">
        <x:f>H8679-N8679</x:f>
      </x:c>
    </x:row>
    <x:row r="8680" spans="1:25">
      <x:c r="A8680" s="0" t="s">
        <x:v>147</x:v>
      </x:c>
      <x:c r="B8680" s="0" t="n">
        <x:v>4189</x:v>
      </x:c>
      <x:c r="C8680" s="0" t="s">
        <x:v>21</x:v>
      </x:c>
      <x:c r="D8680" s="0" t="s">
        <x:v>22</x:v>
      </x:c>
      <x:c r="E8680" s="0" t="s">
        <x:v>23</x:v>
      </x:c>
      <x:c r="F8680" s="0" t="s">
        <x:v>20</x:v>
      </x:c>
      <x:c r="G8680" s="0" t="n">
        <x:v>130</x:v>
      </x:c>
      <x:c r="H8680" s="4" t="n">
        <x:v>43.384</x:v>
      </x:c>
      <x:c r="I8680" s="4" t="n">
        <x:v>130</x:v>
      </x:c>
      <x:c r="J8680" s="4" t="n">
        <x:v>0.334</x:v>
      </x:c>
      <x:c r="K8680" s="4">
        <x:f>I8680*J8680</x:f>
      </x:c>
      <x:c r="L8680" s="4" t="n">
        <x:v>291.319</x:v>
      </x:c>
      <x:c r="M8680" s="5">
        <x:f>J8680/2.789*100</x:f>
      </x:c>
      <x:c r="N8680" s="6">
        <x:f>M8680*L8680/100</x:f>
      </x:c>
      <x:c r="O8680" s="6">
        <x:f>H8680-N8680</x:f>
      </x:c>
    </x:row>
    <x:row r="8681" spans="1:25">
      <x:c r="A8681" s="0" t="s">
        <x:v>147</x:v>
      </x:c>
      <x:c r="B8681" s="0" t="n">
        <x:v>4189</x:v>
      </x:c>
      <x:c r="C8681" s="0" t="s">
        <x:v>21</x:v>
      </x:c>
      <x:c r="D8681" s="0" t="s">
        <x:v>22</x:v>
      </x:c>
      <x:c r="E8681" s="0" t="s">
        <x:v>23</x:v>
      </x:c>
      <x:c r="F8681" s="0" t="s">
        <x:v>20</x:v>
      </x:c>
      <x:c r="G8681" s="0" t="n">
        <x:v>130</x:v>
      </x:c>
      <x:c r="H8681" s="4" t="n">
        <x:v>43.384</x:v>
      </x:c>
      <x:c r="I8681" s="4" t="n">
        <x:v>130</x:v>
      </x:c>
      <x:c r="J8681" s="4" t="n">
        <x:v>0.334</x:v>
      </x:c>
      <x:c r="K8681" s="4">
        <x:f>I8681*J8681</x:f>
      </x:c>
      <x:c r="L8681" s="4" t="n">
        <x:v>291.319</x:v>
      </x:c>
      <x:c r="M8681" s="5">
        <x:f>J8681/2.789*100</x:f>
      </x:c>
      <x:c r="N8681" s="6">
        <x:f>M8681*L8681/100</x:f>
      </x:c>
      <x:c r="O8681" s="6">
        <x:f>H8681-N8681</x:f>
      </x:c>
    </x:row>
    <x:row r="8682" spans="1:25">
      <x:c r="A8682" s="0" t="s">
        <x:v>147</x:v>
      </x:c>
      <x:c r="B8682" s="0" t="n">
        <x:v>4189</x:v>
      </x:c>
      <x:c r="C8682" s="0" t="s">
        <x:v>21</x:v>
      </x:c>
      <x:c r="D8682" s="0" t="s">
        <x:v>28</x:v>
      </x:c>
      <x:c r="E8682" s="0" t="s">
        <x:v>19</x:v>
      </x:c>
      <x:c r="F8682" s="0" t="s">
        <x:v>26</x:v>
      </x:c>
      <x:c r="G8682" s="0" t="n">
        <x:v>130</x:v>
      </x:c>
      <x:c r="H8682" s="4" t="n">
        <x:v>33.803</x:v>
      </x:c>
      <x:c r="I8682" s="4" t="n">
        <x:v>130</x:v>
      </x:c>
      <x:c r="J8682" s="4" t="n">
        <x:v>0.26</x:v>
      </x:c>
      <x:c r="K8682" s="4">
        <x:f>I8682*J8682</x:f>
      </x:c>
      <x:c r="L8682" s="4" t="n">
        <x:v>291.319</x:v>
      </x:c>
      <x:c r="M8682" s="5">
        <x:f>J8682/2.789*100</x:f>
      </x:c>
      <x:c r="N8682" s="6">
        <x:f>M8682*L8682/100</x:f>
      </x:c>
      <x:c r="O8682" s="6">
        <x:f>H8682-N8682</x:f>
      </x:c>
    </x:row>
    <x:row r="8683" spans="1:25">
      <x:c r="A8683" s="0" t="s">
        <x:v>147</x:v>
      </x:c>
      <x:c r="B8683" s="0" t="n">
        <x:v>4189</x:v>
      </x:c>
      <x:c r="C8683" s="0" t="s">
        <x:v>21</x:v>
      </x:c>
      <x:c r="D8683" s="0" t="s">
        <x:v>28</x:v>
      </x:c>
      <x:c r="E8683" s="0" t="s">
        <x:v>23</x:v>
      </x:c>
      <x:c r="F8683" s="0" t="s">
        <x:v>26</x:v>
      </x:c>
      <x:c r="G8683" s="0" t="n">
        <x:v>130</x:v>
      </x:c>
      <x:c r="H8683" s="4" t="n">
        <x:v>197.6</x:v>
      </x:c>
      <x:c r="I8683" s="4" t="n">
        <x:v>130</x:v>
      </x:c>
      <x:c r="J8683" s="4" t="n">
        <x:v>1.52</x:v>
      </x:c>
      <x:c r="K8683" s="4">
        <x:f>I8683*J8683</x:f>
      </x:c>
      <x:c r="L8683" s="4" t="n">
        <x:v>291.319</x:v>
      </x:c>
      <x:c r="M8683" s="5">
        <x:f>J8683/2.789*100</x:f>
      </x:c>
      <x:c r="N8683" s="6">
        <x:f>M8683*L8683/100</x:f>
      </x:c>
      <x:c r="O8683" s="6">
        <x:f>H8683-N8683</x:f>
      </x:c>
    </x:row>
    <x:row r="8684" spans="1:25">
      <x:c r="A8684" s="0" t="s">
        <x:v>103</x:v>
      </x:c>
      <x:c r="B8684" s="0" t="n">
        <x:v>4190</x:v>
      </x:c>
      <x:c r="C8684" s="0" t="s">
        <x:v>21</x:v>
      </x:c>
      <x:c r="D8684" s="0" t="s">
        <x:v>22</x:v>
      </x:c>
      <x:c r="E8684" s="0" t="s">
        <x:v>23</x:v>
      </x:c>
      <x:c r="F8684" s="0" t="s">
        <x:v>20</x:v>
      </x:c>
      <x:c r="G8684" s="0" t="n">
        <x:v>130</x:v>
      </x:c>
      <x:c r="H8684" s="4" t="n">
        <x:v>44.33</x:v>
      </x:c>
      <x:c r="I8684" s="4" t="n">
        <x:v>130</x:v>
      </x:c>
      <x:c r="J8684" s="4" t="n">
        <x:v>0.341</x:v>
      </x:c>
      <x:c r="K8684" s="4">
        <x:f>I8684*J8684</x:f>
      </x:c>
      <x:c r="L8684" s="4" t="n">
        <x:v>295.812</x:v>
      </x:c>
      <x:c r="M8684" s="5">
        <x:f>J8684/2.789*100</x:f>
      </x:c>
      <x:c r="N8684" s="6">
        <x:f>M8684*L8684/100</x:f>
      </x:c>
      <x:c r="O8684" s="6">
        <x:f>H8684-N8684</x:f>
      </x:c>
    </x:row>
    <x:row r="8685" spans="1:25">
      <x:c r="A8685" s="0" t="s">
        <x:v>103</x:v>
      </x:c>
      <x:c r="B8685" s="0" t="n">
        <x:v>4190</x:v>
      </x:c>
      <x:c r="C8685" s="0" t="s">
        <x:v>21</x:v>
      </x:c>
      <x:c r="D8685" s="0" t="s">
        <x:v>22</x:v>
      </x:c>
      <x:c r="E8685" s="0" t="s">
        <x:v>23</x:v>
      </x:c>
      <x:c r="F8685" s="0" t="s">
        <x:v>20</x:v>
      </x:c>
      <x:c r="G8685" s="0" t="n">
        <x:v>130</x:v>
      </x:c>
      <x:c r="H8685" s="4" t="n">
        <x:v>43.384</x:v>
      </x:c>
      <x:c r="I8685" s="4" t="n">
        <x:v>130</x:v>
      </x:c>
      <x:c r="J8685" s="4" t="n">
        <x:v>0.334</x:v>
      </x:c>
      <x:c r="K8685" s="4">
        <x:f>I8685*J8685</x:f>
      </x:c>
      <x:c r="L8685" s="4" t="n">
        <x:v>295.812</x:v>
      </x:c>
      <x:c r="M8685" s="5">
        <x:f>J8685/2.789*100</x:f>
      </x:c>
      <x:c r="N8685" s="6">
        <x:f>M8685*L8685/100</x:f>
      </x:c>
      <x:c r="O8685" s="6">
        <x:f>H8685-N8685</x:f>
      </x:c>
    </x:row>
    <x:row r="8686" spans="1:25">
      <x:c r="A8686" s="0" t="s">
        <x:v>103</x:v>
      </x:c>
      <x:c r="B8686" s="0" t="n">
        <x:v>4190</x:v>
      </x:c>
      <x:c r="C8686" s="0" t="s">
        <x:v>21</x:v>
      </x:c>
      <x:c r="D8686" s="0" t="s">
        <x:v>22</x:v>
      </x:c>
      <x:c r="E8686" s="0" t="s">
        <x:v>23</x:v>
      </x:c>
      <x:c r="F8686" s="0" t="s">
        <x:v>20</x:v>
      </x:c>
      <x:c r="G8686" s="0" t="n">
        <x:v>130</x:v>
      </x:c>
      <x:c r="H8686" s="4" t="n">
        <x:v>43.384</x:v>
      </x:c>
      <x:c r="I8686" s="4" t="n">
        <x:v>130</x:v>
      </x:c>
      <x:c r="J8686" s="4" t="n">
        <x:v>0.334</x:v>
      </x:c>
      <x:c r="K8686" s="4">
        <x:f>I8686*J8686</x:f>
      </x:c>
      <x:c r="L8686" s="4" t="n">
        <x:v>295.812</x:v>
      </x:c>
      <x:c r="M8686" s="5">
        <x:f>J8686/2.789*100</x:f>
      </x:c>
      <x:c r="N8686" s="6">
        <x:f>M8686*L8686/100</x:f>
      </x:c>
      <x:c r="O8686" s="6">
        <x:f>H8686-N8686</x:f>
      </x:c>
    </x:row>
    <x:row r="8687" spans="1:25">
      <x:c r="A8687" s="0" t="s">
        <x:v>103</x:v>
      </x:c>
      <x:c r="B8687" s="0" t="n">
        <x:v>4190</x:v>
      </x:c>
      <x:c r="C8687" s="0" t="s">
        <x:v>21</x:v>
      </x:c>
      <x:c r="D8687" s="0" t="s">
        <x:v>28</x:v>
      </x:c>
      <x:c r="E8687" s="0" t="s">
        <x:v>19</x:v>
      </x:c>
      <x:c r="F8687" s="0" t="s">
        <x:v>26</x:v>
      </x:c>
      <x:c r="G8687" s="0" t="n">
        <x:v>130</x:v>
      </x:c>
      <x:c r="H8687" s="4" t="n">
        <x:v>33.808</x:v>
      </x:c>
      <x:c r="I8687" s="4" t="n">
        <x:v>130</x:v>
      </x:c>
      <x:c r="J8687" s="4" t="n">
        <x:v>0.26</x:v>
      </x:c>
      <x:c r="K8687" s="4">
        <x:f>I8687*J8687</x:f>
      </x:c>
      <x:c r="L8687" s="4" t="n">
        <x:v>295.812</x:v>
      </x:c>
      <x:c r="M8687" s="5">
        <x:f>J8687/2.789*100</x:f>
      </x:c>
      <x:c r="N8687" s="6">
        <x:f>M8687*L8687/100</x:f>
      </x:c>
      <x:c r="O8687" s="6">
        <x:f>H8687-N8687</x:f>
      </x:c>
    </x:row>
    <x:row r="8688" spans="1:25">
      <x:c r="A8688" s="0" t="s">
        <x:v>103</x:v>
      </x:c>
      <x:c r="B8688" s="0" t="n">
        <x:v>4190</x:v>
      </x:c>
      <x:c r="C8688" s="0" t="s">
        <x:v>21</x:v>
      </x:c>
      <x:c r="D8688" s="0" t="s">
        <x:v>28</x:v>
      </x:c>
      <x:c r="E8688" s="0" t="s">
        <x:v>23</x:v>
      </x:c>
      <x:c r="F8688" s="0" t="s">
        <x:v>26</x:v>
      </x:c>
      <x:c r="G8688" s="0" t="n">
        <x:v>130</x:v>
      </x:c>
      <x:c r="H8688" s="4" t="n">
        <x:v>197.6</x:v>
      </x:c>
      <x:c r="I8688" s="4" t="n">
        <x:v>130</x:v>
      </x:c>
      <x:c r="J8688" s="4" t="n">
        <x:v>1.52</x:v>
      </x:c>
      <x:c r="K8688" s="4">
        <x:f>I8688*J8688</x:f>
      </x:c>
      <x:c r="L8688" s="4" t="n">
        <x:v>295.812</x:v>
      </x:c>
      <x:c r="M8688" s="5">
        <x:f>J8688/2.789*100</x:f>
      </x:c>
      <x:c r="N8688" s="6">
        <x:f>M8688*L8688/100</x:f>
      </x:c>
      <x:c r="O8688" s="6">
        <x:f>H8688-N8688</x:f>
      </x:c>
    </x:row>
    <x:row r="8689" spans="1:25">
      <x:c r="A8689" s="0" t="s">
        <x:v>141</x:v>
      </x:c>
      <x:c r="B8689" s="0" t="n">
        <x:v>4191</x:v>
      </x:c>
      <x:c r="C8689" s="0" t="s">
        <x:v>21</x:v>
      </x:c>
      <x:c r="D8689" s="0" t="s">
        <x:v>22</x:v>
      </x:c>
      <x:c r="E8689" s="0" t="s">
        <x:v>23</x:v>
      </x:c>
      <x:c r="F8689" s="0" t="s">
        <x:v>20</x:v>
      </x:c>
      <x:c r="G8689" s="0" t="n">
        <x:v>130</x:v>
      </x:c>
      <x:c r="H8689" s="4" t="n">
        <x:v>44.33</x:v>
      </x:c>
      <x:c r="I8689" s="4" t="n">
        <x:v>130</x:v>
      </x:c>
      <x:c r="J8689" s="4" t="n">
        <x:v>0.341</x:v>
      </x:c>
      <x:c r="K8689" s="4">
        <x:f>I8689*J8689</x:f>
      </x:c>
      <x:c r="L8689" s="4" t="n">
        <x:v>350.38</x:v>
      </x:c>
      <x:c r="M8689" s="5">
        <x:f>J8689/2.789*100</x:f>
      </x:c>
      <x:c r="N8689" s="6">
        <x:f>M8689*L8689/100</x:f>
      </x:c>
      <x:c r="O8689" s="6">
        <x:f>H8689-N8689</x:f>
      </x:c>
    </x:row>
    <x:row r="8690" spans="1:25">
      <x:c r="A8690" s="0" t="s">
        <x:v>141</x:v>
      </x:c>
      <x:c r="B8690" s="0" t="n">
        <x:v>4191</x:v>
      </x:c>
      <x:c r="C8690" s="0" t="s">
        <x:v>21</x:v>
      </x:c>
      <x:c r="D8690" s="0" t="s">
        <x:v>22</x:v>
      </x:c>
      <x:c r="E8690" s="0" t="s">
        <x:v>23</x:v>
      </x:c>
      <x:c r="F8690" s="0" t="s">
        <x:v>20</x:v>
      </x:c>
      <x:c r="G8690" s="0" t="n">
        <x:v>130</x:v>
      </x:c>
      <x:c r="H8690" s="4" t="n">
        <x:v>43.384</x:v>
      </x:c>
      <x:c r="I8690" s="4" t="n">
        <x:v>130</x:v>
      </x:c>
      <x:c r="J8690" s="4" t="n">
        <x:v>0.334</x:v>
      </x:c>
      <x:c r="K8690" s="4">
        <x:f>I8690*J8690</x:f>
      </x:c>
      <x:c r="L8690" s="4" t="n">
        <x:v>350.38</x:v>
      </x:c>
      <x:c r="M8690" s="5">
        <x:f>J8690/2.789*100</x:f>
      </x:c>
      <x:c r="N8690" s="6">
        <x:f>M8690*L8690/100</x:f>
      </x:c>
      <x:c r="O8690" s="6">
        <x:f>H8690-N8690</x:f>
      </x:c>
    </x:row>
    <x:row r="8691" spans="1:25">
      <x:c r="A8691" s="0" t="s">
        <x:v>141</x:v>
      </x:c>
      <x:c r="B8691" s="0" t="n">
        <x:v>4191</x:v>
      </x:c>
      <x:c r="C8691" s="0" t="s">
        <x:v>21</x:v>
      </x:c>
      <x:c r="D8691" s="0" t="s">
        <x:v>22</x:v>
      </x:c>
      <x:c r="E8691" s="0" t="s">
        <x:v>23</x:v>
      </x:c>
      <x:c r="F8691" s="0" t="s">
        <x:v>20</x:v>
      </x:c>
      <x:c r="G8691" s="0" t="n">
        <x:v>130</x:v>
      </x:c>
      <x:c r="H8691" s="4" t="n">
        <x:v>43.384</x:v>
      </x:c>
      <x:c r="I8691" s="4" t="n">
        <x:v>130</x:v>
      </x:c>
      <x:c r="J8691" s="4" t="n">
        <x:v>0.334</x:v>
      </x:c>
      <x:c r="K8691" s="4">
        <x:f>I8691*J8691</x:f>
      </x:c>
      <x:c r="L8691" s="4" t="n">
        <x:v>350.38</x:v>
      </x:c>
      <x:c r="M8691" s="5">
        <x:f>J8691/2.789*100</x:f>
      </x:c>
      <x:c r="N8691" s="6">
        <x:f>M8691*L8691/100</x:f>
      </x:c>
      <x:c r="O8691" s="6">
        <x:f>H8691-N8691</x:f>
      </x:c>
    </x:row>
    <x:row r="8692" spans="1:25">
      <x:c r="A8692" s="0" t="s">
        <x:v>141</x:v>
      </x:c>
      <x:c r="B8692" s="0" t="n">
        <x:v>4191</x:v>
      </x:c>
      <x:c r="C8692" s="0" t="s">
        <x:v>21</x:v>
      </x:c>
      <x:c r="D8692" s="0" t="s">
        <x:v>28</x:v>
      </x:c>
      <x:c r="E8692" s="0" t="s">
        <x:v>19</x:v>
      </x:c>
      <x:c r="F8692" s="0" t="s">
        <x:v>26</x:v>
      </x:c>
      <x:c r="G8692" s="0" t="n">
        <x:v>130</x:v>
      </x:c>
      <x:c r="H8692" s="4" t="n">
        <x:v>33.808</x:v>
      </x:c>
      <x:c r="I8692" s="4" t="n">
        <x:v>130</x:v>
      </x:c>
      <x:c r="J8692" s="4" t="n">
        <x:v>0.26</x:v>
      </x:c>
      <x:c r="K8692" s="4">
        <x:f>I8692*J8692</x:f>
      </x:c>
      <x:c r="L8692" s="4" t="n">
        <x:v>350.38</x:v>
      </x:c>
      <x:c r="M8692" s="5">
        <x:f>J8692/2.789*100</x:f>
      </x:c>
      <x:c r="N8692" s="6">
        <x:f>M8692*L8692/100</x:f>
      </x:c>
      <x:c r="O8692" s="6">
        <x:f>H8692-N8692</x:f>
      </x:c>
    </x:row>
    <x:row r="8693" spans="1:25">
      <x:c r="A8693" s="0" t="s">
        <x:v>141</x:v>
      </x:c>
      <x:c r="B8693" s="0" t="n">
        <x:v>4191</x:v>
      </x:c>
      <x:c r="C8693" s="0" t="s">
        <x:v>21</x:v>
      </x:c>
      <x:c r="D8693" s="0" t="s">
        <x:v>28</x:v>
      </x:c>
      <x:c r="E8693" s="0" t="s">
        <x:v>23</x:v>
      </x:c>
      <x:c r="F8693" s="0" t="s">
        <x:v>26</x:v>
      </x:c>
      <x:c r="G8693" s="0" t="n">
        <x:v>130</x:v>
      </x:c>
      <x:c r="H8693" s="4" t="n">
        <x:v>197.591</x:v>
      </x:c>
      <x:c r="I8693" s="4" t="n">
        <x:v>130</x:v>
      </x:c>
      <x:c r="J8693" s="4" t="n">
        <x:v>1.52</x:v>
      </x:c>
      <x:c r="K8693" s="4">
        <x:f>I8693*J8693</x:f>
      </x:c>
      <x:c r="L8693" s="4" t="n">
        <x:v>350.38</x:v>
      </x:c>
      <x:c r="M8693" s="5">
        <x:f>J8693/2.789*100</x:f>
      </x:c>
      <x:c r="N8693" s="6">
        <x:f>M8693*L8693/100</x:f>
      </x:c>
      <x:c r="O8693" s="6">
        <x:f>H8693-N8693</x:f>
      </x:c>
    </x:row>
    <x:row r="8694" spans="1:25">
      <x:c r="A8694" s="0" t="s">
        <x:v>111</x:v>
      </x:c>
      <x:c r="B8694" s="0" t="n">
        <x:v>4192</x:v>
      </x:c>
      <x:c r="C8694" s="0" t="s">
        <x:v>21</x:v>
      </x:c>
      <x:c r="D8694" s="0" t="s">
        <x:v>22</x:v>
      </x:c>
      <x:c r="E8694" s="0" t="s">
        <x:v>23</x:v>
      </x:c>
      <x:c r="F8694" s="0" t="s">
        <x:v>20</x:v>
      </x:c>
      <x:c r="G8694" s="0" t="n">
        <x:v>130</x:v>
      </x:c>
      <x:c r="H8694" s="4" t="n">
        <x:v>44.33</x:v>
      </x:c>
      <x:c r="I8694" s="4" t="n">
        <x:v>130</x:v>
      </x:c>
      <x:c r="J8694" s="4" t="n">
        <x:v>0.341</x:v>
      </x:c>
      <x:c r="K8694" s="4">
        <x:f>I8694*J8694</x:f>
      </x:c>
      <x:c r="L8694" s="4" t="n">
        <x:v>321.603</x:v>
      </x:c>
      <x:c r="M8694" s="5">
        <x:f>J8694/3.123*100</x:f>
      </x:c>
      <x:c r="N8694" s="6">
        <x:f>M8694*L8694/100</x:f>
      </x:c>
      <x:c r="O8694" s="6">
        <x:f>H8694-N8694</x:f>
      </x:c>
    </x:row>
    <x:row r="8695" spans="1:25">
      <x:c r="A8695" s="0" t="s">
        <x:v>111</x:v>
      </x:c>
      <x:c r="B8695" s="0" t="n">
        <x:v>4192</x:v>
      </x:c>
      <x:c r="C8695" s="0" t="s">
        <x:v>21</x:v>
      </x:c>
      <x:c r="D8695" s="0" t="s">
        <x:v>22</x:v>
      </x:c>
      <x:c r="E8695" s="0" t="s">
        <x:v>23</x:v>
      </x:c>
      <x:c r="F8695" s="0" t="s">
        <x:v>20</x:v>
      </x:c>
      <x:c r="G8695" s="0" t="n">
        <x:v>130</x:v>
      </x:c>
      <x:c r="H8695" s="4" t="n">
        <x:v>43.384</x:v>
      </x:c>
      <x:c r="I8695" s="4" t="n">
        <x:v>130</x:v>
      </x:c>
      <x:c r="J8695" s="4" t="n">
        <x:v>0.334</x:v>
      </x:c>
      <x:c r="K8695" s="4">
        <x:f>I8695*J8695</x:f>
      </x:c>
      <x:c r="L8695" s="4" t="n">
        <x:v>321.603</x:v>
      </x:c>
      <x:c r="M8695" s="5">
        <x:f>J8695/3.123*100</x:f>
      </x:c>
      <x:c r="N8695" s="6">
        <x:f>M8695*L8695/100</x:f>
      </x:c>
      <x:c r="O8695" s="6">
        <x:f>H8695-N8695</x:f>
      </x:c>
    </x:row>
    <x:row r="8696" spans="1:25">
      <x:c r="A8696" s="0" t="s">
        <x:v>111</x:v>
      </x:c>
      <x:c r="B8696" s="0" t="n">
        <x:v>4192</x:v>
      </x:c>
      <x:c r="C8696" s="0" t="s">
        <x:v>21</x:v>
      </x:c>
      <x:c r="D8696" s="0" t="s">
        <x:v>22</x:v>
      </x:c>
      <x:c r="E8696" s="0" t="s">
        <x:v>23</x:v>
      </x:c>
      <x:c r="F8696" s="0" t="s">
        <x:v>20</x:v>
      </x:c>
      <x:c r="G8696" s="0" t="n">
        <x:v>130</x:v>
      </x:c>
      <x:c r="H8696" s="4" t="n">
        <x:v>43.384</x:v>
      </x:c>
      <x:c r="I8696" s="4" t="n">
        <x:v>130</x:v>
      </x:c>
      <x:c r="J8696" s="4" t="n">
        <x:v>0.334</x:v>
      </x:c>
      <x:c r="K8696" s="4">
        <x:f>I8696*J8696</x:f>
      </x:c>
      <x:c r="L8696" s="4" t="n">
        <x:v>321.603</x:v>
      </x:c>
      <x:c r="M8696" s="5">
        <x:f>J8696/3.123*100</x:f>
      </x:c>
      <x:c r="N8696" s="6">
        <x:f>M8696*L8696/100</x:f>
      </x:c>
      <x:c r="O8696" s="6">
        <x:f>H8696-N8696</x:f>
      </x:c>
    </x:row>
    <x:row r="8697" spans="1:25">
      <x:c r="A8697" s="0" t="s">
        <x:v>111</x:v>
      </x:c>
      <x:c r="B8697" s="0" t="n">
        <x:v>4192</x:v>
      </x:c>
      <x:c r="C8697" s="0" t="s">
        <x:v>21</x:v>
      </x:c>
      <x:c r="D8697" s="0" t="s">
        <x:v>22</x:v>
      </x:c>
      <x:c r="E8697" s="0" t="s">
        <x:v>23</x:v>
      </x:c>
      <x:c r="F8697" s="0" t="s">
        <x:v>20</x:v>
      </x:c>
      <x:c r="G8697" s="0" t="n">
        <x:v>130</x:v>
      </x:c>
      <x:c r="H8697" s="4" t="n">
        <x:v>43.384</x:v>
      </x:c>
      <x:c r="I8697" s="4" t="n">
        <x:v>130</x:v>
      </x:c>
      <x:c r="J8697" s="4" t="n">
        <x:v>0.334</x:v>
      </x:c>
      <x:c r="K8697" s="4">
        <x:f>I8697*J8697</x:f>
      </x:c>
      <x:c r="L8697" s="4" t="n">
        <x:v>321.603</x:v>
      </x:c>
      <x:c r="M8697" s="5">
        <x:f>J8697/3.123*100</x:f>
      </x:c>
      <x:c r="N8697" s="6">
        <x:f>M8697*L8697/100</x:f>
      </x:c>
      <x:c r="O8697" s="6">
        <x:f>H8697-N8697</x:f>
      </x:c>
    </x:row>
    <x:row r="8698" spans="1:25">
      <x:c r="A8698" s="0" t="s">
        <x:v>111</x:v>
      </x:c>
      <x:c r="B8698" s="0" t="n">
        <x:v>4192</x:v>
      </x:c>
      <x:c r="C8698" s="0" t="s">
        <x:v>21</x:v>
      </x:c>
      <x:c r="D8698" s="0" t="s">
        <x:v>28</x:v>
      </x:c>
      <x:c r="E8698" s="0" t="s">
        <x:v>19</x:v>
      </x:c>
      <x:c r="F8698" s="0" t="s">
        <x:v>26</x:v>
      </x:c>
      <x:c r="G8698" s="0" t="n">
        <x:v>130</x:v>
      </x:c>
      <x:c r="H8698" s="4" t="n">
        <x:v>33.805</x:v>
      </x:c>
      <x:c r="I8698" s="4" t="n">
        <x:v>130</x:v>
      </x:c>
      <x:c r="J8698" s="4" t="n">
        <x:v>0.26</x:v>
      </x:c>
      <x:c r="K8698" s="4">
        <x:f>I8698*J8698</x:f>
      </x:c>
      <x:c r="L8698" s="4" t="n">
        <x:v>321.603</x:v>
      </x:c>
      <x:c r="M8698" s="5">
        <x:f>J8698/3.123*100</x:f>
      </x:c>
      <x:c r="N8698" s="6">
        <x:f>M8698*L8698/100</x:f>
      </x:c>
      <x:c r="O8698" s="6">
        <x:f>H8698-N8698</x:f>
      </x:c>
    </x:row>
    <x:row r="8699" spans="1:25">
      <x:c r="A8699" s="0" t="s">
        <x:v>111</x:v>
      </x:c>
      <x:c r="B8699" s="0" t="n">
        <x:v>4192</x:v>
      </x:c>
      <x:c r="C8699" s="0" t="s">
        <x:v>21</x:v>
      </x:c>
      <x:c r="D8699" s="0" t="s">
        <x:v>28</x:v>
      </x:c>
      <x:c r="E8699" s="0" t="s">
        <x:v>23</x:v>
      </x:c>
      <x:c r="F8699" s="0" t="s">
        <x:v>26</x:v>
      </x:c>
      <x:c r="G8699" s="0" t="n">
        <x:v>130</x:v>
      </x:c>
      <x:c r="H8699" s="4" t="n">
        <x:v>197.578</x:v>
      </x:c>
      <x:c r="I8699" s="4" t="n">
        <x:v>130</x:v>
      </x:c>
      <x:c r="J8699" s="4" t="n">
        <x:v>1.52</x:v>
      </x:c>
      <x:c r="K8699" s="4">
        <x:f>I8699*J8699</x:f>
      </x:c>
      <x:c r="L8699" s="4" t="n">
        <x:v>321.603</x:v>
      </x:c>
      <x:c r="M8699" s="5">
        <x:f>J8699/3.123*100</x:f>
      </x:c>
      <x:c r="N8699" s="6">
        <x:f>M8699*L8699/100</x:f>
      </x:c>
      <x:c r="O8699" s="6">
        <x:f>H8699-N8699</x:f>
      </x:c>
    </x:row>
    <x:row r="8700" spans="1:25">
      <x:c r="A8700" s="0" t="s">
        <x:v>101</x:v>
      </x:c>
      <x:c r="B8700" s="0" t="n">
        <x:v>4193</x:v>
      </x:c>
      <x:c r="C8700" s="0" t="s">
        <x:v>21</x:v>
      </x:c>
      <x:c r="D8700" s="0" t="s">
        <x:v>22</x:v>
      </x:c>
      <x:c r="E8700" s="0" t="s">
        <x:v>23</x:v>
      </x:c>
      <x:c r="F8700" s="0" t="s">
        <x:v>20</x:v>
      </x:c>
      <x:c r="G8700" s="0" t="n">
        <x:v>130</x:v>
      </x:c>
      <x:c r="H8700" s="4" t="n">
        <x:v>44.33</x:v>
      </x:c>
      <x:c r="I8700" s="4" t="n">
        <x:v>130</x:v>
      </x:c>
      <x:c r="J8700" s="4" t="n">
        <x:v>0.341</x:v>
      </x:c>
      <x:c r="K8700" s="4">
        <x:f>I8700*J8700</x:f>
      </x:c>
      <x:c r="L8700" s="4" t="n">
        <x:v>331.201</x:v>
      </x:c>
      <x:c r="M8700" s="5">
        <x:f>J8700/3.123*100</x:f>
      </x:c>
      <x:c r="N8700" s="6">
        <x:f>M8700*L8700/100</x:f>
      </x:c>
      <x:c r="O8700" s="6">
        <x:f>H8700-N8700</x:f>
      </x:c>
    </x:row>
    <x:row r="8701" spans="1:25">
      <x:c r="A8701" s="0" t="s">
        <x:v>101</x:v>
      </x:c>
      <x:c r="B8701" s="0" t="n">
        <x:v>4193</x:v>
      </x:c>
      <x:c r="C8701" s="0" t="s">
        <x:v>21</x:v>
      </x:c>
      <x:c r="D8701" s="0" t="s">
        <x:v>22</x:v>
      </x:c>
      <x:c r="E8701" s="0" t="s">
        <x:v>23</x:v>
      </x:c>
      <x:c r="F8701" s="0" t="s">
        <x:v>20</x:v>
      </x:c>
      <x:c r="G8701" s="0" t="n">
        <x:v>130</x:v>
      </x:c>
      <x:c r="H8701" s="4" t="n">
        <x:v>43.384</x:v>
      </x:c>
      <x:c r="I8701" s="4" t="n">
        <x:v>130</x:v>
      </x:c>
      <x:c r="J8701" s="4" t="n">
        <x:v>0.334</x:v>
      </x:c>
      <x:c r="K8701" s="4">
        <x:f>I8701*J8701</x:f>
      </x:c>
      <x:c r="L8701" s="4" t="n">
        <x:v>331.201</x:v>
      </x:c>
      <x:c r="M8701" s="5">
        <x:f>J8701/3.123*100</x:f>
      </x:c>
      <x:c r="N8701" s="6">
        <x:f>M8701*L8701/100</x:f>
      </x:c>
      <x:c r="O8701" s="6">
        <x:f>H8701-N8701</x:f>
      </x:c>
    </x:row>
    <x:row r="8702" spans="1:25">
      <x:c r="A8702" s="0" t="s">
        <x:v>101</x:v>
      </x:c>
      <x:c r="B8702" s="0" t="n">
        <x:v>4193</x:v>
      </x:c>
      <x:c r="C8702" s="0" t="s">
        <x:v>21</x:v>
      </x:c>
      <x:c r="D8702" s="0" t="s">
        <x:v>22</x:v>
      </x:c>
      <x:c r="E8702" s="0" t="s">
        <x:v>23</x:v>
      </x:c>
      <x:c r="F8702" s="0" t="s">
        <x:v>20</x:v>
      </x:c>
      <x:c r="G8702" s="0" t="n">
        <x:v>130</x:v>
      </x:c>
      <x:c r="H8702" s="4" t="n">
        <x:v>43.384</x:v>
      </x:c>
      <x:c r="I8702" s="4" t="n">
        <x:v>130</x:v>
      </x:c>
      <x:c r="J8702" s="4" t="n">
        <x:v>0.334</x:v>
      </x:c>
      <x:c r="K8702" s="4">
        <x:f>I8702*J8702</x:f>
      </x:c>
      <x:c r="L8702" s="4" t="n">
        <x:v>331.201</x:v>
      </x:c>
      <x:c r="M8702" s="5">
        <x:f>J8702/3.123*100</x:f>
      </x:c>
      <x:c r="N8702" s="6">
        <x:f>M8702*L8702/100</x:f>
      </x:c>
      <x:c r="O8702" s="6">
        <x:f>H8702-N8702</x:f>
      </x:c>
    </x:row>
    <x:row r="8703" spans="1:25">
      <x:c r="A8703" s="0" t="s">
        <x:v>101</x:v>
      </x:c>
      <x:c r="B8703" s="0" t="n">
        <x:v>4193</x:v>
      </x:c>
      <x:c r="C8703" s="0" t="s">
        <x:v>21</x:v>
      </x:c>
      <x:c r="D8703" s="0" t="s">
        <x:v>22</x:v>
      </x:c>
      <x:c r="E8703" s="0" t="s">
        <x:v>23</x:v>
      </x:c>
      <x:c r="F8703" s="0" t="s">
        <x:v>20</x:v>
      </x:c>
      <x:c r="G8703" s="0" t="n">
        <x:v>130</x:v>
      </x:c>
      <x:c r="H8703" s="4" t="n">
        <x:v>43.384</x:v>
      </x:c>
      <x:c r="I8703" s="4" t="n">
        <x:v>130</x:v>
      </x:c>
      <x:c r="J8703" s="4" t="n">
        <x:v>0.334</x:v>
      </x:c>
      <x:c r="K8703" s="4">
        <x:f>I8703*J8703</x:f>
      </x:c>
      <x:c r="L8703" s="4" t="n">
        <x:v>331.201</x:v>
      </x:c>
      <x:c r="M8703" s="5">
        <x:f>J8703/3.123*100</x:f>
      </x:c>
      <x:c r="N8703" s="6">
        <x:f>M8703*L8703/100</x:f>
      </x:c>
      <x:c r="O8703" s="6">
        <x:f>H8703-N8703</x:f>
      </x:c>
    </x:row>
    <x:row r="8704" spans="1:25">
      <x:c r="A8704" s="0" t="s">
        <x:v>101</x:v>
      </x:c>
      <x:c r="B8704" s="0" t="n">
        <x:v>4193</x:v>
      </x:c>
      <x:c r="C8704" s="0" t="s">
        <x:v>21</x:v>
      </x:c>
      <x:c r="D8704" s="0" t="s">
        <x:v>28</x:v>
      </x:c>
      <x:c r="E8704" s="0" t="s">
        <x:v>19</x:v>
      </x:c>
      <x:c r="F8704" s="0" t="s">
        <x:v>26</x:v>
      </x:c>
      <x:c r="G8704" s="0" t="n">
        <x:v>130</x:v>
      </x:c>
      <x:c r="H8704" s="4" t="n">
        <x:v>33.8</x:v>
      </x:c>
      <x:c r="I8704" s="4" t="n">
        <x:v>130</x:v>
      </x:c>
      <x:c r="J8704" s="4" t="n">
        <x:v>0.26</x:v>
      </x:c>
      <x:c r="K8704" s="4">
        <x:f>I8704*J8704</x:f>
      </x:c>
      <x:c r="L8704" s="4" t="n">
        <x:v>331.201</x:v>
      </x:c>
      <x:c r="M8704" s="5">
        <x:f>J8704/3.123*100</x:f>
      </x:c>
      <x:c r="N8704" s="6">
        <x:f>M8704*L8704/100</x:f>
      </x:c>
      <x:c r="O8704" s="6">
        <x:f>H8704-N8704</x:f>
      </x:c>
    </x:row>
    <x:row r="8705" spans="1:25">
      <x:c r="A8705" s="0" t="s">
        <x:v>101</x:v>
      </x:c>
      <x:c r="B8705" s="0" t="n">
        <x:v>4193</x:v>
      </x:c>
      <x:c r="C8705" s="0" t="s">
        <x:v>21</x:v>
      </x:c>
      <x:c r="D8705" s="0" t="s">
        <x:v>28</x:v>
      </x:c>
      <x:c r="E8705" s="0" t="s">
        <x:v>23</x:v>
      </x:c>
      <x:c r="F8705" s="0" t="s">
        <x:v>26</x:v>
      </x:c>
      <x:c r="G8705" s="0" t="n">
        <x:v>130</x:v>
      </x:c>
      <x:c r="H8705" s="4" t="n">
        <x:v>197.6</x:v>
      </x:c>
      <x:c r="I8705" s="4" t="n">
        <x:v>130</x:v>
      </x:c>
      <x:c r="J8705" s="4" t="n">
        <x:v>1.52</x:v>
      </x:c>
      <x:c r="K8705" s="4">
        <x:f>I8705*J8705</x:f>
      </x:c>
      <x:c r="L8705" s="4" t="n">
        <x:v>331.201</x:v>
      </x:c>
      <x:c r="M8705" s="5">
        <x:f>J8705/3.123*100</x:f>
      </x:c>
      <x:c r="N8705" s="6">
        <x:f>M8705*L8705/100</x:f>
      </x:c>
      <x:c r="O8705" s="6">
        <x:f>H8705-N8705</x:f>
      </x:c>
    </x:row>
    <x:row r="8706" spans="1:25">
      <x:c r="A8706" s="0" t="s">
        <x:v>100</x:v>
      </x:c>
      <x:c r="B8706" s="0" t="n">
        <x:v>4194</x:v>
      </x:c>
      <x:c r="C8706" s="0" t="s">
        <x:v>21</x:v>
      </x:c>
      <x:c r="D8706" s="0" t="s">
        <x:v>22</x:v>
      </x:c>
      <x:c r="E8706" s="0" t="s">
        <x:v>23</x:v>
      </x:c>
      <x:c r="F8706" s="0" t="s">
        <x:v>20</x:v>
      </x:c>
      <x:c r="G8706" s="0" t="n">
        <x:v>130</x:v>
      </x:c>
      <x:c r="H8706" s="4" t="n">
        <x:v>44.33</x:v>
      </x:c>
      <x:c r="I8706" s="4" t="n">
        <x:v>130</x:v>
      </x:c>
      <x:c r="J8706" s="4" t="n">
        <x:v>0.341</x:v>
      </x:c>
      <x:c r="K8706" s="4">
        <x:f>I8706*J8706</x:f>
      </x:c>
      <x:c r="L8706" s="4" t="n">
        <x:v>300.289</x:v>
      </x:c>
      <x:c r="M8706" s="5">
        <x:f>J8706/3.123*100</x:f>
      </x:c>
      <x:c r="N8706" s="6">
        <x:f>M8706*L8706/100</x:f>
      </x:c>
      <x:c r="O8706" s="6">
        <x:f>H8706-N8706</x:f>
      </x:c>
    </x:row>
    <x:row r="8707" spans="1:25">
      <x:c r="A8707" s="0" t="s">
        <x:v>100</x:v>
      </x:c>
      <x:c r="B8707" s="0" t="n">
        <x:v>4194</x:v>
      </x:c>
      <x:c r="C8707" s="0" t="s">
        <x:v>21</x:v>
      </x:c>
      <x:c r="D8707" s="0" t="s">
        <x:v>22</x:v>
      </x:c>
      <x:c r="E8707" s="0" t="s">
        <x:v>23</x:v>
      </x:c>
      <x:c r="F8707" s="0" t="s">
        <x:v>20</x:v>
      </x:c>
      <x:c r="G8707" s="0" t="n">
        <x:v>130</x:v>
      </x:c>
      <x:c r="H8707" s="4" t="n">
        <x:v>43.384</x:v>
      </x:c>
      <x:c r="I8707" s="4" t="n">
        <x:v>130</x:v>
      </x:c>
      <x:c r="J8707" s="4" t="n">
        <x:v>0.334</x:v>
      </x:c>
      <x:c r="K8707" s="4">
        <x:f>I8707*J8707</x:f>
      </x:c>
      <x:c r="L8707" s="4" t="n">
        <x:v>300.289</x:v>
      </x:c>
      <x:c r="M8707" s="5">
        <x:f>J8707/3.123*100</x:f>
      </x:c>
      <x:c r="N8707" s="6">
        <x:f>M8707*L8707/100</x:f>
      </x:c>
      <x:c r="O8707" s="6">
        <x:f>H8707-N8707</x:f>
      </x:c>
    </x:row>
    <x:row r="8708" spans="1:25">
      <x:c r="A8708" s="0" t="s">
        <x:v>100</x:v>
      </x:c>
      <x:c r="B8708" s="0" t="n">
        <x:v>4194</x:v>
      </x:c>
      <x:c r="C8708" s="0" t="s">
        <x:v>21</x:v>
      </x:c>
      <x:c r="D8708" s="0" t="s">
        <x:v>22</x:v>
      </x:c>
      <x:c r="E8708" s="0" t="s">
        <x:v>23</x:v>
      </x:c>
      <x:c r="F8708" s="0" t="s">
        <x:v>20</x:v>
      </x:c>
      <x:c r="G8708" s="0" t="n">
        <x:v>130</x:v>
      </x:c>
      <x:c r="H8708" s="4" t="n">
        <x:v>43.384</x:v>
      </x:c>
      <x:c r="I8708" s="4" t="n">
        <x:v>130</x:v>
      </x:c>
      <x:c r="J8708" s="4" t="n">
        <x:v>0.334</x:v>
      </x:c>
      <x:c r="K8708" s="4">
        <x:f>I8708*J8708</x:f>
      </x:c>
      <x:c r="L8708" s="4" t="n">
        <x:v>300.289</x:v>
      </x:c>
      <x:c r="M8708" s="5">
        <x:f>J8708/3.123*100</x:f>
      </x:c>
      <x:c r="N8708" s="6">
        <x:f>M8708*L8708/100</x:f>
      </x:c>
      <x:c r="O8708" s="6">
        <x:f>H8708-N8708</x:f>
      </x:c>
    </x:row>
    <x:row r="8709" spans="1:25">
      <x:c r="A8709" s="0" t="s">
        <x:v>100</x:v>
      </x:c>
      <x:c r="B8709" s="0" t="n">
        <x:v>4194</x:v>
      </x:c>
      <x:c r="C8709" s="0" t="s">
        <x:v>21</x:v>
      </x:c>
      <x:c r="D8709" s="0" t="s">
        <x:v>22</x:v>
      </x:c>
      <x:c r="E8709" s="0" t="s">
        <x:v>23</x:v>
      </x:c>
      <x:c r="F8709" s="0" t="s">
        <x:v>20</x:v>
      </x:c>
      <x:c r="G8709" s="0" t="n">
        <x:v>130</x:v>
      </x:c>
      <x:c r="H8709" s="4" t="n">
        <x:v>43.384</x:v>
      </x:c>
      <x:c r="I8709" s="4" t="n">
        <x:v>130</x:v>
      </x:c>
      <x:c r="J8709" s="4" t="n">
        <x:v>0.334</x:v>
      </x:c>
      <x:c r="K8709" s="4">
        <x:f>I8709*J8709</x:f>
      </x:c>
      <x:c r="L8709" s="4" t="n">
        <x:v>300.289</x:v>
      </x:c>
      <x:c r="M8709" s="5">
        <x:f>J8709/3.123*100</x:f>
      </x:c>
      <x:c r="N8709" s="6">
        <x:f>M8709*L8709/100</x:f>
      </x:c>
      <x:c r="O8709" s="6">
        <x:f>H8709-N8709</x:f>
      </x:c>
    </x:row>
    <x:row r="8710" spans="1:25">
      <x:c r="A8710" s="0" t="s">
        <x:v>100</x:v>
      </x:c>
      <x:c r="B8710" s="0" t="n">
        <x:v>4194</x:v>
      </x:c>
      <x:c r="C8710" s="0" t="s">
        <x:v>21</x:v>
      </x:c>
      <x:c r="D8710" s="0" t="s">
        <x:v>28</x:v>
      </x:c>
      <x:c r="E8710" s="0" t="s">
        <x:v>19</x:v>
      </x:c>
      <x:c r="F8710" s="0" t="s">
        <x:v>26</x:v>
      </x:c>
      <x:c r="G8710" s="0" t="n">
        <x:v>130</x:v>
      </x:c>
      <x:c r="H8710" s="4" t="n">
        <x:v>33.801</x:v>
      </x:c>
      <x:c r="I8710" s="4" t="n">
        <x:v>130</x:v>
      </x:c>
      <x:c r="J8710" s="4" t="n">
        <x:v>0.26</x:v>
      </x:c>
      <x:c r="K8710" s="4">
        <x:f>I8710*J8710</x:f>
      </x:c>
      <x:c r="L8710" s="4" t="n">
        <x:v>300.289</x:v>
      </x:c>
      <x:c r="M8710" s="5">
        <x:f>J8710/3.123*100</x:f>
      </x:c>
      <x:c r="N8710" s="6">
        <x:f>M8710*L8710/100</x:f>
      </x:c>
      <x:c r="O8710" s="6">
        <x:f>H8710-N8710</x:f>
      </x:c>
    </x:row>
    <x:row r="8711" spans="1:25">
      <x:c r="A8711" s="0" t="s">
        <x:v>100</x:v>
      </x:c>
      <x:c r="B8711" s="0" t="n">
        <x:v>4194</x:v>
      </x:c>
      <x:c r="C8711" s="0" t="s">
        <x:v>21</x:v>
      </x:c>
      <x:c r="D8711" s="0" t="s">
        <x:v>28</x:v>
      </x:c>
      <x:c r="E8711" s="0" t="s">
        <x:v>23</x:v>
      </x:c>
      <x:c r="F8711" s="0" t="s">
        <x:v>26</x:v>
      </x:c>
      <x:c r="G8711" s="0" t="n">
        <x:v>130</x:v>
      </x:c>
      <x:c r="H8711" s="4" t="n">
        <x:v>197.6</x:v>
      </x:c>
      <x:c r="I8711" s="4" t="n">
        <x:v>130</x:v>
      </x:c>
      <x:c r="J8711" s="4" t="n">
        <x:v>1.52</x:v>
      </x:c>
      <x:c r="K8711" s="4">
        <x:f>I8711*J8711</x:f>
      </x:c>
      <x:c r="L8711" s="4" t="n">
        <x:v>300.289</x:v>
      </x:c>
      <x:c r="M8711" s="5">
        <x:f>J8711/3.123*100</x:f>
      </x:c>
      <x:c r="N8711" s="6">
        <x:f>M8711*L8711/100</x:f>
      </x:c>
      <x:c r="O8711" s="6">
        <x:f>H8711-N8711</x:f>
      </x:c>
    </x:row>
    <x:row r="8712" spans="1:25">
      <x:c r="A8712" s="0" t="s">
        <x:v>67</x:v>
      </x:c>
      <x:c r="B8712" s="0" t="n">
        <x:v>4195</x:v>
      </x:c>
      <x:c r="C8712" s="0" t="s">
        <x:v>21</x:v>
      </x:c>
      <x:c r="D8712" s="0" t="s">
        <x:v>22</x:v>
      </x:c>
      <x:c r="E8712" s="0" t="s">
        <x:v>23</x:v>
      </x:c>
      <x:c r="F8712" s="0" t="s">
        <x:v>20</x:v>
      </x:c>
      <x:c r="G8712" s="0" t="n">
        <x:v>130</x:v>
      </x:c>
      <x:c r="H8712" s="4" t="n">
        <x:v>44.33</x:v>
      </x:c>
      <x:c r="I8712" s="4" t="n">
        <x:v>130</x:v>
      </x:c>
      <x:c r="J8712" s="4" t="n">
        <x:v>0.341</x:v>
      </x:c>
      <x:c r="K8712" s="4">
        <x:f>I8712*J8712</x:f>
      </x:c>
      <x:c r="L8712" s="4" t="n">
        <x:v>309.288</x:v>
      </x:c>
      <x:c r="M8712" s="5">
        <x:f>J8712/2.455*100</x:f>
      </x:c>
      <x:c r="N8712" s="6">
        <x:f>M8712*L8712/100</x:f>
      </x:c>
      <x:c r="O8712" s="6">
        <x:f>H8712-N8712</x:f>
      </x:c>
    </x:row>
    <x:row r="8713" spans="1:25">
      <x:c r="A8713" s="0" t="s">
        <x:v>67</x:v>
      </x:c>
      <x:c r="B8713" s="0" t="n">
        <x:v>4195</x:v>
      </x:c>
      <x:c r="C8713" s="0" t="s">
        <x:v>21</x:v>
      </x:c>
      <x:c r="D8713" s="0" t="s">
        <x:v>22</x:v>
      </x:c>
      <x:c r="E8713" s="0" t="s">
        <x:v>23</x:v>
      </x:c>
      <x:c r="F8713" s="0" t="s">
        <x:v>20</x:v>
      </x:c>
      <x:c r="G8713" s="0" t="n">
        <x:v>130</x:v>
      </x:c>
      <x:c r="H8713" s="4" t="n">
        <x:v>43.384</x:v>
      </x:c>
      <x:c r="I8713" s="4" t="n">
        <x:v>130</x:v>
      </x:c>
      <x:c r="J8713" s="4" t="n">
        <x:v>0.334</x:v>
      </x:c>
      <x:c r="K8713" s="4">
        <x:f>I8713*J8713</x:f>
      </x:c>
      <x:c r="L8713" s="4" t="n">
        <x:v>309.288</x:v>
      </x:c>
      <x:c r="M8713" s="5">
        <x:f>J8713/2.455*100</x:f>
      </x:c>
      <x:c r="N8713" s="6">
        <x:f>M8713*L8713/100</x:f>
      </x:c>
      <x:c r="O8713" s="6">
        <x:f>H8713-N8713</x:f>
      </x:c>
    </x:row>
    <x:row r="8714" spans="1:25">
      <x:c r="A8714" s="0" t="s">
        <x:v>67</x:v>
      </x:c>
      <x:c r="B8714" s="0" t="n">
        <x:v>4195</x:v>
      </x:c>
      <x:c r="C8714" s="0" t="s">
        <x:v>21</x:v>
      </x:c>
      <x:c r="D8714" s="0" t="s">
        <x:v>28</x:v>
      </x:c>
      <x:c r="E8714" s="0" t="s">
        <x:v>19</x:v>
      </x:c>
      <x:c r="F8714" s="0" t="s">
        <x:v>26</x:v>
      </x:c>
      <x:c r="G8714" s="0" t="n">
        <x:v>130</x:v>
      </x:c>
      <x:c r="H8714" s="4" t="n">
        <x:v>33.802</x:v>
      </x:c>
      <x:c r="I8714" s="4" t="n">
        <x:v>130</x:v>
      </x:c>
      <x:c r="J8714" s="4" t="n">
        <x:v>0.26</x:v>
      </x:c>
      <x:c r="K8714" s="4">
        <x:f>I8714*J8714</x:f>
      </x:c>
      <x:c r="L8714" s="4" t="n">
        <x:v>309.288</x:v>
      </x:c>
      <x:c r="M8714" s="5">
        <x:f>J8714/2.455*100</x:f>
      </x:c>
      <x:c r="N8714" s="6">
        <x:f>M8714*L8714/100</x:f>
      </x:c>
      <x:c r="O8714" s="6">
        <x:f>H8714-N8714</x:f>
      </x:c>
    </x:row>
    <x:row r="8715" spans="1:25">
      <x:c r="A8715" s="0" t="s">
        <x:v>67</x:v>
      </x:c>
      <x:c r="B8715" s="0" t="n">
        <x:v>4195</x:v>
      </x:c>
      <x:c r="C8715" s="0" t="s">
        <x:v>21</x:v>
      </x:c>
      <x:c r="D8715" s="0" t="s">
        <x:v>28</x:v>
      </x:c>
      <x:c r="E8715" s="0" t="s">
        <x:v>23</x:v>
      </x:c>
      <x:c r="F8715" s="0" t="s">
        <x:v>26</x:v>
      </x:c>
      <x:c r="G8715" s="0" t="n">
        <x:v>130</x:v>
      </x:c>
      <x:c r="H8715" s="4" t="n">
        <x:v>197.6</x:v>
      </x:c>
      <x:c r="I8715" s="4" t="n">
        <x:v>130</x:v>
      </x:c>
      <x:c r="J8715" s="4" t="n">
        <x:v>1.52</x:v>
      </x:c>
      <x:c r="K8715" s="4">
        <x:f>I8715*J8715</x:f>
      </x:c>
      <x:c r="L8715" s="4" t="n">
        <x:v>309.288</x:v>
      </x:c>
      <x:c r="M8715" s="5">
        <x:f>J8715/2.455*100</x:f>
      </x:c>
      <x:c r="N8715" s="6">
        <x:f>M8715*L8715/100</x:f>
      </x:c>
      <x:c r="O8715" s="6">
        <x:f>H8715-N8715</x:f>
      </x:c>
    </x:row>
    <x:row r="8716" spans="1:25">
      <x:c r="A8716" s="0" t="s">
        <x:v>50</x:v>
      </x:c>
      <x:c r="B8716" s="0" t="n">
        <x:v>4196</x:v>
      </x:c>
      <x:c r="C8716" s="0" t="s">
        <x:v>21</x:v>
      </x:c>
      <x:c r="D8716" s="0" t="s">
        <x:v>22</x:v>
      </x:c>
      <x:c r="E8716" s="0" t="s">
        <x:v>23</x:v>
      </x:c>
      <x:c r="F8716" s="0" t="s">
        <x:v>20</x:v>
      </x:c>
      <x:c r="G8716" s="0" t="n">
        <x:v>130</x:v>
      </x:c>
      <x:c r="H8716" s="4" t="n">
        <x:v>44.33</x:v>
      </x:c>
      <x:c r="I8716" s="4" t="n">
        <x:v>130</x:v>
      </x:c>
      <x:c r="J8716" s="4" t="n">
        <x:v>0.341</x:v>
      </x:c>
      <x:c r="K8716" s="4">
        <x:f>I8716*J8716</x:f>
      </x:c>
      <x:c r="L8716" s="4" t="n">
        <x:v>290.126</x:v>
      </x:c>
      <x:c r="M8716" s="5">
        <x:f>J8716/4.125*100</x:f>
      </x:c>
      <x:c r="N8716" s="6">
        <x:f>M8716*L8716/100</x:f>
      </x:c>
      <x:c r="O8716" s="6">
        <x:f>H8716-N8716</x:f>
      </x:c>
    </x:row>
    <x:row r="8717" spans="1:25">
      <x:c r="A8717" s="0" t="s">
        <x:v>50</x:v>
      </x:c>
      <x:c r="B8717" s="0" t="n">
        <x:v>4196</x:v>
      </x:c>
      <x:c r="C8717" s="0" t="s">
        <x:v>21</x:v>
      </x:c>
      <x:c r="D8717" s="0" t="s">
        <x:v>22</x:v>
      </x:c>
      <x:c r="E8717" s="0" t="s">
        <x:v>23</x:v>
      </x:c>
      <x:c r="F8717" s="0" t="s">
        <x:v>20</x:v>
      </x:c>
      <x:c r="G8717" s="0" t="n">
        <x:v>130</x:v>
      </x:c>
      <x:c r="H8717" s="4" t="n">
        <x:v>43.384</x:v>
      </x:c>
      <x:c r="I8717" s="4" t="n">
        <x:v>130</x:v>
      </x:c>
      <x:c r="J8717" s="4" t="n">
        <x:v>0.334</x:v>
      </x:c>
      <x:c r="K8717" s="4">
        <x:f>I8717*J8717</x:f>
      </x:c>
      <x:c r="L8717" s="4" t="n">
        <x:v>290.126</x:v>
      </x:c>
      <x:c r="M8717" s="5">
        <x:f>J8717/4.125*100</x:f>
      </x:c>
      <x:c r="N8717" s="6">
        <x:f>M8717*L8717/100</x:f>
      </x:c>
      <x:c r="O8717" s="6">
        <x:f>H8717-N8717</x:f>
      </x:c>
    </x:row>
    <x:row r="8718" spans="1:25">
      <x:c r="A8718" s="0" t="s">
        <x:v>50</x:v>
      </x:c>
      <x:c r="B8718" s="0" t="n">
        <x:v>4196</x:v>
      </x:c>
      <x:c r="C8718" s="0" t="s">
        <x:v>21</x:v>
      </x:c>
      <x:c r="D8718" s="0" t="s">
        <x:v>22</x:v>
      </x:c>
      <x:c r="E8718" s="0" t="s">
        <x:v>23</x:v>
      </x:c>
      <x:c r="F8718" s="0" t="s">
        <x:v>20</x:v>
      </x:c>
      <x:c r="G8718" s="0" t="n">
        <x:v>130</x:v>
      </x:c>
      <x:c r="H8718" s="4" t="n">
        <x:v>43.384</x:v>
      </x:c>
      <x:c r="I8718" s="4" t="n">
        <x:v>130</x:v>
      </x:c>
      <x:c r="J8718" s="4" t="n">
        <x:v>0.334</x:v>
      </x:c>
      <x:c r="K8718" s="4">
        <x:f>I8718*J8718</x:f>
      </x:c>
      <x:c r="L8718" s="4" t="n">
        <x:v>290.126</x:v>
      </x:c>
      <x:c r="M8718" s="5">
        <x:f>J8718/4.125*100</x:f>
      </x:c>
      <x:c r="N8718" s="6">
        <x:f>M8718*L8718/100</x:f>
      </x:c>
      <x:c r="O8718" s="6">
        <x:f>H8718-N8718</x:f>
      </x:c>
    </x:row>
    <x:row r="8719" spans="1:25">
      <x:c r="A8719" s="0" t="s">
        <x:v>50</x:v>
      </x:c>
      <x:c r="B8719" s="0" t="n">
        <x:v>4196</x:v>
      </x:c>
      <x:c r="C8719" s="0" t="s">
        <x:v>21</x:v>
      </x:c>
      <x:c r="D8719" s="0" t="s">
        <x:v>22</x:v>
      </x:c>
      <x:c r="E8719" s="0" t="s">
        <x:v>23</x:v>
      </x:c>
      <x:c r="F8719" s="0" t="s">
        <x:v>20</x:v>
      </x:c>
      <x:c r="G8719" s="0" t="n">
        <x:v>130</x:v>
      </x:c>
      <x:c r="H8719" s="4" t="n">
        <x:v>43.384</x:v>
      </x:c>
      <x:c r="I8719" s="4" t="n">
        <x:v>130</x:v>
      </x:c>
      <x:c r="J8719" s="4" t="n">
        <x:v>0.334</x:v>
      </x:c>
      <x:c r="K8719" s="4">
        <x:f>I8719*J8719</x:f>
      </x:c>
      <x:c r="L8719" s="4" t="n">
        <x:v>290.126</x:v>
      </x:c>
      <x:c r="M8719" s="5">
        <x:f>J8719/4.125*100</x:f>
      </x:c>
      <x:c r="N8719" s="6">
        <x:f>M8719*L8719/100</x:f>
      </x:c>
      <x:c r="O8719" s="6">
        <x:f>H8719-N8719</x:f>
      </x:c>
    </x:row>
    <x:row r="8720" spans="1:25">
      <x:c r="A8720" s="0" t="s">
        <x:v>50</x:v>
      </x:c>
      <x:c r="B8720" s="0" t="n">
        <x:v>4196</x:v>
      </x:c>
      <x:c r="C8720" s="0" t="s">
        <x:v>21</x:v>
      </x:c>
      <x:c r="D8720" s="0" t="s">
        <x:v>22</x:v>
      </x:c>
      <x:c r="E8720" s="0" t="s">
        <x:v>23</x:v>
      </x:c>
      <x:c r="F8720" s="0" t="s">
        <x:v>20</x:v>
      </x:c>
      <x:c r="G8720" s="0" t="n">
        <x:v>130</x:v>
      </x:c>
      <x:c r="H8720" s="4" t="n">
        <x:v>43.384</x:v>
      </x:c>
      <x:c r="I8720" s="4" t="n">
        <x:v>130</x:v>
      </x:c>
      <x:c r="J8720" s="4" t="n">
        <x:v>0.334</x:v>
      </x:c>
      <x:c r="K8720" s="4">
        <x:f>I8720*J8720</x:f>
      </x:c>
      <x:c r="L8720" s="4" t="n">
        <x:v>290.126</x:v>
      </x:c>
      <x:c r="M8720" s="5">
        <x:f>J8720/4.125*100</x:f>
      </x:c>
      <x:c r="N8720" s="6">
        <x:f>M8720*L8720/100</x:f>
      </x:c>
      <x:c r="O8720" s="6">
        <x:f>H8720-N8720</x:f>
      </x:c>
    </x:row>
    <x:row r="8721" spans="1:25">
      <x:c r="A8721" s="0" t="s">
        <x:v>50</x:v>
      </x:c>
      <x:c r="B8721" s="0" t="n">
        <x:v>4196</x:v>
      </x:c>
      <x:c r="C8721" s="0" t="s">
        <x:v>21</x:v>
      </x:c>
      <x:c r="D8721" s="0" t="s">
        <x:v>22</x:v>
      </x:c>
      <x:c r="E8721" s="0" t="s">
        <x:v>23</x:v>
      </x:c>
      <x:c r="F8721" s="0" t="s">
        <x:v>20</x:v>
      </x:c>
      <x:c r="G8721" s="0" t="n">
        <x:v>130</x:v>
      </x:c>
      <x:c r="H8721" s="4" t="n">
        <x:v>43.384</x:v>
      </x:c>
      <x:c r="I8721" s="4" t="n">
        <x:v>130</x:v>
      </x:c>
      <x:c r="J8721" s="4" t="n">
        <x:v>0.334</x:v>
      </x:c>
      <x:c r="K8721" s="4">
        <x:f>I8721*J8721</x:f>
      </x:c>
      <x:c r="L8721" s="4" t="n">
        <x:v>290.126</x:v>
      </x:c>
      <x:c r="M8721" s="5">
        <x:f>J8721/4.125*100</x:f>
      </x:c>
      <x:c r="N8721" s="6">
        <x:f>M8721*L8721/100</x:f>
      </x:c>
      <x:c r="O8721" s="6">
        <x:f>H8721-N8721</x:f>
      </x:c>
    </x:row>
    <x:row r="8722" spans="1:25">
      <x:c r="A8722" s="0" t="s">
        <x:v>50</x:v>
      </x:c>
      <x:c r="B8722" s="0" t="n">
        <x:v>4196</x:v>
      </x:c>
      <x:c r="C8722" s="0" t="s">
        <x:v>21</x:v>
      </x:c>
      <x:c r="D8722" s="0" t="s">
        <x:v>22</x:v>
      </x:c>
      <x:c r="E8722" s="0" t="s">
        <x:v>23</x:v>
      </x:c>
      <x:c r="F8722" s="0" t="s">
        <x:v>20</x:v>
      </x:c>
      <x:c r="G8722" s="0" t="n">
        <x:v>130</x:v>
      </x:c>
      <x:c r="H8722" s="4" t="n">
        <x:v>43.384</x:v>
      </x:c>
      <x:c r="I8722" s="4" t="n">
        <x:v>130</x:v>
      </x:c>
      <x:c r="J8722" s="4" t="n">
        <x:v>0.334</x:v>
      </x:c>
      <x:c r="K8722" s="4">
        <x:f>I8722*J8722</x:f>
      </x:c>
      <x:c r="L8722" s="4" t="n">
        <x:v>290.126</x:v>
      </x:c>
      <x:c r="M8722" s="5">
        <x:f>J8722/4.125*100</x:f>
      </x:c>
      <x:c r="N8722" s="6">
        <x:f>M8722*L8722/100</x:f>
      </x:c>
      <x:c r="O8722" s="6">
        <x:f>H8722-N8722</x:f>
      </x:c>
    </x:row>
    <x:row r="8723" spans="1:25">
      <x:c r="A8723" s="0" t="s">
        <x:v>50</x:v>
      </x:c>
      <x:c r="B8723" s="0" t="n">
        <x:v>4196</x:v>
      </x:c>
      <x:c r="C8723" s="0" t="s">
        <x:v>21</x:v>
      </x:c>
      <x:c r="D8723" s="0" t="s">
        <x:v>28</x:v>
      </x:c>
      <x:c r="E8723" s="0" t="s">
        <x:v>19</x:v>
      </x:c>
      <x:c r="F8723" s="0" t="s">
        <x:v>26</x:v>
      </x:c>
      <x:c r="G8723" s="0" t="n">
        <x:v>130</x:v>
      </x:c>
      <x:c r="H8723" s="4" t="n">
        <x:v>33.809</x:v>
      </x:c>
      <x:c r="I8723" s="4" t="n">
        <x:v>130</x:v>
      </x:c>
      <x:c r="J8723" s="4" t="n">
        <x:v>0.26</x:v>
      </x:c>
      <x:c r="K8723" s="4">
        <x:f>I8723*J8723</x:f>
      </x:c>
      <x:c r="L8723" s="4" t="n">
        <x:v>290.126</x:v>
      </x:c>
      <x:c r="M8723" s="5">
        <x:f>J8723/4.125*100</x:f>
      </x:c>
      <x:c r="N8723" s="6">
        <x:f>M8723*L8723/100</x:f>
      </x:c>
      <x:c r="O8723" s="6">
        <x:f>H8723-N8723</x:f>
      </x:c>
    </x:row>
    <x:row r="8724" spans="1:25">
      <x:c r="A8724" s="0" t="s">
        <x:v>50</x:v>
      </x:c>
      <x:c r="B8724" s="0" t="n">
        <x:v>4196</x:v>
      </x:c>
      <x:c r="C8724" s="0" t="s">
        <x:v>21</x:v>
      </x:c>
      <x:c r="D8724" s="0" t="s">
        <x:v>28</x:v>
      </x:c>
      <x:c r="E8724" s="0" t="s">
        <x:v>23</x:v>
      </x:c>
      <x:c r="F8724" s="0" t="s">
        <x:v>26</x:v>
      </x:c>
      <x:c r="G8724" s="0" t="n">
        <x:v>130</x:v>
      </x:c>
      <x:c r="H8724" s="4" t="n">
        <x:v>197.6</x:v>
      </x:c>
      <x:c r="I8724" s="4" t="n">
        <x:v>130</x:v>
      </x:c>
      <x:c r="J8724" s="4" t="n">
        <x:v>1.52</x:v>
      </x:c>
      <x:c r="K8724" s="4">
        <x:f>I8724*J8724</x:f>
      </x:c>
      <x:c r="L8724" s="4" t="n">
        <x:v>290.126</x:v>
      </x:c>
      <x:c r="M8724" s="5">
        <x:f>J8724/4.125*100</x:f>
      </x:c>
      <x:c r="N8724" s="6">
        <x:f>M8724*L8724/100</x:f>
      </x:c>
      <x:c r="O8724" s="6">
        <x:f>H8724-N8724</x:f>
      </x:c>
    </x:row>
    <x:row r="8725" spans="1:25">
      <x:c r="A8725" s="0" t="s">
        <x:v>88</x:v>
      </x:c>
      <x:c r="B8725" s="0" t="n">
        <x:v>4197</x:v>
      </x:c>
      <x:c r="C8725" s="0" t="s">
        <x:v>21</x:v>
      </x:c>
      <x:c r="D8725" s="0" t="s">
        <x:v>22</x:v>
      </x:c>
      <x:c r="E8725" s="0" t="s">
        <x:v>23</x:v>
      </x:c>
      <x:c r="F8725" s="0" t="s">
        <x:v>20</x:v>
      </x:c>
      <x:c r="G8725" s="0" t="n">
        <x:v>129</x:v>
      </x:c>
      <x:c r="H8725" s="4" t="n">
        <x:v>44.33</x:v>
      </x:c>
      <x:c r="I8725" s="4" t="n">
        <x:v>129</x:v>
      </x:c>
      <x:c r="J8725" s="4" t="n">
        <x:v>0.344</x:v>
      </x:c>
      <x:c r="K8725" s="4">
        <x:f>I8725*J8725</x:f>
      </x:c>
      <x:c r="L8725" s="4" t="n">
        <x:v>313.015</x:v>
      </x:c>
      <x:c r="M8725" s="5">
        <x:f>J8725/2.796*100</x:f>
      </x:c>
      <x:c r="N8725" s="6">
        <x:f>M8725*L8725/100</x:f>
      </x:c>
      <x:c r="O8725" s="6">
        <x:f>H8725-N8725</x:f>
      </x:c>
    </x:row>
    <x:row r="8726" spans="1:25">
      <x:c r="A8726" s="0" t="s">
        <x:v>88</x:v>
      </x:c>
      <x:c r="B8726" s="0" t="n">
        <x:v>4197</x:v>
      </x:c>
      <x:c r="C8726" s="0" t="s">
        <x:v>21</x:v>
      </x:c>
      <x:c r="D8726" s="0" t="s">
        <x:v>22</x:v>
      </x:c>
      <x:c r="E8726" s="0" t="s">
        <x:v>23</x:v>
      </x:c>
      <x:c r="F8726" s="0" t="s">
        <x:v>20</x:v>
      </x:c>
      <x:c r="G8726" s="0" t="n">
        <x:v>129</x:v>
      </x:c>
      <x:c r="H8726" s="4" t="n">
        <x:v>43.384</x:v>
      </x:c>
      <x:c r="I8726" s="4" t="n">
        <x:v>129</x:v>
      </x:c>
      <x:c r="J8726" s="4" t="n">
        <x:v>0.336</x:v>
      </x:c>
      <x:c r="K8726" s="4">
        <x:f>I8726*J8726</x:f>
      </x:c>
      <x:c r="L8726" s="4" t="n">
        <x:v>313.015</x:v>
      </x:c>
      <x:c r="M8726" s="5">
        <x:f>J8726/2.796*100</x:f>
      </x:c>
      <x:c r="N8726" s="6">
        <x:f>M8726*L8726/100</x:f>
      </x:c>
      <x:c r="O8726" s="6">
        <x:f>H8726-N8726</x:f>
      </x:c>
    </x:row>
    <x:row r="8727" spans="1:25">
      <x:c r="A8727" s="0" t="s">
        <x:v>88</x:v>
      </x:c>
      <x:c r="B8727" s="0" t="n">
        <x:v>4197</x:v>
      </x:c>
      <x:c r="C8727" s="0" t="s">
        <x:v>21</x:v>
      </x:c>
      <x:c r="D8727" s="0" t="s">
        <x:v>22</x:v>
      </x:c>
      <x:c r="E8727" s="0" t="s">
        <x:v>23</x:v>
      </x:c>
      <x:c r="F8727" s="0" t="s">
        <x:v>20</x:v>
      </x:c>
      <x:c r="G8727" s="0" t="n">
        <x:v>129</x:v>
      </x:c>
      <x:c r="H8727" s="4" t="n">
        <x:v>43.384</x:v>
      </x:c>
      <x:c r="I8727" s="4" t="n">
        <x:v>129</x:v>
      </x:c>
      <x:c r="J8727" s="4" t="n">
        <x:v>0.336</x:v>
      </x:c>
      <x:c r="K8727" s="4">
        <x:f>I8727*J8727</x:f>
      </x:c>
      <x:c r="L8727" s="4" t="n">
        <x:v>313.015</x:v>
      </x:c>
      <x:c r="M8727" s="5">
        <x:f>J8727/2.796*100</x:f>
      </x:c>
      <x:c r="N8727" s="6">
        <x:f>M8727*L8727/100</x:f>
      </x:c>
      <x:c r="O8727" s="6">
        <x:f>H8727-N8727</x:f>
      </x:c>
    </x:row>
    <x:row r="8728" spans="1:25">
      <x:c r="A8728" s="0" t="s">
        <x:v>88</x:v>
      </x:c>
      <x:c r="B8728" s="0" t="n">
        <x:v>4197</x:v>
      </x:c>
      <x:c r="C8728" s="0" t="s">
        <x:v>21</x:v>
      </x:c>
      <x:c r="D8728" s="0" t="s">
        <x:v>28</x:v>
      </x:c>
      <x:c r="E8728" s="0" t="s">
        <x:v>19</x:v>
      </x:c>
      <x:c r="F8728" s="0" t="s">
        <x:v>26</x:v>
      </x:c>
      <x:c r="G8728" s="0" t="n">
        <x:v>129</x:v>
      </x:c>
      <x:c r="H8728" s="4" t="n">
        <x:v>33.805</x:v>
      </x:c>
      <x:c r="I8728" s="4" t="n">
        <x:v>129</x:v>
      </x:c>
      <x:c r="J8728" s="4" t="n">
        <x:v>0.26</x:v>
      </x:c>
      <x:c r="K8728" s="4">
        <x:f>I8728*J8728</x:f>
      </x:c>
      <x:c r="L8728" s="4" t="n">
        <x:v>313.015</x:v>
      </x:c>
      <x:c r="M8728" s="5">
        <x:f>J8728/2.796*100</x:f>
      </x:c>
      <x:c r="N8728" s="6">
        <x:f>M8728*L8728/100</x:f>
      </x:c>
      <x:c r="O8728" s="6">
        <x:f>H8728-N8728</x:f>
      </x:c>
    </x:row>
    <x:row r="8729" spans="1:25">
      <x:c r="A8729" s="0" t="s">
        <x:v>88</x:v>
      </x:c>
      <x:c r="B8729" s="0" t="n">
        <x:v>4197</x:v>
      </x:c>
      <x:c r="C8729" s="0" t="s">
        <x:v>21</x:v>
      </x:c>
      <x:c r="D8729" s="0" t="s">
        <x:v>28</x:v>
      </x:c>
      <x:c r="E8729" s="0" t="s">
        <x:v>23</x:v>
      </x:c>
      <x:c r="F8729" s="0" t="s">
        <x:v>26</x:v>
      </x:c>
      <x:c r="G8729" s="0" t="n">
        <x:v>129</x:v>
      </x:c>
      <x:c r="H8729" s="4" t="n">
        <x:v>197.6</x:v>
      </x:c>
      <x:c r="I8729" s="4" t="n">
        <x:v>129</x:v>
      </x:c>
      <x:c r="J8729" s="4" t="n">
        <x:v>1.52</x:v>
      </x:c>
      <x:c r="K8729" s="4">
        <x:f>I8729*J8729</x:f>
      </x:c>
      <x:c r="L8729" s="4" t="n">
        <x:v>313.015</x:v>
      </x:c>
      <x:c r="M8729" s="5">
        <x:f>J8729/2.796*100</x:f>
      </x:c>
      <x:c r="N8729" s="6">
        <x:f>M8729*L8729/100</x:f>
      </x:c>
      <x:c r="O8729" s="6">
        <x:f>H8729-N8729</x:f>
      </x:c>
    </x:row>
    <x:row r="8730" spans="1:25">
      <x:c r="A8730" s="0" t="s">
        <x:v>161</x:v>
      </x:c>
      <x:c r="B8730" s="0" t="n">
        <x:v>4199</x:v>
      </x:c>
      <x:c r="C8730" s="0" t="s">
        <x:v>21</x:v>
      </x:c>
      <x:c r="D8730" s="0" t="s">
        <x:v>42</x:v>
      </x:c>
      <x:c r="E8730" s="0" t="s">
        <x:v>43</x:v>
      </x:c>
      <x:c r="F8730" s="0" t="s">
        <x:v>20</x:v>
      </x:c>
      <x:c r="G8730" s="0" t="n">
        <x:v>25</x:v>
      </x:c>
      <x:c r="H8730" s="4" t="n">
        <x:v>30</x:v>
      </x:c>
      <x:c r="I8730" s="4" t="n">
        <x:v>25</x:v>
      </x:c>
      <x:c r="J8730" s="4" t="n">
        <x:v>1.2</x:v>
      </x:c>
      <x:c r="K8730" s="4">
        <x:f>I8730*J8730</x:f>
      </x:c>
      <x:c r="L8730" s="4" t="n">
        <x:v>88.393</x:v>
      </x:c>
      <x:c r="M8730" s="5">
        <x:f>J8730/5.63*100</x:f>
      </x:c>
      <x:c r="N8730" s="6">
        <x:f>M8730*L8730/100</x:f>
      </x:c>
      <x:c r="O8730" s="6">
        <x:f>H8730-N8730</x:f>
      </x:c>
    </x:row>
    <x:row r="8731" spans="1:25">
      <x:c r="A8731" s="0" t="s">
        <x:v>161</x:v>
      </x:c>
      <x:c r="B8731" s="0" t="n">
        <x:v>4199</x:v>
      </x:c>
      <x:c r="C8731" s="0" t="s">
        <x:v>21</x:v>
      </x:c>
      <x:c r="D8731" s="0" t="s">
        <x:v>42</x:v>
      </x:c>
      <x:c r="E8731" s="0" t="s">
        <x:v>44</x:v>
      </x:c>
      <x:c r="F8731" s="0" t="s">
        <x:v>20</x:v>
      </x:c>
      <x:c r="G8731" s="0" t="n">
        <x:v>25</x:v>
      </x:c>
      <x:c r="H8731" s="4" t="n">
        <x:v>30</x:v>
      </x:c>
      <x:c r="I8731" s="4" t="n">
        <x:v>25</x:v>
      </x:c>
      <x:c r="J8731" s="4" t="n">
        <x:v>1.2</x:v>
      </x:c>
      <x:c r="K8731" s="4">
        <x:f>I8731*J8731</x:f>
      </x:c>
      <x:c r="L8731" s="4" t="n">
        <x:v>88.393</x:v>
      </x:c>
      <x:c r="M8731" s="5">
        <x:f>J8731/5.63*100</x:f>
      </x:c>
      <x:c r="N8731" s="6">
        <x:f>M8731*L8731/100</x:f>
      </x:c>
      <x:c r="O8731" s="6">
        <x:f>H8731-N8731</x:f>
      </x:c>
    </x:row>
    <x:row r="8732" spans="1:25">
      <x:c r="A8732" s="0" t="s">
        <x:v>161</x:v>
      </x:c>
      <x:c r="B8732" s="0" t="n">
        <x:v>4199</x:v>
      </x:c>
      <x:c r="C8732" s="0" t="s">
        <x:v>21</x:v>
      </x:c>
      <x:c r="D8732" s="0" t="s">
        <x:v>33</x:v>
      </x:c>
      <x:c r="E8732" s="0" t="s">
        <x:v>45</x:v>
      </x:c>
      <x:c r="F8732" s="0" t="s">
        <x:v>26</x:v>
      </x:c>
      <x:c r="G8732" s="0" t="n">
        <x:v>25</x:v>
      </x:c>
      <x:c r="H8732" s="4" t="n">
        <x:v>37</x:v>
      </x:c>
      <x:c r="I8732" s="4" t="n">
        <x:v>25</x:v>
      </x:c>
      <x:c r="J8732" s="4" t="n">
        <x:v>1.48</x:v>
      </x:c>
      <x:c r="K8732" s="4">
        <x:f>I8732*J8732</x:f>
      </x:c>
      <x:c r="L8732" s="4" t="n">
        <x:v>88.393</x:v>
      </x:c>
      <x:c r="M8732" s="5">
        <x:f>J8732/5.63*100</x:f>
      </x:c>
      <x:c r="N8732" s="6">
        <x:f>M8732*L8732/100</x:f>
      </x:c>
      <x:c r="O8732" s="6">
        <x:f>H8732-N8732</x:f>
      </x:c>
    </x:row>
    <x:row r="8733" spans="1:25">
      <x:c r="A8733" s="0" t="s">
        <x:v>161</x:v>
      </x:c>
      <x:c r="B8733" s="0" t="n">
        <x:v>4199</x:v>
      </x:c>
      <x:c r="C8733" s="0" t="s">
        <x:v>21</x:v>
      </x:c>
      <x:c r="D8733" s="0" t="s">
        <x:v>150</x:v>
      </x:c>
      <x:c r="E8733" s="0" t="s">
        <x:v>46</x:v>
      </x:c>
      <x:c r="F8733" s="0" t="s">
        <x:v>26</x:v>
      </x:c>
      <x:c r="G8733" s="0" t="n">
        <x:v>25</x:v>
      </x:c>
      <x:c r="H8733" s="4" t="n">
        <x:v>43.741</x:v>
      </x:c>
      <x:c r="I8733" s="4" t="n">
        <x:v>25</x:v>
      </x:c>
      <x:c r="J8733" s="4" t="n">
        <x:v>1.75</x:v>
      </x:c>
      <x:c r="K8733" s="4">
        <x:f>I8733*J8733</x:f>
      </x:c>
      <x:c r="L8733" s="4" t="n">
        <x:v>88.393</x:v>
      </x:c>
      <x:c r="M8733" s="5">
        <x:f>J8733/5.63*100</x:f>
      </x:c>
      <x:c r="N8733" s="6">
        <x:f>M8733*L8733/100</x:f>
      </x:c>
      <x:c r="O8733" s="6">
        <x:f>H8733-N8733</x:f>
      </x:c>
    </x:row>
    <x:row r="8734" spans="1:25">
      <x:c r="A8734" s="0" t="s">
        <x:v>115</x:v>
      </x:c>
      <x:c r="B8734" s="0" t="n">
        <x:v>4203</x:v>
      </x:c>
      <x:c r="C8734" s="0" t="s">
        <x:v>21</x:v>
      </x:c>
      <x:c r="D8734" s="0" t="s">
        <x:v>33</x:v>
      </x:c>
      <x:c r="E8734" s="0" t="s">
        <x:v>73</x:v>
      </x:c>
      <x:c r="F8734" s="0" t="s">
        <x:v>20</x:v>
      </x:c>
      <x:c r="G8734" s="0" t="n">
        <x:v>173</x:v>
      </x:c>
      <x:c r="H8734" s="4" t="n">
        <x:v>46.018</x:v>
      </x:c>
      <x:c r="I8734" s="4" t="n">
        <x:v>0</x:v>
      </x:c>
      <x:c r="J8734" s="4" t="n">
        <x:v>0.266</x:v>
      </x:c>
      <x:c r="K8734" s="4">
        <x:f>I8734*J8734</x:f>
      </x:c>
      <x:c r="L8734" s="4" t="n">
        <x:v>0</x:v>
      </x:c>
      <x:c r="M8734" s="5">
        <x:f>J8734/0.557*100</x:f>
      </x:c>
      <x:c r="N8734" s="6">
        <x:f>M8734*L8734/100</x:f>
      </x:c>
      <x:c r="O8734" s="6">
        <x:f>H8734-N8734</x:f>
      </x:c>
    </x:row>
    <x:row r="8735" spans="1:25">
      <x:c r="A8735" s="0" t="s">
        <x:v>115</x:v>
      </x:c>
      <x:c r="B8735" s="0" t="n">
        <x:v>4203</x:v>
      </x:c>
      <x:c r="C8735" s="0" t="s">
        <x:v>21</x:v>
      </x:c>
      <x:c r="D8735" s="0" t="s">
        <x:v>22</x:v>
      </x:c>
      <x:c r="E8735" s="0" t="s">
        <x:v>74</x:v>
      </x:c>
      <x:c r="F8735" s="0" t="s">
        <x:v>20</x:v>
      </x:c>
      <x:c r="G8735" s="0" t="n">
        <x:v>173</x:v>
      </x:c>
      <x:c r="H8735" s="4" t="n">
        <x:v>50.4</x:v>
      </x:c>
      <x:c r="I8735" s="4" t="n">
        <x:v>0</x:v>
      </x:c>
      <x:c r="J8735" s="4" t="n">
        <x:v>0.291</x:v>
      </x:c>
      <x:c r="K8735" s="4">
        <x:f>I8735*J8735</x:f>
      </x:c>
      <x:c r="L8735" s="4" t="n">
        <x:v>0</x:v>
      </x:c>
      <x:c r="M8735" s="5">
        <x:f>J8735/0.557*100</x:f>
      </x:c>
      <x:c r="N8735" s="6">
        <x:f>M8735*L8735/100</x:f>
      </x:c>
      <x:c r="O8735" s="6">
        <x:f>H8735-N8735</x:f>
      </x:c>
    </x:row>
    <x:row r="8736" spans="1:25">
      <x:c r="A8736" s="0" t="s">
        <x:v>89</x:v>
      </x:c>
      <x:c r="B8736" s="0" t="n">
        <x:v>4204</x:v>
      </x:c>
      <x:c r="C8736" s="0" t="s">
        <x:v>21</x:v>
      </x:c>
      <x:c r="D8736" s="0" t="s">
        <x:v>22</x:v>
      </x:c>
      <x:c r="E8736" s="0" t="s">
        <x:v>23</x:v>
      </x:c>
      <x:c r="F8736" s="0" t="s">
        <x:v>20</x:v>
      </x:c>
      <x:c r="G8736" s="0" t="n">
        <x:v>130</x:v>
      </x:c>
      <x:c r="H8736" s="4" t="n">
        <x:v>44.33</x:v>
      </x:c>
      <x:c r="I8736" s="4" t="n">
        <x:v>130</x:v>
      </x:c>
      <x:c r="J8736" s="4" t="n">
        <x:v>0.341</x:v>
      </x:c>
      <x:c r="K8736" s="4">
        <x:f>I8736*J8736</x:f>
      </x:c>
      <x:c r="L8736" s="4" t="n">
        <x:v>304.112</x:v>
      </x:c>
      <x:c r="M8736" s="5">
        <x:f>J8736/3.123*100</x:f>
      </x:c>
      <x:c r="N8736" s="6">
        <x:f>M8736*L8736/100</x:f>
      </x:c>
      <x:c r="O8736" s="6">
        <x:f>H8736-N8736</x:f>
      </x:c>
    </x:row>
    <x:row r="8737" spans="1:25">
      <x:c r="A8737" s="0" t="s">
        <x:v>89</x:v>
      </x:c>
      <x:c r="B8737" s="0" t="n">
        <x:v>4204</x:v>
      </x:c>
      <x:c r="C8737" s="0" t="s">
        <x:v>21</x:v>
      </x:c>
      <x:c r="D8737" s="0" t="s">
        <x:v>22</x:v>
      </x:c>
      <x:c r="E8737" s="0" t="s">
        <x:v>23</x:v>
      </x:c>
      <x:c r="F8737" s="0" t="s">
        <x:v>20</x:v>
      </x:c>
      <x:c r="G8737" s="0" t="n">
        <x:v>130</x:v>
      </x:c>
      <x:c r="H8737" s="4" t="n">
        <x:v>43.384</x:v>
      </x:c>
      <x:c r="I8737" s="4" t="n">
        <x:v>130</x:v>
      </x:c>
      <x:c r="J8737" s="4" t="n">
        <x:v>0.334</x:v>
      </x:c>
      <x:c r="K8737" s="4">
        <x:f>I8737*J8737</x:f>
      </x:c>
      <x:c r="L8737" s="4" t="n">
        <x:v>304.112</x:v>
      </x:c>
      <x:c r="M8737" s="5">
        <x:f>J8737/3.123*100</x:f>
      </x:c>
      <x:c r="N8737" s="6">
        <x:f>M8737*L8737/100</x:f>
      </x:c>
      <x:c r="O8737" s="6">
        <x:f>H8737-N8737</x:f>
      </x:c>
    </x:row>
    <x:row r="8738" spans="1:25">
      <x:c r="A8738" s="0" t="s">
        <x:v>89</x:v>
      </x:c>
      <x:c r="B8738" s="0" t="n">
        <x:v>4204</x:v>
      </x:c>
      <x:c r="C8738" s="0" t="s">
        <x:v>21</x:v>
      </x:c>
      <x:c r="D8738" s="0" t="s">
        <x:v>22</x:v>
      </x:c>
      <x:c r="E8738" s="0" t="s">
        <x:v>23</x:v>
      </x:c>
      <x:c r="F8738" s="0" t="s">
        <x:v>20</x:v>
      </x:c>
      <x:c r="G8738" s="0" t="n">
        <x:v>130</x:v>
      </x:c>
      <x:c r="H8738" s="4" t="n">
        <x:v>43.384</x:v>
      </x:c>
      <x:c r="I8738" s="4" t="n">
        <x:v>130</x:v>
      </x:c>
      <x:c r="J8738" s="4" t="n">
        <x:v>0.334</x:v>
      </x:c>
      <x:c r="K8738" s="4">
        <x:f>I8738*J8738</x:f>
      </x:c>
      <x:c r="L8738" s="4" t="n">
        <x:v>304.112</x:v>
      </x:c>
      <x:c r="M8738" s="5">
        <x:f>J8738/3.123*100</x:f>
      </x:c>
      <x:c r="N8738" s="6">
        <x:f>M8738*L8738/100</x:f>
      </x:c>
      <x:c r="O8738" s="6">
        <x:f>H8738-N8738</x:f>
      </x:c>
    </x:row>
    <x:row r="8739" spans="1:25">
      <x:c r="A8739" s="0" t="s">
        <x:v>89</x:v>
      </x:c>
      <x:c r="B8739" s="0" t="n">
        <x:v>4204</x:v>
      </x:c>
      <x:c r="C8739" s="0" t="s">
        <x:v>21</x:v>
      </x:c>
      <x:c r="D8739" s="0" t="s">
        <x:v>22</x:v>
      </x:c>
      <x:c r="E8739" s="0" t="s">
        <x:v>23</x:v>
      </x:c>
      <x:c r="F8739" s="0" t="s">
        <x:v>20</x:v>
      </x:c>
      <x:c r="G8739" s="0" t="n">
        <x:v>130</x:v>
      </x:c>
      <x:c r="H8739" s="4" t="n">
        <x:v>43.384</x:v>
      </x:c>
      <x:c r="I8739" s="4" t="n">
        <x:v>130</x:v>
      </x:c>
      <x:c r="J8739" s="4" t="n">
        <x:v>0.334</x:v>
      </x:c>
      <x:c r="K8739" s="4">
        <x:f>I8739*J8739</x:f>
      </x:c>
      <x:c r="L8739" s="4" t="n">
        <x:v>304.112</x:v>
      </x:c>
      <x:c r="M8739" s="5">
        <x:f>J8739/3.123*100</x:f>
      </x:c>
      <x:c r="N8739" s="6">
        <x:f>M8739*L8739/100</x:f>
      </x:c>
      <x:c r="O8739" s="6">
        <x:f>H8739-N8739</x:f>
      </x:c>
    </x:row>
    <x:row r="8740" spans="1:25">
      <x:c r="A8740" s="0" t="s">
        <x:v>89</x:v>
      </x:c>
      <x:c r="B8740" s="0" t="n">
        <x:v>4204</x:v>
      </x:c>
      <x:c r="C8740" s="0" t="s">
        <x:v>21</x:v>
      </x:c>
      <x:c r="D8740" s="0" t="s">
        <x:v>28</x:v>
      </x:c>
      <x:c r="E8740" s="0" t="s">
        <x:v>19</x:v>
      </x:c>
      <x:c r="F8740" s="0" t="s">
        <x:v>26</x:v>
      </x:c>
      <x:c r="G8740" s="0" t="n">
        <x:v>130</x:v>
      </x:c>
      <x:c r="H8740" s="4" t="n">
        <x:v>33.806</x:v>
      </x:c>
      <x:c r="I8740" s="4" t="n">
        <x:v>130</x:v>
      </x:c>
      <x:c r="J8740" s="4" t="n">
        <x:v>0.26</x:v>
      </x:c>
      <x:c r="K8740" s="4">
        <x:f>I8740*J8740</x:f>
      </x:c>
      <x:c r="L8740" s="4" t="n">
        <x:v>304.112</x:v>
      </x:c>
      <x:c r="M8740" s="5">
        <x:f>J8740/3.123*100</x:f>
      </x:c>
      <x:c r="N8740" s="6">
        <x:f>M8740*L8740/100</x:f>
      </x:c>
      <x:c r="O8740" s="6">
        <x:f>H8740-N8740</x:f>
      </x:c>
    </x:row>
    <x:row r="8741" spans="1:25">
      <x:c r="A8741" s="0" t="s">
        <x:v>89</x:v>
      </x:c>
      <x:c r="B8741" s="0" t="n">
        <x:v>4204</x:v>
      </x:c>
      <x:c r="C8741" s="0" t="s">
        <x:v>21</x:v>
      </x:c>
      <x:c r="D8741" s="0" t="s">
        <x:v>28</x:v>
      </x:c>
      <x:c r="E8741" s="0" t="s">
        <x:v>23</x:v>
      </x:c>
      <x:c r="F8741" s="0" t="s">
        <x:v>26</x:v>
      </x:c>
      <x:c r="G8741" s="0" t="n">
        <x:v>130</x:v>
      </x:c>
      <x:c r="H8741" s="4" t="n">
        <x:v>197.6</x:v>
      </x:c>
      <x:c r="I8741" s="4" t="n">
        <x:v>130</x:v>
      </x:c>
      <x:c r="J8741" s="4" t="n">
        <x:v>1.52</x:v>
      </x:c>
      <x:c r="K8741" s="4">
        <x:f>I8741*J8741</x:f>
      </x:c>
      <x:c r="L8741" s="4" t="n">
        <x:v>304.112</x:v>
      </x:c>
      <x:c r="M8741" s="5">
        <x:f>J8741/3.123*100</x:f>
      </x:c>
      <x:c r="N8741" s="6">
        <x:f>M8741*L8741/100</x:f>
      </x:c>
      <x:c r="O8741" s="6">
        <x:f>H8741-N8741</x:f>
      </x:c>
    </x:row>
    <x:row r="8742" spans="1:25">
      <x:c r="A8742" s="0" t="s">
        <x:v>125</x:v>
      </x:c>
      <x:c r="B8742" s="0" t="n">
        <x:v>4205</x:v>
      </x:c>
      <x:c r="C8742" s="0" t="s">
        <x:v>21</x:v>
      </x:c>
      <x:c r="D8742" s="0" t="s">
        <x:v>22</x:v>
      </x:c>
      <x:c r="E8742" s="0" t="s">
        <x:v>23</x:v>
      </x:c>
      <x:c r="F8742" s="0" t="s">
        <x:v>20</x:v>
      </x:c>
      <x:c r="G8742" s="0" t="n">
        <x:v>130</x:v>
      </x:c>
      <x:c r="H8742" s="4" t="n">
        <x:v>44.33</x:v>
      </x:c>
      <x:c r="I8742" s="4" t="n">
        <x:v>130</x:v>
      </x:c>
      <x:c r="J8742" s="4" t="n">
        <x:v>0.341</x:v>
      </x:c>
      <x:c r="K8742" s="4">
        <x:f>I8742*J8742</x:f>
      </x:c>
      <x:c r="L8742" s="4" t="n">
        <x:v>316.479</x:v>
      </x:c>
      <x:c r="M8742" s="5">
        <x:f>J8742/3.123*100</x:f>
      </x:c>
      <x:c r="N8742" s="6">
        <x:f>M8742*L8742/100</x:f>
      </x:c>
      <x:c r="O8742" s="6">
        <x:f>H8742-N8742</x:f>
      </x:c>
    </x:row>
    <x:row r="8743" spans="1:25">
      <x:c r="A8743" s="0" t="s">
        <x:v>125</x:v>
      </x:c>
      <x:c r="B8743" s="0" t="n">
        <x:v>4205</x:v>
      </x:c>
      <x:c r="C8743" s="0" t="s">
        <x:v>21</x:v>
      </x:c>
      <x:c r="D8743" s="0" t="s">
        <x:v>22</x:v>
      </x:c>
      <x:c r="E8743" s="0" t="s">
        <x:v>23</x:v>
      </x:c>
      <x:c r="F8743" s="0" t="s">
        <x:v>20</x:v>
      </x:c>
      <x:c r="G8743" s="0" t="n">
        <x:v>130</x:v>
      </x:c>
      <x:c r="H8743" s="4" t="n">
        <x:v>43.384</x:v>
      </x:c>
      <x:c r="I8743" s="4" t="n">
        <x:v>130</x:v>
      </x:c>
      <x:c r="J8743" s="4" t="n">
        <x:v>0.334</x:v>
      </x:c>
      <x:c r="K8743" s="4">
        <x:f>I8743*J8743</x:f>
      </x:c>
      <x:c r="L8743" s="4" t="n">
        <x:v>316.479</x:v>
      </x:c>
      <x:c r="M8743" s="5">
        <x:f>J8743/3.123*100</x:f>
      </x:c>
      <x:c r="N8743" s="6">
        <x:f>M8743*L8743/100</x:f>
      </x:c>
      <x:c r="O8743" s="6">
        <x:f>H8743-N8743</x:f>
      </x:c>
    </x:row>
    <x:row r="8744" spans="1:25">
      <x:c r="A8744" s="0" t="s">
        <x:v>125</x:v>
      </x:c>
      <x:c r="B8744" s="0" t="n">
        <x:v>4205</x:v>
      </x:c>
      <x:c r="C8744" s="0" t="s">
        <x:v>21</x:v>
      </x:c>
      <x:c r="D8744" s="0" t="s">
        <x:v>22</x:v>
      </x:c>
      <x:c r="E8744" s="0" t="s">
        <x:v>23</x:v>
      </x:c>
      <x:c r="F8744" s="0" t="s">
        <x:v>20</x:v>
      </x:c>
      <x:c r="G8744" s="0" t="n">
        <x:v>130</x:v>
      </x:c>
      <x:c r="H8744" s="4" t="n">
        <x:v>43.384</x:v>
      </x:c>
      <x:c r="I8744" s="4" t="n">
        <x:v>130</x:v>
      </x:c>
      <x:c r="J8744" s="4" t="n">
        <x:v>0.334</x:v>
      </x:c>
      <x:c r="K8744" s="4">
        <x:f>I8744*J8744</x:f>
      </x:c>
      <x:c r="L8744" s="4" t="n">
        <x:v>316.479</x:v>
      </x:c>
      <x:c r="M8744" s="5">
        <x:f>J8744/3.123*100</x:f>
      </x:c>
      <x:c r="N8744" s="6">
        <x:f>M8744*L8744/100</x:f>
      </x:c>
      <x:c r="O8744" s="6">
        <x:f>H8744-N8744</x:f>
      </x:c>
    </x:row>
    <x:row r="8745" spans="1:25">
      <x:c r="A8745" s="0" t="s">
        <x:v>125</x:v>
      </x:c>
      <x:c r="B8745" s="0" t="n">
        <x:v>4205</x:v>
      </x:c>
      <x:c r="C8745" s="0" t="s">
        <x:v>21</x:v>
      </x:c>
      <x:c r="D8745" s="0" t="s">
        <x:v>22</x:v>
      </x:c>
      <x:c r="E8745" s="0" t="s">
        <x:v>23</x:v>
      </x:c>
      <x:c r="F8745" s="0" t="s">
        <x:v>20</x:v>
      </x:c>
      <x:c r="G8745" s="0" t="n">
        <x:v>130</x:v>
      </x:c>
      <x:c r="H8745" s="4" t="n">
        <x:v>43.384</x:v>
      </x:c>
      <x:c r="I8745" s="4" t="n">
        <x:v>130</x:v>
      </x:c>
      <x:c r="J8745" s="4" t="n">
        <x:v>0.334</x:v>
      </x:c>
      <x:c r="K8745" s="4">
        <x:f>I8745*J8745</x:f>
      </x:c>
      <x:c r="L8745" s="4" t="n">
        <x:v>316.479</x:v>
      </x:c>
      <x:c r="M8745" s="5">
        <x:f>J8745/3.123*100</x:f>
      </x:c>
      <x:c r="N8745" s="6">
        <x:f>M8745*L8745/100</x:f>
      </x:c>
      <x:c r="O8745" s="6">
        <x:f>H8745-N8745</x:f>
      </x:c>
    </x:row>
    <x:row r="8746" spans="1:25">
      <x:c r="A8746" s="0" t="s">
        <x:v>125</x:v>
      </x:c>
      <x:c r="B8746" s="0" t="n">
        <x:v>4205</x:v>
      </x:c>
      <x:c r="C8746" s="0" t="s">
        <x:v>21</x:v>
      </x:c>
      <x:c r="D8746" s="0" t="s">
        <x:v>28</x:v>
      </x:c>
      <x:c r="E8746" s="0" t="s">
        <x:v>19</x:v>
      </x:c>
      <x:c r="F8746" s="0" t="s">
        <x:v>26</x:v>
      </x:c>
      <x:c r="G8746" s="0" t="n">
        <x:v>130</x:v>
      </x:c>
      <x:c r="H8746" s="4" t="n">
        <x:v>33.803</x:v>
      </x:c>
      <x:c r="I8746" s="4" t="n">
        <x:v>130</x:v>
      </x:c>
      <x:c r="J8746" s="4" t="n">
        <x:v>0.26</x:v>
      </x:c>
      <x:c r="K8746" s="4">
        <x:f>I8746*J8746</x:f>
      </x:c>
      <x:c r="L8746" s="4" t="n">
        <x:v>316.479</x:v>
      </x:c>
      <x:c r="M8746" s="5">
        <x:f>J8746/3.123*100</x:f>
      </x:c>
      <x:c r="N8746" s="6">
        <x:f>M8746*L8746/100</x:f>
      </x:c>
      <x:c r="O8746" s="6">
        <x:f>H8746-N8746</x:f>
      </x:c>
    </x:row>
    <x:row r="8747" spans="1:25">
      <x:c r="A8747" s="0" t="s">
        <x:v>125</x:v>
      </x:c>
      <x:c r="B8747" s="0" t="n">
        <x:v>4205</x:v>
      </x:c>
      <x:c r="C8747" s="0" t="s">
        <x:v>21</x:v>
      </x:c>
      <x:c r="D8747" s="0" t="s">
        <x:v>28</x:v>
      </x:c>
      <x:c r="E8747" s="0" t="s">
        <x:v>23</x:v>
      </x:c>
      <x:c r="F8747" s="0" t="s">
        <x:v>26</x:v>
      </x:c>
      <x:c r="G8747" s="0" t="n">
        <x:v>130</x:v>
      </x:c>
      <x:c r="H8747" s="4" t="n">
        <x:v>197.6</x:v>
      </x:c>
      <x:c r="I8747" s="4" t="n">
        <x:v>130</x:v>
      </x:c>
      <x:c r="J8747" s="4" t="n">
        <x:v>1.52</x:v>
      </x:c>
      <x:c r="K8747" s="4">
        <x:f>I8747*J8747</x:f>
      </x:c>
      <x:c r="L8747" s="4" t="n">
        <x:v>316.479</x:v>
      </x:c>
      <x:c r="M8747" s="5">
        <x:f>J8747/3.123*100</x:f>
      </x:c>
      <x:c r="N8747" s="6">
        <x:f>M8747*L8747/100</x:f>
      </x:c>
      <x:c r="O8747" s="6">
        <x:f>H8747-N8747</x:f>
      </x:c>
    </x:row>
    <x:row r="8748" spans="1:25">
      <x:c r="A8748" s="0" t="s">
        <x:v>66</x:v>
      </x:c>
      <x:c r="B8748" s="0" t="n">
        <x:v>4206</x:v>
      </x:c>
      <x:c r="C8748" s="0" t="s">
        <x:v>21</x:v>
      </x:c>
      <x:c r="D8748" s="0" t="s">
        <x:v>22</x:v>
      </x:c>
      <x:c r="E8748" s="0" t="s">
        <x:v>23</x:v>
      </x:c>
      <x:c r="F8748" s="0" t="s">
        <x:v>20</x:v>
      </x:c>
      <x:c r="G8748" s="0" t="n">
        <x:v>40</x:v>
      </x:c>
      <x:c r="H8748" s="4" t="n">
        <x:v>43.384</x:v>
      </x:c>
      <x:c r="I8748" s="4" t="n">
        <x:v>40</x:v>
      </x:c>
      <x:c r="J8748" s="4" t="n">
        <x:v>1.085</x:v>
      </x:c>
      <x:c r="K8748" s="4">
        <x:f>I8748*J8748</x:f>
      </x:c>
      <x:c r="L8748" s="4" t="n">
        <x:v>98.205</x:v>
      </x:c>
      <x:c r="M8748" s="5">
        <x:f>J8748/5.399*100</x:f>
      </x:c>
      <x:c r="N8748" s="6">
        <x:f>M8748*L8748/100</x:f>
      </x:c>
      <x:c r="O8748" s="6">
        <x:f>H8748-N8748</x:f>
      </x:c>
    </x:row>
    <x:row r="8749" spans="1:25">
      <x:c r="A8749" s="0" t="s">
        <x:v>66</x:v>
      </x:c>
      <x:c r="B8749" s="0" t="n">
        <x:v>4206</x:v>
      </x:c>
      <x:c r="C8749" s="0" t="s">
        <x:v>21</x:v>
      </x:c>
      <x:c r="D8749" s="0" t="s">
        <x:v>22</x:v>
      </x:c>
      <x:c r="E8749" s="0" t="s">
        <x:v>23</x:v>
      </x:c>
      <x:c r="F8749" s="0" t="s">
        <x:v>20</x:v>
      </x:c>
      <x:c r="G8749" s="0" t="n">
        <x:v>40</x:v>
      </x:c>
      <x:c r="H8749" s="4" t="n">
        <x:v>43.384</x:v>
      </x:c>
      <x:c r="I8749" s="4" t="n">
        <x:v>40</x:v>
      </x:c>
      <x:c r="J8749" s="4" t="n">
        <x:v>1.085</x:v>
      </x:c>
      <x:c r="K8749" s="4">
        <x:f>I8749*J8749</x:f>
      </x:c>
      <x:c r="L8749" s="4" t="n">
        <x:v>98.205</x:v>
      </x:c>
      <x:c r="M8749" s="5">
        <x:f>J8749/5.399*100</x:f>
      </x:c>
      <x:c r="N8749" s="6">
        <x:f>M8749*L8749/100</x:f>
      </x:c>
      <x:c r="O8749" s="6">
        <x:f>H8749-N8749</x:f>
      </x:c>
    </x:row>
    <x:row r="8750" spans="1:25">
      <x:c r="A8750" s="0" t="s">
        <x:v>66</x:v>
      </x:c>
      <x:c r="B8750" s="0" t="n">
        <x:v>4206</x:v>
      </x:c>
      <x:c r="C8750" s="0" t="s">
        <x:v>21</x:v>
      </x:c>
      <x:c r="D8750" s="0" t="s">
        <x:v>22</x:v>
      </x:c>
      <x:c r="E8750" s="0" t="s">
        <x:v>23</x:v>
      </x:c>
      <x:c r="F8750" s="0" t="s">
        <x:v>20</x:v>
      </x:c>
      <x:c r="G8750" s="0" t="n">
        <x:v>40</x:v>
      </x:c>
      <x:c r="H8750" s="4" t="n">
        <x:v>13.64</x:v>
      </x:c>
      <x:c r="I8750" s="4" t="n">
        <x:v>40</x:v>
      </x:c>
      <x:c r="J8750" s="4" t="n">
        <x:v>0.341</x:v>
      </x:c>
      <x:c r="K8750" s="4">
        <x:f>I8750*J8750</x:f>
      </x:c>
      <x:c r="L8750" s="4" t="n">
        <x:v>98.205</x:v>
      </x:c>
      <x:c r="M8750" s="5">
        <x:f>J8750/5.399*100</x:f>
      </x:c>
      <x:c r="N8750" s="6">
        <x:f>M8750*L8750/100</x:f>
      </x:c>
      <x:c r="O8750" s="6">
        <x:f>H8750-N8750</x:f>
      </x:c>
    </x:row>
    <x:row r="8751" spans="1:25">
      <x:c r="A8751" s="0" t="s">
        <x:v>66</x:v>
      </x:c>
      <x:c r="B8751" s="0" t="n">
        <x:v>4206</x:v>
      </x:c>
      <x:c r="C8751" s="0" t="s">
        <x:v>21</x:v>
      </x:c>
      <x:c r="D8751" s="0" t="s">
        <x:v>22</x:v>
      </x:c>
      <x:c r="E8751" s="0" t="s">
        <x:v>23</x:v>
      </x:c>
      <x:c r="F8751" s="0" t="s">
        <x:v>20</x:v>
      </x:c>
      <x:c r="G8751" s="0" t="n">
        <x:v>40</x:v>
      </x:c>
      <x:c r="H8751" s="4" t="n">
        <x:v>44.33</x:v>
      </x:c>
      <x:c r="I8751" s="4" t="n">
        <x:v>40</x:v>
      </x:c>
      <x:c r="J8751" s="4" t="n">
        <x:v>1.108</x:v>
      </x:c>
      <x:c r="K8751" s="4">
        <x:f>I8751*J8751</x:f>
      </x:c>
      <x:c r="L8751" s="4" t="n">
        <x:v>98.205</x:v>
      </x:c>
      <x:c r="M8751" s="5">
        <x:f>J8751/5.399*100</x:f>
      </x:c>
      <x:c r="N8751" s="6">
        <x:f>M8751*L8751/100</x:f>
      </x:c>
      <x:c r="O8751" s="6">
        <x:f>H8751-N8751</x:f>
      </x:c>
    </x:row>
    <x:row r="8752" spans="1:25">
      <x:c r="A8752" s="0" t="s">
        <x:v>66</x:v>
      </x:c>
      <x:c r="B8752" s="0" t="n">
        <x:v>4206</x:v>
      </x:c>
      <x:c r="C8752" s="0" t="s">
        <x:v>21</x:v>
      </x:c>
      <x:c r="D8752" s="0" t="s">
        <x:v>28</x:v>
      </x:c>
      <x:c r="E8752" s="0" t="s">
        <x:v>19</x:v>
      </x:c>
      <x:c r="F8752" s="0" t="s">
        <x:v>26</x:v>
      </x:c>
      <x:c r="G8752" s="0" t="n">
        <x:v>40</x:v>
      </x:c>
      <x:c r="H8752" s="4" t="n">
        <x:v>10.404</x:v>
      </x:c>
      <x:c r="I8752" s="4" t="n">
        <x:v>40</x:v>
      </x:c>
      <x:c r="J8752" s="4" t="n">
        <x:v>0.26</x:v>
      </x:c>
      <x:c r="K8752" s="4">
        <x:f>I8752*J8752</x:f>
      </x:c>
      <x:c r="L8752" s="4" t="n">
        <x:v>98.205</x:v>
      </x:c>
      <x:c r="M8752" s="5">
        <x:f>J8752/5.399*100</x:f>
      </x:c>
      <x:c r="N8752" s="6">
        <x:f>M8752*L8752/100</x:f>
      </x:c>
      <x:c r="O8752" s="6">
        <x:f>H8752-N8752</x:f>
      </x:c>
    </x:row>
    <x:row r="8753" spans="1:25">
      <x:c r="A8753" s="0" t="s">
        <x:v>66</x:v>
      </x:c>
      <x:c r="B8753" s="0" t="n">
        <x:v>4206</x:v>
      </x:c>
      <x:c r="C8753" s="0" t="s">
        <x:v>21</x:v>
      </x:c>
      <x:c r="D8753" s="0" t="s">
        <x:v>28</x:v>
      </x:c>
      <x:c r="E8753" s="0" t="s">
        <x:v>23</x:v>
      </x:c>
      <x:c r="F8753" s="0" t="s">
        <x:v>26</x:v>
      </x:c>
      <x:c r="G8753" s="0" t="n">
        <x:v>40</x:v>
      </x:c>
      <x:c r="H8753" s="4" t="n">
        <x:v>60.701</x:v>
      </x:c>
      <x:c r="I8753" s="4" t="n">
        <x:v>40</x:v>
      </x:c>
      <x:c r="J8753" s="4" t="n">
        <x:v>1.52</x:v>
      </x:c>
      <x:c r="K8753" s="4">
        <x:f>I8753*J8753</x:f>
      </x:c>
      <x:c r="L8753" s="4" t="n">
        <x:v>98.205</x:v>
      </x:c>
      <x:c r="M8753" s="5">
        <x:f>J8753/5.399*100</x:f>
      </x:c>
      <x:c r="N8753" s="6">
        <x:f>M8753*L8753/100</x:f>
      </x:c>
      <x:c r="O8753" s="6">
        <x:f>H8753-N8753</x:f>
      </x:c>
    </x:row>
    <x:row r="8754" spans="1:25">
      <x:c r="A8754" s="0" t="s">
        <x:v>173</x:v>
      </x:c>
      <x:c r="B8754" s="0" t="n">
        <x:v>4215</x:v>
      </x:c>
      <x:c r="C8754" s="0" t="s">
        <x:v>21</x:v>
      </x:c>
      <x:c r="D8754" s="0" t="s">
        <x:v>169</x:v>
      </x:c>
      <x:c r="E8754" s="0" t="s">
        <x:v>23</x:v>
      </x:c>
      <x:c r="F8754" s="0" t="s">
        <x:v>20</x:v>
      </x:c>
      <x:c r="G8754" s="0" t="n">
        <x:v>5000</x:v>
      </x:c>
      <x:c r="H8754" s="4" t="n">
        <x:v>235</x:v>
      </x:c>
      <x:c r="I8754" s="4" t="n">
        <x:v>5000</x:v>
      </x:c>
      <x:c r="J8754" s="4" t="n">
        <x:v>0.047</x:v>
      </x:c>
      <x:c r="K8754" s="4">
        <x:f>I8754*J8754</x:f>
      </x:c>
      <x:c r="L8754" s="4" t="n">
        <x:v>0</x:v>
      </x:c>
      <x:c r="M8754" s="5">
        <x:f>J8754/0.048*100</x:f>
      </x:c>
      <x:c r="N8754" s="6">
        <x:f>M8754*L8754/100</x:f>
      </x:c>
      <x:c r="O8754" s="6">
        <x:f>H8754-N8754</x:f>
      </x:c>
    </x:row>
    <x:row r="8755" spans="1:25">
      <x:c r="A8755" s="0" t="s">
        <x:v>173</x:v>
      </x:c>
      <x:c r="B8755" s="0" t="n">
        <x:v>4215</x:v>
      </x:c>
      <x:c r="C8755" s="0" t="s">
        <x:v>21</x:v>
      </x:c>
      <x:c r="D8755" s="0" t="s">
        <x:v>169</x:v>
      </x:c>
      <x:c r="E8755" s="0" t="s">
        <x:v>23</x:v>
      </x:c>
      <x:c r="F8755" s="0" t="s">
        <x:v>26</x:v>
      </x:c>
      <x:c r="G8755" s="0" t="n">
        <x:v>5000</x:v>
      </x:c>
      <x:c r="H8755" s="4" t="n">
        <x:v>235</x:v>
      </x:c>
      <x:c r="I8755" s="4" t="n">
        <x:v>5000</x:v>
      </x:c>
      <x:c r="J8755" s="4" t="n">
        <x:v>0.001</x:v>
      </x:c>
      <x:c r="K8755" s="4">
        <x:f>I8755*J8755</x:f>
      </x:c>
      <x:c r="L8755" s="4" t="n">
        <x:v>0</x:v>
      </x:c>
      <x:c r="M8755" s="5">
        <x:f>J8755/0.048*100</x:f>
      </x:c>
      <x:c r="N8755" s="6">
        <x:f>M8755*L8755/100</x:f>
      </x:c>
      <x:c r="O8755" s="6">
        <x:f>H8755-N8755</x:f>
      </x:c>
    </x:row>
    <x:row r="8756" spans="1:25">
      <x:c r="A8756" s="0" t="s">
        <x:v>174</x:v>
      </x:c>
      <x:c r="B8756" s="0" t="n">
        <x:v>4216</x:v>
      </x:c>
      <x:c r="C8756" s="0" t="s">
        <x:v>21</x:v>
      </x:c>
      <x:c r="D8756" s="0" t="s">
        <x:v>169</x:v>
      </x:c>
      <x:c r="E8756" s="0" t="s">
        <x:v>23</x:v>
      </x:c>
      <x:c r="F8756" s="0" t="s">
        <x:v>20</x:v>
      </x:c>
      <x:c r="G8756" s="0" t="n">
        <x:v>5000</x:v>
      </x:c>
      <x:c r="H8756" s="4" t="n">
        <x:v>235</x:v>
      </x:c>
      <x:c r="I8756" s="4" t="n">
        <x:v>5000</x:v>
      </x:c>
      <x:c r="J8756" s="4" t="n">
        <x:v>0.047</x:v>
      </x:c>
      <x:c r="K8756" s="4">
        <x:f>I8756*J8756</x:f>
      </x:c>
      <x:c r="L8756" s="4" t="n">
        <x:v>0</x:v>
      </x:c>
      <x:c r="M8756" s="5">
        <x:f>J8756/0.094*100</x:f>
      </x:c>
      <x:c r="N8756" s="6">
        <x:f>M8756*L8756/100</x:f>
      </x:c>
      <x:c r="O8756" s="6">
        <x:f>H8756-N8756</x:f>
      </x:c>
    </x:row>
    <x:row r="8757" spans="1:25">
      <x:c r="A8757" s="0" t="s">
        <x:v>174</x:v>
      </x:c>
      <x:c r="B8757" s="0" t="n">
        <x:v>4216</x:v>
      </x:c>
      <x:c r="C8757" s="0" t="s">
        <x:v>21</x:v>
      </x:c>
      <x:c r="D8757" s="0" t="s">
        <x:v>169</x:v>
      </x:c>
      <x:c r="E8757" s="0" t="s">
        <x:v>23</x:v>
      </x:c>
      <x:c r="F8757" s="0" t="s">
        <x:v>26</x:v>
      </x:c>
      <x:c r="G8757" s="0" t="n">
        <x:v>5000</x:v>
      </x:c>
      <x:c r="H8757" s="4" t="n">
        <x:v>235</x:v>
      </x:c>
      <x:c r="I8757" s="4" t="n">
        <x:v>5000</x:v>
      </x:c>
      <x:c r="J8757" s="4" t="n">
        <x:v>0.047</x:v>
      </x:c>
      <x:c r="K8757" s="4">
        <x:f>I8757*J8757</x:f>
      </x:c>
      <x:c r="L8757" s="4" t="n">
        <x:v>0</x:v>
      </x:c>
      <x:c r="M8757" s="5">
        <x:f>J8757/0.094*100</x:f>
      </x:c>
      <x:c r="N8757" s="6">
        <x:f>M8757*L8757/100</x:f>
      </x:c>
      <x:c r="O8757" s="6">
        <x:f>H8757-N8757</x:f>
      </x:c>
    </x:row>
    <x:row r="8758" spans="1:25">
      <x:c r="A8758" s="0" t="s">
        <x:v>153</x:v>
      </x:c>
      <x:c r="B8758" s="0" t="n">
        <x:v>4219</x:v>
      </x:c>
      <x:c r="C8758" s="0" t="s">
        <x:v>21</x:v>
      </x:c>
      <x:c r="D8758" s="0" t="s">
        <x:v>169</x:v>
      </x:c>
      <x:c r="E8758" s="0" t="s">
        <x:v>23</x:v>
      </x:c>
      <x:c r="F8758" s="0" t="s">
        <x:v>20</x:v>
      </x:c>
      <x:c r="G8758" s="0" t="n">
        <x:v>5000</x:v>
      </x:c>
      <x:c r="H8758" s="4" t="n">
        <x:v>235</x:v>
      </x:c>
      <x:c r="I8758" s="4" t="n">
        <x:v>5000</x:v>
      </x:c>
      <x:c r="J8758" s="4" t="n">
        <x:v>0.047</x:v>
      </x:c>
      <x:c r="K8758" s="4">
        <x:f>I8758*J8758</x:f>
      </x:c>
      <x:c r="L8758" s="4" t="n">
        <x:v>0</x:v>
      </x:c>
      <x:c r="M8758" s="5">
        <x:f>J8758/0.094*100</x:f>
      </x:c>
      <x:c r="N8758" s="6">
        <x:f>M8758*L8758/100</x:f>
      </x:c>
      <x:c r="O8758" s="6">
        <x:f>H8758-N8758</x:f>
      </x:c>
    </x:row>
    <x:row r="8759" spans="1:25">
      <x:c r="A8759" s="0" t="s">
        <x:v>153</x:v>
      </x:c>
      <x:c r="B8759" s="0" t="n">
        <x:v>4219</x:v>
      </x:c>
      <x:c r="C8759" s="0" t="s">
        <x:v>21</x:v>
      </x:c>
      <x:c r="D8759" s="0" t="s">
        <x:v>169</x:v>
      </x:c>
      <x:c r="E8759" s="0" t="s">
        <x:v>23</x:v>
      </x:c>
      <x:c r="F8759" s="0" t="s">
        <x:v>26</x:v>
      </x:c>
      <x:c r="G8759" s="0" t="n">
        <x:v>5000</x:v>
      </x:c>
      <x:c r="H8759" s="4" t="n">
        <x:v>235</x:v>
      </x:c>
      <x:c r="I8759" s="4" t="n">
        <x:v>5000</x:v>
      </x:c>
      <x:c r="J8759" s="4" t="n">
        <x:v>0.047</x:v>
      </x:c>
      <x:c r="K8759" s="4">
        <x:f>I8759*J8759</x:f>
      </x:c>
      <x:c r="L8759" s="4" t="n">
        <x:v>0</x:v>
      </x:c>
      <x:c r="M8759" s="5">
        <x:f>J8759/0.094*100</x:f>
      </x:c>
      <x:c r="N8759" s="6">
        <x:f>M8759*L8759/100</x:f>
      </x:c>
      <x:c r="O8759" s="6">
        <x:f>H8759-N8759</x:f>
      </x:c>
    </x:row>
    <x:row r="8760" spans="1:25">
      <x:c r="A8760" s="0" t="s">
        <x:v>65</x:v>
      </x:c>
      <x:c r="B8760" s="0" t="n">
        <x:v>4220</x:v>
      </x:c>
      <x:c r="C8760" s="0" t="s">
        <x:v>21</x:v>
      </x:c>
      <x:c r="D8760" s="0" t="s">
        <x:v>22</x:v>
      </x:c>
      <x:c r="E8760" s="0" t="s">
        <x:v>23</x:v>
      </x:c>
      <x:c r="F8760" s="0" t="s">
        <x:v>20</x:v>
      </x:c>
      <x:c r="G8760" s="0" t="n">
        <x:v>130</x:v>
      </x:c>
      <x:c r="H8760" s="4" t="n">
        <x:v>44.33</x:v>
      </x:c>
      <x:c r="I8760" s="4" t="n">
        <x:v>130</x:v>
      </x:c>
      <x:c r="J8760" s="4" t="n">
        <x:v>0.341</x:v>
      </x:c>
      <x:c r="K8760" s="4">
        <x:f>I8760*J8760</x:f>
      </x:c>
      <x:c r="L8760" s="4" t="n">
        <x:v>288.008</x:v>
      </x:c>
      <x:c r="M8760" s="5">
        <x:f>J8760/2.789*100</x:f>
      </x:c>
      <x:c r="N8760" s="6">
        <x:f>M8760*L8760/100</x:f>
      </x:c>
      <x:c r="O8760" s="6">
        <x:f>H8760-N8760</x:f>
      </x:c>
    </x:row>
    <x:row r="8761" spans="1:25">
      <x:c r="A8761" s="0" t="s">
        <x:v>65</x:v>
      </x:c>
      <x:c r="B8761" s="0" t="n">
        <x:v>4220</x:v>
      </x:c>
      <x:c r="C8761" s="0" t="s">
        <x:v>21</x:v>
      </x:c>
      <x:c r="D8761" s="0" t="s">
        <x:v>22</x:v>
      </x:c>
      <x:c r="E8761" s="0" t="s">
        <x:v>23</x:v>
      </x:c>
      <x:c r="F8761" s="0" t="s">
        <x:v>20</x:v>
      </x:c>
      <x:c r="G8761" s="0" t="n">
        <x:v>130</x:v>
      </x:c>
      <x:c r="H8761" s="4" t="n">
        <x:v>43.384</x:v>
      </x:c>
      <x:c r="I8761" s="4" t="n">
        <x:v>130</x:v>
      </x:c>
      <x:c r="J8761" s="4" t="n">
        <x:v>0.334</x:v>
      </x:c>
      <x:c r="K8761" s="4">
        <x:f>I8761*J8761</x:f>
      </x:c>
      <x:c r="L8761" s="4" t="n">
        <x:v>288.008</x:v>
      </x:c>
      <x:c r="M8761" s="5">
        <x:f>J8761/2.789*100</x:f>
      </x:c>
      <x:c r="N8761" s="6">
        <x:f>M8761*L8761/100</x:f>
      </x:c>
      <x:c r="O8761" s="6">
        <x:f>H8761-N8761</x:f>
      </x:c>
    </x:row>
    <x:row r="8762" spans="1:25">
      <x:c r="A8762" s="0" t="s">
        <x:v>65</x:v>
      </x:c>
      <x:c r="B8762" s="0" t="n">
        <x:v>4220</x:v>
      </x:c>
      <x:c r="C8762" s="0" t="s">
        <x:v>21</x:v>
      </x:c>
      <x:c r="D8762" s="0" t="s">
        <x:v>22</x:v>
      </x:c>
      <x:c r="E8762" s="0" t="s">
        <x:v>23</x:v>
      </x:c>
      <x:c r="F8762" s="0" t="s">
        <x:v>20</x:v>
      </x:c>
      <x:c r="G8762" s="0" t="n">
        <x:v>130</x:v>
      </x:c>
      <x:c r="H8762" s="4" t="n">
        <x:v>43.384</x:v>
      </x:c>
      <x:c r="I8762" s="4" t="n">
        <x:v>130</x:v>
      </x:c>
      <x:c r="J8762" s="4" t="n">
        <x:v>0.334</x:v>
      </x:c>
      <x:c r="K8762" s="4">
        <x:f>I8762*J8762</x:f>
      </x:c>
      <x:c r="L8762" s="4" t="n">
        <x:v>288.008</x:v>
      </x:c>
      <x:c r="M8762" s="5">
        <x:f>J8762/2.789*100</x:f>
      </x:c>
      <x:c r="N8762" s="6">
        <x:f>M8762*L8762/100</x:f>
      </x:c>
      <x:c r="O8762" s="6">
        <x:f>H8762-N8762</x:f>
      </x:c>
    </x:row>
    <x:row r="8763" spans="1:25">
      <x:c r="A8763" s="0" t="s">
        <x:v>65</x:v>
      </x:c>
      <x:c r="B8763" s="0" t="n">
        <x:v>4220</x:v>
      </x:c>
      <x:c r="C8763" s="0" t="s">
        <x:v>21</x:v>
      </x:c>
      <x:c r="D8763" s="0" t="s">
        <x:v>28</x:v>
      </x:c>
      <x:c r="E8763" s="0" t="s">
        <x:v>19</x:v>
      </x:c>
      <x:c r="F8763" s="0" t="s">
        <x:v>26</x:v>
      </x:c>
      <x:c r="G8763" s="0" t="n">
        <x:v>130</x:v>
      </x:c>
      <x:c r="H8763" s="4" t="n">
        <x:v>33.806</x:v>
      </x:c>
      <x:c r="I8763" s="4" t="n">
        <x:v>130</x:v>
      </x:c>
      <x:c r="J8763" s="4" t="n">
        <x:v>0.26</x:v>
      </x:c>
      <x:c r="K8763" s="4">
        <x:f>I8763*J8763</x:f>
      </x:c>
      <x:c r="L8763" s="4" t="n">
        <x:v>288.008</x:v>
      </x:c>
      <x:c r="M8763" s="5">
        <x:f>J8763/2.789*100</x:f>
      </x:c>
      <x:c r="N8763" s="6">
        <x:f>M8763*L8763/100</x:f>
      </x:c>
      <x:c r="O8763" s="6">
        <x:f>H8763-N8763</x:f>
      </x:c>
    </x:row>
    <x:row r="8764" spans="1:25">
      <x:c r="A8764" s="0" t="s">
        <x:v>65</x:v>
      </x:c>
      <x:c r="B8764" s="0" t="n">
        <x:v>4220</x:v>
      </x:c>
      <x:c r="C8764" s="0" t="s">
        <x:v>21</x:v>
      </x:c>
      <x:c r="D8764" s="0" t="s">
        <x:v>28</x:v>
      </x:c>
      <x:c r="E8764" s="0" t="s">
        <x:v>23</x:v>
      </x:c>
      <x:c r="F8764" s="0" t="s">
        <x:v>26</x:v>
      </x:c>
      <x:c r="G8764" s="0" t="n">
        <x:v>130</x:v>
      </x:c>
      <x:c r="H8764" s="4" t="n">
        <x:v>188.004</x:v>
      </x:c>
      <x:c r="I8764" s="4" t="n">
        <x:v>130</x:v>
      </x:c>
      <x:c r="J8764" s="4" t="n">
        <x:v>1.52</x:v>
      </x:c>
      <x:c r="K8764" s="4">
        <x:f>I8764*J8764</x:f>
      </x:c>
      <x:c r="L8764" s="4" t="n">
        <x:v>288.008</x:v>
      </x:c>
      <x:c r="M8764" s="5">
        <x:f>J8764/2.789*100</x:f>
      </x:c>
      <x:c r="N8764" s="6">
        <x:f>M8764*L8764/100</x:f>
      </x:c>
      <x:c r="O8764" s="6">
        <x:f>H8764-N8764</x:f>
      </x:c>
    </x:row>
    <x:row r="8765" spans="1:25">
      <x:c r="A8765" s="0" t="s">
        <x:v>106</x:v>
      </x:c>
      <x:c r="B8765" s="0" t="n">
        <x:v>4221</x:v>
      </x:c>
      <x:c r="C8765" s="0" t="s">
        <x:v>21</x:v>
      </x:c>
      <x:c r="D8765" s="0" t="s">
        <x:v>22</x:v>
      </x:c>
      <x:c r="E8765" s="0" t="s">
        <x:v>74</x:v>
      </x:c>
      <x:c r="F8765" s="0" t="s">
        <x:v>20</x:v>
      </x:c>
      <x:c r="G8765" s="0" t="n">
        <x:v>90</x:v>
      </x:c>
      <x:c r="H8765" s="4" t="n">
        <x:v>50.4</x:v>
      </x:c>
      <x:c r="I8765" s="4" t="n">
        <x:v>90</x:v>
      </x:c>
      <x:c r="J8765" s="4" t="n">
        <x:v>0.56</x:v>
      </x:c>
      <x:c r="K8765" s="4">
        <x:f>I8765*J8765</x:f>
      </x:c>
      <x:c r="L8765" s="4" t="n">
        <x:v>133.406</x:v>
      </x:c>
      <x:c r="M8765" s="5">
        <x:f>J8765/3.06*100</x:f>
      </x:c>
      <x:c r="N8765" s="6">
        <x:f>M8765*L8765/100</x:f>
      </x:c>
      <x:c r="O8765" s="6">
        <x:f>H8765-N8765</x:f>
      </x:c>
    </x:row>
    <x:row r="8766" spans="1:25">
      <x:c r="A8766" s="0" t="s">
        <x:v>106</x:v>
      </x:c>
      <x:c r="B8766" s="0" t="n">
        <x:v>4221</x:v>
      </x:c>
      <x:c r="C8766" s="0" t="s">
        <x:v>21</x:v>
      </x:c>
      <x:c r="D8766" s="0" t="s">
        <x:v>22</x:v>
      </x:c>
      <x:c r="E8766" s="0" t="s">
        <x:v>74</x:v>
      </x:c>
      <x:c r="F8766" s="0" t="s">
        <x:v>20</x:v>
      </x:c>
      <x:c r="G8766" s="0" t="n">
        <x:v>90</x:v>
      </x:c>
      <x:c r="H8766" s="4" t="n">
        <x:v>50.4</x:v>
      </x:c>
      <x:c r="I8766" s="4" t="n">
        <x:v>90</x:v>
      </x:c>
      <x:c r="J8766" s="4" t="n">
        <x:v>0.56</x:v>
      </x:c>
      <x:c r="K8766" s="4">
        <x:f>I8766*J8766</x:f>
      </x:c>
      <x:c r="L8766" s="4" t="n">
        <x:v>133.406</x:v>
      </x:c>
      <x:c r="M8766" s="5">
        <x:f>J8766/3.06*100</x:f>
      </x:c>
      <x:c r="N8766" s="6">
        <x:f>M8766*L8766/100</x:f>
      </x:c>
      <x:c r="O8766" s="6">
        <x:f>H8766-N8766</x:f>
      </x:c>
    </x:row>
    <x:row r="8767" spans="1:25">
      <x:c r="A8767" s="0" t="s">
        <x:v>106</x:v>
      </x:c>
      <x:c r="B8767" s="0" t="n">
        <x:v>4221</x:v>
      </x:c>
      <x:c r="C8767" s="0" t="s">
        <x:v>21</x:v>
      </x:c>
      <x:c r="D8767" s="0" t="s">
        <x:v>33</x:v>
      </x:c>
      <x:c r="E8767" s="0" t="s">
        <x:v>73</x:v>
      </x:c>
      <x:c r="F8767" s="0" t="s">
        <x:v>20</x:v>
      </x:c>
      <x:c r="G8767" s="0" t="n">
        <x:v>90</x:v>
      </x:c>
      <x:c r="H8767" s="4" t="n">
        <x:v>46.018</x:v>
      </x:c>
      <x:c r="I8767" s="4" t="n">
        <x:v>90</x:v>
      </x:c>
      <x:c r="J8767" s="4" t="n">
        <x:v>0.511</x:v>
      </x:c>
      <x:c r="K8767" s="4">
        <x:f>I8767*J8767</x:f>
      </x:c>
      <x:c r="L8767" s="4" t="n">
        <x:v>133.406</x:v>
      </x:c>
      <x:c r="M8767" s="5">
        <x:f>J8767/3.06*100</x:f>
      </x:c>
      <x:c r="N8767" s="6">
        <x:f>M8767*L8767/100</x:f>
      </x:c>
      <x:c r="O8767" s="6">
        <x:f>H8767-N8767</x:f>
      </x:c>
    </x:row>
    <x:row r="8768" spans="1:25">
      <x:c r="A8768" s="0" t="s">
        <x:v>106</x:v>
      </x:c>
      <x:c r="B8768" s="0" t="n">
        <x:v>4221</x:v>
      </x:c>
      <x:c r="C8768" s="0" t="s">
        <x:v>21</x:v>
      </x:c>
      <x:c r="D8768" s="0" t="s">
        <x:v>33</x:v>
      </x:c>
      <x:c r="E8768" s="0" t="s">
        <x:v>73</x:v>
      </x:c>
      <x:c r="F8768" s="0" t="s">
        <x:v>20</x:v>
      </x:c>
      <x:c r="G8768" s="0" t="n">
        <x:v>90</x:v>
      </x:c>
      <x:c r="H8768" s="4" t="n">
        <x:v>46.018</x:v>
      </x:c>
      <x:c r="I8768" s="4" t="n">
        <x:v>90</x:v>
      </x:c>
      <x:c r="J8768" s="4" t="n">
        <x:v>0.511</x:v>
      </x:c>
      <x:c r="K8768" s="4">
        <x:f>I8768*J8768</x:f>
      </x:c>
      <x:c r="L8768" s="4" t="n">
        <x:v>133.406</x:v>
      </x:c>
      <x:c r="M8768" s="5">
        <x:f>J8768/3.06*100</x:f>
      </x:c>
      <x:c r="N8768" s="6">
        <x:f>M8768*L8768/100</x:f>
      </x:c>
      <x:c r="O8768" s="6">
        <x:f>H8768-N8768</x:f>
      </x:c>
    </x:row>
    <x:row r="8769" spans="1:25">
      <x:c r="A8769" s="0" t="s">
        <x:v>106</x:v>
      </x:c>
      <x:c r="B8769" s="0" t="n">
        <x:v>4221</x:v>
      </x:c>
      <x:c r="C8769" s="0" t="s">
        <x:v>21</x:v>
      </x:c>
      <x:c r="D8769" s="0" t="s">
        <x:v>33</x:v>
      </x:c>
      <x:c r="E8769" s="0" t="s">
        <x:v>73</x:v>
      </x:c>
      <x:c r="F8769" s="0" t="s">
        <x:v>26</x:v>
      </x:c>
      <x:c r="G8769" s="0" t="n">
        <x:v>90</x:v>
      </x:c>
      <x:c r="H8769" s="4" t="n">
        <x:v>6.742</x:v>
      </x:c>
      <x:c r="I8769" s="4" t="n">
        <x:v>90</x:v>
      </x:c>
      <x:c r="J8769" s="4" t="n">
        <x:v>0.078</x:v>
      </x:c>
      <x:c r="K8769" s="4">
        <x:f>I8769*J8769</x:f>
      </x:c>
      <x:c r="L8769" s="4" t="n">
        <x:v>133.406</x:v>
      </x:c>
      <x:c r="M8769" s="5">
        <x:f>J8769/3.06*100</x:f>
      </x:c>
      <x:c r="N8769" s="6">
        <x:f>M8769*L8769/100</x:f>
      </x:c>
      <x:c r="O8769" s="6">
        <x:f>H8769-N8769</x:f>
      </x:c>
    </x:row>
    <x:row r="8770" spans="1:25">
      <x:c r="A8770" s="0" t="s">
        <x:v>106</x:v>
      </x:c>
      <x:c r="B8770" s="0" t="n">
        <x:v>4221</x:v>
      </x:c>
      <x:c r="C8770" s="0" t="s">
        <x:v>21</x:v>
      </x:c>
      <x:c r="D8770" s="0" t="s">
        <x:v>36</x:v>
      </x:c>
      <x:c r="E8770" s="0" t="s">
        <x:v>75</x:v>
      </x:c>
      <x:c r="F8770" s="0" t="s">
        <x:v>26</x:v>
      </x:c>
      <x:c r="G8770" s="0" t="n">
        <x:v>90</x:v>
      </x:c>
      <x:c r="H8770" s="4" t="n">
        <x:v>38.923</x:v>
      </x:c>
      <x:c r="I8770" s="4" t="n">
        <x:v>90</x:v>
      </x:c>
      <x:c r="J8770" s="4" t="n">
        <x:v>0.42</x:v>
      </x:c>
      <x:c r="K8770" s="4">
        <x:f>I8770*J8770</x:f>
      </x:c>
      <x:c r="L8770" s="4" t="n">
        <x:v>133.406</x:v>
      </x:c>
      <x:c r="M8770" s="5">
        <x:f>J8770/3.06*100</x:f>
      </x:c>
      <x:c r="N8770" s="6">
        <x:f>M8770*L8770/100</x:f>
      </x:c>
      <x:c r="O8770" s="6">
        <x:f>H8770-N8770</x:f>
      </x:c>
    </x:row>
    <x:row r="8771" spans="1:25">
      <x:c r="A8771" s="0" t="s">
        <x:v>106</x:v>
      </x:c>
      <x:c r="B8771" s="0" t="n">
        <x:v>4221</x:v>
      </x:c>
      <x:c r="C8771" s="0" t="s">
        <x:v>21</x:v>
      </x:c>
      <x:c r="D8771" s="0" t="s">
        <x:v>36</x:v>
      </x:c>
      <x:c r="E8771" s="0" t="s">
        <x:v>76</x:v>
      </x:c>
      <x:c r="F8771" s="0" t="s">
        <x:v>26</x:v>
      </x:c>
      <x:c r="G8771" s="0" t="n">
        <x:v>90</x:v>
      </x:c>
      <x:c r="H8771" s="4" t="n">
        <x:v>50.247</x:v>
      </x:c>
      <x:c r="I8771" s="4" t="n">
        <x:v>90</x:v>
      </x:c>
      <x:c r="J8771" s="4" t="n">
        <x:v>0.42</x:v>
      </x:c>
      <x:c r="K8771" s="4">
        <x:f>I8771*J8771</x:f>
      </x:c>
      <x:c r="L8771" s="4" t="n">
        <x:v>133.406</x:v>
      </x:c>
      <x:c r="M8771" s="5">
        <x:f>J8771/3.06*100</x:f>
      </x:c>
      <x:c r="N8771" s="6">
        <x:f>M8771*L8771/100</x:f>
      </x:c>
      <x:c r="O8771" s="6">
        <x:f>H8771-N8771</x:f>
      </x:c>
    </x:row>
    <x:row r="8772" spans="1:25">
      <x:c r="A8772" s="0" t="s">
        <x:v>69</x:v>
      </x:c>
      <x:c r="B8772" s="0" t="n">
        <x:v>4222</x:v>
      </x:c>
      <x:c r="C8772" s="0" t="s">
        <x:v>21</x:v>
      </x:c>
      <x:c r="D8772" s="0" t="s">
        <x:v>22</x:v>
      </x:c>
      <x:c r="E8772" s="0" t="s">
        <x:v>23</x:v>
      </x:c>
      <x:c r="F8772" s="0" t="s">
        <x:v>20</x:v>
      </x:c>
      <x:c r="G8772" s="0" t="n">
        <x:v>130</x:v>
      </x:c>
      <x:c r="H8772" s="4" t="n">
        <x:v>43.384</x:v>
      </x:c>
      <x:c r="I8772" s="4" t="n">
        <x:v>130</x:v>
      </x:c>
      <x:c r="J8772" s="4" t="n">
        <x:v>0.334</x:v>
      </x:c>
      <x:c r="K8772" s="4">
        <x:f>I8772*J8772</x:f>
      </x:c>
      <x:c r="L8772" s="4" t="n">
        <x:v>276.364</x:v>
      </x:c>
      <x:c r="M8772" s="5">
        <x:f>J8772/3.457*100</x:f>
      </x:c>
      <x:c r="N8772" s="6">
        <x:f>M8772*L8772/100</x:f>
      </x:c>
      <x:c r="O8772" s="6">
        <x:f>H8772-N8772</x:f>
      </x:c>
    </x:row>
    <x:row r="8773" spans="1:25">
      <x:c r="A8773" s="0" t="s">
        <x:v>69</x:v>
      </x:c>
      <x:c r="B8773" s="0" t="n">
        <x:v>4222</x:v>
      </x:c>
      <x:c r="C8773" s="0" t="s">
        <x:v>21</x:v>
      </x:c>
      <x:c r="D8773" s="0" t="s">
        <x:v>22</x:v>
      </x:c>
      <x:c r="E8773" s="0" t="s">
        <x:v>23</x:v>
      </x:c>
      <x:c r="F8773" s="0" t="s">
        <x:v>20</x:v>
      </x:c>
      <x:c r="G8773" s="0" t="n">
        <x:v>130</x:v>
      </x:c>
      <x:c r="H8773" s="4" t="n">
        <x:v>44.33</x:v>
      </x:c>
      <x:c r="I8773" s="4" t="n">
        <x:v>130</x:v>
      </x:c>
      <x:c r="J8773" s="4" t="n">
        <x:v>0.341</x:v>
      </x:c>
      <x:c r="K8773" s="4">
        <x:f>I8773*J8773</x:f>
      </x:c>
      <x:c r="L8773" s="4" t="n">
        <x:v>276.364</x:v>
      </x:c>
      <x:c r="M8773" s="5">
        <x:f>J8773/3.457*100</x:f>
      </x:c>
      <x:c r="N8773" s="6">
        <x:f>M8773*L8773/100</x:f>
      </x:c>
      <x:c r="O8773" s="6">
        <x:f>H8773-N8773</x:f>
      </x:c>
    </x:row>
    <x:row r="8774" spans="1:25">
      <x:c r="A8774" s="0" t="s">
        <x:v>69</x:v>
      </x:c>
      <x:c r="B8774" s="0" t="n">
        <x:v>4222</x:v>
      </x:c>
      <x:c r="C8774" s="0" t="s">
        <x:v>21</x:v>
      </x:c>
      <x:c r="D8774" s="0" t="s">
        <x:v>22</x:v>
      </x:c>
      <x:c r="E8774" s="0" t="s">
        <x:v>23</x:v>
      </x:c>
      <x:c r="F8774" s="0" t="s">
        <x:v>20</x:v>
      </x:c>
      <x:c r="G8774" s="0" t="n">
        <x:v>130</x:v>
      </x:c>
      <x:c r="H8774" s="4" t="n">
        <x:v>43.384</x:v>
      </x:c>
      <x:c r="I8774" s="4" t="n">
        <x:v>130</x:v>
      </x:c>
      <x:c r="J8774" s="4" t="n">
        <x:v>0.334</x:v>
      </x:c>
      <x:c r="K8774" s="4">
        <x:f>I8774*J8774</x:f>
      </x:c>
      <x:c r="L8774" s="4" t="n">
        <x:v>276.364</x:v>
      </x:c>
      <x:c r="M8774" s="5">
        <x:f>J8774/3.457*100</x:f>
      </x:c>
      <x:c r="N8774" s="6">
        <x:f>M8774*L8774/100</x:f>
      </x:c>
      <x:c r="O8774" s="6">
        <x:f>H8774-N8774</x:f>
      </x:c>
    </x:row>
    <x:row r="8775" spans="1:25">
      <x:c r="A8775" s="0" t="s">
        <x:v>69</x:v>
      </x:c>
      <x:c r="B8775" s="0" t="n">
        <x:v>4222</x:v>
      </x:c>
      <x:c r="C8775" s="0" t="s">
        <x:v>21</x:v>
      </x:c>
      <x:c r="D8775" s="0" t="s">
        <x:v>22</x:v>
      </x:c>
      <x:c r="E8775" s="0" t="s">
        <x:v>23</x:v>
      </x:c>
      <x:c r="F8775" s="0" t="s">
        <x:v>20</x:v>
      </x:c>
      <x:c r="G8775" s="0" t="n">
        <x:v>130</x:v>
      </x:c>
      <x:c r="H8775" s="4" t="n">
        <x:v>43.384</x:v>
      </x:c>
      <x:c r="I8775" s="4" t="n">
        <x:v>130</x:v>
      </x:c>
      <x:c r="J8775" s="4" t="n">
        <x:v>0.334</x:v>
      </x:c>
      <x:c r="K8775" s="4">
        <x:f>I8775*J8775</x:f>
      </x:c>
      <x:c r="L8775" s="4" t="n">
        <x:v>276.364</x:v>
      </x:c>
      <x:c r="M8775" s="5">
        <x:f>J8775/3.457*100</x:f>
      </x:c>
      <x:c r="N8775" s="6">
        <x:f>M8775*L8775/100</x:f>
      </x:c>
      <x:c r="O8775" s="6">
        <x:f>H8775-N8775</x:f>
      </x:c>
    </x:row>
    <x:row r="8776" spans="1:25">
      <x:c r="A8776" s="0" t="s">
        <x:v>69</x:v>
      </x:c>
      <x:c r="B8776" s="0" t="n">
        <x:v>4222</x:v>
      </x:c>
      <x:c r="C8776" s="0" t="s">
        <x:v>21</x:v>
      </x:c>
      <x:c r="D8776" s="0" t="s">
        <x:v>22</x:v>
      </x:c>
      <x:c r="E8776" s="0" t="s">
        <x:v>23</x:v>
      </x:c>
      <x:c r="F8776" s="0" t="s">
        <x:v>20</x:v>
      </x:c>
      <x:c r="G8776" s="0" t="n">
        <x:v>130</x:v>
      </x:c>
      <x:c r="H8776" s="4" t="n">
        <x:v>43.384</x:v>
      </x:c>
      <x:c r="I8776" s="4" t="n">
        <x:v>130</x:v>
      </x:c>
      <x:c r="J8776" s="4" t="n">
        <x:v>0.334</x:v>
      </x:c>
      <x:c r="K8776" s="4">
        <x:f>I8776*J8776</x:f>
      </x:c>
      <x:c r="L8776" s="4" t="n">
        <x:v>276.364</x:v>
      </x:c>
      <x:c r="M8776" s="5">
        <x:f>J8776/3.457*100</x:f>
      </x:c>
      <x:c r="N8776" s="6">
        <x:f>M8776*L8776/100</x:f>
      </x:c>
      <x:c r="O8776" s="6">
        <x:f>H8776-N8776</x:f>
      </x:c>
    </x:row>
    <x:row r="8777" spans="1:25">
      <x:c r="A8777" s="0" t="s">
        <x:v>69</x:v>
      </x:c>
      <x:c r="B8777" s="0" t="n">
        <x:v>4222</x:v>
      </x:c>
      <x:c r="C8777" s="0" t="s">
        <x:v>21</x:v>
      </x:c>
      <x:c r="D8777" s="0" t="s">
        <x:v>28</x:v>
      </x:c>
      <x:c r="E8777" s="0" t="s">
        <x:v>19</x:v>
      </x:c>
      <x:c r="F8777" s="0" t="s">
        <x:v>26</x:v>
      </x:c>
      <x:c r="G8777" s="0" t="n">
        <x:v>130</x:v>
      </x:c>
      <x:c r="H8777" s="4" t="n">
        <x:v>33.803</x:v>
      </x:c>
      <x:c r="I8777" s="4" t="n">
        <x:v>130</x:v>
      </x:c>
      <x:c r="J8777" s="4" t="n">
        <x:v>0.26</x:v>
      </x:c>
      <x:c r="K8777" s="4">
        <x:f>I8777*J8777</x:f>
      </x:c>
      <x:c r="L8777" s="4" t="n">
        <x:v>276.364</x:v>
      </x:c>
      <x:c r="M8777" s="5">
        <x:f>J8777/3.457*100</x:f>
      </x:c>
      <x:c r="N8777" s="6">
        <x:f>M8777*L8777/100</x:f>
      </x:c>
      <x:c r="O8777" s="6">
        <x:f>H8777-N8777</x:f>
      </x:c>
    </x:row>
    <x:row r="8778" spans="1:25">
      <x:c r="A8778" s="0" t="s">
        <x:v>69</x:v>
      </x:c>
      <x:c r="B8778" s="0" t="n">
        <x:v>4222</x:v>
      </x:c>
      <x:c r="C8778" s="0" t="s">
        <x:v>21</x:v>
      </x:c>
      <x:c r="D8778" s="0" t="s">
        <x:v>28</x:v>
      </x:c>
      <x:c r="E8778" s="0" t="s">
        <x:v>23</x:v>
      </x:c>
      <x:c r="F8778" s="0" t="s">
        <x:v>26</x:v>
      </x:c>
      <x:c r="G8778" s="0" t="n">
        <x:v>130</x:v>
      </x:c>
      <x:c r="H8778" s="4" t="n">
        <x:v>197.6</x:v>
      </x:c>
      <x:c r="I8778" s="4" t="n">
        <x:v>130</x:v>
      </x:c>
      <x:c r="J8778" s="4" t="n">
        <x:v>1.52</x:v>
      </x:c>
      <x:c r="K8778" s="4">
        <x:f>I8778*J8778</x:f>
      </x:c>
      <x:c r="L8778" s="4" t="n">
        <x:v>276.364</x:v>
      </x:c>
      <x:c r="M8778" s="5">
        <x:f>J8778/3.457*100</x:f>
      </x:c>
      <x:c r="N8778" s="6">
        <x:f>M8778*L8778/100</x:f>
      </x:c>
      <x:c r="O8778" s="6">
        <x:f>H8778-N8778</x:f>
      </x:c>
    </x:row>
    <x:row r="8779" spans="1:25">
      <x:c r="A8779" s="0" t="s">
        <x:v>93</x:v>
      </x:c>
      <x:c r="B8779" s="0" t="n">
        <x:v>4227</x:v>
      </x:c>
      <x:c r="C8779" s="0" t="s">
        <x:v>21</x:v>
      </x:c>
      <x:c r="D8779" s="0" t="s">
        <x:v>22</x:v>
      </x:c>
      <x:c r="E8779" s="0" t="s">
        <x:v>23</x:v>
      </x:c>
      <x:c r="F8779" s="0" t="s">
        <x:v>20</x:v>
      </x:c>
      <x:c r="G8779" s="0" t="n">
        <x:v>130</x:v>
      </x:c>
      <x:c r="H8779" s="4" t="n">
        <x:v>44.33</x:v>
      </x:c>
      <x:c r="I8779" s="4" t="n">
        <x:v>130</x:v>
      </x:c>
      <x:c r="J8779" s="4" t="n">
        <x:v>0.341</x:v>
      </x:c>
      <x:c r="K8779" s="4">
        <x:f>I8779*J8779</x:f>
      </x:c>
      <x:c r="L8779" s="4" t="n">
        <x:v>293.005</x:v>
      </x:c>
      <x:c r="M8779" s="5">
        <x:f>J8779/2.789*100</x:f>
      </x:c>
      <x:c r="N8779" s="6">
        <x:f>M8779*L8779/100</x:f>
      </x:c>
      <x:c r="O8779" s="6">
        <x:f>H8779-N8779</x:f>
      </x:c>
    </x:row>
    <x:row r="8780" spans="1:25">
      <x:c r="A8780" s="0" t="s">
        <x:v>93</x:v>
      </x:c>
      <x:c r="B8780" s="0" t="n">
        <x:v>4227</x:v>
      </x:c>
      <x:c r="C8780" s="0" t="s">
        <x:v>21</x:v>
      </x:c>
      <x:c r="D8780" s="0" t="s">
        <x:v>22</x:v>
      </x:c>
      <x:c r="E8780" s="0" t="s">
        <x:v>23</x:v>
      </x:c>
      <x:c r="F8780" s="0" t="s">
        <x:v>20</x:v>
      </x:c>
      <x:c r="G8780" s="0" t="n">
        <x:v>130</x:v>
      </x:c>
      <x:c r="H8780" s="4" t="n">
        <x:v>43.384</x:v>
      </x:c>
      <x:c r="I8780" s="4" t="n">
        <x:v>130</x:v>
      </x:c>
      <x:c r="J8780" s="4" t="n">
        <x:v>0.334</x:v>
      </x:c>
      <x:c r="K8780" s="4">
        <x:f>I8780*J8780</x:f>
      </x:c>
      <x:c r="L8780" s="4" t="n">
        <x:v>293.005</x:v>
      </x:c>
      <x:c r="M8780" s="5">
        <x:f>J8780/2.789*100</x:f>
      </x:c>
      <x:c r="N8780" s="6">
        <x:f>M8780*L8780/100</x:f>
      </x:c>
      <x:c r="O8780" s="6">
        <x:f>H8780-N8780</x:f>
      </x:c>
    </x:row>
    <x:row r="8781" spans="1:25">
      <x:c r="A8781" s="0" t="s">
        <x:v>93</x:v>
      </x:c>
      <x:c r="B8781" s="0" t="n">
        <x:v>4227</x:v>
      </x:c>
      <x:c r="C8781" s="0" t="s">
        <x:v>21</x:v>
      </x:c>
      <x:c r="D8781" s="0" t="s">
        <x:v>22</x:v>
      </x:c>
      <x:c r="E8781" s="0" t="s">
        <x:v>23</x:v>
      </x:c>
      <x:c r="F8781" s="0" t="s">
        <x:v>20</x:v>
      </x:c>
      <x:c r="G8781" s="0" t="n">
        <x:v>130</x:v>
      </x:c>
      <x:c r="H8781" s="4" t="n">
        <x:v>43.384</x:v>
      </x:c>
      <x:c r="I8781" s="4" t="n">
        <x:v>130</x:v>
      </x:c>
      <x:c r="J8781" s="4" t="n">
        <x:v>0.334</x:v>
      </x:c>
      <x:c r="K8781" s="4">
        <x:f>I8781*J8781</x:f>
      </x:c>
      <x:c r="L8781" s="4" t="n">
        <x:v>293.005</x:v>
      </x:c>
      <x:c r="M8781" s="5">
        <x:f>J8781/2.789*100</x:f>
      </x:c>
      <x:c r="N8781" s="6">
        <x:f>M8781*L8781/100</x:f>
      </x:c>
      <x:c r="O8781" s="6">
        <x:f>H8781-N8781</x:f>
      </x:c>
    </x:row>
    <x:row r="8782" spans="1:25">
      <x:c r="A8782" s="0" t="s">
        <x:v>93</x:v>
      </x:c>
      <x:c r="B8782" s="0" t="n">
        <x:v>4227</x:v>
      </x:c>
      <x:c r="C8782" s="0" t="s">
        <x:v>21</x:v>
      </x:c>
      <x:c r="D8782" s="0" t="s">
        <x:v>28</x:v>
      </x:c>
      <x:c r="E8782" s="0" t="s">
        <x:v>19</x:v>
      </x:c>
      <x:c r="F8782" s="0" t="s">
        <x:v>26</x:v>
      </x:c>
      <x:c r="G8782" s="0" t="n">
        <x:v>130</x:v>
      </x:c>
      <x:c r="H8782" s="4" t="n">
        <x:v>33.806</x:v>
      </x:c>
      <x:c r="I8782" s="4" t="n">
        <x:v>130</x:v>
      </x:c>
      <x:c r="J8782" s="4" t="n">
        <x:v>0.26</x:v>
      </x:c>
      <x:c r="K8782" s="4">
        <x:f>I8782*J8782</x:f>
      </x:c>
      <x:c r="L8782" s="4" t="n">
        <x:v>293.005</x:v>
      </x:c>
      <x:c r="M8782" s="5">
        <x:f>J8782/2.789*100</x:f>
      </x:c>
      <x:c r="N8782" s="6">
        <x:f>M8782*L8782/100</x:f>
      </x:c>
      <x:c r="O8782" s="6">
        <x:f>H8782-N8782</x:f>
      </x:c>
    </x:row>
    <x:row r="8783" spans="1:25">
      <x:c r="A8783" s="0" t="s">
        <x:v>93</x:v>
      </x:c>
      <x:c r="B8783" s="0" t="n">
        <x:v>4227</x:v>
      </x:c>
      <x:c r="C8783" s="0" t="s">
        <x:v>21</x:v>
      </x:c>
      <x:c r="D8783" s="0" t="s">
        <x:v>28</x:v>
      </x:c>
      <x:c r="E8783" s="0" t="s">
        <x:v>23</x:v>
      </x:c>
      <x:c r="F8783" s="0" t="s">
        <x:v>26</x:v>
      </x:c>
      <x:c r="G8783" s="0" t="n">
        <x:v>130</x:v>
      </x:c>
      <x:c r="H8783" s="4" t="n">
        <x:v>197.6</x:v>
      </x:c>
      <x:c r="I8783" s="4" t="n">
        <x:v>130</x:v>
      </x:c>
      <x:c r="J8783" s="4" t="n">
        <x:v>1.52</x:v>
      </x:c>
      <x:c r="K8783" s="4">
        <x:f>I8783*J8783</x:f>
      </x:c>
      <x:c r="L8783" s="4" t="n">
        <x:v>293.005</x:v>
      </x:c>
      <x:c r="M8783" s="5">
        <x:f>J8783/2.789*100</x:f>
      </x:c>
      <x:c r="N8783" s="6">
        <x:f>M8783*L8783/100</x:f>
      </x:c>
      <x:c r="O8783" s="6">
        <x:f>H8783-N8783</x:f>
      </x:c>
    </x:row>
    <x:row r="8784" spans="1:25">
      <x:c r="A8784" s="0" t="s">
        <x:v>104</x:v>
      </x:c>
      <x:c r="B8784" s="0" t="n">
        <x:v>4228</x:v>
      </x:c>
      <x:c r="C8784" s="0" t="s">
        <x:v>21</x:v>
      </x:c>
      <x:c r="D8784" s="0" t="s">
        <x:v>22</x:v>
      </x:c>
      <x:c r="E8784" s="0" t="s">
        <x:v>23</x:v>
      </x:c>
      <x:c r="F8784" s="0" t="s">
        <x:v>20</x:v>
      </x:c>
      <x:c r="G8784" s="0" t="n">
        <x:v>130</x:v>
      </x:c>
      <x:c r="H8784" s="4" t="n">
        <x:v>43.384</x:v>
      </x:c>
      <x:c r="I8784" s="4" t="n">
        <x:v>130</x:v>
      </x:c>
      <x:c r="J8784" s="4" t="n">
        <x:v>0.334</x:v>
      </x:c>
      <x:c r="K8784" s="4">
        <x:f>I8784*J8784</x:f>
      </x:c>
      <x:c r="L8784" s="4" t="n">
        <x:v>299.905</x:v>
      </x:c>
      <x:c r="M8784" s="5">
        <x:f>J8784/3.737*100</x:f>
      </x:c>
      <x:c r="N8784" s="6">
        <x:f>M8784*L8784/100</x:f>
      </x:c>
      <x:c r="O8784" s="6">
        <x:f>H8784-N8784</x:f>
      </x:c>
    </x:row>
    <x:row r="8785" spans="1:25">
      <x:c r="A8785" s="0" t="s">
        <x:v>104</x:v>
      </x:c>
      <x:c r="B8785" s="0" t="n">
        <x:v>4228</x:v>
      </x:c>
      <x:c r="C8785" s="0" t="s">
        <x:v>21</x:v>
      </x:c>
      <x:c r="D8785" s="0" t="s">
        <x:v>22</x:v>
      </x:c>
      <x:c r="E8785" s="0" t="s">
        <x:v>23</x:v>
      </x:c>
      <x:c r="F8785" s="0" t="s">
        <x:v>20</x:v>
      </x:c>
      <x:c r="G8785" s="0" t="n">
        <x:v>130</x:v>
      </x:c>
      <x:c r="H8785" s="4" t="n">
        <x:v>43.384</x:v>
      </x:c>
      <x:c r="I8785" s="4" t="n">
        <x:v>130</x:v>
      </x:c>
      <x:c r="J8785" s="4" t="n">
        <x:v>0.334</x:v>
      </x:c>
      <x:c r="K8785" s="4">
        <x:f>I8785*J8785</x:f>
      </x:c>
      <x:c r="L8785" s="4" t="n">
        <x:v>299.905</x:v>
      </x:c>
      <x:c r="M8785" s="5">
        <x:f>J8785/3.737*100</x:f>
      </x:c>
      <x:c r="N8785" s="6">
        <x:f>M8785*L8785/100</x:f>
      </x:c>
      <x:c r="O8785" s="6">
        <x:f>H8785-N8785</x:f>
      </x:c>
    </x:row>
    <x:row r="8786" spans="1:25">
      <x:c r="A8786" s="0" t="s">
        <x:v>104</x:v>
      </x:c>
      <x:c r="B8786" s="0" t="n">
        <x:v>4228</x:v>
      </x:c>
      <x:c r="C8786" s="0" t="s">
        <x:v>21</x:v>
      </x:c>
      <x:c r="D8786" s="0" t="s">
        <x:v>22</x:v>
      </x:c>
      <x:c r="E8786" s="0" t="s">
        <x:v>23</x:v>
      </x:c>
      <x:c r="F8786" s="0" t="s">
        <x:v>20</x:v>
      </x:c>
      <x:c r="G8786" s="0" t="n">
        <x:v>130</x:v>
      </x:c>
      <x:c r="H8786" s="4" t="n">
        <x:v>43.384</x:v>
      </x:c>
      <x:c r="I8786" s="4" t="n">
        <x:v>130</x:v>
      </x:c>
      <x:c r="J8786" s="4" t="n">
        <x:v>0.334</x:v>
      </x:c>
      <x:c r="K8786" s="4">
        <x:f>I8786*J8786</x:f>
      </x:c>
      <x:c r="L8786" s="4" t="n">
        <x:v>299.905</x:v>
      </x:c>
      <x:c r="M8786" s="5">
        <x:f>J8786/3.737*100</x:f>
      </x:c>
      <x:c r="N8786" s="6">
        <x:f>M8786*L8786/100</x:f>
      </x:c>
      <x:c r="O8786" s="6">
        <x:f>H8786-N8786</x:f>
      </x:c>
    </x:row>
    <x:row r="8787" spans="1:25">
      <x:c r="A8787" s="0" t="s">
        <x:v>104</x:v>
      </x:c>
      <x:c r="B8787" s="0" t="n">
        <x:v>4228</x:v>
      </x:c>
      <x:c r="C8787" s="0" t="s">
        <x:v>21</x:v>
      </x:c>
      <x:c r="D8787" s="0" t="s">
        <x:v>22</x:v>
      </x:c>
      <x:c r="E8787" s="0" t="s">
        <x:v>23</x:v>
      </x:c>
      <x:c r="F8787" s="0" t="s">
        <x:v>20</x:v>
      </x:c>
      <x:c r="G8787" s="0" t="n">
        <x:v>130</x:v>
      </x:c>
      <x:c r="H8787" s="4" t="n">
        <x:v>44.33</x:v>
      </x:c>
      <x:c r="I8787" s="4" t="n">
        <x:v>130</x:v>
      </x:c>
      <x:c r="J8787" s="4" t="n">
        <x:v>0.341</x:v>
      </x:c>
      <x:c r="K8787" s="4">
        <x:f>I8787*J8787</x:f>
      </x:c>
      <x:c r="L8787" s="4" t="n">
        <x:v>299.905</x:v>
      </x:c>
      <x:c r="M8787" s="5">
        <x:f>J8787/3.737*100</x:f>
      </x:c>
      <x:c r="N8787" s="6">
        <x:f>M8787*L8787/100</x:f>
      </x:c>
      <x:c r="O8787" s="6">
        <x:f>H8787-N8787</x:f>
      </x:c>
    </x:row>
    <x:row r="8788" spans="1:25">
      <x:c r="A8788" s="0" t="s">
        <x:v>104</x:v>
      </x:c>
      <x:c r="B8788" s="0" t="n">
        <x:v>4228</x:v>
      </x:c>
      <x:c r="C8788" s="0" t="s">
        <x:v>21</x:v>
      </x:c>
      <x:c r="D8788" s="0" t="s">
        <x:v>22</x:v>
      </x:c>
      <x:c r="E8788" s="0" t="s">
        <x:v>23</x:v>
      </x:c>
      <x:c r="F8788" s="0" t="s">
        <x:v>20</x:v>
      </x:c>
      <x:c r="G8788" s="0" t="n">
        <x:v>130</x:v>
      </x:c>
      <x:c r="H8788" s="4" t="n">
        <x:v>39.897</x:v>
      </x:c>
      <x:c r="I8788" s="4" t="n">
        <x:v>130</x:v>
      </x:c>
      <x:c r="J8788" s="4" t="n">
        <x:v>0.307</x:v>
      </x:c>
      <x:c r="K8788" s="4">
        <x:f>I8788*J8788</x:f>
      </x:c>
      <x:c r="L8788" s="4" t="n">
        <x:v>299.905</x:v>
      </x:c>
      <x:c r="M8788" s="5">
        <x:f>J8788/3.737*100</x:f>
      </x:c>
      <x:c r="N8788" s="6">
        <x:f>M8788*L8788/100</x:f>
      </x:c>
      <x:c r="O8788" s="6">
        <x:f>H8788-N8788</x:f>
      </x:c>
    </x:row>
    <x:row r="8789" spans="1:25">
      <x:c r="A8789" s="0" t="s">
        <x:v>104</x:v>
      </x:c>
      <x:c r="B8789" s="0" t="n">
        <x:v>4228</x:v>
      </x:c>
      <x:c r="C8789" s="0" t="s">
        <x:v>21</x:v>
      </x:c>
      <x:c r="D8789" s="0" t="s">
        <x:v>22</x:v>
      </x:c>
      <x:c r="E8789" s="0" t="s">
        <x:v>23</x:v>
      </x:c>
      <x:c r="F8789" s="0" t="s">
        <x:v>20</x:v>
      </x:c>
      <x:c r="G8789" s="0" t="n">
        <x:v>130</x:v>
      </x:c>
      <x:c r="H8789" s="4" t="n">
        <x:v>39.897</x:v>
      </x:c>
      <x:c r="I8789" s="4" t="n">
        <x:v>130</x:v>
      </x:c>
      <x:c r="J8789" s="4" t="n">
        <x:v>0.307</x:v>
      </x:c>
      <x:c r="K8789" s="4">
        <x:f>I8789*J8789</x:f>
      </x:c>
      <x:c r="L8789" s="4" t="n">
        <x:v>299.905</x:v>
      </x:c>
      <x:c r="M8789" s="5">
        <x:f>J8789/3.737*100</x:f>
      </x:c>
      <x:c r="N8789" s="6">
        <x:f>M8789*L8789/100</x:f>
      </x:c>
      <x:c r="O8789" s="6">
        <x:f>H8789-N8789</x:f>
      </x:c>
    </x:row>
    <x:row r="8790" spans="1:25">
      <x:c r="A8790" s="0" t="s">
        <x:v>104</x:v>
      </x:c>
      <x:c r="B8790" s="0" t="n">
        <x:v>4228</x:v>
      </x:c>
      <x:c r="C8790" s="0" t="s">
        <x:v>21</x:v>
      </x:c>
      <x:c r="D8790" s="0" t="s">
        <x:v>28</x:v>
      </x:c>
      <x:c r="E8790" s="0" t="s">
        <x:v>19</x:v>
      </x:c>
      <x:c r="F8790" s="0" t="s">
        <x:v>26</x:v>
      </x:c>
      <x:c r="G8790" s="0" t="n">
        <x:v>130</x:v>
      </x:c>
      <x:c r="H8790" s="4" t="n">
        <x:v>33.803</x:v>
      </x:c>
      <x:c r="I8790" s="4" t="n">
        <x:v>130</x:v>
      </x:c>
      <x:c r="J8790" s="4" t="n">
        <x:v>0.26</x:v>
      </x:c>
      <x:c r="K8790" s="4">
        <x:f>I8790*J8790</x:f>
      </x:c>
      <x:c r="L8790" s="4" t="n">
        <x:v>299.905</x:v>
      </x:c>
      <x:c r="M8790" s="5">
        <x:f>J8790/3.737*100</x:f>
      </x:c>
      <x:c r="N8790" s="6">
        <x:f>M8790*L8790/100</x:f>
      </x:c>
      <x:c r="O8790" s="6">
        <x:f>H8790-N8790</x:f>
      </x:c>
    </x:row>
    <x:row r="8791" spans="1:25">
      <x:c r="A8791" s="0" t="s">
        <x:v>104</x:v>
      </x:c>
      <x:c r="B8791" s="0" t="n">
        <x:v>4228</x:v>
      </x:c>
      <x:c r="C8791" s="0" t="s">
        <x:v>21</x:v>
      </x:c>
      <x:c r="D8791" s="0" t="s">
        <x:v>28</x:v>
      </x:c>
      <x:c r="E8791" s="0" t="s">
        <x:v>23</x:v>
      </x:c>
      <x:c r="F8791" s="0" t="s">
        <x:v>26</x:v>
      </x:c>
      <x:c r="G8791" s="0" t="n">
        <x:v>130</x:v>
      </x:c>
      <x:c r="H8791" s="4" t="n">
        <x:v>197.6</x:v>
      </x:c>
      <x:c r="I8791" s="4" t="n">
        <x:v>130</x:v>
      </x:c>
      <x:c r="J8791" s="4" t="n">
        <x:v>1.52</x:v>
      </x:c>
      <x:c r="K8791" s="4">
        <x:f>I8791*J8791</x:f>
      </x:c>
      <x:c r="L8791" s="4" t="n">
        <x:v>299.905</x:v>
      </x:c>
      <x:c r="M8791" s="5">
        <x:f>J8791/3.737*100</x:f>
      </x:c>
      <x:c r="N8791" s="6">
        <x:f>M8791*L8791/100</x:f>
      </x:c>
      <x:c r="O8791" s="6">
        <x:f>H8791-N8791</x:f>
      </x:c>
    </x:row>
    <x:row r="8792" spans="1:25">
      <x:c r="A8792" s="0" t="s">
        <x:v>85</x:v>
      </x:c>
      <x:c r="B8792" s="0" t="n">
        <x:v>4229</x:v>
      </x:c>
      <x:c r="C8792" s="0" t="s">
        <x:v>21</x:v>
      </x:c>
      <x:c r="D8792" s="0" t="s">
        <x:v>22</x:v>
      </x:c>
      <x:c r="E8792" s="0" t="s">
        <x:v>23</x:v>
      </x:c>
      <x:c r="F8792" s="0" t="s">
        <x:v>20</x:v>
      </x:c>
      <x:c r="G8792" s="0" t="n">
        <x:v>130</x:v>
      </x:c>
      <x:c r="H8792" s="4" t="n">
        <x:v>44.33</x:v>
      </x:c>
      <x:c r="I8792" s="4" t="n">
        <x:v>130</x:v>
      </x:c>
      <x:c r="J8792" s="4" t="n">
        <x:v>0.341</x:v>
      </x:c>
      <x:c r="K8792" s="4">
        <x:f>I8792*J8792</x:f>
      </x:c>
      <x:c r="L8792" s="4" t="n">
        <x:v>278.306</x:v>
      </x:c>
      <x:c r="M8792" s="5">
        <x:f>J8792/2.789*100</x:f>
      </x:c>
      <x:c r="N8792" s="6">
        <x:f>M8792*L8792/100</x:f>
      </x:c>
      <x:c r="O8792" s="6">
        <x:f>H8792-N8792</x:f>
      </x:c>
    </x:row>
    <x:row r="8793" spans="1:25">
      <x:c r="A8793" s="0" t="s">
        <x:v>85</x:v>
      </x:c>
      <x:c r="B8793" s="0" t="n">
        <x:v>4229</x:v>
      </x:c>
      <x:c r="C8793" s="0" t="s">
        <x:v>21</x:v>
      </x:c>
      <x:c r="D8793" s="0" t="s">
        <x:v>22</x:v>
      </x:c>
      <x:c r="E8793" s="0" t="s">
        <x:v>23</x:v>
      </x:c>
      <x:c r="F8793" s="0" t="s">
        <x:v>20</x:v>
      </x:c>
      <x:c r="G8793" s="0" t="n">
        <x:v>130</x:v>
      </x:c>
      <x:c r="H8793" s="4" t="n">
        <x:v>43.384</x:v>
      </x:c>
      <x:c r="I8793" s="4" t="n">
        <x:v>130</x:v>
      </x:c>
      <x:c r="J8793" s="4" t="n">
        <x:v>0.334</x:v>
      </x:c>
      <x:c r="K8793" s="4">
        <x:f>I8793*J8793</x:f>
      </x:c>
      <x:c r="L8793" s="4" t="n">
        <x:v>278.306</x:v>
      </x:c>
      <x:c r="M8793" s="5">
        <x:f>J8793/2.789*100</x:f>
      </x:c>
      <x:c r="N8793" s="6">
        <x:f>M8793*L8793/100</x:f>
      </x:c>
      <x:c r="O8793" s="6">
        <x:f>H8793-N8793</x:f>
      </x:c>
    </x:row>
    <x:row r="8794" spans="1:25">
      <x:c r="A8794" s="0" t="s">
        <x:v>85</x:v>
      </x:c>
      <x:c r="B8794" s="0" t="n">
        <x:v>4229</x:v>
      </x:c>
      <x:c r="C8794" s="0" t="s">
        <x:v>21</x:v>
      </x:c>
      <x:c r="D8794" s="0" t="s">
        <x:v>22</x:v>
      </x:c>
      <x:c r="E8794" s="0" t="s">
        <x:v>23</x:v>
      </x:c>
      <x:c r="F8794" s="0" t="s">
        <x:v>20</x:v>
      </x:c>
      <x:c r="G8794" s="0" t="n">
        <x:v>130</x:v>
      </x:c>
      <x:c r="H8794" s="4" t="n">
        <x:v>43.384</x:v>
      </x:c>
      <x:c r="I8794" s="4" t="n">
        <x:v>130</x:v>
      </x:c>
      <x:c r="J8794" s="4" t="n">
        <x:v>0.334</x:v>
      </x:c>
      <x:c r="K8794" s="4">
        <x:f>I8794*J8794</x:f>
      </x:c>
      <x:c r="L8794" s="4" t="n">
        <x:v>278.306</x:v>
      </x:c>
      <x:c r="M8794" s="5">
        <x:f>J8794/2.789*100</x:f>
      </x:c>
      <x:c r="N8794" s="6">
        <x:f>M8794*L8794/100</x:f>
      </x:c>
      <x:c r="O8794" s="6">
        <x:f>H8794-N8794</x:f>
      </x:c>
    </x:row>
    <x:row r="8795" spans="1:25">
      <x:c r="A8795" s="0" t="s">
        <x:v>85</x:v>
      </x:c>
      <x:c r="B8795" s="0" t="n">
        <x:v>4229</x:v>
      </x:c>
      <x:c r="C8795" s="0" t="s">
        <x:v>21</x:v>
      </x:c>
      <x:c r="D8795" s="0" t="s">
        <x:v>28</x:v>
      </x:c>
      <x:c r="E8795" s="0" t="s">
        <x:v>19</x:v>
      </x:c>
      <x:c r="F8795" s="0" t="s">
        <x:v>26</x:v>
      </x:c>
      <x:c r="G8795" s="0" t="n">
        <x:v>130</x:v>
      </x:c>
      <x:c r="H8795" s="4" t="n">
        <x:v>33.801</x:v>
      </x:c>
      <x:c r="I8795" s="4" t="n">
        <x:v>130</x:v>
      </x:c>
      <x:c r="J8795" s="4" t="n">
        <x:v>0.26</x:v>
      </x:c>
      <x:c r="K8795" s="4">
        <x:f>I8795*J8795</x:f>
      </x:c>
      <x:c r="L8795" s="4" t="n">
        <x:v>278.306</x:v>
      </x:c>
      <x:c r="M8795" s="5">
        <x:f>J8795/2.789*100</x:f>
      </x:c>
      <x:c r="N8795" s="6">
        <x:f>M8795*L8795/100</x:f>
      </x:c>
      <x:c r="O8795" s="6">
        <x:f>H8795-N8795</x:f>
      </x:c>
    </x:row>
    <x:row r="8796" spans="1:25">
      <x:c r="A8796" s="0" t="s">
        <x:v>85</x:v>
      </x:c>
      <x:c r="B8796" s="0" t="n">
        <x:v>4229</x:v>
      </x:c>
      <x:c r="C8796" s="0" t="s">
        <x:v>21</x:v>
      </x:c>
      <x:c r="D8796" s="0" t="s">
        <x:v>28</x:v>
      </x:c>
      <x:c r="E8796" s="0" t="s">
        <x:v>23</x:v>
      </x:c>
      <x:c r="F8796" s="0" t="s">
        <x:v>26</x:v>
      </x:c>
      <x:c r="G8796" s="0" t="n">
        <x:v>130</x:v>
      </x:c>
      <x:c r="H8796" s="4" t="n">
        <x:v>197.6</x:v>
      </x:c>
      <x:c r="I8796" s="4" t="n">
        <x:v>130</x:v>
      </x:c>
      <x:c r="J8796" s="4" t="n">
        <x:v>1.52</x:v>
      </x:c>
      <x:c r="K8796" s="4">
        <x:f>I8796*J8796</x:f>
      </x:c>
      <x:c r="L8796" s="4" t="n">
        <x:v>278.306</x:v>
      </x:c>
      <x:c r="M8796" s="5">
        <x:f>J8796/2.789*100</x:f>
      </x:c>
      <x:c r="N8796" s="6">
        <x:f>M8796*L8796/100</x:f>
      </x:c>
      <x:c r="O8796" s="6">
        <x:f>H8796-N8796</x:f>
      </x:c>
    </x:row>
    <x:row r="8797" spans="1:25">
      <x:c r="A8797" s="0" t="s">
        <x:v>112</x:v>
      </x:c>
      <x:c r="B8797" s="0" t="n">
        <x:v>4230</x:v>
      </x:c>
      <x:c r="C8797" s="0" t="s">
        <x:v>21</x:v>
      </x:c>
      <x:c r="D8797" s="0" t="s">
        <x:v>22</x:v>
      </x:c>
      <x:c r="E8797" s="0" t="s">
        <x:v>23</x:v>
      </x:c>
      <x:c r="F8797" s="0" t="s">
        <x:v>20</x:v>
      </x:c>
      <x:c r="G8797" s="0" t="n">
        <x:v>130</x:v>
      </x:c>
      <x:c r="H8797" s="4" t="n">
        <x:v>43.384</x:v>
      </x:c>
      <x:c r="I8797" s="4" t="n">
        <x:v>130</x:v>
      </x:c>
      <x:c r="J8797" s="4" t="n">
        <x:v>0.334</x:v>
      </x:c>
      <x:c r="K8797" s="4">
        <x:f>I8797*J8797</x:f>
      </x:c>
      <x:c r="L8797" s="4" t="n">
        <x:v>303.19</x:v>
      </x:c>
      <x:c r="M8797" s="5">
        <x:f>J8797/2.789*100</x:f>
      </x:c>
      <x:c r="N8797" s="6">
        <x:f>M8797*L8797/100</x:f>
      </x:c>
      <x:c r="O8797" s="6">
        <x:f>H8797-N8797</x:f>
      </x:c>
    </x:row>
    <x:row r="8798" spans="1:25">
      <x:c r="A8798" s="0" t="s">
        <x:v>112</x:v>
      </x:c>
      <x:c r="B8798" s="0" t="n">
        <x:v>4230</x:v>
      </x:c>
      <x:c r="C8798" s="0" t="s">
        <x:v>21</x:v>
      </x:c>
      <x:c r="D8798" s="0" t="s">
        <x:v>22</x:v>
      </x:c>
      <x:c r="E8798" s="0" t="s">
        <x:v>23</x:v>
      </x:c>
      <x:c r="F8798" s="0" t="s">
        <x:v>20</x:v>
      </x:c>
      <x:c r="G8798" s="0" t="n">
        <x:v>130</x:v>
      </x:c>
      <x:c r="H8798" s="4" t="n">
        <x:v>44.33</x:v>
      </x:c>
      <x:c r="I8798" s="4" t="n">
        <x:v>130</x:v>
      </x:c>
      <x:c r="J8798" s="4" t="n">
        <x:v>0.341</x:v>
      </x:c>
      <x:c r="K8798" s="4">
        <x:f>I8798*J8798</x:f>
      </x:c>
      <x:c r="L8798" s="4" t="n">
        <x:v>303.19</x:v>
      </x:c>
      <x:c r="M8798" s="5">
        <x:f>J8798/2.789*100</x:f>
      </x:c>
      <x:c r="N8798" s="6">
        <x:f>M8798*L8798/100</x:f>
      </x:c>
      <x:c r="O8798" s="6">
        <x:f>H8798-N8798</x:f>
      </x:c>
    </x:row>
    <x:row r="8799" spans="1:25">
      <x:c r="A8799" s="0" t="s">
        <x:v>112</x:v>
      </x:c>
      <x:c r="B8799" s="0" t="n">
        <x:v>4230</x:v>
      </x:c>
      <x:c r="C8799" s="0" t="s">
        <x:v>21</x:v>
      </x:c>
      <x:c r="D8799" s="0" t="s">
        <x:v>22</x:v>
      </x:c>
      <x:c r="E8799" s="0" t="s">
        <x:v>23</x:v>
      </x:c>
      <x:c r="F8799" s="0" t="s">
        <x:v>20</x:v>
      </x:c>
      <x:c r="G8799" s="0" t="n">
        <x:v>130</x:v>
      </x:c>
      <x:c r="H8799" s="4" t="n">
        <x:v>43.384</x:v>
      </x:c>
      <x:c r="I8799" s="4" t="n">
        <x:v>130</x:v>
      </x:c>
      <x:c r="J8799" s="4" t="n">
        <x:v>0.334</x:v>
      </x:c>
      <x:c r="K8799" s="4">
        <x:f>I8799*J8799</x:f>
      </x:c>
      <x:c r="L8799" s="4" t="n">
        <x:v>303.19</x:v>
      </x:c>
      <x:c r="M8799" s="5">
        <x:f>J8799/2.789*100</x:f>
      </x:c>
      <x:c r="N8799" s="6">
        <x:f>M8799*L8799/100</x:f>
      </x:c>
      <x:c r="O8799" s="6">
        <x:f>H8799-N8799</x:f>
      </x:c>
    </x:row>
    <x:row r="8800" spans="1:25">
      <x:c r="A8800" s="0" t="s">
        <x:v>112</x:v>
      </x:c>
      <x:c r="B8800" s="0" t="n">
        <x:v>4230</x:v>
      </x:c>
      <x:c r="C8800" s="0" t="s">
        <x:v>21</x:v>
      </x:c>
      <x:c r="D8800" s="0" t="s">
        <x:v>28</x:v>
      </x:c>
      <x:c r="E8800" s="0" t="s">
        <x:v>19</x:v>
      </x:c>
      <x:c r="F8800" s="0" t="s">
        <x:v>26</x:v>
      </x:c>
      <x:c r="G8800" s="0" t="n">
        <x:v>130</x:v>
      </x:c>
      <x:c r="H8800" s="4" t="n">
        <x:v>33.805</x:v>
      </x:c>
      <x:c r="I8800" s="4" t="n">
        <x:v>130</x:v>
      </x:c>
      <x:c r="J8800" s="4" t="n">
        <x:v>0.26</x:v>
      </x:c>
      <x:c r="K8800" s="4">
        <x:f>I8800*J8800</x:f>
      </x:c>
      <x:c r="L8800" s="4" t="n">
        <x:v>303.19</x:v>
      </x:c>
      <x:c r="M8800" s="5">
        <x:f>J8800/2.789*100</x:f>
      </x:c>
      <x:c r="N8800" s="6">
        <x:f>M8800*L8800/100</x:f>
      </x:c>
      <x:c r="O8800" s="6">
        <x:f>H8800-N8800</x:f>
      </x:c>
    </x:row>
    <x:row r="8801" spans="1:25">
      <x:c r="A8801" s="0" t="s">
        <x:v>112</x:v>
      </x:c>
      <x:c r="B8801" s="0" t="n">
        <x:v>4230</x:v>
      </x:c>
      <x:c r="C8801" s="0" t="s">
        <x:v>21</x:v>
      </x:c>
      <x:c r="D8801" s="0" t="s">
        <x:v>28</x:v>
      </x:c>
      <x:c r="E8801" s="0" t="s">
        <x:v>23</x:v>
      </x:c>
      <x:c r="F8801" s="0" t="s">
        <x:v>26</x:v>
      </x:c>
      <x:c r="G8801" s="0" t="n">
        <x:v>130</x:v>
      </x:c>
      <x:c r="H8801" s="4" t="n">
        <x:v>197.6</x:v>
      </x:c>
      <x:c r="I8801" s="4" t="n">
        <x:v>130</x:v>
      </x:c>
      <x:c r="J8801" s="4" t="n">
        <x:v>1.52</x:v>
      </x:c>
      <x:c r="K8801" s="4">
        <x:f>I8801*J8801</x:f>
      </x:c>
      <x:c r="L8801" s="4" t="n">
        <x:v>303.19</x:v>
      </x:c>
      <x:c r="M8801" s="5">
        <x:f>J8801/2.789*100</x:f>
      </x:c>
      <x:c r="N8801" s="6">
        <x:f>M8801*L8801/100</x:f>
      </x:c>
      <x:c r="O8801" s="6">
        <x:f>H8801-N8801</x:f>
      </x:c>
    </x:row>
    <x:row r="8802" spans="1:25">
      <x:c r="A8802" s="0" t="s">
        <x:v>88</x:v>
      </x:c>
      <x:c r="B8802" s="0" t="n">
        <x:v>4231</x:v>
      </x:c>
      <x:c r="C8802" s="0" t="s">
        <x:v>21</x:v>
      </x:c>
      <x:c r="D8802" s="0" t="s">
        <x:v>22</x:v>
      </x:c>
      <x:c r="E8802" s="0" t="s">
        <x:v>23</x:v>
      </x:c>
      <x:c r="F8802" s="0" t="s">
        <x:v>20</x:v>
      </x:c>
      <x:c r="G8802" s="0" t="n">
        <x:v>130</x:v>
      </x:c>
      <x:c r="H8802" s="4" t="n">
        <x:v>44.33</x:v>
      </x:c>
      <x:c r="I8802" s="4" t="n">
        <x:v>130</x:v>
      </x:c>
      <x:c r="J8802" s="4" t="n">
        <x:v>0.341</x:v>
      </x:c>
      <x:c r="K8802" s="4">
        <x:f>I8802*J8802</x:f>
      </x:c>
      <x:c r="L8802" s="4" t="n">
        <x:v>297.593</x:v>
      </x:c>
      <x:c r="M8802" s="5">
        <x:f>J8802/3.123*100</x:f>
      </x:c>
      <x:c r="N8802" s="6">
        <x:f>M8802*L8802/100</x:f>
      </x:c>
      <x:c r="O8802" s="6">
        <x:f>H8802-N8802</x:f>
      </x:c>
    </x:row>
    <x:row r="8803" spans="1:25">
      <x:c r="A8803" s="0" t="s">
        <x:v>88</x:v>
      </x:c>
      <x:c r="B8803" s="0" t="n">
        <x:v>4231</x:v>
      </x:c>
      <x:c r="C8803" s="0" t="s">
        <x:v>21</x:v>
      </x:c>
      <x:c r="D8803" s="0" t="s">
        <x:v>22</x:v>
      </x:c>
      <x:c r="E8803" s="0" t="s">
        <x:v>23</x:v>
      </x:c>
      <x:c r="F8803" s="0" t="s">
        <x:v>20</x:v>
      </x:c>
      <x:c r="G8803" s="0" t="n">
        <x:v>130</x:v>
      </x:c>
      <x:c r="H8803" s="4" t="n">
        <x:v>43.384</x:v>
      </x:c>
      <x:c r="I8803" s="4" t="n">
        <x:v>130</x:v>
      </x:c>
      <x:c r="J8803" s="4" t="n">
        <x:v>0.334</x:v>
      </x:c>
      <x:c r="K8803" s="4">
        <x:f>I8803*J8803</x:f>
      </x:c>
      <x:c r="L8803" s="4" t="n">
        <x:v>297.593</x:v>
      </x:c>
      <x:c r="M8803" s="5">
        <x:f>J8803/3.123*100</x:f>
      </x:c>
      <x:c r="N8803" s="6">
        <x:f>M8803*L8803/100</x:f>
      </x:c>
      <x:c r="O8803" s="6">
        <x:f>H8803-N8803</x:f>
      </x:c>
    </x:row>
    <x:row r="8804" spans="1:25">
      <x:c r="A8804" s="0" t="s">
        <x:v>88</x:v>
      </x:c>
      <x:c r="B8804" s="0" t="n">
        <x:v>4231</x:v>
      </x:c>
      <x:c r="C8804" s="0" t="s">
        <x:v>21</x:v>
      </x:c>
      <x:c r="D8804" s="0" t="s">
        <x:v>22</x:v>
      </x:c>
      <x:c r="E8804" s="0" t="s">
        <x:v>23</x:v>
      </x:c>
      <x:c r="F8804" s="0" t="s">
        <x:v>20</x:v>
      </x:c>
      <x:c r="G8804" s="0" t="n">
        <x:v>130</x:v>
      </x:c>
      <x:c r="H8804" s="4" t="n">
        <x:v>43.384</x:v>
      </x:c>
      <x:c r="I8804" s="4" t="n">
        <x:v>130</x:v>
      </x:c>
      <x:c r="J8804" s="4" t="n">
        <x:v>0.334</x:v>
      </x:c>
      <x:c r="K8804" s="4">
        <x:f>I8804*J8804</x:f>
      </x:c>
      <x:c r="L8804" s="4" t="n">
        <x:v>297.593</x:v>
      </x:c>
      <x:c r="M8804" s="5">
        <x:f>J8804/3.123*100</x:f>
      </x:c>
      <x:c r="N8804" s="6">
        <x:f>M8804*L8804/100</x:f>
      </x:c>
      <x:c r="O8804" s="6">
        <x:f>H8804-N8804</x:f>
      </x:c>
    </x:row>
    <x:row r="8805" spans="1:25">
      <x:c r="A8805" s="0" t="s">
        <x:v>88</x:v>
      </x:c>
      <x:c r="B8805" s="0" t="n">
        <x:v>4231</x:v>
      </x:c>
      <x:c r="C8805" s="0" t="s">
        <x:v>21</x:v>
      </x:c>
      <x:c r="D8805" s="0" t="s">
        <x:v>22</x:v>
      </x:c>
      <x:c r="E8805" s="0" t="s">
        <x:v>23</x:v>
      </x:c>
      <x:c r="F8805" s="0" t="s">
        <x:v>20</x:v>
      </x:c>
      <x:c r="G8805" s="0" t="n">
        <x:v>130</x:v>
      </x:c>
      <x:c r="H8805" s="4" t="n">
        <x:v>43.384</x:v>
      </x:c>
      <x:c r="I8805" s="4" t="n">
        <x:v>130</x:v>
      </x:c>
      <x:c r="J8805" s="4" t="n">
        <x:v>0.334</x:v>
      </x:c>
      <x:c r="K8805" s="4">
        <x:f>I8805*J8805</x:f>
      </x:c>
      <x:c r="L8805" s="4" t="n">
        <x:v>297.593</x:v>
      </x:c>
      <x:c r="M8805" s="5">
        <x:f>J8805/3.123*100</x:f>
      </x:c>
      <x:c r="N8805" s="6">
        <x:f>M8805*L8805/100</x:f>
      </x:c>
      <x:c r="O8805" s="6">
        <x:f>H8805-N8805</x:f>
      </x:c>
    </x:row>
    <x:row r="8806" spans="1:25">
      <x:c r="A8806" s="0" t="s">
        <x:v>88</x:v>
      </x:c>
      <x:c r="B8806" s="0" t="n">
        <x:v>4231</x:v>
      </x:c>
      <x:c r="C8806" s="0" t="s">
        <x:v>21</x:v>
      </x:c>
      <x:c r="D8806" s="0" t="s">
        <x:v>28</x:v>
      </x:c>
      <x:c r="E8806" s="0" t="s">
        <x:v>19</x:v>
      </x:c>
      <x:c r="F8806" s="0" t="s">
        <x:v>26</x:v>
      </x:c>
      <x:c r="G8806" s="0" t="n">
        <x:v>130</x:v>
      </x:c>
      <x:c r="H8806" s="4" t="n">
        <x:v>33.802</x:v>
      </x:c>
      <x:c r="I8806" s="4" t="n">
        <x:v>130</x:v>
      </x:c>
      <x:c r="J8806" s="4" t="n">
        <x:v>0.26</x:v>
      </x:c>
      <x:c r="K8806" s="4">
        <x:f>I8806*J8806</x:f>
      </x:c>
      <x:c r="L8806" s="4" t="n">
        <x:v>297.593</x:v>
      </x:c>
      <x:c r="M8806" s="5">
        <x:f>J8806/3.123*100</x:f>
      </x:c>
      <x:c r="N8806" s="6">
        <x:f>M8806*L8806/100</x:f>
      </x:c>
      <x:c r="O8806" s="6">
        <x:f>H8806-N8806</x:f>
      </x:c>
    </x:row>
    <x:row r="8807" spans="1:25">
      <x:c r="A8807" s="0" t="s">
        <x:v>88</x:v>
      </x:c>
      <x:c r="B8807" s="0" t="n">
        <x:v>4231</x:v>
      </x:c>
      <x:c r="C8807" s="0" t="s">
        <x:v>21</x:v>
      </x:c>
      <x:c r="D8807" s="0" t="s">
        <x:v>28</x:v>
      </x:c>
      <x:c r="E8807" s="0" t="s">
        <x:v>23</x:v>
      </x:c>
      <x:c r="F8807" s="0" t="s">
        <x:v>26</x:v>
      </x:c>
      <x:c r="G8807" s="0" t="n">
        <x:v>130</x:v>
      </x:c>
      <x:c r="H8807" s="4" t="n">
        <x:v>197.6</x:v>
      </x:c>
      <x:c r="I8807" s="4" t="n">
        <x:v>130</x:v>
      </x:c>
      <x:c r="J8807" s="4" t="n">
        <x:v>1.52</x:v>
      </x:c>
      <x:c r="K8807" s="4">
        <x:f>I8807*J8807</x:f>
      </x:c>
      <x:c r="L8807" s="4" t="n">
        <x:v>297.593</x:v>
      </x:c>
      <x:c r="M8807" s="5">
        <x:f>J8807/3.123*100</x:f>
      </x:c>
      <x:c r="N8807" s="6">
        <x:f>M8807*L8807/100</x:f>
      </x:c>
      <x:c r="O8807" s="6">
        <x:f>H8807-N8807</x:f>
      </x:c>
    </x:row>
    <x:row r="8808" spans="1:25">
      <x:c r="A8808" s="0" t="s">
        <x:v>68</x:v>
      </x:c>
      <x:c r="B8808" s="0" t="n">
        <x:v>4232</x:v>
      </x:c>
      <x:c r="C8808" s="0" t="s">
        <x:v>21</x:v>
      </x:c>
      <x:c r="D8808" s="0" t="s">
        <x:v>22</x:v>
      </x:c>
      <x:c r="E8808" s="0" t="s">
        <x:v>23</x:v>
      </x:c>
      <x:c r="F8808" s="0" t="s">
        <x:v>20</x:v>
      </x:c>
      <x:c r="G8808" s="0" t="n">
        <x:v>130</x:v>
      </x:c>
      <x:c r="H8808" s="4" t="n">
        <x:v>44.33</x:v>
      </x:c>
      <x:c r="I8808" s="4" t="n">
        <x:v>130</x:v>
      </x:c>
      <x:c r="J8808" s="4" t="n">
        <x:v>0.341</x:v>
      </x:c>
      <x:c r="K8808" s="4">
        <x:f>I8808*J8808</x:f>
      </x:c>
      <x:c r="L8808" s="4" t="n">
        <x:v>313.326</x:v>
      </x:c>
      <x:c r="M8808" s="5">
        <x:f>J8808/2.455*100</x:f>
      </x:c>
      <x:c r="N8808" s="6">
        <x:f>M8808*L8808/100</x:f>
      </x:c>
      <x:c r="O8808" s="6">
        <x:f>H8808-N8808</x:f>
      </x:c>
    </x:row>
    <x:row r="8809" spans="1:25">
      <x:c r="A8809" s="0" t="s">
        <x:v>68</x:v>
      </x:c>
      <x:c r="B8809" s="0" t="n">
        <x:v>4232</x:v>
      </x:c>
      <x:c r="C8809" s="0" t="s">
        <x:v>21</x:v>
      </x:c>
      <x:c r="D8809" s="0" t="s">
        <x:v>22</x:v>
      </x:c>
      <x:c r="E8809" s="0" t="s">
        <x:v>23</x:v>
      </x:c>
      <x:c r="F8809" s="0" t="s">
        <x:v>20</x:v>
      </x:c>
      <x:c r="G8809" s="0" t="n">
        <x:v>130</x:v>
      </x:c>
      <x:c r="H8809" s="4" t="n">
        <x:v>43.384</x:v>
      </x:c>
      <x:c r="I8809" s="4" t="n">
        <x:v>130</x:v>
      </x:c>
      <x:c r="J8809" s="4" t="n">
        <x:v>0.334</x:v>
      </x:c>
      <x:c r="K8809" s="4">
        <x:f>I8809*J8809</x:f>
      </x:c>
      <x:c r="L8809" s="4" t="n">
        <x:v>313.326</x:v>
      </x:c>
      <x:c r="M8809" s="5">
        <x:f>J8809/2.455*100</x:f>
      </x:c>
      <x:c r="N8809" s="6">
        <x:f>M8809*L8809/100</x:f>
      </x:c>
      <x:c r="O8809" s="6">
        <x:f>H8809-N8809</x:f>
      </x:c>
    </x:row>
    <x:row r="8810" spans="1:25">
      <x:c r="A8810" s="0" t="s">
        <x:v>68</x:v>
      </x:c>
      <x:c r="B8810" s="0" t="n">
        <x:v>4232</x:v>
      </x:c>
      <x:c r="C8810" s="0" t="s">
        <x:v>21</x:v>
      </x:c>
      <x:c r="D8810" s="0" t="s">
        <x:v>28</x:v>
      </x:c>
      <x:c r="E8810" s="0" t="s">
        <x:v>19</x:v>
      </x:c>
      <x:c r="F8810" s="0" t="s">
        <x:v>26</x:v>
      </x:c>
      <x:c r="G8810" s="0" t="n">
        <x:v>130</x:v>
      </x:c>
      <x:c r="H8810" s="4" t="n">
        <x:v>33.806</x:v>
      </x:c>
      <x:c r="I8810" s="4" t="n">
        <x:v>130</x:v>
      </x:c>
      <x:c r="J8810" s="4" t="n">
        <x:v>0.26</x:v>
      </x:c>
      <x:c r="K8810" s="4">
        <x:f>I8810*J8810</x:f>
      </x:c>
      <x:c r="L8810" s="4" t="n">
        <x:v>313.326</x:v>
      </x:c>
      <x:c r="M8810" s="5">
        <x:f>J8810/2.455*100</x:f>
      </x:c>
      <x:c r="N8810" s="6">
        <x:f>M8810*L8810/100</x:f>
      </x:c>
      <x:c r="O8810" s="6">
        <x:f>H8810-N8810</x:f>
      </x:c>
    </x:row>
    <x:row r="8811" spans="1:25">
      <x:c r="A8811" s="0" t="s">
        <x:v>68</x:v>
      </x:c>
      <x:c r="B8811" s="0" t="n">
        <x:v>4232</x:v>
      </x:c>
      <x:c r="C8811" s="0" t="s">
        <x:v>21</x:v>
      </x:c>
      <x:c r="D8811" s="0" t="s">
        <x:v>28</x:v>
      </x:c>
      <x:c r="E8811" s="0" t="s">
        <x:v>23</x:v>
      </x:c>
      <x:c r="F8811" s="0" t="s">
        <x:v>26</x:v>
      </x:c>
      <x:c r="G8811" s="0" t="n">
        <x:v>130</x:v>
      </x:c>
      <x:c r="H8811" s="4" t="n">
        <x:v>197.6</x:v>
      </x:c>
      <x:c r="I8811" s="4" t="n">
        <x:v>130</x:v>
      </x:c>
      <x:c r="J8811" s="4" t="n">
        <x:v>1.52</x:v>
      </x:c>
      <x:c r="K8811" s="4">
        <x:f>I8811*J8811</x:f>
      </x:c>
      <x:c r="L8811" s="4" t="n">
        <x:v>313.326</x:v>
      </x:c>
      <x:c r="M8811" s="5">
        <x:f>J8811/2.455*100</x:f>
      </x:c>
      <x:c r="N8811" s="6">
        <x:f>M8811*L8811/100</x:f>
      </x:c>
      <x:c r="O8811" s="6">
        <x:f>H8811-N8811</x:f>
      </x:c>
    </x:row>
    <x:row r="8812" spans="1:25">
      <x:c r="A8812" s="0" t="s">
        <x:v>94</x:v>
      </x:c>
      <x:c r="B8812" s="0" t="n">
        <x:v>4235</x:v>
      </x:c>
      <x:c r="C8812" s="0" t="s">
        <x:v>21</x:v>
      </x:c>
      <x:c r="D8812" s="0" t="s">
        <x:v>42</x:v>
      </x:c>
      <x:c r="E8812" s="0" t="s">
        <x:v>43</x:v>
      </x:c>
      <x:c r="F8812" s="0" t="s">
        <x:v>20</x:v>
      </x:c>
      <x:c r="G8812" s="0" t="n">
        <x:v>40</x:v>
      </x:c>
      <x:c r="H8812" s="4" t="n">
        <x:v>12</x:v>
      </x:c>
      <x:c r="I8812" s="4" t="n">
        <x:v>40</x:v>
      </x:c>
      <x:c r="J8812" s="4" t="n">
        <x:v>0.3</x:v>
      </x:c>
      <x:c r="K8812" s="4">
        <x:f>I8812*J8812</x:f>
      </x:c>
      <x:c r="L8812" s="4" t="n">
        <x:v>138.897</x:v>
      </x:c>
      <x:c r="M8812" s="5">
        <x:f>J8812/3.83*100</x:f>
      </x:c>
      <x:c r="N8812" s="6">
        <x:f>M8812*L8812/100</x:f>
      </x:c>
      <x:c r="O8812" s="6">
        <x:f>H8812-N8812</x:f>
      </x:c>
    </x:row>
    <x:row r="8813" spans="1:25">
      <x:c r="A8813" s="0" t="s">
        <x:v>94</x:v>
      </x:c>
      <x:c r="B8813" s="0" t="n">
        <x:v>4235</x:v>
      </x:c>
      <x:c r="C8813" s="0" t="s">
        <x:v>21</x:v>
      </x:c>
      <x:c r="D8813" s="0" t="s">
        <x:v>42</x:v>
      </x:c>
      <x:c r="E8813" s="0" t="s">
        <x:v>44</x:v>
      </x:c>
      <x:c r="F8813" s="0" t="s">
        <x:v>20</x:v>
      </x:c>
      <x:c r="G8813" s="0" t="n">
        <x:v>40</x:v>
      </x:c>
      <x:c r="H8813" s="4" t="n">
        <x:v>12</x:v>
      </x:c>
      <x:c r="I8813" s="4" t="n">
        <x:v>40</x:v>
      </x:c>
      <x:c r="J8813" s="4" t="n">
        <x:v>0.3</x:v>
      </x:c>
      <x:c r="K8813" s="4">
        <x:f>I8813*J8813</x:f>
      </x:c>
      <x:c r="L8813" s="4" t="n">
        <x:v>138.897</x:v>
      </x:c>
      <x:c r="M8813" s="5">
        <x:f>J8813/3.83*100</x:f>
      </x:c>
      <x:c r="N8813" s="6">
        <x:f>M8813*L8813/100</x:f>
      </x:c>
      <x:c r="O8813" s="6">
        <x:f>H8813-N8813</x:f>
      </x:c>
    </x:row>
    <x:row r="8814" spans="1:25">
      <x:c r="A8814" s="0" t="s">
        <x:v>94</x:v>
      </x:c>
      <x:c r="B8814" s="0" t="n">
        <x:v>4235</x:v>
      </x:c>
      <x:c r="C8814" s="0" t="s">
        <x:v>21</x:v>
      </x:c>
      <x:c r="D8814" s="0" t="s">
        <x:v>33</x:v>
      </x:c>
      <x:c r="E8814" s="0" t="s">
        <x:v>45</x:v>
      </x:c>
      <x:c r="F8814" s="0" t="s">
        <x:v>26</x:v>
      </x:c>
      <x:c r="G8814" s="0" t="n">
        <x:v>40</x:v>
      </x:c>
      <x:c r="H8814" s="4" t="n">
        <x:v>59.202</x:v>
      </x:c>
      <x:c r="I8814" s="4" t="n">
        <x:v>40</x:v>
      </x:c>
      <x:c r="J8814" s="4" t="n">
        <x:v>1.48</x:v>
      </x:c>
      <x:c r="K8814" s="4">
        <x:f>I8814*J8814</x:f>
      </x:c>
      <x:c r="L8814" s="4" t="n">
        <x:v>138.897</x:v>
      </x:c>
      <x:c r="M8814" s="5">
        <x:f>J8814/3.83*100</x:f>
      </x:c>
      <x:c r="N8814" s="6">
        <x:f>M8814*L8814/100</x:f>
      </x:c>
      <x:c r="O8814" s="6">
        <x:f>H8814-N8814</x:f>
      </x:c>
    </x:row>
    <x:row r="8815" spans="1:25">
      <x:c r="A8815" s="0" t="s">
        <x:v>94</x:v>
      </x:c>
      <x:c r="B8815" s="0" t="n">
        <x:v>4235</x:v>
      </x:c>
      <x:c r="C8815" s="0" t="s">
        <x:v>21</x:v>
      </x:c>
      <x:c r="D8815" s="0" t="s">
        <x:v>150</x:v>
      </x:c>
      <x:c r="E8815" s="0" t="s">
        <x:v>46</x:v>
      </x:c>
      <x:c r="F8815" s="0" t="s">
        <x:v>26</x:v>
      </x:c>
      <x:c r="G8815" s="0" t="n">
        <x:v>40</x:v>
      </x:c>
      <x:c r="H8815" s="4" t="n">
        <x:v>70</x:v>
      </x:c>
      <x:c r="I8815" s="4" t="n">
        <x:v>40</x:v>
      </x:c>
      <x:c r="J8815" s="4" t="n">
        <x:v>1.75</x:v>
      </x:c>
      <x:c r="K8815" s="4">
        <x:f>I8815*J8815</x:f>
      </x:c>
      <x:c r="L8815" s="4" t="n">
        <x:v>138.897</x:v>
      </x:c>
      <x:c r="M8815" s="5">
        <x:f>J8815/3.83*100</x:f>
      </x:c>
      <x:c r="N8815" s="6">
        <x:f>M8815*L8815/100</x:f>
      </x:c>
      <x:c r="O8815" s="6">
        <x:f>H8815-N8815</x:f>
      </x:c>
    </x:row>
    <x:row r="8816" spans="1:25">
      <x:c r="A8816" s="0" t="s">
        <x:v>113</x:v>
      </x:c>
      <x:c r="B8816" s="0" t="n">
        <x:v>4236</x:v>
      </x:c>
      <x:c r="C8816" s="0" t="s">
        <x:v>21</x:v>
      </x:c>
      <x:c r="D8816" s="0" t="s">
        <x:v>42</x:v>
      </x:c>
      <x:c r="E8816" s="0" t="s">
        <x:v>43</x:v>
      </x:c>
      <x:c r="F8816" s="0" t="s">
        <x:v>20</x:v>
      </x:c>
      <x:c r="G8816" s="0" t="n">
        <x:v>40</x:v>
      </x:c>
      <x:c r="H8816" s="4" t="n">
        <x:v>12</x:v>
      </x:c>
      <x:c r="I8816" s="4" t="n">
        <x:v>40</x:v>
      </x:c>
      <x:c r="J8816" s="4" t="n">
        <x:v>0.3</x:v>
      </x:c>
      <x:c r="K8816" s="4">
        <x:f>I8816*J8816</x:f>
      </x:c>
      <x:c r="L8816" s="4" t="n">
        <x:v>141.201</x:v>
      </x:c>
      <x:c r="M8816" s="5">
        <x:f>J8816/3.83*100</x:f>
      </x:c>
      <x:c r="N8816" s="6">
        <x:f>M8816*L8816/100</x:f>
      </x:c>
      <x:c r="O8816" s="6">
        <x:f>H8816-N8816</x:f>
      </x:c>
    </x:row>
    <x:row r="8817" spans="1:25">
      <x:c r="A8817" s="0" t="s">
        <x:v>113</x:v>
      </x:c>
      <x:c r="B8817" s="0" t="n">
        <x:v>4236</x:v>
      </x:c>
      <x:c r="C8817" s="0" t="s">
        <x:v>21</x:v>
      </x:c>
      <x:c r="D8817" s="0" t="s">
        <x:v>42</x:v>
      </x:c>
      <x:c r="E8817" s="0" t="s">
        <x:v>44</x:v>
      </x:c>
      <x:c r="F8817" s="0" t="s">
        <x:v>20</x:v>
      </x:c>
      <x:c r="G8817" s="0" t="n">
        <x:v>40</x:v>
      </x:c>
      <x:c r="H8817" s="4" t="n">
        <x:v>12</x:v>
      </x:c>
      <x:c r="I8817" s="4" t="n">
        <x:v>40</x:v>
      </x:c>
      <x:c r="J8817" s="4" t="n">
        <x:v>0.3</x:v>
      </x:c>
      <x:c r="K8817" s="4">
        <x:f>I8817*J8817</x:f>
      </x:c>
      <x:c r="L8817" s="4" t="n">
        <x:v>141.201</x:v>
      </x:c>
      <x:c r="M8817" s="5">
        <x:f>J8817/3.83*100</x:f>
      </x:c>
      <x:c r="N8817" s="6">
        <x:f>M8817*L8817/100</x:f>
      </x:c>
      <x:c r="O8817" s="6">
        <x:f>H8817-N8817</x:f>
      </x:c>
    </x:row>
    <x:row r="8818" spans="1:25">
      <x:c r="A8818" s="0" t="s">
        <x:v>113</x:v>
      </x:c>
      <x:c r="B8818" s="0" t="n">
        <x:v>4236</x:v>
      </x:c>
      <x:c r="C8818" s="0" t="s">
        <x:v>21</x:v>
      </x:c>
      <x:c r="D8818" s="0" t="s">
        <x:v>33</x:v>
      </x:c>
      <x:c r="E8818" s="0" t="s">
        <x:v>45</x:v>
      </x:c>
      <x:c r="F8818" s="0" t="s">
        <x:v>26</x:v>
      </x:c>
      <x:c r="G8818" s="0" t="n">
        <x:v>40</x:v>
      </x:c>
      <x:c r="H8818" s="4" t="n">
        <x:v>59.101</x:v>
      </x:c>
      <x:c r="I8818" s="4" t="n">
        <x:v>40</x:v>
      </x:c>
      <x:c r="J8818" s="4" t="n">
        <x:v>1.48</x:v>
      </x:c>
      <x:c r="K8818" s="4">
        <x:f>I8818*J8818</x:f>
      </x:c>
      <x:c r="L8818" s="4" t="n">
        <x:v>141.201</x:v>
      </x:c>
      <x:c r="M8818" s="5">
        <x:f>J8818/3.83*100</x:f>
      </x:c>
      <x:c r="N8818" s="6">
        <x:f>M8818*L8818/100</x:f>
      </x:c>
      <x:c r="O8818" s="6">
        <x:f>H8818-N8818</x:f>
      </x:c>
    </x:row>
    <x:row r="8819" spans="1:25">
      <x:c r="A8819" s="0" t="s">
        <x:v>113</x:v>
      </x:c>
      <x:c r="B8819" s="0" t="n">
        <x:v>4236</x:v>
      </x:c>
      <x:c r="C8819" s="0" t="s">
        <x:v>21</x:v>
      </x:c>
      <x:c r="D8819" s="0" t="s">
        <x:v>150</x:v>
      </x:c>
      <x:c r="E8819" s="0" t="s">
        <x:v>46</x:v>
      </x:c>
      <x:c r="F8819" s="0" t="s">
        <x:v>26</x:v>
      </x:c>
      <x:c r="G8819" s="0" t="n">
        <x:v>40</x:v>
      </x:c>
      <x:c r="H8819" s="4" t="n">
        <x:v>70.001</x:v>
      </x:c>
      <x:c r="I8819" s="4" t="n">
        <x:v>40</x:v>
      </x:c>
      <x:c r="J8819" s="4" t="n">
        <x:v>1.75</x:v>
      </x:c>
      <x:c r="K8819" s="4">
        <x:f>I8819*J8819</x:f>
      </x:c>
      <x:c r="L8819" s="4" t="n">
        <x:v>141.201</x:v>
      </x:c>
      <x:c r="M8819" s="5">
        <x:f>J8819/3.83*100</x:f>
      </x:c>
      <x:c r="N8819" s="6">
        <x:f>M8819*L8819/100</x:f>
      </x:c>
      <x:c r="O8819" s="6">
        <x:f>H8819-N8819</x:f>
      </x:c>
    </x:row>
    <x:row r="8820" spans="1:25">
      <x:c r="A8820" s="0" t="s">
        <x:v>41</x:v>
      </x:c>
      <x:c r="B8820" s="0" t="n">
        <x:v>4237</x:v>
      </x:c>
      <x:c r="C8820" s="0" t="s">
        <x:v>21</x:v>
      </x:c>
      <x:c r="D8820" s="0" t="s">
        <x:v>42</x:v>
      </x:c>
      <x:c r="E8820" s="0" t="s">
        <x:v>44</x:v>
      </x:c>
      <x:c r="F8820" s="0" t="s">
        <x:v>20</x:v>
      </x:c>
      <x:c r="G8820" s="0" t="n">
        <x:v>40</x:v>
      </x:c>
      <x:c r="H8820" s="4" t="n">
        <x:v>12</x:v>
      </x:c>
      <x:c r="I8820" s="4" t="n">
        <x:v>40</x:v>
      </x:c>
      <x:c r="J8820" s="4" t="n">
        <x:v>0.3</x:v>
      </x:c>
      <x:c r="K8820" s="4">
        <x:f>I8820*J8820</x:f>
      </x:c>
      <x:c r="L8820" s="4" t="n">
        <x:v>134.795</x:v>
      </x:c>
      <x:c r="M8820" s="5">
        <x:f>J8820/3.83*100</x:f>
      </x:c>
      <x:c r="N8820" s="6">
        <x:f>M8820*L8820/100</x:f>
      </x:c>
      <x:c r="O8820" s="6">
        <x:f>H8820-N8820</x:f>
      </x:c>
    </x:row>
    <x:row r="8821" spans="1:25">
      <x:c r="A8821" s="0" t="s">
        <x:v>41</x:v>
      </x:c>
      <x:c r="B8821" s="0" t="n">
        <x:v>4237</x:v>
      </x:c>
      <x:c r="C8821" s="0" t="s">
        <x:v>21</x:v>
      </x:c>
      <x:c r="D8821" s="0" t="s">
        <x:v>42</x:v>
      </x:c>
      <x:c r="E8821" s="0" t="s">
        <x:v>43</x:v>
      </x:c>
      <x:c r="F8821" s="0" t="s">
        <x:v>20</x:v>
      </x:c>
      <x:c r="G8821" s="0" t="n">
        <x:v>40</x:v>
      </x:c>
      <x:c r="H8821" s="4" t="n">
        <x:v>12</x:v>
      </x:c>
      <x:c r="I8821" s="4" t="n">
        <x:v>40</x:v>
      </x:c>
      <x:c r="J8821" s="4" t="n">
        <x:v>0.3</x:v>
      </x:c>
      <x:c r="K8821" s="4">
        <x:f>I8821*J8821</x:f>
      </x:c>
      <x:c r="L8821" s="4" t="n">
        <x:v>134.795</x:v>
      </x:c>
      <x:c r="M8821" s="5">
        <x:f>J8821/3.83*100</x:f>
      </x:c>
      <x:c r="N8821" s="6">
        <x:f>M8821*L8821/100</x:f>
      </x:c>
      <x:c r="O8821" s="6">
        <x:f>H8821-N8821</x:f>
      </x:c>
    </x:row>
    <x:row r="8822" spans="1:25">
      <x:c r="A8822" s="0" t="s">
        <x:v>41</x:v>
      </x:c>
      <x:c r="B8822" s="0" t="n">
        <x:v>4237</x:v>
      </x:c>
      <x:c r="C8822" s="0" t="s">
        <x:v>21</x:v>
      </x:c>
      <x:c r="D8822" s="0" t="s">
        <x:v>33</x:v>
      </x:c>
      <x:c r="E8822" s="0" t="s">
        <x:v>45</x:v>
      </x:c>
      <x:c r="F8822" s="0" t="s">
        <x:v>26</x:v>
      </x:c>
      <x:c r="G8822" s="0" t="n">
        <x:v>40</x:v>
      </x:c>
      <x:c r="H8822" s="4" t="n">
        <x:v>59.201</x:v>
      </x:c>
      <x:c r="I8822" s="4" t="n">
        <x:v>40</x:v>
      </x:c>
      <x:c r="J8822" s="4" t="n">
        <x:v>1.48</x:v>
      </x:c>
      <x:c r="K8822" s="4">
        <x:f>I8822*J8822</x:f>
      </x:c>
      <x:c r="L8822" s="4" t="n">
        <x:v>134.795</x:v>
      </x:c>
      <x:c r="M8822" s="5">
        <x:f>J8822/3.83*100</x:f>
      </x:c>
      <x:c r="N8822" s="6">
        <x:f>M8822*L8822/100</x:f>
      </x:c>
      <x:c r="O8822" s="6">
        <x:f>H8822-N8822</x:f>
      </x:c>
    </x:row>
    <x:row r="8823" spans="1:25">
      <x:c r="A8823" s="0" t="s">
        <x:v>41</x:v>
      </x:c>
      <x:c r="B8823" s="0" t="n">
        <x:v>4237</x:v>
      </x:c>
      <x:c r="C8823" s="0" t="s">
        <x:v>21</x:v>
      </x:c>
      <x:c r="D8823" s="0" t="s">
        <x:v>150</x:v>
      </x:c>
      <x:c r="E8823" s="0" t="s">
        <x:v>46</x:v>
      </x:c>
      <x:c r="F8823" s="0" t="s">
        <x:v>26</x:v>
      </x:c>
      <x:c r="G8823" s="0" t="n">
        <x:v>40</x:v>
      </x:c>
      <x:c r="H8823" s="4" t="n">
        <x:v>70</x:v>
      </x:c>
      <x:c r="I8823" s="4" t="n">
        <x:v>40</x:v>
      </x:c>
      <x:c r="J8823" s="4" t="n">
        <x:v>1.75</x:v>
      </x:c>
      <x:c r="K8823" s="4">
        <x:f>I8823*J8823</x:f>
      </x:c>
      <x:c r="L8823" s="4" t="n">
        <x:v>134.795</x:v>
      </x:c>
      <x:c r="M8823" s="5">
        <x:f>J8823/3.83*100</x:f>
      </x:c>
      <x:c r="N8823" s="6">
        <x:f>M8823*L8823/100</x:f>
      </x:c>
      <x:c r="O8823" s="6">
        <x:f>H8823-N8823</x:f>
      </x:c>
    </x:row>
    <x:row r="8824" spans="1:25">
      <x:c r="A8824" s="0" t="s">
        <x:v>123</x:v>
      </x:c>
      <x:c r="B8824" s="0" t="n">
        <x:v>4241</x:v>
      </x:c>
      <x:c r="C8824" s="0" t="s">
        <x:v>21</x:v>
      </x:c>
      <x:c r="D8824" s="0" t="s">
        <x:v>42</x:v>
      </x:c>
      <x:c r="E8824" s="0" t="s">
        <x:v>44</x:v>
      </x:c>
      <x:c r="F8824" s="0" t="s">
        <x:v>20</x:v>
      </x:c>
      <x:c r="G8824" s="0" t="n">
        <x:v>30</x:v>
      </x:c>
      <x:c r="H8824" s="4" t="n">
        <x:v>9</x:v>
      </x:c>
      <x:c r="I8824" s="4" t="n">
        <x:v>30</x:v>
      </x:c>
      <x:c r="J8824" s="4" t="n">
        <x:v>0.3</x:v>
      </x:c>
      <x:c r="K8824" s="4">
        <x:f>I8824*J8824</x:f>
      </x:c>
      <x:c r="L8824" s="4" t="n">
        <x:v>101.901</x:v>
      </x:c>
      <x:c r="M8824" s="5">
        <x:f>J8824/3.83*100</x:f>
      </x:c>
      <x:c r="N8824" s="6">
        <x:f>M8824*L8824/100</x:f>
      </x:c>
      <x:c r="O8824" s="6">
        <x:f>H8824-N8824</x:f>
      </x:c>
    </x:row>
    <x:row r="8825" spans="1:25">
      <x:c r="A8825" s="0" t="s">
        <x:v>123</x:v>
      </x:c>
      <x:c r="B8825" s="0" t="n">
        <x:v>4241</x:v>
      </x:c>
      <x:c r="C8825" s="0" t="s">
        <x:v>21</x:v>
      </x:c>
      <x:c r="D8825" s="0" t="s">
        <x:v>42</x:v>
      </x:c>
      <x:c r="E8825" s="0" t="s">
        <x:v>43</x:v>
      </x:c>
      <x:c r="F8825" s="0" t="s">
        <x:v>20</x:v>
      </x:c>
      <x:c r="G8825" s="0" t="n">
        <x:v>30</x:v>
      </x:c>
      <x:c r="H8825" s="4" t="n">
        <x:v>9</x:v>
      </x:c>
      <x:c r="I8825" s="4" t="n">
        <x:v>30</x:v>
      </x:c>
      <x:c r="J8825" s="4" t="n">
        <x:v>0.3</x:v>
      </x:c>
      <x:c r="K8825" s="4">
        <x:f>I8825*J8825</x:f>
      </x:c>
      <x:c r="L8825" s="4" t="n">
        <x:v>101.901</x:v>
      </x:c>
      <x:c r="M8825" s="5">
        <x:f>J8825/3.83*100</x:f>
      </x:c>
      <x:c r="N8825" s="6">
        <x:f>M8825*L8825/100</x:f>
      </x:c>
      <x:c r="O8825" s="6">
        <x:f>H8825-N8825</x:f>
      </x:c>
    </x:row>
    <x:row r="8826" spans="1:25">
      <x:c r="A8826" s="0" t="s">
        <x:v>123</x:v>
      </x:c>
      <x:c r="B8826" s="0" t="n">
        <x:v>4241</x:v>
      </x:c>
      <x:c r="C8826" s="0" t="s">
        <x:v>21</x:v>
      </x:c>
      <x:c r="D8826" s="0" t="s">
        <x:v>33</x:v>
      </x:c>
      <x:c r="E8826" s="0" t="s">
        <x:v>45</x:v>
      </x:c>
      <x:c r="F8826" s="0" t="s">
        <x:v>26</x:v>
      </x:c>
      <x:c r="G8826" s="0" t="n">
        <x:v>30</x:v>
      </x:c>
      <x:c r="H8826" s="4" t="n">
        <x:v>44.401</x:v>
      </x:c>
      <x:c r="I8826" s="4" t="n">
        <x:v>30</x:v>
      </x:c>
      <x:c r="J8826" s="4" t="n">
        <x:v>1.48</x:v>
      </x:c>
      <x:c r="K8826" s="4">
        <x:f>I8826*J8826</x:f>
      </x:c>
      <x:c r="L8826" s="4" t="n">
        <x:v>101.901</x:v>
      </x:c>
      <x:c r="M8826" s="5">
        <x:f>J8826/3.83*100</x:f>
      </x:c>
      <x:c r="N8826" s="6">
        <x:f>M8826*L8826/100</x:f>
      </x:c>
      <x:c r="O8826" s="6">
        <x:f>H8826-N8826</x:f>
      </x:c>
    </x:row>
    <x:row r="8827" spans="1:25">
      <x:c r="A8827" s="0" t="s">
        <x:v>123</x:v>
      </x:c>
      <x:c r="B8827" s="0" t="n">
        <x:v>4241</x:v>
      </x:c>
      <x:c r="C8827" s="0" t="s">
        <x:v>21</x:v>
      </x:c>
      <x:c r="D8827" s="0" t="s">
        <x:v>150</x:v>
      </x:c>
      <x:c r="E8827" s="0" t="s">
        <x:v>46</x:v>
      </x:c>
      <x:c r="F8827" s="0" t="s">
        <x:v>26</x:v>
      </x:c>
      <x:c r="G8827" s="0" t="n">
        <x:v>30</x:v>
      </x:c>
      <x:c r="H8827" s="4" t="n">
        <x:v>52.5</x:v>
      </x:c>
      <x:c r="I8827" s="4" t="n">
        <x:v>30</x:v>
      </x:c>
      <x:c r="J8827" s="4" t="n">
        <x:v>1.75</x:v>
      </x:c>
      <x:c r="K8827" s="4">
        <x:f>I8827*J8827</x:f>
      </x:c>
      <x:c r="L8827" s="4" t="n">
        <x:v>101.901</x:v>
      </x:c>
      <x:c r="M8827" s="5">
        <x:f>J8827/3.83*100</x:f>
      </x:c>
      <x:c r="N8827" s="6">
        <x:f>M8827*L8827/100</x:f>
      </x:c>
      <x:c r="O8827" s="6">
        <x:f>H8827-N8827</x:f>
      </x:c>
    </x:row>
    <x:row r="8828" spans="1:25">
      <x:c r="A8828" s="0" t="s">
        <x:v>92</x:v>
      </x:c>
      <x:c r="B8828" s="0" t="n">
        <x:v>4250</x:v>
      </x:c>
      <x:c r="C8828" s="0" t="s">
        <x:v>21</x:v>
      </x:c>
      <x:c r="D8828" s="0" t="s">
        <x:v>33</x:v>
      </x:c>
      <x:c r="E8828" s="0" t="s">
        <x:v>73</x:v>
      </x:c>
      <x:c r="F8828" s="0" t="s">
        <x:v>20</x:v>
      </x:c>
      <x:c r="G8828" s="0" t="n">
        <x:v>173</x:v>
      </x:c>
      <x:c r="H8828" s="4" t="n">
        <x:v>46.018</x:v>
      </x:c>
      <x:c r="I8828" s="4" t="n">
        <x:v>101</x:v>
      </x:c>
      <x:c r="J8828" s="4" t="n">
        <x:v>0.266</x:v>
      </x:c>
      <x:c r="K8828" s="4">
        <x:f>I8828*J8828</x:f>
      </x:c>
      <x:c r="L8828" s="4" t="n">
        <x:v>159.502</x:v>
      </x:c>
      <x:c r="M8828" s="5">
        <x:f>J8828/1.475*100</x:f>
      </x:c>
      <x:c r="N8828" s="6">
        <x:f>M8828*L8828/100</x:f>
      </x:c>
      <x:c r="O8828" s="6">
        <x:f>H8828-N8828</x:f>
      </x:c>
    </x:row>
    <x:row r="8829" spans="1:25">
      <x:c r="A8829" s="0" t="s">
        <x:v>92</x:v>
      </x:c>
      <x:c r="B8829" s="0" t="n">
        <x:v>4250</x:v>
      </x:c>
      <x:c r="C8829" s="0" t="s">
        <x:v>21</x:v>
      </x:c>
      <x:c r="D8829" s="0" t="s">
        <x:v>22</x:v>
      </x:c>
      <x:c r="E8829" s="0" t="s">
        <x:v>74</x:v>
      </x:c>
      <x:c r="F8829" s="0" t="s">
        <x:v>20</x:v>
      </x:c>
      <x:c r="G8829" s="0" t="n">
        <x:v>173</x:v>
      </x:c>
      <x:c r="H8829" s="4" t="n">
        <x:v>50.4</x:v>
      </x:c>
      <x:c r="I8829" s="4" t="n">
        <x:v>101</x:v>
      </x:c>
      <x:c r="J8829" s="4" t="n">
        <x:v>0.291</x:v>
      </x:c>
      <x:c r="K8829" s="4">
        <x:f>I8829*J8829</x:f>
      </x:c>
      <x:c r="L8829" s="4" t="n">
        <x:v>159.502</x:v>
      </x:c>
      <x:c r="M8829" s="5">
        <x:f>J8829/1.475*100</x:f>
      </x:c>
      <x:c r="N8829" s="6">
        <x:f>M8829*L8829/100</x:f>
      </x:c>
      <x:c r="O8829" s="6">
        <x:f>H8829-N8829</x:f>
      </x:c>
    </x:row>
    <x:row r="8830" spans="1:25">
      <x:c r="A8830" s="0" t="s">
        <x:v>92</x:v>
      </x:c>
      <x:c r="B8830" s="0" t="n">
        <x:v>4250</x:v>
      </x:c>
      <x:c r="C8830" s="0" t="s">
        <x:v>21</x:v>
      </x:c>
      <x:c r="D8830" s="0" t="s">
        <x:v>33</x:v>
      </x:c>
      <x:c r="E8830" s="0" t="s">
        <x:v>73</x:v>
      </x:c>
      <x:c r="F8830" s="0" t="s">
        <x:v>26</x:v>
      </x:c>
      <x:c r="G8830" s="0" t="n">
        <x:v>173</x:v>
      </x:c>
      <x:c r="H8830" s="4" t="n">
        <x:v>7.103</x:v>
      </x:c>
      <x:c r="I8830" s="4" t="n">
        <x:v>101</x:v>
      </x:c>
      <x:c r="J8830" s="4" t="n">
        <x:v>0.078</x:v>
      </x:c>
      <x:c r="K8830" s="4">
        <x:f>I8830*J8830</x:f>
      </x:c>
      <x:c r="L8830" s="4" t="n">
        <x:v>159.502</x:v>
      </x:c>
      <x:c r="M8830" s="5">
        <x:f>J8830/1.475*100</x:f>
      </x:c>
      <x:c r="N8830" s="6">
        <x:f>M8830*L8830/100</x:f>
      </x:c>
      <x:c r="O8830" s="6">
        <x:f>H8830-N8830</x:f>
      </x:c>
    </x:row>
    <x:row r="8831" spans="1:25">
      <x:c r="A8831" s="0" t="s">
        <x:v>92</x:v>
      </x:c>
      <x:c r="B8831" s="0" t="n">
        <x:v>4250</x:v>
      </x:c>
      <x:c r="C8831" s="0" t="s">
        <x:v>21</x:v>
      </x:c>
      <x:c r="D8831" s="0" t="s">
        <x:v>36</x:v>
      </x:c>
      <x:c r="E8831" s="0" t="s">
        <x:v>75</x:v>
      </x:c>
      <x:c r="F8831" s="0" t="s">
        <x:v>26</x:v>
      </x:c>
      <x:c r="G8831" s="0" t="n">
        <x:v>173</x:v>
      </x:c>
      <x:c r="H8831" s="4" t="n">
        <x:v>66.002</x:v>
      </x:c>
      <x:c r="I8831" s="4" t="n">
        <x:v>101</x:v>
      </x:c>
      <x:c r="J8831" s="4" t="n">
        <x:v>0.42</x:v>
      </x:c>
      <x:c r="K8831" s="4">
        <x:f>I8831*J8831</x:f>
      </x:c>
      <x:c r="L8831" s="4" t="n">
        <x:v>159.502</x:v>
      </x:c>
      <x:c r="M8831" s="5">
        <x:f>J8831/1.475*100</x:f>
      </x:c>
      <x:c r="N8831" s="6">
        <x:f>M8831*L8831/100</x:f>
      </x:c>
      <x:c r="O8831" s="6">
        <x:f>H8831-N8831</x:f>
      </x:c>
    </x:row>
    <x:row r="8832" spans="1:25">
      <x:c r="A8832" s="0" t="s">
        <x:v>92</x:v>
      </x:c>
      <x:c r="B8832" s="0" t="n">
        <x:v>4250</x:v>
      </x:c>
      <x:c r="C8832" s="0" t="s">
        <x:v>21</x:v>
      </x:c>
      <x:c r="D8832" s="0" t="s">
        <x:v>36</x:v>
      </x:c>
      <x:c r="E8832" s="0" t="s">
        <x:v>76</x:v>
      </x:c>
      <x:c r="F8832" s="0" t="s">
        <x:v>26</x:v>
      </x:c>
      <x:c r="G8832" s="0" t="n">
        <x:v>173</x:v>
      </x:c>
      <x:c r="H8832" s="4" t="n">
        <x:v>58.002</x:v>
      </x:c>
      <x:c r="I8832" s="4" t="n">
        <x:v>101</x:v>
      </x:c>
      <x:c r="J8832" s="4" t="n">
        <x:v>0.42</x:v>
      </x:c>
      <x:c r="K8832" s="4">
        <x:f>I8832*J8832</x:f>
      </x:c>
      <x:c r="L8832" s="4" t="n">
        <x:v>159.502</x:v>
      </x:c>
      <x:c r="M8832" s="5">
        <x:f>J8832/1.475*100</x:f>
      </x:c>
      <x:c r="N8832" s="6">
        <x:f>M8832*L8832/100</x:f>
      </x:c>
      <x:c r="O8832" s="6">
        <x:f>H8832-N8832</x:f>
      </x:c>
    </x:row>
    <x:row r="8833" spans="1:25">
      <x:c r="A8833" s="0" t="s">
        <x:v>29</x:v>
      </x:c>
      <x:c r="B8833" s="0" t="n">
        <x:v>4251</x:v>
      </x:c>
      <x:c r="C8833" s="0" t="s">
        <x:v>21</x:v>
      </x:c>
      <x:c r="D8833" s="0" t="s">
        <x:v>22</x:v>
      </x:c>
      <x:c r="E8833" s="0" t="s">
        <x:v>23</x:v>
      </x:c>
      <x:c r="F8833" s="0" t="s">
        <x:v>20</x:v>
      </x:c>
      <x:c r="G8833" s="0" t="n">
        <x:v>130</x:v>
      </x:c>
      <x:c r="H8833" s="4" t="n">
        <x:v>43.384</x:v>
      </x:c>
      <x:c r="I8833" s="4" t="n">
        <x:v>130</x:v>
      </x:c>
      <x:c r="J8833" s="4" t="n">
        <x:v>0.334</x:v>
      </x:c>
      <x:c r="K8833" s="4">
        <x:f>I8833*J8833</x:f>
      </x:c>
      <x:c r="L8833" s="4" t="n">
        <x:v>280.199</x:v>
      </x:c>
      <x:c r="M8833" s="5">
        <x:f>J8833/3.457*100</x:f>
      </x:c>
      <x:c r="N8833" s="6">
        <x:f>M8833*L8833/100</x:f>
      </x:c>
      <x:c r="O8833" s="6">
        <x:f>H8833-N8833</x:f>
      </x:c>
    </x:row>
    <x:row r="8834" spans="1:25">
      <x:c r="A8834" s="0" t="s">
        <x:v>29</x:v>
      </x:c>
      <x:c r="B8834" s="0" t="n">
        <x:v>4251</x:v>
      </x:c>
      <x:c r="C8834" s="0" t="s">
        <x:v>21</x:v>
      </x:c>
      <x:c r="D8834" s="0" t="s">
        <x:v>22</x:v>
      </x:c>
      <x:c r="E8834" s="0" t="s">
        <x:v>23</x:v>
      </x:c>
      <x:c r="F8834" s="0" t="s">
        <x:v>20</x:v>
      </x:c>
      <x:c r="G8834" s="0" t="n">
        <x:v>130</x:v>
      </x:c>
      <x:c r="H8834" s="4" t="n">
        <x:v>43.384</x:v>
      </x:c>
      <x:c r="I8834" s="4" t="n">
        <x:v>130</x:v>
      </x:c>
      <x:c r="J8834" s="4" t="n">
        <x:v>0.334</x:v>
      </x:c>
      <x:c r="K8834" s="4">
        <x:f>I8834*J8834</x:f>
      </x:c>
      <x:c r="L8834" s="4" t="n">
        <x:v>280.199</x:v>
      </x:c>
      <x:c r="M8834" s="5">
        <x:f>J8834/3.457*100</x:f>
      </x:c>
      <x:c r="N8834" s="6">
        <x:f>M8834*L8834/100</x:f>
      </x:c>
      <x:c r="O8834" s="6">
        <x:f>H8834-N8834</x:f>
      </x:c>
    </x:row>
    <x:row r="8835" spans="1:25">
      <x:c r="A8835" s="0" t="s">
        <x:v>29</x:v>
      </x:c>
      <x:c r="B8835" s="0" t="n">
        <x:v>4251</x:v>
      </x:c>
      <x:c r="C8835" s="0" t="s">
        <x:v>21</x:v>
      </x:c>
      <x:c r="D8835" s="0" t="s">
        <x:v>22</x:v>
      </x:c>
      <x:c r="E8835" s="0" t="s">
        <x:v>23</x:v>
      </x:c>
      <x:c r="F8835" s="0" t="s">
        <x:v>20</x:v>
      </x:c>
      <x:c r="G8835" s="0" t="n">
        <x:v>130</x:v>
      </x:c>
      <x:c r="H8835" s="4" t="n">
        <x:v>44.33</x:v>
      </x:c>
      <x:c r="I8835" s="4" t="n">
        <x:v>130</x:v>
      </x:c>
      <x:c r="J8835" s="4" t="n">
        <x:v>0.341</x:v>
      </x:c>
      <x:c r="K8835" s="4">
        <x:f>I8835*J8835</x:f>
      </x:c>
      <x:c r="L8835" s="4" t="n">
        <x:v>280.199</x:v>
      </x:c>
      <x:c r="M8835" s="5">
        <x:f>J8835/3.457*100</x:f>
      </x:c>
      <x:c r="N8835" s="6">
        <x:f>M8835*L8835/100</x:f>
      </x:c>
      <x:c r="O8835" s="6">
        <x:f>H8835-N8835</x:f>
      </x:c>
    </x:row>
    <x:row r="8836" spans="1:25">
      <x:c r="A8836" s="0" t="s">
        <x:v>29</x:v>
      </x:c>
      <x:c r="B8836" s="0" t="n">
        <x:v>4251</x:v>
      </x:c>
      <x:c r="C8836" s="0" t="s">
        <x:v>21</x:v>
      </x:c>
      <x:c r="D8836" s="0" t="s">
        <x:v>22</x:v>
      </x:c>
      <x:c r="E8836" s="0" t="s">
        <x:v>23</x:v>
      </x:c>
      <x:c r="F8836" s="0" t="s">
        <x:v>20</x:v>
      </x:c>
      <x:c r="G8836" s="0" t="n">
        <x:v>130</x:v>
      </x:c>
      <x:c r="H8836" s="4" t="n">
        <x:v>43.384</x:v>
      </x:c>
      <x:c r="I8836" s="4" t="n">
        <x:v>130</x:v>
      </x:c>
      <x:c r="J8836" s="4" t="n">
        <x:v>0.334</x:v>
      </x:c>
      <x:c r="K8836" s="4">
        <x:f>I8836*J8836</x:f>
      </x:c>
      <x:c r="L8836" s="4" t="n">
        <x:v>280.199</x:v>
      </x:c>
      <x:c r="M8836" s="5">
        <x:f>J8836/3.457*100</x:f>
      </x:c>
      <x:c r="N8836" s="6">
        <x:f>M8836*L8836/100</x:f>
      </x:c>
      <x:c r="O8836" s="6">
        <x:f>H8836-N8836</x:f>
      </x:c>
    </x:row>
    <x:row r="8837" spans="1:25">
      <x:c r="A8837" s="0" t="s">
        <x:v>29</x:v>
      </x:c>
      <x:c r="B8837" s="0" t="n">
        <x:v>4251</x:v>
      </x:c>
      <x:c r="C8837" s="0" t="s">
        <x:v>21</x:v>
      </x:c>
      <x:c r="D8837" s="0" t="s">
        <x:v>22</x:v>
      </x:c>
      <x:c r="E8837" s="0" t="s">
        <x:v>23</x:v>
      </x:c>
      <x:c r="F8837" s="0" t="s">
        <x:v>20</x:v>
      </x:c>
      <x:c r="G8837" s="0" t="n">
        <x:v>130</x:v>
      </x:c>
      <x:c r="H8837" s="4" t="n">
        <x:v>43.384</x:v>
      </x:c>
      <x:c r="I8837" s="4" t="n">
        <x:v>130</x:v>
      </x:c>
      <x:c r="J8837" s="4" t="n">
        <x:v>0.334</x:v>
      </x:c>
      <x:c r="K8837" s="4">
        <x:f>I8837*J8837</x:f>
      </x:c>
      <x:c r="L8837" s="4" t="n">
        <x:v>280.199</x:v>
      </x:c>
      <x:c r="M8837" s="5">
        <x:f>J8837/3.457*100</x:f>
      </x:c>
      <x:c r="N8837" s="6">
        <x:f>M8837*L8837/100</x:f>
      </x:c>
      <x:c r="O8837" s="6">
        <x:f>H8837-N8837</x:f>
      </x:c>
    </x:row>
    <x:row r="8838" spans="1:25">
      <x:c r="A8838" s="0" t="s">
        <x:v>29</x:v>
      </x:c>
      <x:c r="B8838" s="0" t="n">
        <x:v>4251</x:v>
      </x:c>
      <x:c r="C8838" s="0" t="s">
        <x:v>21</x:v>
      </x:c>
      <x:c r="D8838" s="0" t="s">
        <x:v>28</x:v>
      </x:c>
      <x:c r="E8838" s="0" t="s">
        <x:v>19</x:v>
      </x:c>
      <x:c r="F8838" s="0" t="s">
        <x:v>26</x:v>
      </x:c>
      <x:c r="G8838" s="0" t="n">
        <x:v>130</x:v>
      </x:c>
      <x:c r="H8838" s="4" t="n">
        <x:v>33.8</x:v>
      </x:c>
      <x:c r="I8838" s="4" t="n">
        <x:v>130</x:v>
      </x:c>
      <x:c r="J8838" s="4" t="n">
        <x:v>0.26</x:v>
      </x:c>
      <x:c r="K8838" s="4">
        <x:f>I8838*J8838</x:f>
      </x:c>
      <x:c r="L8838" s="4" t="n">
        <x:v>280.199</x:v>
      </x:c>
      <x:c r="M8838" s="5">
        <x:f>J8838/3.457*100</x:f>
      </x:c>
      <x:c r="N8838" s="6">
        <x:f>M8838*L8838/100</x:f>
      </x:c>
      <x:c r="O8838" s="6">
        <x:f>H8838-N8838</x:f>
      </x:c>
    </x:row>
    <x:row r="8839" spans="1:25">
      <x:c r="A8839" s="0" t="s">
        <x:v>29</x:v>
      </x:c>
      <x:c r="B8839" s="0" t="n">
        <x:v>4251</x:v>
      </x:c>
      <x:c r="C8839" s="0" t="s">
        <x:v>21</x:v>
      </x:c>
      <x:c r="D8839" s="0" t="s">
        <x:v>28</x:v>
      </x:c>
      <x:c r="E8839" s="0" t="s">
        <x:v>23</x:v>
      </x:c>
      <x:c r="F8839" s="0" t="s">
        <x:v>26</x:v>
      </x:c>
      <x:c r="G8839" s="0" t="n">
        <x:v>130</x:v>
      </x:c>
      <x:c r="H8839" s="4" t="n">
        <x:v>197.6</x:v>
      </x:c>
      <x:c r="I8839" s="4" t="n">
        <x:v>130</x:v>
      </x:c>
      <x:c r="J8839" s="4" t="n">
        <x:v>1.52</x:v>
      </x:c>
      <x:c r="K8839" s="4">
        <x:f>I8839*J8839</x:f>
      </x:c>
      <x:c r="L8839" s="4" t="n">
        <x:v>280.199</x:v>
      </x:c>
      <x:c r="M8839" s="5">
        <x:f>J8839/3.457*100</x:f>
      </x:c>
      <x:c r="N8839" s="6">
        <x:f>M8839*L8839/100</x:f>
      </x:c>
      <x:c r="O8839" s="6">
        <x:f>H8839-N8839</x:f>
      </x:c>
    </x:row>
    <x:row r="8840" spans="1:25">
      <x:c r="A8840" s="0" t="s">
        <x:v>31</x:v>
      </x:c>
      <x:c r="B8840" s="0" t="n">
        <x:v>4252</x:v>
      </x:c>
      <x:c r="C8840" s="0" t="s">
        <x:v>21</x:v>
      </x:c>
      <x:c r="D8840" s="0" t="s">
        <x:v>22</x:v>
      </x:c>
      <x:c r="E8840" s="0" t="s">
        <x:v>23</x:v>
      </x:c>
      <x:c r="F8840" s="0" t="s">
        <x:v>20</x:v>
      </x:c>
      <x:c r="G8840" s="0" t="n">
        <x:v>130</x:v>
      </x:c>
      <x:c r="H8840" s="4" t="n">
        <x:v>43.384</x:v>
      </x:c>
      <x:c r="I8840" s="4" t="n">
        <x:v>130</x:v>
      </x:c>
      <x:c r="J8840" s="4" t="n">
        <x:v>0.334</x:v>
      </x:c>
      <x:c r="K8840" s="4">
        <x:f>I8840*J8840</x:f>
      </x:c>
      <x:c r="L8840" s="4" t="n">
        <x:v>294.588</x:v>
      </x:c>
      <x:c r="M8840" s="5">
        <x:f>J8840/3.123*100</x:f>
      </x:c>
      <x:c r="N8840" s="6">
        <x:f>M8840*L8840/100</x:f>
      </x:c>
      <x:c r="O8840" s="6">
        <x:f>H8840-N8840</x:f>
      </x:c>
    </x:row>
    <x:row r="8841" spans="1:25">
      <x:c r="A8841" s="0" t="s">
        <x:v>31</x:v>
      </x:c>
      <x:c r="B8841" s="0" t="n">
        <x:v>4252</x:v>
      </x:c>
      <x:c r="C8841" s="0" t="s">
        <x:v>21</x:v>
      </x:c>
      <x:c r="D8841" s="0" t="s">
        <x:v>22</x:v>
      </x:c>
      <x:c r="E8841" s="0" t="s">
        <x:v>23</x:v>
      </x:c>
      <x:c r="F8841" s="0" t="s">
        <x:v>20</x:v>
      </x:c>
      <x:c r="G8841" s="0" t="n">
        <x:v>130</x:v>
      </x:c>
      <x:c r="H8841" s="4" t="n">
        <x:v>43.384</x:v>
      </x:c>
      <x:c r="I8841" s="4" t="n">
        <x:v>130</x:v>
      </x:c>
      <x:c r="J8841" s="4" t="n">
        <x:v>0.334</x:v>
      </x:c>
      <x:c r="K8841" s="4">
        <x:f>I8841*J8841</x:f>
      </x:c>
      <x:c r="L8841" s="4" t="n">
        <x:v>294.588</x:v>
      </x:c>
      <x:c r="M8841" s="5">
        <x:f>J8841/3.123*100</x:f>
      </x:c>
      <x:c r="N8841" s="6">
        <x:f>M8841*L8841/100</x:f>
      </x:c>
      <x:c r="O8841" s="6">
        <x:f>H8841-N8841</x:f>
      </x:c>
    </x:row>
    <x:row r="8842" spans="1:25">
      <x:c r="A8842" s="0" t="s">
        <x:v>31</x:v>
      </x:c>
      <x:c r="B8842" s="0" t="n">
        <x:v>4252</x:v>
      </x:c>
      <x:c r="C8842" s="0" t="s">
        <x:v>21</x:v>
      </x:c>
      <x:c r="D8842" s="0" t="s">
        <x:v>22</x:v>
      </x:c>
      <x:c r="E8842" s="0" t="s">
        <x:v>23</x:v>
      </x:c>
      <x:c r="F8842" s="0" t="s">
        <x:v>20</x:v>
      </x:c>
      <x:c r="G8842" s="0" t="n">
        <x:v>130</x:v>
      </x:c>
      <x:c r="H8842" s="4" t="n">
        <x:v>44.33</x:v>
      </x:c>
      <x:c r="I8842" s="4" t="n">
        <x:v>130</x:v>
      </x:c>
      <x:c r="J8842" s="4" t="n">
        <x:v>0.341</x:v>
      </x:c>
      <x:c r="K8842" s="4">
        <x:f>I8842*J8842</x:f>
      </x:c>
      <x:c r="L8842" s="4" t="n">
        <x:v>294.588</x:v>
      </x:c>
      <x:c r="M8842" s="5">
        <x:f>J8842/3.123*100</x:f>
      </x:c>
      <x:c r="N8842" s="6">
        <x:f>M8842*L8842/100</x:f>
      </x:c>
      <x:c r="O8842" s="6">
        <x:f>H8842-N8842</x:f>
      </x:c>
    </x:row>
    <x:row r="8843" spans="1:25">
      <x:c r="A8843" s="0" t="s">
        <x:v>31</x:v>
      </x:c>
      <x:c r="B8843" s="0" t="n">
        <x:v>4252</x:v>
      </x:c>
      <x:c r="C8843" s="0" t="s">
        <x:v>21</x:v>
      </x:c>
      <x:c r="D8843" s="0" t="s">
        <x:v>22</x:v>
      </x:c>
      <x:c r="E8843" s="0" t="s">
        <x:v>23</x:v>
      </x:c>
      <x:c r="F8843" s="0" t="s">
        <x:v>20</x:v>
      </x:c>
      <x:c r="G8843" s="0" t="n">
        <x:v>130</x:v>
      </x:c>
      <x:c r="H8843" s="4" t="n">
        <x:v>43.384</x:v>
      </x:c>
      <x:c r="I8843" s="4" t="n">
        <x:v>130</x:v>
      </x:c>
      <x:c r="J8843" s="4" t="n">
        <x:v>0.334</x:v>
      </x:c>
      <x:c r="K8843" s="4">
        <x:f>I8843*J8843</x:f>
      </x:c>
      <x:c r="L8843" s="4" t="n">
        <x:v>294.588</x:v>
      </x:c>
      <x:c r="M8843" s="5">
        <x:f>J8843/3.123*100</x:f>
      </x:c>
      <x:c r="N8843" s="6">
        <x:f>M8843*L8843/100</x:f>
      </x:c>
      <x:c r="O8843" s="6">
        <x:f>H8843-N8843</x:f>
      </x:c>
    </x:row>
    <x:row r="8844" spans="1:25">
      <x:c r="A8844" s="0" t="s">
        <x:v>31</x:v>
      </x:c>
      <x:c r="B8844" s="0" t="n">
        <x:v>4252</x:v>
      </x:c>
      <x:c r="C8844" s="0" t="s">
        <x:v>21</x:v>
      </x:c>
      <x:c r="D8844" s="0" t="s">
        <x:v>28</x:v>
      </x:c>
      <x:c r="E8844" s="0" t="s">
        <x:v>19</x:v>
      </x:c>
      <x:c r="F8844" s="0" t="s">
        <x:v>26</x:v>
      </x:c>
      <x:c r="G8844" s="0" t="n">
        <x:v>130</x:v>
      </x:c>
      <x:c r="H8844" s="4" t="n">
        <x:v>33.804</x:v>
      </x:c>
      <x:c r="I8844" s="4" t="n">
        <x:v>130</x:v>
      </x:c>
      <x:c r="J8844" s="4" t="n">
        <x:v>0.26</x:v>
      </x:c>
      <x:c r="K8844" s="4">
        <x:f>I8844*J8844</x:f>
      </x:c>
      <x:c r="L8844" s="4" t="n">
        <x:v>294.588</x:v>
      </x:c>
      <x:c r="M8844" s="5">
        <x:f>J8844/3.123*100</x:f>
      </x:c>
      <x:c r="N8844" s="6">
        <x:f>M8844*L8844/100</x:f>
      </x:c>
      <x:c r="O8844" s="6">
        <x:f>H8844-N8844</x:f>
      </x:c>
    </x:row>
    <x:row r="8845" spans="1:25">
      <x:c r="A8845" s="0" t="s">
        <x:v>31</x:v>
      </x:c>
      <x:c r="B8845" s="0" t="n">
        <x:v>4252</x:v>
      </x:c>
      <x:c r="C8845" s="0" t="s">
        <x:v>21</x:v>
      </x:c>
      <x:c r="D8845" s="0" t="s">
        <x:v>28</x:v>
      </x:c>
      <x:c r="E8845" s="0" t="s">
        <x:v>23</x:v>
      </x:c>
      <x:c r="F8845" s="0" t="s">
        <x:v>26</x:v>
      </x:c>
      <x:c r="G8845" s="0" t="n">
        <x:v>130</x:v>
      </x:c>
      <x:c r="H8845" s="4" t="n">
        <x:v>197.6</x:v>
      </x:c>
      <x:c r="I8845" s="4" t="n">
        <x:v>130</x:v>
      </x:c>
      <x:c r="J8845" s="4" t="n">
        <x:v>1.52</x:v>
      </x:c>
      <x:c r="K8845" s="4">
        <x:f>I8845*J8845</x:f>
      </x:c>
      <x:c r="L8845" s="4" t="n">
        <x:v>294.588</x:v>
      </x:c>
      <x:c r="M8845" s="5">
        <x:f>J8845/3.123*100</x:f>
      </x:c>
      <x:c r="N8845" s="6">
        <x:f>M8845*L8845/100</x:f>
      </x:c>
      <x:c r="O8845" s="6">
        <x:f>H8845-N8845</x:f>
      </x:c>
    </x:row>
    <x:row r="8846" spans="1:25">
      <x:c r="A8846" s="0" t="s">
        <x:v>110</x:v>
      </x:c>
      <x:c r="B8846" s="0" t="n">
        <x:v>4253</x:v>
      </x:c>
      <x:c r="C8846" s="0" t="s">
        <x:v>21</x:v>
      </x:c>
      <x:c r="D8846" s="0" t="s">
        <x:v>22</x:v>
      </x:c>
      <x:c r="E8846" s="0" t="s">
        <x:v>23</x:v>
      </x:c>
      <x:c r="F8846" s="0" t="s">
        <x:v>20</x:v>
      </x:c>
      <x:c r="G8846" s="0" t="n">
        <x:v>130</x:v>
      </x:c>
      <x:c r="H8846" s="4" t="n">
        <x:v>43.384</x:v>
      </x:c>
      <x:c r="I8846" s="4" t="n">
        <x:v>130</x:v>
      </x:c>
      <x:c r="J8846" s="4" t="n">
        <x:v>0.334</x:v>
      </x:c>
      <x:c r="K8846" s="4">
        <x:f>I8846*J8846</x:f>
      </x:c>
      <x:c r="L8846" s="4" t="n">
        <x:v>294.201</x:v>
      </x:c>
      <x:c r="M8846" s="5">
        <x:f>J8846/2.789*100</x:f>
      </x:c>
      <x:c r="N8846" s="6">
        <x:f>M8846*L8846/100</x:f>
      </x:c>
      <x:c r="O8846" s="6">
        <x:f>H8846-N8846</x:f>
      </x:c>
    </x:row>
    <x:row r="8847" spans="1:25">
      <x:c r="A8847" s="0" t="s">
        <x:v>110</x:v>
      </x:c>
      <x:c r="B8847" s="0" t="n">
        <x:v>4253</x:v>
      </x:c>
      <x:c r="C8847" s="0" t="s">
        <x:v>21</x:v>
      </x:c>
      <x:c r="D8847" s="0" t="s">
        <x:v>22</x:v>
      </x:c>
      <x:c r="E8847" s="0" t="s">
        <x:v>23</x:v>
      </x:c>
      <x:c r="F8847" s="0" t="s">
        <x:v>20</x:v>
      </x:c>
      <x:c r="G8847" s="0" t="n">
        <x:v>130</x:v>
      </x:c>
      <x:c r="H8847" s="4" t="n">
        <x:v>43.384</x:v>
      </x:c>
      <x:c r="I8847" s="4" t="n">
        <x:v>130</x:v>
      </x:c>
      <x:c r="J8847" s="4" t="n">
        <x:v>0.334</x:v>
      </x:c>
      <x:c r="K8847" s="4">
        <x:f>I8847*J8847</x:f>
      </x:c>
      <x:c r="L8847" s="4" t="n">
        <x:v>294.201</x:v>
      </x:c>
      <x:c r="M8847" s="5">
        <x:f>J8847/2.789*100</x:f>
      </x:c>
      <x:c r="N8847" s="6">
        <x:f>M8847*L8847/100</x:f>
      </x:c>
      <x:c r="O8847" s="6">
        <x:f>H8847-N8847</x:f>
      </x:c>
    </x:row>
    <x:row r="8848" spans="1:25">
      <x:c r="A8848" s="0" t="s">
        <x:v>110</x:v>
      </x:c>
      <x:c r="B8848" s="0" t="n">
        <x:v>4253</x:v>
      </x:c>
      <x:c r="C8848" s="0" t="s">
        <x:v>21</x:v>
      </x:c>
      <x:c r="D8848" s="0" t="s">
        <x:v>22</x:v>
      </x:c>
      <x:c r="E8848" s="0" t="s">
        <x:v>23</x:v>
      </x:c>
      <x:c r="F8848" s="0" t="s">
        <x:v>20</x:v>
      </x:c>
      <x:c r="G8848" s="0" t="n">
        <x:v>130</x:v>
      </x:c>
      <x:c r="H8848" s="4" t="n">
        <x:v>44.33</x:v>
      </x:c>
      <x:c r="I8848" s="4" t="n">
        <x:v>130</x:v>
      </x:c>
      <x:c r="J8848" s="4" t="n">
        <x:v>0.341</x:v>
      </x:c>
      <x:c r="K8848" s="4">
        <x:f>I8848*J8848</x:f>
      </x:c>
      <x:c r="L8848" s="4" t="n">
        <x:v>294.201</x:v>
      </x:c>
      <x:c r="M8848" s="5">
        <x:f>J8848/2.789*100</x:f>
      </x:c>
      <x:c r="N8848" s="6">
        <x:f>M8848*L8848/100</x:f>
      </x:c>
      <x:c r="O8848" s="6">
        <x:f>H8848-N8848</x:f>
      </x:c>
    </x:row>
    <x:row r="8849" spans="1:25">
      <x:c r="A8849" s="0" t="s">
        <x:v>110</x:v>
      </x:c>
      <x:c r="B8849" s="0" t="n">
        <x:v>4253</x:v>
      </x:c>
      <x:c r="C8849" s="0" t="s">
        <x:v>21</x:v>
      </x:c>
      <x:c r="D8849" s="0" t="s">
        <x:v>28</x:v>
      </x:c>
      <x:c r="E8849" s="0" t="s">
        <x:v>19</x:v>
      </x:c>
      <x:c r="F8849" s="0" t="s">
        <x:v>26</x:v>
      </x:c>
      <x:c r="G8849" s="0" t="n">
        <x:v>130</x:v>
      </x:c>
      <x:c r="H8849" s="4" t="n">
        <x:v>33.803</x:v>
      </x:c>
      <x:c r="I8849" s="4" t="n">
        <x:v>130</x:v>
      </x:c>
      <x:c r="J8849" s="4" t="n">
        <x:v>0.26</x:v>
      </x:c>
      <x:c r="K8849" s="4">
        <x:f>I8849*J8849</x:f>
      </x:c>
      <x:c r="L8849" s="4" t="n">
        <x:v>294.201</x:v>
      </x:c>
      <x:c r="M8849" s="5">
        <x:f>J8849/2.789*100</x:f>
      </x:c>
      <x:c r="N8849" s="6">
        <x:f>M8849*L8849/100</x:f>
      </x:c>
      <x:c r="O8849" s="6">
        <x:f>H8849-N8849</x:f>
      </x:c>
    </x:row>
    <x:row r="8850" spans="1:25">
      <x:c r="A8850" s="0" t="s">
        <x:v>110</x:v>
      </x:c>
      <x:c r="B8850" s="0" t="n">
        <x:v>4253</x:v>
      </x:c>
      <x:c r="C8850" s="0" t="s">
        <x:v>21</x:v>
      </x:c>
      <x:c r="D8850" s="0" t="s">
        <x:v>28</x:v>
      </x:c>
      <x:c r="E8850" s="0" t="s">
        <x:v>23</x:v>
      </x:c>
      <x:c r="F8850" s="0" t="s">
        <x:v>26</x:v>
      </x:c>
      <x:c r="G8850" s="0" t="n">
        <x:v>130</x:v>
      </x:c>
      <x:c r="H8850" s="4" t="n">
        <x:v>197.6</x:v>
      </x:c>
      <x:c r="I8850" s="4" t="n">
        <x:v>130</x:v>
      </x:c>
      <x:c r="J8850" s="4" t="n">
        <x:v>1.52</x:v>
      </x:c>
      <x:c r="K8850" s="4">
        <x:f>I8850*J8850</x:f>
      </x:c>
      <x:c r="L8850" s="4" t="n">
        <x:v>294.201</x:v>
      </x:c>
      <x:c r="M8850" s="5">
        <x:f>J8850/2.789*100</x:f>
      </x:c>
      <x:c r="N8850" s="6">
        <x:f>M8850*L8850/100</x:f>
      </x:c>
      <x:c r="O8850" s="6">
        <x:f>H8850-N8850</x:f>
      </x:c>
    </x:row>
    <x:row r="8851" spans="1:25">
      <x:c r="A8851" s="0" t="s">
        <x:v>102</x:v>
      </x:c>
      <x:c r="B8851" s="0" t="n">
        <x:v>4254</x:v>
      </x:c>
      <x:c r="C8851" s="0" t="s">
        <x:v>21</x:v>
      </x:c>
      <x:c r="D8851" s="0" t="s">
        <x:v>22</x:v>
      </x:c>
      <x:c r="E8851" s="0" t="s">
        <x:v>23</x:v>
      </x:c>
      <x:c r="F8851" s="0" t="s">
        <x:v>20</x:v>
      </x:c>
      <x:c r="G8851" s="0" t="n">
        <x:v>130</x:v>
      </x:c>
      <x:c r="H8851" s="4" t="n">
        <x:v>43.384</x:v>
      </x:c>
      <x:c r="I8851" s="4" t="n">
        <x:v>130</x:v>
      </x:c>
      <x:c r="J8851" s="4" t="n">
        <x:v>0.334</x:v>
      </x:c>
      <x:c r="K8851" s="4">
        <x:f>I8851*J8851</x:f>
      </x:c>
      <x:c r="L8851" s="4" t="n">
        <x:v>284.539</x:v>
      </x:c>
      <x:c r="M8851" s="5">
        <x:f>J8851/2.789*100</x:f>
      </x:c>
      <x:c r="N8851" s="6">
        <x:f>M8851*L8851/100</x:f>
      </x:c>
      <x:c r="O8851" s="6">
        <x:f>H8851-N8851</x:f>
      </x:c>
    </x:row>
    <x:row r="8852" spans="1:25">
      <x:c r="A8852" s="0" t="s">
        <x:v>102</x:v>
      </x:c>
      <x:c r="B8852" s="0" t="n">
        <x:v>4254</x:v>
      </x:c>
      <x:c r="C8852" s="0" t="s">
        <x:v>21</x:v>
      </x:c>
      <x:c r="D8852" s="0" t="s">
        <x:v>22</x:v>
      </x:c>
      <x:c r="E8852" s="0" t="s">
        <x:v>23</x:v>
      </x:c>
      <x:c r="F8852" s="0" t="s">
        <x:v>20</x:v>
      </x:c>
      <x:c r="G8852" s="0" t="n">
        <x:v>130</x:v>
      </x:c>
      <x:c r="H8852" s="4" t="n">
        <x:v>43.384</x:v>
      </x:c>
      <x:c r="I8852" s="4" t="n">
        <x:v>130</x:v>
      </x:c>
      <x:c r="J8852" s="4" t="n">
        <x:v>0.334</x:v>
      </x:c>
      <x:c r="K8852" s="4">
        <x:f>I8852*J8852</x:f>
      </x:c>
      <x:c r="L8852" s="4" t="n">
        <x:v>284.539</x:v>
      </x:c>
      <x:c r="M8852" s="5">
        <x:f>J8852/2.789*100</x:f>
      </x:c>
      <x:c r="N8852" s="6">
        <x:f>M8852*L8852/100</x:f>
      </x:c>
      <x:c r="O8852" s="6">
        <x:f>H8852-N8852</x:f>
      </x:c>
    </x:row>
    <x:row r="8853" spans="1:25">
      <x:c r="A8853" s="0" t="s">
        <x:v>102</x:v>
      </x:c>
      <x:c r="B8853" s="0" t="n">
        <x:v>4254</x:v>
      </x:c>
      <x:c r="C8853" s="0" t="s">
        <x:v>21</x:v>
      </x:c>
      <x:c r="D8853" s="0" t="s">
        <x:v>22</x:v>
      </x:c>
      <x:c r="E8853" s="0" t="s">
        <x:v>23</x:v>
      </x:c>
      <x:c r="F8853" s="0" t="s">
        <x:v>20</x:v>
      </x:c>
      <x:c r="G8853" s="0" t="n">
        <x:v>130</x:v>
      </x:c>
      <x:c r="H8853" s="4" t="n">
        <x:v>44.33</x:v>
      </x:c>
      <x:c r="I8853" s="4" t="n">
        <x:v>130</x:v>
      </x:c>
      <x:c r="J8853" s="4" t="n">
        <x:v>0.341</x:v>
      </x:c>
      <x:c r="K8853" s="4">
        <x:f>I8853*J8853</x:f>
      </x:c>
      <x:c r="L8853" s="4" t="n">
        <x:v>284.539</x:v>
      </x:c>
      <x:c r="M8853" s="5">
        <x:f>J8853/2.789*100</x:f>
      </x:c>
      <x:c r="N8853" s="6">
        <x:f>M8853*L8853/100</x:f>
      </x:c>
      <x:c r="O8853" s="6">
        <x:f>H8853-N8853</x:f>
      </x:c>
    </x:row>
    <x:row r="8854" spans="1:25">
      <x:c r="A8854" s="0" t="s">
        <x:v>102</x:v>
      </x:c>
      <x:c r="B8854" s="0" t="n">
        <x:v>4254</x:v>
      </x:c>
      <x:c r="C8854" s="0" t="s">
        <x:v>21</x:v>
      </x:c>
      <x:c r="D8854" s="0" t="s">
        <x:v>28</x:v>
      </x:c>
      <x:c r="E8854" s="0" t="s">
        <x:v>19</x:v>
      </x:c>
      <x:c r="F8854" s="0" t="s">
        <x:v>26</x:v>
      </x:c>
      <x:c r="G8854" s="0" t="n">
        <x:v>130</x:v>
      </x:c>
      <x:c r="H8854" s="4" t="n">
        <x:v>33.805</x:v>
      </x:c>
      <x:c r="I8854" s="4" t="n">
        <x:v>130</x:v>
      </x:c>
      <x:c r="J8854" s="4" t="n">
        <x:v>0.26</x:v>
      </x:c>
      <x:c r="K8854" s="4">
        <x:f>I8854*J8854</x:f>
      </x:c>
      <x:c r="L8854" s="4" t="n">
        <x:v>284.539</x:v>
      </x:c>
      <x:c r="M8854" s="5">
        <x:f>J8854/2.789*100</x:f>
      </x:c>
      <x:c r="N8854" s="6">
        <x:f>M8854*L8854/100</x:f>
      </x:c>
      <x:c r="O8854" s="6">
        <x:f>H8854-N8854</x:f>
      </x:c>
    </x:row>
    <x:row r="8855" spans="1:25">
      <x:c r="A8855" s="0" t="s">
        <x:v>102</x:v>
      </x:c>
      <x:c r="B8855" s="0" t="n">
        <x:v>4254</x:v>
      </x:c>
      <x:c r="C8855" s="0" t="s">
        <x:v>21</x:v>
      </x:c>
      <x:c r="D8855" s="0" t="s">
        <x:v>28</x:v>
      </x:c>
      <x:c r="E8855" s="0" t="s">
        <x:v>23</x:v>
      </x:c>
      <x:c r="F8855" s="0" t="s">
        <x:v>26</x:v>
      </x:c>
      <x:c r="G8855" s="0" t="n">
        <x:v>130</x:v>
      </x:c>
      <x:c r="H8855" s="4" t="n">
        <x:v>197.6</x:v>
      </x:c>
      <x:c r="I8855" s="4" t="n">
        <x:v>130</x:v>
      </x:c>
      <x:c r="J8855" s="4" t="n">
        <x:v>1.52</x:v>
      </x:c>
      <x:c r="K8855" s="4">
        <x:f>I8855*J8855</x:f>
      </x:c>
      <x:c r="L8855" s="4" t="n">
        <x:v>284.539</x:v>
      </x:c>
      <x:c r="M8855" s="5">
        <x:f>J8855/2.789*100</x:f>
      </x:c>
      <x:c r="N8855" s="6">
        <x:f>M8855*L8855/100</x:f>
      </x:c>
      <x:c r="O8855" s="6">
        <x:f>H8855-N8855</x:f>
      </x:c>
    </x:row>
    <x:row r="8856" spans="1:25">
      <x:c r="A8856" s="0" t="s">
        <x:v>126</x:v>
      </x:c>
      <x:c r="B8856" s="0" t="n">
        <x:v>4255</x:v>
      </x:c>
      <x:c r="C8856" s="0" t="s">
        <x:v>21</x:v>
      </x:c>
      <x:c r="D8856" s="0" t="s">
        <x:v>22</x:v>
      </x:c>
      <x:c r="E8856" s="0" t="s">
        <x:v>23</x:v>
      </x:c>
      <x:c r="F8856" s="0" t="s">
        <x:v>20</x:v>
      </x:c>
      <x:c r="G8856" s="0" t="n">
        <x:v>130</x:v>
      </x:c>
      <x:c r="H8856" s="4" t="n">
        <x:v>43.384</x:v>
      </x:c>
      <x:c r="I8856" s="4" t="n">
        <x:v>130</x:v>
      </x:c>
      <x:c r="J8856" s="4" t="n">
        <x:v>0.334</x:v>
      </x:c>
      <x:c r="K8856" s="4">
        <x:f>I8856*J8856</x:f>
      </x:c>
      <x:c r="L8856" s="4" t="n">
        <x:v>291.302</x:v>
      </x:c>
      <x:c r="M8856" s="5">
        <x:f>J8856/2.789*100</x:f>
      </x:c>
      <x:c r="N8856" s="6">
        <x:f>M8856*L8856/100</x:f>
      </x:c>
      <x:c r="O8856" s="6">
        <x:f>H8856-N8856</x:f>
      </x:c>
    </x:row>
    <x:row r="8857" spans="1:25">
      <x:c r="A8857" s="0" t="s">
        <x:v>126</x:v>
      </x:c>
      <x:c r="B8857" s="0" t="n">
        <x:v>4255</x:v>
      </x:c>
      <x:c r="C8857" s="0" t="s">
        <x:v>21</x:v>
      </x:c>
      <x:c r="D8857" s="0" t="s">
        <x:v>22</x:v>
      </x:c>
      <x:c r="E8857" s="0" t="s">
        <x:v>23</x:v>
      </x:c>
      <x:c r="F8857" s="0" t="s">
        <x:v>20</x:v>
      </x:c>
      <x:c r="G8857" s="0" t="n">
        <x:v>130</x:v>
      </x:c>
      <x:c r="H8857" s="4" t="n">
        <x:v>43.384</x:v>
      </x:c>
      <x:c r="I8857" s="4" t="n">
        <x:v>130</x:v>
      </x:c>
      <x:c r="J8857" s="4" t="n">
        <x:v>0.334</x:v>
      </x:c>
      <x:c r="K8857" s="4">
        <x:f>I8857*J8857</x:f>
      </x:c>
      <x:c r="L8857" s="4" t="n">
        <x:v>291.302</x:v>
      </x:c>
      <x:c r="M8857" s="5">
        <x:f>J8857/2.789*100</x:f>
      </x:c>
      <x:c r="N8857" s="6">
        <x:f>M8857*L8857/100</x:f>
      </x:c>
      <x:c r="O8857" s="6">
        <x:f>H8857-N8857</x:f>
      </x:c>
    </x:row>
    <x:row r="8858" spans="1:25">
      <x:c r="A8858" s="0" t="s">
        <x:v>126</x:v>
      </x:c>
      <x:c r="B8858" s="0" t="n">
        <x:v>4255</x:v>
      </x:c>
      <x:c r="C8858" s="0" t="s">
        <x:v>21</x:v>
      </x:c>
      <x:c r="D8858" s="0" t="s">
        <x:v>22</x:v>
      </x:c>
      <x:c r="E8858" s="0" t="s">
        <x:v>23</x:v>
      </x:c>
      <x:c r="F8858" s="0" t="s">
        <x:v>20</x:v>
      </x:c>
      <x:c r="G8858" s="0" t="n">
        <x:v>130</x:v>
      </x:c>
      <x:c r="H8858" s="4" t="n">
        <x:v>44.33</x:v>
      </x:c>
      <x:c r="I8858" s="4" t="n">
        <x:v>130</x:v>
      </x:c>
      <x:c r="J8858" s="4" t="n">
        <x:v>0.341</x:v>
      </x:c>
      <x:c r="K8858" s="4">
        <x:f>I8858*J8858</x:f>
      </x:c>
      <x:c r="L8858" s="4" t="n">
        <x:v>291.302</x:v>
      </x:c>
      <x:c r="M8858" s="5">
        <x:f>J8858/2.789*100</x:f>
      </x:c>
      <x:c r="N8858" s="6">
        <x:f>M8858*L8858/100</x:f>
      </x:c>
      <x:c r="O8858" s="6">
        <x:f>H8858-N8858</x:f>
      </x:c>
    </x:row>
    <x:row r="8859" spans="1:25">
      <x:c r="A8859" s="0" t="s">
        <x:v>126</x:v>
      </x:c>
      <x:c r="B8859" s="0" t="n">
        <x:v>4255</x:v>
      </x:c>
      <x:c r="C8859" s="0" t="s">
        <x:v>21</x:v>
      </x:c>
      <x:c r="D8859" s="0" t="s">
        <x:v>28</x:v>
      </x:c>
      <x:c r="E8859" s="0" t="s">
        <x:v>19</x:v>
      </x:c>
      <x:c r="F8859" s="0" t="s">
        <x:v>26</x:v>
      </x:c>
      <x:c r="G8859" s="0" t="n">
        <x:v>130</x:v>
      </x:c>
      <x:c r="H8859" s="4" t="n">
        <x:v>33.802</x:v>
      </x:c>
      <x:c r="I8859" s="4" t="n">
        <x:v>130</x:v>
      </x:c>
      <x:c r="J8859" s="4" t="n">
        <x:v>0.26</x:v>
      </x:c>
      <x:c r="K8859" s="4">
        <x:f>I8859*J8859</x:f>
      </x:c>
      <x:c r="L8859" s="4" t="n">
        <x:v>291.302</x:v>
      </x:c>
      <x:c r="M8859" s="5">
        <x:f>J8859/2.789*100</x:f>
      </x:c>
      <x:c r="N8859" s="6">
        <x:f>M8859*L8859/100</x:f>
      </x:c>
      <x:c r="O8859" s="6">
        <x:f>H8859-N8859</x:f>
      </x:c>
    </x:row>
    <x:row r="8860" spans="1:25">
      <x:c r="A8860" s="0" t="s">
        <x:v>126</x:v>
      </x:c>
      <x:c r="B8860" s="0" t="n">
        <x:v>4255</x:v>
      </x:c>
      <x:c r="C8860" s="0" t="s">
        <x:v>21</x:v>
      </x:c>
      <x:c r="D8860" s="0" t="s">
        <x:v>28</x:v>
      </x:c>
      <x:c r="E8860" s="0" t="s">
        <x:v>23</x:v>
      </x:c>
      <x:c r="F8860" s="0" t="s">
        <x:v>26</x:v>
      </x:c>
      <x:c r="G8860" s="0" t="n">
        <x:v>130</x:v>
      </x:c>
      <x:c r="H8860" s="4" t="n">
        <x:v>197.6</x:v>
      </x:c>
      <x:c r="I8860" s="4" t="n">
        <x:v>130</x:v>
      </x:c>
      <x:c r="J8860" s="4" t="n">
        <x:v>1.52</x:v>
      </x:c>
      <x:c r="K8860" s="4">
        <x:f>I8860*J8860</x:f>
      </x:c>
      <x:c r="L8860" s="4" t="n">
        <x:v>291.302</x:v>
      </x:c>
      <x:c r="M8860" s="5">
        <x:f>J8860/2.789*100</x:f>
      </x:c>
      <x:c r="N8860" s="6">
        <x:f>M8860*L8860/100</x:f>
      </x:c>
      <x:c r="O8860" s="6">
        <x:f>H8860-N8860</x:f>
      </x:c>
    </x:row>
    <x:row r="8861" spans="1:25">
      <x:c r="A8861" s="0" t="s">
        <x:v>134</x:v>
      </x:c>
      <x:c r="B8861" s="0" t="n">
        <x:v>4256</x:v>
      </x:c>
      <x:c r="C8861" s="0" t="s">
        <x:v>17</x:v>
      </x:c>
      <x:c r="D8861" s="0" t="s">
        <x:v>18</x:v>
      </x:c>
      <x:c r="E8861" s="0" t="s">
        <x:v>167</x:v>
      </x:c>
      <x:c r="F8861" s="0" t="s">
        <x:v>20</x:v>
      </x:c>
      <x:c r="G8861" s="0" t="n">
        <x:v>75</x:v>
      </x:c>
      <x:c r="H8861" s="4" t="n">
        <x:v>41.221</x:v>
      </x:c>
      <x:c r="I8861" s="4" t="n">
        <x:v>75</x:v>
      </x:c>
      <x:c r="J8861" s="4" t="n">
        <x:v>0.55</x:v>
      </x:c>
      <x:c r="K8861" s="4">
        <x:f>I8861*J8861</x:f>
      </x:c>
      <x:c r="L8861" s="4" t="n">
        <x:v>179.489</x:v>
      </x:c>
      <x:c r="M8861" s="5">
        <x:f>J8861/2.033*100</x:f>
      </x:c>
      <x:c r="N8861" s="6">
        <x:f>M8861*L8861/100</x:f>
      </x:c>
      <x:c r="O8861" s="6">
        <x:f>H8861-N8861</x:f>
      </x:c>
    </x:row>
    <x:row r="8862" spans="1:25">
      <x:c r="A8862" s="0" t="s">
        <x:v>134</x:v>
      </x:c>
      <x:c r="B8862" s="0" t="n">
        <x:v>4256</x:v>
      </x:c>
      <x:c r="C8862" s="0" t="s">
        <x:v>21</x:v>
      </x:c>
      <x:c r="D8862" s="0" t="s">
        <x:v>22</x:v>
      </x:c>
      <x:c r="E8862" s="0" t="s">
        <x:v>23</x:v>
      </x:c>
      <x:c r="F8862" s="0" t="s">
        <x:v>20</x:v>
      </x:c>
      <x:c r="G8862" s="0" t="n">
        <x:v>75</x:v>
      </x:c>
      <x:c r="H8862" s="4" t="n">
        <x:v>2.7</x:v>
      </x:c>
      <x:c r="I8862" s="4" t="n">
        <x:v>75</x:v>
      </x:c>
      <x:c r="J8862" s="4" t="n">
        <x:v>0.036</x:v>
      </x:c>
      <x:c r="K8862" s="4">
        <x:f>I8862*J8862</x:f>
      </x:c>
      <x:c r="L8862" s="4" t="n">
        <x:v>179.489</x:v>
      </x:c>
      <x:c r="M8862" s="5">
        <x:f>J8862/2.033*100</x:f>
      </x:c>
      <x:c r="N8862" s="6">
        <x:f>M8862*L8862/100</x:f>
      </x:c>
      <x:c r="O8862" s="6">
        <x:f>H8862-N8862</x:f>
      </x:c>
    </x:row>
    <x:row r="8863" spans="1:25">
      <x:c r="A8863" s="0" t="s">
        <x:v>134</x:v>
      </x:c>
      <x:c r="B8863" s="0" t="n">
        <x:v>4256</x:v>
      </x:c>
      <x:c r="C8863" s="0" t="s">
        <x:v>21</x:v>
      </x:c>
      <x:c r="D8863" s="0" t="s">
        <x:v>28</x:v>
      </x:c>
      <x:c r="E8863" s="0" t="s">
        <x:v>23</x:v>
      </x:c>
      <x:c r="F8863" s="0" t="s">
        <x:v>20</x:v>
      </x:c>
      <x:c r="G8863" s="0" t="n">
        <x:v>75</x:v>
      </x:c>
      <x:c r="H8863" s="4" t="n">
        <x:v>3.45</x:v>
      </x:c>
      <x:c r="I8863" s="4" t="n">
        <x:v>75</x:v>
      </x:c>
      <x:c r="J8863" s="4" t="n">
        <x:v>0.046</x:v>
      </x:c>
      <x:c r="K8863" s="4">
        <x:f>I8863*J8863</x:f>
      </x:c>
      <x:c r="L8863" s="4" t="n">
        <x:v>179.489</x:v>
      </x:c>
      <x:c r="M8863" s="5">
        <x:f>J8863/2.033*100</x:f>
      </x:c>
      <x:c r="N8863" s="6">
        <x:f>M8863*L8863/100</x:f>
      </x:c>
      <x:c r="O8863" s="6">
        <x:f>H8863-N8863</x:f>
      </x:c>
    </x:row>
    <x:row r="8864" spans="1:25">
      <x:c r="A8864" s="0" t="s">
        <x:v>134</x:v>
      </x:c>
      <x:c r="B8864" s="0" t="n">
        <x:v>4256</x:v>
      </x:c>
      <x:c r="C8864" s="0" t="s">
        <x:v>17</x:v>
      </x:c>
      <x:c r="D8864" s="0" t="s">
        <x:v>18</x:v>
      </x:c>
      <x:c r="E8864" s="0" t="s">
        <x:v>167</x:v>
      </x:c>
      <x:c r="F8864" s="0" t="s">
        <x:v>20</x:v>
      </x:c>
      <x:c r="G8864" s="0" t="n">
        <x:v>75</x:v>
      </x:c>
      <x:c r="H8864" s="4" t="n">
        <x:v>25.585</x:v>
      </x:c>
      <x:c r="I8864" s="4" t="n">
        <x:v>75</x:v>
      </x:c>
      <x:c r="J8864" s="4" t="n">
        <x:v>0.341</x:v>
      </x:c>
      <x:c r="K8864" s="4">
        <x:f>I8864*J8864</x:f>
      </x:c>
      <x:c r="L8864" s="4" t="n">
        <x:v>179.489</x:v>
      </x:c>
      <x:c r="M8864" s="5">
        <x:f>J8864/2.033*100</x:f>
      </x:c>
      <x:c r="N8864" s="6">
        <x:f>M8864*L8864/100</x:f>
      </x:c>
      <x:c r="O8864" s="6">
        <x:f>H8864-N8864</x:f>
      </x:c>
    </x:row>
    <x:row r="8865" spans="1:25">
      <x:c r="A8865" s="0" t="s">
        <x:v>134</x:v>
      </x:c>
      <x:c r="B8865" s="0" t="n">
        <x:v>4256</x:v>
      </x:c>
      <x:c r="C8865" s="0" t="s">
        <x:v>21</x:v>
      </x:c>
      <x:c r="D8865" s="0" t="s">
        <x:v>28</x:v>
      </x:c>
      <x:c r="E8865" s="0" t="s">
        <x:v>23</x:v>
      </x:c>
      <x:c r="F8865" s="0" t="s">
        <x:v>26</x:v>
      </x:c>
      <x:c r="G8865" s="0" t="n">
        <x:v>75</x:v>
      </x:c>
      <x:c r="H8865" s="4" t="n">
        <x:v>80.56</x:v>
      </x:c>
      <x:c r="I8865" s="4" t="n">
        <x:v>75</x:v>
      </x:c>
      <x:c r="J8865" s="4" t="n">
        <x:v>1.06</x:v>
      </x:c>
      <x:c r="K8865" s="4">
        <x:f>I8865*J8865</x:f>
      </x:c>
      <x:c r="L8865" s="4" t="n">
        <x:v>179.489</x:v>
      </x:c>
      <x:c r="M8865" s="5">
        <x:f>J8865/2.033*100</x:f>
      </x:c>
      <x:c r="N8865" s="6">
        <x:f>M8865*L8865/100</x:f>
      </x:c>
      <x:c r="O8865" s="6">
        <x:f>H8865-N8865</x:f>
      </x:c>
    </x:row>
    <x:row r="8866" spans="1:25">
      <x:c r="A8866" s="0" t="s">
        <x:v>57</x:v>
      </x:c>
      <x:c r="B8866" s="0" t="n">
        <x:v>4259</x:v>
      </x:c>
      <x:c r="C8866" s="0" t="s">
        <x:v>21</x:v>
      </x:c>
      <x:c r="D8866" s="0" t="s">
        <x:v>42</x:v>
      </x:c>
      <x:c r="E8866" s="0" t="s">
        <x:v>43</x:v>
      </x:c>
      <x:c r="F8866" s="0" t="s">
        <x:v>20</x:v>
      </x:c>
      <x:c r="G8866" s="0" t="n">
        <x:v>50</x:v>
      </x:c>
      <x:c r="H8866" s="4" t="n">
        <x:v>15</x:v>
      </x:c>
      <x:c r="I8866" s="4" t="n">
        <x:v>50</x:v>
      </x:c>
      <x:c r="J8866" s="4" t="n">
        <x:v>0.3</x:v>
      </x:c>
      <x:c r="K8866" s="4">
        <x:f>I8866*J8866</x:f>
      </x:c>
      <x:c r="L8866" s="4" t="n">
        <x:v>171.897</x:v>
      </x:c>
      <x:c r="M8866" s="5">
        <x:f>J8866/3.83*100</x:f>
      </x:c>
      <x:c r="N8866" s="6">
        <x:f>M8866*L8866/100</x:f>
      </x:c>
      <x:c r="O8866" s="6">
        <x:f>H8866-N8866</x:f>
      </x:c>
    </x:row>
    <x:row r="8867" spans="1:25">
      <x:c r="A8867" s="0" t="s">
        <x:v>57</x:v>
      </x:c>
      <x:c r="B8867" s="0" t="n">
        <x:v>4259</x:v>
      </x:c>
      <x:c r="C8867" s="0" t="s">
        <x:v>21</x:v>
      </x:c>
      <x:c r="D8867" s="0" t="s">
        <x:v>42</x:v>
      </x:c>
      <x:c r="E8867" s="0" t="s">
        <x:v>44</x:v>
      </x:c>
      <x:c r="F8867" s="0" t="s">
        <x:v>20</x:v>
      </x:c>
      <x:c r="G8867" s="0" t="n">
        <x:v>50</x:v>
      </x:c>
      <x:c r="H8867" s="4" t="n">
        <x:v>15</x:v>
      </x:c>
      <x:c r="I8867" s="4" t="n">
        <x:v>50</x:v>
      </x:c>
      <x:c r="J8867" s="4" t="n">
        <x:v>0.3</x:v>
      </x:c>
      <x:c r="K8867" s="4">
        <x:f>I8867*J8867</x:f>
      </x:c>
      <x:c r="L8867" s="4" t="n">
        <x:v>171.897</x:v>
      </x:c>
      <x:c r="M8867" s="5">
        <x:f>J8867/3.83*100</x:f>
      </x:c>
      <x:c r="N8867" s="6">
        <x:f>M8867*L8867/100</x:f>
      </x:c>
      <x:c r="O8867" s="6">
        <x:f>H8867-N8867</x:f>
      </x:c>
    </x:row>
    <x:row r="8868" spans="1:25">
      <x:c r="A8868" s="0" t="s">
        <x:v>57</x:v>
      </x:c>
      <x:c r="B8868" s="0" t="n">
        <x:v>4259</x:v>
      </x:c>
      <x:c r="C8868" s="0" t="s">
        <x:v>21</x:v>
      </x:c>
      <x:c r="D8868" s="0" t="s">
        <x:v>33</x:v>
      </x:c>
      <x:c r="E8868" s="0" t="s">
        <x:v>45</x:v>
      </x:c>
      <x:c r="F8868" s="0" t="s">
        <x:v>26</x:v>
      </x:c>
      <x:c r="G8868" s="0" t="n">
        <x:v>50</x:v>
      </x:c>
      <x:c r="H8868" s="4" t="n">
        <x:v>74</x:v>
      </x:c>
      <x:c r="I8868" s="4" t="n">
        <x:v>50</x:v>
      </x:c>
      <x:c r="J8868" s="4" t="n">
        <x:v>1.48</x:v>
      </x:c>
      <x:c r="K8868" s="4">
        <x:f>I8868*J8868</x:f>
      </x:c>
      <x:c r="L8868" s="4" t="n">
        <x:v>171.897</x:v>
      </x:c>
      <x:c r="M8868" s="5">
        <x:f>J8868/3.83*100</x:f>
      </x:c>
      <x:c r="N8868" s="6">
        <x:f>M8868*L8868/100</x:f>
      </x:c>
      <x:c r="O8868" s="6">
        <x:f>H8868-N8868</x:f>
      </x:c>
    </x:row>
    <x:row r="8869" spans="1:25">
      <x:c r="A8869" s="0" t="s">
        <x:v>57</x:v>
      </x:c>
      <x:c r="B8869" s="0" t="n">
        <x:v>4259</x:v>
      </x:c>
      <x:c r="C8869" s="0" t="s">
        <x:v>21</x:v>
      </x:c>
      <x:c r="D8869" s="0" t="s">
        <x:v>150</x:v>
      </x:c>
      <x:c r="E8869" s="0" t="s">
        <x:v>46</x:v>
      </x:c>
      <x:c r="F8869" s="0" t="s">
        <x:v>26</x:v>
      </x:c>
      <x:c r="G8869" s="0" t="n">
        <x:v>50</x:v>
      </x:c>
      <x:c r="H8869" s="4" t="n">
        <x:v>87.501</x:v>
      </x:c>
      <x:c r="I8869" s="4" t="n">
        <x:v>50</x:v>
      </x:c>
      <x:c r="J8869" s="4" t="n">
        <x:v>1.75</x:v>
      </x:c>
      <x:c r="K8869" s="4">
        <x:f>I8869*J8869</x:f>
      </x:c>
      <x:c r="L8869" s="4" t="n">
        <x:v>171.897</x:v>
      </x:c>
      <x:c r="M8869" s="5">
        <x:f>J8869/3.83*100</x:f>
      </x:c>
      <x:c r="N8869" s="6">
        <x:f>M8869*L8869/100</x:f>
      </x:c>
      <x:c r="O8869" s="6">
        <x:f>H8869-N8869</x:f>
      </x:c>
    </x:row>
    <x:row r="8870" spans="1:25">
      <x:c r="A8870" s="0" t="s">
        <x:v>49</x:v>
      </x:c>
      <x:c r="B8870" s="0" t="n">
        <x:v>4266</x:v>
      </x:c>
      <x:c r="C8870" s="0" t="s">
        <x:v>21</x:v>
      </x:c>
      <x:c r="D8870" s="0" t="s">
        <x:v>22</x:v>
      </x:c>
      <x:c r="E8870" s="0" t="s">
        <x:v>23</x:v>
      </x:c>
      <x:c r="F8870" s="0" t="s">
        <x:v>20</x:v>
      </x:c>
      <x:c r="G8870" s="0" t="n">
        <x:v>130</x:v>
      </x:c>
      <x:c r="H8870" s="4" t="n">
        <x:v>43.384</x:v>
      </x:c>
      <x:c r="I8870" s="4" t="n">
        <x:v>130</x:v>
      </x:c>
      <x:c r="J8870" s="4" t="n">
        <x:v>0.334</x:v>
      </x:c>
      <x:c r="K8870" s="4">
        <x:f>I8870*J8870</x:f>
      </x:c>
      <x:c r="L8870" s="4" t="n">
        <x:v>282.302</x:v>
      </x:c>
      <x:c r="M8870" s="5">
        <x:f>J8870/2.789*100</x:f>
      </x:c>
      <x:c r="N8870" s="6">
        <x:f>M8870*L8870/100</x:f>
      </x:c>
      <x:c r="O8870" s="6">
        <x:f>H8870-N8870</x:f>
      </x:c>
    </x:row>
    <x:row r="8871" spans="1:25">
      <x:c r="A8871" s="0" t="s">
        <x:v>49</x:v>
      </x:c>
      <x:c r="B8871" s="0" t="n">
        <x:v>4266</x:v>
      </x:c>
      <x:c r="C8871" s="0" t="s">
        <x:v>21</x:v>
      </x:c>
      <x:c r="D8871" s="0" t="s">
        <x:v>22</x:v>
      </x:c>
      <x:c r="E8871" s="0" t="s">
        <x:v>23</x:v>
      </x:c>
      <x:c r="F8871" s="0" t="s">
        <x:v>20</x:v>
      </x:c>
      <x:c r="G8871" s="0" t="n">
        <x:v>130</x:v>
      </x:c>
      <x:c r="H8871" s="4" t="n">
        <x:v>43.384</x:v>
      </x:c>
      <x:c r="I8871" s="4" t="n">
        <x:v>130</x:v>
      </x:c>
      <x:c r="J8871" s="4" t="n">
        <x:v>0.334</x:v>
      </x:c>
      <x:c r="K8871" s="4">
        <x:f>I8871*J8871</x:f>
      </x:c>
      <x:c r="L8871" s="4" t="n">
        <x:v>282.302</x:v>
      </x:c>
      <x:c r="M8871" s="5">
        <x:f>J8871/2.789*100</x:f>
      </x:c>
      <x:c r="N8871" s="6">
        <x:f>M8871*L8871/100</x:f>
      </x:c>
      <x:c r="O8871" s="6">
        <x:f>H8871-N8871</x:f>
      </x:c>
    </x:row>
    <x:row r="8872" spans="1:25">
      <x:c r="A8872" s="0" t="s">
        <x:v>49</x:v>
      </x:c>
      <x:c r="B8872" s="0" t="n">
        <x:v>4266</x:v>
      </x:c>
      <x:c r="C8872" s="0" t="s">
        <x:v>21</x:v>
      </x:c>
      <x:c r="D8872" s="0" t="s">
        <x:v>22</x:v>
      </x:c>
      <x:c r="E8872" s="0" t="s">
        <x:v>23</x:v>
      </x:c>
      <x:c r="F8872" s="0" t="s">
        <x:v>20</x:v>
      </x:c>
      <x:c r="G8872" s="0" t="n">
        <x:v>130</x:v>
      </x:c>
      <x:c r="H8872" s="4" t="n">
        <x:v>44.33</x:v>
      </x:c>
      <x:c r="I8872" s="4" t="n">
        <x:v>130</x:v>
      </x:c>
      <x:c r="J8872" s="4" t="n">
        <x:v>0.341</x:v>
      </x:c>
      <x:c r="K8872" s="4">
        <x:f>I8872*J8872</x:f>
      </x:c>
      <x:c r="L8872" s="4" t="n">
        <x:v>282.302</x:v>
      </x:c>
      <x:c r="M8872" s="5">
        <x:f>J8872/2.789*100</x:f>
      </x:c>
      <x:c r="N8872" s="6">
        <x:f>M8872*L8872/100</x:f>
      </x:c>
      <x:c r="O8872" s="6">
        <x:f>H8872-N8872</x:f>
      </x:c>
    </x:row>
    <x:row r="8873" spans="1:25">
      <x:c r="A8873" s="0" t="s">
        <x:v>49</x:v>
      </x:c>
      <x:c r="B8873" s="0" t="n">
        <x:v>4266</x:v>
      </x:c>
      <x:c r="C8873" s="0" t="s">
        <x:v>21</x:v>
      </x:c>
      <x:c r="D8873" s="0" t="s">
        <x:v>28</x:v>
      </x:c>
      <x:c r="E8873" s="0" t="s">
        <x:v>19</x:v>
      </x:c>
      <x:c r="F8873" s="0" t="s">
        <x:v>26</x:v>
      </x:c>
      <x:c r="G8873" s="0" t="n">
        <x:v>130</x:v>
      </x:c>
      <x:c r="H8873" s="4" t="n">
        <x:v>33.806</x:v>
      </x:c>
      <x:c r="I8873" s="4" t="n">
        <x:v>130</x:v>
      </x:c>
      <x:c r="J8873" s="4" t="n">
        <x:v>0.26</x:v>
      </x:c>
      <x:c r="K8873" s="4">
        <x:f>I8873*J8873</x:f>
      </x:c>
      <x:c r="L8873" s="4" t="n">
        <x:v>282.302</x:v>
      </x:c>
      <x:c r="M8873" s="5">
        <x:f>J8873/2.789*100</x:f>
      </x:c>
      <x:c r="N8873" s="6">
        <x:f>M8873*L8873/100</x:f>
      </x:c>
      <x:c r="O8873" s="6">
        <x:f>H8873-N8873</x:f>
      </x:c>
    </x:row>
    <x:row r="8874" spans="1:25">
      <x:c r="A8874" s="0" t="s">
        <x:v>49</x:v>
      </x:c>
      <x:c r="B8874" s="0" t="n">
        <x:v>4266</x:v>
      </x:c>
      <x:c r="C8874" s="0" t="s">
        <x:v>21</x:v>
      </x:c>
      <x:c r="D8874" s="0" t="s">
        <x:v>28</x:v>
      </x:c>
      <x:c r="E8874" s="0" t="s">
        <x:v>23</x:v>
      </x:c>
      <x:c r="F8874" s="0" t="s">
        <x:v>26</x:v>
      </x:c>
      <x:c r="G8874" s="0" t="n">
        <x:v>130</x:v>
      </x:c>
      <x:c r="H8874" s="4" t="n">
        <x:v>197.6</x:v>
      </x:c>
      <x:c r="I8874" s="4" t="n">
        <x:v>130</x:v>
      </x:c>
      <x:c r="J8874" s="4" t="n">
        <x:v>1.52</x:v>
      </x:c>
      <x:c r="K8874" s="4">
        <x:f>I8874*J8874</x:f>
      </x:c>
      <x:c r="L8874" s="4" t="n">
        <x:v>282.302</x:v>
      </x:c>
      <x:c r="M8874" s="5">
        <x:f>J8874/2.789*100</x:f>
      </x:c>
      <x:c r="N8874" s="6">
        <x:f>M8874*L8874/100</x:f>
      </x:c>
      <x:c r="O8874" s="6">
        <x:f>H8874-N8874</x:f>
      </x:c>
    </x:row>
    <x:row r="8875" spans="1:25">
      <x:c r="A8875" s="0" t="s">
        <x:v>86</x:v>
      </x:c>
      <x:c r="B8875" s="0" t="n">
        <x:v>4269</x:v>
      </x:c>
      <x:c r="C8875" s="0" t="s">
        <x:v>21</x:v>
      </x:c>
      <x:c r="D8875" s="0" t="s">
        <x:v>22</x:v>
      </x:c>
      <x:c r="E8875" s="0" t="s">
        <x:v>74</x:v>
      </x:c>
      <x:c r="F8875" s="0" t="s">
        <x:v>20</x:v>
      </x:c>
      <x:c r="G8875" s="0" t="n">
        <x:v>173</x:v>
      </x:c>
      <x:c r="H8875" s="4" t="n">
        <x:v>50.4</x:v>
      </x:c>
      <x:c r="I8875" s="4" t="n">
        <x:v>173</x:v>
      </x:c>
      <x:c r="J8875" s="4" t="n">
        <x:v>0.291</x:v>
      </x:c>
      <x:c r="K8875" s="4">
        <x:f>I8875*J8875</x:f>
      </x:c>
      <x:c r="L8875" s="4" t="n">
        <x:v>239.811</x:v>
      </x:c>
      <x:c r="M8875" s="5">
        <x:f>J8875/2.057*100</x:f>
      </x:c>
      <x:c r="N8875" s="6">
        <x:f>M8875*L8875/100</x:f>
      </x:c>
      <x:c r="O8875" s="6">
        <x:f>H8875-N8875</x:f>
      </x:c>
    </x:row>
    <x:row r="8876" spans="1:25">
      <x:c r="A8876" s="0" t="s">
        <x:v>86</x:v>
      </x:c>
      <x:c r="B8876" s="0" t="n">
        <x:v>4269</x:v>
      </x:c>
      <x:c r="C8876" s="0" t="s">
        <x:v>21</x:v>
      </x:c>
      <x:c r="D8876" s="0" t="s">
        <x:v>22</x:v>
      </x:c>
      <x:c r="E8876" s="0" t="s">
        <x:v>74</x:v>
      </x:c>
      <x:c r="F8876" s="0" t="s">
        <x:v>20</x:v>
      </x:c>
      <x:c r="G8876" s="0" t="n">
        <x:v>173</x:v>
      </x:c>
      <x:c r="H8876" s="4" t="n">
        <x:v>50.4</x:v>
      </x:c>
      <x:c r="I8876" s="4" t="n">
        <x:v>173</x:v>
      </x:c>
      <x:c r="J8876" s="4" t="n">
        <x:v>0.291</x:v>
      </x:c>
      <x:c r="K8876" s="4">
        <x:f>I8876*J8876</x:f>
      </x:c>
      <x:c r="L8876" s="4" t="n">
        <x:v>239.811</x:v>
      </x:c>
      <x:c r="M8876" s="5">
        <x:f>J8876/2.057*100</x:f>
      </x:c>
      <x:c r="N8876" s="6">
        <x:f>M8876*L8876/100</x:f>
      </x:c>
      <x:c r="O8876" s="6">
        <x:f>H8876-N8876</x:f>
      </x:c>
    </x:row>
    <x:row r="8877" spans="1:25">
      <x:c r="A8877" s="0" t="s">
        <x:v>86</x:v>
      </x:c>
      <x:c r="B8877" s="0" t="n">
        <x:v>4269</x:v>
      </x:c>
      <x:c r="C8877" s="0" t="s">
        <x:v>21</x:v>
      </x:c>
      <x:c r="D8877" s="0" t="s">
        <x:v>33</x:v>
      </x:c>
      <x:c r="E8877" s="0" t="s">
        <x:v>73</x:v>
      </x:c>
      <x:c r="F8877" s="0" t="s">
        <x:v>20</x:v>
      </x:c>
      <x:c r="G8877" s="0" t="n">
        <x:v>173</x:v>
      </x:c>
      <x:c r="H8877" s="4" t="n">
        <x:v>46.018</x:v>
      </x:c>
      <x:c r="I8877" s="4" t="n">
        <x:v>173</x:v>
      </x:c>
      <x:c r="J8877" s="4" t="n">
        <x:v>0.266</x:v>
      </x:c>
      <x:c r="K8877" s="4">
        <x:f>I8877*J8877</x:f>
      </x:c>
      <x:c r="L8877" s="4" t="n">
        <x:v>239.811</x:v>
      </x:c>
      <x:c r="M8877" s="5">
        <x:f>J8877/2.057*100</x:f>
      </x:c>
      <x:c r="N8877" s="6">
        <x:f>M8877*L8877/100</x:f>
      </x:c>
      <x:c r="O8877" s="6">
        <x:f>H8877-N8877</x:f>
      </x:c>
    </x:row>
    <x:row r="8878" spans="1:25">
      <x:c r="A8878" s="0" t="s">
        <x:v>86</x:v>
      </x:c>
      <x:c r="B8878" s="0" t="n">
        <x:v>4269</x:v>
      </x:c>
      <x:c r="C8878" s="0" t="s">
        <x:v>21</x:v>
      </x:c>
      <x:c r="D8878" s="0" t="s">
        <x:v>22</x:v>
      </x:c>
      <x:c r="E8878" s="0" t="s">
        <x:v>74</x:v>
      </x:c>
      <x:c r="F8878" s="0" t="s">
        <x:v>20</x:v>
      </x:c>
      <x:c r="G8878" s="0" t="n">
        <x:v>173</x:v>
      </x:c>
      <x:c r="H8878" s="4" t="n">
        <x:v>50.4</x:v>
      </x:c>
      <x:c r="I8878" s="4" t="n">
        <x:v>173</x:v>
      </x:c>
      <x:c r="J8878" s="4" t="n">
        <x:v>0.291</x:v>
      </x:c>
      <x:c r="K8878" s="4">
        <x:f>I8878*J8878</x:f>
      </x:c>
      <x:c r="L8878" s="4" t="n">
        <x:v>239.811</x:v>
      </x:c>
      <x:c r="M8878" s="5">
        <x:f>J8878/2.057*100</x:f>
      </x:c>
      <x:c r="N8878" s="6">
        <x:f>M8878*L8878/100</x:f>
      </x:c>
      <x:c r="O8878" s="6">
        <x:f>H8878-N8878</x:f>
      </x:c>
    </x:row>
    <x:row r="8879" spans="1:25">
      <x:c r="A8879" s="0" t="s">
        <x:v>86</x:v>
      </x:c>
      <x:c r="B8879" s="0" t="n">
        <x:v>4269</x:v>
      </x:c>
      <x:c r="C8879" s="0" t="s">
        <x:v>21</x:v>
      </x:c>
      <x:c r="D8879" s="0" t="s">
        <x:v>33</x:v>
      </x:c>
      <x:c r="E8879" s="0" t="s">
        <x:v>73</x:v>
      </x:c>
      <x:c r="F8879" s="0" t="s">
        <x:v>26</x:v>
      </x:c>
      <x:c r="G8879" s="0" t="n">
        <x:v>173</x:v>
      </x:c>
      <x:c r="H8879" s="4" t="n">
        <x:v>13.496</x:v>
      </x:c>
      <x:c r="I8879" s="4" t="n">
        <x:v>173</x:v>
      </x:c>
      <x:c r="J8879" s="4" t="n">
        <x:v>0.078</x:v>
      </x:c>
      <x:c r="K8879" s="4">
        <x:f>I8879*J8879</x:f>
      </x:c>
      <x:c r="L8879" s="4" t="n">
        <x:v>239.811</x:v>
      </x:c>
      <x:c r="M8879" s="5">
        <x:f>J8879/2.057*100</x:f>
      </x:c>
      <x:c r="N8879" s="6">
        <x:f>M8879*L8879/100</x:f>
      </x:c>
      <x:c r="O8879" s="6">
        <x:f>H8879-N8879</x:f>
      </x:c>
    </x:row>
    <x:row r="8880" spans="1:25">
      <x:c r="A8880" s="0" t="s">
        <x:v>86</x:v>
      </x:c>
      <x:c r="B8880" s="0" t="n">
        <x:v>4269</x:v>
      </x:c>
      <x:c r="C8880" s="0" t="s">
        <x:v>21</x:v>
      </x:c>
      <x:c r="D8880" s="0" t="s">
        <x:v>36</x:v>
      </x:c>
      <x:c r="E8880" s="0" t="s">
        <x:v>75</x:v>
      </x:c>
      <x:c r="F8880" s="0" t="s">
        <x:v>26</x:v>
      </x:c>
      <x:c r="G8880" s="0" t="n">
        <x:v>173</x:v>
      </x:c>
      <x:c r="H8880" s="4" t="n">
        <x:v>72.663</x:v>
      </x:c>
      <x:c r="I8880" s="4" t="n">
        <x:v>173</x:v>
      </x:c>
      <x:c r="J8880" s="4" t="n">
        <x:v>0.42</x:v>
      </x:c>
      <x:c r="K8880" s="4">
        <x:f>I8880*J8880</x:f>
      </x:c>
      <x:c r="L8880" s="4" t="n">
        <x:v>239.811</x:v>
      </x:c>
      <x:c r="M8880" s="5">
        <x:f>J8880/2.057*100</x:f>
      </x:c>
      <x:c r="N8880" s="6">
        <x:f>M8880*L8880/100</x:f>
      </x:c>
      <x:c r="O8880" s="6">
        <x:f>H8880-N8880</x:f>
      </x:c>
    </x:row>
    <x:row r="8881" spans="1:25">
      <x:c r="A8881" s="0" t="s">
        <x:v>86</x:v>
      </x:c>
      <x:c r="B8881" s="0" t="n">
        <x:v>4269</x:v>
      </x:c>
      <x:c r="C8881" s="0" t="s">
        <x:v>21</x:v>
      </x:c>
      <x:c r="D8881" s="0" t="s">
        <x:v>36</x:v>
      </x:c>
      <x:c r="E8881" s="0" t="s">
        <x:v>76</x:v>
      </x:c>
      <x:c r="F8881" s="0" t="s">
        <x:v>26</x:v>
      </x:c>
      <x:c r="G8881" s="0" t="n">
        <x:v>173</x:v>
      </x:c>
      <x:c r="H8881" s="4" t="n">
        <x:v>72.66</x:v>
      </x:c>
      <x:c r="I8881" s="4" t="n">
        <x:v>173</x:v>
      </x:c>
      <x:c r="J8881" s="4" t="n">
        <x:v>0.42</x:v>
      </x:c>
      <x:c r="K8881" s="4">
        <x:f>I8881*J8881</x:f>
      </x:c>
      <x:c r="L8881" s="4" t="n">
        <x:v>239.811</x:v>
      </x:c>
      <x:c r="M8881" s="5">
        <x:f>J8881/2.057*100</x:f>
      </x:c>
      <x:c r="N8881" s="6">
        <x:f>M8881*L8881/100</x:f>
      </x:c>
      <x:c r="O8881" s="6">
        <x:f>H8881-N8881</x:f>
      </x:c>
    </x:row>
    <x:row r="8882" spans="1:25">
      <x:c r="A8882" s="0" t="s">
        <x:v>72</x:v>
      </x:c>
      <x:c r="B8882" s="0" t="n">
        <x:v>4271</x:v>
      </x:c>
      <x:c r="C8882" s="0" t="s">
        <x:v>21</x:v>
      </x:c>
      <x:c r="D8882" s="0" t="s">
        <x:v>33</x:v>
      </x:c>
      <x:c r="E8882" s="0" t="s">
        <x:v>73</x:v>
      </x:c>
      <x:c r="F8882" s="0" t="s">
        <x:v>20</x:v>
      </x:c>
      <x:c r="G8882" s="0" t="n">
        <x:v>173</x:v>
      </x:c>
      <x:c r="H8882" s="4" t="n">
        <x:v>46.018</x:v>
      </x:c>
      <x:c r="I8882" s="4" t="n">
        <x:v>99</x:v>
      </x:c>
      <x:c r="J8882" s="4" t="n">
        <x:v>0.266</x:v>
      </x:c>
      <x:c r="K8882" s="4">
        <x:f>I8882*J8882</x:f>
      </x:c>
      <x:c r="L8882" s="4" t="n">
        <x:v>143.813</x:v>
      </x:c>
      <x:c r="M8882" s="5">
        <x:f>J8882/1.475*100</x:f>
      </x:c>
      <x:c r="N8882" s="6">
        <x:f>M8882*L8882/100</x:f>
      </x:c>
      <x:c r="O8882" s="6">
        <x:f>H8882-N8882</x:f>
      </x:c>
    </x:row>
    <x:row r="8883" spans="1:25">
      <x:c r="A8883" s="0" t="s">
        <x:v>72</x:v>
      </x:c>
      <x:c r="B8883" s="0" t="n">
        <x:v>4271</x:v>
      </x:c>
      <x:c r="C8883" s="0" t="s">
        <x:v>21</x:v>
      </x:c>
      <x:c r="D8883" s="0" t="s">
        <x:v>22</x:v>
      </x:c>
      <x:c r="E8883" s="0" t="s">
        <x:v>74</x:v>
      </x:c>
      <x:c r="F8883" s="0" t="s">
        <x:v>20</x:v>
      </x:c>
      <x:c r="G8883" s="0" t="n">
        <x:v>173</x:v>
      </x:c>
      <x:c r="H8883" s="4" t="n">
        <x:v>50.4</x:v>
      </x:c>
      <x:c r="I8883" s="4" t="n">
        <x:v>99</x:v>
      </x:c>
      <x:c r="J8883" s="4" t="n">
        <x:v>0.291</x:v>
      </x:c>
      <x:c r="K8883" s="4">
        <x:f>I8883*J8883</x:f>
      </x:c>
      <x:c r="L8883" s="4" t="n">
        <x:v>143.813</x:v>
      </x:c>
      <x:c r="M8883" s="5">
        <x:f>J8883/1.475*100</x:f>
      </x:c>
      <x:c r="N8883" s="6">
        <x:f>M8883*L8883/100</x:f>
      </x:c>
      <x:c r="O8883" s="6">
        <x:f>H8883-N8883</x:f>
      </x:c>
    </x:row>
    <x:row r="8884" spans="1:25">
      <x:c r="A8884" s="0" t="s">
        <x:v>72</x:v>
      </x:c>
      <x:c r="B8884" s="0" t="n">
        <x:v>4271</x:v>
      </x:c>
      <x:c r="C8884" s="0" t="s">
        <x:v>21</x:v>
      </x:c>
      <x:c r="D8884" s="0" t="s">
        <x:v>33</x:v>
      </x:c>
      <x:c r="E8884" s="0" t="s">
        <x:v>73</x:v>
      </x:c>
      <x:c r="F8884" s="0" t="s">
        <x:v>26</x:v>
      </x:c>
      <x:c r="G8884" s="0" t="n">
        <x:v>173</x:v>
      </x:c>
      <x:c r="H8884" s="4" t="n">
        <x:v>9.505</x:v>
      </x:c>
      <x:c r="I8884" s="4" t="n">
        <x:v>99</x:v>
      </x:c>
      <x:c r="J8884" s="4" t="n">
        <x:v>0.078</x:v>
      </x:c>
      <x:c r="K8884" s="4">
        <x:f>I8884*J8884</x:f>
      </x:c>
      <x:c r="L8884" s="4" t="n">
        <x:v>143.813</x:v>
      </x:c>
      <x:c r="M8884" s="5">
        <x:f>J8884/1.475*100</x:f>
      </x:c>
      <x:c r="N8884" s="6">
        <x:f>M8884*L8884/100</x:f>
      </x:c>
      <x:c r="O8884" s="6">
        <x:f>H8884-N8884</x:f>
      </x:c>
    </x:row>
    <x:row r="8885" spans="1:25">
      <x:c r="A8885" s="0" t="s">
        <x:v>72</x:v>
      </x:c>
      <x:c r="B8885" s="0" t="n">
        <x:v>4271</x:v>
      </x:c>
      <x:c r="C8885" s="0" t="s">
        <x:v>21</x:v>
      </x:c>
      <x:c r="D8885" s="0" t="s">
        <x:v>36</x:v>
      </x:c>
      <x:c r="E8885" s="0" t="s">
        <x:v>75</x:v>
      </x:c>
      <x:c r="F8885" s="0" t="s">
        <x:v>26</x:v>
      </x:c>
      <x:c r="G8885" s="0" t="n">
        <x:v>173</x:v>
      </x:c>
      <x:c r="H8885" s="4" t="n">
        <x:v>63.336</x:v>
      </x:c>
      <x:c r="I8885" s="4" t="n">
        <x:v>99</x:v>
      </x:c>
      <x:c r="J8885" s="4" t="n">
        <x:v>0.42</x:v>
      </x:c>
      <x:c r="K8885" s="4">
        <x:f>I8885*J8885</x:f>
      </x:c>
      <x:c r="L8885" s="4" t="n">
        <x:v>143.813</x:v>
      </x:c>
      <x:c r="M8885" s="5">
        <x:f>J8885/1.475*100</x:f>
      </x:c>
      <x:c r="N8885" s="6">
        <x:f>M8885*L8885/100</x:f>
      </x:c>
      <x:c r="O8885" s="6">
        <x:f>H8885-N8885</x:f>
      </x:c>
    </x:row>
    <x:row r="8886" spans="1:25">
      <x:c r="A8886" s="0" t="s">
        <x:v>72</x:v>
      </x:c>
      <x:c r="B8886" s="0" t="n">
        <x:v>4271</x:v>
      </x:c>
      <x:c r="C8886" s="0" t="s">
        <x:v>21</x:v>
      </x:c>
      <x:c r="D8886" s="0" t="s">
        <x:v>36</x:v>
      </x:c>
      <x:c r="E8886" s="0" t="s">
        <x:v>76</x:v>
      </x:c>
      <x:c r="F8886" s="0" t="s">
        <x:v>26</x:v>
      </x:c>
      <x:c r="G8886" s="0" t="n">
        <x:v>173</x:v>
      </x:c>
      <x:c r="H8886" s="4" t="n">
        <x:v>72.66</x:v>
      </x:c>
      <x:c r="I8886" s="4" t="n">
        <x:v>99</x:v>
      </x:c>
      <x:c r="J8886" s="4" t="n">
        <x:v>0.42</x:v>
      </x:c>
      <x:c r="K8886" s="4">
        <x:f>I8886*J8886</x:f>
      </x:c>
      <x:c r="L8886" s="4" t="n">
        <x:v>143.813</x:v>
      </x:c>
      <x:c r="M8886" s="5">
        <x:f>J8886/1.475*100</x:f>
      </x:c>
      <x:c r="N8886" s="6">
        <x:f>M8886*L8886/100</x:f>
      </x:c>
      <x:c r="O8886" s="6">
        <x:f>H8886-N8886</x:f>
      </x:c>
    </x:row>
    <x:row r="8887" spans="1:25">
      <x:c r="A8887" s="0" t="s">
        <x:v>164</x:v>
      </x:c>
      <x:c r="B8887" s="0" t="n">
        <x:v>4272</x:v>
      </x:c>
      <x:c r="C8887" s="0" t="s">
        <x:v>21</x:v>
      </x:c>
      <x:c r="D8887" s="0" t="s">
        <x:v>42</x:v>
      </x:c>
      <x:c r="E8887" s="0" t="s">
        <x:v>23</x:v>
      </x:c>
      <x:c r="F8887" s="0" t="s">
        <x:v>20</x:v>
      </x:c>
      <x:c r="G8887" s="0" t="n">
        <x:v>50</x:v>
      </x:c>
      <x:c r="H8887" s="4" t="n">
        <x:v>27</x:v>
      </x:c>
      <x:c r="I8887" s="4" t="n">
        <x:v>50</x:v>
      </x:c>
      <x:c r="J8887" s="4" t="n">
        <x:v>0.54</x:v>
      </x:c>
      <x:c r="K8887" s="4">
        <x:f>I8887*J8887</x:f>
      </x:c>
      <x:c r="L8887" s="4" t="n">
        <x:v>258.194</x:v>
      </x:c>
      <x:c r="M8887" s="5">
        <x:f>J8887/4.17*100</x:f>
      </x:c>
      <x:c r="N8887" s="6">
        <x:f>M8887*L8887/100</x:f>
      </x:c>
      <x:c r="O8887" s="6">
        <x:f>H8887-N8887</x:f>
      </x:c>
    </x:row>
    <x:row r="8888" spans="1:25">
      <x:c r="A8888" s="0" t="s">
        <x:v>164</x:v>
      </x:c>
      <x:c r="B8888" s="0" t="n">
        <x:v>4272</x:v>
      </x:c>
      <x:c r="C8888" s="0" t="s">
        <x:v>21</x:v>
      </x:c>
      <x:c r="D8888" s="0" t="s">
        <x:v>156</x:v>
      </x:c>
      <x:c r="E8888" s="0" t="s">
        <x:v>157</x:v>
      </x:c>
      <x:c r="F8888" s="0" t="s">
        <x:v>26</x:v>
      </x:c>
      <x:c r="G8888" s="0" t="n">
        <x:v>50</x:v>
      </x:c>
      <x:c r="H8888" s="4" t="n">
        <x:v>128.25</x:v>
      </x:c>
      <x:c r="I8888" s="4" t="n">
        <x:v>50</x:v>
      </x:c>
      <x:c r="J8888" s="4" t="n">
        <x:v>2.565</x:v>
      </x:c>
      <x:c r="K8888" s="4">
        <x:f>I8888*J8888</x:f>
      </x:c>
      <x:c r="L8888" s="4" t="n">
        <x:v>258.194</x:v>
      </x:c>
      <x:c r="M8888" s="5">
        <x:f>J8888/4.17*100</x:f>
      </x:c>
      <x:c r="N8888" s="6">
        <x:f>M8888*L8888/100</x:f>
      </x:c>
      <x:c r="O8888" s="6">
        <x:f>H8888-N8888</x:f>
      </x:c>
    </x:row>
    <x:row r="8889" spans="1:25">
      <x:c r="A8889" s="0" t="s">
        <x:v>164</x:v>
      </x:c>
      <x:c r="B8889" s="0" t="n">
        <x:v>4272</x:v>
      </x:c>
      <x:c r="C8889" s="0" t="s">
        <x:v>17</x:v>
      </x:c>
      <x:c r="D8889" s="0" t="s">
        <x:v>18</x:v>
      </x:c>
      <x:c r="E8889" s="0" t="s">
        <x:v>158</x:v>
      </x:c>
      <x:c r="F8889" s="0" t="s">
        <x:v>26</x:v>
      </x:c>
      <x:c r="G8889" s="0" t="n">
        <x:v>50</x:v>
      </x:c>
      <x:c r="H8889" s="4" t="n">
        <x:v>53.252</x:v>
      </x:c>
      <x:c r="I8889" s="4" t="n">
        <x:v>50</x:v>
      </x:c>
      <x:c r="J8889" s="4" t="n">
        <x:v>1.065</x:v>
      </x:c>
      <x:c r="K8889" s="4">
        <x:f>I8889*J8889</x:f>
      </x:c>
      <x:c r="L8889" s="4" t="n">
        <x:v>258.194</x:v>
      </x:c>
      <x:c r="M8889" s="5">
        <x:f>J8889/4.17*100</x:f>
      </x:c>
      <x:c r="N8889" s="6">
        <x:f>M8889*L8889/100</x:f>
      </x:c>
      <x:c r="O8889" s="6">
        <x:f>H8889-N8889</x:f>
      </x:c>
    </x:row>
    <x:row r="8890" spans="1:25">
      <x:c r="A8890" s="0" t="s">
        <x:v>70</x:v>
      </x:c>
      <x:c r="B8890" s="0" t="n">
        <x:v>4273</x:v>
      </x:c>
      <x:c r="C8890" s="0" t="s">
        <x:v>21</x:v>
      </x:c>
      <x:c r="D8890" s="0" t="s">
        <x:v>22</x:v>
      </x:c>
      <x:c r="E8890" s="0" t="s">
        <x:v>35</x:v>
      </x:c>
      <x:c r="F8890" s="0" t="s">
        <x:v>20</x:v>
      </x:c>
      <x:c r="G8890" s="0" t="n">
        <x:v>130</x:v>
      </x:c>
      <x:c r="H8890" s="4" t="n">
        <x:v>50.4</x:v>
      </x:c>
      <x:c r="I8890" s="4" t="n">
        <x:v>130</x:v>
      </x:c>
      <x:c r="J8890" s="4" t="n">
        <x:v>0.388</x:v>
      </x:c>
      <x:c r="K8890" s="4">
        <x:f>I8890*J8890</x:f>
      </x:c>
      <x:c r="L8890" s="4" t="n">
        <x:v>185.896</x:v>
      </x:c>
      <x:c r="M8890" s="5">
        <x:f>J8890/3.124*100</x:f>
      </x:c>
      <x:c r="N8890" s="6">
        <x:f>M8890*L8890/100</x:f>
      </x:c>
      <x:c r="O8890" s="6">
        <x:f>H8890-N8890</x:f>
      </x:c>
    </x:row>
    <x:row r="8891" spans="1:25">
      <x:c r="A8891" s="0" t="s">
        <x:v>70</x:v>
      </x:c>
      <x:c r="B8891" s="0" t="n">
        <x:v>4273</x:v>
      </x:c>
      <x:c r="C8891" s="0" t="s">
        <x:v>21</x:v>
      </x:c>
      <x:c r="D8891" s="0" t="s">
        <x:v>22</x:v>
      </x:c>
      <x:c r="E8891" s="0" t="s">
        <x:v>35</x:v>
      </x:c>
      <x:c r="F8891" s="0" t="s">
        <x:v>20</x:v>
      </x:c>
      <x:c r="G8891" s="0" t="n">
        <x:v>130</x:v>
      </x:c>
      <x:c r="H8891" s="4" t="n">
        <x:v>50.4</x:v>
      </x:c>
      <x:c r="I8891" s="4" t="n">
        <x:v>130</x:v>
      </x:c>
      <x:c r="J8891" s="4" t="n">
        <x:v>0.388</x:v>
      </x:c>
      <x:c r="K8891" s="4">
        <x:f>I8891*J8891</x:f>
      </x:c>
      <x:c r="L8891" s="4" t="n">
        <x:v>185.896</x:v>
      </x:c>
      <x:c r="M8891" s="5">
        <x:f>J8891/3.124*100</x:f>
      </x:c>
      <x:c r="N8891" s="6">
        <x:f>M8891*L8891/100</x:f>
      </x:c>
      <x:c r="O8891" s="6">
        <x:f>H8891-N8891</x:f>
      </x:c>
    </x:row>
    <x:row r="8892" spans="1:25">
      <x:c r="A8892" s="0" t="s">
        <x:v>70</x:v>
      </x:c>
      <x:c r="B8892" s="0" t="n">
        <x:v>4273</x:v>
      </x:c>
      <x:c r="C8892" s="0" t="s">
        <x:v>21</x:v>
      </x:c>
      <x:c r="D8892" s="0" t="s">
        <x:v>22</x:v>
      </x:c>
      <x:c r="E8892" s="0" t="s">
        <x:v>35</x:v>
      </x:c>
      <x:c r="F8892" s="0" t="s">
        <x:v>20</x:v>
      </x:c>
      <x:c r="G8892" s="0" t="n">
        <x:v>130</x:v>
      </x:c>
      <x:c r="H8892" s="4" t="n">
        <x:v>50.4</x:v>
      </x:c>
      <x:c r="I8892" s="4" t="n">
        <x:v>130</x:v>
      </x:c>
      <x:c r="J8892" s="4" t="n">
        <x:v>0.388</x:v>
      </x:c>
      <x:c r="K8892" s="4">
        <x:f>I8892*J8892</x:f>
      </x:c>
      <x:c r="L8892" s="4" t="n">
        <x:v>185.896</x:v>
      </x:c>
      <x:c r="M8892" s="5">
        <x:f>J8892/3.124*100</x:f>
      </x:c>
      <x:c r="N8892" s="6">
        <x:f>M8892*L8892/100</x:f>
      </x:c>
      <x:c r="O8892" s="6">
        <x:f>H8892-N8892</x:f>
      </x:c>
    </x:row>
    <x:row r="8893" spans="1:25">
      <x:c r="A8893" s="0" t="s">
        <x:v>70</x:v>
      </x:c>
      <x:c r="B8893" s="0" t="n">
        <x:v>4273</x:v>
      </x:c>
      <x:c r="C8893" s="0" t="s">
        <x:v>21</x:v>
      </x:c>
      <x:c r="D8893" s="0" t="s">
        <x:v>22</x:v>
      </x:c>
      <x:c r="E8893" s="0" t="s">
        <x:v>35</x:v>
      </x:c>
      <x:c r="F8893" s="0" t="s">
        <x:v>20</x:v>
      </x:c>
      <x:c r="G8893" s="0" t="n">
        <x:v>130</x:v>
      </x:c>
      <x:c r="H8893" s="4" t="n">
        <x:v>50.4</x:v>
      </x:c>
      <x:c r="I8893" s="4" t="n">
        <x:v>130</x:v>
      </x:c>
      <x:c r="J8893" s="4" t="n">
        <x:v>0.388</x:v>
      </x:c>
      <x:c r="K8893" s="4">
        <x:f>I8893*J8893</x:f>
      </x:c>
      <x:c r="L8893" s="4" t="n">
        <x:v>185.896</x:v>
      </x:c>
      <x:c r="M8893" s="5">
        <x:f>J8893/3.124*100</x:f>
      </x:c>
      <x:c r="N8893" s="6">
        <x:f>M8893*L8893/100</x:f>
      </x:c>
      <x:c r="O8893" s="6">
        <x:f>H8893-N8893</x:f>
      </x:c>
    </x:row>
    <x:row r="8894" spans="1:25">
      <x:c r="A8894" s="0" t="s">
        <x:v>70</x:v>
      </x:c>
      <x:c r="B8894" s="0" t="n">
        <x:v>4273</x:v>
      </x:c>
      <x:c r="C8894" s="0" t="s">
        <x:v>21</x:v>
      </x:c>
      <x:c r="D8894" s="0" t="s">
        <x:v>33</x:v>
      </x:c>
      <x:c r="E8894" s="0" t="s">
        <x:v>34</x:v>
      </x:c>
      <x:c r="F8894" s="0" t="s">
        <x:v>20</x:v>
      </x:c>
      <x:c r="G8894" s="0" t="n">
        <x:v>130</x:v>
      </x:c>
      <x:c r="H8894" s="4" t="n">
        <x:v>34.58</x:v>
      </x:c>
      <x:c r="I8894" s="4" t="n">
        <x:v>130</x:v>
      </x:c>
      <x:c r="J8894" s="4" t="n">
        <x:v>0.266</x:v>
      </x:c>
      <x:c r="K8894" s="4">
        <x:f>I8894*J8894</x:f>
      </x:c>
      <x:c r="L8894" s="4" t="n">
        <x:v>185.896</x:v>
      </x:c>
      <x:c r="M8894" s="5">
        <x:f>J8894/3.124*100</x:f>
      </x:c>
      <x:c r="N8894" s="6">
        <x:f>M8894*L8894/100</x:f>
      </x:c>
      <x:c r="O8894" s="6">
        <x:f>H8894-N8894</x:f>
      </x:c>
    </x:row>
    <x:row r="8895" spans="1:25">
      <x:c r="A8895" s="0" t="s">
        <x:v>70</x:v>
      </x:c>
      <x:c r="B8895" s="0" t="n">
        <x:v>4273</x:v>
      </x:c>
      <x:c r="C8895" s="0" t="s">
        <x:v>21</x:v>
      </x:c>
      <x:c r="D8895" s="0" t="s">
        <x:v>22</x:v>
      </x:c>
      <x:c r="E8895" s="0" t="s">
        <x:v>35</x:v>
      </x:c>
      <x:c r="F8895" s="0" t="s">
        <x:v>20</x:v>
      </x:c>
      <x:c r="G8895" s="0" t="n">
        <x:v>130</x:v>
      </x:c>
      <x:c r="H8895" s="4" t="n">
        <x:v>50.4</x:v>
      </x:c>
      <x:c r="I8895" s="4" t="n">
        <x:v>130</x:v>
      </x:c>
      <x:c r="J8895" s="4" t="n">
        <x:v>0.388</x:v>
      </x:c>
      <x:c r="K8895" s="4">
        <x:f>I8895*J8895</x:f>
      </x:c>
      <x:c r="L8895" s="4" t="n">
        <x:v>185.896</x:v>
      </x:c>
      <x:c r="M8895" s="5">
        <x:f>J8895/3.124*100</x:f>
      </x:c>
      <x:c r="N8895" s="6">
        <x:f>M8895*L8895/100</x:f>
      </x:c>
      <x:c r="O8895" s="6">
        <x:f>H8895-N8895</x:f>
      </x:c>
    </x:row>
    <x:row r="8896" spans="1:25">
      <x:c r="A8896" s="0" t="s">
        <x:v>70</x:v>
      </x:c>
      <x:c r="B8896" s="0" t="n">
        <x:v>4273</x:v>
      </x:c>
      <x:c r="C8896" s="0" t="s">
        <x:v>21</x:v>
      </x:c>
      <x:c r="D8896" s="0" t="s">
        <x:v>33</x:v>
      </x:c>
      <x:c r="E8896" s="0" t="s">
        <x:v>34</x:v>
      </x:c>
      <x:c r="F8896" s="0" t="s">
        <x:v>26</x:v>
      </x:c>
      <x:c r="G8896" s="0" t="n">
        <x:v>130</x:v>
      </x:c>
      <x:c r="H8896" s="4" t="n">
        <x:v>10.141</x:v>
      </x:c>
      <x:c r="I8896" s="4" t="n">
        <x:v>130</x:v>
      </x:c>
      <x:c r="J8896" s="4" t="n">
        <x:v>0.078</x:v>
      </x:c>
      <x:c r="K8896" s="4">
        <x:f>I8896*J8896</x:f>
      </x:c>
      <x:c r="L8896" s="4" t="n">
        <x:v>185.896</x:v>
      </x:c>
      <x:c r="M8896" s="5">
        <x:f>J8896/3.124*100</x:f>
      </x:c>
      <x:c r="N8896" s="6">
        <x:f>M8896*L8896/100</x:f>
      </x:c>
      <x:c r="O8896" s="6">
        <x:f>H8896-N8896</x:f>
      </x:c>
    </x:row>
    <x:row r="8897" spans="1:25">
      <x:c r="A8897" s="0" t="s">
        <x:v>70</x:v>
      </x:c>
      <x:c r="B8897" s="0" t="n">
        <x:v>4273</x:v>
      </x:c>
      <x:c r="C8897" s="0" t="s">
        <x:v>21</x:v>
      </x:c>
      <x:c r="D8897" s="0" t="s">
        <x:v>36</x:v>
      </x:c>
      <x:c r="E8897" s="0" t="s">
        <x:v>37</x:v>
      </x:c>
      <x:c r="F8897" s="0" t="s">
        <x:v>26</x:v>
      </x:c>
      <x:c r="G8897" s="0" t="n">
        <x:v>130</x:v>
      </x:c>
      <x:c r="H8897" s="4" t="n">
        <x:v>54.6</x:v>
      </x:c>
      <x:c r="I8897" s="4" t="n">
        <x:v>130</x:v>
      </x:c>
      <x:c r="J8897" s="4" t="n">
        <x:v>0.42</x:v>
      </x:c>
      <x:c r="K8897" s="4">
        <x:f>I8897*J8897</x:f>
      </x:c>
      <x:c r="L8897" s="4" t="n">
        <x:v>185.896</x:v>
      </x:c>
      <x:c r="M8897" s="5">
        <x:f>J8897/3.124*100</x:f>
      </x:c>
      <x:c r="N8897" s="6">
        <x:f>M8897*L8897/100</x:f>
      </x:c>
      <x:c r="O8897" s="6">
        <x:f>H8897-N8897</x:f>
      </x:c>
    </x:row>
    <x:row r="8898" spans="1:25">
      <x:c r="A8898" s="0" t="s">
        <x:v>70</x:v>
      </x:c>
      <x:c r="B8898" s="0" t="n">
        <x:v>4273</x:v>
      </x:c>
      <x:c r="C8898" s="0" t="s">
        <x:v>21</x:v>
      </x:c>
      <x:c r="D8898" s="0" t="s">
        <x:v>36</x:v>
      </x:c>
      <x:c r="E8898" s="0" t="s">
        <x:v>38</x:v>
      </x:c>
      <x:c r="F8898" s="0" t="s">
        <x:v>26</x:v>
      </x:c>
      <x:c r="G8898" s="0" t="n">
        <x:v>130</x:v>
      </x:c>
      <x:c r="H8898" s="4" t="n">
        <x:v>54.6</x:v>
      </x:c>
      <x:c r="I8898" s="4" t="n">
        <x:v>130</x:v>
      </x:c>
      <x:c r="J8898" s="4" t="n">
        <x:v>0.42</x:v>
      </x:c>
      <x:c r="K8898" s="4">
        <x:f>I8898*J8898</x:f>
      </x:c>
      <x:c r="L8898" s="4" t="n">
        <x:v>185.896</x:v>
      </x:c>
      <x:c r="M8898" s="5">
        <x:f>J8898/3.124*100</x:f>
      </x:c>
      <x:c r="N8898" s="6">
        <x:f>M8898*L8898/100</x:f>
      </x:c>
      <x:c r="O8898" s="6">
        <x:f>H8898-N8898</x:f>
      </x:c>
    </x:row>
    <x:row r="8899" spans="1:25">
      <x:c r="A8899" s="0" t="s">
        <x:v>54</x:v>
      </x:c>
      <x:c r="B8899" s="0" t="n">
        <x:v>4274</x:v>
      </x:c>
      <x:c r="C8899" s="0" t="s">
        <x:v>21</x:v>
      </x:c>
      <x:c r="D8899" s="0" t="s">
        <x:v>33</x:v>
      </x:c>
      <x:c r="E8899" s="0" t="s">
        <x:v>34</x:v>
      </x:c>
      <x:c r="F8899" s="0" t="s">
        <x:v>20</x:v>
      </x:c>
      <x:c r="G8899" s="0" t="n">
        <x:v>60</x:v>
      </x:c>
      <x:c r="H8899" s="4" t="n">
        <x:v>15.96</x:v>
      </x:c>
      <x:c r="I8899" s="4" t="n">
        <x:v>60</x:v>
      </x:c>
      <x:c r="J8899" s="4" t="n">
        <x:v>0.266</x:v>
      </x:c>
      <x:c r="K8899" s="4">
        <x:f>I8899*J8899</x:f>
      </x:c>
      <x:c r="L8899" s="4" t="n">
        <x:v>85.395</x:v>
      </x:c>
      <x:c r="M8899" s="5">
        <x:f>J8899/2.864*100</x:f>
      </x:c>
      <x:c r="N8899" s="6">
        <x:f>M8899*L8899/100</x:f>
      </x:c>
      <x:c r="O8899" s="6">
        <x:f>H8899-N8899</x:f>
      </x:c>
    </x:row>
    <x:row r="8900" spans="1:25">
      <x:c r="A8900" s="0" t="s">
        <x:v>54</x:v>
      </x:c>
      <x:c r="B8900" s="0" t="n">
        <x:v>4274</x:v>
      </x:c>
      <x:c r="C8900" s="0" t="s">
        <x:v>21</x:v>
      </x:c>
      <x:c r="D8900" s="0" t="s">
        <x:v>22</x:v>
      </x:c>
      <x:c r="E8900" s="0" t="s">
        <x:v>35</x:v>
      </x:c>
      <x:c r="F8900" s="0" t="s">
        <x:v>20</x:v>
      </x:c>
      <x:c r="G8900" s="0" t="n">
        <x:v>60</x:v>
      </x:c>
      <x:c r="H8900" s="4" t="n">
        <x:v>50.4</x:v>
      </x:c>
      <x:c r="I8900" s="4" t="n">
        <x:v>60</x:v>
      </x:c>
      <x:c r="J8900" s="4" t="n">
        <x:v>0.84</x:v>
      </x:c>
      <x:c r="K8900" s="4">
        <x:f>I8900*J8900</x:f>
      </x:c>
      <x:c r="L8900" s="4" t="n">
        <x:v>85.395</x:v>
      </x:c>
      <x:c r="M8900" s="5">
        <x:f>J8900/2.864*100</x:f>
      </x:c>
      <x:c r="N8900" s="6">
        <x:f>M8900*L8900/100</x:f>
      </x:c>
      <x:c r="O8900" s="6">
        <x:f>H8900-N8900</x:f>
      </x:c>
    </x:row>
    <x:row r="8901" spans="1:25">
      <x:c r="A8901" s="0" t="s">
        <x:v>54</x:v>
      </x:c>
      <x:c r="B8901" s="0" t="n">
        <x:v>4274</x:v>
      </x:c>
      <x:c r="C8901" s="0" t="s">
        <x:v>21</x:v>
      </x:c>
      <x:c r="D8901" s="0" t="s">
        <x:v>22</x:v>
      </x:c>
      <x:c r="E8901" s="0" t="s">
        <x:v>35</x:v>
      </x:c>
      <x:c r="F8901" s="0" t="s">
        <x:v>20</x:v>
      </x:c>
      <x:c r="G8901" s="0" t="n">
        <x:v>60</x:v>
      </x:c>
      <x:c r="H8901" s="4" t="n">
        <x:v>50.4</x:v>
      </x:c>
      <x:c r="I8901" s="4" t="n">
        <x:v>60</x:v>
      </x:c>
      <x:c r="J8901" s="4" t="n">
        <x:v>0.84</x:v>
      </x:c>
      <x:c r="K8901" s="4">
        <x:f>I8901*J8901</x:f>
      </x:c>
      <x:c r="L8901" s="4" t="n">
        <x:v>85.395</x:v>
      </x:c>
      <x:c r="M8901" s="5">
        <x:f>J8901/2.864*100</x:f>
      </x:c>
      <x:c r="N8901" s="6">
        <x:f>M8901*L8901/100</x:f>
      </x:c>
      <x:c r="O8901" s="6">
        <x:f>H8901-N8901</x:f>
      </x:c>
    </x:row>
    <x:row r="8902" spans="1:25">
      <x:c r="A8902" s="0" t="s">
        <x:v>54</x:v>
      </x:c>
      <x:c r="B8902" s="0" t="n">
        <x:v>4274</x:v>
      </x:c>
      <x:c r="C8902" s="0" t="s">
        <x:v>21</x:v>
      </x:c>
      <x:c r="D8902" s="0" t="s">
        <x:v>33</x:v>
      </x:c>
      <x:c r="E8902" s="0" t="s">
        <x:v>34</x:v>
      </x:c>
      <x:c r="F8902" s="0" t="s">
        <x:v>26</x:v>
      </x:c>
      <x:c r="G8902" s="0" t="n">
        <x:v>60</x:v>
      </x:c>
      <x:c r="H8902" s="4" t="n">
        <x:v>4.68</x:v>
      </x:c>
      <x:c r="I8902" s="4" t="n">
        <x:v>60</x:v>
      </x:c>
      <x:c r="J8902" s="4" t="n">
        <x:v>0.078</x:v>
      </x:c>
      <x:c r="K8902" s="4">
        <x:f>I8902*J8902</x:f>
      </x:c>
      <x:c r="L8902" s="4" t="n">
        <x:v>85.395</x:v>
      </x:c>
      <x:c r="M8902" s="5">
        <x:f>J8902/2.864*100</x:f>
      </x:c>
      <x:c r="N8902" s="6">
        <x:f>M8902*L8902/100</x:f>
      </x:c>
      <x:c r="O8902" s="6">
        <x:f>H8902-N8902</x:f>
      </x:c>
    </x:row>
    <x:row r="8903" spans="1:25">
      <x:c r="A8903" s="0" t="s">
        <x:v>54</x:v>
      </x:c>
      <x:c r="B8903" s="0" t="n">
        <x:v>4274</x:v>
      </x:c>
      <x:c r="C8903" s="0" t="s">
        <x:v>21</x:v>
      </x:c>
      <x:c r="D8903" s="0" t="s">
        <x:v>36</x:v>
      </x:c>
      <x:c r="E8903" s="0" t="s">
        <x:v>37</x:v>
      </x:c>
      <x:c r="F8903" s="0" t="s">
        <x:v>26</x:v>
      </x:c>
      <x:c r="G8903" s="0" t="n">
        <x:v>60</x:v>
      </x:c>
      <x:c r="H8903" s="4" t="n">
        <x:v>25.201</x:v>
      </x:c>
      <x:c r="I8903" s="4" t="n">
        <x:v>60</x:v>
      </x:c>
      <x:c r="J8903" s="4" t="n">
        <x:v>0.42</x:v>
      </x:c>
      <x:c r="K8903" s="4">
        <x:f>I8903*J8903</x:f>
      </x:c>
      <x:c r="L8903" s="4" t="n">
        <x:v>85.395</x:v>
      </x:c>
      <x:c r="M8903" s="5">
        <x:f>J8903/2.864*100</x:f>
      </x:c>
      <x:c r="N8903" s="6">
        <x:f>M8903*L8903/100</x:f>
      </x:c>
      <x:c r="O8903" s="6">
        <x:f>H8903-N8903</x:f>
      </x:c>
    </x:row>
    <x:row r="8904" spans="1:25">
      <x:c r="A8904" s="0" t="s">
        <x:v>54</x:v>
      </x:c>
      <x:c r="B8904" s="0" t="n">
        <x:v>4274</x:v>
      </x:c>
      <x:c r="C8904" s="0" t="s">
        <x:v>21</x:v>
      </x:c>
      <x:c r="D8904" s="0" t="s">
        <x:v>36</x:v>
      </x:c>
      <x:c r="E8904" s="0" t="s">
        <x:v>38</x:v>
      </x:c>
      <x:c r="F8904" s="0" t="s">
        <x:v>26</x:v>
      </x:c>
      <x:c r="G8904" s="0" t="n">
        <x:v>60</x:v>
      </x:c>
      <x:c r="H8904" s="4" t="n">
        <x:v>25.2</x:v>
      </x:c>
      <x:c r="I8904" s="4" t="n">
        <x:v>60</x:v>
      </x:c>
      <x:c r="J8904" s="4" t="n">
        <x:v>0.42</x:v>
      </x:c>
      <x:c r="K8904" s="4">
        <x:f>I8904*J8904</x:f>
      </x:c>
      <x:c r="L8904" s="4" t="n">
        <x:v>85.395</x:v>
      </x:c>
      <x:c r="M8904" s="5">
        <x:f>J8904/2.864*100</x:f>
      </x:c>
      <x:c r="N8904" s="6">
        <x:f>M8904*L8904/100</x:f>
      </x:c>
      <x:c r="O8904" s="6">
        <x:f>H8904-N8904</x:f>
      </x:c>
    </x:row>
    <x:row r="8905" spans="1:25">
      <x:c r="A8905" s="0" t="s">
        <x:v>109</x:v>
      </x:c>
      <x:c r="B8905" s="0" t="n">
        <x:v>4276</x:v>
      </x:c>
      <x:c r="C8905" s="0" t="s">
        <x:v>21</x:v>
      </x:c>
      <x:c r="D8905" s="0" t="s">
        <x:v>33</x:v>
      </x:c>
      <x:c r="E8905" s="0" t="s">
        <x:v>34</x:v>
      </x:c>
      <x:c r="F8905" s="0" t="s">
        <x:v>20</x:v>
      </x:c>
      <x:c r="G8905" s="0" t="n">
        <x:v>173</x:v>
      </x:c>
      <x:c r="H8905" s="4" t="n">
        <x:v>15.96</x:v>
      </x:c>
      <x:c r="I8905" s="4" t="n">
        <x:v>170</x:v>
      </x:c>
      <x:c r="J8905" s="4" t="n">
        <x:v>0.092</x:v>
      </x:c>
      <x:c r="K8905" s="4">
        <x:f>I8905*J8905</x:f>
      </x:c>
      <x:c r="L8905" s="4" t="n">
        <x:v>241.574</x:v>
      </x:c>
      <x:c r="M8905" s="5">
        <x:f>J8905/2.068*100</x:f>
      </x:c>
      <x:c r="N8905" s="6">
        <x:f>M8905*L8905/100</x:f>
      </x:c>
      <x:c r="O8905" s="6">
        <x:f>H8905-N8905</x:f>
      </x:c>
    </x:row>
    <x:row r="8906" spans="1:25">
      <x:c r="A8906" s="0" t="s">
        <x:v>109</x:v>
      </x:c>
      <x:c r="B8906" s="0" t="n">
        <x:v>4276</x:v>
      </x:c>
      <x:c r="C8906" s="0" t="s">
        <x:v>21</x:v>
      </x:c>
      <x:c r="D8906" s="0" t="s">
        <x:v>22</x:v>
      </x:c>
      <x:c r="E8906" s="0" t="s">
        <x:v>35</x:v>
      </x:c>
      <x:c r="F8906" s="0" t="s">
        <x:v>20</x:v>
      </x:c>
      <x:c r="G8906" s="0" t="n">
        <x:v>173</x:v>
      </x:c>
      <x:c r="H8906" s="4" t="n">
        <x:v>50.4</x:v>
      </x:c>
      <x:c r="I8906" s="4" t="n">
        <x:v>170</x:v>
      </x:c>
      <x:c r="J8906" s="4" t="n">
        <x:v>0.291</x:v>
      </x:c>
      <x:c r="K8906" s="4">
        <x:f>I8906*J8906</x:f>
      </x:c>
      <x:c r="L8906" s="4" t="n">
        <x:v>241.574</x:v>
      </x:c>
      <x:c r="M8906" s="5">
        <x:f>J8906/2.068*100</x:f>
      </x:c>
      <x:c r="N8906" s="6">
        <x:f>M8906*L8906/100</x:f>
      </x:c>
      <x:c r="O8906" s="6">
        <x:f>H8906-N8906</x:f>
      </x:c>
    </x:row>
    <x:row r="8907" spans="1:25">
      <x:c r="A8907" s="0" t="s">
        <x:v>109</x:v>
      </x:c>
      <x:c r="B8907" s="0" t="n">
        <x:v>4276</x:v>
      </x:c>
      <x:c r="C8907" s="0" t="s">
        <x:v>21</x:v>
      </x:c>
      <x:c r="D8907" s="0" t="s">
        <x:v>22</x:v>
      </x:c>
      <x:c r="E8907" s="0" t="s">
        <x:v>35</x:v>
      </x:c>
      <x:c r="F8907" s="0" t="s">
        <x:v>20</x:v>
      </x:c>
      <x:c r="G8907" s="0" t="n">
        <x:v>173</x:v>
      </x:c>
      <x:c r="H8907" s="4" t="n">
        <x:v>50.4</x:v>
      </x:c>
      <x:c r="I8907" s="4" t="n">
        <x:v>170</x:v>
      </x:c>
      <x:c r="J8907" s="4" t="n">
        <x:v>0.291</x:v>
      </x:c>
      <x:c r="K8907" s="4">
        <x:f>I8907*J8907</x:f>
      </x:c>
      <x:c r="L8907" s="4" t="n">
        <x:v>241.574</x:v>
      </x:c>
      <x:c r="M8907" s="5">
        <x:f>J8907/2.068*100</x:f>
      </x:c>
      <x:c r="N8907" s="6">
        <x:f>M8907*L8907/100</x:f>
      </x:c>
      <x:c r="O8907" s="6">
        <x:f>H8907-N8907</x:f>
      </x:c>
    </x:row>
    <x:row r="8908" spans="1:25">
      <x:c r="A8908" s="0" t="s">
        <x:v>109</x:v>
      </x:c>
      <x:c r="B8908" s="0" t="n">
        <x:v>4276</x:v>
      </x:c>
      <x:c r="C8908" s="0" t="s">
        <x:v>21</x:v>
      </x:c>
      <x:c r="D8908" s="0" t="s">
        <x:v>33</x:v>
      </x:c>
      <x:c r="E8908" s="0" t="s">
        <x:v>34</x:v>
      </x:c>
      <x:c r="F8908" s="0" t="s">
        <x:v>20</x:v>
      </x:c>
      <x:c r="G8908" s="0" t="n">
        <x:v>173</x:v>
      </x:c>
      <x:c r="H8908" s="4" t="n">
        <x:v>31.92</x:v>
      </x:c>
      <x:c r="I8908" s="4" t="n">
        <x:v>170</x:v>
      </x:c>
      <x:c r="J8908" s="4" t="n">
        <x:v>0.185</x:v>
      </x:c>
      <x:c r="K8908" s="4">
        <x:f>I8908*J8908</x:f>
      </x:c>
      <x:c r="L8908" s="4" t="n">
        <x:v>241.574</x:v>
      </x:c>
      <x:c r="M8908" s="5">
        <x:f>J8908/2.068*100</x:f>
      </x:c>
      <x:c r="N8908" s="6">
        <x:f>M8908*L8908/100</x:f>
      </x:c>
      <x:c r="O8908" s="6">
        <x:f>H8908-N8908</x:f>
      </x:c>
    </x:row>
    <x:row r="8909" spans="1:25">
      <x:c r="A8909" s="0" t="s">
        <x:v>109</x:v>
      </x:c>
      <x:c r="B8909" s="0" t="n">
        <x:v>4276</x:v>
      </x:c>
      <x:c r="C8909" s="0" t="s">
        <x:v>21</x:v>
      </x:c>
      <x:c r="D8909" s="0" t="s">
        <x:v>22</x:v>
      </x:c>
      <x:c r="E8909" s="0" t="s">
        <x:v>35</x:v>
      </x:c>
      <x:c r="F8909" s="0" t="s">
        <x:v>20</x:v>
      </x:c>
      <x:c r="G8909" s="0" t="n">
        <x:v>173</x:v>
      </x:c>
      <x:c r="H8909" s="4" t="n">
        <x:v>50.4</x:v>
      </x:c>
      <x:c r="I8909" s="4" t="n">
        <x:v>170</x:v>
      </x:c>
      <x:c r="J8909" s="4" t="n">
        <x:v>0.291</x:v>
      </x:c>
      <x:c r="K8909" s="4">
        <x:f>I8909*J8909</x:f>
      </x:c>
      <x:c r="L8909" s="4" t="n">
        <x:v>241.574</x:v>
      </x:c>
      <x:c r="M8909" s="5">
        <x:f>J8909/2.068*100</x:f>
      </x:c>
      <x:c r="N8909" s="6">
        <x:f>M8909*L8909/100</x:f>
      </x:c>
      <x:c r="O8909" s="6">
        <x:f>H8909-N8909</x:f>
      </x:c>
    </x:row>
    <x:row r="8910" spans="1:25">
      <x:c r="A8910" s="0" t="s">
        <x:v>109</x:v>
      </x:c>
      <x:c r="B8910" s="0" t="n">
        <x:v>4276</x:v>
      </x:c>
      <x:c r="C8910" s="0" t="s">
        <x:v>21</x:v>
      </x:c>
      <x:c r="D8910" s="0" t="s">
        <x:v>33</x:v>
      </x:c>
      <x:c r="E8910" s="0" t="s">
        <x:v>34</x:v>
      </x:c>
      <x:c r="F8910" s="0" t="s">
        <x:v>26</x:v>
      </x:c>
      <x:c r="G8910" s="0" t="n">
        <x:v>173</x:v>
      </x:c>
      <x:c r="H8910" s="4" t="n">
        <x:v>13.495</x:v>
      </x:c>
      <x:c r="I8910" s="4" t="n">
        <x:v>170</x:v>
      </x:c>
      <x:c r="J8910" s="4" t="n">
        <x:v>0.078</x:v>
      </x:c>
      <x:c r="K8910" s="4">
        <x:f>I8910*J8910</x:f>
      </x:c>
      <x:c r="L8910" s="4" t="n">
        <x:v>241.574</x:v>
      </x:c>
      <x:c r="M8910" s="5">
        <x:f>J8910/2.068*100</x:f>
      </x:c>
      <x:c r="N8910" s="6">
        <x:f>M8910*L8910/100</x:f>
      </x:c>
      <x:c r="O8910" s="6">
        <x:f>H8910-N8910</x:f>
      </x:c>
    </x:row>
    <x:row r="8911" spans="1:25">
      <x:c r="A8911" s="0" t="s">
        <x:v>109</x:v>
      </x:c>
      <x:c r="B8911" s="0" t="n">
        <x:v>4276</x:v>
      </x:c>
      <x:c r="C8911" s="0" t="s">
        <x:v>21</x:v>
      </x:c>
      <x:c r="D8911" s="0" t="s">
        <x:v>36</x:v>
      </x:c>
      <x:c r="E8911" s="0" t="s">
        <x:v>37</x:v>
      </x:c>
      <x:c r="F8911" s="0" t="s">
        <x:v>26</x:v>
      </x:c>
      <x:c r="G8911" s="0" t="n">
        <x:v>173</x:v>
      </x:c>
      <x:c r="H8911" s="4" t="n">
        <x:v>48.205</x:v>
      </x:c>
      <x:c r="I8911" s="4" t="n">
        <x:v>170</x:v>
      </x:c>
      <x:c r="J8911" s="4" t="n">
        <x:v>0.42</x:v>
      </x:c>
      <x:c r="K8911" s="4">
        <x:f>I8911*J8911</x:f>
      </x:c>
      <x:c r="L8911" s="4" t="n">
        <x:v>241.574</x:v>
      </x:c>
      <x:c r="M8911" s="5">
        <x:f>J8911/2.068*100</x:f>
      </x:c>
      <x:c r="N8911" s="6">
        <x:f>M8911*L8911/100</x:f>
      </x:c>
      <x:c r="O8911" s="6">
        <x:f>H8911-N8911</x:f>
      </x:c>
    </x:row>
    <x:row r="8912" spans="1:25">
      <x:c r="A8912" s="0" t="s">
        <x:v>109</x:v>
      </x:c>
      <x:c r="B8912" s="0" t="n">
        <x:v>4276</x:v>
      </x:c>
      <x:c r="C8912" s="0" t="s">
        <x:v>21</x:v>
      </x:c>
      <x:c r="D8912" s="0" t="s">
        <x:v>36</x:v>
      </x:c>
      <x:c r="E8912" s="0" t="s">
        <x:v>38</x:v>
      </x:c>
      <x:c r="F8912" s="0" t="s">
        <x:v>26</x:v>
      </x:c>
      <x:c r="G8912" s="0" t="n">
        <x:v>173</x:v>
      </x:c>
      <x:c r="H8912" s="4" t="n">
        <x:v>62.66</x:v>
      </x:c>
      <x:c r="I8912" s="4" t="n">
        <x:v>170</x:v>
      </x:c>
      <x:c r="J8912" s="4" t="n">
        <x:v>0.42</x:v>
      </x:c>
      <x:c r="K8912" s="4">
        <x:f>I8912*J8912</x:f>
      </x:c>
      <x:c r="L8912" s="4" t="n">
        <x:v>241.574</x:v>
      </x:c>
      <x:c r="M8912" s="5">
        <x:f>J8912/2.068*100</x:f>
      </x:c>
      <x:c r="N8912" s="6">
        <x:f>M8912*L8912/100</x:f>
      </x:c>
      <x:c r="O8912" s="6">
        <x:f>H8912-N8912</x:f>
      </x:c>
    </x:row>
    <x:row r="8913" spans="1:25">
      <x:c r="A8913" s="0" t="s">
        <x:v>91</x:v>
      </x:c>
      <x:c r="B8913" s="0" t="n">
        <x:v>4277</x:v>
      </x:c>
      <x:c r="C8913" s="0" t="s">
        <x:v>21</x:v>
      </x:c>
      <x:c r="D8913" s="0" t="s">
        <x:v>22</x:v>
      </x:c>
      <x:c r="E8913" s="0" t="s">
        <x:v>35</x:v>
      </x:c>
      <x:c r="F8913" s="0" t="s">
        <x:v>20</x:v>
      </x:c>
      <x:c r="G8913" s="0" t="n">
        <x:v>60</x:v>
      </x:c>
      <x:c r="H8913" s="4" t="n">
        <x:v>50.4</x:v>
      </x:c>
      <x:c r="I8913" s="4" t="n">
        <x:v>60</x:v>
      </x:c>
      <x:c r="J8913" s="4" t="n">
        <x:v>0.84</x:v>
      </x:c>
      <x:c r="K8913" s="4">
        <x:f>I8913*J8913</x:f>
      </x:c>
      <x:c r="L8913" s="4" t="n">
        <x:v>86.711</x:v>
      </x:c>
      <x:c r="M8913" s="5">
        <x:f>J8913/2.024*100</x:f>
      </x:c>
      <x:c r="N8913" s="6">
        <x:f>M8913*L8913/100</x:f>
      </x:c>
      <x:c r="O8913" s="6">
        <x:f>H8913-N8913</x:f>
      </x:c>
    </x:row>
    <x:row r="8914" spans="1:25">
      <x:c r="A8914" s="0" t="s">
        <x:v>91</x:v>
      </x:c>
      <x:c r="B8914" s="0" t="n">
        <x:v>4277</x:v>
      </x:c>
      <x:c r="C8914" s="0" t="s">
        <x:v>21</x:v>
      </x:c>
      <x:c r="D8914" s="0" t="s">
        <x:v>33</x:v>
      </x:c>
      <x:c r="E8914" s="0" t="s">
        <x:v>34</x:v>
      </x:c>
      <x:c r="F8914" s="0" t="s">
        <x:v>20</x:v>
      </x:c>
      <x:c r="G8914" s="0" t="n">
        <x:v>60</x:v>
      </x:c>
      <x:c r="H8914" s="4" t="n">
        <x:v>15.96</x:v>
      </x:c>
      <x:c r="I8914" s="4" t="n">
        <x:v>60</x:v>
      </x:c>
      <x:c r="J8914" s="4" t="n">
        <x:v>0.266</x:v>
      </x:c>
      <x:c r="K8914" s="4">
        <x:f>I8914*J8914</x:f>
      </x:c>
      <x:c r="L8914" s="4" t="n">
        <x:v>86.711</x:v>
      </x:c>
      <x:c r="M8914" s="5">
        <x:f>J8914/2.024*100</x:f>
      </x:c>
      <x:c r="N8914" s="6">
        <x:f>M8914*L8914/100</x:f>
      </x:c>
      <x:c r="O8914" s="6">
        <x:f>H8914-N8914</x:f>
      </x:c>
    </x:row>
    <x:row r="8915" spans="1:25">
      <x:c r="A8915" s="0" t="s">
        <x:v>91</x:v>
      </x:c>
      <x:c r="B8915" s="0" t="n">
        <x:v>4277</x:v>
      </x:c>
      <x:c r="C8915" s="0" t="s">
        <x:v>21</x:v>
      </x:c>
      <x:c r="D8915" s="0" t="s">
        <x:v>33</x:v>
      </x:c>
      <x:c r="E8915" s="0" t="s">
        <x:v>34</x:v>
      </x:c>
      <x:c r="F8915" s="0" t="s">
        <x:v>26</x:v>
      </x:c>
      <x:c r="G8915" s="0" t="n">
        <x:v>60</x:v>
      </x:c>
      <x:c r="H8915" s="4" t="n">
        <x:v>4.684</x:v>
      </x:c>
      <x:c r="I8915" s="4" t="n">
        <x:v>60</x:v>
      </x:c>
      <x:c r="J8915" s="4" t="n">
        <x:v>0.078</x:v>
      </x:c>
      <x:c r="K8915" s="4">
        <x:f>I8915*J8915</x:f>
      </x:c>
      <x:c r="L8915" s="4" t="n">
        <x:v>86.711</x:v>
      </x:c>
      <x:c r="M8915" s="5">
        <x:f>J8915/2.024*100</x:f>
      </x:c>
      <x:c r="N8915" s="6">
        <x:f>M8915*L8915/100</x:f>
      </x:c>
      <x:c r="O8915" s="6">
        <x:f>H8915-N8915</x:f>
      </x:c>
    </x:row>
    <x:row r="8916" spans="1:25">
      <x:c r="A8916" s="0" t="s">
        <x:v>91</x:v>
      </x:c>
      <x:c r="B8916" s="0" t="n">
        <x:v>4277</x:v>
      </x:c>
      <x:c r="C8916" s="0" t="s">
        <x:v>21</x:v>
      </x:c>
      <x:c r="D8916" s="0" t="s">
        <x:v>36</x:v>
      </x:c>
      <x:c r="E8916" s="0" t="s">
        <x:v>37</x:v>
      </x:c>
      <x:c r="F8916" s="0" t="s">
        <x:v>26</x:v>
      </x:c>
      <x:c r="G8916" s="0" t="n">
        <x:v>60</x:v>
      </x:c>
      <x:c r="H8916" s="4" t="n">
        <x:v>25.201</x:v>
      </x:c>
      <x:c r="I8916" s="4" t="n">
        <x:v>60</x:v>
      </x:c>
      <x:c r="J8916" s="4" t="n">
        <x:v>0.42</x:v>
      </x:c>
      <x:c r="K8916" s="4">
        <x:f>I8916*J8916</x:f>
      </x:c>
      <x:c r="L8916" s="4" t="n">
        <x:v>86.711</x:v>
      </x:c>
      <x:c r="M8916" s="5">
        <x:f>J8916/2.024*100</x:f>
      </x:c>
      <x:c r="N8916" s="6">
        <x:f>M8916*L8916/100</x:f>
      </x:c>
      <x:c r="O8916" s="6">
        <x:f>H8916-N8916</x:f>
      </x:c>
    </x:row>
    <x:row r="8917" spans="1:25">
      <x:c r="A8917" s="0" t="s">
        <x:v>91</x:v>
      </x:c>
      <x:c r="B8917" s="0" t="n">
        <x:v>4277</x:v>
      </x:c>
      <x:c r="C8917" s="0" t="s">
        <x:v>21</x:v>
      </x:c>
      <x:c r="D8917" s="0" t="s">
        <x:v>36</x:v>
      </x:c>
      <x:c r="E8917" s="0" t="s">
        <x:v>38</x:v>
      </x:c>
      <x:c r="F8917" s="0" t="s">
        <x:v>26</x:v>
      </x:c>
      <x:c r="G8917" s="0" t="n">
        <x:v>60</x:v>
      </x:c>
      <x:c r="H8917" s="4" t="n">
        <x:v>25.2</x:v>
      </x:c>
      <x:c r="I8917" s="4" t="n">
        <x:v>60</x:v>
      </x:c>
      <x:c r="J8917" s="4" t="n">
        <x:v>0.42</x:v>
      </x:c>
      <x:c r="K8917" s="4">
        <x:f>I8917*J8917</x:f>
      </x:c>
      <x:c r="L8917" s="4" t="n">
        <x:v>86.711</x:v>
      </x:c>
      <x:c r="M8917" s="5">
        <x:f>J8917/2.024*100</x:f>
      </x:c>
      <x:c r="N8917" s="6">
        <x:f>M8917*L8917/100</x:f>
      </x:c>
      <x:c r="O8917" s="6">
        <x:f>H8917-N8917</x:f>
      </x:c>
    </x:row>
    <x:row r="8918" spans="1:25">
      <x:c r="A8918" s="0" t="s">
        <x:v>67</x:v>
      </x:c>
      <x:c r="B8918" s="0" t="n">
        <x:v>4287</x:v>
      </x:c>
      <x:c r="C8918" s="0" t="s">
        <x:v>21</x:v>
      </x:c>
      <x:c r="D8918" s="0" t="s">
        <x:v>22</x:v>
      </x:c>
      <x:c r="E8918" s="0" t="s">
        <x:v>23</x:v>
      </x:c>
      <x:c r="F8918" s="0" t="s">
        <x:v>20</x:v>
      </x:c>
      <x:c r="G8918" s="0" t="n">
        <x:v>130</x:v>
      </x:c>
      <x:c r="H8918" s="4" t="n">
        <x:v>43.384</x:v>
      </x:c>
      <x:c r="I8918" s="4" t="n">
        <x:v>130</x:v>
      </x:c>
      <x:c r="J8918" s="4" t="n">
        <x:v>0.334</x:v>
      </x:c>
      <x:c r="K8918" s="4">
        <x:f>I8918*J8918</x:f>
      </x:c>
      <x:c r="L8918" s="4" t="n">
        <x:v>263.825</x:v>
      </x:c>
      <x:c r="M8918" s="5">
        <x:f>J8918/2.789*100</x:f>
      </x:c>
      <x:c r="N8918" s="6">
        <x:f>M8918*L8918/100</x:f>
      </x:c>
      <x:c r="O8918" s="6">
        <x:f>H8918-N8918</x:f>
      </x:c>
    </x:row>
    <x:row r="8919" spans="1:25">
      <x:c r="A8919" s="0" t="s">
        <x:v>67</x:v>
      </x:c>
      <x:c r="B8919" s="0" t="n">
        <x:v>4287</x:v>
      </x:c>
      <x:c r="C8919" s="0" t="s">
        <x:v>21</x:v>
      </x:c>
      <x:c r="D8919" s="0" t="s">
        <x:v>22</x:v>
      </x:c>
      <x:c r="E8919" s="0" t="s">
        <x:v>23</x:v>
      </x:c>
      <x:c r="F8919" s="0" t="s">
        <x:v>20</x:v>
      </x:c>
      <x:c r="G8919" s="0" t="n">
        <x:v>130</x:v>
      </x:c>
      <x:c r="H8919" s="4" t="n">
        <x:v>43.384</x:v>
      </x:c>
      <x:c r="I8919" s="4" t="n">
        <x:v>130</x:v>
      </x:c>
      <x:c r="J8919" s="4" t="n">
        <x:v>0.334</x:v>
      </x:c>
      <x:c r="K8919" s="4">
        <x:f>I8919*J8919</x:f>
      </x:c>
      <x:c r="L8919" s="4" t="n">
        <x:v>263.825</x:v>
      </x:c>
      <x:c r="M8919" s="5">
        <x:f>J8919/2.789*100</x:f>
      </x:c>
      <x:c r="N8919" s="6">
        <x:f>M8919*L8919/100</x:f>
      </x:c>
      <x:c r="O8919" s="6">
        <x:f>H8919-N8919</x:f>
      </x:c>
    </x:row>
    <x:row r="8920" spans="1:25">
      <x:c r="A8920" s="0" t="s">
        <x:v>67</x:v>
      </x:c>
      <x:c r="B8920" s="0" t="n">
        <x:v>4287</x:v>
      </x:c>
      <x:c r="C8920" s="0" t="s">
        <x:v>21</x:v>
      </x:c>
      <x:c r="D8920" s="0" t="s">
        <x:v>22</x:v>
      </x:c>
      <x:c r="E8920" s="0" t="s">
        <x:v>23</x:v>
      </x:c>
      <x:c r="F8920" s="0" t="s">
        <x:v>20</x:v>
      </x:c>
      <x:c r="G8920" s="0" t="n">
        <x:v>130</x:v>
      </x:c>
      <x:c r="H8920" s="4" t="n">
        <x:v>44.33</x:v>
      </x:c>
      <x:c r="I8920" s="4" t="n">
        <x:v>130</x:v>
      </x:c>
      <x:c r="J8920" s="4" t="n">
        <x:v>0.341</x:v>
      </x:c>
      <x:c r="K8920" s="4">
        <x:f>I8920*J8920</x:f>
      </x:c>
      <x:c r="L8920" s="4" t="n">
        <x:v>263.825</x:v>
      </x:c>
      <x:c r="M8920" s="5">
        <x:f>J8920/2.789*100</x:f>
      </x:c>
      <x:c r="N8920" s="6">
        <x:f>M8920*L8920/100</x:f>
      </x:c>
      <x:c r="O8920" s="6">
        <x:f>H8920-N8920</x:f>
      </x:c>
    </x:row>
    <x:row r="8921" spans="1:25">
      <x:c r="A8921" s="0" t="s">
        <x:v>67</x:v>
      </x:c>
      <x:c r="B8921" s="0" t="n">
        <x:v>4287</x:v>
      </x:c>
      <x:c r="C8921" s="0" t="s">
        <x:v>21</x:v>
      </x:c>
      <x:c r="D8921" s="0" t="s">
        <x:v>28</x:v>
      </x:c>
      <x:c r="E8921" s="0" t="s">
        <x:v>19</x:v>
      </x:c>
      <x:c r="F8921" s="0" t="s">
        <x:v>26</x:v>
      </x:c>
      <x:c r="G8921" s="0" t="n">
        <x:v>130</x:v>
      </x:c>
      <x:c r="H8921" s="4" t="n">
        <x:v>33.803</x:v>
      </x:c>
      <x:c r="I8921" s="4" t="n">
        <x:v>130</x:v>
      </x:c>
      <x:c r="J8921" s="4" t="n">
        <x:v>0.26</x:v>
      </x:c>
      <x:c r="K8921" s="4">
        <x:f>I8921*J8921</x:f>
      </x:c>
      <x:c r="L8921" s="4" t="n">
        <x:v>263.825</x:v>
      </x:c>
      <x:c r="M8921" s="5">
        <x:f>J8921/2.789*100</x:f>
      </x:c>
      <x:c r="N8921" s="6">
        <x:f>M8921*L8921/100</x:f>
      </x:c>
      <x:c r="O8921" s="6">
        <x:f>H8921-N8921</x:f>
      </x:c>
    </x:row>
    <x:row r="8922" spans="1:25">
      <x:c r="A8922" s="0" t="s">
        <x:v>67</x:v>
      </x:c>
      <x:c r="B8922" s="0" t="n">
        <x:v>4287</x:v>
      </x:c>
      <x:c r="C8922" s="0" t="s">
        <x:v>21</x:v>
      </x:c>
      <x:c r="D8922" s="0" t="s">
        <x:v>28</x:v>
      </x:c>
      <x:c r="E8922" s="0" t="s">
        <x:v>23</x:v>
      </x:c>
      <x:c r="F8922" s="0" t="s">
        <x:v>26</x:v>
      </x:c>
      <x:c r="G8922" s="0" t="n">
        <x:v>130</x:v>
      </x:c>
      <x:c r="H8922" s="4" t="n">
        <x:v>197.673</x:v>
      </x:c>
      <x:c r="I8922" s="4" t="n">
        <x:v>130</x:v>
      </x:c>
      <x:c r="J8922" s="4" t="n">
        <x:v>1.52</x:v>
      </x:c>
      <x:c r="K8922" s="4">
        <x:f>I8922*J8922</x:f>
      </x:c>
      <x:c r="L8922" s="4" t="n">
        <x:v>263.825</x:v>
      </x:c>
      <x:c r="M8922" s="5">
        <x:f>J8922/2.789*100</x:f>
      </x:c>
      <x:c r="N8922" s="6">
        <x:f>M8922*L8922/100</x:f>
      </x:c>
      <x:c r="O8922" s="6">
        <x:f>H8922-N8922</x:f>
      </x:c>
    </x:row>
    <x:row r="8923" spans="1:25">
      <x:c r="A8923" s="0" t="s">
        <x:v>83</x:v>
      </x:c>
      <x:c r="B8923" s="0" t="n">
        <x:v>4288</x:v>
      </x:c>
      <x:c r="C8923" s="0" t="s">
        <x:v>21</x:v>
      </x:c>
      <x:c r="D8923" s="0" t="s">
        <x:v>22</x:v>
      </x:c>
      <x:c r="E8923" s="0" t="s">
        <x:v>23</x:v>
      </x:c>
      <x:c r="F8923" s="0" t="s">
        <x:v>20</x:v>
      </x:c>
      <x:c r="G8923" s="0" t="n">
        <x:v>130</x:v>
      </x:c>
      <x:c r="H8923" s="4" t="n">
        <x:v>43.384</x:v>
      </x:c>
      <x:c r="I8923" s="4" t="n">
        <x:v>130</x:v>
      </x:c>
      <x:c r="J8923" s="4" t="n">
        <x:v>0.334</x:v>
      </x:c>
      <x:c r="K8923" s="4">
        <x:f>I8923*J8923</x:f>
      </x:c>
      <x:c r="L8923" s="4" t="n">
        <x:v>288.482</x:v>
      </x:c>
      <x:c r="M8923" s="5">
        <x:f>J8923/3.457*100</x:f>
      </x:c>
      <x:c r="N8923" s="6">
        <x:f>M8923*L8923/100</x:f>
      </x:c>
      <x:c r="O8923" s="6">
        <x:f>H8923-N8923</x:f>
      </x:c>
    </x:row>
    <x:row r="8924" spans="1:25">
      <x:c r="A8924" s="0" t="s">
        <x:v>83</x:v>
      </x:c>
      <x:c r="B8924" s="0" t="n">
        <x:v>4288</x:v>
      </x:c>
      <x:c r="C8924" s="0" t="s">
        <x:v>21</x:v>
      </x:c>
      <x:c r="D8924" s="0" t="s">
        <x:v>22</x:v>
      </x:c>
      <x:c r="E8924" s="0" t="s">
        <x:v>23</x:v>
      </x:c>
      <x:c r="F8924" s="0" t="s">
        <x:v>20</x:v>
      </x:c>
      <x:c r="G8924" s="0" t="n">
        <x:v>130</x:v>
      </x:c>
      <x:c r="H8924" s="4" t="n">
        <x:v>43.384</x:v>
      </x:c>
      <x:c r="I8924" s="4" t="n">
        <x:v>130</x:v>
      </x:c>
      <x:c r="J8924" s="4" t="n">
        <x:v>0.334</x:v>
      </x:c>
      <x:c r="K8924" s="4">
        <x:f>I8924*J8924</x:f>
      </x:c>
      <x:c r="L8924" s="4" t="n">
        <x:v>288.482</x:v>
      </x:c>
      <x:c r="M8924" s="5">
        <x:f>J8924/3.457*100</x:f>
      </x:c>
      <x:c r="N8924" s="6">
        <x:f>M8924*L8924/100</x:f>
      </x:c>
      <x:c r="O8924" s="6">
        <x:f>H8924-N8924</x:f>
      </x:c>
    </x:row>
    <x:row r="8925" spans="1:25">
      <x:c r="A8925" s="0" t="s">
        <x:v>83</x:v>
      </x:c>
      <x:c r="B8925" s="0" t="n">
        <x:v>4288</x:v>
      </x:c>
      <x:c r="C8925" s="0" t="s">
        <x:v>21</x:v>
      </x:c>
      <x:c r="D8925" s="0" t="s">
        <x:v>22</x:v>
      </x:c>
      <x:c r="E8925" s="0" t="s">
        <x:v>23</x:v>
      </x:c>
      <x:c r="F8925" s="0" t="s">
        <x:v>20</x:v>
      </x:c>
      <x:c r="G8925" s="0" t="n">
        <x:v>130</x:v>
      </x:c>
      <x:c r="H8925" s="4" t="n">
        <x:v>43.384</x:v>
      </x:c>
      <x:c r="I8925" s="4" t="n">
        <x:v>130</x:v>
      </x:c>
      <x:c r="J8925" s="4" t="n">
        <x:v>0.334</x:v>
      </x:c>
      <x:c r="K8925" s="4">
        <x:f>I8925*J8925</x:f>
      </x:c>
      <x:c r="L8925" s="4" t="n">
        <x:v>288.482</x:v>
      </x:c>
      <x:c r="M8925" s="5">
        <x:f>J8925/3.457*100</x:f>
      </x:c>
      <x:c r="N8925" s="6">
        <x:f>M8925*L8925/100</x:f>
      </x:c>
      <x:c r="O8925" s="6">
        <x:f>H8925-N8925</x:f>
      </x:c>
    </x:row>
    <x:row r="8926" spans="1:25">
      <x:c r="A8926" s="0" t="s">
        <x:v>83</x:v>
      </x:c>
      <x:c r="B8926" s="0" t="n">
        <x:v>4288</x:v>
      </x:c>
      <x:c r="C8926" s="0" t="s">
        <x:v>21</x:v>
      </x:c>
      <x:c r="D8926" s="0" t="s">
        <x:v>22</x:v>
      </x:c>
      <x:c r="E8926" s="0" t="s">
        <x:v>23</x:v>
      </x:c>
      <x:c r="F8926" s="0" t="s">
        <x:v>20</x:v>
      </x:c>
      <x:c r="G8926" s="0" t="n">
        <x:v>130</x:v>
      </x:c>
      <x:c r="H8926" s="4" t="n">
        <x:v>43.384</x:v>
      </x:c>
      <x:c r="I8926" s="4" t="n">
        <x:v>130</x:v>
      </x:c>
      <x:c r="J8926" s="4" t="n">
        <x:v>0.334</x:v>
      </x:c>
      <x:c r="K8926" s="4">
        <x:f>I8926*J8926</x:f>
      </x:c>
      <x:c r="L8926" s="4" t="n">
        <x:v>288.482</x:v>
      </x:c>
      <x:c r="M8926" s="5">
        <x:f>J8926/3.457*100</x:f>
      </x:c>
      <x:c r="N8926" s="6">
        <x:f>M8926*L8926/100</x:f>
      </x:c>
      <x:c r="O8926" s="6">
        <x:f>H8926-N8926</x:f>
      </x:c>
    </x:row>
    <x:row r="8927" spans="1:25">
      <x:c r="A8927" s="0" t="s">
        <x:v>83</x:v>
      </x:c>
      <x:c r="B8927" s="0" t="n">
        <x:v>4288</x:v>
      </x:c>
      <x:c r="C8927" s="0" t="s">
        <x:v>21</x:v>
      </x:c>
      <x:c r="D8927" s="0" t="s">
        <x:v>22</x:v>
      </x:c>
      <x:c r="E8927" s="0" t="s">
        <x:v>23</x:v>
      </x:c>
      <x:c r="F8927" s="0" t="s">
        <x:v>20</x:v>
      </x:c>
      <x:c r="G8927" s="0" t="n">
        <x:v>130</x:v>
      </x:c>
      <x:c r="H8927" s="4" t="n">
        <x:v>44.33</x:v>
      </x:c>
      <x:c r="I8927" s="4" t="n">
        <x:v>130</x:v>
      </x:c>
      <x:c r="J8927" s="4" t="n">
        <x:v>0.341</x:v>
      </x:c>
      <x:c r="K8927" s="4">
        <x:f>I8927*J8927</x:f>
      </x:c>
      <x:c r="L8927" s="4" t="n">
        <x:v>288.482</x:v>
      </x:c>
      <x:c r="M8927" s="5">
        <x:f>J8927/3.457*100</x:f>
      </x:c>
      <x:c r="N8927" s="6">
        <x:f>M8927*L8927/100</x:f>
      </x:c>
      <x:c r="O8927" s="6">
        <x:f>H8927-N8927</x:f>
      </x:c>
    </x:row>
    <x:row r="8928" spans="1:25">
      <x:c r="A8928" s="0" t="s">
        <x:v>83</x:v>
      </x:c>
      <x:c r="B8928" s="0" t="n">
        <x:v>4288</x:v>
      </x:c>
      <x:c r="C8928" s="0" t="s">
        <x:v>21</x:v>
      </x:c>
      <x:c r="D8928" s="0" t="s">
        <x:v>28</x:v>
      </x:c>
      <x:c r="E8928" s="0" t="s">
        <x:v>19</x:v>
      </x:c>
      <x:c r="F8928" s="0" t="s">
        <x:v>26</x:v>
      </x:c>
      <x:c r="G8928" s="0" t="n">
        <x:v>130</x:v>
      </x:c>
      <x:c r="H8928" s="4" t="n">
        <x:v>33.803</x:v>
      </x:c>
      <x:c r="I8928" s="4" t="n">
        <x:v>130</x:v>
      </x:c>
      <x:c r="J8928" s="4" t="n">
        <x:v>0.26</x:v>
      </x:c>
      <x:c r="K8928" s="4">
        <x:f>I8928*J8928</x:f>
      </x:c>
      <x:c r="L8928" s="4" t="n">
        <x:v>288.482</x:v>
      </x:c>
      <x:c r="M8928" s="5">
        <x:f>J8928/3.457*100</x:f>
      </x:c>
      <x:c r="N8928" s="6">
        <x:f>M8928*L8928/100</x:f>
      </x:c>
      <x:c r="O8928" s="6">
        <x:f>H8928-N8928</x:f>
      </x:c>
    </x:row>
    <x:row r="8929" spans="1:25">
      <x:c r="A8929" s="0" t="s">
        <x:v>83</x:v>
      </x:c>
      <x:c r="B8929" s="0" t="n">
        <x:v>4288</x:v>
      </x:c>
      <x:c r="C8929" s="0" t="s">
        <x:v>21</x:v>
      </x:c>
      <x:c r="D8929" s="0" t="s">
        <x:v>28</x:v>
      </x:c>
      <x:c r="E8929" s="0" t="s">
        <x:v>23</x:v>
      </x:c>
      <x:c r="F8929" s="0" t="s">
        <x:v>26</x:v>
      </x:c>
      <x:c r="G8929" s="0" t="n">
        <x:v>130</x:v>
      </x:c>
      <x:c r="H8929" s="4" t="n">
        <x:v>197.6</x:v>
      </x:c>
      <x:c r="I8929" s="4" t="n">
        <x:v>130</x:v>
      </x:c>
      <x:c r="J8929" s="4" t="n">
        <x:v>1.52</x:v>
      </x:c>
      <x:c r="K8929" s="4">
        <x:f>I8929*J8929</x:f>
      </x:c>
      <x:c r="L8929" s="4" t="n">
        <x:v>288.482</x:v>
      </x:c>
      <x:c r="M8929" s="5">
        <x:f>J8929/3.457*100</x:f>
      </x:c>
      <x:c r="N8929" s="6">
        <x:f>M8929*L8929/100</x:f>
      </x:c>
      <x:c r="O8929" s="6">
        <x:f>H8929-N8929</x:f>
      </x:c>
    </x:row>
    <x:row r="8930" spans="1:25">
      <x:c r="A8930" s="0" t="s">
        <x:v>104</x:v>
      </x:c>
      <x:c r="B8930" s="0" t="n">
        <x:v>4289</x:v>
      </x:c>
      <x:c r="C8930" s="0" t="s">
        <x:v>21</x:v>
      </x:c>
      <x:c r="D8930" s="0" t="s">
        <x:v>22</x:v>
      </x:c>
      <x:c r="E8930" s="0" t="s">
        <x:v>23</x:v>
      </x:c>
      <x:c r="F8930" s="0" t="s">
        <x:v>20</x:v>
      </x:c>
      <x:c r="G8930" s="0" t="n">
        <x:v>130</x:v>
      </x:c>
      <x:c r="H8930" s="4" t="n">
        <x:v>43.384</x:v>
      </x:c>
      <x:c r="I8930" s="4" t="n">
        <x:v>130</x:v>
      </x:c>
      <x:c r="J8930" s="4" t="n">
        <x:v>0.334</x:v>
      </x:c>
      <x:c r="K8930" s="4">
        <x:f>I8930*J8930</x:f>
      </x:c>
      <x:c r="L8930" s="4" t="n">
        <x:v>297.253</x:v>
      </x:c>
      <x:c r="M8930" s="5">
        <x:f>J8930/3.123*100</x:f>
      </x:c>
      <x:c r="N8930" s="6">
        <x:f>M8930*L8930/100</x:f>
      </x:c>
      <x:c r="O8930" s="6">
        <x:f>H8930-N8930</x:f>
      </x:c>
    </x:row>
    <x:row r="8931" spans="1:25">
      <x:c r="A8931" s="0" t="s">
        <x:v>104</x:v>
      </x:c>
      <x:c r="B8931" s="0" t="n">
        <x:v>4289</x:v>
      </x:c>
      <x:c r="C8931" s="0" t="s">
        <x:v>21</x:v>
      </x:c>
      <x:c r="D8931" s="0" t="s">
        <x:v>22</x:v>
      </x:c>
      <x:c r="E8931" s="0" t="s">
        <x:v>23</x:v>
      </x:c>
      <x:c r="F8931" s="0" t="s">
        <x:v>20</x:v>
      </x:c>
      <x:c r="G8931" s="0" t="n">
        <x:v>130</x:v>
      </x:c>
      <x:c r="H8931" s="4" t="n">
        <x:v>43.384</x:v>
      </x:c>
      <x:c r="I8931" s="4" t="n">
        <x:v>130</x:v>
      </x:c>
      <x:c r="J8931" s="4" t="n">
        <x:v>0.334</x:v>
      </x:c>
      <x:c r="K8931" s="4">
        <x:f>I8931*J8931</x:f>
      </x:c>
      <x:c r="L8931" s="4" t="n">
        <x:v>297.253</x:v>
      </x:c>
      <x:c r="M8931" s="5">
        <x:f>J8931/3.123*100</x:f>
      </x:c>
      <x:c r="N8931" s="6">
        <x:f>M8931*L8931/100</x:f>
      </x:c>
      <x:c r="O8931" s="6">
        <x:f>H8931-N8931</x:f>
      </x:c>
    </x:row>
    <x:row r="8932" spans="1:25">
      <x:c r="A8932" s="0" t="s">
        <x:v>104</x:v>
      </x:c>
      <x:c r="B8932" s="0" t="n">
        <x:v>4289</x:v>
      </x:c>
      <x:c r="C8932" s="0" t="s">
        <x:v>21</x:v>
      </x:c>
      <x:c r="D8932" s="0" t="s">
        <x:v>22</x:v>
      </x:c>
      <x:c r="E8932" s="0" t="s">
        <x:v>23</x:v>
      </x:c>
      <x:c r="F8932" s="0" t="s">
        <x:v>20</x:v>
      </x:c>
      <x:c r="G8932" s="0" t="n">
        <x:v>130</x:v>
      </x:c>
      <x:c r="H8932" s="4" t="n">
        <x:v>44.33</x:v>
      </x:c>
      <x:c r="I8932" s="4" t="n">
        <x:v>130</x:v>
      </x:c>
      <x:c r="J8932" s="4" t="n">
        <x:v>0.341</x:v>
      </x:c>
      <x:c r="K8932" s="4">
        <x:f>I8932*J8932</x:f>
      </x:c>
      <x:c r="L8932" s="4" t="n">
        <x:v>297.253</x:v>
      </x:c>
      <x:c r="M8932" s="5">
        <x:f>J8932/3.123*100</x:f>
      </x:c>
      <x:c r="N8932" s="6">
        <x:f>M8932*L8932/100</x:f>
      </x:c>
      <x:c r="O8932" s="6">
        <x:f>H8932-N8932</x:f>
      </x:c>
    </x:row>
    <x:row r="8933" spans="1:25">
      <x:c r="A8933" s="0" t="s">
        <x:v>104</x:v>
      </x:c>
      <x:c r="B8933" s="0" t="n">
        <x:v>4289</x:v>
      </x:c>
      <x:c r="C8933" s="0" t="s">
        <x:v>21</x:v>
      </x:c>
      <x:c r="D8933" s="0" t="s">
        <x:v>22</x:v>
      </x:c>
      <x:c r="E8933" s="0" t="s">
        <x:v>23</x:v>
      </x:c>
      <x:c r="F8933" s="0" t="s">
        <x:v>20</x:v>
      </x:c>
      <x:c r="G8933" s="0" t="n">
        <x:v>130</x:v>
      </x:c>
      <x:c r="H8933" s="4" t="n">
        <x:v>43.384</x:v>
      </x:c>
      <x:c r="I8933" s="4" t="n">
        <x:v>130</x:v>
      </x:c>
      <x:c r="J8933" s="4" t="n">
        <x:v>0.334</x:v>
      </x:c>
      <x:c r="K8933" s="4">
        <x:f>I8933*J8933</x:f>
      </x:c>
      <x:c r="L8933" s="4" t="n">
        <x:v>297.253</x:v>
      </x:c>
      <x:c r="M8933" s="5">
        <x:f>J8933/3.123*100</x:f>
      </x:c>
      <x:c r="N8933" s="6">
        <x:f>M8933*L8933/100</x:f>
      </x:c>
      <x:c r="O8933" s="6">
        <x:f>H8933-N8933</x:f>
      </x:c>
    </x:row>
    <x:row r="8934" spans="1:25">
      <x:c r="A8934" s="0" t="s">
        <x:v>104</x:v>
      </x:c>
      <x:c r="B8934" s="0" t="n">
        <x:v>4289</x:v>
      </x:c>
      <x:c r="C8934" s="0" t="s">
        <x:v>21</x:v>
      </x:c>
      <x:c r="D8934" s="0" t="s">
        <x:v>28</x:v>
      </x:c>
      <x:c r="E8934" s="0" t="s">
        <x:v>19</x:v>
      </x:c>
      <x:c r="F8934" s="0" t="s">
        <x:v>26</x:v>
      </x:c>
      <x:c r="G8934" s="0" t="n">
        <x:v>130</x:v>
      </x:c>
      <x:c r="H8934" s="4" t="n">
        <x:v>33.805</x:v>
      </x:c>
      <x:c r="I8934" s="4" t="n">
        <x:v>130</x:v>
      </x:c>
      <x:c r="J8934" s="4" t="n">
        <x:v>0.26</x:v>
      </x:c>
      <x:c r="K8934" s="4">
        <x:f>I8934*J8934</x:f>
      </x:c>
      <x:c r="L8934" s="4" t="n">
        <x:v>297.253</x:v>
      </x:c>
      <x:c r="M8934" s="5">
        <x:f>J8934/3.123*100</x:f>
      </x:c>
      <x:c r="N8934" s="6">
        <x:f>M8934*L8934/100</x:f>
      </x:c>
      <x:c r="O8934" s="6">
        <x:f>H8934-N8934</x:f>
      </x:c>
    </x:row>
    <x:row r="8935" spans="1:25">
      <x:c r="A8935" s="0" t="s">
        <x:v>104</x:v>
      </x:c>
      <x:c r="B8935" s="0" t="n">
        <x:v>4289</x:v>
      </x:c>
      <x:c r="C8935" s="0" t="s">
        <x:v>21</x:v>
      </x:c>
      <x:c r="D8935" s="0" t="s">
        <x:v>28</x:v>
      </x:c>
      <x:c r="E8935" s="0" t="s">
        <x:v>23</x:v>
      </x:c>
      <x:c r="F8935" s="0" t="s">
        <x:v>26</x:v>
      </x:c>
      <x:c r="G8935" s="0" t="n">
        <x:v>130</x:v>
      </x:c>
      <x:c r="H8935" s="4" t="n">
        <x:v>197.595</x:v>
      </x:c>
      <x:c r="I8935" s="4" t="n">
        <x:v>130</x:v>
      </x:c>
      <x:c r="J8935" s="4" t="n">
        <x:v>1.52</x:v>
      </x:c>
      <x:c r="K8935" s="4">
        <x:f>I8935*J8935</x:f>
      </x:c>
      <x:c r="L8935" s="4" t="n">
        <x:v>297.253</x:v>
      </x:c>
      <x:c r="M8935" s="5">
        <x:f>J8935/3.123*100</x:f>
      </x:c>
      <x:c r="N8935" s="6">
        <x:f>M8935*L8935/100</x:f>
      </x:c>
      <x:c r="O8935" s="6">
        <x:f>H8935-N8935</x:f>
      </x:c>
    </x:row>
    <x:row r="8936" spans="1:25">
      <x:c r="A8936" s="0" t="s">
        <x:v>105</x:v>
      </x:c>
      <x:c r="B8936" s="0" t="n">
        <x:v>4290</x:v>
      </x:c>
      <x:c r="C8936" s="0" t="s">
        <x:v>21</x:v>
      </x:c>
      <x:c r="D8936" s="0" t="s">
        <x:v>22</x:v>
      </x:c>
      <x:c r="E8936" s="0" t="s">
        <x:v>74</x:v>
      </x:c>
      <x:c r="F8936" s="0" t="s">
        <x:v>20</x:v>
      </x:c>
      <x:c r="G8936" s="0" t="n">
        <x:v>173</x:v>
      </x:c>
      <x:c r="H8936" s="4" t="n">
        <x:v>50.4</x:v>
      </x:c>
      <x:c r="I8936" s="4" t="n">
        <x:v>0</x:v>
      </x:c>
      <x:c r="J8936" s="4" t="n">
        <x:v>0.291</x:v>
      </x:c>
      <x:c r="K8936" s="4">
        <x:f>I8936*J8936</x:f>
      </x:c>
      <x:c r="L8936" s="4" t="n">
        <x:v>0</x:v>
      </x:c>
      <x:c r="M8936" s="5">
        <x:f>J8936/0.557*100</x:f>
      </x:c>
      <x:c r="N8936" s="6">
        <x:f>M8936*L8936/100</x:f>
      </x:c>
      <x:c r="O8936" s="6">
        <x:f>H8936-N8936</x:f>
      </x:c>
    </x:row>
    <x:row r="8937" spans="1:25">
      <x:c r="A8937" s="0" t="s">
        <x:v>105</x:v>
      </x:c>
      <x:c r="B8937" s="0" t="n">
        <x:v>4290</x:v>
      </x:c>
      <x:c r="C8937" s="0" t="s">
        <x:v>21</x:v>
      </x:c>
      <x:c r="D8937" s="0" t="s">
        <x:v>33</x:v>
      </x:c>
      <x:c r="E8937" s="0" t="s">
        <x:v>73</x:v>
      </x:c>
      <x:c r="F8937" s="0" t="s">
        <x:v>20</x:v>
      </x:c>
      <x:c r="G8937" s="0" t="n">
        <x:v>173</x:v>
      </x:c>
      <x:c r="H8937" s="4" t="n">
        <x:v>46.018</x:v>
      </x:c>
      <x:c r="I8937" s="4" t="n">
        <x:v>0</x:v>
      </x:c>
      <x:c r="J8937" s="4" t="n">
        <x:v>0.266</x:v>
      </x:c>
      <x:c r="K8937" s="4">
        <x:f>I8937*J8937</x:f>
      </x:c>
      <x:c r="L8937" s="4" t="n">
        <x:v>0</x:v>
      </x:c>
      <x:c r="M8937" s="5">
        <x:f>J8937/0.557*100</x:f>
      </x:c>
      <x:c r="N8937" s="6">
        <x:f>M8937*L8937/100</x:f>
      </x:c>
      <x:c r="O8937" s="6">
        <x:f>H8937-N8937</x:f>
      </x:c>
    </x:row>
    <x:row r="8938" spans="1:25">
      <x:c r="A8938" s="0" t="s">
        <x:v>161</x:v>
      </x:c>
      <x:c r="B8938" s="0" t="n">
        <x:v>4291</x:v>
      </x:c>
      <x:c r="C8938" s="0" t="s">
        <x:v>21</x:v>
      </x:c>
      <x:c r="D8938" s="0" t="s">
        <x:v>42</x:v>
      </x:c>
      <x:c r="E8938" s="0" t="s">
        <x:v>44</x:v>
      </x:c>
      <x:c r="F8938" s="0" t="s">
        <x:v>20</x:v>
      </x:c>
      <x:c r="G8938" s="0" t="n">
        <x:v>30</x:v>
      </x:c>
      <x:c r="H8938" s="4" t="n">
        <x:v>30</x:v>
      </x:c>
      <x:c r="I8938" s="4" t="n">
        <x:v>30</x:v>
      </x:c>
      <x:c r="J8938" s="4" t="n">
        <x:v>1</x:v>
      </x:c>
      <x:c r="K8938" s="4">
        <x:f>I8938*J8938</x:f>
      </x:c>
      <x:c r="L8938" s="4" t="n">
        <x:v>104.2</x:v>
      </x:c>
      <x:c r="M8938" s="5">
        <x:f>J8938/5.23*100</x:f>
      </x:c>
      <x:c r="N8938" s="6">
        <x:f>M8938*L8938/100</x:f>
      </x:c>
      <x:c r="O8938" s="6">
        <x:f>H8938-N8938</x:f>
      </x:c>
    </x:row>
    <x:row r="8939" spans="1:25">
      <x:c r="A8939" s="0" t="s">
        <x:v>161</x:v>
      </x:c>
      <x:c r="B8939" s="0" t="n">
        <x:v>4291</x:v>
      </x:c>
      <x:c r="C8939" s="0" t="s">
        <x:v>21</x:v>
      </x:c>
      <x:c r="D8939" s="0" t="s">
        <x:v>42</x:v>
      </x:c>
      <x:c r="E8939" s="0" t="s">
        <x:v>43</x:v>
      </x:c>
      <x:c r="F8939" s="0" t="s">
        <x:v>20</x:v>
      </x:c>
      <x:c r="G8939" s="0" t="n">
        <x:v>30</x:v>
      </x:c>
      <x:c r="H8939" s="4" t="n">
        <x:v>30</x:v>
      </x:c>
      <x:c r="I8939" s="4" t="n">
        <x:v>30</x:v>
      </x:c>
      <x:c r="J8939" s="4" t="n">
        <x:v>1</x:v>
      </x:c>
      <x:c r="K8939" s="4">
        <x:f>I8939*J8939</x:f>
      </x:c>
      <x:c r="L8939" s="4" t="n">
        <x:v>104.2</x:v>
      </x:c>
      <x:c r="M8939" s="5">
        <x:f>J8939/5.23*100</x:f>
      </x:c>
      <x:c r="N8939" s="6">
        <x:f>M8939*L8939/100</x:f>
      </x:c>
      <x:c r="O8939" s="6">
        <x:f>H8939-N8939</x:f>
      </x:c>
    </x:row>
    <x:row r="8940" spans="1:25">
      <x:c r="A8940" s="0" t="s">
        <x:v>161</x:v>
      </x:c>
      <x:c r="B8940" s="0" t="n">
        <x:v>4291</x:v>
      </x:c>
      <x:c r="C8940" s="0" t="s">
        <x:v>21</x:v>
      </x:c>
      <x:c r="D8940" s="0" t="s">
        <x:v>33</x:v>
      </x:c>
      <x:c r="E8940" s="0" t="s">
        <x:v>45</x:v>
      </x:c>
      <x:c r="F8940" s="0" t="s">
        <x:v>26</x:v>
      </x:c>
      <x:c r="G8940" s="0" t="n">
        <x:v>30</x:v>
      </x:c>
      <x:c r="H8940" s="4" t="n">
        <x:v>44.4</x:v>
      </x:c>
      <x:c r="I8940" s="4" t="n">
        <x:v>30</x:v>
      </x:c>
      <x:c r="J8940" s="4" t="n">
        <x:v>1.48</x:v>
      </x:c>
      <x:c r="K8940" s="4">
        <x:f>I8940*J8940</x:f>
      </x:c>
      <x:c r="L8940" s="4" t="n">
        <x:v>104.2</x:v>
      </x:c>
      <x:c r="M8940" s="5">
        <x:f>J8940/5.23*100</x:f>
      </x:c>
      <x:c r="N8940" s="6">
        <x:f>M8940*L8940/100</x:f>
      </x:c>
      <x:c r="O8940" s="6">
        <x:f>H8940-N8940</x:f>
      </x:c>
    </x:row>
    <x:row r="8941" spans="1:25">
      <x:c r="A8941" s="0" t="s">
        <x:v>161</x:v>
      </x:c>
      <x:c r="B8941" s="0" t="n">
        <x:v>4291</x:v>
      </x:c>
      <x:c r="C8941" s="0" t="s">
        <x:v>21</x:v>
      </x:c>
      <x:c r="D8941" s="0" t="s">
        <x:v>150</x:v>
      </x:c>
      <x:c r="E8941" s="0" t="s">
        <x:v>46</x:v>
      </x:c>
      <x:c r="F8941" s="0" t="s">
        <x:v>26</x:v>
      </x:c>
      <x:c r="G8941" s="0" t="n">
        <x:v>30</x:v>
      </x:c>
      <x:c r="H8941" s="4" t="n">
        <x:v>52.5</x:v>
      </x:c>
      <x:c r="I8941" s="4" t="n">
        <x:v>30</x:v>
      </x:c>
      <x:c r="J8941" s="4" t="n">
        <x:v>1.75</x:v>
      </x:c>
      <x:c r="K8941" s="4">
        <x:f>I8941*J8941</x:f>
      </x:c>
      <x:c r="L8941" s="4" t="n">
        <x:v>104.2</x:v>
      </x:c>
      <x:c r="M8941" s="5">
        <x:f>J8941/5.23*100</x:f>
      </x:c>
      <x:c r="N8941" s="6">
        <x:f>M8941*L8941/100</x:f>
      </x:c>
      <x:c r="O8941" s="6">
        <x:f>H8941-N8941</x:f>
      </x:c>
    </x:row>
    <x:row r="8942" spans="1:25">
      <x:c r="A8942" s="0" t="s">
        <x:v>101</x:v>
      </x:c>
      <x:c r="B8942" s="0" t="n">
        <x:v>4292</x:v>
      </x:c>
      <x:c r="C8942" s="0" t="s">
        <x:v>21</x:v>
      </x:c>
      <x:c r="D8942" s="0" t="s">
        <x:v>22</x:v>
      </x:c>
      <x:c r="E8942" s="0" t="s">
        <x:v>23</x:v>
      </x:c>
      <x:c r="F8942" s="0" t="s">
        <x:v>20</x:v>
      </x:c>
      <x:c r="G8942" s="0" t="n">
        <x:v>129</x:v>
      </x:c>
      <x:c r="H8942" s="4" t="n">
        <x:v>43.384</x:v>
      </x:c>
      <x:c r="I8942" s="4" t="n">
        <x:v>129</x:v>
      </x:c>
      <x:c r="J8942" s="4" t="n">
        <x:v>0.336</x:v>
      </x:c>
      <x:c r="K8942" s="4">
        <x:f>I8942*J8942</x:f>
      </x:c>
      <x:c r="L8942" s="4" t="n">
        <x:v>290.705</x:v>
      </x:c>
      <x:c r="M8942" s="5">
        <x:f>J8942/3.132*100</x:f>
      </x:c>
      <x:c r="N8942" s="6">
        <x:f>M8942*L8942/100</x:f>
      </x:c>
      <x:c r="O8942" s="6">
        <x:f>H8942-N8942</x:f>
      </x:c>
    </x:row>
    <x:row r="8943" spans="1:25">
      <x:c r="A8943" s="0" t="s">
        <x:v>101</x:v>
      </x:c>
      <x:c r="B8943" s="0" t="n">
        <x:v>4292</x:v>
      </x:c>
      <x:c r="C8943" s="0" t="s">
        <x:v>21</x:v>
      </x:c>
      <x:c r="D8943" s="0" t="s">
        <x:v>22</x:v>
      </x:c>
      <x:c r="E8943" s="0" t="s">
        <x:v>23</x:v>
      </x:c>
      <x:c r="F8943" s="0" t="s">
        <x:v>20</x:v>
      </x:c>
      <x:c r="G8943" s="0" t="n">
        <x:v>129</x:v>
      </x:c>
      <x:c r="H8943" s="4" t="n">
        <x:v>43.384</x:v>
      </x:c>
      <x:c r="I8943" s="4" t="n">
        <x:v>129</x:v>
      </x:c>
      <x:c r="J8943" s="4" t="n">
        <x:v>0.336</x:v>
      </x:c>
      <x:c r="K8943" s="4">
        <x:f>I8943*J8943</x:f>
      </x:c>
      <x:c r="L8943" s="4" t="n">
        <x:v>290.705</x:v>
      </x:c>
      <x:c r="M8943" s="5">
        <x:f>J8943/3.132*100</x:f>
      </x:c>
      <x:c r="N8943" s="6">
        <x:f>M8943*L8943/100</x:f>
      </x:c>
      <x:c r="O8943" s="6">
        <x:f>H8943-N8943</x:f>
      </x:c>
    </x:row>
    <x:row r="8944" spans="1:25">
      <x:c r="A8944" s="0" t="s">
        <x:v>101</x:v>
      </x:c>
      <x:c r="B8944" s="0" t="n">
        <x:v>4292</x:v>
      </x:c>
      <x:c r="C8944" s="0" t="s">
        <x:v>21</x:v>
      </x:c>
      <x:c r="D8944" s="0" t="s">
        <x:v>22</x:v>
      </x:c>
      <x:c r="E8944" s="0" t="s">
        <x:v>23</x:v>
      </x:c>
      <x:c r="F8944" s="0" t="s">
        <x:v>20</x:v>
      </x:c>
      <x:c r="G8944" s="0" t="n">
        <x:v>129</x:v>
      </x:c>
      <x:c r="H8944" s="4" t="n">
        <x:v>44.33</x:v>
      </x:c>
      <x:c r="I8944" s="4" t="n">
        <x:v>129</x:v>
      </x:c>
      <x:c r="J8944" s="4" t="n">
        <x:v>0.344</x:v>
      </x:c>
      <x:c r="K8944" s="4">
        <x:f>I8944*J8944</x:f>
      </x:c>
      <x:c r="L8944" s="4" t="n">
        <x:v>290.705</x:v>
      </x:c>
      <x:c r="M8944" s="5">
        <x:f>J8944/3.132*100</x:f>
      </x:c>
      <x:c r="N8944" s="6">
        <x:f>M8944*L8944/100</x:f>
      </x:c>
      <x:c r="O8944" s="6">
        <x:f>H8944-N8944</x:f>
      </x:c>
    </x:row>
    <x:row r="8945" spans="1:25">
      <x:c r="A8945" s="0" t="s">
        <x:v>101</x:v>
      </x:c>
      <x:c r="B8945" s="0" t="n">
        <x:v>4292</x:v>
      </x:c>
      <x:c r="C8945" s="0" t="s">
        <x:v>21</x:v>
      </x:c>
      <x:c r="D8945" s="0" t="s">
        <x:v>22</x:v>
      </x:c>
      <x:c r="E8945" s="0" t="s">
        <x:v>23</x:v>
      </x:c>
      <x:c r="F8945" s="0" t="s">
        <x:v>20</x:v>
      </x:c>
      <x:c r="G8945" s="0" t="n">
        <x:v>129</x:v>
      </x:c>
      <x:c r="H8945" s="4" t="n">
        <x:v>43.384</x:v>
      </x:c>
      <x:c r="I8945" s="4" t="n">
        <x:v>129</x:v>
      </x:c>
      <x:c r="J8945" s="4" t="n">
        <x:v>0.336</x:v>
      </x:c>
      <x:c r="K8945" s="4">
        <x:f>I8945*J8945</x:f>
      </x:c>
      <x:c r="L8945" s="4" t="n">
        <x:v>290.705</x:v>
      </x:c>
      <x:c r="M8945" s="5">
        <x:f>J8945/3.132*100</x:f>
      </x:c>
      <x:c r="N8945" s="6">
        <x:f>M8945*L8945/100</x:f>
      </x:c>
      <x:c r="O8945" s="6">
        <x:f>H8945-N8945</x:f>
      </x:c>
    </x:row>
    <x:row r="8946" spans="1:25">
      <x:c r="A8946" s="0" t="s">
        <x:v>101</x:v>
      </x:c>
      <x:c r="B8946" s="0" t="n">
        <x:v>4292</x:v>
      </x:c>
      <x:c r="C8946" s="0" t="s">
        <x:v>21</x:v>
      </x:c>
      <x:c r="D8946" s="0" t="s">
        <x:v>28</x:v>
      </x:c>
      <x:c r="E8946" s="0" t="s">
        <x:v>19</x:v>
      </x:c>
      <x:c r="F8946" s="0" t="s">
        <x:v>26</x:v>
      </x:c>
      <x:c r="G8946" s="0" t="n">
        <x:v>129</x:v>
      </x:c>
      <x:c r="H8946" s="4" t="n">
        <x:v>33.803</x:v>
      </x:c>
      <x:c r="I8946" s="4" t="n">
        <x:v>129</x:v>
      </x:c>
      <x:c r="J8946" s="4" t="n">
        <x:v>0.26</x:v>
      </x:c>
      <x:c r="K8946" s="4">
        <x:f>I8946*J8946</x:f>
      </x:c>
      <x:c r="L8946" s="4" t="n">
        <x:v>290.705</x:v>
      </x:c>
      <x:c r="M8946" s="5">
        <x:f>J8946/3.132*100</x:f>
      </x:c>
      <x:c r="N8946" s="6">
        <x:f>M8946*L8946/100</x:f>
      </x:c>
      <x:c r="O8946" s="6">
        <x:f>H8946-N8946</x:f>
      </x:c>
    </x:row>
    <x:row r="8947" spans="1:25">
      <x:c r="A8947" s="0" t="s">
        <x:v>101</x:v>
      </x:c>
      <x:c r="B8947" s="0" t="n">
        <x:v>4292</x:v>
      </x:c>
      <x:c r="C8947" s="0" t="s">
        <x:v>21</x:v>
      </x:c>
      <x:c r="D8947" s="0" t="s">
        <x:v>28</x:v>
      </x:c>
      <x:c r="E8947" s="0" t="s">
        <x:v>23</x:v>
      </x:c>
      <x:c r="F8947" s="0" t="s">
        <x:v>26</x:v>
      </x:c>
      <x:c r="G8947" s="0" t="n">
        <x:v>129</x:v>
      </x:c>
      <x:c r="H8947" s="4" t="n">
        <x:v>197.6</x:v>
      </x:c>
      <x:c r="I8947" s="4" t="n">
        <x:v>129</x:v>
      </x:c>
      <x:c r="J8947" s="4" t="n">
        <x:v>1.52</x:v>
      </x:c>
      <x:c r="K8947" s="4">
        <x:f>I8947*J8947</x:f>
      </x:c>
      <x:c r="L8947" s="4" t="n">
        <x:v>290.705</x:v>
      </x:c>
      <x:c r="M8947" s="5">
        <x:f>J8947/3.132*100</x:f>
      </x:c>
      <x:c r="N8947" s="6">
        <x:f>M8947*L8947/100</x:f>
      </x:c>
      <x:c r="O8947" s="6">
        <x:f>H8947-N8947</x:f>
      </x:c>
    </x:row>
    <x:row r="8948" spans="1:25">
      <x:c r="A8948" s="0" t="s">
        <x:v>125</x:v>
      </x:c>
      <x:c r="B8948" s="0" t="n">
        <x:v>4293</x:v>
      </x:c>
      <x:c r="C8948" s="0" t="s">
        <x:v>21</x:v>
      </x:c>
      <x:c r="D8948" s="0" t="s">
        <x:v>22</x:v>
      </x:c>
      <x:c r="E8948" s="0" t="s">
        <x:v>23</x:v>
      </x:c>
      <x:c r="F8948" s="0" t="s">
        <x:v>20</x:v>
      </x:c>
      <x:c r="G8948" s="0" t="n">
        <x:v>130</x:v>
      </x:c>
      <x:c r="H8948" s="4" t="n">
        <x:v>43.384</x:v>
      </x:c>
      <x:c r="I8948" s="4" t="n">
        <x:v>130</x:v>
      </x:c>
      <x:c r="J8948" s="4" t="n">
        <x:v>0.334</x:v>
      </x:c>
      <x:c r="K8948" s="4">
        <x:f>I8948*J8948</x:f>
      </x:c>
      <x:c r="L8948" s="4" t="n">
        <x:v>295.677</x:v>
      </x:c>
      <x:c r="M8948" s="5">
        <x:f>J8948/2.789*100</x:f>
      </x:c>
      <x:c r="N8948" s="6">
        <x:f>M8948*L8948/100</x:f>
      </x:c>
      <x:c r="O8948" s="6">
        <x:f>H8948-N8948</x:f>
      </x:c>
    </x:row>
    <x:row r="8949" spans="1:25">
      <x:c r="A8949" s="0" t="s">
        <x:v>125</x:v>
      </x:c>
      <x:c r="B8949" s="0" t="n">
        <x:v>4293</x:v>
      </x:c>
      <x:c r="C8949" s="0" t="s">
        <x:v>21</x:v>
      </x:c>
      <x:c r="D8949" s="0" t="s">
        <x:v>22</x:v>
      </x:c>
      <x:c r="E8949" s="0" t="s">
        <x:v>23</x:v>
      </x:c>
      <x:c r="F8949" s="0" t="s">
        <x:v>20</x:v>
      </x:c>
      <x:c r="G8949" s="0" t="n">
        <x:v>130</x:v>
      </x:c>
      <x:c r="H8949" s="4" t="n">
        <x:v>43.384</x:v>
      </x:c>
      <x:c r="I8949" s="4" t="n">
        <x:v>130</x:v>
      </x:c>
      <x:c r="J8949" s="4" t="n">
        <x:v>0.334</x:v>
      </x:c>
      <x:c r="K8949" s="4">
        <x:f>I8949*J8949</x:f>
      </x:c>
      <x:c r="L8949" s="4" t="n">
        <x:v>295.677</x:v>
      </x:c>
      <x:c r="M8949" s="5">
        <x:f>J8949/2.789*100</x:f>
      </x:c>
      <x:c r="N8949" s="6">
        <x:f>M8949*L8949/100</x:f>
      </x:c>
      <x:c r="O8949" s="6">
        <x:f>H8949-N8949</x:f>
      </x:c>
    </x:row>
    <x:row r="8950" spans="1:25">
      <x:c r="A8950" s="0" t="s">
        <x:v>125</x:v>
      </x:c>
      <x:c r="B8950" s="0" t="n">
        <x:v>4293</x:v>
      </x:c>
      <x:c r="C8950" s="0" t="s">
        <x:v>21</x:v>
      </x:c>
      <x:c r="D8950" s="0" t="s">
        <x:v>22</x:v>
      </x:c>
      <x:c r="E8950" s="0" t="s">
        <x:v>23</x:v>
      </x:c>
      <x:c r="F8950" s="0" t="s">
        <x:v>20</x:v>
      </x:c>
      <x:c r="G8950" s="0" t="n">
        <x:v>130</x:v>
      </x:c>
      <x:c r="H8950" s="4" t="n">
        <x:v>44.33</x:v>
      </x:c>
      <x:c r="I8950" s="4" t="n">
        <x:v>130</x:v>
      </x:c>
      <x:c r="J8950" s="4" t="n">
        <x:v>0.341</x:v>
      </x:c>
      <x:c r="K8950" s="4">
        <x:f>I8950*J8950</x:f>
      </x:c>
      <x:c r="L8950" s="4" t="n">
        <x:v>295.677</x:v>
      </x:c>
      <x:c r="M8950" s="5">
        <x:f>J8950/2.789*100</x:f>
      </x:c>
      <x:c r="N8950" s="6">
        <x:f>M8950*L8950/100</x:f>
      </x:c>
      <x:c r="O8950" s="6">
        <x:f>H8950-N8950</x:f>
      </x:c>
    </x:row>
    <x:row r="8951" spans="1:25">
      <x:c r="A8951" s="0" t="s">
        <x:v>125</x:v>
      </x:c>
      <x:c r="B8951" s="0" t="n">
        <x:v>4293</x:v>
      </x:c>
      <x:c r="C8951" s="0" t="s">
        <x:v>21</x:v>
      </x:c>
      <x:c r="D8951" s="0" t="s">
        <x:v>28</x:v>
      </x:c>
      <x:c r="E8951" s="0" t="s">
        <x:v>19</x:v>
      </x:c>
      <x:c r="F8951" s="0" t="s">
        <x:v>26</x:v>
      </x:c>
      <x:c r="G8951" s="0" t="n">
        <x:v>130</x:v>
      </x:c>
      <x:c r="H8951" s="4" t="n">
        <x:v>33.803</x:v>
      </x:c>
      <x:c r="I8951" s="4" t="n">
        <x:v>130</x:v>
      </x:c>
      <x:c r="J8951" s="4" t="n">
        <x:v>0.26</x:v>
      </x:c>
      <x:c r="K8951" s="4">
        <x:f>I8951*J8951</x:f>
      </x:c>
      <x:c r="L8951" s="4" t="n">
        <x:v>295.677</x:v>
      </x:c>
      <x:c r="M8951" s="5">
        <x:f>J8951/2.789*100</x:f>
      </x:c>
      <x:c r="N8951" s="6">
        <x:f>M8951*L8951/100</x:f>
      </x:c>
      <x:c r="O8951" s="6">
        <x:f>H8951-N8951</x:f>
      </x:c>
    </x:row>
    <x:row r="8952" spans="1:25">
      <x:c r="A8952" s="0" t="s">
        <x:v>125</x:v>
      </x:c>
      <x:c r="B8952" s="0" t="n">
        <x:v>4293</x:v>
      </x:c>
      <x:c r="C8952" s="0" t="s">
        <x:v>21</x:v>
      </x:c>
      <x:c r="D8952" s="0" t="s">
        <x:v>28</x:v>
      </x:c>
      <x:c r="E8952" s="0" t="s">
        <x:v>23</x:v>
      </x:c>
      <x:c r="F8952" s="0" t="s">
        <x:v>26</x:v>
      </x:c>
      <x:c r="G8952" s="0" t="n">
        <x:v>130</x:v>
      </x:c>
      <x:c r="H8952" s="4" t="n">
        <x:v>197.6</x:v>
      </x:c>
      <x:c r="I8952" s="4" t="n">
        <x:v>130</x:v>
      </x:c>
      <x:c r="J8952" s="4" t="n">
        <x:v>1.52</x:v>
      </x:c>
      <x:c r="K8952" s="4">
        <x:f>I8952*J8952</x:f>
      </x:c>
      <x:c r="L8952" s="4" t="n">
        <x:v>295.677</x:v>
      </x:c>
      <x:c r="M8952" s="5">
        <x:f>J8952/2.789*100</x:f>
      </x:c>
      <x:c r="N8952" s="6">
        <x:f>M8952*L8952/100</x:f>
      </x:c>
      <x:c r="O8952" s="6">
        <x:f>H8952-N8952</x:f>
      </x:c>
    </x:row>
    <x:row r="8953" spans="1:25">
      <x:c r="A8953" s="0" t="s">
        <x:v>146</x:v>
      </x:c>
      <x:c r="B8953" s="0" t="n">
        <x:v>4294</x:v>
      </x:c>
      <x:c r="C8953" s="0" t="s">
        <x:v>21</x:v>
      </x:c>
      <x:c r="D8953" s="0" t="s">
        <x:v>22</x:v>
      </x:c>
      <x:c r="E8953" s="0" t="s">
        <x:v>23</x:v>
      </x:c>
      <x:c r="F8953" s="0" t="s">
        <x:v>20</x:v>
      </x:c>
      <x:c r="G8953" s="0" t="n">
        <x:v>130</x:v>
      </x:c>
      <x:c r="H8953" s="4" t="n">
        <x:v>43.384</x:v>
      </x:c>
      <x:c r="I8953" s="4" t="n">
        <x:v>130</x:v>
      </x:c>
      <x:c r="J8953" s="4" t="n">
        <x:v>0.334</x:v>
      </x:c>
      <x:c r="K8953" s="4">
        <x:f>I8953*J8953</x:f>
      </x:c>
      <x:c r="L8953" s="4" t="n">
        <x:v>301.903</x:v>
      </x:c>
      <x:c r="M8953" s="5">
        <x:f>J8953/3.123*100</x:f>
      </x:c>
      <x:c r="N8953" s="6">
        <x:f>M8953*L8953/100</x:f>
      </x:c>
      <x:c r="O8953" s="6">
        <x:f>H8953-N8953</x:f>
      </x:c>
    </x:row>
    <x:row r="8954" spans="1:25">
      <x:c r="A8954" s="0" t="s">
        <x:v>146</x:v>
      </x:c>
      <x:c r="B8954" s="0" t="n">
        <x:v>4294</x:v>
      </x:c>
      <x:c r="C8954" s="0" t="s">
        <x:v>21</x:v>
      </x:c>
      <x:c r="D8954" s="0" t="s">
        <x:v>22</x:v>
      </x:c>
      <x:c r="E8954" s="0" t="s">
        <x:v>23</x:v>
      </x:c>
      <x:c r="F8954" s="0" t="s">
        <x:v>20</x:v>
      </x:c>
      <x:c r="G8954" s="0" t="n">
        <x:v>130</x:v>
      </x:c>
      <x:c r="H8954" s="4" t="n">
        <x:v>43.384</x:v>
      </x:c>
      <x:c r="I8954" s="4" t="n">
        <x:v>130</x:v>
      </x:c>
      <x:c r="J8954" s="4" t="n">
        <x:v>0.334</x:v>
      </x:c>
      <x:c r="K8954" s="4">
        <x:f>I8954*J8954</x:f>
      </x:c>
      <x:c r="L8954" s="4" t="n">
        <x:v>301.903</x:v>
      </x:c>
      <x:c r="M8954" s="5">
        <x:f>J8954/3.123*100</x:f>
      </x:c>
      <x:c r="N8954" s="6">
        <x:f>M8954*L8954/100</x:f>
      </x:c>
      <x:c r="O8954" s="6">
        <x:f>H8954-N8954</x:f>
      </x:c>
    </x:row>
    <x:row r="8955" spans="1:25">
      <x:c r="A8955" s="0" t="s">
        <x:v>146</x:v>
      </x:c>
      <x:c r="B8955" s="0" t="n">
        <x:v>4294</x:v>
      </x:c>
      <x:c r="C8955" s="0" t="s">
        <x:v>21</x:v>
      </x:c>
      <x:c r="D8955" s="0" t="s">
        <x:v>22</x:v>
      </x:c>
      <x:c r="E8955" s="0" t="s">
        <x:v>23</x:v>
      </x:c>
      <x:c r="F8955" s="0" t="s">
        <x:v>20</x:v>
      </x:c>
      <x:c r="G8955" s="0" t="n">
        <x:v>130</x:v>
      </x:c>
      <x:c r="H8955" s="4" t="n">
        <x:v>44.33</x:v>
      </x:c>
      <x:c r="I8955" s="4" t="n">
        <x:v>130</x:v>
      </x:c>
      <x:c r="J8955" s="4" t="n">
        <x:v>0.341</x:v>
      </x:c>
      <x:c r="K8955" s="4">
        <x:f>I8955*J8955</x:f>
      </x:c>
      <x:c r="L8955" s="4" t="n">
        <x:v>301.903</x:v>
      </x:c>
      <x:c r="M8955" s="5">
        <x:f>J8955/3.123*100</x:f>
      </x:c>
      <x:c r="N8955" s="6">
        <x:f>M8955*L8955/100</x:f>
      </x:c>
      <x:c r="O8955" s="6">
        <x:f>H8955-N8955</x:f>
      </x:c>
    </x:row>
    <x:row r="8956" spans="1:25">
      <x:c r="A8956" s="0" t="s">
        <x:v>146</x:v>
      </x:c>
      <x:c r="B8956" s="0" t="n">
        <x:v>4294</x:v>
      </x:c>
      <x:c r="C8956" s="0" t="s">
        <x:v>21</x:v>
      </x:c>
      <x:c r="D8956" s="0" t="s">
        <x:v>22</x:v>
      </x:c>
      <x:c r="E8956" s="0" t="s">
        <x:v>23</x:v>
      </x:c>
      <x:c r="F8956" s="0" t="s">
        <x:v>20</x:v>
      </x:c>
      <x:c r="G8956" s="0" t="n">
        <x:v>130</x:v>
      </x:c>
      <x:c r="H8956" s="4" t="n">
        <x:v>43.384</x:v>
      </x:c>
      <x:c r="I8956" s="4" t="n">
        <x:v>130</x:v>
      </x:c>
      <x:c r="J8956" s="4" t="n">
        <x:v>0.334</x:v>
      </x:c>
      <x:c r="K8956" s="4">
        <x:f>I8956*J8956</x:f>
      </x:c>
      <x:c r="L8956" s="4" t="n">
        <x:v>301.903</x:v>
      </x:c>
      <x:c r="M8956" s="5">
        <x:f>J8956/3.123*100</x:f>
      </x:c>
      <x:c r="N8956" s="6">
        <x:f>M8956*L8956/100</x:f>
      </x:c>
      <x:c r="O8956" s="6">
        <x:f>H8956-N8956</x:f>
      </x:c>
    </x:row>
    <x:row r="8957" spans="1:25">
      <x:c r="A8957" s="0" t="s">
        <x:v>146</x:v>
      </x:c>
      <x:c r="B8957" s="0" t="n">
        <x:v>4294</x:v>
      </x:c>
      <x:c r="C8957" s="0" t="s">
        <x:v>21</x:v>
      </x:c>
      <x:c r="D8957" s="0" t="s">
        <x:v>28</x:v>
      </x:c>
      <x:c r="E8957" s="0" t="s">
        <x:v>19</x:v>
      </x:c>
      <x:c r="F8957" s="0" t="s">
        <x:v>26</x:v>
      </x:c>
      <x:c r="G8957" s="0" t="n">
        <x:v>130</x:v>
      </x:c>
      <x:c r="H8957" s="4" t="n">
        <x:v>33.805</x:v>
      </x:c>
      <x:c r="I8957" s="4" t="n">
        <x:v>130</x:v>
      </x:c>
      <x:c r="J8957" s="4" t="n">
        <x:v>0.26</x:v>
      </x:c>
      <x:c r="K8957" s="4">
        <x:f>I8957*J8957</x:f>
      </x:c>
      <x:c r="L8957" s="4" t="n">
        <x:v>301.903</x:v>
      </x:c>
      <x:c r="M8957" s="5">
        <x:f>J8957/3.123*100</x:f>
      </x:c>
      <x:c r="N8957" s="6">
        <x:f>M8957*L8957/100</x:f>
      </x:c>
      <x:c r="O8957" s="6">
        <x:f>H8957-N8957</x:f>
      </x:c>
    </x:row>
    <x:row r="8958" spans="1:25">
      <x:c r="A8958" s="0" t="s">
        <x:v>146</x:v>
      </x:c>
      <x:c r="B8958" s="0" t="n">
        <x:v>4294</x:v>
      </x:c>
      <x:c r="C8958" s="0" t="s">
        <x:v>21</x:v>
      </x:c>
      <x:c r="D8958" s="0" t="s">
        <x:v>28</x:v>
      </x:c>
      <x:c r="E8958" s="0" t="s">
        <x:v>23</x:v>
      </x:c>
      <x:c r="F8958" s="0" t="s">
        <x:v>26</x:v>
      </x:c>
      <x:c r="G8958" s="0" t="n">
        <x:v>130</x:v>
      </x:c>
      <x:c r="H8958" s="4" t="n">
        <x:v>197.6</x:v>
      </x:c>
      <x:c r="I8958" s="4" t="n">
        <x:v>130</x:v>
      </x:c>
      <x:c r="J8958" s="4" t="n">
        <x:v>1.52</x:v>
      </x:c>
      <x:c r="K8958" s="4">
        <x:f>I8958*J8958</x:f>
      </x:c>
      <x:c r="L8958" s="4" t="n">
        <x:v>301.903</x:v>
      </x:c>
      <x:c r="M8958" s="5">
        <x:f>J8958/3.123*100</x:f>
      </x:c>
      <x:c r="N8958" s="6">
        <x:f>M8958*L8958/100</x:f>
      </x:c>
      <x:c r="O8958" s="6">
        <x:f>H8958-N8958</x:f>
      </x:c>
    </x:row>
    <x:row r="8959" spans="1:25">
      <x:c r="A8959" s="0" t="s">
        <x:v>111</x:v>
      </x:c>
      <x:c r="B8959" s="0" t="n">
        <x:v>4295</x:v>
      </x:c>
      <x:c r="C8959" s="0" t="s">
        <x:v>21</x:v>
      </x:c>
      <x:c r="D8959" s="0" t="s">
        <x:v>22</x:v>
      </x:c>
      <x:c r="E8959" s="0" t="s">
        <x:v>23</x:v>
      </x:c>
      <x:c r="F8959" s="0" t="s">
        <x:v>20</x:v>
      </x:c>
      <x:c r="G8959" s="0" t="n">
        <x:v>130</x:v>
      </x:c>
      <x:c r="H8959" s="4" t="n">
        <x:v>43.384</x:v>
      </x:c>
      <x:c r="I8959" s="4" t="n">
        <x:v>130</x:v>
      </x:c>
      <x:c r="J8959" s="4" t="n">
        <x:v>0.334</x:v>
      </x:c>
      <x:c r="K8959" s="4">
        <x:f>I8959*J8959</x:f>
      </x:c>
      <x:c r="L8959" s="4" t="n">
        <x:v>283.003</x:v>
      </x:c>
      <x:c r="M8959" s="5">
        <x:f>J8959/3.123*100</x:f>
      </x:c>
      <x:c r="N8959" s="6">
        <x:f>M8959*L8959/100</x:f>
      </x:c>
      <x:c r="O8959" s="6">
        <x:f>H8959-N8959</x:f>
      </x:c>
    </x:row>
    <x:row r="8960" spans="1:25">
      <x:c r="A8960" s="0" t="s">
        <x:v>111</x:v>
      </x:c>
      <x:c r="B8960" s="0" t="n">
        <x:v>4295</x:v>
      </x:c>
      <x:c r="C8960" s="0" t="s">
        <x:v>21</x:v>
      </x:c>
      <x:c r="D8960" s="0" t="s">
        <x:v>22</x:v>
      </x:c>
      <x:c r="E8960" s="0" t="s">
        <x:v>23</x:v>
      </x:c>
      <x:c r="F8960" s="0" t="s">
        <x:v>20</x:v>
      </x:c>
      <x:c r="G8960" s="0" t="n">
        <x:v>130</x:v>
      </x:c>
      <x:c r="H8960" s="4" t="n">
        <x:v>43.384</x:v>
      </x:c>
      <x:c r="I8960" s="4" t="n">
        <x:v>130</x:v>
      </x:c>
      <x:c r="J8960" s="4" t="n">
        <x:v>0.334</x:v>
      </x:c>
      <x:c r="K8960" s="4">
        <x:f>I8960*J8960</x:f>
      </x:c>
      <x:c r="L8960" s="4" t="n">
        <x:v>283.003</x:v>
      </x:c>
      <x:c r="M8960" s="5">
        <x:f>J8960/3.123*100</x:f>
      </x:c>
      <x:c r="N8960" s="6">
        <x:f>M8960*L8960/100</x:f>
      </x:c>
      <x:c r="O8960" s="6">
        <x:f>H8960-N8960</x:f>
      </x:c>
    </x:row>
    <x:row r="8961" spans="1:25">
      <x:c r="A8961" s="0" t="s">
        <x:v>111</x:v>
      </x:c>
      <x:c r="B8961" s="0" t="n">
        <x:v>4295</x:v>
      </x:c>
      <x:c r="C8961" s="0" t="s">
        <x:v>21</x:v>
      </x:c>
      <x:c r="D8961" s="0" t="s">
        <x:v>22</x:v>
      </x:c>
      <x:c r="E8961" s="0" t="s">
        <x:v>23</x:v>
      </x:c>
      <x:c r="F8961" s="0" t="s">
        <x:v>20</x:v>
      </x:c>
      <x:c r="G8961" s="0" t="n">
        <x:v>130</x:v>
      </x:c>
      <x:c r="H8961" s="4" t="n">
        <x:v>44.33</x:v>
      </x:c>
      <x:c r="I8961" s="4" t="n">
        <x:v>130</x:v>
      </x:c>
      <x:c r="J8961" s="4" t="n">
        <x:v>0.341</x:v>
      </x:c>
      <x:c r="K8961" s="4">
        <x:f>I8961*J8961</x:f>
      </x:c>
      <x:c r="L8961" s="4" t="n">
        <x:v>283.003</x:v>
      </x:c>
      <x:c r="M8961" s="5">
        <x:f>J8961/3.123*100</x:f>
      </x:c>
      <x:c r="N8961" s="6">
        <x:f>M8961*L8961/100</x:f>
      </x:c>
      <x:c r="O8961" s="6">
        <x:f>H8961-N8961</x:f>
      </x:c>
    </x:row>
    <x:row r="8962" spans="1:25">
      <x:c r="A8962" s="0" t="s">
        <x:v>111</x:v>
      </x:c>
      <x:c r="B8962" s="0" t="n">
        <x:v>4295</x:v>
      </x:c>
      <x:c r="C8962" s="0" t="s">
        <x:v>21</x:v>
      </x:c>
      <x:c r="D8962" s="0" t="s">
        <x:v>22</x:v>
      </x:c>
      <x:c r="E8962" s="0" t="s">
        <x:v>23</x:v>
      </x:c>
      <x:c r="F8962" s="0" t="s">
        <x:v>20</x:v>
      </x:c>
      <x:c r="G8962" s="0" t="n">
        <x:v>130</x:v>
      </x:c>
      <x:c r="H8962" s="4" t="n">
        <x:v>43.384</x:v>
      </x:c>
      <x:c r="I8962" s="4" t="n">
        <x:v>130</x:v>
      </x:c>
      <x:c r="J8962" s="4" t="n">
        <x:v>0.334</x:v>
      </x:c>
      <x:c r="K8962" s="4">
        <x:f>I8962*J8962</x:f>
      </x:c>
      <x:c r="L8962" s="4" t="n">
        <x:v>283.003</x:v>
      </x:c>
      <x:c r="M8962" s="5">
        <x:f>J8962/3.123*100</x:f>
      </x:c>
      <x:c r="N8962" s="6">
        <x:f>M8962*L8962/100</x:f>
      </x:c>
      <x:c r="O8962" s="6">
        <x:f>H8962-N8962</x:f>
      </x:c>
    </x:row>
    <x:row r="8963" spans="1:25">
      <x:c r="A8963" s="0" t="s">
        <x:v>111</x:v>
      </x:c>
      <x:c r="B8963" s="0" t="n">
        <x:v>4295</x:v>
      </x:c>
      <x:c r="C8963" s="0" t="s">
        <x:v>21</x:v>
      </x:c>
      <x:c r="D8963" s="0" t="s">
        <x:v>28</x:v>
      </x:c>
      <x:c r="E8963" s="0" t="s">
        <x:v>19</x:v>
      </x:c>
      <x:c r="F8963" s="0" t="s">
        <x:v>26</x:v>
      </x:c>
      <x:c r="G8963" s="0" t="n">
        <x:v>130</x:v>
      </x:c>
      <x:c r="H8963" s="4" t="n">
        <x:v>33.803</x:v>
      </x:c>
      <x:c r="I8963" s="4" t="n">
        <x:v>130</x:v>
      </x:c>
      <x:c r="J8963" s="4" t="n">
        <x:v>0.26</x:v>
      </x:c>
      <x:c r="K8963" s="4">
        <x:f>I8963*J8963</x:f>
      </x:c>
      <x:c r="L8963" s="4" t="n">
        <x:v>283.003</x:v>
      </x:c>
      <x:c r="M8963" s="5">
        <x:f>J8963/3.123*100</x:f>
      </x:c>
      <x:c r="N8963" s="6">
        <x:f>M8963*L8963/100</x:f>
      </x:c>
      <x:c r="O8963" s="6">
        <x:f>H8963-N8963</x:f>
      </x:c>
    </x:row>
    <x:row r="8964" spans="1:25">
      <x:c r="A8964" s="0" t="s">
        <x:v>111</x:v>
      </x:c>
      <x:c r="B8964" s="0" t="n">
        <x:v>4295</x:v>
      </x:c>
      <x:c r="C8964" s="0" t="s">
        <x:v>21</x:v>
      </x:c>
      <x:c r="D8964" s="0" t="s">
        <x:v>28</x:v>
      </x:c>
      <x:c r="E8964" s="0" t="s">
        <x:v>23</x:v>
      </x:c>
      <x:c r="F8964" s="0" t="s">
        <x:v>26</x:v>
      </x:c>
      <x:c r="G8964" s="0" t="n">
        <x:v>130</x:v>
      </x:c>
      <x:c r="H8964" s="4" t="n">
        <x:v>197.6</x:v>
      </x:c>
      <x:c r="I8964" s="4" t="n">
        <x:v>130</x:v>
      </x:c>
      <x:c r="J8964" s="4" t="n">
        <x:v>1.52</x:v>
      </x:c>
      <x:c r="K8964" s="4">
        <x:f>I8964*J8964</x:f>
      </x:c>
      <x:c r="L8964" s="4" t="n">
        <x:v>283.003</x:v>
      </x:c>
      <x:c r="M8964" s="5">
        <x:f>J8964/3.123*100</x:f>
      </x:c>
      <x:c r="N8964" s="6">
        <x:f>M8964*L8964/100</x:f>
      </x:c>
      <x:c r="O8964" s="6">
        <x:f>H8964-N8964</x:f>
      </x:c>
    </x:row>
    <x:row r="8965" spans="1:25">
      <x:c r="A8965" s="0" t="s">
        <x:v>131</x:v>
      </x:c>
      <x:c r="B8965" s="0" t="n">
        <x:v>4299</x:v>
      </x:c>
      <x:c r="C8965" s="0" t="s">
        <x:v>21</x:v>
      </x:c>
      <x:c r="D8965" s="0" t="s">
        <x:v>22</x:v>
      </x:c>
      <x:c r="E8965" s="0" t="s">
        <x:v>23</x:v>
      </x:c>
      <x:c r="F8965" s="0" t="s">
        <x:v>20</x:v>
      </x:c>
      <x:c r="G8965" s="0" t="n">
        <x:v>70</x:v>
      </x:c>
      <x:c r="H8965" s="4" t="n">
        <x:v>2.52</x:v>
      </x:c>
      <x:c r="I8965" s="4" t="n">
        <x:v>70</x:v>
      </x:c>
      <x:c r="J8965" s="4" t="n">
        <x:v>0.036</x:v>
      </x:c>
      <x:c r="K8965" s="4">
        <x:f>I8965*J8965</x:f>
      </x:c>
      <x:c r="L8965" s="4" t="n">
        <x:v>160.014</x:v>
      </x:c>
      <x:c r="M8965" s="5">
        <x:f>J8965/2.734*100</x:f>
      </x:c>
      <x:c r="N8965" s="6">
        <x:f>M8965*L8965/100</x:f>
      </x:c>
      <x:c r="O8965" s="6">
        <x:f>H8965-N8965</x:f>
      </x:c>
    </x:row>
    <x:row r="8966" spans="1:25">
      <x:c r="A8966" s="0" t="s">
        <x:v>131</x:v>
      </x:c>
      <x:c r="B8966" s="0" t="n">
        <x:v>4299</x:v>
      </x:c>
      <x:c r="C8966" s="0" t="s">
        <x:v>21</x:v>
      </x:c>
      <x:c r="D8966" s="0" t="s">
        <x:v>28</x:v>
      </x:c>
      <x:c r="E8966" s="0" t="s">
        <x:v>23</x:v>
      </x:c>
      <x:c r="F8966" s="0" t="s">
        <x:v>20</x:v>
      </x:c>
      <x:c r="G8966" s="0" t="n">
        <x:v>70</x:v>
      </x:c>
      <x:c r="H8966" s="4" t="n">
        <x:v>3.22</x:v>
      </x:c>
      <x:c r="I8966" s="4" t="n">
        <x:v>70</x:v>
      </x:c>
      <x:c r="J8966" s="4" t="n">
        <x:v>0.046</x:v>
      </x:c>
      <x:c r="K8966" s="4">
        <x:f>I8966*J8966</x:f>
      </x:c>
      <x:c r="L8966" s="4" t="n">
        <x:v>160.014</x:v>
      </x:c>
      <x:c r="M8966" s="5">
        <x:f>J8966/2.734*100</x:f>
      </x:c>
      <x:c r="N8966" s="6">
        <x:f>M8966*L8966/100</x:f>
      </x:c>
      <x:c r="O8966" s="6">
        <x:f>H8966-N8966</x:f>
      </x:c>
    </x:row>
    <x:row r="8967" spans="1:25">
      <x:c r="A8967" s="0" t="s">
        <x:v>131</x:v>
      </x:c>
      <x:c r="B8967" s="0" t="n">
        <x:v>4299</x:v>
      </x:c>
      <x:c r="C8967" s="0" t="s">
        <x:v>17</x:v>
      </x:c>
      <x:c r="D8967" s="0" t="s">
        <x:v>18</x:v>
      </x:c>
      <x:c r="E8967" s="0" t="s">
        <x:v>167</x:v>
      </x:c>
      <x:c r="F8967" s="0" t="s">
        <x:v>20</x:v>
      </x:c>
      <x:c r="G8967" s="0" t="n">
        <x:v>70</x:v>
      </x:c>
      <x:c r="H8967" s="4" t="n">
        <x:v>55.719</x:v>
      </x:c>
      <x:c r="I8967" s="4" t="n">
        <x:v>70</x:v>
      </x:c>
      <x:c r="J8967" s="4" t="n">
        <x:v>0.796</x:v>
      </x:c>
      <x:c r="K8967" s="4">
        <x:f>I8967*J8967</x:f>
      </x:c>
      <x:c r="L8967" s="4" t="n">
        <x:v>160.014</x:v>
      </x:c>
      <x:c r="M8967" s="5">
        <x:f>J8967/2.734*100</x:f>
      </x:c>
      <x:c r="N8967" s="6">
        <x:f>M8967*L8967/100</x:f>
      </x:c>
      <x:c r="O8967" s="6">
        <x:f>H8967-N8967</x:f>
      </x:c>
    </x:row>
    <x:row r="8968" spans="1:25">
      <x:c r="A8968" s="0" t="s">
        <x:v>131</x:v>
      </x:c>
      <x:c r="B8968" s="0" t="n">
        <x:v>4299</x:v>
      </x:c>
      <x:c r="C8968" s="0" t="s">
        <x:v>17</x:v>
      </x:c>
      <x:c r="D8968" s="0" t="s">
        <x:v>18</x:v>
      </x:c>
      <x:c r="E8968" s="0" t="s">
        <x:v>167</x:v>
      </x:c>
      <x:c r="F8968" s="0" t="s">
        <x:v>20</x:v>
      </x:c>
      <x:c r="G8968" s="0" t="n">
        <x:v>70</x:v>
      </x:c>
      <x:c r="H8968" s="4" t="n">
        <x:v>55.719</x:v>
      </x:c>
      <x:c r="I8968" s="4" t="n">
        <x:v>70</x:v>
      </x:c>
      <x:c r="J8968" s="4" t="n">
        <x:v>0.796</x:v>
      </x:c>
      <x:c r="K8968" s="4">
        <x:f>I8968*J8968</x:f>
      </x:c>
      <x:c r="L8968" s="4" t="n">
        <x:v>160.014</x:v>
      </x:c>
      <x:c r="M8968" s="5">
        <x:f>J8968/2.734*100</x:f>
      </x:c>
      <x:c r="N8968" s="6">
        <x:f>M8968*L8968/100</x:f>
      </x:c>
      <x:c r="O8968" s="6">
        <x:f>H8968-N8968</x:f>
      </x:c>
    </x:row>
    <x:row r="8969" spans="1:25">
      <x:c r="A8969" s="0" t="s">
        <x:v>131</x:v>
      </x:c>
      <x:c r="B8969" s="0" t="n">
        <x:v>4299</x:v>
      </x:c>
      <x:c r="C8969" s="0" t="s">
        <x:v>21</x:v>
      </x:c>
      <x:c r="D8969" s="0" t="s">
        <x:v>28</x:v>
      </x:c>
      <x:c r="E8969" s="0" t="s">
        <x:v>23</x:v>
      </x:c>
      <x:c r="F8969" s="0" t="s">
        <x:v>26</x:v>
      </x:c>
      <x:c r="G8969" s="0" t="n">
        <x:v>70</x:v>
      </x:c>
      <x:c r="H8969" s="4" t="n">
        <x:v>74.2</x:v>
      </x:c>
      <x:c r="I8969" s="4" t="n">
        <x:v>70</x:v>
      </x:c>
      <x:c r="J8969" s="4" t="n">
        <x:v>1.06</x:v>
      </x:c>
      <x:c r="K8969" s="4">
        <x:f>I8969*J8969</x:f>
      </x:c>
      <x:c r="L8969" s="4" t="n">
        <x:v>160.014</x:v>
      </x:c>
      <x:c r="M8969" s="5">
        <x:f>J8969/2.734*100</x:f>
      </x:c>
      <x:c r="N8969" s="6">
        <x:f>M8969*L8969/100</x:f>
      </x:c>
      <x:c r="O8969" s="6">
        <x:f>H8969-N8969</x:f>
      </x:c>
    </x:row>
    <x:row r="8970" spans="1:25">
      <x:c r="A8970" s="0" t="s">
        <x:v>148</x:v>
      </x:c>
      <x:c r="B8970" s="0" t="n">
        <x:v>4300</x:v>
      </x:c>
      <x:c r="C8970" s="0" t="s">
        <x:v>17</x:v>
      </x:c>
      <x:c r="D8970" s="0" t="s">
        <x:v>18</x:v>
      </x:c>
      <x:c r="E8970" s="0" t="s">
        <x:v>167</x:v>
      </x:c>
      <x:c r="F8970" s="0" t="s">
        <x:v>20</x:v>
      </x:c>
      <x:c r="G8970" s="0" t="n">
        <x:v>70</x:v>
      </x:c>
      <x:c r="H8970" s="4" t="n">
        <x:v>55.719</x:v>
      </x:c>
      <x:c r="I8970" s="4" t="n">
        <x:v>70</x:v>
      </x:c>
      <x:c r="J8970" s="4" t="n">
        <x:v>0.796</x:v>
      </x:c>
      <x:c r="K8970" s="4">
        <x:f>I8970*J8970</x:f>
      </x:c>
      <x:c r="L8970" s="4" t="n">
        <x:v>159.812</x:v>
      </x:c>
      <x:c r="M8970" s="5">
        <x:f>J8970/3.53*100</x:f>
      </x:c>
      <x:c r="N8970" s="6">
        <x:f>M8970*L8970/100</x:f>
      </x:c>
      <x:c r="O8970" s="6">
        <x:f>H8970-N8970</x:f>
      </x:c>
    </x:row>
    <x:row r="8971" spans="1:25">
      <x:c r="A8971" s="0" t="s">
        <x:v>148</x:v>
      </x:c>
      <x:c r="B8971" s="0" t="n">
        <x:v>4300</x:v>
      </x:c>
      <x:c r="C8971" s="0" t="s">
        <x:v>17</x:v>
      </x:c>
      <x:c r="D8971" s="0" t="s">
        <x:v>18</x:v>
      </x:c>
      <x:c r="E8971" s="0" t="s">
        <x:v>167</x:v>
      </x:c>
      <x:c r="F8971" s="0" t="s">
        <x:v>20</x:v>
      </x:c>
      <x:c r="G8971" s="0" t="n">
        <x:v>70</x:v>
      </x:c>
      <x:c r="H8971" s="4" t="n">
        <x:v>55.719</x:v>
      </x:c>
      <x:c r="I8971" s="4" t="n">
        <x:v>70</x:v>
      </x:c>
      <x:c r="J8971" s="4" t="n">
        <x:v>0.796</x:v>
      </x:c>
      <x:c r="K8971" s="4">
        <x:f>I8971*J8971</x:f>
      </x:c>
      <x:c r="L8971" s="4" t="n">
        <x:v>159.812</x:v>
      </x:c>
      <x:c r="M8971" s="5">
        <x:f>J8971/3.53*100</x:f>
      </x:c>
      <x:c r="N8971" s="6">
        <x:f>M8971*L8971/100</x:f>
      </x:c>
      <x:c r="O8971" s="6">
        <x:f>H8971-N8971</x:f>
      </x:c>
    </x:row>
    <x:row r="8972" spans="1:25">
      <x:c r="A8972" s="0" t="s">
        <x:v>148</x:v>
      </x:c>
      <x:c r="B8972" s="0" t="n">
        <x:v>4300</x:v>
      </x:c>
      <x:c r="C8972" s="0" t="s">
        <x:v>17</x:v>
      </x:c>
      <x:c r="D8972" s="0" t="s">
        <x:v>18</x:v>
      </x:c>
      <x:c r="E8972" s="0" t="s">
        <x:v>167</x:v>
      </x:c>
      <x:c r="F8972" s="0" t="s">
        <x:v>20</x:v>
      </x:c>
      <x:c r="G8972" s="0" t="n">
        <x:v>70</x:v>
      </x:c>
      <x:c r="H8972" s="4" t="n">
        <x:v>55.719</x:v>
      </x:c>
      <x:c r="I8972" s="4" t="n">
        <x:v>70</x:v>
      </x:c>
      <x:c r="J8972" s="4" t="n">
        <x:v>0.796</x:v>
      </x:c>
      <x:c r="K8972" s="4">
        <x:f>I8972*J8972</x:f>
      </x:c>
      <x:c r="L8972" s="4" t="n">
        <x:v>159.812</x:v>
      </x:c>
      <x:c r="M8972" s="5">
        <x:f>J8972/3.53*100</x:f>
      </x:c>
      <x:c r="N8972" s="6">
        <x:f>M8972*L8972/100</x:f>
      </x:c>
      <x:c r="O8972" s="6">
        <x:f>H8972-N8972</x:f>
      </x:c>
    </x:row>
    <x:row r="8973" spans="1:25">
      <x:c r="A8973" s="0" t="s">
        <x:v>148</x:v>
      </x:c>
      <x:c r="B8973" s="0" t="n">
        <x:v>4300</x:v>
      </x:c>
      <x:c r="C8973" s="0" t="s">
        <x:v>21</x:v>
      </x:c>
      <x:c r="D8973" s="0" t="s">
        <x:v>28</x:v>
      </x:c>
      <x:c r="E8973" s="0" t="s">
        <x:v>23</x:v>
      </x:c>
      <x:c r="F8973" s="0" t="s">
        <x:v>20</x:v>
      </x:c>
      <x:c r="G8973" s="0" t="n">
        <x:v>70</x:v>
      </x:c>
      <x:c r="H8973" s="4" t="n">
        <x:v>3.22</x:v>
      </x:c>
      <x:c r="I8973" s="4" t="n">
        <x:v>70</x:v>
      </x:c>
      <x:c r="J8973" s="4" t="n">
        <x:v>0.046</x:v>
      </x:c>
      <x:c r="K8973" s="4">
        <x:f>I8973*J8973</x:f>
      </x:c>
      <x:c r="L8973" s="4" t="n">
        <x:v>159.812</x:v>
      </x:c>
      <x:c r="M8973" s="5">
        <x:f>J8973/3.53*100</x:f>
      </x:c>
      <x:c r="N8973" s="6">
        <x:f>M8973*L8973/100</x:f>
      </x:c>
      <x:c r="O8973" s="6">
        <x:f>H8973-N8973</x:f>
      </x:c>
    </x:row>
    <x:row r="8974" spans="1:25">
      <x:c r="A8974" s="0" t="s">
        <x:v>148</x:v>
      </x:c>
      <x:c r="B8974" s="0" t="n">
        <x:v>4300</x:v>
      </x:c>
      <x:c r="C8974" s="0" t="s">
        <x:v>21</x:v>
      </x:c>
      <x:c r="D8974" s="0" t="s">
        <x:v>22</x:v>
      </x:c>
      <x:c r="E8974" s="0" t="s">
        <x:v>23</x:v>
      </x:c>
      <x:c r="F8974" s="0" t="s">
        <x:v>20</x:v>
      </x:c>
      <x:c r="G8974" s="0" t="n">
        <x:v>70</x:v>
      </x:c>
      <x:c r="H8974" s="4" t="n">
        <x:v>2.52</x:v>
      </x:c>
      <x:c r="I8974" s="4" t="n">
        <x:v>70</x:v>
      </x:c>
      <x:c r="J8974" s="4" t="n">
        <x:v>0.036</x:v>
      </x:c>
      <x:c r="K8974" s="4">
        <x:f>I8974*J8974</x:f>
      </x:c>
      <x:c r="L8974" s="4" t="n">
        <x:v>159.812</x:v>
      </x:c>
      <x:c r="M8974" s="5">
        <x:f>J8974/3.53*100</x:f>
      </x:c>
      <x:c r="N8974" s="6">
        <x:f>M8974*L8974/100</x:f>
      </x:c>
      <x:c r="O8974" s="6">
        <x:f>H8974-N8974</x:f>
      </x:c>
    </x:row>
    <x:row r="8975" spans="1:25">
      <x:c r="A8975" s="0" t="s">
        <x:v>148</x:v>
      </x:c>
      <x:c r="B8975" s="0" t="n">
        <x:v>4300</x:v>
      </x:c>
      <x:c r="C8975" s="0" t="s">
        <x:v>21</x:v>
      </x:c>
      <x:c r="D8975" s="0" t="s">
        <x:v>28</x:v>
      </x:c>
      <x:c r="E8975" s="0" t="s">
        <x:v>23</x:v>
      </x:c>
      <x:c r="F8975" s="0" t="s">
        <x:v>26</x:v>
      </x:c>
      <x:c r="G8975" s="0" t="n">
        <x:v>70</x:v>
      </x:c>
      <x:c r="H8975" s="4" t="n">
        <x:v>74.2</x:v>
      </x:c>
      <x:c r="I8975" s="4" t="n">
        <x:v>70</x:v>
      </x:c>
      <x:c r="J8975" s="4" t="n">
        <x:v>1.06</x:v>
      </x:c>
      <x:c r="K8975" s="4">
        <x:f>I8975*J8975</x:f>
      </x:c>
      <x:c r="L8975" s="4" t="n">
        <x:v>159.812</x:v>
      </x:c>
      <x:c r="M8975" s="5">
        <x:f>J8975/3.53*100</x:f>
      </x:c>
      <x:c r="N8975" s="6">
        <x:f>M8975*L8975/100</x:f>
      </x:c>
      <x:c r="O8975" s="6">
        <x:f>H8975-N8975</x:f>
      </x:c>
    </x:row>
    <x:row r="8976" spans="1:25">
      <x:c r="A8976" s="0" t="s">
        <x:v>80</x:v>
      </x:c>
      <x:c r="B8976" s="0" t="n">
        <x:v>4301</x:v>
      </x:c>
      <x:c r="C8976" s="0" t="s">
        <x:v>21</x:v>
      </x:c>
      <x:c r="D8976" s="0" t="s">
        <x:v>42</x:v>
      </x:c>
      <x:c r="E8976" s="0" t="s">
        <x:v>44</x:v>
      </x:c>
      <x:c r="F8976" s="0" t="s">
        <x:v>20</x:v>
      </x:c>
      <x:c r="G8976" s="0" t="n">
        <x:v>35</x:v>
      </x:c>
      <x:c r="H8976" s="4" t="n">
        <x:v>30</x:v>
      </x:c>
      <x:c r="I8976" s="4" t="n">
        <x:v>35</x:v>
      </x:c>
      <x:c r="J8976" s="4" t="n">
        <x:v>0.857</x:v>
      </x:c>
      <x:c r="K8976" s="4">
        <x:f>I8976*J8976</x:f>
      </x:c>
      <x:c r="L8976" s="4" t="n">
        <x:v>120.706</x:v>
      </x:c>
      <x:c r="M8976" s="5">
        <x:f>J8976/4.944*100</x:f>
      </x:c>
      <x:c r="N8976" s="6">
        <x:f>M8976*L8976/100</x:f>
      </x:c>
      <x:c r="O8976" s="6">
        <x:f>H8976-N8976</x:f>
      </x:c>
    </x:row>
    <x:row r="8977" spans="1:25">
      <x:c r="A8977" s="0" t="s">
        <x:v>80</x:v>
      </x:c>
      <x:c r="B8977" s="0" t="n">
        <x:v>4301</x:v>
      </x:c>
      <x:c r="C8977" s="0" t="s">
        <x:v>21</x:v>
      </x:c>
      <x:c r="D8977" s="0" t="s">
        <x:v>42</x:v>
      </x:c>
      <x:c r="E8977" s="0" t="s">
        <x:v>43</x:v>
      </x:c>
      <x:c r="F8977" s="0" t="s">
        <x:v>20</x:v>
      </x:c>
      <x:c r="G8977" s="0" t="n">
        <x:v>35</x:v>
      </x:c>
      <x:c r="H8977" s="4" t="n">
        <x:v>30</x:v>
      </x:c>
      <x:c r="I8977" s="4" t="n">
        <x:v>35</x:v>
      </x:c>
      <x:c r="J8977" s="4" t="n">
        <x:v>0.857</x:v>
      </x:c>
      <x:c r="K8977" s="4">
        <x:f>I8977*J8977</x:f>
      </x:c>
      <x:c r="L8977" s="4" t="n">
        <x:v>120.706</x:v>
      </x:c>
      <x:c r="M8977" s="5">
        <x:f>J8977/4.944*100</x:f>
      </x:c>
      <x:c r="N8977" s="6">
        <x:f>M8977*L8977/100</x:f>
      </x:c>
      <x:c r="O8977" s="6">
        <x:f>H8977-N8977</x:f>
      </x:c>
    </x:row>
    <x:row r="8978" spans="1:25">
      <x:c r="A8978" s="0" t="s">
        <x:v>80</x:v>
      </x:c>
      <x:c r="B8978" s="0" t="n">
        <x:v>4301</x:v>
      </x:c>
      <x:c r="C8978" s="0" t="s">
        <x:v>21</x:v>
      </x:c>
      <x:c r="D8978" s="0" t="s">
        <x:v>33</x:v>
      </x:c>
      <x:c r="E8978" s="0" t="s">
        <x:v>45</x:v>
      </x:c>
      <x:c r="F8978" s="0" t="s">
        <x:v>26</x:v>
      </x:c>
      <x:c r="G8978" s="0" t="n">
        <x:v>35</x:v>
      </x:c>
      <x:c r="H8978" s="4" t="n">
        <x:v>51.8</x:v>
      </x:c>
      <x:c r="I8978" s="4" t="n">
        <x:v>35</x:v>
      </x:c>
      <x:c r="J8978" s="4" t="n">
        <x:v>1.48</x:v>
      </x:c>
      <x:c r="K8978" s="4">
        <x:f>I8978*J8978</x:f>
      </x:c>
      <x:c r="L8978" s="4" t="n">
        <x:v>120.706</x:v>
      </x:c>
      <x:c r="M8978" s="5">
        <x:f>J8978/4.944*100</x:f>
      </x:c>
      <x:c r="N8978" s="6">
        <x:f>M8978*L8978/100</x:f>
      </x:c>
      <x:c r="O8978" s="6">
        <x:f>H8978-N8978</x:f>
      </x:c>
    </x:row>
    <x:row r="8979" spans="1:25">
      <x:c r="A8979" s="0" t="s">
        <x:v>80</x:v>
      </x:c>
      <x:c r="B8979" s="0" t="n">
        <x:v>4301</x:v>
      </x:c>
      <x:c r="C8979" s="0" t="s">
        <x:v>21</x:v>
      </x:c>
      <x:c r="D8979" s="0" t="s">
        <x:v>150</x:v>
      </x:c>
      <x:c r="E8979" s="0" t="s">
        <x:v>46</x:v>
      </x:c>
      <x:c r="F8979" s="0" t="s">
        <x:v>26</x:v>
      </x:c>
      <x:c r="G8979" s="0" t="n">
        <x:v>35</x:v>
      </x:c>
      <x:c r="H8979" s="4" t="n">
        <x:v>61.151</x:v>
      </x:c>
      <x:c r="I8979" s="4" t="n">
        <x:v>35</x:v>
      </x:c>
      <x:c r="J8979" s="4" t="n">
        <x:v>1.75</x:v>
      </x:c>
      <x:c r="K8979" s="4">
        <x:f>I8979*J8979</x:f>
      </x:c>
      <x:c r="L8979" s="4" t="n">
        <x:v>120.706</x:v>
      </x:c>
      <x:c r="M8979" s="5">
        <x:f>J8979/4.944*100</x:f>
      </x:c>
      <x:c r="N8979" s="6">
        <x:f>M8979*L8979/100</x:f>
      </x:c>
      <x:c r="O8979" s="6">
        <x:f>H8979-N8979</x:f>
      </x:c>
    </x:row>
    <x:row r="8980" spans="1:25">
      <x:c r="A8980" s="0" t="s">
        <x:v>168</x:v>
      </x:c>
      <x:c r="B8980" s="0" t="n">
        <x:v>4302</x:v>
      </x:c>
      <x:c r="C8980" s="0" t="s">
        <x:v>17</x:v>
      </x:c>
      <x:c r="D8980" s="0" t="s">
        <x:v>18</x:v>
      </x:c>
      <x:c r="E8980" s="0" t="s">
        <x:v>167</x:v>
      </x:c>
      <x:c r="F8980" s="0" t="s">
        <x:v>20</x:v>
      </x:c>
      <x:c r="G8980" s="0" t="n">
        <x:v>82</x:v>
      </x:c>
      <x:c r="H8980" s="4" t="n">
        <x:v>55.719</x:v>
      </x:c>
      <x:c r="I8980" s="4" t="n">
        <x:v>82</x:v>
      </x:c>
      <x:c r="J8980" s="4" t="n">
        <x:v>0.68</x:v>
      </x:c>
      <x:c r="K8980" s="4">
        <x:f>I8980*J8980</x:f>
      </x:c>
      <x:c r="L8980" s="4" t="n">
        <x:v>197.796</x:v>
      </x:c>
      <x:c r="M8980" s="5">
        <x:f>J8980/3.182*100</x:f>
      </x:c>
      <x:c r="N8980" s="6">
        <x:f>M8980*L8980/100</x:f>
      </x:c>
      <x:c r="O8980" s="6">
        <x:f>H8980-N8980</x:f>
      </x:c>
    </x:row>
    <x:row r="8981" spans="1:25">
      <x:c r="A8981" s="0" t="s">
        <x:v>168</x:v>
      </x:c>
      <x:c r="B8981" s="0" t="n">
        <x:v>4302</x:v>
      </x:c>
      <x:c r="C8981" s="0" t="s">
        <x:v>17</x:v>
      </x:c>
      <x:c r="D8981" s="0" t="s">
        <x:v>18</x:v>
      </x:c>
      <x:c r="E8981" s="0" t="s">
        <x:v>167</x:v>
      </x:c>
      <x:c r="F8981" s="0" t="s">
        <x:v>20</x:v>
      </x:c>
      <x:c r="G8981" s="0" t="n">
        <x:v>82</x:v>
      </x:c>
      <x:c r="H8981" s="4" t="n">
        <x:v>55.719</x:v>
      </x:c>
      <x:c r="I8981" s="4" t="n">
        <x:v>82</x:v>
      </x:c>
      <x:c r="J8981" s="4" t="n">
        <x:v>0.68</x:v>
      </x:c>
      <x:c r="K8981" s="4">
        <x:f>I8981*J8981</x:f>
      </x:c>
      <x:c r="L8981" s="4" t="n">
        <x:v>197.796</x:v>
      </x:c>
      <x:c r="M8981" s="5">
        <x:f>J8981/3.182*100</x:f>
      </x:c>
      <x:c r="N8981" s="6">
        <x:f>M8981*L8981/100</x:f>
      </x:c>
      <x:c r="O8981" s="6">
        <x:f>H8981-N8981</x:f>
      </x:c>
    </x:row>
    <x:row r="8982" spans="1:25">
      <x:c r="A8982" s="0" t="s">
        <x:v>168</x:v>
      </x:c>
      <x:c r="B8982" s="0" t="n">
        <x:v>4302</x:v>
      </x:c>
      <x:c r="C8982" s="0" t="s">
        <x:v>17</x:v>
      </x:c>
      <x:c r="D8982" s="0" t="s">
        <x:v>18</x:v>
      </x:c>
      <x:c r="E8982" s="0" t="s">
        <x:v>167</x:v>
      </x:c>
      <x:c r="F8982" s="0" t="s">
        <x:v>20</x:v>
      </x:c>
      <x:c r="G8982" s="0" t="n">
        <x:v>82</x:v>
      </x:c>
      <x:c r="H8982" s="4" t="n">
        <x:v>55.719</x:v>
      </x:c>
      <x:c r="I8982" s="4" t="n">
        <x:v>82</x:v>
      </x:c>
      <x:c r="J8982" s="4" t="n">
        <x:v>0.68</x:v>
      </x:c>
      <x:c r="K8982" s="4">
        <x:f>I8982*J8982</x:f>
      </x:c>
      <x:c r="L8982" s="4" t="n">
        <x:v>197.796</x:v>
      </x:c>
      <x:c r="M8982" s="5">
        <x:f>J8982/3.182*100</x:f>
      </x:c>
      <x:c r="N8982" s="6">
        <x:f>M8982*L8982/100</x:f>
      </x:c>
      <x:c r="O8982" s="6">
        <x:f>H8982-N8982</x:f>
      </x:c>
    </x:row>
    <x:row r="8983" spans="1:25">
      <x:c r="A8983" s="0" t="s">
        <x:v>168</x:v>
      </x:c>
      <x:c r="B8983" s="0" t="n">
        <x:v>4302</x:v>
      </x:c>
      <x:c r="C8983" s="0" t="s">
        <x:v>21</x:v>
      </x:c>
      <x:c r="D8983" s="0" t="s">
        <x:v>22</x:v>
      </x:c>
      <x:c r="E8983" s="0" t="s">
        <x:v>23</x:v>
      </x:c>
      <x:c r="F8983" s="0" t="s">
        <x:v>20</x:v>
      </x:c>
      <x:c r="G8983" s="0" t="n">
        <x:v>82</x:v>
      </x:c>
      <x:c r="H8983" s="4" t="n">
        <x:v>2.52</x:v>
      </x:c>
      <x:c r="I8983" s="4" t="n">
        <x:v>82</x:v>
      </x:c>
      <x:c r="J8983" s="4" t="n">
        <x:v>0.031</x:v>
      </x:c>
      <x:c r="K8983" s="4">
        <x:f>I8983*J8983</x:f>
      </x:c>
      <x:c r="L8983" s="4" t="n">
        <x:v>197.796</x:v>
      </x:c>
      <x:c r="M8983" s="5">
        <x:f>J8983/3.182*100</x:f>
      </x:c>
      <x:c r="N8983" s="6">
        <x:f>M8983*L8983/100</x:f>
      </x:c>
      <x:c r="O8983" s="6">
        <x:f>H8983-N8983</x:f>
      </x:c>
    </x:row>
    <x:row r="8984" spans="1:25">
      <x:c r="A8984" s="0" t="s">
        <x:v>168</x:v>
      </x:c>
      <x:c r="B8984" s="0" t="n">
        <x:v>4302</x:v>
      </x:c>
      <x:c r="C8984" s="0" t="s">
        <x:v>21</x:v>
      </x:c>
      <x:c r="D8984" s="0" t="s">
        <x:v>28</x:v>
      </x:c>
      <x:c r="E8984" s="0" t="s">
        <x:v>23</x:v>
      </x:c>
      <x:c r="F8984" s="0" t="s">
        <x:v>20</x:v>
      </x:c>
      <x:c r="G8984" s="0" t="n">
        <x:v>82</x:v>
      </x:c>
      <x:c r="H8984" s="4" t="n">
        <x:v>3.22</x:v>
      </x:c>
      <x:c r="I8984" s="4" t="n">
        <x:v>82</x:v>
      </x:c>
      <x:c r="J8984" s="4" t="n">
        <x:v>0.039</x:v>
      </x:c>
      <x:c r="K8984" s="4">
        <x:f>I8984*J8984</x:f>
      </x:c>
      <x:c r="L8984" s="4" t="n">
        <x:v>197.796</x:v>
      </x:c>
      <x:c r="M8984" s="5">
        <x:f>J8984/3.182*100</x:f>
      </x:c>
      <x:c r="N8984" s="6">
        <x:f>M8984*L8984/100</x:f>
      </x:c>
      <x:c r="O8984" s="6">
        <x:f>H8984-N8984</x:f>
      </x:c>
    </x:row>
    <x:row r="8985" spans="1:25">
      <x:c r="A8985" s="0" t="s">
        <x:v>168</x:v>
      </x:c>
      <x:c r="B8985" s="0" t="n">
        <x:v>4302</x:v>
      </x:c>
      <x:c r="C8985" s="0" t="s">
        <x:v>21</x:v>
      </x:c>
      <x:c r="D8985" s="0" t="s">
        <x:v>22</x:v>
      </x:c>
      <x:c r="E8985" s="0" t="s">
        <x:v>23</x:v>
      </x:c>
      <x:c r="F8985" s="0" t="s">
        <x:v>20</x:v>
      </x:c>
      <x:c r="G8985" s="0" t="n">
        <x:v>82</x:v>
      </x:c>
      <x:c r="H8985" s="4" t="n">
        <x:v>0.252</x:v>
      </x:c>
      <x:c r="I8985" s="4" t="n">
        <x:v>82</x:v>
      </x:c>
      <x:c r="J8985" s="4" t="n">
        <x:v>0.003</x:v>
      </x:c>
      <x:c r="K8985" s="4">
        <x:f>I8985*J8985</x:f>
      </x:c>
      <x:c r="L8985" s="4" t="n">
        <x:v>197.796</x:v>
      </x:c>
      <x:c r="M8985" s="5">
        <x:f>J8985/3.182*100</x:f>
      </x:c>
      <x:c r="N8985" s="6">
        <x:f>M8985*L8985/100</x:f>
      </x:c>
      <x:c r="O8985" s="6">
        <x:f>H8985-N8985</x:f>
      </x:c>
    </x:row>
    <x:row r="8986" spans="1:25">
      <x:c r="A8986" s="0" t="s">
        <x:v>168</x:v>
      </x:c>
      <x:c r="B8986" s="0" t="n">
        <x:v>4302</x:v>
      </x:c>
      <x:c r="C8986" s="0" t="s">
        <x:v>21</x:v>
      </x:c>
      <x:c r="D8986" s="0" t="s">
        <x:v>28</x:v>
      </x:c>
      <x:c r="E8986" s="0" t="s">
        <x:v>23</x:v>
      </x:c>
      <x:c r="F8986" s="0" t="s">
        <x:v>20</x:v>
      </x:c>
      <x:c r="G8986" s="0" t="n">
        <x:v>82</x:v>
      </x:c>
      <x:c r="H8986" s="4" t="n">
        <x:v>0.322</x:v>
      </x:c>
      <x:c r="I8986" s="4" t="n">
        <x:v>82</x:v>
      </x:c>
      <x:c r="J8986" s="4" t="n">
        <x:v>0.004</x:v>
      </x:c>
      <x:c r="K8986" s="4">
        <x:f>I8986*J8986</x:f>
      </x:c>
      <x:c r="L8986" s="4" t="n">
        <x:v>197.796</x:v>
      </x:c>
      <x:c r="M8986" s="5">
        <x:f>J8986/3.182*100</x:f>
      </x:c>
      <x:c r="N8986" s="6">
        <x:f>M8986*L8986/100</x:f>
      </x:c>
      <x:c r="O8986" s="6">
        <x:f>H8986-N8986</x:f>
      </x:c>
    </x:row>
    <x:row r="8987" spans="1:25">
      <x:c r="A8987" s="0" t="s">
        <x:v>168</x:v>
      </x:c>
      <x:c r="B8987" s="0" t="n">
        <x:v>4302</x:v>
      </x:c>
      <x:c r="C8987" s="0" t="s">
        <x:v>21</x:v>
      </x:c>
      <x:c r="D8987" s="0" t="s">
        <x:v>22</x:v>
      </x:c>
      <x:c r="E8987" s="0" t="s">
        <x:v>23</x:v>
      </x:c>
      <x:c r="F8987" s="0" t="s">
        <x:v>20</x:v>
      </x:c>
      <x:c r="G8987" s="0" t="n">
        <x:v>82</x:v>
      </x:c>
      <x:c r="H8987" s="4" t="n">
        <x:v>0.18</x:v>
      </x:c>
      <x:c r="I8987" s="4" t="n">
        <x:v>82</x:v>
      </x:c>
      <x:c r="J8987" s="4" t="n">
        <x:v>0.002</x:v>
      </x:c>
      <x:c r="K8987" s="4">
        <x:f>I8987*J8987</x:f>
      </x:c>
      <x:c r="L8987" s="4" t="n">
        <x:v>197.796</x:v>
      </x:c>
      <x:c r="M8987" s="5">
        <x:f>J8987/3.182*100</x:f>
      </x:c>
      <x:c r="N8987" s="6">
        <x:f>M8987*L8987/100</x:f>
      </x:c>
      <x:c r="O8987" s="6">
        <x:f>H8987-N8987</x:f>
      </x:c>
    </x:row>
    <x:row r="8988" spans="1:25">
      <x:c r="A8988" s="0" t="s">
        <x:v>168</x:v>
      </x:c>
      <x:c r="B8988" s="0" t="n">
        <x:v>4302</x:v>
      </x:c>
      <x:c r="C8988" s="0" t="s">
        <x:v>21</x:v>
      </x:c>
      <x:c r="D8988" s="0" t="s">
        <x:v>28</x:v>
      </x:c>
      <x:c r="E8988" s="0" t="s">
        <x:v>23</x:v>
      </x:c>
      <x:c r="F8988" s="0" t="s">
        <x:v>20</x:v>
      </x:c>
      <x:c r="G8988" s="0" t="n">
        <x:v>82</x:v>
      </x:c>
      <x:c r="H8988" s="4" t="n">
        <x:v>0.23</x:v>
      </x:c>
      <x:c r="I8988" s="4" t="n">
        <x:v>82</x:v>
      </x:c>
      <x:c r="J8988" s="4" t="n">
        <x:v>0.003</x:v>
      </x:c>
      <x:c r="K8988" s="4">
        <x:f>I8988*J8988</x:f>
      </x:c>
      <x:c r="L8988" s="4" t="n">
        <x:v>197.796</x:v>
      </x:c>
      <x:c r="M8988" s="5">
        <x:f>J8988/3.182*100</x:f>
      </x:c>
      <x:c r="N8988" s="6">
        <x:f>M8988*L8988/100</x:f>
      </x:c>
      <x:c r="O8988" s="6">
        <x:f>H8988-N8988</x:f>
      </x:c>
    </x:row>
    <x:row r="8989" spans="1:25">
      <x:c r="A8989" s="0" t="s">
        <x:v>168</x:v>
      </x:c>
      <x:c r="B8989" s="0" t="n">
        <x:v>4302</x:v>
      </x:c>
      <x:c r="C8989" s="0" t="s">
        <x:v>21</x:v>
      </x:c>
      <x:c r="D8989" s="0" t="s">
        <x:v>28</x:v>
      </x:c>
      <x:c r="E8989" s="0" t="s">
        <x:v>23</x:v>
      </x:c>
      <x:c r="F8989" s="0" t="s">
        <x:v>26</x:v>
      </x:c>
      <x:c r="G8989" s="0" t="n">
        <x:v>82</x:v>
      </x:c>
      <x:c r="H8989" s="4" t="n">
        <x:v>86.92</x:v>
      </x:c>
      <x:c r="I8989" s="4" t="n">
        <x:v>82</x:v>
      </x:c>
      <x:c r="J8989" s="4" t="n">
        <x:v>1.06</x:v>
      </x:c>
      <x:c r="K8989" s="4">
        <x:f>I8989*J8989</x:f>
      </x:c>
      <x:c r="L8989" s="4" t="n">
        <x:v>197.796</x:v>
      </x:c>
      <x:c r="M8989" s="5">
        <x:f>J8989/3.182*100</x:f>
      </x:c>
      <x:c r="N8989" s="6">
        <x:f>M8989*L8989/100</x:f>
      </x:c>
      <x:c r="O8989" s="6">
        <x:f>H8989-N8989</x:f>
      </x:c>
    </x:row>
    <x:row r="8990" spans="1:25">
      <x:c r="A8990" s="0" t="s">
        <x:v>40</x:v>
      </x:c>
      <x:c r="B8990" s="0" t="n">
        <x:v>4305</x:v>
      </x:c>
      <x:c r="C8990" s="0" t="s">
        <x:v>21</x:v>
      </x:c>
      <x:c r="D8990" s="0" t="s">
        <x:v>33</x:v>
      </x:c>
      <x:c r="E8990" s="0" t="s">
        <x:v>34</x:v>
      </x:c>
      <x:c r="F8990" s="0" t="s">
        <x:v>20</x:v>
      </x:c>
      <x:c r="G8990" s="0" t="n">
        <x:v>60</x:v>
      </x:c>
      <x:c r="H8990" s="4" t="n">
        <x:v>15.96</x:v>
      </x:c>
      <x:c r="I8990" s="4" t="n">
        <x:v>60</x:v>
      </x:c>
      <x:c r="J8990" s="4" t="n">
        <x:v>0.266</x:v>
      </x:c>
      <x:c r="K8990" s="4">
        <x:f>I8990*J8990</x:f>
      </x:c>
      <x:c r="L8990" s="4" t="n">
        <x:v>87.186</x:v>
      </x:c>
      <x:c r="M8990" s="5">
        <x:f>J8990/4.544*100</x:f>
      </x:c>
      <x:c r="N8990" s="6">
        <x:f>M8990*L8990/100</x:f>
      </x:c>
      <x:c r="O8990" s="6">
        <x:f>H8990-N8990</x:f>
      </x:c>
    </x:row>
    <x:row r="8991" spans="1:25">
      <x:c r="A8991" s="0" t="s">
        <x:v>40</x:v>
      </x:c>
      <x:c r="B8991" s="0" t="n">
        <x:v>4305</x:v>
      </x:c>
      <x:c r="C8991" s="0" t="s">
        <x:v>21</x:v>
      </x:c>
      <x:c r="D8991" s="0" t="s">
        <x:v>22</x:v>
      </x:c>
      <x:c r="E8991" s="0" t="s">
        <x:v>35</x:v>
      </x:c>
      <x:c r="F8991" s="0" t="s">
        <x:v>20</x:v>
      </x:c>
      <x:c r="G8991" s="0" t="n">
        <x:v>60</x:v>
      </x:c>
      <x:c r="H8991" s="4" t="n">
        <x:v>50.4</x:v>
      </x:c>
      <x:c r="I8991" s="4" t="n">
        <x:v>60</x:v>
      </x:c>
      <x:c r="J8991" s="4" t="n">
        <x:v>0.84</x:v>
      </x:c>
      <x:c r="K8991" s="4">
        <x:f>I8991*J8991</x:f>
      </x:c>
      <x:c r="L8991" s="4" t="n">
        <x:v>87.186</x:v>
      </x:c>
      <x:c r="M8991" s="5">
        <x:f>J8991/4.544*100</x:f>
      </x:c>
      <x:c r="N8991" s="6">
        <x:f>M8991*L8991/100</x:f>
      </x:c>
      <x:c r="O8991" s="6">
        <x:f>H8991-N8991</x:f>
      </x:c>
    </x:row>
    <x:row r="8992" spans="1:25">
      <x:c r="A8992" s="0" t="s">
        <x:v>40</x:v>
      </x:c>
      <x:c r="B8992" s="0" t="n">
        <x:v>4305</x:v>
      </x:c>
      <x:c r="C8992" s="0" t="s">
        <x:v>21</x:v>
      </x:c>
      <x:c r="D8992" s="0" t="s">
        <x:v>22</x:v>
      </x:c>
      <x:c r="E8992" s="0" t="s">
        <x:v>35</x:v>
      </x:c>
      <x:c r="F8992" s="0" t="s">
        <x:v>20</x:v>
      </x:c>
      <x:c r="G8992" s="0" t="n">
        <x:v>60</x:v>
      </x:c>
      <x:c r="H8992" s="4" t="n">
        <x:v>50.4</x:v>
      </x:c>
      <x:c r="I8992" s="4" t="n">
        <x:v>60</x:v>
      </x:c>
      <x:c r="J8992" s="4" t="n">
        <x:v>0.84</x:v>
      </x:c>
      <x:c r="K8992" s="4">
        <x:f>I8992*J8992</x:f>
      </x:c>
      <x:c r="L8992" s="4" t="n">
        <x:v>87.186</x:v>
      </x:c>
      <x:c r="M8992" s="5">
        <x:f>J8992/4.544*100</x:f>
      </x:c>
      <x:c r="N8992" s="6">
        <x:f>M8992*L8992/100</x:f>
      </x:c>
      <x:c r="O8992" s="6">
        <x:f>H8992-N8992</x:f>
      </x:c>
    </x:row>
    <x:row r="8993" spans="1:25">
      <x:c r="A8993" s="0" t="s">
        <x:v>40</x:v>
      </x:c>
      <x:c r="B8993" s="0" t="n">
        <x:v>4305</x:v>
      </x:c>
      <x:c r="C8993" s="0" t="s">
        <x:v>21</x:v>
      </x:c>
      <x:c r="D8993" s="0" t="s">
        <x:v>22</x:v>
      </x:c>
      <x:c r="E8993" s="0" t="s">
        <x:v>35</x:v>
      </x:c>
      <x:c r="F8993" s="0" t="s">
        <x:v>20</x:v>
      </x:c>
      <x:c r="G8993" s="0" t="n">
        <x:v>60</x:v>
      </x:c>
      <x:c r="H8993" s="4" t="n">
        <x:v>50.4</x:v>
      </x:c>
      <x:c r="I8993" s="4" t="n">
        <x:v>60</x:v>
      </x:c>
      <x:c r="J8993" s="4" t="n">
        <x:v>0.84</x:v>
      </x:c>
      <x:c r="K8993" s="4">
        <x:f>I8993*J8993</x:f>
      </x:c>
      <x:c r="L8993" s="4" t="n">
        <x:v>87.186</x:v>
      </x:c>
      <x:c r="M8993" s="5">
        <x:f>J8993/4.544*100</x:f>
      </x:c>
      <x:c r="N8993" s="6">
        <x:f>M8993*L8993/100</x:f>
      </x:c>
      <x:c r="O8993" s="6">
        <x:f>H8993-N8993</x:f>
      </x:c>
    </x:row>
    <x:row r="8994" spans="1:25">
      <x:c r="A8994" s="0" t="s">
        <x:v>40</x:v>
      </x:c>
      <x:c r="B8994" s="0" t="n">
        <x:v>4305</x:v>
      </x:c>
      <x:c r="C8994" s="0" t="s">
        <x:v>21</x:v>
      </x:c>
      <x:c r="D8994" s="0" t="s">
        <x:v>22</x:v>
      </x:c>
      <x:c r="E8994" s="0" t="s">
        <x:v>35</x:v>
      </x:c>
      <x:c r="F8994" s="0" t="s">
        <x:v>20</x:v>
      </x:c>
      <x:c r="G8994" s="0" t="n">
        <x:v>60</x:v>
      </x:c>
      <x:c r="H8994" s="4" t="n">
        <x:v>50.4</x:v>
      </x:c>
      <x:c r="I8994" s="4" t="n">
        <x:v>60</x:v>
      </x:c>
      <x:c r="J8994" s="4" t="n">
        <x:v>0.84</x:v>
      </x:c>
      <x:c r="K8994" s="4">
        <x:f>I8994*J8994</x:f>
      </x:c>
      <x:c r="L8994" s="4" t="n">
        <x:v>87.186</x:v>
      </x:c>
      <x:c r="M8994" s="5">
        <x:f>J8994/4.544*100</x:f>
      </x:c>
      <x:c r="N8994" s="6">
        <x:f>M8994*L8994/100</x:f>
      </x:c>
      <x:c r="O8994" s="6">
        <x:f>H8994-N8994</x:f>
      </x:c>
    </x:row>
    <x:row r="8995" spans="1:25">
      <x:c r="A8995" s="0" t="s">
        <x:v>40</x:v>
      </x:c>
      <x:c r="B8995" s="0" t="n">
        <x:v>4305</x:v>
      </x:c>
      <x:c r="C8995" s="0" t="s">
        <x:v>21</x:v>
      </x:c>
      <x:c r="D8995" s="0" t="s">
        <x:v>33</x:v>
      </x:c>
      <x:c r="E8995" s="0" t="s">
        <x:v>34</x:v>
      </x:c>
      <x:c r="F8995" s="0" t="s">
        <x:v>26</x:v>
      </x:c>
      <x:c r="G8995" s="0" t="n">
        <x:v>60</x:v>
      </x:c>
      <x:c r="H8995" s="4" t="n">
        <x:v>4.68</x:v>
      </x:c>
      <x:c r="I8995" s="4" t="n">
        <x:v>60</x:v>
      </x:c>
      <x:c r="J8995" s="4" t="n">
        <x:v>0.078</x:v>
      </x:c>
      <x:c r="K8995" s="4">
        <x:f>I8995*J8995</x:f>
      </x:c>
      <x:c r="L8995" s="4" t="n">
        <x:v>87.186</x:v>
      </x:c>
      <x:c r="M8995" s="5">
        <x:f>J8995/4.544*100</x:f>
      </x:c>
      <x:c r="N8995" s="6">
        <x:f>M8995*L8995/100</x:f>
      </x:c>
      <x:c r="O8995" s="6">
        <x:f>H8995-N8995</x:f>
      </x:c>
    </x:row>
    <x:row r="8996" spans="1:25">
      <x:c r="A8996" s="0" t="s">
        <x:v>40</x:v>
      </x:c>
      <x:c r="B8996" s="0" t="n">
        <x:v>4305</x:v>
      </x:c>
      <x:c r="C8996" s="0" t="s">
        <x:v>21</x:v>
      </x:c>
      <x:c r="D8996" s="0" t="s">
        <x:v>36</x:v>
      </x:c>
      <x:c r="E8996" s="0" t="s">
        <x:v>37</x:v>
      </x:c>
      <x:c r="F8996" s="0" t="s">
        <x:v>26</x:v>
      </x:c>
      <x:c r="G8996" s="0" t="n">
        <x:v>60</x:v>
      </x:c>
      <x:c r="H8996" s="4" t="n">
        <x:v>25.2</x:v>
      </x:c>
      <x:c r="I8996" s="4" t="n">
        <x:v>60</x:v>
      </x:c>
      <x:c r="J8996" s="4" t="n">
        <x:v>0.42</x:v>
      </x:c>
      <x:c r="K8996" s="4">
        <x:f>I8996*J8996</x:f>
      </x:c>
      <x:c r="L8996" s="4" t="n">
        <x:v>87.186</x:v>
      </x:c>
      <x:c r="M8996" s="5">
        <x:f>J8996/4.544*100</x:f>
      </x:c>
      <x:c r="N8996" s="6">
        <x:f>M8996*L8996/100</x:f>
      </x:c>
      <x:c r="O8996" s="6">
        <x:f>H8996-N8996</x:f>
      </x:c>
    </x:row>
    <x:row r="8997" spans="1:25">
      <x:c r="A8997" s="0" t="s">
        <x:v>40</x:v>
      </x:c>
      <x:c r="B8997" s="0" t="n">
        <x:v>4305</x:v>
      </x:c>
      <x:c r="C8997" s="0" t="s">
        <x:v>21</x:v>
      </x:c>
      <x:c r="D8997" s="0" t="s">
        <x:v>36</x:v>
      </x:c>
      <x:c r="E8997" s="0" t="s">
        <x:v>38</x:v>
      </x:c>
      <x:c r="F8997" s="0" t="s">
        <x:v>26</x:v>
      </x:c>
      <x:c r="G8997" s="0" t="n">
        <x:v>60</x:v>
      </x:c>
      <x:c r="H8997" s="4" t="n">
        <x:v>25.2</x:v>
      </x:c>
      <x:c r="I8997" s="4" t="n">
        <x:v>60</x:v>
      </x:c>
      <x:c r="J8997" s="4" t="n">
        <x:v>0.42</x:v>
      </x:c>
      <x:c r="K8997" s="4">
        <x:f>I8997*J8997</x:f>
      </x:c>
      <x:c r="L8997" s="4" t="n">
        <x:v>87.186</x:v>
      </x:c>
      <x:c r="M8997" s="5">
        <x:f>J8997/4.544*100</x:f>
      </x:c>
      <x:c r="N8997" s="6">
        <x:f>M8997*L8997/100</x:f>
      </x:c>
      <x:c r="O8997" s="6">
        <x:f>H8997-N8997</x:f>
      </x:c>
    </x:row>
    <x:row r="8998" spans="1:25">
      <x:c r="A8998" s="0" t="s">
        <x:v>144</x:v>
      </x:c>
      <x:c r="B8998" s="0" t="n">
        <x:v>4309</x:v>
      </x:c>
      <x:c r="C8998" s="0" t="s">
        <x:v>128</x:v>
      </x:c>
      <x:c r="D8998" s="0" t="s">
        <x:v>129</x:v>
      </x:c>
      <x:c r="E8998" s="0" t="s">
        <x:v>130</x:v>
      </x:c>
      <x:c r="F8998" s="0" t="s">
        <x:v>20</x:v>
      </x:c>
      <x:c r="G8998" s="0" t="n">
        <x:v>576</x:v>
      </x:c>
      <x:c r="H8998" s="4" t="n">
        <x:v>20</x:v>
      </x:c>
      <x:c r="I8998" s="4" t="n">
        <x:v>576</x:v>
      </x:c>
      <x:c r="J8998" s="4" t="n">
        <x:v>0.035</x:v>
      </x:c>
      <x:c r="K8998" s="4">
        <x:f>I8998*J8998</x:f>
      </x:c>
      <x:c r="L8998" s="4" t="n">
        <x:v>71.136</x:v>
      </x:c>
      <x:c r="M8998" s="5">
        <x:f>J8998/0.51*100</x:f>
      </x:c>
      <x:c r="N8998" s="6">
        <x:f>M8998*L8998/100</x:f>
      </x:c>
      <x:c r="O8998" s="6">
        <x:f>H8998-N8998</x:f>
      </x:c>
    </x:row>
    <x:row r="8999" spans="1:25">
      <x:c r="A8999" s="0" t="s">
        <x:v>144</x:v>
      </x:c>
      <x:c r="B8999" s="0" t="n">
        <x:v>4309</x:v>
      </x:c>
      <x:c r="C8999" s="0" t="s">
        <x:v>128</x:v>
      </x:c>
      <x:c r="D8999" s="0" t="s">
        <x:v>129</x:v>
      </x:c>
      <x:c r="E8999" s="0" t="s">
        <x:v>130</x:v>
      </x:c>
      <x:c r="F8999" s="0" t="s">
        <x:v>20</x:v>
      </x:c>
      <x:c r="G8999" s="0" t="n">
        <x:v>576</x:v>
      </x:c>
      <x:c r="H8999" s="4" t="n">
        <x:v>30</x:v>
      </x:c>
      <x:c r="I8999" s="4" t="n">
        <x:v>576</x:v>
      </x:c>
      <x:c r="J8999" s="4" t="n">
        <x:v>0.052</x:v>
      </x:c>
      <x:c r="K8999" s="4">
        <x:f>I8999*J8999</x:f>
      </x:c>
      <x:c r="L8999" s="4" t="n">
        <x:v>71.136</x:v>
      </x:c>
      <x:c r="M8999" s="5">
        <x:f>J8999/0.51*100</x:f>
      </x:c>
      <x:c r="N8999" s="6">
        <x:f>M8999*L8999/100</x:f>
      </x:c>
      <x:c r="O8999" s="6">
        <x:f>H8999-N8999</x:f>
      </x:c>
    </x:row>
    <x:row r="9000" spans="1:25">
      <x:c r="A9000" s="0" t="s">
        <x:v>144</x:v>
      </x:c>
      <x:c r="B9000" s="0" t="n">
        <x:v>4309</x:v>
      </x:c>
      <x:c r="C9000" s="0" t="s">
        <x:v>128</x:v>
      </x:c>
      <x:c r="D9000" s="0" t="s">
        <x:v>18</x:v>
      </x:c>
      <x:c r="E9000" s="0" t="s">
        <x:v>19</x:v>
      </x:c>
      <x:c r="F9000" s="0" t="s">
        <x:v>20</x:v>
      </x:c>
      <x:c r="G9000" s="0" t="n">
        <x:v>576</x:v>
      </x:c>
      <x:c r="H9000" s="4" t="n">
        <x:v>36</x:v>
      </x:c>
      <x:c r="I9000" s="4" t="n">
        <x:v>576</x:v>
      </x:c>
      <x:c r="J9000" s="4" t="n">
        <x:v>0.063</x:v>
      </x:c>
      <x:c r="K9000" s="4">
        <x:f>I9000*J9000</x:f>
      </x:c>
      <x:c r="L9000" s="4" t="n">
        <x:v>71.136</x:v>
      </x:c>
      <x:c r="M9000" s="5">
        <x:f>J9000/0.51*100</x:f>
      </x:c>
      <x:c r="N9000" s="6">
        <x:f>M9000*L9000/100</x:f>
      </x:c>
      <x:c r="O9000" s="6">
        <x:f>H9000-N9000</x:f>
      </x:c>
    </x:row>
    <x:row r="9001" spans="1:25">
      <x:c r="A9001" s="0" t="s">
        <x:v>144</x:v>
      </x:c>
      <x:c r="B9001" s="0" t="n">
        <x:v>4309</x:v>
      </x:c>
      <x:c r="C9001" s="0" t="s">
        <x:v>128</x:v>
      </x:c>
      <x:c r="D9001" s="0" t="s">
        <x:v>129</x:v>
      </x:c>
      <x:c r="E9001" s="0" t="s">
        <x:v>130</x:v>
      </x:c>
      <x:c r="F9001" s="0" t="s">
        <x:v>20</x:v>
      </x:c>
      <x:c r="G9001" s="0" t="n">
        <x:v>576</x:v>
      </x:c>
      <x:c r="H9001" s="4" t="n">
        <x:v>14.4</x:v>
      </x:c>
      <x:c r="I9001" s="4" t="n">
        <x:v>576</x:v>
      </x:c>
      <x:c r="J9001" s="4" t="n">
        <x:v>0.025</x:v>
      </x:c>
      <x:c r="K9001" s="4">
        <x:f>I9001*J9001</x:f>
      </x:c>
      <x:c r="L9001" s="4" t="n">
        <x:v>71.136</x:v>
      </x:c>
      <x:c r="M9001" s="5">
        <x:f>J9001/0.51*100</x:f>
      </x:c>
      <x:c r="N9001" s="6">
        <x:f>M9001*L9001/100</x:f>
      </x:c>
      <x:c r="O9001" s="6">
        <x:f>H9001-N9001</x:f>
      </x:c>
    </x:row>
    <x:row r="9002" spans="1:25">
      <x:c r="A9002" s="0" t="s">
        <x:v>144</x:v>
      </x:c>
      <x:c r="B9002" s="0" t="n">
        <x:v>4309</x:v>
      </x:c>
      <x:c r="C9002" s="0" t="s">
        <x:v>128</x:v>
      </x:c>
      <x:c r="D9002" s="0" t="s">
        <x:v>18</x:v>
      </x:c>
      <x:c r="E9002" s="0" t="s">
        <x:v>19</x:v>
      </x:c>
      <x:c r="F9002" s="0" t="s">
        <x:v>20</x:v>
      </x:c>
      <x:c r="G9002" s="0" t="n">
        <x:v>576</x:v>
      </x:c>
      <x:c r="H9002" s="4" t="n">
        <x:v>17.28</x:v>
      </x:c>
      <x:c r="I9002" s="4" t="n">
        <x:v>576</x:v>
      </x:c>
      <x:c r="J9002" s="4" t="n">
        <x:v>0.03</x:v>
      </x:c>
      <x:c r="K9002" s="4">
        <x:f>I9002*J9002</x:f>
      </x:c>
      <x:c r="L9002" s="4" t="n">
        <x:v>71.136</x:v>
      </x:c>
      <x:c r="M9002" s="5">
        <x:f>J9002/0.51*100</x:f>
      </x:c>
      <x:c r="N9002" s="6">
        <x:f>M9002*L9002/100</x:f>
      </x:c>
      <x:c r="O9002" s="6">
        <x:f>H9002-N9002</x:f>
      </x:c>
    </x:row>
    <x:row r="9003" spans="1:25">
      <x:c r="A9003" s="0" t="s">
        <x:v>144</x:v>
      </x:c>
      <x:c r="B9003" s="0" t="n">
        <x:v>4309</x:v>
      </x:c>
      <x:c r="C9003" s="0" t="s">
        <x:v>128</x:v>
      </x:c>
      <x:c r="D9003" s="0" t="s">
        <x:v>18</x:v>
      </x:c>
      <x:c r="E9003" s="0" t="s">
        <x:v>19</x:v>
      </x:c>
      <x:c r="F9003" s="0" t="s">
        <x:v>20</x:v>
      </x:c>
      <x:c r="G9003" s="0" t="n">
        <x:v>576</x:v>
      </x:c>
      <x:c r="H9003" s="4" t="n">
        <x:v>36</x:v>
      </x:c>
      <x:c r="I9003" s="4" t="n">
        <x:v>576</x:v>
      </x:c>
      <x:c r="J9003" s="4" t="n">
        <x:v>0.063</x:v>
      </x:c>
      <x:c r="K9003" s="4">
        <x:f>I9003*J9003</x:f>
      </x:c>
      <x:c r="L9003" s="4" t="n">
        <x:v>71.136</x:v>
      </x:c>
      <x:c r="M9003" s="5">
        <x:f>J9003/0.51*100</x:f>
      </x:c>
      <x:c r="N9003" s="6">
        <x:f>M9003*L9003/100</x:f>
      </x:c>
      <x:c r="O9003" s="6">
        <x:f>H9003-N9003</x:f>
      </x:c>
    </x:row>
    <x:row r="9004" spans="1:25">
      <x:c r="A9004" s="0" t="s">
        <x:v>144</x:v>
      </x:c>
      <x:c r="B9004" s="0" t="n">
        <x:v>4309</x:v>
      </x:c>
      <x:c r="C9004" s="0" t="s">
        <x:v>128</x:v>
      </x:c>
      <x:c r="D9004" s="0" t="s">
        <x:v>129</x:v>
      </x:c>
      <x:c r="E9004" s="0" t="s">
        <x:v>130</x:v>
      </x:c>
      <x:c r="F9004" s="0" t="s">
        <x:v>20</x:v>
      </x:c>
      <x:c r="G9004" s="0" t="n">
        <x:v>576</x:v>
      </x:c>
      <x:c r="H9004" s="4" t="n">
        <x:v>98.8</x:v>
      </x:c>
      <x:c r="I9004" s="4" t="n">
        <x:v>576</x:v>
      </x:c>
      <x:c r="J9004" s="4" t="n">
        <x:v>0.172</x:v>
      </x:c>
      <x:c r="K9004" s="4">
        <x:f>I9004*J9004</x:f>
      </x:c>
      <x:c r="L9004" s="4" t="n">
        <x:v>71.136</x:v>
      </x:c>
      <x:c r="M9004" s="5">
        <x:f>J9004/0.51*100</x:f>
      </x:c>
      <x:c r="N9004" s="6">
        <x:f>M9004*L9004/100</x:f>
      </x:c>
      <x:c r="O9004" s="6">
        <x:f>H9004-N9004</x:f>
      </x:c>
    </x:row>
    <x:row r="9005" spans="1:25">
      <x:c r="A9005" s="0" t="s">
        <x:v>144</x:v>
      </x:c>
      <x:c r="B9005" s="0" t="n">
        <x:v>4309</x:v>
      </x:c>
      <x:c r="C9005" s="0" t="s">
        <x:v>128</x:v>
      </x:c>
      <x:c r="D9005" s="0" t="s">
        <x:v>18</x:v>
      </x:c>
      <x:c r="E9005" s="0" t="s">
        <x:v>19</x:v>
      </x:c>
      <x:c r="F9005" s="0" t="s">
        <x:v>26</x:v>
      </x:c>
      <x:c r="G9005" s="0" t="n">
        <x:v>576</x:v>
      </x:c>
      <x:c r="H9005" s="4" t="n">
        <x:v>42.002</x:v>
      </x:c>
      <x:c r="I9005" s="4" t="n">
        <x:v>576</x:v>
      </x:c>
      <x:c r="J9005" s="4" t="n">
        <x:v>0.07</x:v>
      </x:c>
      <x:c r="K9005" s="4">
        <x:f>I9005*J9005</x:f>
      </x:c>
      <x:c r="L9005" s="4" t="n">
        <x:v>71.136</x:v>
      </x:c>
      <x:c r="M9005" s="5">
        <x:f>J9005/0.51*100</x:f>
      </x:c>
      <x:c r="N9005" s="6">
        <x:f>M9005*L9005/100</x:f>
      </x:c>
      <x:c r="O9005" s="6">
        <x:f>H9005-N9005</x:f>
      </x:c>
    </x:row>
    <x:row r="9006" spans="1:25">
      <x:c r="A9006" s="0" t="s">
        <x:v>57</x:v>
      </x:c>
      <x:c r="B9006" s="0" t="n">
        <x:v>4313</x:v>
      </x:c>
      <x:c r="C9006" s="0" t="s">
        <x:v>21</x:v>
      </x:c>
      <x:c r="D9006" s="0" t="s">
        <x:v>42</x:v>
      </x:c>
      <x:c r="E9006" s="0" t="s">
        <x:v>43</x:v>
      </x:c>
      <x:c r="F9006" s="0" t="s">
        <x:v>20</x:v>
      </x:c>
      <x:c r="G9006" s="0" t="n">
        <x:v>14</x:v>
      </x:c>
      <x:c r="H9006" s="4" t="n">
        <x:v>13.5</x:v>
      </x:c>
      <x:c r="I9006" s="4" t="n">
        <x:v>14</x:v>
      </x:c>
      <x:c r="J9006" s="4" t="n">
        <x:v>0.964</x:v>
      </x:c>
      <x:c r="K9006" s="4">
        <x:f>I9006*J9006</x:f>
      </x:c>
      <x:c r="L9006" s="4" t="n">
        <x:v>48.2</x:v>
      </x:c>
      <x:c r="M9006" s="5">
        <x:f>J9006/5.158*100</x:f>
      </x:c>
      <x:c r="N9006" s="6">
        <x:f>M9006*L9006/100</x:f>
      </x:c>
      <x:c r="O9006" s="6">
        <x:f>H9006-N9006</x:f>
      </x:c>
    </x:row>
    <x:row r="9007" spans="1:25">
      <x:c r="A9007" s="0" t="s">
        <x:v>57</x:v>
      </x:c>
      <x:c r="B9007" s="0" t="n">
        <x:v>4313</x:v>
      </x:c>
      <x:c r="C9007" s="0" t="s">
        <x:v>21</x:v>
      </x:c>
      <x:c r="D9007" s="0" t="s">
        <x:v>42</x:v>
      </x:c>
      <x:c r="E9007" s="0" t="s">
        <x:v>44</x:v>
      </x:c>
      <x:c r="F9007" s="0" t="s">
        <x:v>20</x:v>
      </x:c>
      <x:c r="G9007" s="0" t="n">
        <x:v>14</x:v>
      </x:c>
      <x:c r="H9007" s="4" t="n">
        <x:v>13.5</x:v>
      </x:c>
      <x:c r="I9007" s="4" t="n">
        <x:v>14</x:v>
      </x:c>
      <x:c r="J9007" s="4" t="n">
        <x:v>0.964</x:v>
      </x:c>
      <x:c r="K9007" s="4">
        <x:f>I9007*J9007</x:f>
      </x:c>
      <x:c r="L9007" s="4" t="n">
        <x:v>48.2</x:v>
      </x:c>
      <x:c r="M9007" s="5">
        <x:f>J9007/5.158*100</x:f>
      </x:c>
      <x:c r="N9007" s="6">
        <x:f>M9007*L9007/100</x:f>
      </x:c>
      <x:c r="O9007" s="6">
        <x:f>H9007-N9007</x:f>
      </x:c>
    </x:row>
    <x:row r="9008" spans="1:25">
      <x:c r="A9008" s="0" t="s">
        <x:v>57</x:v>
      </x:c>
      <x:c r="B9008" s="0" t="n">
        <x:v>4313</x:v>
      </x:c>
      <x:c r="C9008" s="0" t="s">
        <x:v>21</x:v>
      </x:c>
      <x:c r="D9008" s="0" t="s">
        <x:v>33</x:v>
      </x:c>
      <x:c r="E9008" s="0" t="s">
        <x:v>45</x:v>
      </x:c>
      <x:c r="F9008" s="0" t="s">
        <x:v>26</x:v>
      </x:c>
      <x:c r="G9008" s="0" t="n">
        <x:v>14</x:v>
      </x:c>
      <x:c r="H9008" s="4" t="n">
        <x:v>21</x:v>
      </x:c>
      <x:c r="I9008" s="4" t="n">
        <x:v>14</x:v>
      </x:c>
      <x:c r="J9008" s="4" t="n">
        <x:v>1.48</x:v>
      </x:c>
      <x:c r="K9008" s="4">
        <x:f>I9008*J9008</x:f>
      </x:c>
      <x:c r="L9008" s="4" t="n">
        <x:v>48.2</x:v>
      </x:c>
      <x:c r="M9008" s="5">
        <x:f>J9008/5.158*100</x:f>
      </x:c>
      <x:c r="N9008" s="6">
        <x:f>M9008*L9008/100</x:f>
      </x:c>
      <x:c r="O9008" s="6">
        <x:f>H9008-N9008</x:f>
      </x:c>
    </x:row>
    <x:row r="9009" spans="1:25">
      <x:c r="A9009" s="0" t="s">
        <x:v>57</x:v>
      </x:c>
      <x:c r="B9009" s="0" t="n">
        <x:v>4313</x:v>
      </x:c>
      <x:c r="C9009" s="0" t="s">
        <x:v>21</x:v>
      </x:c>
      <x:c r="D9009" s="0" t="s">
        <x:v>150</x:v>
      </x:c>
      <x:c r="E9009" s="0" t="s">
        <x:v>46</x:v>
      </x:c>
      <x:c r="F9009" s="0" t="s">
        <x:v>26</x:v>
      </x:c>
      <x:c r="G9009" s="0" t="n">
        <x:v>14</x:v>
      </x:c>
      <x:c r="H9009" s="4" t="n">
        <x:v>25</x:v>
      </x:c>
      <x:c r="I9009" s="4" t="n">
        <x:v>14</x:v>
      </x:c>
      <x:c r="J9009" s="4" t="n">
        <x:v>1.75</x:v>
      </x:c>
      <x:c r="K9009" s="4">
        <x:f>I9009*J9009</x:f>
      </x:c>
      <x:c r="L9009" s="4" t="n">
        <x:v>48.2</x:v>
      </x:c>
      <x:c r="M9009" s="5">
        <x:f>J9009/5.158*100</x:f>
      </x:c>
      <x:c r="N9009" s="6">
        <x:f>M9009*L9009/100</x:f>
      </x:c>
      <x:c r="O9009" s="6">
        <x:f>H9009-N9009</x:f>
      </x:c>
    </x:row>
    <x:row r="9010" spans="1:25">
      <x:c r="A9010" s="0" t="s">
        <x:v>113</x:v>
      </x:c>
      <x:c r="B9010" s="0" t="n">
        <x:v>4315</x:v>
      </x:c>
      <x:c r="C9010" s="0" t="s">
        <x:v>21</x:v>
      </x:c>
      <x:c r="D9010" s="0" t="s">
        <x:v>42</x:v>
      </x:c>
      <x:c r="E9010" s="0" t="s">
        <x:v>43</x:v>
      </x:c>
      <x:c r="F9010" s="0" t="s">
        <x:v>20</x:v>
      </x:c>
      <x:c r="G9010" s="0" t="n">
        <x:v>26</x:v>
      </x:c>
      <x:c r="H9010" s="4" t="n">
        <x:v>9</x:v>
      </x:c>
      <x:c r="I9010" s="4" t="n">
        <x:v>26</x:v>
      </x:c>
      <x:c r="J9010" s="4" t="n">
        <x:v>0.346</x:v>
      </x:c>
      <x:c r="K9010" s="4">
        <x:f>I9010*J9010</x:f>
      </x:c>
      <x:c r="L9010" s="4" t="n">
        <x:v>92.007</x:v>
      </x:c>
      <x:c r="M9010" s="5">
        <x:f>J9010/3.922*100</x:f>
      </x:c>
      <x:c r="N9010" s="6">
        <x:f>M9010*L9010/100</x:f>
      </x:c>
      <x:c r="O9010" s="6">
        <x:f>H9010-N9010</x:f>
      </x:c>
    </x:row>
    <x:row r="9011" spans="1:25">
      <x:c r="A9011" s="0" t="s">
        <x:v>113</x:v>
      </x:c>
      <x:c r="B9011" s="0" t="n">
        <x:v>4315</x:v>
      </x:c>
      <x:c r="C9011" s="0" t="s">
        <x:v>21</x:v>
      </x:c>
      <x:c r="D9011" s="0" t="s">
        <x:v>42</x:v>
      </x:c>
      <x:c r="E9011" s="0" t="s">
        <x:v>44</x:v>
      </x:c>
      <x:c r="F9011" s="0" t="s">
        <x:v>20</x:v>
      </x:c>
      <x:c r="G9011" s="0" t="n">
        <x:v>26</x:v>
      </x:c>
      <x:c r="H9011" s="4" t="n">
        <x:v>9</x:v>
      </x:c>
      <x:c r="I9011" s="4" t="n">
        <x:v>26</x:v>
      </x:c>
      <x:c r="J9011" s="4" t="n">
        <x:v>0.346</x:v>
      </x:c>
      <x:c r="K9011" s="4">
        <x:f>I9011*J9011</x:f>
      </x:c>
      <x:c r="L9011" s="4" t="n">
        <x:v>92.007</x:v>
      </x:c>
      <x:c r="M9011" s="5">
        <x:f>J9011/3.922*100</x:f>
      </x:c>
      <x:c r="N9011" s="6">
        <x:f>M9011*L9011/100</x:f>
      </x:c>
      <x:c r="O9011" s="6">
        <x:f>H9011-N9011</x:f>
      </x:c>
    </x:row>
    <x:row r="9012" spans="1:25">
      <x:c r="A9012" s="0" t="s">
        <x:v>113</x:v>
      </x:c>
      <x:c r="B9012" s="0" t="n">
        <x:v>4315</x:v>
      </x:c>
      <x:c r="C9012" s="0" t="s">
        <x:v>21</x:v>
      </x:c>
      <x:c r="D9012" s="0" t="s">
        <x:v>33</x:v>
      </x:c>
      <x:c r="E9012" s="0" t="s">
        <x:v>45</x:v>
      </x:c>
      <x:c r="F9012" s="0" t="s">
        <x:v>26</x:v>
      </x:c>
      <x:c r="G9012" s="0" t="n">
        <x:v>26</x:v>
      </x:c>
      <x:c r="H9012" s="4" t="n">
        <x:v>44.4</x:v>
      </x:c>
      <x:c r="I9012" s="4" t="n">
        <x:v>26</x:v>
      </x:c>
      <x:c r="J9012" s="4" t="n">
        <x:v>1.48</x:v>
      </x:c>
      <x:c r="K9012" s="4">
        <x:f>I9012*J9012</x:f>
      </x:c>
      <x:c r="L9012" s="4" t="n">
        <x:v>92.007</x:v>
      </x:c>
      <x:c r="M9012" s="5">
        <x:f>J9012/3.922*100</x:f>
      </x:c>
      <x:c r="N9012" s="6">
        <x:f>M9012*L9012/100</x:f>
      </x:c>
      <x:c r="O9012" s="6">
        <x:f>H9012-N9012</x:f>
      </x:c>
    </x:row>
    <x:row r="9013" spans="1:25">
      <x:c r="A9013" s="0" t="s">
        <x:v>113</x:v>
      </x:c>
      <x:c r="B9013" s="0" t="n">
        <x:v>4315</x:v>
      </x:c>
      <x:c r="C9013" s="0" t="s">
        <x:v>21</x:v>
      </x:c>
      <x:c r="D9013" s="0" t="s">
        <x:v>150</x:v>
      </x:c>
      <x:c r="E9013" s="0" t="s">
        <x:v>46</x:v>
      </x:c>
      <x:c r="F9013" s="0" t="s">
        <x:v>26</x:v>
      </x:c>
      <x:c r="G9013" s="0" t="n">
        <x:v>26</x:v>
      </x:c>
      <x:c r="H9013" s="4" t="n">
        <x:v>52.5</x:v>
      </x:c>
      <x:c r="I9013" s="4" t="n">
        <x:v>26</x:v>
      </x:c>
      <x:c r="J9013" s="4" t="n">
        <x:v>1.75</x:v>
      </x:c>
      <x:c r="K9013" s="4">
        <x:f>I9013*J9013</x:f>
      </x:c>
      <x:c r="L9013" s="4" t="n">
        <x:v>92.007</x:v>
      </x:c>
      <x:c r="M9013" s="5">
        <x:f>J9013/3.922*100</x:f>
      </x:c>
      <x:c r="N9013" s="6">
        <x:f>M9013*L9013/100</x:f>
      </x:c>
      <x:c r="O9013" s="6">
        <x:f>H9013-N9013</x:f>
      </x:c>
    </x:row>
    <x:row r="9014" spans="1:25">
      <x:c r="A9014" s="0" t="s">
        <x:v>94</x:v>
      </x:c>
      <x:c r="B9014" s="0" t="n">
        <x:v>4316</x:v>
      </x:c>
      <x:c r="C9014" s="0" t="s">
        <x:v>21</x:v>
      </x:c>
      <x:c r="D9014" s="0" t="s">
        <x:v>42</x:v>
      </x:c>
      <x:c r="E9014" s="0" t="s">
        <x:v>44</x:v>
      </x:c>
      <x:c r="F9014" s="0" t="s">
        <x:v>20</x:v>
      </x:c>
      <x:c r="G9014" s="0" t="n">
        <x:v>10</x:v>
      </x:c>
      <x:c r="H9014" s="4" t="n">
        <x:v>9</x:v>
      </x:c>
      <x:c r="I9014" s="4" t="n">
        <x:v>10</x:v>
      </x:c>
      <x:c r="J9014" s="4" t="n">
        <x:v>0.9</x:v>
      </x:c>
      <x:c r="K9014" s="4">
        <x:f>I9014*J9014</x:f>
      </x:c>
      <x:c r="L9014" s="4" t="n">
        <x:v>33.9</x:v>
      </x:c>
      <x:c r="M9014" s="5">
        <x:f>J9014/5.03*100</x:f>
      </x:c>
      <x:c r="N9014" s="6">
        <x:f>M9014*L9014/100</x:f>
      </x:c>
      <x:c r="O9014" s="6">
        <x:f>H9014-N9014</x:f>
      </x:c>
    </x:row>
    <x:row r="9015" spans="1:25">
      <x:c r="A9015" s="0" t="s">
        <x:v>94</x:v>
      </x:c>
      <x:c r="B9015" s="0" t="n">
        <x:v>4316</x:v>
      </x:c>
      <x:c r="C9015" s="0" t="s">
        <x:v>21</x:v>
      </x:c>
      <x:c r="D9015" s="0" t="s">
        <x:v>42</x:v>
      </x:c>
      <x:c r="E9015" s="0" t="s">
        <x:v>43</x:v>
      </x:c>
      <x:c r="F9015" s="0" t="s">
        <x:v>20</x:v>
      </x:c>
      <x:c r="G9015" s="0" t="n">
        <x:v>10</x:v>
      </x:c>
      <x:c r="H9015" s="4" t="n">
        <x:v>9</x:v>
      </x:c>
      <x:c r="I9015" s="4" t="n">
        <x:v>10</x:v>
      </x:c>
      <x:c r="J9015" s="4" t="n">
        <x:v>0.9</x:v>
      </x:c>
      <x:c r="K9015" s="4">
        <x:f>I9015*J9015</x:f>
      </x:c>
      <x:c r="L9015" s="4" t="n">
        <x:v>33.9</x:v>
      </x:c>
      <x:c r="M9015" s="5">
        <x:f>J9015/5.03*100</x:f>
      </x:c>
      <x:c r="N9015" s="6">
        <x:f>M9015*L9015/100</x:f>
      </x:c>
      <x:c r="O9015" s="6">
        <x:f>H9015-N9015</x:f>
      </x:c>
    </x:row>
    <x:row r="9016" spans="1:25">
      <x:c r="A9016" s="0" t="s">
        <x:v>94</x:v>
      </x:c>
      <x:c r="B9016" s="0" t="n">
        <x:v>4316</x:v>
      </x:c>
      <x:c r="C9016" s="0" t="s">
        <x:v>21</x:v>
      </x:c>
      <x:c r="D9016" s="0" t="s">
        <x:v>33</x:v>
      </x:c>
      <x:c r="E9016" s="0" t="s">
        <x:v>45</x:v>
      </x:c>
      <x:c r="F9016" s="0" t="s">
        <x:v>26</x:v>
      </x:c>
      <x:c r="G9016" s="0" t="n">
        <x:v>10</x:v>
      </x:c>
      <x:c r="H9016" s="4" t="n">
        <x:v>15.9</x:v>
      </x:c>
      <x:c r="I9016" s="4" t="n">
        <x:v>10</x:v>
      </x:c>
      <x:c r="J9016" s="4" t="n">
        <x:v>1.48</x:v>
      </x:c>
      <x:c r="K9016" s="4">
        <x:f>I9016*J9016</x:f>
      </x:c>
      <x:c r="L9016" s="4" t="n">
        <x:v>33.9</x:v>
      </x:c>
      <x:c r="M9016" s="5">
        <x:f>J9016/5.03*100</x:f>
      </x:c>
      <x:c r="N9016" s="6">
        <x:f>M9016*L9016/100</x:f>
      </x:c>
      <x:c r="O9016" s="6">
        <x:f>H9016-N9016</x:f>
      </x:c>
    </x:row>
    <x:row r="9017" spans="1:25">
      <x:c r="A9017" s="0" t="s">
        <x:v>94</x:v>
      </x:c>
      <x:c r="B9017" s="0" t="n">
        <x:v>4316</x:v>
      </x:c>
      <x:c r="C9017" s="0" t="s">
        <x:v>21</x:v>
      </x:c>
      <x:c r="D9017" s="0" t="s">
        <x:v>150</x:v>
      </x:c>
      <x:c r="E9017" s="0" t="s">
        <x:v>46</x:v>
      </x:c>
      <x:c r="F9017" s="0" t="s">
        <x:v>26</x:v>
      </x:c>
      <x:c r="G9017" s="0" t="n">
        <x:v>10</x:v>
      </x:c>
      <x:c r="H9017" s="4" t="n">
        <x:v>18.184</x:v>
      </x:c>
      <x:c r="I9017" s="4" t="n">
        <x:v>10</x:v>
      </x:c>
      <x:c r="J9017" s="4" t="n">
        <x:v>1.75</x:v>
      </x:c>
      <x:c r="K9017" s="4">
        <x:f>I9017*J9017</x:f>
      </x:c>
      <x:c r="L9017" s="4" t="n">
        <x:v>33.9</x:v>
      </x:c>
      <x:c r="M9017" s="5">
        <x:f>J9017/5.03*100</x:f>
      </x:c>
      <x:c r="N9017" s="6">
        <x:f>M9017*L9017/100</x:f>
      </x:c>
      <x:c r="O9017" s="6">
        <x:f>H9017-N9017</x:f>
      </x:c>
    </x:row>
    <x:row r="9018" spans="1:25">
      <x:c r="A9018" s="0" t="s">
        <x:v>123</x:v>
      </x:c>
      <x:c r="B9018" s="0" t="n">
        <x:v>4318</x:v>
      </x:c>
      <x:c r="C9018" s="0" t="s">
        <x:v>21</x:v>
      </x:c>
      <x:c r="D9018" s="0" t="s">
        <x:v>42</x:v>
      </x:c>
      <x:c r="E9018" s="0" t="s">
        <x:v>43</x:v>
      </x:c>
      <x:c r="F9018" s="0" t="s">
        <x:v>20</x:v>
      </x:c>
      <x:c r="G9018" s="0" t="n">
        <x:v>30</x:v>
      </x:c>
      <x:c r="H9018" s="4" t="n">
        <x:v>9</x:v>
      </x:c>
      <x:c r="I9018" s="4" t="n">
        <x:v>30</x:v>
      </x:c>
      <x:c r="J9018" s="4" t="n">
        <x:v>0.3</x:v>
      </x:c>
      <x:c r="K9018" s="4">
        <x:f>I9018*J9018</x:f>
      </x:c>
      <x:c r="L9018" s="4" t="n">
        <x:v>101.691</x:v>
      </x:c>
      <x:c r="M9018" s="5">
        <x:f>J9018/3.83*100</x:f>
      </x:c>
      <x:c r="N9018" s="6">
        <x:f>M9018*L9018/100</x:f>
      </x:c>
      <x:c r="O9018" s="6">
        <x:f>H9018-N9018</x:f>
      </x:c>
    </x:row>
    <x:row r="9019" spans="1:25">
      <x:c r="A9019" s="0" t="s">
        <x:v>123</x:v>
      </x:c>
      <x:c r="B9019" s="0" t="n">
        <x:v>4318</x:v>
      </x:c>
      <x:c r="C9019" s="0" t="s">
        <x:v>21</x:v>
      </x:c>
      <x:c r="D9019" s="0" t="s">
        <x:v>42</x:v>
      </x:c>
      <x:c r="E9019" s="0" t="s">
        <x:v>44</x:v>
      </x:c>
      <x:c r="F9019" s="0" t="s">
        <x:v>20</x:v>
      </x:c>
      <x:c r="G9019" s="0" t="n">
        <x:v>30</x:v>
      </x:c>
      <x:c r="H9019" s="4" t="n">
        <x:v>9</x:v>
      </x:c>
      <x:c r="I9019" s="4" t="n">
        <x:v>30</x:v>
      </x:c>
      <x:c r="J9019" s="4" t="n">
        <x:v>0.3</x:v>
      </x:c>
      <x:c r="K9019" s="4">
        <x:f>I9019*J9019</x:f>
      </x:c>
      <x:c r="L9019" s="4" t="n">
        <x:v>101.691</x:v>
      </x:c>
      <x:c r="M9019" s="5">
        <x:f>J9019/3.83*100</x:f>
      </x:c>
      <x:c r="N9019" s="6">
        <x:f>M9019*L9019/100</x:f>
      </x:c>
      <x:c r="O9019" s="6">
        <x:f>H9019-N9019</x:f>
      </x:c>
    </x:row>
    <x:row r="9020" spans="1:25">
      <x:c r="A9020" s="0" t="s">
        <x:v>123</x:v>
      </x:c>
      <x:c r="B9020" s="0" t="n">
        <x:v>4318</x:v>
      </x:c>
      <x:c r="C9020" s="0" t="s">
        <x:v>21</x:v>
      </x:c>
      <x:c r="D9020" s="0" t="s">
        <x:v>33</x:v>
      </x:c>
      <x:c r="E9020" s="0" t="s">
        <x:v>45</x:v>
      </x:c>
      <x:c r="F9020" s="0" t="s">
        <x:v>26</x:v>
      </x:c>
      <x:c r="G9020" s="0" t="n">
        <x:v>30</x:v>
      </x:c>
      <x:c r="H9020" s="4" t="n">
        <x:v>44.4</x:v>
      </x:c>
      <x:c r="I9020" s="4" t="n">
        <x:v>30</x:v>
      </x:c>
      <x:c r="J9020" s="4" t="n">
        <x:v>1.48</x:v>
      </x:c>
      <x:c r="K9020" s="4">
        <x:f>I9020*J9020</x:f>
      </x:c>
      <x:c r="L9020" s="4" t="n">
        <x:v>101.691</x:v>
      </x:c>
      <x:c r="M9020" s="5">
        <x:f>J9020/3.83*100</x:f>
      </x:c>
      <x:c r="N9020" s="6">
        <x:f>M9020*L9020/100</x:f>
      </x:c>
      <x:c r="O9020" s="6">
        <x:f>H9020-N9020</x:f>
      </x:c>
    </x:row>
    <x:row r="9021" spans="1:25">
      <x:c r="A9021" s="0" t="s">
        <x:v>123</x:v>
      </x:c>
      <x:c r="B9021" s="0" t="n">
        <x:v>4318</x:v>
      </x:c>
      <x:c r="C9021" s="0" t="s">
        <x:v>21</x:v>
      </x:c>
      <x:c r="D9021" s="0" t="s">
        <x:v>150</x:v>
      </x:c>
      <x:c r="E9021" s="0" t="s">
        <x:v>46</x:v>
      </x:c>
      <x:c r="F9021" s="0" t="s">
        <x:v>26</x:v>
      </x:c>
      <x:c r="G9021" s="0" t="n">
        <x:v>30</x:v>
      </x:c>
      <x:c r="H9021" s="4" t="n">
        <x:v>52.5</x:v>
      </x:c>
      <x:c r="I9021" s="4" t="n">
        <x:v>30</x:v>
      </x:c>
      <x:c r="J9021" s="4" t="n">
        <x:v>1.75</x:v>
      </x:c>
      <x:c r="K9021" s="4">
        <x:f>I9021*J9021</x:f>
      </x:c>
      <x:c r="L9021" s="4" t="n">
        <x:v>101.691</x:v>
      </x:c>
      <x:c r="M9021" s="5">
        <x:f>J9021/3.83*100</x:f>
      </x:c>
      <x:c r="N9021" s="6">
        <x:f>M9021*L9021/100</x:f>
      </x:c>
      <x:c r="O9021" s="6">
        <x:f>H9021-N9021</x:f>
      </x:c>
    </x:row>
    <x:row r="9022" spans="1:25">
      <x:c r="A9022" s="0" t="s">
        <x:v>161</x:v>
      </x:c>
      <x:c r="B9022" s="0" t="n">
        <x:v>4319</x:v>
      </x:c>
      <x:c r="C9022" s="0" t="s">
        <x:v>21</x:v>
      </x:c>
      <x:c r="D9022" s="0" t="s">
        <x:v>42</x:v>
      </x:c>
      <x:c r="E9022" s="0" t="s">
        <x:v>43</x:v>
      </x:c>
      <x:c r="F9022" s="0" t="s">
        <x:v>20</x:v>
      </x:c>
      <x:c r="G9022" s="0" t="n">
        <x:v>27</x:v>
      </x:c>
      <x:c r="H9022" s="4" t="n">
        <x:v>13.5</x:v>
      </x:c>
      <x:c r="I9022" s="4" t="n">
        <x:v>27</x:v>
      </x:c>
      <x:c r="J9022" s="4" t="n">
        <x:v>0.5</x:v>
      </x:c>
      <x:c r="K9022" s="4">
        <x:f>I9022*J9022</x:f>
      </x:c>
      <x:c r="L9022" s="4" t="n">
        <x:v>92</x:v>
      </x:c>
      <x:c r="M9022" s="5">
        <x:f>J9022/4.23*100</x:f>
      </x:c>
      <x:c r="N9022" s="6">
        <x:f>M9022*L9022/100</x:f>
      </x:c>
      <x:c r="O9022" s="6">
        <x:f>H9022-N9022</x:f>
      </x:c>
    </x:row>
    <x:row r="9023" spans="1:25">
      <x:c r="A9023" s="0" t="s">
        <x:v>161</x:v>
      </x:c>
      <x:c r="B9023" s="0" t="n">
        <x:v>4319</x:v>
      </x:c>
      <x:c r="C9023" s="0" t="s">
        <x:v>21</x:v>
      </x:c>
      <x:c r="D9023" s="0" t="s">
        <x:v>42</x:v>
      </x:c>
      <x:c r="E9023" s="0" t="s">
        <x:v>44</x:v>
      </x:c>
      <x:c r="F9023" s="0" t="s">
        <x:v>20</x:v>
      </x:c>
      <x:c r="G9023" s="0" t="n">
        <x:v>27</x:v>
      </x:c>
      <x:c r="H9023" s="4" t="n">
        <x:v>13.5</x:v>
      </x:c>
      <x:c r="I9023" s="4" t="n">
        <x:v>27</x:v>
      </x:c>
      <x:c r="J9023" s="4" t="n">
        <x:v>0.5</x:v>
      </x:c>
      <x:c r="K9023" s="4">
        <x:f>I9023*J9023</x:f>
      </x:c>
      <x:c r="L9023" s="4" t="n">
        <x:v>92</x:v>
      </x:c>
      <x:c r="M9023" s="5">
        <x:f>J9023/4.23*100</x:f>
      </x:c>
      <x:c r="N9023" s="6">
        <x:f>M9023*L9023/100</x:f>
      </x:c>
      <x:c r="O9023" s="6">
        <x:f>H9023-N9023</x:f>
      </x:c>
    </x:row>
    <x:row r="9024" spans="1:25">
      <x:c r="A9024" s="0" t="s">
        <x:v>161</x:v>
      </x:c>
      <x:c r="B9024" s="0" t="n">
        <x:v>4319</x:v>
      </x:c>
      <x:c r="C9024" s="0" t="s">
        <x:v>21</x:v>
      </x:c>
      <x:c r="D9024" s="0" t="s">
        <x:v>33</x:v>
      </x:c>
      <x:c r="E9024" s="0" t="s">
        <x:v>45</x:v>
      </x:c>
      <x:c r="F9024" s="0" t="s">
        <x:v>26</x:v>
      </x:c>
      <x:c r="G9024" s="0" t="n">
        <x:v>27</x:v>
      </x:c>
      <x:c r="H9024" s="4" t="n">
        <x:v>40.002</x:v>
      </x:c>
      <x:c r="I9024" s="4" t="n">
        <x:v>27</x:v>
      </x:c>
      <x:c r="J9024" s="4" t="n">
        <x:v>1.48</x:v>
      </x:c>
      <x:c r="K9024" s="4">
        <x:f>I9024*J9024</x:f>
      </x:c>
      <x:c r="L9024" s="4" t="n">
        <x:v>92</x:v>
      </x:c>
      <x:c r="M9024" s="5">
        <x:f>J9024/4.23*100</x:f>
      </x:c>
      <x:c r="N9024" s="6">
        <x:f>M9024*L9024/100</x:f>
      </x:c>
      <x:c r="O9024" s="6">
        <x:f>H9024-N9024</x:f>
      </x:c>
    </x:row>
    <x:row r="9025" spans="1:25">
      <x:c r="A9025" s="0" t="s">
        <x:v>161</x:v>
      </x:c>
      <x:c r="B9025" s="0" t="n">
        <x:v>4319</x:v>
      </x:c>
      <x:c r="C9025" s="0" t="s">
        <x:v>21</x:v>
      </x:c>
      <x:c r="D9025" s="0" t="s">
        <x:v>150</x:v>
      </x:c>
      <x:c r="E9025" s="0" t="s">
        <x:v>46</x:v>
      </x:c>
      <x:c r="F9025" s="0" t="s">
        <x:v>26</x:v>
      </x:c>
      <x:c r="G9025" s="0" t="n">
        <x:v>27</x:v>
      </x:c>
      <x:c r="H9025" s="4" t="n">
        <x:v>47.122</x:v>
      </x:c>
      <x:c r="I9025" s="4" t="n">
        <x:v>27</x:v>
      </x:c>
      <x:c r="J9025" s="4" t="n">
        <x:v>1.75</x:v>
      </x:c>
      <x:c r="K9025" s="4">
        <x:f>I9025*J9025</x:f>
      </x:c>
      <x:c r="L9025" s="4" t="n">
        <x:v>92</x:v>
      </x:c>
      <x:c r="M9025" s="5">
        <x:f>J9025/4.23*100</x:f>
      </x:c>
      <x:c r="N9025" s="6">
        <x:f>M9025*L9025/100</x:f>
      </x:c>
      <x:c r="O9025" s="6">
        <x:f>H9025-N9025</x:f>
      </x:c>
    </x:row>
    <x:row r="9026" spans="1:25">
      <x:c r="A9026" s="0" t="s">
        <x:v>80</x:v>
      </x:c>
      <x:c r="B9026" s="0" t="n">
        <x:v>4321</x:v>
      </x:c>
      <x:c r="C9026" s="0" t="s">
        <x:v>21</x:v>
      </x:c>
      <x:c r="D9026" s="0" t="s">
        <x:v>42</x:v>
      </x:c>
      <x:c r="E9026" s="0" t="s">
        <x:v>43</x:v>
      </x:c>
      <x:c r="F9026" s="0" t="s">
        <x:v>20</x:v>
      </x:c>
      <x:c r="G9026" s="0" t="n">
        <x:v>35</x:v>
      </x:c>
      <x:c r="H9026" s="4" t="n">
        <x:v>13.5</x:v>
      </x:c>
      <x:c r="I9026" s="4" t="n">
        <x:v>35</x:v>
      </x:c>
      <x:c r="J9026" s="4" t="n">
        <x:v>0.386</x:v>
      </x:c>
      <x:c r="K9026" s="4">
        <x:f>I9026*J9026</x:f>
      </x:c>
      <x:c r="L9026" s="4" t="n">
        <x:v>118.59</x:v>
      </x:c>
      <x:c r="M9026" s="5">
        <x:f>J9026/4.002*100</x:f>
      </x:c>
      <x:c r="N9026" s="6">
        <x:f>M9026*L9026/100</x:f>
      </x:c>
      <x:c r="O9026" s="6">
        <x:f>H9026-N9026</x:f>
      </x:c>
    </x:row>
    <x:row r="9027" spans="1:25">
      <x:c r="A9027" s="0" t="s">
        <x:v>80</x:v>
      </x:c>
      <x:c r="B9027" s="0" t="n">
        <x:v>4321</x:v>
      </x:c>
      <x:c r="C9027" s="0" t="s">
        <x:v>21</x:v>
      </x:c>
      <x:c r="D9027" s="0" t="s">
        <x:v>42</x:v>
      </x:c>
      <x:c r="E9027" s="0" t="s">
        <x:v>44</x:v>
      </x:c>
      <x:c r="F9027" s="0" t="s">
        <x:v>20</x:v>
      </x:c>
      <x:c r="G9027" s="0" t="n">
        <x:v>35</x:v>
      </x:c>
      <x:c r="H9027" s="4" t="n">
        <x:v>13.5</x:v>
      </x:c>
      <x:c r="I9027" s="4" t="n">
        <x:v>35</x:v>
      </x:c>
      <x:c r="J9027" s="4" t="n">
        <x:v>0.386</x:v>
      </x:c>
      <x:c r="K9027" s="4">
        <x:f>I9027*J9027</x:f>
      </x:c>
      <x:c r="L9027" s="4" t="n">
        <x:v>118.59</x:v>
      </x:c>
      <x:c r="M9027" s="5">
        <x:f>J9027/4.002*100</x:f>
      </x:c>
      <x:c r="N9027" s="6">
        <x:f>M9027*L9027/100</x:f>
      </x:c>
      <x:c r="O9027" s="6">
        <x:f>H9027-N9027</x:f>
      </x:c>
    </x:row>
    <x:row r="9028" spans="1:25">
      <x:c r="A9028" s="0" t="s">
        <x:v>80</x:v>
      </x:c>
      <x:c r="B9028" s="0" t="n">
        <x:v>4321</x:v>
      </x:c>
      <x:c r="C9028" s="0" t="s">
        <x:v>21</x:v>
      </x:c>
      <x:c r="D9028" s="0" t="s">
        <x:v>33</x:v>
      </x:c>
      <x:c r="E9028" s="0" t="s">
        <x:v>45</x:v>
      </x:c>
      <x:c r="F9028" s="0" t="s">
        <x:v>26</x:v>
      </x:c>
      <x:c r="G9028" s="0" t="n">
        <x:v>35</x:v>
      </x:c>
      <x:c r="H9028" s="4" t="n">
        <x:v>59.15</x:v>
      </x:c>
      <x:c r="I9028" s="4" t="n">
        <x:v>35</x:v>
      </x:c>
      <x:c r="J9028" s="4" t="n">
        <x:v>1.48</x:v>
      </x:c>
      <x:c r="K9028" s="4">
        <x:f>I9028*J9028</x:f>
      </x:c>
      <x:c r="L9028" s="4" t="n">
        <x:v>118.59</x:v>
      </x:c>
      <x:c r="M9028" s="5">
        <x:f>J9028/4.002*100</x:f>
      </x:c>
      <x:c r="N9028" s="6">
        <x:f>M9028*L9028/100</x:f>
      </x:c>
      <x:c r="O9028" s="6">
        <x:f>H9028-N9028</x:f>
      </x:c>
    </x:row>
    <x:row r="9029" spans="1:25">
      <x:c r="A9029" s="0" t="s">
        <x:v>80</x:v>
      </x:c>
      <x:c r="B9029" s="0" t="n">
        <x:v>4321</x:v>
      </x:c>
      <x:c r="C9029" s="0" t="s">
        <x:v>21</x:v>
      </x:c>
      <x:c r="D9029" s="0" t="s">
        <x:v>150</x:v>
      </x:c>
      <x:c r="E9029" s="0" t="s">
        <x:v>46</x:v>
      </x:c>
      <x:c r="F9029" s="0" t="s">
        <x:v>26</x:v>
      </x:c>
      <x:c r="G9029" s="0" t="n">
        <x:v>35</x:v>
      </x:c>
      <x:c r="H9029" s="4" t="n">
        <x:v>55.832</x:v>
      </x:c>
      <x:c r="I9029" s="4" t="n">
        <x:v>35</x:v>
      </x:c>
      <x:c r="J9029" s="4" t="n">
        <x:v>1.75</x:v>
      </x:c>
      <x:c r="K9029" s="4">
        <x:f>I9029*J9029</x:f>
      </x:c>
      <x:c r="L9029" s="4" t="n">
        <x:v>118.59</x:v>
      </x:c>
      <x:c r="M9029" s="5">
        <x:f>J9029/4.002*100</x:f>
      </x:c>
      <x:c r="N9029" s="6">
        <x:f>M9029*L9029/100</x:f>
      </x:c>
      <x:c r="O9029" s="6">
        <x:f>H9029-N9029</x:f>
      </x:c>
    </x:row>
    <x:row r="9030" spans="1:25">
      <x:c r="A9030" s="0" t="s">
        <x:v>41</x:v>
      </x:c>
      <x:c r="B9030" s="0" t="n">
        <x:v>4323</x:v>
      </x:c>
      <x:c r="C9030" s="0" t="s">
        <x:v>21</x:v>
      </x:c>
      <x:c r="D9030" s="0" t="s">
        <x:v>42</x:v>
      </x:c>
      <x:c r="E9030" s="0" t="s">
        <x:v>43</x:v>
      </x:c>
      <x:c r="F9030" s="0" t="s">
        <x:v>20</x:v>
      </x:c>
      <x:c r="G9030" s="0" t="n">
        <x:v>38</x:v>
      </x:c>
      <x:c r="H9030" s="4" t="n">
        <x:v>13.5</x:v>
      </x:c>
      <x:c r="I9030" s="4" t="n">
        <x:v>38</x:v>
      </x:c>
      <x:c r="J9030" s="4" t="n">
        <x:v>0.355</x:v>
      </x:c>
      <x:c r="K9030" s="4">
        <x:f>I9030*J9030</x:f>
      </x:c>
      <x:c r="L9030" s="4" t="n">
        <x:v>125.6</x:v>
      </x:c>
      <x:c r="M9030" s="5">
        <x:f>J9030/3.94*100</x:f>
      </x:c>
      <x:c r="N9030" s="6">
        <x:f>M9030*L9030/100</x:f>
      </x:c>
      <x:c r="O9030" s="6">
        <x:f>H9030-N9030</x:f>
      </x:c>
    </x:row>
    <x:row r="9031" spans="1:25">
      <x:c r="A9031" s="0" t="s">
        <x:v>41</x:v>
      </x:c>
      <x:c r="B9031" s="0" t="n">
        <x:v>4323</x:v>
      </x:c>
      <x:c r="C9031" s="0" t="s">
        <x:v>21</x:v>
      </x:c>
      <x:c r="D9031" s="0" t="s">
        <x:v>42</x:v>
      </x:c>
      <x:c r="E9031" s="0" t="s">
        <x:v>44</x:v>
      </x:c>
      <x:c r="F9031" s="0" t="s">
        <x:v>20</x:v>
      </x:c>
      <x:c r="G9031" s="0" t="n">
        <x:v>38</x:v>
      </x:c>
      <x:c r="H9031" s="4" t="n">
        <x:v>13.5</x:v>
      </x:c>
      <x:c r="I9031" s="4" t="n">
        <x:v>38</x:v>
      </x:c>
      <x:c r="J9031" s="4" t="n">
        <x:v>0.355</x:v>
      </x:c>
      <x:c r="K9031" s="4">
        <x:f>I9031*J9031</x:f>
      </x:c>
      <x:c r="L9031" s="4" t="n">
        <x:v>125.6</x:v>
      </x:c>
      <x:c r="M9031" s="5">
        <x:f>J9031/3.94*100</x:f>
      </x:c>
      <x:c r="N9031" s="6">
        <x:f>M9031*L9031/100</x:f>
      </x:c>
      <x:c r="O9031" s="6">
        <x:f>H9031-N9031</x:f>
      </x:c>
    </x:row>
    <x:row r="9032" spans="1:25">
      <x:c r="A9032" s="0" t="s">
        <x:v>41</x:v>
      </x:c>
      <x:c r="B9032" s="0" t="n">
        <x:v>4323</x:v>
      </x:c>
      <x:c r="C9032" s="0" t="s">
        <x:v>21</x:v>
      </x:c>
      <x:c r="D9032" s="0" t="s">
        <x:v>33</x:v>
      </x:c>
      <x:c r="E9032" s="0" t="s">
        <x:v>45</x:v>
      </x:c>
      <x:c r="F9032" s="0" t="s">
        <x:v>26</x:v>
      </x:c>
      <x:c r="G9032" s="0" t="n">
        <x:v>38</x:v>
      </x:c>
      <x:c r="H9032" s="4" t="n">
        <x:v>57.001</x:v>
      </x:c>
      <x:c r="I9032" s="4" t="n">
        <x:v>38</x:v>
      </x:c>
      <x:c r="J9032" s="4" t="n">
        <x:v>1.48</x:v>
      </x:c>
      <x:c r="K9032" s="4">
        <x:f>I9032*J9032</x:f>
      </x:c>
      <x:c r="L9032" s="4" t="n">
        <x:v>125.6</x:v>
      </x:c>
      <x:c r="M9032" s="5">
        <x:f>J9032/3.94*100</x:f>
      </x:c>
      <x:c r="N9032" s="6">
        <x:f>M9032*L9032/100</x:f>
      </x:c>
      <x:c r="O9032" s="6">
        <x:f>H9032-N9032</x:f>
      </x:c>
    </x:row>
    <x:row r="9033" spans="1:25">
      <x:c r="A9033" s="0" t="s">
        <x:v>41</x:v>
      </x:c>
      <x:c r="B9033" s="0" t="n">
        <x:v>4323</x:v>
      </x:c>
      <x:c r="C9033" s="0" t="s">
        <x:v>21</x:v>
      </x:c>
      <x:c r="D9033" s="0" t="s">
        <x:v>150</x:v>
      </x:c>
      <x:c r="E9033" s="0" t="s">
        <x:v>46</x:v>
      </x:c>
      <x:c r="F9033" s="0" t="s">
        <x:v>26</x:v>
      </x:c>
      <x:c r="G9033" s="0" t="n">
        <x:v>38</x:v>
      </x:c>
      <x:c r="H9033" s="4" t="n">
        <x:v>68</x:v>
      </x:c>
      <x:c r="I9033" s="4" t="n">
        <x:v>38</x:v>
      </x:c>
      <x:c r="J9033" s="4" t="n">
        <x:v>1.75</x:v>
      </x:c>
      <x:c r="K9033" s="4">
        <x:f>I9033*J9033</x:f>
      </x:c>
      <x:c r="L9033" s="4" t="n">
        <x:v>125.6</x:v>
      </x:c>
      <x:c r="M9033" s="5">
        <x:f>J9033/3.94*100</x:f>
      </x:c>
      <x:c r="N9033" s="6">
        <x:f>M9033*L9033/100</x:f>
      </x:c>
      <x:c r="O9033" s="6">
        <x:f>H9033-N9033</x:f>
      </x:c>
    </x:row>
    <x:row r="9034" spans="1:25">
      <x:c r="A9034" s="0" t="s">
        <x:v>97</x:v>
      </x:c>
      <x:c r="B9034" s="0" t="n">
        <x:v>4324</x:v>
      </x:c>
      <x:c r="C9034" s="0" t="s">
        <x:v>21</x:v>
      </x:c>
      <x:c r="D9034" s="0" t="s">
        <x:v>33</x:v>
      </x:c>
      <x:c r="E9034" s="0" t="s">
        <x:v>34</x:v>
      </x:c>
      <x:c r="F9034" s="0" t="s">
        <x:v>20</x:v>
      </x:c>
      <x:c r="G9034" s="0" t="n">
        <x:v>60</x:v>
      </x:c>
      <x:c r="H9034" s="4" t="n">
        <x:v>15.96</x:v>
      </x:c>
      <x:c r="I9034" s="4" t="n">
        <x:v>0</x:v>
      </x:c>
      <x:c r="J9034" s="4" t="n">
        <x:v>0.266</x:v>
      </x:c>
      <x:c r="K9034" s="4">
        <x:f>I9034*J9034</x:f>
      </x:c>
      <x:c r="L9034" s="4" t="n">
        <x:v>0</x:v>
      </x:c>
      <x:c r="M9034" s="5">
        <x:f>J9034/0.266*100</x:f>
      </x:c>
      <x:c r="N9034" s="6">
        <x:f>M9034*L9034/100</x:f>
      </x:c>
      <x:c r="O9034" s="6">
        <x:f>H9034-N9034</x:f>
      </x:c>
    </x:row>
    <x:row r="9035" spans="1:25">
      <x:c r="A9035" s="0" t="s">
        <x:v>40</x:v>
      </x:c>
      <x:c r="B9035" s="0" t="n">
        <x:v>4327</x:v>
      </x:c>
      <x:c r="C9035" s="0" t="s">
        <x:v>21</x:v>
      </x:c>
      <x:c r="D9035" s="0" t="s">
        <x:v>22</x:v>
      </x:c>
      <x:c r="E9035" s="0" t="s">
        <x:v>35</x:v>
      </x:c>
      <x:c r="F9035" s="0" t="s">
        <x:v>20</x:v>
      </x:c>
      <x:c r="G9035" s="0" t="n">
        <x:v>130</x:v>
      </x:c>
      <x:c r="H9035" s="4" t="n">
        <x:v>50.4</x:v>
      </x:c>
      <x:c r="I9035" s="4" t="n">
        <x:v>130</x:v>
      </x:c>
      <x:c r="J9035" s="4" t="n">
        <x:v>0.388</x:v>
      </x:c>
      <x:c r="K9035" s="4">
        <x:f>I9035*J9035</x:f>
      </x:c>
      <x:c r="L9035" s="4" t="n">
        <x:v>186.888</x:v>
      </x:c>
      <x:c r="M9035" s="5">
        <x:f>J9035/3.124*100</x:f>
      </x:c>
      <x:c r="N9035" s="6">
        <x:f>M9035*L9035/100</x:f>
      </x:c>
      <x:c r="O9035" s="6">
        <x:f>H9035-N9035</x:f>
      </x:c>
    </x:row>
    <x:row r="9036" spans="1:25">
      <x:c r="A9036" s="0" t="s">
        <x:v>40</x:v>
      </x:c>
      <x:c r="B9036" s="0" t="n">
        <x:v>4327</x:v>
      </x:c>
      <x:c r="C9036" s="0" t="s">
        <x:v>21</x:v>
      </x:c>
      <x:c r="D9036" s="0" t="s">
        <x:v>22</x:v>
      </x:c>
      <x:c r="E9036" s="0" t="s">
        <x:v>35</x:v>
      </x:c>
      <x:c r="F9036" s="0" t="s">
        <x:v>20</x:v>
      </x:c>
      <x:c r="G9036" s="0" t="n">
        <x:v>130</x:v>
      </x:c>
      <x:c r="H9036" s="4" t="n">
        <x:v>50.4</x:v>
      </x:c>
      <x:c r="I9036" s="4" t="n">
        <x:v>130</x:v>
      </x:c>
      <x:c r="J9036" s="4" t="n">
        <x:v>0.388</x:v>
      </x:c>
      <x:c r="K9036" s="4">
        <x:f>I9036*J9036</x:f>
      </x:c>
      <x:c r="L9036" s="4" t="n">
        <x:v>186.888</x:v>
      </x:c>
      <x:c r="M9036" s="5">
        <x:f>J9036/3.124*100</x:f>
      </x:c>
      <x:c r="N9036" s="6">
        <x:f>M9036*L9036/100</x:f>
      </x:c>
      <x:c r="O9036" s="6">
        <x:f>H9036-N9036</x:f>
      </x:c>
    </x:row>
    <x:row r="9037" spans="1:25">
      <x:c r="A9037" s="0" t="s">
        <x:v>40</x:v>
      </x:c>
      <x:c r="B9037" s="0" t="n">
        <x:v>4327</x:v>
      </x:c>
      <x:c r="C9037" s="0" t="s">
        <x:v>21</x:v>
      </x:c>
      <x:c r="D9037" s="0" t="s">
        <x:v>22</x:v>
      </x:c>
      <x:c r="E9037" s="0" t="s">
        <x:v>35</x:v>
      </x:c>
      <x:c r="F9037" s="0" t="s">
        <x:v>20</x:v>
      </x:c>
      <x:c r="G9037" s="0" t="n">
        <x:v>130</x:v>
      </x:c>
      <x:c r="H9037" s="4" t="n">
        <x:v>50.4</x:v>
      </x:c>
      <x:c r="I9037" s="4" t="n">
        <x:v>130</x:v>
      </x:c>
      <x:c r="J9037" s="4" t="n">
        <x:v>0.388</x:v>
      </x:c>
      <x:c r="K9037" s="4">
        <x:f>I9037*J9037</x:f>
      </x:c>
      <x:c r="L9037" s="4" t="n">
        <x:v>186.888</x:v>
      </x:c>
      <x:c r="M9037" s="5">
        <x:f>J9037/3.124*100</x:f>
      </x:c>
      <x:c r="N9037" s="6">
        <x:f>M9037*L9037/100</x:f>
      </x:c>
      <x:c r="O9037" s="6">
        <x:f>H9037-N9037</x:f>
      </x:c>
    </x:row>
    <x:row r="9038" spans="1:25">
      <x:c r="A9038" s="0" t="s">
        <x:v>40</x:v>
      </x:c>
      <x:c r="B9038" s="0" t="n">
        <x:v>4327</x:v>
      </x:c>
      <x:c r="C9038" s="0" t="s">
        <x:v>21</x:v>
      </x:c>
      <x:c r="D9038" s="0" t="s">
        <x:v>22</x:v>
      </x:c>
      <x:c r="E9038" s="0" t="s">
        <x:v>35</x:v>
      </x:c>
      <x:c r="F9038" s="0" t="s">
        <x:v>20</x:v>
      </x:c>
      <x:c r="G9038" s="0" t="n">
        <x:v>130</x:v>
      </x:c>
      <x:c r="H9038" s="4" t="n">
        <x:v>50.4</x:v>
      </x:c>
      <x:c r="I9038" s="4" t="n">
        <x:v>130</x:v>
      </x:c>
      <x:c r="J9038" s="4" t="n">
        <x:v>0.388</x:v>
      </x:c>
      <x:c r="K9038" s="4">
        <x:f>I9038*J9038</x:f>
      </x:c>
      <x:c r="L9038" s="4" t="n">
        <x:v>186.888</x:v>
      </x:c>
      <x:c r="M9038" s="5">
        <x:f>J9038/3.124*100</x:f>
      </x:c>
      <x:c r="N9038" s="6">
        <x:f>M9038*L9038/100</x:f>
      </x:c>
      <x:c r="O9038" s="6">
        <x:f>H9038-N9038</x:f>
      </x:c>
    </x:row>
    <x:row r="9039" spans="1:25">
      <x:c r="A9039" s="0" t="s">
        <x:v>40</x:v>
      </x:c>
      <x:c r="B9039" s="0" t="n">
        <x:v>4327</x:v>
      </x:c>
      <x:c r="C9039" s="0" t="s">
        <x:v>21</x:v>
      </x:c>
      <x:c r="D9039" s="0" t="s">
        <x:v>33</x:v>
      </x:c>
      <x:c r="E9039" s="0" t="s">
        <x:v>34</x:v>
      </x:c>
      <x:c r="F9039" s="0" t="s">
        <x:v>20</x:v>
      </x:c>
      <x:c r="G9039" s="0" t="n">
        <x:v>130</x:v>
      </x:c>
      <x:c r="H9039" s="4" t="n">
        <x:v>34.58</x:v>
      </x:c>
      <x:c r="I9039" s="4" t="n">
        <x:v>130</x:v>
      </x:c>
      <x:c r="J9039" s="4" t="n">
        <x:v>0.266</x:v>
      </x:c>
      <x:c r="K9039" s="4">
        <x:f>I9039*J9039</x:f>
      </x:c>
      <x:c r="L9039" s="4" t="n">
        <x:v>186.888</x:v>
      </x:c>
      <x:c r="M9039" s="5">
        <x:f>J9039/3.124*100</x:f>
      </x:c>
      <x:c r="N9039" s="6">
        <x:f>M9039*L9039/100</x:f>
      </x:c>
      <x:c r="O9039" s="6">
        <x:f>H9039-N9039</x:f>
      </x:c>
    </x:row>
    <x:row r="9040" spans="1:25">
      <x:c r="A9040" s="0" t="s">
        <x:v>40</x:v>
      </x:c>
      <x:c r="B9040" s="0" t="n">
        <x:v>4327</x:v>
      </x:c>
      <x:c r="C9040" s="0" t="s">
        <x:v>21</x:v>
      </x:c>
      <x:c r="D9040" s="0" t="s">
        <x:v>22</x:v>
      </x:c>
      <x:c r="E9040" s="0" t="s">
        <x:v>35</x:v>
      </x:c>
      <x:c r="F9040" s="0" t="s">
        <x:v>20</x:v>
      </x:c>
      <x:c r="G9040" s="0" t="n">
        <x:v>130</x:v>
      </x:c>
      <x:c r="H9040" s="4" t="n">
        <x:v>50.4</x:v>
      </x:c>
      <x:c r="I9040" s="4" t="n">
        <x:v>130</x:v>
      </x:c>
      <x:c r="J9040" s="4" t="n">
        <x:v>0.388</x:v>
      </x:c>
      <x:c r="K9040" s="4">
        <x:f>I9040*J9040</x:f>
      </x:c>
      <x:c r="L9040" s="4" t="n">
        <x:v>186.888</x:v>
      </x:c>
      <x:c r="M9040" s="5">
        <x:f>J9040/3.124*100</x:f>
      </x:c>
      <x:c r="N9040" s="6">
        <x:f>M9040*L9040/100</x:f>
      </x:c>
      <x:c r="O9040" s="6">
        <x:f>H9040-N9040</x:f>
      </x:c>
    </x:row>
    <x:row r="9041" spans="1:25">
      <x:c r="A9041" s="0" t="s">
        <x:v>40</x:v>
      </x:c>
      <x:c r="B9041" s="0" t="n">
        <x:v>4327</x:v>
      </x:c>
      <x:c r="C9041" s="0" t="s">
        <x:v>21</x:v>
      </x:c>
      <x:c r="D9041" s="0" t="s">
        <x:v>33</x:v>
      </x:c>
      <x:c r="E9041" s="0" t="s">
        <x:v>34</x:v>
      </x:c>
      <x:c r="F9041" s="0" t="s">
        <x:v>26</x:v>
      </x:c>
      <x:c r="G9041" s="0" t="n">
        <x:v>130</x:v>
      </x:c>
      <x:c r="H9041" s="4" t="n">
        <x:v>10.14</x:v>
      </x:c>
      <x:c r="I9041" s="4" t="n">
        <x:v>130</x:v>
      </x:c>
      <x:c r="J9041" s="4" t="n">
        <x:v>0.078</x:v>
      </x:c>
      <x:c r="K9041" s="4">
        <x:f>I9041*J9041</x:f>
      </x:c>
      <x:c r="L9041" s="4" t="n">
        <x:v>186.888</x:v>
      </x:c>
      <x:c r="M9041" s="5">
        <x:f>J9041/3.124*100</x:f>
      </x:c>
      <x:c r="N9041" s="6">
        <x:f>M9041*L9041/100</x:f>
      </x:c>
      <x:c r="O9041" s="6">
        <x:f>H9041-N9041</x:f>
      </x:c>
    </x:row>
    <x:row r="9042" spans="1:25">
      <x:c r="A9042" s="0" t="s">
        <x:v>40</x:v>
      </x:c>
      <x:c r="B9042" s="0" t="n">
        <x:v>4327</x:v>
      </x:c>
      <x:c r="C9042" s="0" t="s">
        <x:v>21</x:v>
      </x:c>
      <x:c r="D9042" s="0" t="s">
        <x:v>36</x:v>
      </x:c>
      <x:c r="E9042" s="0" t="s">
        <x:v>37</x:v>
      </x:c>
      <x:c r="F9042" s="0" t="s">
        <x:v>26</x:v>
      </x:c>
      <x:c r="G9042" s="0" t="n">
        <x:v>130</x:v>
      </x:c>
      <x:c r="H9042" s="4" t="n">
        <x:v>54.603</x:v>
      </x:c>
      <x:c r="I9042" s="4" t="n">
        <x:v>130</x:v>
      </x:c>
      <x:c r="J9042" s="4" t="n">
        <x:v>0.42</x:v>
      </x:c>
      <x:c r="K9042" s="4">
        <x:f>I9042*J9042</x:f>
      </x:c>
      <x:c r="L9042" s="4" t="n">
        <x:v>186.888</x:v>
      </x:c>
      <x:c r="M9042" s="5">
        <x:f>J9042/3.124*100</x:f>
      </x:c>
      <x:c r="N9042" s="6">
        <x:f>M9042*L9042/100</x:f>
      </x:c>
      <x:c r="O9042" s="6">
        <x:f>H9042-N9042</x:f>
      </x:c>
    </x:row>
    <x:row r="9043" spans="1:25">
      <x:c r="A9043" s="0" t="s">
        <x:v>40</x:v>
      </x:c>
      <x:c r="B9043" s="0" t="n">
        <x:v>4327</x:v>
      </x:c>
      <x:c r="C9043" s="0" t="s">
        <x:v>21</x:v>
      </x:c>
      <x:c r="D9043" s="0" t="s">
        <x:v>36</x:v>
      </x:c>
      <x:c r="E9043" s="0" t="s">
        <x:v>38</x:v>
      </x:c>
      <x:c r="F9043" s="0" t="s">
        <x:v>26</x:v>
      </x:c>
      <x:c r="G9043" s="0" t="n">
        <x:v>130</x:v>
      </x:c>
      <x:c r="H9043" s="4" t="n">
        <x:v>54.603</x:v>
      </x:c>
      <x:c r="I9043" s="4" t="n">
        <x:v>130</x:v>
      </x:c>
      <x:c r="J9043" s="4" t="n">
        <x:v>0.42</x:v>
      </x:c>
      <x:c r="K9043" s="4">
        <x:f>I9043*J9043</x:f>
      </x:c>
      <x:c r="L9043" s="4" t="n">
        <x:v>186.888</x:v>
      </x:c>
      <x:c r="M9043" s="5">
        <x:f>J9043/3.124*100</x:f>
      </x:c>
      <x:c r="N9043" s="6">
        <x:f>M9043*L9043/100</x:f>
      </x:c>
      <x:c r="O9043" s="6">
        <x:f>H9043-N9043</x:f>
      </x:c>
    </x:row>
    <x:row r="9044" spans="1:25">
      <x:c r="A9044" s="0" t="s">
        <x:v>32</x:v>
      </x:c>
      <x:c r="B9044" s="0" t="n">
        <x:v>4328</x:v>
      </x:c>
      <x:c r="C9044" s="0" t="s">
        <x:v>21</x:v>
      </x:c>
      <x:c r="D9044" s="0" t="s">
        <x:v>22</x:v>
      </x:c>
      <x:c r="E9044" s="0" t="s">
        <x:v>35</x:v>
      </x:c>
      <x:c r="F9044" s="0" t="s">
        <x:v>20</x:v>
      </x:c>
      <x:c r="G9044" s="0" t="n">
        <x:v>130</x:v>
      </x:c>
      <x:c r="H9044" s="4" t="n">
        <x:v>50.4</x:v>
      </x:c>
      <x:c r="I9044" s="4" t="n">
        <x:v>6</x:v>
      </x:c>
      <x:c r="J9044" s="4" t="n">
        <x:v>0.388</x:v>
      </x:c>
      <x:c r="K9044" s="4">
        <x:f>I9044*J9044</x:f>
      </x:c>
      <x:c r="L9044" s="4" t="n">
        <x:v>0</x:v>
      </x:c>
      <x:c r="M9044" s="5">
        <x:f>J9044/1.572*100</x:f>
      </x:c>
      <x:c r="N9044" s="6">
        <x:f>M9044*L9044/100</x:f>
      </x:c>
      <x:c r="O9044" s="6">
        <x:f>H9044-N9044</x:f>
      </x:c>
    </x:row>
    <x:row r="9045" spans="1:25">
      <x:c r="A9045" s="0" t="s">
        <x:v>32</x:v>
      </x:c>
      <x:c r="B9045" s="0" t="n">
        <x:v>4328</x:v>
      </x:c>
      <x:c r="C9045" s="0" t="s">
        <x:v>21</x:v>
      </x:c>
      <x:c r="D9045" s="0" t="s">
        <x:v>33</x:v>
      </x:c>
      <x:c r="E9045" s="0" t="s">
        <x:v>34</x:v>
      </x:c>
      <x:c r="F9045" s="0" t="s">
        <x:v>20</x:v>
      </x:c>
      <x:c r="G9045" s="0" t="n">
        <x:v>130</x:v>
      </x:c>
      <x:c r="H9045" s="4" t="n">
        <x:v>34.58</x:v>
      </x:c>
      <x:c r="I9045" s="4" t="n">
        <x:v>6</x:v>
      </x:c>
      <x:c r="J9045" s="4" t="n">
        <x:v>0.266</x:v>
      </x:c>
      <x:c r="K9045" s="4">
        <x:f>I9045*J9045</x:f>
      </x:c>
      <x:c r="L9045" s="4" t="n">
        <x:v>0</x:v>
      </x:c>
      <x:c r="M9045" s="5">
        <x:f>J9045/1.572*100</x:f>
      </x:c>
      <x:c r="N9045" s="6">
        <x:f>M9045*L9045/100</x:f>
      </x:c>
      <x:c r="O9045" s="6">
        <x:f>H9045-N9045</x:f>
      </x:c>
    </x:row>
    <x:row r="9046" spans="1:25">
      <x:c r="A9046" s="0" t="s">
        <x:v>32</x:v>
      </x:c>
      <x:c r="B9046" s="0" t="n">
        <x:v>4328</x:v>
      </x:c>
      <x:c r="C9046" s="0" t="s">
        <x:v>21</x:v>
      </x:c>
      <x:c r="D9046" s="0" t="s">
        <x:v>33</x:v>
      </x:c>
      <x:c r="E9046" s="0" t="s">
        <x:v>34</x:v>
      </x:c>
      <x:c r="F9046" s="0" t="s">
        <x:v>26</x:v>
      </x:c>
      <x:c r="G9046" s="0" t="n">
        <x:v>130</x:v>
      </x:c>
      <x:c r="H9046" s="4" t="n">
        <x:v>5.503</x:v>
      </x:c>
      <x:c r="I9046" s="4" t="n">
        <x:v>6</x:v>
      </x:c>
      <x:c r="J9046" s="4" t="n">
        <x:v>0.078</x:v>
      </x:c>
      <x:c r="K9046" s="4">
        <x:f>I9046*J9046</x:f>
      </x:c>
      <x:c r="L9046" s="4" t="n">
        <x:v>0</x:v>
      </x:c>
      <x:c r="M9046" s="5">
        <x:f>J9046/1.572*100</x:f>
      </x:c>
      <x:c r="N9046" s="6">
        <x:f>M9046*L9046/100</x:f>
      </x:c>
      <x:c r="O9046" s="6">
        <x:f>H9046-N9046</x:f>
      </x:c>
    </x:row>
    <x:row r="9047" spans="1:25">
      <x:c r="A9047" s="0" t="s">
        <x:v>32</x:v>
      </x:c>
      <x:c r="B9047" s="0" t="n">
        <x:v>4328</x:v>
      </x:c>
      <x:c r="C9047" s="0" t="s">
        <x:v>21</x:v>
      </x:c>
      <x:c r="D9047" s="0" t="s">
        <x:v>36</x:v>
      </x:c>
      <x:c r="E9047" s="0" t="s">
        <x:v>37</x:v>
      </x:c>
      <x:c r="F9047" s="0" t="s">
        <x:v>26</x:v>
      </x:c>
      <x:c r="G9047" s="0" t="n">
        <x:v>130</x:v>
      </x:c>
      <x:c r="H9047" s="4" t="n">
        <x:v>39.232</x:v>
      </x:c>
      <x:c r="I9047" s="4" t="n">
        <x:v>6</x:v>
      </x:c>
      <x:c r="J9047" s="4" t="n">
        <x:v>0.42</x:v>
      </x:c>
      <x:c r="K9047" s="4">
        <x:f>I9047*J9047</x:f>
      </x:c>
      <x:c r="L9047" s="4" t="n">
        <x:v>0</x:v>
      </x:c>
      <x:c r="M9047" s="5">
        <x:f>J9047/1.572*100</x:f>
      </x:c>
      <x:c r="N9047" s="6">
        <x:f>M9047*L9047/100</x:f>
      </x:c>
      <x:c r="O9047" s="6">
        <x:f>H9047-N9047</x:f>
      </x:c>
    </x:row>
    <x:row r="9048" spans="1:25">
      <x:c r="A9048" s="0" t="s">
        <x:v>32</x:v>
      </x:c>
      <x:c r="B9048" s="0" t="n">
        <x:v>4328</x:v>
      </x:c>
      <x:c r="C9048" s="0" t="s">
        <x:v>21</x:v>
      </x:c>
      <x:c r="D9048" s="0" t="s">
        <x:v>36</x:v>
      </x:c>
      <x:c r="E9048" s="0" t="s">
        <x:v>38</x:v>
      </x:c>
      <x:c r="F9048" s="0" t="s">
        <x:v>26</x:v>
      </x:c>
      <x:c r="G9048" s="0" t="n">
        <x:v>130</x:v>
      </x:c>
      <x:c r="H9048" s="4" t="n">
        <x:v>13.003</x:v>
      </x:c>
      <x:c r="I9048" s="4" t="n">
        <x:v>6</x:v>
      </x:c>
      <x:c r="J9048" s="4" t="n">
        <x:v>0.42</x:v>
      </x:c>
      <x:c r="K9048" s="4">
        <x:f>I9048*J9048</x:f>
      </x:c>
      <x:c r="L9048" s="4" t="n">
        <x:v>0</x:v>
      </x:c>
      <x:c r="M9048" s="5">
        <x:f>J9048/1.572*100</x:f>
      </x:c>
      <x:c r="N9048" s="6">
        <x:f>M9048*L9048/100</x:f>
      </x:c>
      <x:c r="O9048" s="6">
        <x:f>H9048-N9048</x:f>
      </x:c>
    </x:row>
    <x:row r="9049" spans="1:25">
      <x:c r="A9049" s="0" t="s">
        <x:v>66</x:v>
      </x:c>
      <x:c r="B9049" s="0" t="n">
        <x:v>4329</x:v>
      </x:c>
      <x:c r="C9049" s="0" t="s">
        <x:v>21</x:v>
      </x:c>
      <x:c r="D9049" s="0" t="s">
        <x:v>22</x:v>
      </x:c>
      <x:c r="E9049" s="0" t="s">
        <x:v>23</x:v>
      </x:c>
      <x:c r="F9049" s="0" t="s">
        <x:v>20</x:v>
      </x:c>
      <x:c r="G9049" s="0" t="n">
        <x:v>130</x:v>
      </x:c>
      <x:c r="H9049" s="4" t="n">
        <x:v>43.384</x:v>
      </x:c>
      <x:c r="I9049" s="4" t="n">
        <x:v>130</x:v>
      </x:c>
      <x:c r="J9049" s="4" t="n">
        <x:v>0.334</x:v>
      </x:c>
      <x:c r="K9049" s="4">
        <x:f>I9049*J9049</x:f>
      </x:c>
      <x:c r="L9049" s="4" t="n">
        <x:v>304.991</x:v>
      </x:c>
      <x:c r="M9049" s="5">
        <x:f>J9049/3.123*100</x:f>
      </x:c>
      <x:c r="N9049" s="6">
        <x:f>M9049*L9049/100</x:f>
      </x:c>
      <x:c r="O9049" s="6">
        <x:f>H9049-N9049</x:f>
      </x:c>
    </x:row>
    <x:row r="9050" spans="1:25">
      <x:c r="A9050" s="0" t="s">
        <x:v>66</x:v>
      </x:c>
      <x:c r="B9050" s="0" t="n">
        <x:v>4329</x:v>
      </x:c>
      <x:c r="C9050" s="0" t="s">
        <x:v>21</x:v>
      </x:c>
      <x:c r="D9050" s="0" t="s">
        <x:v>22</x:v>
      </x:c>
      <x:c r="E9050" s="0" t="s">
        <x:v>23</x:v>
      </x:c>
      <x:c r="F9050" s="0" t="s">
        <x:v>20</x:v>
      </x:c>
      <x:c r="G9050" s="0" t="n">
        <x:v>130</x:v>
      </x:c>
      <x:c r="H9050" s="4" t="n">
        <x:v>43.384</x:v>
      </x:c>
      <x:c r="I9050" s="4" t="n">
        <x:v>130</x:v>
      </x:c>
      <x:c r="J9050" s="4" t="n">
        <x:v>0.334</x:v>
      </x:c>
      <x:c r="K9050" s="4">
        <x:f>I9050*J9050</x:f>
      </x:c>
      <x:c r="L9050" s="4" t="n">
        <x:v>304.991</x:v>
      </x:c>
      <x:c r="M9050" s="5">
        <x:f>J9050/3.123*100</x:f>
      </x:c>
      <x:c r="N9050" s="6">
        <x:f>M9050*L9050/100</x:f>
      </x:c>
      <x:c r="O9050" s="6">
        <x:f>H9050-N9050</x:f>
      </x:c>
    </x:row>
    <x:row r="9051" spans="1:25">
      <x:c r="A9051" s="0" t="s">
        <x:v>66</x:v>
      </x:c>
      <x:c r="B9051" s="0" t="n">
        <x:v>4329</x:v>
      </x:c>
      <x:c r="C9051" s="0" t="s">
        <x:v>21</x:v>
      </x:c>
      <x:c r="D9051" s="0" t="s">
        <x:v>22</x:v>
      </x:c>
      <x:c r="E9051" s="0" t="s">
        <x:v>23</x:v>
      </x:c>
      <x:c r="F9051" s="0" t="s">
        <x:v>20</x:v>
      </x:c>
      <x:c r="G9051" s="0" t="n">
        <x:v>130</x:v>
      </x:c>
      <x:c r="H9051" s="4" t="n">
        <x:v>44.33</x:v>
      </x:c>
      <x:c r="I9051" s="4" t="n">
        <x:v>130</x:v>
      </x:c>
      <x:c r="J9051" s="4" t="n">
        <x:v>0.341</x:v>
      </x:c>
      <x:c r="K9051" s="4">
        <x:f>I9051*J9051</x:f>
      </x:c>
      <x:c r="L9051" s="4" t="n">
        <x:v>304.991</x:v>
      </x:c>
      <x:c r="M9051" s="5">
        <x:f>J9051/3.123*100</x:f>
      </x:c>
      <x:c r="N9051" s="6">
        <x:f>M9051*L9051/100</x:f>
      </x:c>
      <x:c r="O9051" s="6">
        <x:f>H9051-N9051</x:f>
      </x:c>
    </x:row>
    <x:row r="9052" spans="1:25">
      <x:c r="A9052" s="0" t="s">
        <x:v>66</x:v>
      </x:c>
      <x:c r="B9052" s="0" t="n">
        <x:v>4329</x:v>
      </x:c>
      <x:c r="C9052" s="0" t="s">
        <x:v>21</x:v>
      </x:c>
      <x:c r="D9052" s="0" t="s">
        <x:v>22</x:v>
      </x:c>
      <x:c r="E9052" s="0" t="s">
        <x:v>23</x:v>
      </x:c>
      <x:c r="F9052" s="0" t="s">
        <x:v>20</x:v>
      </x:c>
      <x:c r="G9052" s="0" t="n">
        <x:v>130</x:v>
      </x:c>
      <x:c r="H9052" s="4" t="n">
        <x:v>43.384</x:v>
      </x:c>
      <x:c r="I9052" s="4" t="n">
        <x:v>130</x:v>
      </x:c>
      <x:c r="J9052" s="4" t="n">
        <x:v>0.334</x:v>
      </x:c>
      <x:c r="K9052" s="4">
        <x:f>I9052*J9052</x:f>
      </x:c>
      <x:c r="L9052" s="4" t="n">
        <x:v>304.991</x:v>
      </x:c>
      <x:c r="M9052" s="5">
        <x:f>J9052/3.123*100</x:f>
      </x:c>
      <x:c r="N9052" s="6">
        <x:f>M9052*L9052/100</x:f>
      </x:c>
      <x:c r="O9052" s="6">
        <x:f>H9052-N9052</x:f>
      </x:c>
    </x:row>
    <x:row r="9053" spans="1:25">
      <x:c r="A9053" s="0" t="s">
        <x:v>66</x:v>
      </x:c>
      <x:c r="B9053" s="0" t="n">
        <x:v>4329</x:v>
      </x:c>
      <x:c r="C9053" s="0" t="s">
        <x:v>21</x:v>
      </x:c>
      <x:c r="D9053" s="0" t="s">
        <x:v>28</x:v>
      </x:c>
      <x:c r="E9053" s="0" t="s">
        <x:v>19</x:v>
      </x:c>
      <x:c r="F9053" s="0" t="s">
        <x:v>26</x:v>
      </x:c>
      <x:c r="G9053" s="0" t="n">
        <x:v>130</x:v>
      </x:c>
      <x:c r="H9053" s="4" t="n">
        <x:v>33.8</x:v>
      </x:c>
      <x:c r="I9053" s="4" t="n">
        <x:v>130</x:v>
      </x:c>
      <x:c r="J9053" s="4" t="n">
        <x:v>0.26</x:v>
      </x:c>
      <x:c r="K9053" s="4">
        <x:f>I9053*J9053</x:f>
      </x:c>
      <x:c r="L9053" s="4" t="n">
        <x:v>304.991</x:v>
      </x:c>
      <x:c r="M9053" s="5">
        <x:f>J9053/3.123*100</x:f>
      </x:c>
      <x:c r="N9053" s="6">
        <x:f>M9053*L9053/100</x:f>
      </x:c>
      <x:c r="O9053" s="6">
        <x:f>H9053-N9053</x:f>
      </x:c>
    </x:row>
    <x:row r="9054" spans="1:25">
      <x:c r="A9054" s="0" t="s">
        <x:v>66</x:v>
      </x:c>
      <x:c r="B9054" s="0" t="n">
        <x:v>4329</x:v>
      </x:c>
      <x:c r="C9054" s="0" t="s">
        <x:v>21</x:v>
      </x:c>
      <x:c r="D9054" s="0" t="s">
        <x:v>28</x:v>
      </x:c>
      <x:c r="E9054" s="0" t="s">
        <x:v>23</x:v>
      </x:c>
      <x:c r="F9054" s="0" t="s">
        <x:v>26</x:v>
      </x:c>
      <x:c r="G9054" s="0" t="n">
        <x:v>130</x:v>
      </x:c>
      <x:c r="H9054" s="4" t="n">
        <x:v>197.6</x:v>
      </x:c>
      <x:c r="I9054" s="4" t="n">
        <x:v>130</x:v>
      </x:c>
      <x:c r="J9054" s="4" t="n">
        <x:v>1.52</x:v>
      </x:c>
      <x:c r="K9054" s="4">
        <x:f>I9054*J9054</x:f>
      </x:c>
      <x:c r="L9054" s="4" t="n">
        <x:v>304.991</x:v>
      </x:c>
      <x:c r="M9054" s="5">
        <x:f>J9054/3.123*100</x:f>
      </x:c>
      <x:c r="N9054" s="6">
        <x:f>M9054*L9054/100</x:f>
      </x:c>
      <x:c r="O9054" s="6">
        <x:f>H9054-N9054</x:f>
      </x:c>
    </x:row>
    <x:row r="9055" spans="1:25">
      <x:c r="A9055" s="0" t="s">
        <x:v>51</x:v>
      </x:c>
      <x:c r="B9055" s="0" t="n">
        <x:v>4330</x:v>
      </x:c>
      <x:c r="C9055" s="0" t="s">
        <x:v>21</x:v>
      </x:c>
      <x:c r="D9055" s="0" t="s">
        <x:v>22</x:v>
      </x:c>
      <x:c r="E9055" s="0" t="s">
        <x:v>23</x:v>
      </x:c>
      <x:c r="F9055" s="0" t="s">
        <x:v>20</x:v>
      </x:c>
      <x:c r="G9055" s="0" t="n">
        <x:v>130</x:v>
      </x:c>
      <x:c r="H9055" s="4" t="n">
        <x:v>44.33</x:v>
      </x:c>
      <x:c r="I9055" s="4" t="n">
        <x:v>130</x:v>
      </x:c>
      <x:c r="J9055" s="4" t="n">
        <x:v>0.341</x:v>
      </x:c>
      <x:c r="K9055" s="4">
        <x:f>I9055*J9055</x:f>
      </x:c>
      <x:c r="L9055" s="4" t="n">
        <x:v>305.379</x:v>
      </x:c>
      <x:c r="M9055" s="5">
        <x:f>J9055/3.457*100</x:f>
      </x:c>
      <x:c r="N9055" s="6">
        <x:f>M9055*L9055/100</x:f>
      </x:c>
      <x:c r="O9055" s="6">
        <x:f>H9055-N9055</x:f>
      </x:c>
    </x:row>
    <x:row r="9056" spans="1:25">
      <x:c r="A9056" s="0" t="s">
        <x:v>51</x:v>
      </x:c>
      <x:c r="B9056" s="0" t="n">
        <x:v>4330</x:v>
      </x:c>
      <x:c r="C9056" s="0" t="s">
        <x:v>21</x:v>
      </x:c>
      <x:c r="D9056" s="0" t="s">
        <x:v>22</x:v>
      </x:c>
      <x:c r="E9056" s="0" t="s">
        <x:v>23</x:v>
      </x:c>
      <x:c r="F9056" s="0" t="s">
        <x:v>20</x:v>
      </x:c>
      <x:c r="G9056" s="0" t="n">
        <x:v>130</x:v>
      </x:c>
      <x:c r="H9056" s="4" t="n">
        <x:v>43.384</x:v>
      </x:c>
      <x:c r="I9056" s="4" t="n">
        <x:v>130</x:v>
      </x:c>
      <x:c r="J9056" s="4" t="n">
        <x:v>0.334</x:v>
      </x:c>
      <x:c r="K9056" s="4">
        <x:f>I9056*J9056</x:f>
      </x:c>
      <x:c r="L9056" s="4" t="n">
        <x:v>305.379</x:v>
      </x:c>
      <x:c r="M9056" s="5">
        <x:f>J9056/3.457*100</x:f>
      </x:c>
      <x:c r="N9056" s="6">
        <x:f>M9056*L9056/100</x:f>
      </x:c>
      <x:c r="O9056" s="6">
        <x:f>H9056-N9056</x:f>
      </x:c>
    </x:row>
    <x:row r="9057" spans="1:25">
      <x:c r="A9057" s="0" t="s">
        <x:v>51</x:v>
      </x:c>
      <x:c r="B9057" s="0" t="n">
        <x:v>4330</x:v>
      </x:c>
      <x:c r="C9057" s="0" t="s">
        <x:v>21</x:v>
      </x:c>
      <x:c r="D9057" s="0" t="s">
        <x:v>22</x:v>
      </x:c>
      <x:c r="E9057" s="0" t="s">
        <x:v>23</x:v>
      </x:c>
      <x:c r="F9057" s="0" t="s">
        <x:v>20</x:v>
      </x:c>
      <x:c r="G9057" s="0" t="n">
        <x:v>130</x:v>
      </x:c>
      <x:c r="H9057" s="4" t="n">
        <x:v>43.384</x:v>
      </x:c>
      <x:c r="I9057" s="4" t="n">
        <x:v>130</x:v>
      </x:c>
      <x:c r="J9057" s="4" t="n">
        <x:v>0.334</x:v>
      </x:c>
      <x:c r="K9057" s="4">
        <x:f>I9057*J9057</x:f>
      </x:c>
      <x:c r="L9057" s="4" t="n">
        <x:v>305.379</x:v>
      </x:c>
      <x:c r="M9057" s="5">
        <x:f>J9057/3.457*100</x:f>
      </x:c>
      <x:c r="N9057" s="6">
        <x:f>M9057*L9057/100</x:f>
      </x:c>
      <x:c r="O9057" s="6">
        <x:f>H9057-N9057</x:f>
      </x:c>
    </x:row>
    <x:row r="9058" spans="1:25">
      <x:c r="A9058" s="0" t="s">
        <x:v>51</x:v>
      </x:c>
      <x:c r="B9058" s="0" t="n">
        <x:v>4330</x:v>
      </x:c>
      <x:c r="C9058" s="0" t="s">
        <x:v>21</x:v>
      </x:c>
      <x:c r="D9058" s="0" t="s">
        <x:v>22</x:v>
      </x:c>
      <x:c r="E9058" s="0" t="s">
        <x:v>23</x:v>
      </x:c>
      <x:c r="F9058" s="0" t="s">
        <x:v>20</x:v>
      </x:c>
      <x:c r="G9058" s="0" t="n">
        <x:v>130</x:v>
      </x:c>
      <x:c r="H9058" s="4" t="n">
        <x:v>43.384</x:v>
      </x:c>
      <x:c r="I9058" s="4" t="n">
        <x:v>130</x:v>
      </x:c>
      <x:c r="J9058" s="4" t="n">
        <x:v>0.334</x:v>
      </x:c>
      <x:c r="K9058" s="4">
        <x:f>I9058*J9058</x:f>
      </x:c>
      <x:c r="L9058" s="4" t="n">
        <x:v>305.379</x:v>
      </x:c>
      <x:c r="M9058" s="5">
        <x:f>J9058/3.457*100</x:f>
      </x:c>
      <x:c r="N9058" s="6">
        <x:f>M9058*L9058/100</x:f>
      </x:c>
      <x:c r="O9058" s="6">
        <x:f>H9058-N9058</x:f>
      </x:c>
    </x:row>
    <x:row r="9059" spans="1:25">
      <x:c r="A9059" s="0" t="s">
        <x:v>51</x:v>
      </x:c>
      <x:c r="B9059" s="0" t="n">
        <x:v>4330</x:v>
      </x:c>
      <x:c r="C9059" s="0" t="s">
        <x:v>21</x:v>
      </x:c>
      <x:c r="D9059" s="0" t="s">
        <x:v>22</x:v>
      </x:c>
      <x:c r="E9059" s="0" t="s">
        <x:v>23</x:v>
      </x:c>
      <x:c r="F9059" s="0" t="s">
        <x:v>20</x:v>
      </x:c>
      <x:c r="G9059" s="0" t="n">
        <x:v>130</x:v>
      </x:c>
      <x:c r="H9059" s="4" t="n">
        <x:v>43.384</x:v>
      </x:c>
      <x:c r="I9059" s="4" t="n">
        <x:v>130</x:v>
      </x:c>
      <x:c r="J9059" s="4" t="n">
        <x:v>0.334</x:v>
      </x:c>
      <x:c r="K9059" s="4">
        <x:f>I9059*J9059</x:f>
      </x:c>
      <x:c r="L9059" s="4" t="n">
        <x:v>305.379</x:v>
      </x:c>
      <x:c r="M9059" s="5">
        <x:f>J9059/3.457*100</x:f>
      </x:c>
      <x:c r="N9059" s="6">
        <x:f>M9059*L9059/100</x:f>
      </x:c>
      <x:c r="O9059" s="6">
        <x:f>H9059-N9059</x:f>
      </x:c>
    </x:row>
    <x:row r="9060" spans="1:25">
      <x:c r="A9060" s="0" t="s">
        <x:v>51</x:v>
      </x:c>
      <x:c r="B9060" s="0" t="n">
        <x:v>4330</x:v>
      </x:c>
      <x:c r="C9060" s="0" t="s">
        <x:v>21</x:v>
      </x:c>
      <x:c r="D9060" s="0" t="s">
        <x:v>28</x:v>
      </x:c>
      <x:c r="E9060" s="0" t="s">
        <x:v>19</x:v>
      </x:c>
      <x:c r="F9060" s="0" t="s">
        <x:v>26</x:v>
      </x:c>
      <x:c r="G9060" s="0" t="n">
        <x:v>130</x:v>
      </x:c>
      <x:c r="H9060" s="4" t="n">
        <x:v>33.804</x:v>
      </x:c>
      <x:c r="I9060" s="4" t="n">
        <x:v>130</x:v>
      </x:c>
      <x:c r="J9060" s="4" t="n">
        <x:v>0.26</x:v>
      </x:c>
      <x:c r="K9060" s="4">
        <x:f>I9060*J9060</x:f>
      </x:c>
      <x:c r="L9060" s="4" t="n">
        <x:v>305.379</x:v>
      </x:c>
      <x:c r="M9060" s="5">
        <x:f>J9060/3.457*100</x:f>
      </x:c>
      <x:c r="N9060" s="6">
        <x:f>M9060*L9060/100</x:f>
      </x:c>
      <x:c r="O9060" s="6">
        <x:f>H9060-N9060</x:f>
      </x:c>
    </x:row>
    <x:row r="9061" spans="1:25">
      <x:c r="A9061" s="0" t="s">
        <x:v>51</x:v>
      </x:c>
      <x:c r="B9061" s="0" t="n">
        <x:v>4330</x:v>
      </x:c>
      <x:c r="C9061" s="0" t="s">
        <x:v>21</x:v>
      </x:c>
      <x:c r="D9061" s="0" t="s">
        <x:v>28</x:v>
      </x:c>
      <x:c r="E9061" s="0" t="s">
        <x:v>23</x:v>
      </x:c>
      <x:c r="F9061" s="0" t="s">
        <x:v>26</x:v>
      </x:c>
      <x:c r="G9061" s="0" t="n">
        <x:v>130</x:v>
      </x:c>
      <x:c r="H9061" s="4" t="n">
        <x:v>197.6</x:v>
      </x:c>
      <x:c r="I9061" s="4" t="n">
        <x:v>130</x:v>
      </x:c>
      <x:c r="J9061" s="4" t="n">
        <x:v>1.52</x:v>
      </x:c>
      <x:c r="K9061" s="4">
        <x:f>I9061*J9061</x:f>
      </x:c>
      <x:c r="L9061" s="4" t="n">
        <x:v>305.379</x:v>
      </x:c>
      <x:c r="M9061" s="5">
        <x:f>J9061/3.457*100</x:f>
      </x:c>
      <x:c r="N9061" s="6">
        <x:f>M9061*L9061/100</x:f>
      </x:c>
      <x:c r="O9061" s="6">
        <x:f>H9061-N9061</x:f>
      </x:c>
    </x:row>
    <x:row r="9062" spans="1:25">
      <x:c r="A9062" s="0" t="s">
        <x:v>84</x:v>
      </x:c>
      <x:c r="B9062" s="0" t="n">
        <x:v>4331</x:v>
      </x:c>
      <x:c r="C9062" s="0" t="s">
        <x:v>21</x:v>
      </x:c>
      <x:c r="D9062" s="0" t="s">
        <x:v>22</x:v>
      </x:c>
      <x:c r="E9062" s="0" t="s">
        <x:v>23</x:v>
      </x:c>
      <x:c r="F9062" s="0" t="s">
        <x:v>20</x:v>
      </x:c>
      <x:c r="G9062" s="0" t="n">
        <x:v>130</x:v>
      </x:c>
      <x:c r="H9062" s="4" t="n">
        <x:v>43.384</x:v>
      </x:c>
      <x:c r="I9062" s="4" t="n">
        <x:v>130</x:v>
      </x:c>
      <x:c r="J9062" s="4" t="n">
        <x:v>0.334</x:v>
      </x:c>
      <x:c r="K9062" s="4">
        <x:f>I9062*J9062</x:f>
      </x:c>
      <x:c r="L9062" s="4" t="n">
        <x:v>210.181</x:v>
      </x:c>
      <x:c r="M9062" s="5">
        <x:f>J9062/2.789*100</x:f>
      </x:c>
      <x:c r="N9062" s="6">
        <x:f>M9062*L9062/100</x:f>
      </x:c>
      <x:c r="O9062" s="6">
        <x:f>H9062-N9062</x:f>
      </x:c>
    </x:row>
    <x:row r="9063" spans="1:25">
      <x:c r="A9063" s="0" t="s">
        <x:v>84</x:v>
      </x:c>
      <x:c r="B9063" s="0" t="n">
        <x:v>4331</x:v>
      </x:c>
      <x:c r="C9063" s="0" t="s">
        <x:v>21</x:v>
      </x:c>
      <x:c r="D9063" s="0" t="s">
        <x:v>22</x:v>
      </x:c>
      <x:c r="E9063" s="0" t="s">
        <x:v>23</x:v>
      </x:c>
      <x:c r="F9063" s="0" t="s">
        <x:v>20</x:v>
      </x:c>
      <x:c r="G9063" s="0" t="n">
        <x:v>130</x:v>
      </x:c>
      <x:c r="H9063" s="4" t="n">
        <x:v>43.384</x:v>
      </x:c>
      <x:c r="I9063" s="4" t="n">
        <x:v>130</x:v>
      </x:c>
      <x:c r="J9063" s="4" t="n">
        <x:v>0.334</x:v>
      </x:c>
      <x:c r="K9063" s="4">
        <x:f>I9063*J9063</x:f>
      </x:c>
      <x:c r="L9063" s="4" t="n">
        <x:v>210.181</x:v>
      </x:c>
      <x:c r="M9063" s="5">
        <x:f>J9063/2.789*100</x:f>
      </x:c>
      <x:c r="N9063" s="6">
        <x:f>M9063*L9063/100</x:f>
      </x:c>
      <x:c r="O9063" s="6">
        <x:f>H9063-N9063</x:f>
      </x:c>
    </x:row>
    <x:row r="9064" spans="1:25">
      <x:c r="A9064" s="0" t="s">
        <x:v>84</x:v>
      </x:c>
      <x:c r="B9064" s="0" t="n">
        <x:v>4331</x:v>
      </x:c>
      <x:c r="C9064" s="0" t="s">
        <x:v>21</x:v>
      </x:c>
      <x:c r="D9064" s="0" t="s">
        <x:v>22</x:v>
      </x:c>
      <x:c r="E9064" s="0" t="s">
        <x:v>23</x:v>
      </x:c>
      <x:c r="F9064" s="0" t="s">
        <x:v>20</x:v>
      </x:c>
      <x:c r="G9064" s="0" t="n">
        <x:v>130</x:v>
      </x:c>
      <x:c r="H9064" s="4" t="n">
        <x:v>44.33</x:v>
      </x:c>
      <x:c r="I9064" s="4" t="n">
        <x:v>130</x:v>
      </x:c>
      <x:c r="J9064" s="4" t="n">
        <x:v>0.341</x:v>
      </x:c>
      <x:c r="K9064" s="4">
        <x:f>I9064*J9064</x:f>
      </x:c>
      <x:c r="L9064" s="4" t="n">
        <x:v>210.181</x:v>
      </x:c>
      <x:c r="M9064" s="5">
        <x:f>J9064/2.789*100</x:f>
      </x:c>
      <x:c r="N9064" s="6">
        <x:f>M9064*L9064/100</x:f>
      </x:c>
      <x:c r="O9064" s="6">
        <x:f>H9064-N9064</x:f>
      </x:c>
    </x:row>
    <x:row r="9065" spans="1:25">
      <x:c r="A9065" s="0" t="s">
        <x:v>84</x:v>
      </x:c>
      <x:c r="B9065" s="0" t="n">
        <x:v>4331</x:v>
      </x:c>
      <x:c r="C9065" s="0" t="s">
        <x:v>21</x:v>
      </x:c>
      <x:c r="D9065" s="0" t="s">
        <x:v>28</x:v>
      </x:c>
      <x:c r="E9065" s="0" t="s">
        <x:v>19</x:v>
      </x:c>
      <x:c r="F9065" s="0" t="s">
        <x:v>26</x:v>
      </x:c>
      <x:c r="G9065" s="0" t="n">
        <x:v>130</x:v>
      </x:c>
      <x:c r="H9065" s="4" t="n">
        <x:v>33.81</x:v>
      </x:c>
      <x:c r="I9065" s="4" t="n">
        <x:v>130</x:v>
      </x:c>
      <x:c r="J9065" s="4" t="n">
        <x:v>0.26</x:v>
      </x:c>
      <x:c r="K9065" s="4">
        <x:f>I9065*J9065</x:f>
      </x:c>
      <x:c r="L9065" s="4" t="n">
        <x:v>210.181</x:v>
      </x:c>
      <x:c r="M9065" s="5">
        <x:f>J9065/2.789*100</x:f>
      </x:c>
      <x:c r="N9065" s="6">
        <x:f>M9065*L9065/100</x:f>
      </x:c>
      <x:c r="O9065" s="6">
        <x:f>H9065-N9065</x:f>
      </x:c>
    </x:row>
    <x:row r="9066" spans="1:25">
      <x:c r="A9066" s="0" t="s">
        <x:v>84</x:v>
      </x:c>
      <x:c r="B9066" s="0" t="n">
        <x:v>4331</x:v>
      </x:c>
      <x:c r="C9066" s="0" t="s">
        <x:v>21</x:v>
      </x:c>
      <x:c r="D9066" s="0" t="s">
        <x:v>28</x:v>
      </x:c>
      <x:c r="E9066" s="0" t="s">
        <x:v>23</x:v>
      </x:c>
      <x:c r="F9066" s="0" t="s">
        <x:v>26</x:v>
      </x:c>
      <x:c r="G9066" s="0" t="n">
        <x:v>130</x:v>
      </x:c>
      <x:c r="H9066" s="4" t="n">
        <x:v>197.6</x:v>
      </x:c>
      <x:c r="I9066" s="4" t="n">
        <x:v>130</x:v>
      </x:c>
      <x:c r="J9066" s="4" t="n">
        <x:v>1.52</x:v>
      </x:c>
      <x:c r="K9066" s="4">
        <x:f>I9066*J9066</x:f>
      </x:c>
      <x:c r="L9066" s="4" t="n">
        <x:v>210.181</x:v>
      </x:c>
      <x:c r="M9066" s="5">
        <x:f>J9066/2.789*100</x:f>
      </x:c>
      <x:c r="N9066" s="6">
        <x:f>M9066*L9066/100</x:f>
      </x:c>
      <x:c r="O9066" s="6">
        <x:f>H9066-N9066</x:f>
      </x:c>
    </x:row>
    <x:row r="9067" spans="1:25">
      <x:c r="A9067" s="0" t="s">
        <x:v>82</x:v>
      </x:c>
      <x:c r="B9067" s="0" t="n">
        <x:v>4332</x:v>
      </x:c>
      <x:c r="C9067" s="0" t="s">
        <x:v>21</x:v>
      </x:c>
      <x:c r="D9067" s="0" t="s">
        <x:v>22</x:v>
      </x:c>
      <x:c r="E9067" s="0" t="s">
        <x:v>23</x:v>
      </x:c>
      <x:c r="F9067" s="0" t="s">
        <x:v>20</x:v>
      </x:c>
      <x:c r="G9067" s="0" t="n">
        <x:v>150</x:v>
      </x:c>
      <x:c r="H9067" s="4" t="n">
        <x:v>43.384</x:v>
      </x:c>
      <x:c r="I9067" s="4" t="n">
        <x:v>150</x:v>
      </x:c>
      <x:c r="J9067" s="4" t="n">
        <x:v>0.289</x:v>
      </x:c>
      <x:c r="K9067" s="4">
        <x:f>I9067*J9067</x:f>
      </x:c>
      <x:c r="L9067" s="4" t="n">
        <x:v>325.876</x:v>
      </x:c>
      <x:c r="M9067" s="5">
        <x:f>J9067/3.55*100</x:f>
      </x:c>
      <x:c r="N9067" s="6">
        <x:f>M9067*L9067/100</x:f>
      </x:c>
      <x:c r="O9067" s="6">
        <x:f>H9067-N9067</x:f>
      </x:c>
    </x:row>
    <x:row r="9068" spans="1:25">
      <x:c r="A9068" s="0" t="s">
        <x:v>82</x:v>
      </x:c>
      <x:c r="B9068" s="0" t="n">
        <x:v>4332</x:v>
      </x:c>
      <x:c r="C9068" s="0" t="s">
        <x:v>21</x:v>
      </x:c>
      <x:c r="D9068" s="0" t="s">
        <x:v>22</x:v>
      </x:c>
      <x:c r="E9068" s="0" t="s">
        <x:v>23</x:v>
      </x:c>
      <x:c r="F9068" s="0" t="s">
        <x:v>20</x:v>
      </x:c>
      <x:c r="G9068" s="0" t="n">
        <x:v>150</x:v>
      </x:c>
      <x:c r="H9068" s="4" t="n">
        <x:v>43.384</x:v>
      </x:c>
      <x:c r="I9068" s="4" t="n">
        <x:v>150</x:v>
      </x:c>
      <x:c r="J9068" s="4" t="n">
        <x:v>0.289</x:v>
      </x:c>
      <x:c r="K9068" s="4">
        <x:f>I9068*J9068</x:f>
      </x:c>
      <x:c r="L9068" s="4" t="n">
        <x:v>325.876</x:v>
      </x:c>
      <x:c r="M9068" s="5">
        <x:f>J9068/3.55*100</x:f>
      </x:c>
      <x:c r="N9068" s="6">
        <x:f>M9068*L9068/100</x:f>
      </x:c>
      <x:c r="O9068" s="6">
        <x:f>H9068-N9068</x:f>
      </x:c>
    </x:row>
    <x:row r="9069" spans="1:25">
      <x:c r="A9069" s="0" t="s">
        <x:v>82</x:v>
      </x:c>
      <x:c r="B9069" s="0" t="n">
        <x:v>4332</x:v>
      </x:c>
      <x:c r="C9069" s="0" t="s">
        <x:v>21</x:v>
      </x:c>
      <x:c r="D9069" s="0" t="s">
        <x:v>22</x:v>
      </x:c>
      <x:c r="E9069" s="0" t="s">
        <x:v>23</x:v>
      </x:c>
      <x:c r="F9069" s="0" t="s">
        <x:v>20</x:v>
      </x:c>
      <x:c r="G9069" s="0" t="n">
        <x:v>150</x:v>
      </x:c>
      <x:c r="H9069" s="4" t="n">
        <x:v>43.384</x:v>
      </x:c>
      <x:c r="I9069" s="4" t="n">
        <x:v>150</x:v>
      </x:c>
      <x:c r="J9069" s="4" t="n">
        <x:v>0.289</x:v>
      </x:c>
      <x:c r="K9069" s="4">
        <x:f>I9069*J9069</x:f>
      </x:c>
      <x:c r="L9069" s="4" t="n">
        <x:v>325.876</x:v>
      </x:c>
      <x:c r="M9069" s="5">
        <x:f>J9069/3.55*100</x:f>
      </x:c>
      <x:c r="N9069" s="6">
        <x:f>M9069*L9069/100</x:f>
      </x:c>
      <x:c r="O9069" s="6">
        <x:f>H9069-N9069</x:f>
      </x:c>
    </x:row>
    <x:row r="9070" spans="1:25">
      <x:c r="A9070" s="0" t="s">
        <x:v>82</x:v>
      </x:c>
      <x:c r="B9070" s="0" t="n">
        <x:v>4332</x:v>
      </x:c>
      <x:c r="C9070" s="0" t="s">
        <x:v>21</x:v>
      </x:c>
      <x:c r="D9070" s="0" t="s">
        <x:v>22</x:v>
      </x:c>
      <x:c r="E9070" s="0" t="s">
        <x:v>23</x:v>
      </x:c>
      <x:c r="F9070" s="0" t="s">
        <x:v>20</x:v>
      </x:c>
      <x:c r="G9070" s="0" t="n">
        <x:v>150</x:v>
      </x:c>
      <x:c r="H9070" s="4" t="n">
        <x:v>44.33</x:v>
      </x:c>
      <x:c r="I9070" s="4" t="n">
        <x:v>150</x:v>
      </x:c>
      <x:c r="J9070" s="4" t="n">
        <x:v>0.296</x:v>
      </x:c>
      <x:c r="K9070" s="4">
        <x:f>I9070*J9070</x:f>
      </x:c>
      <x:c r="L9070" s="4" t="n">
        <x:v>325.876</x:v>
      </x:c>
      <x:c r="M9070" s="5">
        <x:f>J9070/3.55*100</x:f>
      </x:c>
      <x:c r="N9070" s="6">
        <x:f>M9070*L9070/100</x:f>
      </x:c>
      <x:c r="O9070" s="6">
        <x:f>H9070-N9070</x:f>
      </x:c>
    </x:row>
    <x:row r="9071" spans="1:25">
      <x:c r="A9071" s="0" t="s">
        <x:v>82</x:v>
      </x:c>
      <x:c r="B9071" s="0" t="n">
        <x:v>4332</x:v>
      </x:c>
      <x:c r="C9071" s="0" t="s">
        <x:v>21</x:v>
      </x:c>
      <x:c r="D9071" s="0" t="s">
        <x:v>22</x:v>
      </x:c>
      <x:c r="E9071" s="0" t="s">
        <x:v>23</x:v>
      </x:c>
      <x:c r="F9071" s="0" t="s">
        <x:v>20</x:v>
      </x:c>
      <x:c r="G9071" s="0" t="n">
        <x:v>150</x:v>
      </x:c>
      <x:c r="H9071" s="4" t="n">
        <x:v>47.74</x:v>
      </x:c>
      <x:c r="I9071" s="4" t="n">
        <x:v>150</x:v>
      </x:c>
      <x:c r="J9071" s="4" t="n">
        <x:v>0.318</x:v>
      </x:c>
      <x:c r="K9071" s="4">
        <x:f>I9071*J9071</x:f>
      </x:c>
      <x:c r="L9071" s="4" t="n">
        <x:v>325.876</x:v>
      </x:c>
      <x:c r="M9071" s="5">
        <x:f>J9071/3.55*100</x:f>
      </x:c>
      <x:c r="N9071" s="6">
        <x:f>M9071*L9071/100</x:f>
      </x:c>
      <x:c r="O9071" s="6">
        <x:f>H9071-N9071</x:f>
      </x:c>
    </x:row>
    <x:row r="9072" spans="1:25">
      <x:c r="A9072" s="0" t="s">
        <x:v>82</x:v>
      </x:c>
      <x:c r="B9072" s="0" t="n">
        <x:v>4332</x:v>
      </x:c>
      <x:c r="C9072" s="0" t="s">
        <x:v>21</x:v>
      </x:c>
      <x:c r="D9072" s="0" t="s">
        <x:v>22</x:v>
      </x:c>
      <x:c r="E9072" s="0" t="s">
        <x:v>23</x:v>
      </x:c>
      <x:c r="F9072" s="0" t="s">
        <x:v>20</x:v>
      </x:c>
      <x:c r="G9072" s="0" t="n">
        <x:v>150</x:v>
      </x:c>
      <x:c r="H9072" s="4" t="n">
        <x:v>43.384</x:v>
      </x:c>
      <x:c r="I9072" s="4" t="n">
        <x:v>150</x:v>
      </x:c>
      <x:c r="J9072" s="4" t="n">
        <x:v>0.289</x:v>
      </x:c>
      <x:c r="K9072" s="4">
        <x:f>I9072*J9072</x:f>
      </x:c>
      <x:c r="L9072" s="4" t="n">
        <x:v>325.876</x:v>
      </x:c>
      <x:c r="M9072" s="5">
        <x:f>J9072/3.55*100</x:f>
      </x:c>
      <x:c r="N9072" s="6">
        <x:f>M9072*L9072/100</x:f>
      </x:c>
      <x:c r="O9072" s="6">
        <x:f>H9072-N9072</x:f>
      </x:c>
    </x:row>
    <x:row r="9073" spans="1:25">
      <x:c r="A9073" s="0" t="s">
        <x:v>82</x:v>
      </x:c>
      <x:c r="B9073" s="0" t="n">
        <x:v>4332</x:v>
      </x:c>
      <x:c r="C9073" s="0" t="s">
        <x:v>21</x:v>
      </x:c>
      <x:c r="D9073" s="0" t="s">
        <x:v>28</x:v>
      </x:c>
      <x:c r="E9073" s="0" t="s">
        <x:v>19</x:v>
      </x:c>
      <x:c r="F9073" s="0" t="s">
        <x:v>26</x:v>
      </x:c>
      <x:c r="G9073" s="0" t="n">
        <x:v>150</x:v>
      </x:c>
      <x:c r="H9073" s="4" t="n">
        <x:v>39</x:v>
      </x:c>
      <x:c r="I9073" s="4" t="n">
        <x:v>150</x:v>
      </x:c>
      <x:c r="J9073" s="4" t="n">
        <x:v>0.26</x:v>
      </x:c>
      <x:c r="K9073" s="4">
        <x:f>I9073*J9073</x:f>
      </x:c>
      <x:c r="L9073" s="4" t="n">
        <x:v>325.876</x:v>
      </x:c>
      <x:c r="M9073" s="5">
        <x:f>J9073/3.55*100</x:f>
      </x:c>
      <x:c r="N9073" s="6">
        <x:f>M9073*L9073/100</x:f>
      </x:c>
      <x:c r="O9073" s="6">
        <x:f>H9073-N9073</x:f>
      </x:c>
    </x:row>
    <x:row r="9074" spans="1:25">
      <x:c r="A9074" s="0" t="s">
        <x:v>82</x:v>
      </x:c>
      <x:c r="B9074" s="0" t="n">
        <x:v>4332</x:v>
      </x:c>
      <x:c r="C9074" s="0" t="s">
        <x:v>21</x:v>
      </x:c>
      <x:c r="D9074" s="0" t="s">
        <x:v>28</x:v>
      </x:c>
      <x:c r="E9074" s="0" t="s">
        <x:v>23</x:v>
      </x:c>
      <x:c r="F9074" s="0" t="s">
        <x:v>26</x:v>
      </x:c>
      <x:c r="G9074" s="0" t="n">
        <x:v>150</x:v>
      </x:c>
      <x:c r="H9074" s="4" t="n">
        <x:v>227.999</x:v>
      </x:c>
      <x:c r="I9074" s="4" t="n">
        <x:v>150</x:v>
      </x:c>
      <x:c r="J9074" s="4" t="n">
        <x:v>1.52</x:v>
      </x:c>
      <x:c r="K9074" s="4">
        <x:f>I9074*J9074</x:f>
      </x:c>
      <x:c r="L9074" s="4" t="n">
        <x:v>325.876</x:v>
      </x:c>
      <x:c r="M9074" s="5">
        <x:f>J9074/3.55*100</x:f>
      </x:c>
      <x:c r="N9074" s="6">
        <x:f>M9074*L9074/100</x:f>
      </x:c>
      <x:c r="O9074" s="6">
        <x:f>H9074-N9074</x:f>
      </x:c>
    </x:row>
    <x:row r="9075" spans="1:25">
      <x:c r="A9075" s="0" t="s">
        <x:v>166</x:v>
      </x:c>
      <x:c r="B9075" s="0" t="n">
        <x:v>4333</x:v>
      </x:c>
      <x:c r="C9075" s="0" t="s">
        <x:v>17</x:v>
      </x:c>
      <x:c r="D9075" s="0" t="s">
        <x:v>18</x:v>
      </x:c>
      <x:c r="E9075" s="0" t="s">
        <x:v>167</x:v>
      </x:c>
      <x:c r="F9075" s="0" t="s">
        <x:v>20</x:v>
      </x:c>
      <x:c r="G9075" s="0" t="n">
        <x:v>74</x:v>
      </x:c>
      <x:c r="H9075" s="4" t="n">
        <x:v>55.719</x:v>
      </x:c>
      <x:c r="I9075" s="4" t="n">
        <x:v>74</x:v>
      </x:c>
      <x:c r="J9075" s="4" t="n">
        <x:v>0.753</x:v>
      </x:c>
      <x:c r="K9075" s="4">
        <x:f>I9075*J9075</x:f>
      </x:c>
      <x:c r="L9075" s="4" t="n">
        <x:v>166.814</x:v>
      </x:c>
      <x:c r="M9075" s="5">
        <x:f>J9075/2.648*100</x:f>
      </x:c>
      <x:c r="N9075" s="6">
        <x:f>M9075*L9075/100</x:f>
      </x:c>
      <x:c r="O9075" s="6">
        <x:f>H9075-N9075</x:f>
      </x:c>
    </x:row>
    <x:row r="9076" spans="1:25">
      <x:c r="A9076" s="0" t="s">
        <x:v>166</x:v>
      </x:c>
      <x:c r="B9076" s="0" t="n">
        <x:v>4333</x:v>
      </x:c>
      <x:c r="C9076" s="0" t="s">
        <x:v>17</x:v>
      </x:c>
      <x:c r="D9076" s="0" t="s">
        <x:v>18</x:v>
      </x:c>
      <x:c r="E9076" s="0" t="s">
        <x:v>167</x:v>
      </x:c>
      <x:c r="F9076" s="0" t="s">
        <x:v>20</x:v>
      </x:c>
      <x:c r="G9076" s="0" t="n">
        <x:v>74</x:v>
      </x:c>
      <x:c r="H9076" s="4" t="n">
        <x:v>55.719</x:v>
      </x:c>
      <x:c r="I9076" s="4" t="n">
        <x:v>74</x:v>
      </x:c>
      <x:c r="J9076" s="4" t="n">
        <x:v>0.753</x:v>
      </x:c>
      <x:c r="K9076" s="4">
        <x:f>I9076*J9076</x:f>
      </x:c>
      <x:c r="L9076" s="4" t="n">
        <x:v>166.814</x:v>
      </x:c>
      <x:c r="M9076" s="5">
        <x:f>J9076/2.648*100</x:f>
      </x:c>
      <x:c r="N9076" s="6">
        <x:f>M9076*L9076/100</x:f>
      </x:c>
      <x:c r="O9076" s="6">
        <x:f>H9076-N9076</x:f>
      </x:c>
    </x:row>
    <x:row r="9077" spans="1:25">
      <x:c r="A9077" s="0" t="s">
        <x:v>166</x:v>
      </x:c>
      <x:c r="B9077" s="0" t="n">
        <x:v>4333</x:v>
      </x:c>
      <x:c r="C9077" s="0" t="s">
        <x:v>21</x:v>
      </x:c>
      <x:c r="D9077" s="0" t="s">
        <x:v>22</x:v>
      </x:c>
      <x:c r="E9077" s="0" t="s">
        <x:v>23</x:v>
      </x:c>
      <x:c r="F9077" s="0" t="s">
        <x:v>20</x:v>
      </x:c>
      <x:c r="G9077" s="0" t="n">
        <x:v>74</x:v>
      </x:c>
      <x:c r="H9077" s="4" t="n">
        <x:v>0.144</x:v>
      </x:c>
      <x:c r="I9077" s="4" t="n">
        <x:v>74</x:v>
      </x:c>
      <x:c r="J9077" s="4" t="n">
        <x:v>0.002</x:v>
      </x:c>
      <x:c r="K9077" s="4">
        <x:f>I9077*J9077</x:f>
      </x:c>
      <x:c r="L9077" s="4" t="n">
        <x:v>166.814</x:v>
      </x:c>
      <x:c r="M9077" s="5">
        <x:f>J9077/2.648*100</x:f>
      </x:c>
      <x:c r="N9077" s="6">
        <x:f>M9077*L9077/100</x:f>
      </x:c>
      <x:c r="O9077" s="6">
        <x:f>H9077-N9077</x:f>
      </x:c>
    </x:row>
    <x:row r="9078" spans="1:25">
      <x:c r="A9078" s="0" t="s">
        <x:v>166</x:v>
      </x:c>
      <x:c r="B9078" s="0" t="n">
        <x:v>4333</x:v>
      </x:c>
      <x:c r="C9078" s="0" t="s">
        <x:v>21</x:v>
      </x:c>
      <x:c r="D9078" s="0" t="s">
        <x:v>28</x:v>
      </x:c>
      <x:c r="E9078" s="0" t="s">
        <x:v>23</x:v>
      </x:c>
      <x:c r="F9078" s="0" t="s">
        <x:v>20</x:v>
      </x:c>
      <x:c r="G9078" s="0" t="n">
        <x:v>74</x:v>
      </x:c>
      <x:c r="H9078" s="4" t="n">
        <x:v>0.184</x:v>
      </x:c>
      <x:c r="I9078" s="4" t="n">
        <x:v>74</x:v>
      </x:c>
      <x:c r="J9078" s="4" t="n">
        <x:v>0.002</x:v>
      </x:c>
      <x:c r="K9078" s="4">
        <x:f>I9078*J9078</x:f>
      </x:c>
      <x:c r="L9078" s="4" t="n">
        <x:v>166.814</x:v>
      </x:c>
      <x:c r="M9078" s="5">
        <x:f>J9078/2.648*100</x:f>
      </x:c>
      <x:c r="N9078" s="6">
        <x:f>M9078*L9078/100</x:f>
      </x:c>
      <x:c r="O9078" s="6">
        <x:f>H9078-N9078</x:f>
      </x:c>
    </x:row>
    <x:row r="9079" spans="1:25">
      <x:c r="A9079" s="0" t="s">
        <x:v>166</x:v>
      </x:c>
      <x:c r="B9079" s="0" t="n">
        <x:v>4333</x:v>
      </x:c>
      <x:c r="C9079" s="0" t="s">
        <x:v>21</x:v>
      </x:c>
      <x:c r="D9079" s="0" t="s">
        <x:v>28</x:v>
      </x:c>
      <x:c r="E9079" s="0" t="s">
        <x:v>23</x:v>
      </x:c>
      <x:c r="F9079" s="0" t="s">
        <x:v>20</x:v>
      </x:c>
      <x:c r="G9079" s="0" t="n">
        <x:v>74</x:v>
      </x:c>
      <x:c r="H9079" s="4" t="n">
        <x:v>3.22</x:v>
      </x:c>
      <x:c r="I9079" s="4" t="n">
        <x:v>74</x:v>
      </x:c>
      <x:c r="J9079" s="4" t="n">
        <x:v>0.044</x:v>
      </x:c>
      <x:c r="K9079" s="4">
        <x:f>I9079*J9079</x:f>
      </x:c>
      <x:c r="L9079" s="4" t="n">
        <x:v>166.814</x:v>
      </x:c>
      <x:c r="M9079" s="5">
        <x:f>J9079/2.648*100</x:f>
      </x:c>
      <x:c r="N9079" s="6">
        <x:f>M9079*L9079/100</x:f>
      </x:c>
      <x:c r="O9079" s="6">
        <x:f>H9079-N9079</x:f>
      </x:c>
    </x:row>
    <x:row r="9080" spans="1:25">
      <x:c r="A9080" s="0" t="s">
        <x:v>166</x:v>
      </x:c>
      <x:c r="B9080" s="0" t="n">
        <x:v>4333</x:v>
      </x:c>
      <x:c r="C9080" s="0" t="s">
        <x:v>21</x:v>
      </x:c>
      <x:c r="D9080" s="0" t="s">
        <x:v>22</x:v>
      </x:c>
      <x:c r="E9080" s="0" t="s">
        <x:v>23</x:v>
      </x:c>
      <x:c r="F9080" s="0" t="s">
        <x:v>20</x:v>
      </x:c>
      <x:c r="G9080" s="0" t="n">
        <x:v>74</x:v>
      </x:c>
      <x:c r="H9080" s="4" t="n">
        <x:v>2.52</x:v>
      </x:c>
      <x:c r="I9080" s="4" t="n">
        <x:v>74</x:v>
      </x:c>
      <x:c r="J9080" s="4" t="n">
        <x:v>0.034</x:v>
      </x:c>
      <x:c r="K9080" s="4">
        <x:f>I9080*J9080</x:f>
      </x:c>
      <x:c r="L9080" s="4" t="n">
        <x:v>166.814</x:v>
      </x:c>
      <x:c r="M9080" s="5">
        <x:f>J9080/2.648*100</x:f>
      </x:c>
      <x:c r="N9080" s="6">
        <x:f>M9080*L9080/100</x:f>
      </x:c>
      <x:c r="O9080" s="6">
        <x:f>H9080-N9080</x:f>
      </x:c>
    </x:row>
    <x:row r="9081" spans="1:25">
      <x:c r="A9081" s="0" t="s">
        <x:v>166</x:v>
      </x:c>
      <x:c r="B9081" s="0" t="n">
        <x:v>4333</x:v>
      </x:c>
      <x:c r="C9081" s="0" t="s">
        <x:v>21</x:v>
      </x:c>
      <x:c r="D9081" s="0" t="s">
        <x:v>28</x:v>
      </x:c>
      <x:c r="E9081" s="0" t="s">
        <x:v>23</x:v>
      </x:c>
      <x:c r="F9081" s="0" t="s">
        <x:v>26</x:v>
      </x:c>
      <x:c r="G9081" s="0" t="n">
        <x:v>74</x:v>
      </x:c>
      <x:c r="H9081" s="4" t="n">
        <x:v>74.2</x:v>
      </x:c>
      <x:c r="I9081" s="4" t="n">
        <x:v>74</x:v>
      </x:c>
      <x:c r="J9081" s="4" t="n">
        <x:v>1.06</x:v>
      </x:c>
      <x:c r="K9081" s="4">
        <x:f>I9081*J9081</x:f>
      </x:c>
      <x:c r="L9081" s="4" t="n">
        <x:v>166.814</x:v>
      </x:c>
      <x:c r="M9081" s="5">
        <x:f>J9081/2.648*100</x:f>
      </x:c>
      <x:c r="N9081" s="6">
        <x:f>M9081*L9081/100</x:f>
      </x:c>
      <x:c r="O9081" s="6">
        <x:f>H9081-N9081</x:f>
      </x:c>
    </x:row>
    <x:row r="9082" spans="1:25">
      <x:c r="A9082" s="0" t="s">
        <x:v>170</x:v>
      </x:c>
      <x:c r="B9082" s="0" t="n">
        <x:v>4334</x:v>
      </x:c>
      <x:c r="C9082" s="0" t="s">
        <x:v>17</x:v>
      </x:c>
      <x:c r="D9082" s="0" t="s">
        <x:v>18</x:v>
      </x:c>
      <x:c r="E9082" s="0" t="s">
        <x:v>167</x:v>
      </x:c>
      <x:c r="F9082" s="0" t="s">
        <x:v>20</x:v>
      </x:c>
      <x:c r="G9082" s="0" t="n">
        <x:v>50</x:v>
      </x:c>
      <x:c r="H9082" s="4" t="n">
        <x:v>55.719</x:v>
      </x:c>
      <x:c r="I9082" s="4" t="n">
        <x:v>50</x:v>
      </x:c>
      <x:c r="J9082" s="4" t="n">
        <x:v>1.114</x:v>
      </x:c>
      <x:c r="K9082" s="4">
        <x:f>I9082*J9082</x:f>
      </x:c>
      <x:c r="L9082" s="4" t="n">
        <x:v>113.13</x:v>
      </x:c>
      <x:c r="M9082" s="5">
        <x:f>J9082/4.63*100</x:f>
      </x:c>
      <x:c r="N9082" s="6">
        <x:f>M9082*L9082/100</x:f>
      </x:c>
      <x:c r="O9082" s="6">
        <x:f>H9082-N9082</x:f>
      </x:c>
    </x:row>
    <x:row r="9083" spans="1:25">
      <x:c r="A9083" s="0" t="s">
        <x:v>170</x:v>
      </x:c>
      <x:c r="B9083" s="0" t="n">
        <x:v>4334</x:v>
      </x:c>
      <x:c r="C9083" s="0" t="s">
        <x:v>17</x:v>
      </x:c>
      <x:c r="D9083" s="0" t="s">
        <x:v>18</x:v>
      </x:c>
      <x:c r="E9083" s="0" t="s">
        <x:v>167</x:v>
      </x:c>
      <x:c r="F9083" s="0" t="s">
        <x:v>20</x:v>
      </x:c>
      <x:c r="G9083" s="0" t="n">
        <x:v>50</x:v>
      </x:c>
      <x:c r="H9083" s="4" t="n">
        <x:v>55.719</x:v>
      </x:c>
      <x:c r="I9083" s="4" t="n">
        <x:v>50</x:v>
      </x:c>
      <x:c r="J9083" s="4" t="n">
        <x:v>1.114</x:v>
      </x:c>
      <x:c r="K9083" s="4">
        <x:f>I9083*J9083</x:f>
      </x:c>
      <x:c r="L9083" s="4" t="n">
        <x:v>113.13</x:v>
      </x:c>
      <x:c r="M9083" s="5">
        <x:f>J9083/4.63*100</x:f>
      </x:c>
      <x:c r="N9083" s="6">
        <x:f>M9083*L9083/100</x:f>
      </x:c>
      <x:c r="O9083" s="6">
        <x:f>H9083-N9083</x:f>
      </x:c>
    </x:row>
    <x:row r="9084" spans="1:25">
      <x:c r="A9084" s="0" t="s">
        <x:v>170</x:v>
      </x:c>
      <x:c r="B9084" s="0" t="n">
        <x:v>4334</x:v>
      </x:c>
      <x:c r="C9084" s="0" t="s">
        <x:v>17</x:v>
      </x:c>
      <x:c r="D9084" s="0" t="s">
        <x:v>18</x:v>
      </x:c>
      <x:c r="E9084" s="0" t="s">
        <x:v>167</x:v>
      </x:c>
      <x:c r="F9084" s="0" t="s">
        <x:v>20</x:v>
      </x:c>
      <x:c r="G9084" s="0" t="n">
        <x:v>50</x:v>
      </x:c>
      <x:c r="H9084" s="4" t="n">
        <x:v>55.719</x:v>
      </x:c>
      <x:c r="I9084" s="4" t="n">
        <x:v>50</x:v>
      </x:c>
      <x:c r="J9084" s="4" t="n">
        <x:v>1.114</x:v>
      </x:c>
      <x:c r="K9084" s="4">
        <x:f>I9084*J9084</x:f>
      </x:c>
      <x:c r="L9084" s="4" t="n">
        <x:v>113.13</x:v>
      </x:c>
      <x:c r="M9084" s="5">
        <x:f>J9084/4.63*100</x:f>
      </x:c>
      <x:c r="N9084" s="6">
        <x:f>M9084*L9084/100</x:f>
      </x:c>
      <x:c r="O9084" s="6">
        <x:f>H9084-N9084</x:f>
      </x:c>
    </x:row>
    <x:row r="9085" spans="1:25">
      <x:c r="A9085" s="0" t="s">
        <x:v>170</x:v>
      </x:c>
      <x:c r="B9085" s="0" t="n">
        <x:v>4334</x:v>
      </x:c>
      <x:c r="C9085" s="0" t="s">
        <x:v>21</x:v>
      </x:c>
      <x:c r="D9085" s="0" t="s">
        <x:v>28</x:v>
      </x:c>
      <x:c r="E9085" s="0" t="s">
        <x:v>23</x:v>
      </x:c>
      <x:c r="F9085" s="0" t="s">
        <x:v>20</x:v>
      </x:c>
      <x:c r="G9085" s="0" t="n">
        <x:v>50</x:v>
      </x:c>
      <x:c r="H9085" s="4" t="n">
        <x:v>3.22</x:v>
      </x:c>
      <x:c r="I9085" s="4" t="n">
        <x:v>50</x:v>
      </x:c>
      <x:c r="J9085" s="4" t="n">
        <x:v>0.064</x:v>
      </x:c>
      <x:c r="K9085" s="4">
        <x:f>I9085*J9085</x:f>
      </x:c>
      <x:c r="L9085" s="4" t="n">
        <x:v>113.13</x:v>
      </x:c>
      <x:c r="M9085" s="5">
        <x:f>J9085/4.63*100</x:f>
      </x:c>
      <x:c r="N9085" s="6">
        <x:f>M9085*L9085/100</x:f>
      </x:c>
      <x:c r="O9085" s="6">
        <x:f>H9085-N9085</x:f>
      </x:c>
    </x:row>
    <x:row r="9086" spans="1:25">
      <x:c r="A9086" s="0" t="s">
        <x:v>170</x:v>
      </x:c>
      <x:c r="B9086" s="0" t="n">
        <x:v>4334</x:v>
      </x:c>
      <x:c r="C9086" s="0" t="s">
        <x:v>21</x:v>
      </x:c>
      <x:c r="D9086" s="0" t="s">
        <x:v>28</x:v>
      </x:c>
      <x:c r="E9086" s="0" t="s">
        <x:v>23</x:v>
      </x:c>
      <x:c r="F9086" s="0" t="s">
        <x:v>20</x:v>
      </x:c>
      <x:c r="G9086" s="0" t="n">
        <x:v>50</x:v>
      </x:c>
      <x:c r="H9086" s="4" t="n">
        <x:v>3.22</x:v>
      </x:c>
      <x:c r="I9086" s="4" t="n">
        <x:v>50</x:v>
      </x:c>
      <x:c r="J9086" s="4" t="n">
        <x:v>0.064</x:v>
      </x:c>
      <x:c r="K9086" s="4">
        <x:f>I9086*J9086</x:f>
      </x:c>
      <x:c r="L9086" s="4" t="n">
        <x:v>113.13</x:v>
      </x:c>
      <x:c r="M9086" s="5">
        <x:f>J9086/4.63*100</x:f>
      </x:c>
      <x:c r="N9086" s="6">
        <x:f>M9086*L9086/100</x:f>
      </x:c>
      <x:c r="O9086" s="6">
        <x:f>H9086-N9086</x:f>
      </x:c>
    </x:row>
    <x:row r="9087" spans="1:25">
      <x:c r="A9087" s="0" t="s">
        <x:v>170</x:v>
      </x:c>
      <x:c r="B9087" s="0" t="n">
        <x:v>4334</x:v>
      </x:c>
      <x:c r="C9087" s="0" t="s">
        <x:v>21</x:v>
      </x:c>
      <x:c r="D9087" s="0" t="s">
        <x:v>22</x:v>
      </x:c>
      <x:c r="E9087" s="0" t="s">
        <x:v>23</x:v>
      </x:c>
      <x:c r="F9087" s="0" t="s">
        <x:v>20</x:v>
      </x:c>
      <x:c r="G9087" s="0" t="n">
        <x:v>50</x:v>
      </x:c>
      <x:c r="H9087" s="4" t="n">
        <x:v>2.52</x:v>
      </x:c>
      <x:c r="I9087" s="4" t="n">
        <x:v>50</x:v>
      </x:c>
      <x:c r="J9087" s="4" t="n">
        <x:v>0.05</x:v>
      </x:c>
      <x:c r="K9087" s="4">
        <x:f>I9087*J9087</x:f>
      </x:c>
      <x:c r="L9087" s="4" t="n">
        <x:v>113.13</x:v>
      </x:c>
      <x:c r="M9087" s="5">
        <x:f>J9087/4.63*100</x:f>
      </x:c>
      <x:c r="N9087" s="6">
        <x:f>M9087*L9087/100</x:f>
      </x:c>
      <x:c r="O9087" s="6">
        <x:f>H9087-N9087</x:f>
      </x:c>
    </x:row>
    <x:row r="9088" spans="1:25">
      <x:c r="A9088" s="0" t="s">
        <x:v>170</x:v>
      </x:c>
      <x:c r="B9088" s="0" t="n">
        <x:v>4334</x:v>
      </x:c>
      <x:c r="C9088" s="0" t="s">
        <x:v>21</x:v>
      </x:c>
      <x:c r="D9088" s="0" t="s">
        <x:v>22</x:v>
      </x:c>
      <x:c r="E9088" s="0" t="s">
        <x:v>23</x:v>
      </x:c>
      <x:c r="F9088" s="0" t="s">
        <x:v>20</x:v>
      </x:c>
      <x:c r="G9088" s="0" t="n">
        <x:v>50</x:v>
      </x:c>
      <x:c r="H9088" s="4" t="n">
        <x:v>2.52</x:v>
      </x:c>
      <x:c r="I9088" s="4" t="n">
        <x:v>50</x:v>
      </x:c>
      <x:c r="J9088" s="4" t="n">
        <x:v>0.05</x:v>
      </x:c>
      <x:c r="K9088" s="4">
        <x:f>I9088*J9088</x:f>
      </x:c>
      <x:c r="L9088" s="4" t="n">
        <x:v>113.13</x:v>
      </x:c>
      <x:c r="M9088" s="5">
        <x:f>J9088/4.63*100</x:f>
      </x:c>
      <x:c r="N9088" s="6">
        <x:f>M9088*L9088/100</x:f>
      </x:c>
      <x:c r="O9088" s="6">
        <x:f>H9088-N9088</x:f>
      </x:c>
    </x:row>
    <x:row r="9089" spans="1:25">
      <x:c r="A9089" s="0" t="s">
        <x:v>170</x:v>
      </x:c>
      <x:c r="B9089" s="0" t="n">
        <x:v>4334</x:v>
      </x:c>
      <x:c r="C9089" s="0" t="s">
        <x:v>21</x:v>
      </x:c>
      <x:c r="D9089" s="0" t="s">
        <x:v>28</x:v>
      </x:c>
      <x:c r="E9089" s="0" t="s">
        <x:v>23</x:v>
      </x:c>
      <x:c r="F9089" s="0" t="s">
        <x:v>26</x:v>
      </x:c>
      <x:c r="G9089" s="0" t="n">
        <x:v>50</x:v>
      </x:c>
      <x:c r="H9089" s="4" t="n">
        <x:v>53</x:v>
      </x:c>
      <x:c r="I9089" s="4" t="n">
        <x:v>50</x:v>
      </x:c>
      <x:c r="J9089" s="4" t="n">
        <x:v>1.06</x:v>
      </x:c>
      <x:c r="K9089" s="4">
        <x:f>I9089*J9089</x:f>
      </x:c>
      <x:c r="L9089" s="4" t="n">
        <x:v>113.13</x:v>
      </x:c>
      <x:c r="M9089" s="5">
        <x:f>J9089/4.63*100</x:f>
      </x:c>
      <x:c r="N9089" s="6">
        <x:f>M9089*L9089/100</x:f>
      </x:c>
      <x:c r="O9089" s="6">
        <x:f>H9089-N9089</x:f>
      </x:c>
    </x:row>
    <x:row r="9090" spans="1:25">
      <x:c r="A9090" s="0" t="s">
        <x:v>134</x:v>
      </x:c>
      <x:c r="B9090" s="0" t="n">
        <x:v>4335</x:v>
      </x:c>
      <x:c r="C9090" s="0" t="s">
        <x:v>17</x:v>
      </x:c>
      <x:c r="D9090" s="0" t="s">
        <x:v>18</x:v>
      </x:c>
      <x:c r="E9090" s="0" t="s">
        <x:v>167</x:v>
      </x:c>
      <x:c r="F9090" s="0" t="s">
        <x:v>20</x:v>
      </x:c>
      <x:c r="G9090" s="0" t="n">
        <x:v>65</x:v>
      </x:c>
      <x:c r="H9090" s="4" t="n">
        <x:v>55.719</x:v>
      </x:c>
      <x:c r="I9090" s="4" t="n">
        <x:v>65</x:v>
      </x:c>
      <x:c r="J9090" s="4" t="n">
        <x:v>0.857</x:v>
      </x:c>
      <x:c r="K9090" s="4">
        <x:f>I9090*J9090</x:f>
      </x:c>
      <x:c r="L9090" s="4" t="n">
        <x:v>151.321</x:v>
      </x:c>
      <x:c r="M9090" s="5">
        <x:f>J9090/2.856*100</x:f>
      </x:c>
      <x:c r="N9090" s="6">
        <x:f>M9090*L9090/100</x:f>
      </x:c>
      <x:c r="O9090" s="6">
        <x:f>H9090-N9090</x:f>
      </x:c>
    </x:row>
    <x:row r="9091" spans="1:25">
      <x:c r="A9091" s="0" t="s">
        <x:v>134</x:v>
      </x:c>
      <x:c r="B9091" s="0" t="n">
        <x:v>4335</x:v>
      </x:c>
      <x:c r="C9091" s="0" t="s">
        <x:v>17</x:v>
      </x:c>
      <x:c r="D9091" s="0" t="s">
        <x:v>18</x:v>
      </x:c>
      <x:c r="E9091" s="0" t="s">
        <x:v>167</x:v>
      </x:c>
      <x:c r="F9091" s="0" t="s">
        <x:v>20</x:v>
      </x:c>
      <x:c r="G9091" s="0" t="n">
        <x:v>65</x:v>
      </x:c>
      <x:c r="H9091" s="4" t="n">
        <x:v>55.719</x:v>
      </x:c>
      <x:c r="I9091" s="4" t="n">
        <x:v>65</x:v>
      </x:c>
      <x:c r="J9091" s="4" t="n">
        <x:v>0.857</x:v>
      </x:c>
      <x:c r="K9091" s="4">
        <x:f>I9091*J9091</x:f>
      </x:c>
      <x:c r="L9091" s="4" t="n">
        <x:v>151.321</x:v>
      </x:c>
      <x:c r="M9091" s="5">
        <x:f>J9091/2.856*100</x:f>
      </x:c>
      <x:c r="N9091" s="6">
        <x:f>M9091*L9091/100</x:f>
      </x:c>
      <x:c r="O9091" s="6">
        <x:f>H9091-N9091</x:f>
      </x:c>
    </x:row>
    <x:row r="9092" spans="1:25">
      <x:c r="A9092" s="0" t="s">
        <x:v>134</x:v>
      </x:c>
      <x:c r="B9092" s="0" t="n">
        <x:v>4335</x:v>
      </x:c>
      <x:c r="C9092" s="0" t="s">
        <x:v>21</x:v>
      </x:c>
      <x:c r="D9092" s="0" t="s">
        <x:v>22</x:v>
      </x:c>
      <x:c r="E9092" s="0" t="s">
        <x:v>23</x:v>
      </x:c>
      <x:c r="F9092" s="0" t="s">
        <x:v>20</x:v>
      </x:c>
      <x:c r="G9092" s="0" t="n">
        <x:v>65</x:v>
      </x:c>
      <x:c r="H9092" s="4" t="n">
        <x:v>2.34</x:v>
      </x:c>
      <x:c r="I9092" s="4" t="n">
        <x:v>65</x:v>
      </x:c>
      <x:c r="J9092" s="4" t="n">
        <x:v>0.036</x:v>
      </x:c>
      <x:c r="K9092" s="4">
        <x:f>I9092*J9092</x:f>
      </x:c>
      <x:c r="L9092" s="4" t="n">
        <x:v>151.321</x:v>
      </x:c>
      <x:c r="M9092" s="5">
        <x:f>J9092/2.856*100</x:f>
      </x:c>
      <x:c r="N9092" s="6">
        <x:f>M9092*L9092/100</x:f>
      </x:c>
      <x:c r="O9092" s="6">
        <x:f>H9092-N9092</x:f>
      </x:c>
    </x:row>
    <x:row r="9093" spans="1:25">
      <x:c r="A9093" s="0" t="s">
        <x:v>134</x:v>
      </x:c>
      <x:c r="B9093" s="0" t="n">
        <x:v>4335</x:v>
      </x:c>
      <x:c r="C9093" s="0" t="s">
        <x:v>21</x:v>
      </x:c>
      <x:c r="D9093" s="0" t="s">
        <x:v>28</x:v>
      </x:c>
      <x:c r="E9093" s="0" t="s">
        <x:v>23</x:v>
      </x:c>
      <x:c r="F9093" s="0" t="s">
        <x:v>20</x:v>
      </x:c>
      <x:c r="G9093" s="0" t="n">
        <x:v>65</x:v>
      </x:c>
      <x:c r="H9093" s="4" t="n">
        <x:v>2.99</x:v>
      </x:c>
      <x:c r="I9093" s="4" t="n">
        <x:v>65</x:v>
      </x:c>
      <x:c r="J9093" s="4" t="n">
        <x:v>0.046</x:v>
      </x:c>
      <x:c r="K9093" s="4">
        <x:f>I9093*J9093</x:f>
      </x:c>
      <x:c r="L9093" s="4" t="n">
        <x:v>151.321</x:v>
      </x:c>
      <x:c r="M9093" s="5">
        <x:f>J9093/2.856*100</x:f>
      </x:c>
      <x:c r="N9093" s="6">
        <x:f>M9093*L9093/100</x:f>
      </x:c>
      <x:c r="O9093" s="6">
        <x:f>H9093-N9093</x:f>
      </x:c>
    </x:row>
    <x:row r="9094" spans="1:25">
      <x:c r="A9094" s="0" t="s">
        <x:v>134</x:v>
      </x:c>
      <x:c r="B9094" s="0" t="n">
        <x:v>4335</x:v>
      </x:c>
      <x:c r="C9094" s="0" t="s">
        <x:v>21</x:v>
      </x:c>
      <x:c r="D9094" s="0" t="s">
        <x:v>28</x:v>
      </x:c>
      <x:c r="E9094" s="0" t="s">
        <x:v>23</x:v>
      </x:c>
      <x:c r="F9094" s="0" t="s">
        <x:v>26</x:v>
      </x:c>
      <x:c r="G9094" s="0" t="n">
        <x:v>65</x:v>
      </x:c>
      <x:c r="H9094" s="4" t="n">
        <x:v>69</x:v>
      </x:c>
      <x:c r="I9094" s="4" t="n">
        <x:v>65</x:v>
      </x:c>
      <x:c r="J9094" s="4" t="n">
        <x:v>1.06</x:v>
      </x:c>
      <x:c r="K9094" s="4">
        <x:f>I9094*J9094</x:f>
      </x:c>
      <x:c r="L9094" s="4" t="n">
        <x:v>151.321</x:v>
      </x:c>
      <x:c r="M9094" s="5">
        <x:f>J9094/2.856*100</x:f>
      </x:c>
      <x:c r="N9094" s="6">
        <x:f>M9094*L9094/100</x:f>
      </x:c>
      <x:c r="O9094" s="6">
        <x:f>H9094-N9094</x:f>
      </x:c>
    </x:row>
    <x:row r="9095" spans="1:25">
      <x:c r="A9095" s="0" t="s">
        <x:v>138</x:v>
      </x:c>
      <x:c r="B9095" s="0" t="n">
        <x:v>4336</x:v>
      </x:c>
      <x:c r="C9095" s="0" t="s">
        <x:v>17</x:v>
      </x:c>
      <x:c r="D9095" s="0" t="s">
        <x:v>18</x:v>
      </x:c>
      <x:c r="E9095" s="0" t="s">
        <x:v>167</x:v>
      </x:c>
      <x:c r="F9095" s="0" t="s">
        <x:v>20</x:v>
      </x:c>
      <x:c r="G9095" s="0" t="n">
        <x:v>56</x:v>
      </x:c>
      <x:c r="H9095" s="4" t="n">
        <x:v>55.719</x:v>
      </x:c>
      <x:c r="I9095" s="4" t="n">
        <x:v>56</x:v>
      </x:c>
      <x:c r="J9095" s="4" t="n">
        <x:v>0.995</x:v>
      </x:c>
      <x:c r="K9095" s="4">
        <x:f>I9095*J9095</x:f>
      </x:c>
      <x:c r="L9095" s="4" t="n">
        <x:v>133.45</x:v>
      </x:c>
      <x:c r="M9095" s="5">
        <x:f>J9095/4.127*100</x:f>
      </x:c>
      <x:c r="N9095" s="6">
        <x:f>M9095*L9095/100</x:f>
      </x:c>
      <x:c r="O9095" s="6">
        <x:f>H9095-N9095</x:f>
      </x:c>
    </x:row>
    <x:row r="9096" spans="1:25">
      <x:c r="A9096" s="0" t="s">
        <x:v>138</x:v>
      </x:c>
      <x:c r="B9096" s="0" t="n">
        <x:v>4336</x:v>
      </x:c>
      <x:c r="C9096" s="0" t="s">
        <x:v>17</x:v>
      </x:c>
      <x:c r="D9096" s="0" t="s">
        <x:v>18</x:v>
      </x:c>
      <x:c r="E9096" s="0" t="s">
        <x:v>167</x:v>
      </x:c>
      <x:c r="F9096" s="0" t="s">
        <x:v>20</x:v>
      </x:c>
      <x:c r="G9096" s="0" t="n">
        <x:v>56</x:v>
      </x:c>
      <x:c r="H9096" s="4" t="n">
        <x:v>55.719</x:v>
      </x:c>
      <x:c r="I9096" s="4" t="n">
        <x:v>56</x:v>
      </x:c>
      <x:c r="J9096" s="4" t="n">
        <x:v>0.995</x:v>
      </x:c>
      <x:c r="K9096" s="4">
        <x:f>I9096*J9096</x:f>
      </x:c>
      <x:c r="L9096" s="4" t="n">
        <x:v>133.45</x:v>
      </x:c>
      <x:c r="M9096" s="5">
        <x:f>J9096/4.127*100</x:f>
      </x:c>
      <x:c r="N9096" s="6">
        <x:f>M9096*L9096/100</x:f>
      </x:c>
      <x:c r="O9096" s="6">
        <x:f>H9096-N9096</x:f>
      </x:c>
    </x:row>
    <x:row r="9097" spans="1:25">
      <x:c r="A9097" s="0" t="s">
        <x:v>138</x:v>
      </x:c>
      <x:c r="B9097" s="0" t="n">
        <x:v>4336</x:v>
      </x:c>
      <x:c r="C9097" s="0" t="s">
        <x:v>17</x:v>
      </x:c>
      <x:c r="D9097" s="0" t="s">
        <x:v>18</x:v>
      </x:c>
      <x:c r="E9097" s="0" t="s">
        <x:v>167</x:v>
      </x:c>
      <x:c r="F9097" s="0" t="s">
        <x:v>20</x:v>
      </x:c>
      <x:c r="G9097" s="0" t="n">
        <x:v>56</x:v>
      </x:c>
      <x:c r="H9097" s="4" t="n">
        <x:v>55.719</x:v>
      </x:c>
      <x:c r="I9097" s="4" t="n">
        <x:v>56</x:v>
      </x:c>
      <x:c r="J9097" s="4" t="n">
        <x:v>0.995</x:v>
      </x:c>
      <x:c r="K9097" s="4">
        <x:f>I9097*J9097</x:f>
      </x:c>
      <x:c r="L9097" s="4" t="n">
        <x:v>133.45</x:v>
      </x:c>
      <x:c r="M9097" s="5">
        <x:f>J9097/4.127*100</x:f>
      </x:c>
      <x:c r="N9097" s="6">
        <x:f>M9097*L9097/100</x:f>
      </x:c>
      <x:c r="O9097" s="6">
        <x:f>H9097-N9097</x:f>
      </x:c>
    </x:row>
    <x:row r="9098" spans="1:25">
      <x:c r="A9098" s="0" t="s">
        <x:v>138</x:v>
      </x:c>
      <x:c r="B9098" s="0" t="n">
        <x:v>4336</x:v>
      </x:c>
      <x:c r="C9098" s="0" t="s">
        <x:v>21</x:v>
      </x:c>
      <x:c r="D9098" s="0" t="s">
        <x:v>22</x:v>
      </x:c>
      <x:c r="E9098" s="0" t="s">
        <x:v>23</x:v>
      </x:c>
      <x:c r="F9098" s="0" t="s">
        <x:v>20</x:v>
      </x:c>
      <x:c r="G9098" s="0" t="n">
        <x:v>56</x:v>
      </x:c>
      <x:c r="H9098" s="4" t="n">
        <x:v>2.016</x:v>
      </x:c>
      <x:c r="I9098" s="4" t="n">
        <x:v>56</x:v>
      </x:c>
      <x:c r="J9098" s="4" t="n">
        <x:v>0.036</x:v>
      </x:c>
      <x:c r="K9098" s="4">
        <x:f>I9098*J9098</x:f>
      </x:c>
      <x:c r="L9098" s="4" t="n">
        <x:v>133.45</x:v>
      </x:c>
      <x:c r="M9098" s="5">
        <x:f>J9098/4.127*100</x:f>
      </x:c>
      <x:c r="N9098" s="6">
        <x:f>M9098*L9098/100</x:f>
      </x:c>
      <x:c r="O9098" s="6">
        <x:f>H9098-N9098</x:f>
      </x:c>
    </x:row>
    <x:row r="9099" spans="1:25">
      <x:c r="A9099" s="0" t="s">
        <x:v>138</x:v>
      </x:c>
      <x:c r="B9099" s="0" t="n">
        <x:v>4336</x:v>
      </x:c>
      <x:c r="C9099" s="0" t="s">
        <x:v>21</x:v>
      </x:c>
      <x:c r="D9099" s="0" t="s">
        <x:v>28</x:v>
      </x:c>
      <x:c r="E9099" s="0" t="s">
        <x:v>23</x:v>
      </x:c>
      <x:c r="F9099" s="0" t="s">
        <x:v>20</x:v>
      </x:c>
      <x:c r="G9099" s="0" t="n">
        <x:v>56</x:v>
      </x:c>
      <x:c r="H9099" s="4" t="n">
        <x:v>2.576</x:v>
      </x:c>
      <x:c r="I9099" s="4" t="n">
        <x:v>56</x:v>
      </x:c>
      <x:c r="J9099" s="4" t="n">
        <x:v>0.046</x:v>
      </x:c>
      <x:c r="K9099" s="4">
        <x:f>I9099*J9099</x:f>
      </x:c>
      <x:c r="L9099" s="4" t="n">
        <x:v>133.45</x:v>
      </x:c>
      <x:c r="M9099" s="5">
        <x:f>J9099/4.127*100</x:f>
      </x:c>
      <x:c r="N9099" s="6">
        <x:f>M9099*L9099/100</x:f>
      </x:c>
      <x:c r="O9099" s="6">
        <x:f>H9099-N9099</x:f>
      </x:c>
    </x:row>
    <x:row r="9100" spans="1:25">
      <x:c r="A9100" s="0" t="s">
        <x:v>138</x:v>
      </x:c>
      <x:c r="B9100" s="0" t="n">
        <x:v>4336</x:v>
      </x:c>
      <x:c r="C9100" s="0" t="s">
        <x:v>21</x:v>
      </x:c>
      <x:c r="D9100" s="0" t="s">
        <x:v>28</x:v>
      </x:c>
      <x:c r="E9100" s="0" t="s">
        <x:v>23</x:v>
      </x:c>
      <x:c r="F9100" s="0" t="s">
        <x:v>26</x:v>
      </x:c>
      <x:c r="G9100" s="0" t="n">
        <x:v>56</x:v>
      </x:c>
      <x:c r="H9100" s="4" t="n">
        <x:v>59.36</x:v>
      </x:c>
      <x:c r="I9100" s="4" t="n">
        <x:v>56</x:v>
      </x:c>
      <x:c r="J9100" s="4" t="n">
        <x:v>1.06</x:v>
      </x:c>
      <x:c r="K9100" s="4">
        <x:f>I9100*J9100</x:f>
      </x:c>
      <x:c r="L9100" s="4" t="n">
        <x:v>133.45</x:v>
      </x:c>
      <x:c r="M9100" s="5">
        <x:f>J9100/4.127*100</x:f>
      </x:c>
      <x:c r="N9100" s="6">
        <x:f>M9100*L9100/100</x:f>
      </x:c>
      <x:c r="O9100" s="6">
        <x:f>H9100-N9100</x:f>
      </x:c>
    </x:row>
    <x:row r="9101" spans="1:25">
      <x:c r="A9101" s="0" t="s">
        <x:v>54</x:v>
      </x:c>
      <x:c r="B9101" s="0" t="n">
        <x:v>4340</x:v>
      </x:c>
      <x:c r="C9101" s="0" t="s">
        <x:v>21</x:v>
      </x:c>
      <x:c r="D9101" s="0" t="s">
        <x:v>22</x:v>
      </x:c>
      <x:c r="E9101" s="0" t="s">
        <x:v>35</x:v>
      </x:c>
      <x:c r="F9101" s="0" t="s">
        <x:v>20</x:v>
      </x:c>
      <x:c r="G9101" s="0" t="n">
        <x:v>34</x:v>
      </x:c>
      <x:c r="H9101" s="4" t="n">
        <x:v>50.4</x:v>
      </x:c>
      <x:c r="I9101" s="4" t="n">
        <x:v>31</x:v>
      </x:c>
      <x:c r="J9101" s="4" t="n">
        <x:v>1.482</x:v>
      </x:c>
      <x:c r="K9101" s="4">
        <x:f>I9101*J9101</x:f>
      </x:c>
      <x:c r="L9101" s="4" t="n">
        <x:v>44.212</x:v>
      </x:c>
      <x:c r="M9101" s="5">
        <x:f>J9101/6.588*100</x:f>
      </x:c>
      <x:c r="N9101" s="6">
        <x:f>M9101*L9101/100</x:f>
      </x:c>
      <x:c r="O9101" s="6">
        <x:f>H9101-N9101</x:f>
      </x:c>
    </x:row>
    <x:row r="9102" spans="1:25">
      <x:c r="A9102" s="0" t="s">
        <x:v>54</x:v>
      </x:c>
      <x:c r="B9102" s="0" t="n">
        <x:v>4340</x:v>
      </x:c>
      <x:c r="C9102" s="0" t="s">
        <x:v>21</x:v>
      </x:c>
      <x:c r="D9102" s="0" t="s">
        <x:v>33</x:v>
      </x:c>
      <x:c r="E9102" s="0" t="s">
        <x:v>34</x:v>
      </x:c>
      <x:c r="F9102" s="0" t="s">
        <x:v>20</x:v>
      </x:c>
      <x:c r="G9102" s="0" t="n">
        <x:v>34</x:v>
      </x:c>
      <x:c r="H9102" s="4" t="n">
        <x:v>46.018</x:v>
      </x:c>
      <x:c r="I9102" s="4" t="n">
        <x:v>31</x:v>
      </x:c>
      <x:c r="J9102" s="4" t="n">
        <x:v>1.353</x:v>
      </x:c>
      <x:c r="K9102" s="4">
        <x:f>I9102*J9102</x:f>
      </x:c>
      <x:c r="L9102" s="4" t="n">
        <x:v>44.212</x:v>
      </x:c>
      <x:c r="M9102" s="5">
        <x:f>J9102/6.588*100</x:f>
      </x:c>
      <x:c r="N9102" s="6">
        <x:f>M9102*L9102/100</x:f>
      </x:c>
      <x:c r="O9102" s="6">
        <x:f>H9102-N9102</x:f>
      </x:c>
    </x:row>
    <x:row r="9103" spans="1:25">
      <x:c r="A9103" s="0" t="s">
        <x:v>54</x:v>
      </x:c>
      <x:c r="B9103" s="0" t="n">
        <x:v>4340</x:v>
      </x:c>
      <x:c r="C9103" s="0" t="s">
        <x:v>21</x:v>
      </x:c>
      <x:c r="D9103" s="0" t="s">
        <x:v>33</x:v>
      </x:c>
      <x:c r="E9103" s="0" t="s">
        <x:v>34</x:v>
      </x:c>
      <x:c r="F9103" s="0" t="s">
        <x:v>20</x:v>
      </x:c>
      <x:c r="G9103" s="0" t="n">
        <x:v>34</x:v>
      </x:c>
      <x:c r="H9103" s="4" t="n">
        <x:v>46.018</x:v>
      </x:c>
      <x:c r="I9103" s="4" t="n">
        <x:v>31</x:v>
      </x:c>
      <x:c r="J9103" s="4" t="n">
        <x:v>1.353</x:v>
      </x:c>
      <x:c r="K9103" s="4">
        <x:f>I9103*J9103</x:f>
      </x:c>
      <x:c r="L9103" s="4" t="n">
        <x:v>44.212</x:v>
      </x:c>
      <x:c r="M9103" s="5">
        <x:f>J9103/6.588*100</x:f>
      </x:c>
      <x:c r="N9103" s="6">
        <x:f>M9103*L9103/100</x:f>
      </x:c>
      <x:c r="O9103" s="6">
        <x:f>H9103-N9103</x:f>
      </x:c>
    </x:row>
    <x:row r="9104" spans="1:25">
      <x:c r="A9104" s="0" t="s">
        <x:v>54</x:v>
      </x:c>
      <x:c r="B9104" s="0" t="n">
        <x:v>4340</x:v>
      </x:c>
      <x:c r="C9104" s="0" t="s">
        <x:v>21</x:v>
      </x:c>
      <x:c r="D9104" s="0" t="s">
        <x:v>22</x:v>
      </x:c>
      <x:c r="E9104" s="0" t="s">
        <x:v>35</x:v>
      </x:c>
      <x:c r="F9104" s="0" t="s">
        <x:v>20</x:v>
      </x:c>
      <x:c r="G9104" s="0" t="n">
        <x:v>34</x:v>
      </x:c>
      <x:c r="H9104" s="4" t="n">
        <x:v>50.4</x:v>
      </x:c>
      <x:c r="I9104" s="4" t="n">
        <x:v>31</x:v>
      </x:c>
      <x:c r="J9104" s="4" t="n">
        <x:v>1.482</x:v>
      </x:c>
      <x:c r="K9104" s="4">
        <x:f>I9104*J9104</x:f>
      </x:c>
      <x:c r="L9104" s="4" t="n">
        <x:v>44.212</x:v>
      </x:c>
      <x:c r="M9104" s="5">
        <x:f>J9104/6.588*100</x:f>
      </x:c>
      <x:c r="N9104" s="6">
        <x:f>M9104*L9104/100</x:f>
      </x:c>
      <x:c r="O9104" s="6">
        <x:f>H9104-N9104</x:f>
      </x:c>
    </x:row>
    <x:row r="9105" spans="1:25">
      <x:c r="A9105" s="0" t="s">
        <x:v>54</x:v>
      </x:c>
      <x:c r="B9105" s="0" t="n">
        <x:v>4340</x:v>
      </x:c>
      <x:c r="C9105" s="0" t="s">
        <x:v>21</x:v>
      </x:c>
      <x:c r="D9105" s="0" t="s">
        <x:v>33</x:v>
      </x:c>
      <x:c r="E9105" s="0" t="s">
        <x:v>34</x:v>
      </x:c>
      <x:c r="F9105" s="0" t="s">
        <x:v>26</x:v>
      </x:c>
      <x:c r="G9105" s="0" t="n">
        <x:v>34</x:v>
      </x:c>
      <x:c r="H9105" s="4" t="n">
        <x:v>3.007</x:v>
      </x:c>
      <x:c r="I9105" s="4" t="n">
        <x:v>31</x:v>
      </x:c>
      <x:c r="J9105" s="4" t="n">
        <x:v>0.078</x:v>
      </x:c>
      <x:c r="K9105" s="4">
        <x:f>I9105*J9105</x:f>
      </x:c>
      <x:c r="L9105" s="4" t="n">
        <x:v>44.212</x:v>
      </x:c>
      <x:c r="M9105" s="5">
        <x:f>J9105/6.588*100</x:f>
      </x:c>
      <x:c r="N9105" s="6">
        <x:f>M9105*L9105/100</x:f>
      </x:c>
      <x:c r="O9105" s="6">
        <x:f>H9105-N9105</x:f>
      </x:c>
    </x:row>
    <x:row r="9106" spans="1:25">
      <x:c r="A9106" s="0" t="s">
        <x:v>54</x:v>
      </x:c>
      <x:c r="B9106" s="0" t="n">
        <x:v>4340</x:v>
      </x:c>
      <x:c r="C9106" s="0" t="s">
        <x:v>21</x:v>
      </x:c>
      <x:c r="D9106" s="0" t="s">
        <x:v>36</x:v>
      </x:c>
      <x:c r="E9106" s="0" t="s">
        <x:v>37</x:v>
      </x:c>
      <x:c r="F9106" s="0" t="s">
        <x:v>26</x:v>
      </x:c>
      <x:c r="G9106" s="0" t="n">
        <x:v>34</x:v>
      </x:c>
      <x:c r="H9106" s="4" t="n">
        <x:v>14.003</x:v>
      </x:c>
      <x:c r="I9106" s="4" t="n">
        <x:v>31</x:v>
      </x:c>
      <x:c r="J9106" s="4" t="n">
        <x:v>0.42</x:v>
      </x:c>
      <x:c r="K9106" s="4">
        <x:f>I9106*J9106</x:f>
      </x:c>
      <x:c r="L9106" s="4" t="n">
        <x:v>44.212</x:v>
      </x:c>
      <x:c r="M9106" s="5">
        <x:f>J9106/6.588*100</x:f>
      </x:c>
      <x:c r="N9106" s="6">
        <x:f>M9106*L9106/100</x:f>
      </x:c>
      <x:c r="O9106" s="6">
        <x:f>H9106-N9106</x:f>
      </x:c>
    </x:row>
    <x:row r="9107" spans="1:25">
      <x:c r="A9107" s="0" t="s">
        <x:v>54</x:v>
      </x:c>
      <x:c r="B9107" s="0" t="n">
        <x:v>4340</x:v>
      </x:c>
      <x:c r="C9107" s="0" t="s">
        <x:v>21</x:v>
      </x:c>
      <x:c r="D9107" s="0" t="s">
        <x:v>36</x:v>
      </x:c>
      <x:c r="E9107" s="0" t="s">
        <x:v>38</x:v>
      </x:c>
      <x:c r="F9107" s="0" t="s">
        <x:v>26</x:v>
      </x:c>
      <x:c r="G9107" s="0" t="n">
        <x:v>34</x:v>
      </x:c>
      <x:c r="H9107" s="4" t="n">
        <x:v>16.002</x:v>
      </x:c>
      <x:c r="I9107" s="4" t="n">
        <x:v>31</x:v>
      </x:c>
      <x:c r="J9107" s="4" t="n">
        <x:v>0.42</x:v>
      </x:c>
      <x:c r="K9107" s="4">
        <x:f>I9107*J9107</x:f>
      </x:c>
      <x:c r="L9107" s="4" t="n">
        <x:v>44.212</x:v>
      </x:c>
      <x:c r="M9107" s="5">
        <x:f>J9107/6.588*100</x:f>
      </x:c>
      <x:c r="N9107" s="6">
        <x:f>M9107*L9107/100</x:f>
      </x:c>
      <x:c r="O9107" s="6">
        <x:f>H9107-N9107</x:f>
      </x:c>
    </x:row>
    <x:row r="9108" spans="1:25">
      <x:c r="A9108" s="0" t="s">
        <x:v>108</x:v>
      </x:c>
      <x:c r="B9108" s="0" t="n">
        <x:v>4341</x:v>
      </x:c>
      <x:c r="C9108" s="0" t="s">
        <x:v>21</x:v>
      </x:c>
      <x:c r="D9108" s="0" t="s">
        <x:v>22</x:v>
      </x:c>
      <x:c r="E9108" s="0" t="s">
        <x:v>35</x:v>
      </x:c>
      <x:c r="F9108" s="0" t="s">
        <x:v>20</x:v>
      </x:c>
      <x:c r="G9108" s="0" t="n">
        <x:v>38</x:v>
      </x:c>
      <x:c r="H9108" s="4" t="n">
        <x:v>50.4</x:v>
      </x:c>
      <x:c r="I9108" s="4" t="n">
        <x:v>38</x:v>
      </x:c>
      <x:c r="J9108" s="4" t="n">
        <x:v>1.326</x:v>
      </x:c>
      <x:c r="K9108" s="4">
        <x:f>I9108*J9108</x:f>
      </x:c>
      <x:c r="L9108" s="4" t="n">
        <x:v>55.708</x:v>
      </x:c>
      <x:c r="M9108" s="5">
        <x:f>J9108/5.992*100</x:f>
      </x:c>
      <x:c r="N9108" s="6">
        <x:f>M9108*L9108/100</x:f>
      </x:c>
      <x:c r="O9108" s="6">
        <x:f>H9108-N9108</x:f>
      </x:c>
    </x:row>
    <x:row r="9109" spans="1:25">
      <x:c r="A9109" s="0" t="s">
        <x:v>108</x:v>
      </x:c>
      <x:c r="B9109" s="0" t="n">
        <x:v>4341</x:v>
      </x:c>
      <x:c r="C9109" s="0" t="s">
        <x:v>21</x:v>
      </x:c>
      <x:c r="D9109" s="0" t="s">
        <x:v>22</x:v>
      </x:c>
      <x:c r="E9109" s="0" t="s">
        <x:v>35</x:v>
      </x:c>
      <x:c r="F9109" s="0" t="s">
        <x:v>20</x:v>
      </x:c>
      <x:c r="G9109" s="0" t="n">
        <x:v>38</x:v>
      </x:c>
      <x:c r="H9109" s="4" t="n">
        <x:v>50.4</x:v>
      </x:c>
      <x:c r="I9109" s="4" t="n">
        <x:v>38</x:v>
      </x:c>
      <x:c r="J9109" s="4" t="n">
        <x:v>1.326</x:v>
      </x:c>
      <x:c r="K9109" s="4">
        <x:f>I9109*J9109</x:f>
      </x:c>
      <x:c r="L9109" s="4" t="n">
        <x:v>55.708</x:v>
      </x:c>
      <x:c r="M9109" s="5">
        <x:f>J9109/5.992*100</x:f>
      </x:c>
      <x:c r="N9109" s="6">
        <x:f>M9109*L9109/100</x:f>
      </x:c>
      <x:c r="O9109" s="6">
        <x:f>H9109-N9109</x:f>
      </x:c>
    </x:row>
    <x:row r="9110" spans="1:25">
      <x:c r="A9110" s="0" t="s">
        <x:v>108</x:v>
      </x:c>
      <x:c r="B9110" s="0" t="n">
        <x:v>4341</x:v>
      </x:c>
      <x:c r="C9110" s="0" t="s">
        <x:v>21</x:v>
      </x:c>
      <x:c r="D9110" s="0" t="s">
        <x:v>33</x:v>
      </x:c>
      <x:c r="E9110" s="0" t="s">
        <x:v>34</x:v>
      </x:c>
      <x:c r="F9110" s="0" t="s">
        <x:v>20</x:v>
      </x:c>
      <x:c r="G9110" s="0" t="n">
        <x:v>38</x:v>
      </x:c>
      <x:c r="H9110" s="4" t="n">
        <x:v>46.018</x:v>
      </x:c>
      <x:c r="I9110" s="4" t="n">
        <x:v>38</x:v>
      </x:c>
      <x:c r="J9110" s="4" t="n">
        <x:v>1.211</x:v>
      </x:c>
      <x:c r="K9110" s="4">
        <x:f>I9110*J9110</x:f>
      </x:c>
      <x:c r="L9110" s="4" t="n">
        <x:v>55.708</x:v>
      </x:c>
      <x:c r="M9110" s="5">
        <x:f>J9110/5.992*100</x:f>
      </x:c>
      <x:c r="N9110" s="6">
        <x:f>M9110*L9110/100</x:f>
      </x:c>
      <x:c r="O9110" s="6">
        <x:f>H9110-N9110</x:f>
      </x:c>
    </x:row>
    <x:row r="9111" spans="1:25">
      <x:c r="A9111" s="0" t="s">
        <x:v>108</x:v>
      </x:c>
      <x:c r="B9111" s="0" t="n">
        <x:v>4341</x:v>
      </x:c>
      <x:c r="C9111" s="0" t="s">
        <x:v>21</x:v>
      </x:c>
      <x:c r="D9111" s="0" t="s">
        <x:v>33</x:v>
      </x:c>
      <x:c r="E9111" s="0" t="s">
        <x:v>34</x:v>
      </x:c>
      <x:c r="F9111" s="0" t="s">
        <x:v>20</x:v>
      </x:c>
      <x:c r="G9111" s="0" t="n">
        <x:v>38</x:v>
      </x:c>
      <x:c r="H9111" s="4" t="n">
        <x:v>46.018</x:v>
      </x:c>
      <x:c r="I9111" s="4" t="n">
        <x:v>38</x:v>
      </x:c>
      <x:c r="J9111" s="4" t="n">
        <x:v>1.211</x:v>
      </x:c>
      <x:c r="K9111" s="4">
        <x:f>I9111*J9111</x:f>
      </x:c>
      <x:c r="L9111" s="4" t="n">
        <x:v>55.708</x:v>
      </x:c>
      <x:c r="M9111" s="5">
        <x:f>J9111/5.992*100</x:f>
      </x:c>
      <x:c r="N9111" s="6">
        <x:f>M9111*L9111/100</x:f>
      </x:c>
      <x:c r="O9111" s="6">
        <x:f>H9111-N9111</x:f>
      </x:c>
    </x:row>
    <x:row r="9112" spans="1:25">
      <x:c r="A9112" s="0" t="s">
        <x:v>108</x:v>
      </x:c>
      <x:c r="B9112" s="0" t="n">
        <x:v>4341</x:v>
      </x:c>
      <x:c r="C9112" s="0" t="s">
        <x:v>21</x:v>
      </x:c>
      <x:c r="D9112" s="0" t="s">
        <x:v>33</x:v>
      </x:c>
      <x:c r="E9112" s="0" t="s">
        <x:v>34</x:v>
      </x:c>
      <x:c r="F9112" s="0" t="s">
        <x:v>26</x:v>
      </x:c>
      <x:c r="G9112" s="0" t="n">
        <x:v>38</x:v>
      </x:c>
      <x:c r="H9112" s="4" t="n">
        <x:v>3.001</x:v>
      </x:c>
      <x:c r="I9112" s="4" t="n">
        <x:v>38</x:v>
      </x:c>
      <x:c r="J9112" s="4" t="n">
        <x:v>0.078</x:v>
      </x:c>
      <x:c r="K9112" s="4">
        <x:f>I9112*J9112</x:f>
      </x:c>
      <x:c r="L9112" s="4" t="n">
        <x:v>55.708</x:v>
      </x:c>
      <x:c r="M9112" s="5">
        <x:f>J9112/5.992*100</x:f>
      </x:c>
      <x:c r="N9112" s="6">
        <x:f>M9112*L9112/100</x:f>
      </x:c>
      <x:c r="O9112" s="6">
        <x:f>H9112-N9112</x:f>
      </x:c>
    </x:row>
    <x:row r="9113" spans="1:25">
      <x:c r="A9113" s="0" t="s">
        <x:v>108</x:v>
      </x:c>
      <x:c r="B9113" s="0" t="n">
        <x:v>4341</x:v>
      </x:c>
      <x:c r="C9113" s="0" t="s">
        <x:v>21</x:v>
      </x:c>
      <x:c r="D9113" s="0" t="s">
        <x:v>36</x:v>
      </x:c>
      <x:c r="E9113" s="0" t="s">
        <x:v>37</x:v>
      </x:c>
      <x:c r="F9113" s="0" t="s">
        <x:v>26</x:v>
      </x:c>
      <x:c r="G9113" s="0" t="n">
        <x:v>38</x:v>
      </x:c>
      <x:c r="H9113" s="4" t="n">
        <x:v>16.001</x:v>
      </x:c>
      <x:c r="I9113" s="4" t="n">
        <x:v>38</x:v>
      </x:c>
      <x:c r="J9113" s="4" t="n">
        <x:v>0.42</x:v>
      </x:c>
      <x:c r="K9113" s="4">
        <x:f>I9113*J9113</x:f>
      </x:c>
      <x:c r="L9113" s="4" t="n">
        <x:v>55.708</x:v>
      </x:c>
      <x:c r="M9113" s="5">
        <x:f>J9113/5.992*100</x:f>
      </x:c>
      <x:c r="N9113" s="6">
        <x:f>M9113*L9113/100</x:f>
      </x:c>
      <x:c r="O9113" s="6">
        <x:f>H9113-N9113</x:f>
      </x:c>
    </x:row>
    <x:row r="9114" spans="1:25">
      <x:c r="A9114" s="0" t="s">
        <x:v>108</x:v>
      </x:c>
      <x:c r="B9114" s="0" t="n">
        <x:v>4341</x:v>
      </x:c>
      <x:c r="C9114" s="0" t="s">
        <x:v>21</x:v>
      </x:c>
      <x:c r="D9114" s="0" t="s">
        <x:v>36</x:v>
      </x:c>
      <x:c r="E9114" s="0" t="s">
        <x:v>38</x:v>
      </x:c>
      <x:c r="F9114" s="0" t="s">
        <x:v>26</x:v>
      </x:c>
      <x:c r="G9114" s="0" t="n">
        <x:v>38</x:v>
      </x:c>
      <x:c r="H9114" s="4" t="n">
        <x:v>16.002</x:v>
      </x:c>
      <x:c r="I9114" s="4" t="n">
        <x:v>38</x:v>
      </x:c>
      <x:c r="J9114" s="4" t="n">
        <x:v>0.42</x:v>
      </x:c>
      <x:c r="K9114" s="4">
        <x:f>I9114*J9114</x:f>
      </x:c>
      <x:c r="L9114" s="4" t="n">
        <x:v>55.708</x:v>
      </x:c>
      <x:c r="M9114" s="5">
        <x:f>J9114/5.992*100</x:f>
      </x:c>
      <x:c r="N9114" s="6">
        <x:f>M9114*L9114/100</x:f>
      </x:c>
      <x:c r="O9114" s="6">
        <x:f>H9114-N9114</x:f>
      </x:c>
    </x:row>
    <x:row r="9115" spans="1:25">
      <x:c r="A9115" s="0" t="s">
        <x:v>143</x:v>
      </x:c>
      <x:c r="B9115" s="0" t="n">
        <x:v>4343</x:v>
      </x:c>
      <x:c r="C9115" s="0" t="s">
        <x:v>21</x:v>
      </x:c>
      <x:c r="D9115" s="0" t="s">
        <x:v>22</x:v>
      </x:c>
      <x:c r="E9115" s="0" t="s">
        <x:v>23</x:v>
      </x:c>
      <x:c r="F9115" s="0" t="s">
        <x:v>20</x:v>
      </x:c>
      <x:c r="G9115" s="0" t="n">
        <x:v>25</x:v>
      </x:c>
      <x:c r="H9115" s="4" t="n">
        <x:v>0.9</x:v>
      </x:c>
      <x:c r="I9115" s="4" t="n">
        <x:v>25</x:v>
      </x:c>
      <x:c r="J9115" s="4" t="n">
        <x:v>0.036</x:v>
      </x:c>
      <x:c r="K9115" s="4">
        <x:f>I9115*J9115</x:f>
      </x:c>
      <x:c r="L9115" s="4" t="n">
        <x:v>59.599</x:v>
      </x:c>
      <x:c r="M9115" s="5">
        <x:f>J9115/5.6*100</x:f>
      </x:c>
      <x:c r="N9115" s="6">
        <x:f>M9115*L9115/100</x:f>
      </x:c>
      <x:c r="O9115" s="6">
        <x:f>H9115-N9115</x:f>
      </x:c>
    </x:row>
    <x:row r="9116" spans="1:25">
      <x:c r="A9116" s="0" t="s">
        <x:v>143</x:v>
      </x:c>
      <x:c r="B9116" s="0" t="n">
        <x:v>4343</x:v>
      </x:c>
      <x:c r="C9116" s="0" t="s">
        <x:v>21</x:v>
      </x:c>
      <x:c r="D9116" s="0" t="s">
        <x:v>28</x:v>
      </x:c>
      <x:c r="E9116" s="0" t="s">
        <x:v>23</x:v>
      </x:c>
      <x:c r="F9116" s="0" t="s">
        <x:v>20</x:v>
      </x:c>
      <x:c r="G9116" s="0" t="n">
        <x:v>25</x:v>
      </x:c>
      <x:c r="H9116" s="4" t="n">
        <x:v>1.15</x:v>
      </x:c>
      <x:c r="I9116" s="4" t="n">
        <x:v>25</x:v>
      </x:c>
      <x:c r="J9116" s="4" t="n">
        <x:v>0.046</x:v>
      </x:c>
      <x:c r="K9116" s="4">
        <x:f>I9116*J9116</x:f>
      </x:c>
      <x:c r="L9116" s="4" t="n">
        <x:v>59.599</x:v>
      </x:c>
      <x:c r="M9116" s="5">
        <x:f>J9116/5.6*100</x:f>
      </x:c>
      <x:c r="N9116" s="6">
        <x:f>M9116*L9116/100</x:f>
      </x:c>
      <x:c r="O9116" s="6">
        <x:f>H9116-N9116</x:f>
      </x:c>
    </x:row>
    <x:row r="9117" spans="1:25">
      <x:c r="A9117" s="0" t="s">
        <x:v>143</x:v>
      </x:c>
      <x:c r="B9117" s="0" t="n">
        <x:v>4343</x:v>
      </x:c>
      <x:c r="C9117" s="0" t="s">
        <x:v>17</x:v>
      </x:c>
      <x:c r="D9117" s="0" t="s">
        <x:v>18</x:v>
      </x:c>
      <x:c r="E9117" s="0" t="s">
        <x:v>167</x:v>
      </x:c>
      <x:c r="F9117" s="0" t="s">
        <x:v>20</x:v>
      </x:c>
      <x:c r="G9117" s="0" t="n">
        <x:v>25</x:v>
      </x:c>
      <x:c r="H9117" s="4" t="n">
        <x:v>55.719</x:v>
      </x:c>
      <x:c r="I9117" s="4" t="n">
        <x:v>25</x:v>
      </x:c>
      <x:c r="J9117" s="4" t="n">
        <x:v>2.229</x:v>
      </x:c>
      <x:c r="K9117" s="4">
        <x:f>I9117*J9117</x:f>
      </x:c>
      <x:c r="L9117" s="4" t="n">
        <x:v>59.599</x:v>
      </x:c>
      <x:c r="M9117" s="5">
        <x:f>J9117/5.6*100</x:f>
      </x:c>
      <x:c r="N9117" s="6">
        <x:f>M9117*L9117/100</x:f>
      </x:c>
      <x:c r="O9117" s="6">
        <x:f>H9117-N9117</x:f>
      </x:c>
    </x:row>
    <x:row r="9118" spans="1:25">
      <x:c r="A9118" s="0" t="s">
        <x:v>143</x:v>
      </x:c>
      <x:c r="B9118" s="0" t="n">
        <x:v>4343</x:v>
      </x:c>
      <x:c r="C9118" s="0" t="s">
        <x:v>17</x:v>
      </x:c>
      <x:c r="D9118" s="0" t="s">
        <x:v>18</x:v>
      </x:c>
      <x:c r="E9118" s="0" t="s">
        <x:v>167</x:v>
      </x:c>
      <x:c r="F9118" s="0" t="s">
        <x:v>20</x:v>
      </x:c>
      <x:c r="G9118" s="0" t="n">
        <x:v>25</x:v>
      </x:c>
      <x:c r="H9118" s="4" t="n">
        <x:v>55.719</x:v>
      </x:c>
      <x:c r="I9118" s="4" t="n">
        <x:v>25</x:v>
      </x:c>
      <x:c r="J9118" s="4" t="n">
        <x:v>2.229</x:v>
      </x:c>
      <x:c r="K9118" s="4">
        <x:f>I9118*J9118</x:f>
      </x:c>
      <x:c r="L9118" s="4" t="n">
        <x:v>59.599</x:v>
      </x:c>
      <x:c r="M9118" s="5">
        <x:f>J9118/5.6*100</x:f>
      </x:c>
      <x:c r="N9118" s="6">
        <x:f>M9118*L9118/100</x:f>
      </x:c>
      <x:c r="O9118" s="6">
        <x:f>H9118-N9118</x:f>
      </x:c>
    </x:row>
    <x:row r="9119" spans="1:25">
      <x:c r="A9119" s="0" t="s">
        <x:v>143</x:v>
      </x:c>
      <x:c r="B9119" s="0" t="n">
        <x:v>4343</x:v>
      </x:c>
      <x:c r="C9119" s="0" t="s">
        <x:v>21</x:v>
      </x:c>
      <x:c r="D9119" s="0" t="s">
        <x:v>28</x:v>
      </x:c>
      <x:c r="E9119" s="0" t="s">
        <x:v>23</x:v>
      </x:c>
      <x:c r="F9119" s="0" t="s">
        <x:v>26</x:v>
      </x:c>
      <x:c r="G9119" s="0" t="n">
        <x:v>25</x:v>
      </x:c>
      <x:c r="H9119" s="4" t="n">
        <x:v>26.5</x:v>
      </x:c>
      <x:c r="I9119" s="4" t="n">
        <x:v>25</x:v>
      </x:c>
      <x:c r="J9119" s="4" t="n">
        <x:v>1.06</x:v>
      </x:c>
      <x:c r="K9119" s="4">
        <x:f>I9119*J9119</x:f>
      </x:c>
      <x:c r="L9119" s="4" t="n">
        <x:v>59.599</x:v>
      </x:c>
      <x:c r="M9119" s="5">
        <x:f>J9119/5.6*100</x:f>
      </x:c>
      <x:c r="N9119" s="6">
        <x:f>M9119*L9119/100</x:f>
      </x:c>
      <x:c r="O9119" s="6">
        <x:f>H9119-N9119</x:f>
      </x:c>
    </x:row>
    <x:row r="9120" spans="1:25">
      <x:c r="A9120" s="0" t="s">
        <x:v>132</x:v>
      </x:c>
      <x:c r="B9120" s="0" t="n">
        <x:v>4344</x:v>
      </x:c>
      <x:c r="C9120" s="0" t="s">
        <x:v>17</x:v>
      </x:c>
      <x:c r="D9120" s="0" t="s">
        <x:v>18</x:v>
      </x:c>
      <x:c r="E9120" s="0" t="s">
        <x:v>167</x:v>
      </x:c>
      <x:c r="F9120" s="0" t="s">
        <x:v>20</x:v>
      </x:c>
      <x:c r="G9120" s="0" t="n">
        <x:v>56</x:v>
      </x:c>
      <x:c r="H9120" s="4" t="n">
        <x:v>55.719</x:v>
      </x:c>
      <x:c r="I9120" s="4" t="n">
        <x:v>56</x:v>
      </x:c>
      <x:c r="J9120" s="4" t="n">
        <x:v>0.995</x:v>
      </x:c>
      <x:c r="K9120" s="4">
        <x:f>I9120*J9120</x:f>
      </x:c>
      <x:c r="L9120" s="4" t="n">
        <x:v>129.391</x:v>
      </x:c>
      <x:c r="M9120" s="5">
        <x:f>J9120/2.137*100</x:f>
      </x:c>
      <x:c r="N9120" s="6">
        <x:f>M9120*L9120/100</x:f>
      </x:c>
      <x:c r="O9120" s="6">
        <x:f>H9120-N9120</x:f>
      </x:c>
    </x:row>
    <x:row r="9121" spans="1:25">
      <x:c r="A9121" s="0" t="s">
        <x:v>132</x:v>
      </x:c>
      <x:c r="B9121" s="0" t="n">
        <x:v>4344</x:v>
      </x:c>
      <x:c r="C9121" s="0" t="s">
        <x:v>21</x:v>
      </x:c>
      <x:c r="D9121" s="0" t="s">
        <x:v>22</x:v>
      </x:c>
      <x:c r="E9121" s="0" t="s">
        <x:v>23</x:v>
      </x:c>
      <x:c r="F9121" s="0" t="s">
        <x:v>20</x:v>
      </x:c>
      <x:c r="G9121" s="0" t="n">
        <x:v>56</x:v>
      </x:c>
      <x:c r="H9121" s="4" t="n">
        <x:v>2.016</x:v>
      </x:c>
      <x:c r="I9121" s="4" t="n">
        <x:v>56</x:v>
      </x:c>
      <x:c r="J9121" s="4" t="n">
        <x:v>0.036</x:v>
      </x:c>
      <x:c r="K9121" s="4">
        <x:f>I9121*J9121</x:f>
      </x:c>
      <x:c r="L9121" s="4" t="n">
        <x:v>129.391</x:v>
      </x:c>
      <x:c r="M9121" s="5">
        <x:f>J9121/2.137*100</x:f>
      </x:c>
      <x:c r="N9121" s="6">
        <x:f>M9121*L9121/100</x:f>
      </x:c>
      <x:c r="O9121" s="6">
        <x:f>H9121-N9121</x:f>
      </x:c>
    </x:row>
    <x:row r="9122" spans="1:25">
      <x:c r="A9122" s="0" t="s">
        <x:v>132</x:v>
      </x:c>
      <x:c r="B9122" s="0" t="n">
        <x:v>4344</x:v>
      </x:c>
      <x:c r="C9122" s="0" t="s">
        <x:v>21</x:v>
      </x:c>
      <x:c r="D9122" s="0" t="s">
        <x:v>28</x:v>
      </x:c>
      <x:c r="E9122" s="0" t="s">
        <x:v>23</x:v>
      </x:c>
      <x:c r="F9122" s="0" t="s">
        <x:v>20</x:v>
      </x:c>
      <x:c r="G9122" s="0" t="n">
        <x:v>56</x:v>
      </x:c>
      <x:c r="H9122" s="4" t="n">
        <x:v>2.576</x:v>
      </x:c>
      <x:c r="I9122" s="4" t="n">
        <x:v>56</x:v>
      </x:c>
      <x:c r="J9122" s="4" t="n">
        <x:v>0.046</x:v>
      </x:c>
      <x:c r="K9122" s="4">
        <x:f>I9122*J9122</x:f>
      </x:c>
      <x:c r="L9122" s="4" t="n">
        <x:v>129.391</x:v>
      </x:c>
      <x:c r="M9122" s="5">
        <x:f>J9122/2.137*100</x:f>
      </x:c>
      <x:c r="N9122" s="6">
        <x:f>M9122*L9122/100</x:f>
      </x:c>
      <x:c r="O9122" s="6">
        <x:f>H9122-N9122</x:f>
      </x:c>
    </x:row>
    <x:row r="9123" spans="1:25">
      <x:c r="A9123" s="0" t="s">
        <x:v>132</x:v>
      </x:c>
      <x:c r="B9123" s="0" t="n">
        <x:v>4344</x:v>
      </x:c>
      <x:c r="C9123" s="0" t="s">
        <x:v>21</x:v>
      </x:c>
      <x:c r="D9123" s="0" t="s">
        <x:v>28</x:v>
      </x:c>
      <x:c r="E9123" s="0" t="s">
        <x:v>23</x:v>
      </x:c>
      <x:c r="F9123" s="0" t="s">
        <x:v>26</x:v>
      </x:c>
      <x:c r="G9123" s="0" t="n">
        <x:v>56</x:v>
      </x:c>
      <x:c r="H9123" s="4" t="n">
        <x:v>61</x:v>
      </x:c>
      <x:c r="I9123" s="4" t="n">
        <x:v>56</x:v>
      </x:c>
      <x:c r="J9123" s="4" t="n">
        <x:v>1.06</x:v>
      </x:c>
      <x:c r="K9123" s="4">
        <x:f>I9123*J9123</x:f>
      </x:c>
      <x:c r="L9123" s="4" t="n">
        <x:v>129.391</x:v>
      </x:c>
      <x:c r="M9123" s="5">
        <x:f>J9123/2.137*100</x:f>
      </x:c>
      <x:c r="N9123" s="6">
        <x:f>M9123*L9123/100</x:f>
      </x:c>
      <x:c r="O9123" s="6">
        <x:f>H9123-N9123</x:f>
      </x:c>
    </x:row>
    <x:row r="9124" spans="1:25">
      <x:c r="A9124" s="0" t="s">
        <x:v>141</x:v>
      </x:c>
      <x:c r="B9124" s="0" t="n">
        <x:v>4346</x:v>
      </x:c>
      <x:c r="C9124" s="0" t="s">
        <x:v>21</x:v>
      </x:c>
      <x:c r="D9124" s="0" t="s">
        <x:v>22</x:v>
      </x:c>
      <x:c r="E9124" s="0" t="s">
        <x:v>23</x:v>
      </x:c>
      <x:c r="F9124" s="0" t="s">
        <x:v>20</x:v>
      </x:c>
      <x:c r="G9124" s="0" t="n">
        <x:v>130</x:v>
      </x:c>
      <x:c r="H9124" s="4" t="n">
        <x:v>43.384</x:v>
      </x:c>
      <x:c r="I9124" s="4" t="n">
        <x:v>130</x:v>
      </x:c>
      <x:c r="J9124" s="4" t="n">
        <x:v>0.334</x:v>
      </x:c>
      <x:c r="K9124" s="4">
        <x:f>I9124*J9124</x:f>
      </x:c>
      <x:c r="L9124" s="4" t="n">
        <x:v>288.816</x:v>
      </x:c>
      <x:c r="M9124" s="5">
        <x:f>J9124/3.123*100</x:f>
      </x:c>
      <x:c r="N9124" s="6">
        <x:f>M9124*L9124/100</x:f>
      </x:c>
      <x:c r="O9124" s="6">
        <x:f>H9124-N9124</x:f>
      </x:c>
    </x:row>
    <x:row r="9125" spans="1:25">
      <x:c r="A9125" s="0" t="s">
        <x:v>141</x:v>
      </x:c>
      <x:c r="B9125" s="0" t="n">
        <x:v>4346</x:v>
      </x:c>
      <x:c r="C9125" s="0" t="s">
        <x:v>21</x:v>
      </x:c>
      <x:c r="D9125" s="0" t="s">
        <x:v>22</x:v>
      </x:c>
      <x:c r="E9125" s="0" t="s">
        <x:v>23</x:v>
      </x:c>
      <x:c r="F9125" s="0" t="s">
        <x:v>20</x:v>
      </x:c>
      <x:c r="G9125" s="0" t="n">
        <x:v>130</x:v>
      </x:c>
      <x:c r="H9125" s="4" t="n">
        <x:v>44.33</x:v>
      </x:c>
      <x:c r="I9125" s="4" t="n">
        <x:v>130</x:v>
      </x:c>
      <x:c r="J9125" s="4" t="n">
        <x:v>0.341</x:v>
      </x:c>
      <x:c r="K9125" s="4">
        <x:f>I9125*J9125</x:f>
      </x:c>
      <x:c r="L9125" s="4" t="n">
        <x:v>288.816</x:v>
      </x:c>
      <x:c r="M9125" s="5">
        <x:f>J9125/3.123*100</x:f>
      </x:c>
      <x:c r="N9125" s="6">
        <x:f>M9125*L9125/100</x:f>
      </x:c>
      <x:c r="O9125" s="6">
        <x:f>H9125-N9125</x:f>
      </x:c>
    </x:row>
    <x:row r="9126" spans="1:25">
      <x:c r="A9126" s="0" t="s">
        <x:v>141</x:v>
      </x:c>
      <x:c r="B9126" s="0" t="n">
        <x:v>4346</x:v>
      </x:c>
      <x:c r="C9126" s="0" t="s">
        <x:v>21</x:v>
      </x:c>
      <x:c r="D9126" s="0" t="s">
        <x:v>22</x:v>
      </x:c>
      <x:c r="E9126" s="0" t="s">
        <x:v>23</x:v>
      </x:c>
      <x:c r="F9126" s="0" t="s">
        <x:v>20</x:v>
      </x:c>
      <x:c r="G9126" s="0" t="n">
        <x:v>130</x:v>
      </x:c>
      <x:c r="H9126" s="4" t="n">
        <x:v>43.384</x:v>
      </x:c>
      <x:c r="I9126" s="4" t="n">
        <x:v>130</x:v>
      </x:c>
      <x:c r="J9126" s="4" t="n">
        <x:v>0.334</x:v>
      </x:c>
      <x:c r="K9126" s="4">
        <x:f>I9126*J9126</x:f>
      </x:c>
      <x:c r="L9126" s="4" t="n">
        <x:v>288.816</x:v>
      </x:c>
      <x:c r="M9126" s="5">
        <x:f>J9126/3.123*100</x:f>
      </x:c>
      <x:c r="N9126" s="6">
        <x:f>M9126*L9126/100</x:f>
      </x:c>
      <x:c r="O9126" s="6">
        <x:f>H9126-N9126</x:f>
      </x:c>
    </x:row>
    <x:row r="9127" spans="1:25">
      <x:c r="A9127" s="0" t="s">
        <x:v>141</x:v>
      </x:c>
      <x:c r="B9127" s="0" t="n">
        <x:v>4346</x:v>
      </x:c>
      <x:c r="C9127" s="0" t="s">
        <x:v>21</x:v>
      </x:c>
      <x:c r="D9127" s="0" t="s">
        <x:v>22</x:v>
      </x:c>
      <x:c r="E9127" s="0" t="s">
        <x:v>23</x:v>
      </x:c>
      <x:c r="F9127" s="0" t="s">
        <x:v>20</x:v>
      </x:c>
      <x:c r="G9127" s="0" t="n">
        <x:v>130</x:v>
      </x:c>
      <x:c r="H9127" s="4" t="n">
        <x:v>43.384</x:v>
      </x:c>
      <x:c r="I9127" s="4" t="n">
        <x:v>130</x:v>
      </x:c>
      <x:c r="J9127" s="4" t="n">
        <x:v>0.334</x:v>
      </x:c>
      <x:c r="K9127" s="4">
        <x:f>I9127*J9127</x:f>
      </x:c>
      <x:c r="L9127" s="4" t="n">
        <x:v>288.816</x:v>
      </x:c>
      <x:c r="M9127" s="5">
        <x:f>J9127/3.123*100</x:f>
      </x:c>
      <x:c r="N9127" s="6">
        <x:f>M9127*L9127/100</x:f>
      </x:c>
      <x:c r="O9127" s="6">
        <x:f>H9127-N9127</x:f>
      </x:c>
    </x:row>
    <x:row r="9128" spans="1:25">
      <x:c r="A9128" s="0" t="s">
        <x:v>141</x:v>
      </x:c>
      <x:c r="B9128" s="0" t="n">
        <x:v>4346</x:v>
      </x:c>
      <x:c r="C9128" s="0" t="s">
        <x:v>21</x:v>
      </x:c>
      <x:c r="D9128" s="0" t="s">
        <x:v>28</x:v>
      </x:c>
      <x:c r="E9128" s="0" t="s">
        <x:v>19</x:v>
      </x:c>
      <x:c r="F9128" s="0" t="s">
        <x:v>26</x:v>
      </x:c>
      <x:c r="G9128" s="0" t="n">
        <x:v>130</x:v>
      </x:c>
      <x:c r="H9128" s="4" t="n">
        <x:v>33.805</x:v>
      </x:c>
      <x:c r="I9128" s="4" t="n">
        <x:v>130</x:v>
      </x:c>
      <x:c r="J9128" s="4" t="n">
        <x:v>0.26</x:v>
      </x:c>
      <x:c r="K9128" s="4">
        <x:f>I9128*J9128</x:f>
      </x:c>
      <x:c r="L9128" s="4" t="n">
        <x:v>288.816</x:v>
      </x:c>
      <x:c r="M9128" s="5">
        <x:f>J9128/3.123*100</x:f>
      </x:c>
      <x:c r="N9128" s="6">
        <x:f>M9128*L9128/100</x:f>
      </x:c>
      <x:c r="O9128" s="6">
        <x:f>H9128-N9128</x:f>
      </x:c>
    </x:row>
    <x:row r="9129" spans="1:25">
      <x:c r="A9129" s="0" t="s">
        <x:v>141</x:v>
      </x:c>
      <x:c r="B9129" s="0" t="n">
        <x:v>4346</x:v>
      </x:c>
      <x:c r="C9129" s="0" t="s">
        <x:v>21</x:v>
      </x:c>
      <x:c r="D9129" s="0" t="s">
        <x:v>28</x:v>
      </x:c>
      <x:c r="E9129" s="0" t="s">
        <x:v>23</x:v>
      </x:c>
      <x:c r="F9129" s="0" t="s">
        <x:v>26</x:v>
      </x:c>
      <x:c r="G9129" s="0" t="n">
        <x:v>130</x:v>
      </x:c>
      <x:c r="H9129" s="4" t="n">
        <x:v>197.6</x:v>
      </x:c>
      <x:c r="I9129" s="4" t="n">
        <x:v>130</x:v>
      </x:c>
      <x:c r="J9129" s="4" t="n">
        <x:v>1.52</x:v>
      </x:c>
      <x:c r="K9129" s="4">
        <x:f>I9129*J9129</x:f>
      </x:c>
      <x:c r="L9129" s="4" t="n">
        <x:v>288.816</x:v>
      </x:c>
      <x:c r="M9129" s="5">
        <x:f>J9129/3.123*100</x:f>
      </x:c>
      <x:c r="N9129" s="6">
        <x:f>M9129*L9129/100</x:f>
      </x:c>
      <x:c r="O9129" s="6">
        <x:f>H9129-N9129</x:f>
      </x:c>
    </x:row>
    <x:row r="9130" spans="1:25">
      <x:c r="A9130" s="0" t="s">
        <x:v>103</x:v>
      </x:c>
      <x:c r="B9130" s="0" t="n">
        <x:v>4347</x:v>
      </x:c>
      <x:c r="C9130" s="0" t="s">
        <x:v>21</x:v>
      </x:c>
      <x:c r="D9130" s="0" t="s">
        <x:v>22</x:v>
      </x:c>
      <x:c r="E9130" s="0" t="s">
        <x:v>23</x:v>
      </x:c>
      <x:c r="F9130" s="0" t="s">
        <x:v>20</x:v>
      </x:c>
      <x:c r="G9130" s="0" t="n">
        <x:v>40</x:v>
      </x:c>
      <x:c r="H9130" s="4" t="n">
        <x:v>13.64</x:v>
      </x:c>
      <x:c r="I9130" s="4" t="n">
        <x:v>40</x:v>
      </x:c>
      <x:c r="J9130" s="4" t="n">
        <x:v>0.341</x:v>
      </x:c>
      <x:c r="K9130" s="4">
        <x:f>I9130*J9130</x:f>
      </x:c>
      <x:c r="L9130" s="4" t="n">
        <x:v>87.505</x:v>
      </x:c>
      <x:c r="M9130" s="5">
        <x:f>J9130/4.291*100</x:f>
      </x:c>
      <x:c r="N9130" s="6">
        <x:f>M9130*L9130/100</x:f>
      </x:c>
      <x:c r="O9130" s="6">
        <x:f>H9130-N9130</x:f>
      </x:c>
    </x:row>
    <x:row r="9131" spans="1:25">
      <x:c r="A9131" s="0" t="s">
        <x:v>103</x:v>
      </x:c>
      <x:c r="B9131" s="0" t="n">
        <x:v>4347</x:v>
      </x:c>
      <x:c r="C9131" s="0" t="s">
        <x:v>21</x:v>
      </x:c>
      <x:c r="D9131" s="0" t="s">
        <x:v>22</x:v>
      </x:c>
      <x:c r="E9131" s="0" t="s">
        <x:v>23</x:v>
      </x:c>
      <x:c r="F9131" s="0" t="s">
        <x:v>20</x:v>
      </x:c>
      <x:c r="G9131" s="0" t="n">
        <x:v>40</x:v>
      </x:c>
      <x:c r="H9131" s="4" t="n">
        <x:v>43.384</x:v>
      </x:c>
      <x:c r="I9131" s="4" t="n">
        <x:v>40</x:v>
      </x:c>
      <x:c r="J9131" s="4" t="n">
        <x:v>1.085</x:v>
      </x:c>
      <x:c r="K9131" s="4">
        <x:f>I9131*J9131</x:f>
      </x:c>
      <x:c r="L9131" s="4" t="n">
        <x:v>87.505</x:v>
      </x:c>
      <x:c r="M9131" s="5">
        <x:f>J9131/4.291*100</x:f>
      </x:c>
      <x:c r="N9131" s="6">
        <x:f>M9131*L9131/100</x:f>
      </x:c>
      <x:c r="O9131" s="6">
        <x:f>H9131-N9131</x:f>
      </x:c>
    </x:row>
    <x:row r="9132" spans="1:25">
      <x:c r="A9132" s="0" t="s">
        <x:v>103</x:v>
      </x:c>
      <x:c r="B9132" s="0" t="n">
        <x:v>4347</x:v>
      </x:c>
      <x:c r="C9132" s="0" t="s">
        <x:v>21</x:v>
      </x:c>
      <x:c r="D9132" s="0" t="s">
        <x:v>22</x:v>
      </x:c>
      <x:c r="E9132" s="0" t="s">
        <x:v>23</x:v>
      </x:c>
      <x:c r="F9132" s="0" t="s">
        <x:v>20</x:v>
      </x:c>
      <x:c r="G9132" s="0" t="n">
        <x:v>40</x:v>
      </x:c>
      <x:c r="H9132" s="4" t="n">
        <x:v>43.384</x:v>
      </x:c>
      <x:c r="I9132" s="4" t="n">
        <x:v>40</x:v>
      </x:c>
      <x:c r="J9132" s="4" t="n">
        <x:v>1.085</x:v>
      </x:c>
      <x:c r="K9132" s="4">
        <x:f>I9132*J9132</x:f>
      </x:c>
      <x:c r="L9132" s="4" t="n">
        <x:v>87.505</x:v>
      </x:c>
      <x:c r="M9132" s="5">
        <x:f>J9132/4.291*100</x:f>
      </x:c>
      <x:c r="N9132" s="6">
        <x:f>M9132*L9132/100</x:f>
      </x:c>
      <x:c r="O9132" s="6">
        <x:f>H9132-N9132</x:f>
      </x:c>
    </x:row>
    <x:row r="9133" spans="1:25">
      <x:c r="A9133" s="0" t="s">
        <x:v>103</x:v>
      </x:c>
      <x:c r="B9133" s="0" t="n">
        <x:v>4347</x:v>
      </x:c>
      <x:c r="C9133" s="0" t="s">
        <x:v>21</x:v>
      </x:c>
      <x:c r="D9133" s="0" t="s">
        <x:v>28</x:v>
      </x:c>
      <x:c r="E9133" s="0" t="s">
        <x:v>19</x:v>
      </x:c>
      <x:c r="F9133" s="0" t="s">
        <x:v>26</x:v>
      </x:c>
      <x:c r="G9133" s="0" t="n">
        <x:v>40</x:v>
      </x:c>
      <x:c r="H9133" s="4" t="n">
        <x:v>10.401</x:v>
      </x:c>
      <x:c r="I9133" s="4" t="n">
        <x:v>40</x:v>
      </x:c>
      <x:c r="J9133" s="4" t="n">
        <x:v>0.26</x:v>
      </x:c>
      <x:c r="K9133" s="4">
        <x:f>I9133*J9133</x:f>
      </x:c>
      <x:c r="L9133" s="4" t="n">
        <x:v>87.505</x:v>
      </x:c>
      <x:c r="M9133" s="5">
        <x:f>J9133/4.291*100</x:f>
      </x:c>
      <x:c r="N9133" s="6">
        <x:f>M9133*L9133/100</x:f>
      </x:c>
      <x:c r="O9133" s="6">
        <x:f>H9133-N9133</x:f>
      </x:c>
    </x:row>
    <x:row r="9134" spans="1:25">
      <x:c r="A9134" s="0" t="s">
        <x:v>103</x:v>
      </x:c>
      <x:c r="B9134" s="0" t="n">
        <x:v>4347</x:v>
      </x:c>
      <x:c r="C9134" s="0" t="s">
        <x:v>21</x:v>
      </x:c>
      <x:c r="D9134" s="0" t="s">
        <x:v>28</x:v>
      </x:c>
      <x:c r="E9134" s="0" t="s">
        <x:v>23</x:v>
      </x:c>
      <x:c r="F9134" s="0" t="s">
        <x:v>26</x:v>
      </x:c>
      <x:c r="G9134" s="0" t="n">
        <x:v>40</x:v>
      </x:c>
      <x:c r="H9134" s="4" t="n">
        <x:v>60.8</x:v>
      </x:c>
      <x:c r="I9134" s="4" t="n">
        <x:v>40</x:v>
      </x:c>
      <x:c r="J9134" s="4" t="n">
        <x:v>1.52</x:v>
      </x:c>
      <x:c r="K9134" s="4">
        <x:f>I9134*J9134</x:f>
      </x:c>
      <x:c r="L9134" s="4" t="n">
        <x:v>87.505</x:v>
      </x:c>
      <x:c r="M9134" s="5">
        <x:f>J9134/4.291*100</x:f>
      </x:c>
      <x:c r="N9134" s="6">
        <x:f>M9134*L9134/100</x:f>
      </x:c>
      <x:c r="O9134" s="6">
        <x:f>H9134-N9134</x:f>
      </x:c>
    </x:row>
    <x:row r="9135" spans="1:25">
      <x:c r="A9135" s="0" t="s">
        <x:v>96</x:v>
      </x:c>
      <x:c r="B9135" s="0" t="n">
        <x:v>4348</x:v>
      </x:c>
      <x:c r="C9135" s="0" t="s">
        <x:v>21</x:v>
      </x:c>
      <x:c r="D9135" s="0" t="s">
        <x:v>22</x:v>
      </x:c>
      <x:c r="E9135" s="0" t="s">
        <x:v>23</x:v>
      </x:c>
      <x:c r="F9135" s="0" t="s">
        <x:v>20</x:v>
      </x:c>
      <x:c r="G9135" s="0" t="n">
        <x:v>70</x:v>
      </x:c>
      <x:c r="H9135" s="4" t="n">
        <x:v>43.384</x:v>
      </x:c>
      <x:c r="I9135" s="4" t="n">
        <x:v>70</x:v>
      </x:c>
      <x:c r="J9135" s="4" t="n">
        <x:v>0.62</x:v>
      </x:c>
      <x:c r="K9135" s="4">
        <x:f>I9135*J9135</x:f>
      </x:c>
      <x:c r="L9135" s="4" t="n">
        <x:v>155.619</x:v>
      </x:c>
      <x:c r="M9135" s="5">
        <x:f>J9135/3.981*100</x:f>
      </x:c>
      <x:c r="N9135" s="6">
        <x:f>M9135*L9135/100</x:f>
      </x:c>
      <x:c r="O9135" s="6">
        <x:f>H9135-N9135</x:f>
      </x:c>
    </x:row>
    <x:row r="9136" spans="1:25">
      <x:c r="A9136" s="0" t="s">
        <x:v>96</x:v>
      </x:c>
      <x:c r="B9136" s="0" t="n">
        <x:v>4348</x:v>
      </x:c>
      <x:c r="C9136" s="0" t="s">
        <x:v>21</x:v>
      </x:c>
      <x:c r="D9136" s="0" t="s">
        <x:v>22</x:v>
      </x:c>
      <x:c r="E9136" s="0" t="s">
        <x:v>23</x:v>
      </x:c>
      <x:c r="F9136" s="0" t="s">
        <x:v>20</x:v>
      </x:c>
      <x:c r="G9136" s="0" t="n">
        <x:v>70</x:v>
      </x:c>
      <x:c r="H9136" s="4" t="n">
        <x:v>43.384</x:v>
      </x:c>
      <x:c r="I9136" s="4" t="n">
        <x:v>70</x:v>
      </x:c>
      <x:c r="J9136" s="4" t="n">
        <x:v>0.62</x:v>
      </x:c>
      <x:c r="K9136" s="4">
        <x:f>I9136*J9136</x:f>
      </x:c>
      <x:c r="L9136" s="4" t="n">
        <x:v>155.619</x:v>
      </x:c>
      <x:c r="M9136" s="5">
        <x:f>J9136/3.981*100</x:f>
      </x:c>
      <x:c r="N9136" s="6">
        <x:f>M9136*L9136/100</x:f>
      </x:c>
      <x:c r="O9136" s="6">
        <x:f>H9136-N9136</x:f>
      </x:c>
    </x:row>
    <x:row r="9137" spans="1:25">
      <x:c r="A9137" s="0" t="s">
        <x:v>96</x:v>
      </x:c>
      <x:c r="B9137" s="0" t="n">
        <x:v>4348</x:v>
      </x:c>
      <x:c r="C9137" s="0" t="s">
        <x:v>21</x:v>
      </x:c>
      <x:c r="D9137" s="0" t="s">
        <x:v>22</x:v>
      </x:c>
      <x:c r="E9137" s="0" t="s">
        <x:v>23</x:v>
      </x:c>
      <x:c r="F9137" s="0" t="s">
        <x:v>20</x:v>
      </x:c>
      <x:c r="G9137" s="0" t="n">
        <x:v>70</x:v>
      </x:c>
      <x:c r="H9137" s="4" t="n">
        <x:v>23.87</x:v>
      </x:c>
      <x:c r="I9137" s="4" t="n">
        <x:v>70</x:v>
      </x:c>
      <x:c r="J9137" s="4" t="n">
        <x:v>0.341</x:v>
      </x:c>
      <x:c r="K9137" s="4">
        <x:f>I9137*J9137</x:f>
      </x:c>
      <x:c r="L9137" s="4" t="n">
        <x:v>155.619</x:v>
      </x:c>
      <x:c r="M9137" s="5">
        <x:f>J9137/3.981*100</x:f>
      </x:c>
      <x:c r="N9137" s="6">
        <x:f>M9137*L9137/100</x:f>
      </x:c>
      <x:c r="O9137" s="6">
        <x:f>H9137-N9137</x:f>
      </x:c>
    </x:row>
    <x:row r="9138" spans="1:25">
      <x:c r="A9138" s="0" t="s">
        <x:v>96</x:v>
      </x:c>
      <x:c r="B9138" s="0" t="n">
        <x:v>4348</x:v>
      </x:c>
      <x:c r="C9138" s="0" t="s">
        <x:v>21</x:v>
      </x:c>
      <x:c r="D9138" s="0" t="s">
        <x:v>22</x:v>
      </x:c>
      <x:c r="E9138" s="0" t="s">
        <x:v>23</x:v>
      </x:c>
      <x:c r="F9138" s="0" t="s">
        <x:v>20</x:v>
      </x:c>
      <x:c r="G9138" s="0" t="n">
        <x:v>70</x:v>
      </x:c>
      <x:c r="H9138" s="4" t="n">
        <x:v>43.384</x:v>
      </x:c>
      <x:c r="I9138" s="4" t="n">
        <x:v>70</x:v>
      </x:c>
      <x:c r="J9138" s="4" t="n">
        <x:v>0.62</x:v>
      </x:c>
      <x:c r="K9138" s="4">
        <x:f>I9138*J9138</x:f>
      </x:c>
      <x:c r="L9138" s="4" t="n">
        <x:v>155.619</x:v>
      </x:c>
      <x:c r="M9138" s="5">
        <x:f>J9138/3.981*100</x:f>
      </x:c>
      <x:c r="N9138" s="6">
        <x:f>M9138*L9138/100</x:f>
      </x:c>
      <x:c r="O9138" s="6">
        <x:f>H9138-N9138</x:f>
      </x:c>
    </x:row>
    <x:row r="9139" spans="1:25">
      <x:c r="A9139" s="0" t="s">
        <x:v>96</x:v>
      </x:c>
      <x:c r="B9139" s="0" t="n">
        <x:v>4348</x:v>
      </x:c>
      <x:c r="C9139" s="0" t="s">
        <x:v>21</x:v>
      </x:c>
      <x:c r="D9139" s="0" t="s">
        <x:v>28</x:v>
      </x:c>
      <x:c r="E9139" s="0" t="s">
        <x:v>19</x:v>
      </x:c>
      <x:c r="F9139" s="0" t="s">
        <x:v>26</x:v>
      </x:c>
      <x:c r="G9139" s="0" t="n">
        <x:v>70</x:v>
      </x:c>
      <x:c r="H9139" s="4" t="n">
        <x:v>18.205</x:v>
      </x:c>
      <x:c r="I9139" s="4" t="n">
        <x:v>70</x:v>
      </x:c>
      <x:c r="J9139" s="4" t="n">
        <x:v>0.26</x:v>
      </x:c>
      <x:c r="K9139" s="4">
        <x:f>I9139*J9139</x:f>
      </x:c>
      <x:c r="L9139" s="4" t="n">
        <x:v>155.619</x:v>
      </x:c>
      <x:c r="M9139" s="5">
        <x:f>J9139/3.981*100</x:f>
      </x:c>
      <x:c r="N9139" s="6">
        <x:f>M9139*L9139/100</x:f>
      </x:c>
      <x:c r="O9139" s="6">
        <x:f>H9139-N9139</x:f>
      </x:c>
    </x:row>
    <x:row r="9140" spans="1:25">
      <x:c r="A9140" s="0" t="s">
        <x:v>96</x:v>
      </x:c>
      <x:c r="B9140" s="0" t="n">
        <x:v>4348</x:v>
      </x:c>
      <x:c r="C9140" s="0" t="s">
        <x:v>21</x:v>
      </x:c>
      <x:c r="D9140" s="0" t="s">
        <x:v>28</x:v>
      </x:c>
      <x:c r="E9140" s="0" t="s">
        <x:v>23</x:v>
      </x:c>
      <x:c r="F9140" s="0" t="s">
        <x:v>26</x:v>
      </x:c>
      <x:c r="G9140" s="0" t="n">
        <x:v>70</x:v>
      </x:c>
      <x:c r="H9140" s="4" t="n">
        <x:v>106.4</x:v>
      </x:c>
      <x:c r="I9140" s="4" t="n">
        <x:v>70</x:v>
      </x:c>
      <x:c r="J9140" s="4" t="n">
        <x:v>1.52</x:v>
      </x:c>
      <x:c r="K9140" s="4">
        <x:f>I9140*J9140</x:f>
      </x:c>
      <x:c r="L9140" s="4" t="n">
        <x:v>155.619</x:v>
      </x:c>
      <x:c r="M9140" s="5">
        <x:f>J9140/3.981*100</x:f>
      </x:c>
      <x:c r="N9140" s="6">
        <x:f>M9140*L9140/100</x:f>
      </x:c>
      <x:c r="O9140" s="6">
        <x:f>H9140-N9140</x:f>
      </x:c>
    </x:row>
    <x:row r="9141" spans="1:25">
      <x:c r="A9141" s="0" t="s">
        <x:v>87</x:v>
      </x:c>
      <x:c r="B9141" s="0" t="n">
        <x:v>4350</x:v>
      </x:c>
      <x:c r="C9141" s="0" t="s">
        <x:v>21</x:v>
      </x:c>
      <x:c r="D9141" s="0" t="s">
        <x:v>33</x:v>
      </x:c>
      <x:c r="E9141" s="0" t="s">
        <x:v>34</x:v>
      </x:c>
      <x:c r="F9141" s="0" t="s">
        <x:v>20</x:v>
      </x:c>
      <x:c r="G9141" s="0" t="n">
        <x:v>173</x:v>
      </x:c>
      <x:c r="H9141" s="4" t="n">
        <x:v>31.92</x:v>
      </x:c>
      <x:c r="I9141" s="4" t="n">
        <x:v>38</x:v>
      </x:c>
      <x:c r="J9141" s="4" t="n">
        <x:v>0.185</x:v>
      </x:c>
      <x:c r="K9141" s="4">
        <x:f>I9141*J9141</x:f>
      </x:c>
      <x:c r="L9141" s="4" t="n">
        <x:v>53.499</x:v>
      </x:c>
      <x:c r="M9141" s="5">
        <x:f>J9141/3.354*100</x:f>
      </x:c>
      <x:c r="N9141" s="6">
        <x:f>M9141*L9141/100</x:f>
      </x:c>
      <x:c r="O9141" s="6">
        <x:f>H9141-N9141</x:f>
      </x:c>
    </x:row>
    <x:row r="9142" spans="1:25">
      <x:c r="A9142" s="0" t="s">
        <x:v>87</x:v>
      </x:c>
      <x:c r="B9142" s="0" t="n">
        <x:v>4350</x:v>
      </x:c>
      <x:c r="C9142" s="0" t="s">
        <x:v>21</x:v>
      </x:c>
      <x:c r="D9142" s="0" t="s">
        <x:v>33</x:v>
      </x:c>
      <x:c r="E9142" s="0" t="s">
        <x:v>34</x:v>
      </x:c>
      <x:c r="F9142" s="0" t="s">
        <x:v>20</x:v>
      </x:c>
      <x:c r="G9142" s="0" t="n">
        <x:v>173</x:v>
      </x:c>
      <x:c r="H9142" s="4" t="n">
        <x:v>31.92</x:v>
      </x:c>
      <x:c r="I9142" s="4" t="n">
        <x:v>38</x:v>
      </x:c>
      <x:c r="J9142" s="4" t="n">
        <x:v>0.185</x:v>
      </x:c>
      <x:c r="K9142" s="4">
        <x:f>I9142*J9142</x:f>
      </x:c>
      <x:c r="L9142" s="4" t="n">
        <x:v>53.499</x:v>
      </x:c>
      <x:c r="M9142" s="5">
        <x:f>J9142/3.354*100</x:f>
      </x:c>
      <x:c r="N9142" s="6">
        <x:f>M9142*L9142/100</x:f>
      </x:c>
      <x:c r="O9142" s="6">
        <x:f>H9142-N9142</x:f>
      </x:c>
    </x:row>
    <x:row r="9143" spans="1:25">
      <x:c r="A9143" s="0" t="s">
        <x:v>87</x:v>
      </x:c>
      <x:c r="B9143" s="0" t="n">
        <x:v>4350</x:v>
      </x:c>
      <x:c r="C9143" s="0" t="s">
        <x:v>21</x:v>
      </x:c>
      <x:c r="D9143" s="0" t="s">
        <x:v>33</x:v>
      </x:c>
      <x:c r="E9143" s="0" t="s">
        <x:v>34</x:v>
      </x:c>
      <x:c r="F9143" s="0" t="s">
        <x:v>20</x:v>
      </x:c>
      <x:c r="G9143" s="0" t="n">
        <x:v>173</x:v>
      </x:c>
      <x:c r="H9143" s="4" t="n">
        <x:v>31.92</x:v>
      </x:c>
      <x:c r="I9143" s="4" t="n">
        <x:v>38</x:v>
      </x:c>
      <x:c r="J9143" s="4" t="n">
        <x:v>0.185</x:v>
      </x:c>
      <x:c r="K9143" s="4">
        <x:f>I9143*J9143</x:f>
      </x:c>
      <x:c r="L9143" s="4" t="n">
        <x:v>53.499</x:v>
      </x:c>
      <x:c r="M9143" s="5">
        <x:f>J9143/3.354*100</x:f>
      </x:c>
      <x:c r="N9143" s="6">
        <x:f>M9143*L9143/100</x:f>
      </x:c>
      <x:c r="O9143" s="6">
        <x:f>H9143-N9143</x:f>
      </x:c>
    </x:row>
    <x:row r="9144" spans="1:25">
      <x:c r="A9144" s="0" t="s">
        <x:v>87</x:v>
      </x:c>
      <x:c r="B9144" s="0" t="n">
        <x:v>4350</x:v>
      </x:c>
      <x:c r="C9144" s="0" t="s">
        <x:v>21</x:v>
      </x:c>
      <x:c r="D9144" s="0" t="s">
        <x:v>33</x:v>
      </x:c>
      <x:c r="E9144" s="0" t="s">
        <x:v>34</x:v>
      </x:c>
      <x:c r="F9144" s="0" t="s">
        <x:v>20</x:v>
      </x:c>
      <x:c r="G9144" s="0" t="n">
        <x:v>173</x:v>
      </x:c>
      <x:c r="H9144" s="4" t="n">
        <x:v>31.92</x:v>
      </x:c>
      <x:c r="I9144" s="4" t="n">
        <x:v>38</x:v>
      </x:c>
      <x:c r="J9144" s="4" t="n">
        <x:v>0.185</x:v>
      </x:c>
      <x:c r="K9144" s="4">
        <x:f>I9144*J9144</x:f>
      </x:c>
      <x:c r="L9144" s="4" t="n">
        <x:v>53.499</x:v>
      </x:c>
      <x:c r="M9144" s="5">
        <x:f>J9144/3.354*100</x:f>
      </x:c>
      <x:c r="N9144" s="6">
        <x:f>M9144*L9144/100</x:f>
      </x:c>
      <x:c r="O9144" s="6">
        <x:f>H9144-N9144</x:f>
      </x:c>
    </x:row>
    <x:row r="9145" spans="1:25">
      <x:c r="A9145" s="0" t="s">
        <x:v>87</x:v>
      </x:c>
      <x:c r="B9145" s="0" t="n">
        <x:v>4350</x:v>
      </x:c>
      <x:c r="C9145" s="0" t="s">
        <x:v>21</x:v>
      </x:c>
      <x:c r="D9145" s="0" t="s">
        <x:v>22</x:v>
      </x:c>
      <x:c r="E9145" s="0" t="s">
        <x:v>35</x:v>
      </x:c>
      <x:c r="F9145" s="0" t="s">
        <x:v>20</x:v>
      </x:c>
      <x:c r="G9145" s="0" t="n">
        <x:v>173</x:v>
      </x:c>
      <x:c r="H9145" s="4" t="n">
        <x:v>50.4</x:v>
      </x:c>
      <x:c r="I9145" s="4" t="n">
        <x:v>38</x:v>
      </x:c>
      <x:c r="J9145" s="4" t="n">
        <x:v>0.291</x:v>
      </x:c>
      <x:c r="K9145" s="4">
        <x:f>I9145*J9145</x:f>
      </x:c>
      <x:c r="L9145" s="4" t="n">
        <x:v>53.499</x:v>
      </x:c>
      <x:c r="M9145" s="5">
        <x:f>J9145/3.354*100</x:f>
      </x:c>
      <x:c r="N9145" s="6">
        <x:f>M9145*L9145/100</x:f>
      </x:c>
      <x:c r="O9145" s="6">
        <x:f>H9145-N9145</x:f>
      </x:c>
    </x:row>
    <x:row r="9146" spans="1:25">
      <x:c r="A9146" s="0" t="s">
        <x:v>87</x:v>
      </x:c>
      <x:c r="B9146" s="0" t="n">
        <x:v>4350</x:v>
      </x:c>
      <x:c r="C9146" s="0" t="s">
        <x:v>21</x:v>
      </x:c>
      <x:c r="D9146" s="0" t="s">
        <x:v>22</x:v>
      </x:c>
      <x:c r="E9146" s="0" t="s">
        <x:v>35</x:v>
      </x:c>
      <x:c r="F9146" s="0" t="s">
        <x:v>20</x:v>
      </x:c>
      <x:c r="G9146" s="0" t="n">
        <x:v>173</x:v>
      </x:c>
      <x:c r="H9146" s="4" t="n">
        <x:v>50.4</x:v>
      </x:c>
      <x:c r="I9146" s="4" t="n">
        <x:v>38</x:v>
      </x:c>
      <x:c r="J9146" s="4" t="n">
        <x:v>0.291</x:v>
      </x:c>
      <x:c r="K9146" s="4">
        <x:f>I9146*J9146</x:f>
      </x:c>
      <x:c r="L9146" s="4" t="n">
        <x:v>53.499</x:v>
      </x:c>
      <x:c r="M9146" s="5">
        <x:f>J9146/3.354*100</x:f>
      </x:c>
      <x:c r="N9146" s="6">
        <x:f>M9146*L9146/100</x:f>
      </x:c>
      <x:c r="O9146" s="6">
        <x:f>H9146-N9146</x:f>
      </x:c>
    </x:row>
    <x:row r="9147" spans="1:25">
      <x:c r="A9147" s="0" t="s">
        <x:v>87</x:v>
      </x:c>
      <x:c r="B9147" s="0" t="n">
        <x:v>4350</x:v>
      </x:c>
      <x:c r="C9147" s="0" t="s">
        <x:v>21</x:v>
      </x:c>
      <x:c r="D9147" s="0" t="s">
        <x:v>22</x:v>
      </x:c>
      <x:c r="E9147" s="0" t="s">
        <x:v>35</x:v>
      </x:c>
      <x:c r="F9147" s="0" t="s">
        <x:v>20</x:v>
      </x:c>
      <x:c r="G9147" s="0" t="n">
        <x:v>173</x:v>
      </x:c>
      <x:c r="H9147" s="4" t="n">
        <x:v>50.4</x:v>
      </x:c>
      <x:c r="I9147" s="4" t="n">
        <x:v>38</x:v>
      </x:c>
      <x:c r="J9147" s="4" t="n">
        <x:v>0.291</x:v>
      </x:c>
      <x:c r="K9147" s="4">
        <x:f>I9147*J9147</x:f>
      </x:c>
      <x:c r="L9147" s="4" t="n">
        <x:v>53.499</x:v>
      </x:c>
      <x:c r="M9147" s="5">
        <x:f>J9147/3.354*100</x:f>
      </x:c>
      <x:c r="N9147" s="6">
        <x:f>M9147*L9147/100</x:f>
      </x:c>
      <x:c r="O9147" s="6">
        <x:f>H9147-N9147</x:f>
      </x:c>
    </x:row>
    <x:row r="9148" spans="1:25">
      <x:c r="A9148" s="0" t="s">
        <x:v>87</x:v>
      </x:c>
      <x:c r="B9148" s="0" t="n">
        <x:v>4350</x:v>
      </x:c>
      <x:c r="C9148" s="0" t="s">
        <x:v>21</x:v>
      </x:c>
      <x:c r="D9148" s="0" t="s">
        <x:v>33</x:v>
      </x:c>
      <x:c r="E9148" s="0" t="s">
        <x:v>34</x:v>
      </x:c>
      <x:c r="F9148" s="0" t="s">
        <x:v>20</x:v>
      </x:c>
      <x:c r="G9148" s="0" t="n">
        <x:v>173</x:v>
      </x:c>
      <x:c r="H9148" s="4" t="n">
        <x:v>46.018</x:v>
      </x:c>
      <x:c r="I9148" s="4" t="n">
        <x:v>38</x:v>
      </x:c>
      <x:c r="J9148" s="4" t="n">
        <x:v>0.266</x:v>
      </x:c>
      <x:c r="K9148" s="4">
        <x:f>I9148*J9148</x:f>
      </x:c>
      <x:c r="L9148" s="4" t="n">
        <x:v>53.499</x:v>
      </x:c>
      <x:c r="M9148" s="5">
        <x:f>J9148/3.354*100</x:f>
      </x:c>
      <x:c r="N9148" s="6">
        <x:f>M9148*L9148/100</x:f>
      </x:c>
      <x:c r="O9148" s="6">
        <x:f>H9148-N9148</x:f>
      </x:c>
    </x:row>
    <x:row r="9149" spans="1:25">
      <x:c r="A9149" s="0" t="s">
        <x:v>87</x:v>
      </x:c>
      <x:c r="B9149" s="0" t="n">
        <x:v>4350</x:v>
      </x:c>
      <x:c r="C9149" s="0" t="s">
        <x:v>21</x:v>
      </x:c>
      <x:c r="D9149" s="0" t="s">
        <x:v>33</x:v>
      </x:c>
      <x:c r="E9149" s="0" t="s">
        <x:v>34</x:v>
      </x:c>
      <x:c r="F9149" s="0" t="s">
        <x:v>20</x:v>
      </x:c>
      <x:c r="G9149" s="0" t="n">
        <x:v>173</x:v>
      </x:c>
      <x:c r="H9149" s="4" t="n">
        <x:v>46.018</x:v>
      </x:c>
      <x:c r="I9149" s="4" t="n">
        <x:v>38</x:v>
      </x:c>
      <x:c r="J9149" s="4" t="n">
        <x:v>0.266</x:v>
      </x:c>
      <x:c r="K9149" s="4">
        <x:f>I9149*J9149</x:f>
      </x:c>
      <x:c r="L9149" s="4" t="n">
        <x:v>53.499</x:v>
      </x:c>
      <x:c r="M9149" s="5">
        <x:f>J9149/3.354*100</x:f>
      </x:c>
      <x:c r="N9149" s="6">
        <x:f>M9149*L9149/100</x:f>
      </x:c>
      <x:c r="O9149" s="6">
        <x:f>H9149-N9149</x:f>
      </x:c>
    </x:row>
    <x:row r="9150" spans="1:25">
      <x:c r="A9150" s="0" t="s">
        <x:v>87</x:v>
      </x:c>
      <x:c r="B9150" s="0" t="n">
        <x:v>4350</x:v>
      </x:c>
      <x:c r="C9150" s="0" t="s">
        <x:v>21</x:v>
      </x:c>
      <x:c r="D9150" s="0" t="s">
        <x:v>22</x:v>
      </x:c>
      <x:c r="E9150" s="0" t="s">
        <x:v>35</x:v>
      </x:c>
      <x:c r="F9150" s="0" t="s">
        <x:v>20</x:v>
      </x:c>
      <x:c r="G9150" s="0" t="n">
        <x:v>173</x:v>
      </x:c>
      <x:c r="H9150" s="4" t="n">
        <x:v>50.4</x:v>
      </x:c>
      <x:c r="I9150" s="4" t="n">
        <x:v>38</x:v>
      </x:c>
      <x:c r="J9150" s="4" t="n">
        <x:v>0.291</x:v>
      </x:c>
      <x:c r="K9150" s="4">
        <x:f>I9150*J9150</x:f>
      </x:c>
      <x:c r="L9150" s="4" t="n">
        <x:v>53.499</x:v>
      </x:c>
      <x:c r="M9150" s="5">
        <x:f>J9150/3.354*100</x:f>
      </x:c>
      <x:c r="N9150" s="6">
        <x:f>M9150*L9150/100</x:f>
      </x:c>
      <x:c r="O9150" s="6">
        <x:f>H9150-N9150</x:f>
      </x:c>
    </x:row>
    <x:row r="9151" spans="1:25">
      <x:c r="A9151" s="0" t="s">
        <x:v>87</x:v>
      </x:c>
      <x:c r="B9151" s="0" t="n">
        <x:v>4350</x:v>
      </x:c>
      <x:c r="C9151" s="0" t="s">
        <x:v>21</x:v>
      </x:c>
      <x:c r="D9151" s="0" t="s">
        <x:v>33</x:v>
      </x:c>
      <x:c r="E9151" s="0" t="s">
        <x:v>34</x:v>
      </x:c>
      <x:c r="F9151" s="0" t="s">
        <x:v>26</x:v>
      </x:c>
      <x:c r="G9151" s="0" t="n">
        <x:v>173</x:v>
      </x:c>
      <x:c r="H9151" s="4" t="n">
        <x:v>4.506</x:v>
      </x:c>
      <x:c r="I9151" s="4" t="n">
        <x:v>38</x:v>
      </x:c>
      <x:c r="J9151" s="4" t="n">
        <x:v>0.078</x:v>
      </x:c>
      <x:c r="K9151" s="4">
        <x:f>I9151*J9151</x:f>
      </x:c>
      <x:c r="L9151" s="4" t="n">
        <x:v>53.499</x:v>
      </x:c>
      <x:c r="M9151" s="5">
        <x:f>J9151/3.354*100</x:f>
      </x:c>
      <x:c r="N9151" s="6">
        <x:f>M9151*L9151/100</x:f>
      </x:c>
      <x:c r="O9151" s="6">
        <x:f>H9151-N9151</x:f>
      </x:c>
    </x:row>
    <x:row r="9152" spans="1:25">
      <x:c r="A9152" s="0" t="s">
        <x:v>87</x:v>
      </x:c>
      <x:c r="B9152" s="0" t="n">
        <x:v>4350</x:v>
      </x:c>
      <x:c r="C9152" s="0" t="s">
        <x:v>21</x:v>
      </x:c>
      <x:c r="D9152" s="0" t="s">
        <x:v>36</x:v>
      </x:c>
      <x:c r="E9152" s="0" t="s">
        <x:v>37</x:v>
      </x:c>
      <x:c r="F9152" s="0" t="s">
        <x:v>26</x:v>
      </x:c>
      <x:c r="G9152" s="0" t="n">
        <x:v>173</x:v>
      </x:c>
      <x:c r="H9152" s="4" t="n">
        <x:v>47.203</x:v>
      </x:c>
      <x:c r="I9152" s="4" t="n">
        <x:v>38</x:v>
      </x:c>
      <x:c r="J9152" s="4" t="n">
        <x:v>0.42</x:v>
      </x:c>
      <x:c r="K9152" s="4">
        <x:f>I9152*J9152</x:f>
      </x:c>
      <x:c r="L9152" s="4" t="n">
        <x:v>53.499</x:v>
      </x:c>
      <x:c r="M9152" s="5">
        <x:f>J9152/3.354*100</x:f>
      </x:c>
      <x:c r="N9152" s="6">
        <x:f>M9152*L9152/100</x:f>
      </x:c>
      <x:c r="O9152" s="6">
        <x:f>H9152-N9152</x:f>
      </x:c>
    </x:row>
    <x:row r="9153" spans="1:25">
      <x:c r="A9153" s="0" t="s">
        <x:v>87</x:v>
      </x:c>
      <x:c r="B9153" s="0" t="n">
        <x:v>4350</x:v>
      </x:c>
      <x:c r="C9153" s="0" t="s">
        <x:v>21</x:v>
      </x:c>
      <x:c r="D9153" s="0" t="s">
        <x:v>36</x:v>
      </x:c>
      <x:c r="E9153" s="0" t="s">
        <x:v>38</x:v>
      </x:c>
      <x:c r="F9153" s="0" t="s">
        <x:v>26</x:v>
      </x:c>
      <x:c r="G9153" s="0" t="n">
        <x:v>173</x:v>
      </x:c>
      <x:c r="H9153" s="4" t="n">
        <x:v>44.504</x:v>
      </x:c>
      <x:c r="I9153" s="4" t="n">
        <x:v>38</x:v>
      </x:c>
      <x:c r="J9153" s="4" t="n">
        <x:v>0.42</x:v>
      </x:c>
      <x:c r="K9153" s="4">
        <x:f>I9153*J9153</x:f>
      </x:c>
      <x:c r="L9153" s="4" t="n">
        <x:v>53.499</x:v>
      </x:c>
      <x:c r="M9153" s="5">
        <x:f>J9153/3.354*100</x:f>
      </x:c>
      <x:c r="N9153" s="6">
        <x:f>M9153*L9153/100</x:f>
      </x:c>
      <x:c r="O9153" s="6">
        <x:f>H9153-N9153</x:f>
      </x:c>
    </x:row>
    <x:row r="9154" spans="1:25">
      <x:c r="A9154" s="0" t="s">
        <x:v>117</x:v>
      </x:c>
      <x:c r="B9154" s="0" t="n">
        <x:v>4351</x:v>
      </x:c>
      <x:c r="C9154" s="0" t="s">
        <x:v>21</x:v>
      </x:c>
      <x:c r="D9154" s="0" t="s">
        <x:v>33</x:v>
      </x:c>
      <x:c r="E9154" s="0" t="s">
        <x:v>34</x:v>
      </x:c>
      <x:c r="F9154" s="0" t="s">
        <x:v>20</x:v>
      </x:c>
      <x:c r="G9154" s="0" t="n">
        <x:v>120</x:v>
      </x:c>
      <x:c r="H9154" s="4" t="n">
        <x:v>31.92</x:v>
      </x:c>
      <x:c r="I9154" s="4" t="n">
        <x:v>0</x:v>
      </x:c>
      <x:c r="J9154" s="4" t="n">
        <x:v>0.266</x:v>
      </x:c>
      <x:c r="K9154" s="4">
        <x:f>I9154*J9154</x:f>
      </x:c>
      <x:c r="L9154" s="4" t="n">
        <x:v>0</x:v>
      </x:c>
      <x:c r="M9154" s="5">
        <x:f>J9154/0.266*100</x:f>
      </x:c>
      <x:c r="N9154" s="6">
        <x:f>M9154*L9154/100</x:f>
      </x:c>
      <x:c r="O9154" s="6">
        <x:f>H9154-N9154</x:f>
      </x:c>
    </x:row>
    <x:row r="9155" spans="1:25">
      <x:c r="A9155" s="0" t="s">
        <x:v>160</x:v>
      </x:c>
      <x:c r="B9155" s="0" t="n">
        <x:v>4356</x:v>
      </x:c>
      <x:c r="C9155" s="0" t="s">
        <x:v>17</x:v>
      </x:c>
      <x:c r="D9155" s="0" t="s">
        <x:v>18</x:v>
      </x:c>
      <x:c r="E9155" s="0" t="s">
        <x:v>167</x:v>
      </x:c>
      <x:c r="F9155" s="0" t="s">
        <x:v>20</x:v>
      </x:c>
      <x:c r="G9155" s="0" t="n">
        <x:v>56</x:v>
      </x:c>
      <x:c r="H9155" s="4" t="n">
        <x:v>0.284</x:v>
      </x:c>
      <x:c r="I9155" s="4" t="n">
        <x:v>56</x:v>
      </x:c>
      <x:c r="J9155" s="4" t="n">
        <x:v>0.005</x:v>
      </x:c>
      <x:c r="K9155" s="4">
        <x:f>I9155*J9155</x:f>
      </x:c>
      <x:c r="L9155" s="4" t="n">
        <x:v>127.703</x:v>
      </x:c>
      <x:c r="M9155" s="5">
        <x:f>J9155/3.137*100</x:f>
      </x:c>
      <x:c r="N9155" s="6">
        <x:f>M9155*L9155/100</x:f>
      </x:c>
      <x:c r="O9155" s="6">
        <x:f>H9155-N9155</x:f>
      </x:c>
    </x:row>
    <x:row r="9156" spans="1:25">
      <x:c r="A9156" s="0" t="s">
        <x:v>160</x:v>
      </x:c>
      <x:c r="B9156" s="0" t="n">
        <x:v>4356</x:v>
      </x:c>
      <x:c r="C9156" s="0" t="s">
        <x:v>17</x:v>
      </x:c>
      <x:c r="D9156" s="0" t="s">
        <x:v>18</x:v>
      </x:c>
      <x:c r="E9156" s="0" t="s">
        <x:v>167</x:v>
      </x:c>
      <x:c r="F9156" s="0" t="s">
        <x:v>20</x:v>
      </x:c>
      <x:c r="G9156" s="0" t="n">
        <x:v>56</x:v>
      </x:c>
      <x:c r="H9156" s="4" t="n">
        <x:v>55.719</x:v>
      </x:c>
      <x:c r="I9156" s="4" t="n">
        <x:v>56</x:v>
      </x:c>
      <x:c r="J9156" s="4" t="n">
        <x:v>0.995</x:v>
      </x:c>
      <x:c r="K9156" s="4">
        <x:f>I9156*J9156</x:f>
      </x:c>
      <x:c r="L9156" s="4" t="n">
        <x:v>127.703</x:v>
      </x:c>
      <x:c r="M9156" s="5">
        <x:f>J9156/3.137*100</x:f>
      </x:c>
      <x:c r="N9156" s="6">
        <x:f>M9156*L9156/100</x:f>
      </x:c>
      <x:c r="O9156" s="6">
        <x:f>H9156-N9156</x:f>
      </x:c>
    </x:row>
    <x:row r="9157" spans="1:25">
      <x:c r="A9157" s="0" t="s">
        <x:v>160</x:v>
      </x:c>
      <x:c r="B9157" s="0" t="n">
        <x:v>4356</x:v>
      </x:c>
      <x:c r="C9157" s="0" t="s">
        <x:v>17</x:v>
      </x:c>
      <x:c r="D9157" s="0" t="s">
        <x:v>18</x:v>
      </x:c>
      <x:c r="E9157" s="0" t="s">
        <x:v>167</x:v>
      </x:c>
      <x:c r="F9157" s="0" t="s">
        <x:v>20</x:v>
      </x:c>
      <x:c r="G9157" s="0" t="n">
        <x:v>56</x:v>
      </x:c>
      <x:c r="H9157" s="4" t="n">
        <x:v>55.719</x:v>
      </x:c>
      <x:c r="I9157" s="4" t="n">
        <x:v>56</x:v>
      </x:c>
      <x:c r="J9157" s="4" t="n">
        <x:v>0.995</x:v>
      </x:c>
      <x:c r="K9157" s="4">
        <x:f>I9157*J9157</x:f>
      </x:c>
      <x:c r="L9157" s="4" t="n">
        <x:v>127.703</x:v>
      </x:c>
      <x:c r="M9157" s="5">
        <x:f>J9157/3.137*100</x:f>
      </x:c>
      <x:c r="N9157" s="6">
        <x:f>M9157*L9157/100</x:f>
      </x:c>
      <x:c r="O9157" s="6">
        <x:f>H9157-N9157</x:f>
      </x:c>
    </x:row>
    <x:row r="9158" spans="1:25">
      <x:c r="A9158" s="0" t="s">
        <x:v>160</x:v>
      </x:c>
      <x:c r="B9158" s="0" t="n">
        <x:v>4356</x:v>
      </x:c>
      <x:c r="C9158" s="0" t="s">
        <x:v>21</x:v>
      </x:c>
      <x:c r="D9158" s="0" t="s">
        <x:v>28</x:v>
      </x:c>
      <x:c r="E9158" s="0" t="s">
        <x:v>23</x:v>
      </x:c>
      <x:c r="F9158" s="0" t="s">
        <x:v>20</x:v>
      </x:c>
      <x:c r="G9158" s="0" t="n">
        <x:v>56</x:v>
      </x:c>
      <x:c r="H9158" s="4" t="n">
        <x:v>2.576</x:v>
      </x:c>
      <x:c r="I9158" s="4" t="n">
        <x:v>56</x:v>
      </x:c>
      <x:c r="J9158" s="4" t="n">
        <x:v>0.046</x:v>
      </x:c>
      <x:c r="K9158" s="4">
        <x:f>I9158*J9158</x:f>
      </x:c>
      <x:c r="L9158" s="4" t="n">
        <x:v>127.703</x:v>
      </x:c>
      <x:c r="M9158" s="5">
        <x:f>J9158/3.137*100</x:f>
      </x:c>
      <x:c r="N9158" s="6">
        <x:f>M9158*L9158/100</x:f>
      </x:c>
      <x:c r="O9158" s="6">
        <x:f>H9158-N9158</x:f>
      </x:c>
    </x:row>
    <x:row r="9159" spans="1:25">
      <x:c r="A9159" s="0" t="s">
        <x:v>160</x:v>
      </x:c>
      <x:c r="B9159" s="0" t="n">
        <x:v>4356</x:v>
      </x:c>
      <x:c r="C9159" s="0" t="s">
        <x:v>21</x:v>
      </x:c>
      <x:c r="D9159" s="0" t="s">
        <x:v>22</x:v>
      </x:c>
      <x:c r="E9159" s="0" t="s">
        <x:v>23</x:v>
      </x:c>
      <x:c r="F9159" s="0" t="s">
        <x:v>20</x:v>
      </x:c>
      <x:c r="G9159" s="0" t="n">
        <x:v>56</x:v>
      </x:c>
      <x:c r="H9159" s="4" t="n">
        <x:v>2.016</x:v>
      </x:c>
      <x:c r="I9159" s="4" t="n">
        <x:v>56</x:v>
      </x:c>
      <x:c r="J9159" s="4" t="n">
        <x:v>0.036</x:v>
      </x:c>
      <x:c r="K9159" s="4">
        <x:f>I9159*J9159</x:f>
      </x:c>
      <x:c r="L9159" s="4" t="n">
        <x:v>127.703</x:v>
      </x:c>
      <x:c r="M9159" s="5">
        <x:f>J9159/3.137*100</x:f>
      </x:c>
      <x:c r="N9159" s="6">
        <x:f>M9159*L9159/100</x:f>
      </x:c>
      <x:c r="O9159" s="6">
        <x:f>H9159-N9159</x:f>
      </x:c>
    </x:row>
    <x:row r="9160" spans="1:25">
      <x:c r="A9160" s="0" t="s">
        <x:v>160</x:v>
      </x:c>
      <x:c r="B9160" s="0" t="n">
        <x:v>4356</x:v>
      </x:c>
      <x:c r="C9160" s="0" t="s">
        <x:v>21</x:v>
      </x:c>
      <x:c r="D9160" s="0" t="s">
        <x:v>28</x:v>
      </x:c>
      <x:c r="E9160" s="0" t="s">
        <x:v>23</x:v>
      </x:c>
      <x:c r="F9160" s="0" t="s">
        <x:v>26</x:v>
      </x:c>
      <x:c r="G9160" s="0" t="n">
        <x:v>56</x:v>
      </x:c>
      <x:c r="H9160" s="4" t="n">
        <x:v>59.36</x:v>
      </x:c>
      <x:c r="I9160" s="4" t="n">
        <x:v>56</x:v>
      </x:c>
      <x:c r="J9160" s="4" t="n">
        <x:v>1.06</x:v>
      </x:c>
      <x:c r="K9160" s="4">
        <x:f>I9160*J9160</x:f>
      </x:c>
      <x:c r="L9160" s="4" t="n">
        <x:v>127.703</x:v>
      </x:c>
      <x:c r="M9160" s="5">
        <x:f>J9160/3.137*100</x:f>
      </x:c>
      <x:c r="N9160" s="6">
        <x:f>M9160*L9160/100</x:f>
      </x:c>
      <x:c r="O9160" s="6">
        <x:f>H9160-N9160</x:f>
      </x:c>
    </x:row>
    <x:row r="9161" spans="1:25">
      <x:c r="A9161" s="0" t="s">
        <x:v>41</x:v>
      </x:c>
      <x:c r="B9161" s="0" t="n">
        <x:v>4357</x:v>
      </x:c>
      <x:c r="C9161" s="0" t="s">
        <x:v>21</x:v>
      </x:c>
      <x:c r="D9161" s="0" t="s">
        <x:v>42</x:v>
      </x:c>
      <x:c r="E9161" s="0" t="s">
        <x:v>43</x:v>
      </x:c>
      <x:c r="F9161" s="0" t="s">
        <x:v>20</x:v>
      </x:c>
      <x:c r="G9161" s="0" t="n">
        <x:v>0</x:v>
      </x:c>
      <x:c r="H9161" s="4" t="n">
        <x:v>13.5</x:v>
      </x:c>
      <x:c r="I9161" s="4" t="n">
        <x:v>0</x:v>
      </x:c>
      <x:c r="J9161" s="4" t="n">
        <x:v>0</x:v>
      </x:c>
      <x:c r="K9161" s="4">
        <x:f>I9161*J9161</x:f>
      </x:c>
      <x:c r="L9161" s="4" t="n">
        <x:v>0</x:v>
      </x:c>
      <x:c r="M9161" s="5">
        <x:f>J9161/0*100</x:f>
      </x:c>
      <x:c r="N9161" s="6">
        <x:f>M9161*L9161/100</x:f>
      </x:c>
      <x:c r="O9161" s="6">
        <x:f>H9161-N9161</x:f>
      </x:c>
    </x:row>
    <x:row r="9162" spans="1:25">
      <x:c r="A9162" s="0" t="s">
        <x:v>41</x:v>
      </x:c>
      <x:c r="B9162" s="0" t="n">
        <x:v>4357</x:v>
      </x:c>
      <x:c r="C9162" s="0" t="s">
        <x:v>21</x:v>
      </x:c>
      <x:c r="D9162" s="0" t="s">
        <x:v>42</x:v>
      </x:c>
      <x:c r="E9162" s="0" t="s">
        <x:v>43</x:v>
      </x:c>
      <x:c r="F9162" s="0" t="s">
        <x:v>20</x:v>
      </x:c>
      <x:c r="G9162" s="0" t="n">
        <x:v>0</x:v>
      </x:c>
      <x:c r="H9162" s="4" t="n">
        <x:v>13.5</x:v>
      </x:c>
      <x:c r="I9162" s="4" t="n">
        <x:v>0</x:v>
      </x:c>
      <x:c r="J9162" s="4" t="n">
        <x:v>0</x:v>
      </x:c>
      <x:c r="K9162" s="4">
        <x:f>I9162*J9162</x:f>
      </x:c>
      <x:c r="L9162" s="4" t="n">
        <x:v>0</x:v>
      </x:c>
      <x:c r="M9162" s="5">
        <x:f>J9162/0*100</x:f>
      </x:c>
      <x:c r="N9162" s="6">
        <x:f>M9162*L9162/100</x:f>
      </x:c>
      <x:c r="O9162" s="6">
        <x:f>H9162-N9162</x:f>
      </x:c>
    </x:row>
    <x:row r="9163" spans="1:25">
      <x:c r="A9163" s="0" t="s">
        <x:v>41</x:v>
      </x:c>
      <x:c r="B9163" s="0" t="n">
        <x:v>4357</x:v>
      </x:c>
      <x:c r="C9163" s="0" t="s">
        <x:v>21</x:v>
      </x:c>
      <x:c r="D9163" s="0" t="s">
        <x:v>42</x:v>
      </x:c>
      <x:c r="E9163" s="0" t="s">
        <x:v>44</x:v>
      </x:c>
      <x:c r="F9163" s="0" t="s">
        <x:v>20</x:v>
      </x:c>
      <x:c r="G9163" s="0" t="n">
        <x:v>0</x:v>
      </x:c>
      <x:c r="H9163" s="4" t="n">
        <x:v>13.5</x:v>
      </x:c>
      <x:c r="I9163" s="4" t="n">
        <x:v>0</x:v>
      </x:c>
      <x:c r="J9163" s="4" t="n">
        <x:v>0</x:v>
      </x:c>
      <x:c r="K9163" s="4">
        <x:f>I9163*J9163</x:f>
      </x:c>
      <x:c r="L9163" s="4" t="n">
        <x:v>0</x:v>
      </x:c>
      <x:c r="M9163" s="5">
        <x:f>J9163/0*100</x:f>
      </x:c>
      <x:c r="N9163" s="6">
        <x:f>M9163*L9163/100</x:f>
      </x:c>
      <x:c r="O9163" s="6">
        <x:f>H9163-N9163</x:f>
      </x:c>
    </x:row>
    <x:row r="9164" spans="1:25">
      <x:c r="A9164" s="0" t="s">
        <x:v>41</x:v>
      </x:c>
      <x:c r="B9164" s="0" t="n">
        <x:v>4357</x:v>
      </x:c>
      <x:c r="C9164" s="0" t="s">
        <x:v>21</x:v>
      </x:c>
      <x:c r="D9164" s="0" t="s">
        <x:v>42</x:v>
      </x:c>
      <x:c r="E9164" s="0" t="s">
        <x:v>44</x:v>
      </x:c>
      <x:c r="F9164" s="0" t="s">
        <x:v>20</x:v>
      </x:c>
      <x:c r="G9164" s="0" t="n">
        <x:v>0</x:v>
      </x:c>
      <x:c r="H9164" s="4" t="n">
        <x:v>13.5</x:v>
      </x:c>
      <x:c r="I9164" s="4" t="n">
        <x:v>0</x:v>
      </x:c>
      <x:c r="J9164" s="4" t="n">
        <x:v>0</x:v>
      </x:c>
      <x:c r="K9164" s="4">
        <x:f>I9164*J9164</x:f>
      </x:c>
      <x:c r="L9164" s="4" t="n">
        <x:v>0</x:v>
      </x:c>
      <x:c r="M9164" s="5">
        <x:f>J9164/0*100</x:f>
      </x:c>
      <x:c r="N9164" s="6">
        <x:f>M9164*L9164/100</x:f>
      </x:c>
      <x:c r="O9164" s="6">
        <x:f>H9164-N9164</x:f>
      </x:c>
    </x:row>
    <x:row r="9165" spans="1:25">
      <x:c r="A9165" s="0" t="s">
        <x:v>80</x:v>
      </x:c>
      <x:c r="B9165" s="0" t="n">
        <x:v>4358</x:v>
      </x:c>
      <x:c r="C9165" s="0" t="s">
        <x:v>21</x:v>
      </x:c>
      <x:c r="D9165" s="0" t="s">
        <x:v>42</x:v>
      </x:c>
      <x:c r="E9165" s="0" t="s">
        <x:v>44</x:v>
      </x:c>
      <x:c r="F9165" s="0" t="s">
        <x:v>20</x:v>
      </x:c>
      <x:c r="G9165" s="0" t="n">
        <x:v>0</x:v>
      </x:c>
      <x:c r="H9165" s="4" t="n">
        <x:v>13.5</x:v>
      </x:c>
      <x:c r="I9165" s="4" t="n">
        <x:v>0</x:v>
      </x:c>
      <x:c r="J9165" s="4" t="n">
        <x:v>0</x:v>
      </x:c>
      <x:c r="K9165" s="4">
        <x:f>I9165*J9165</x:f>
      </x:c>
      <x:c r="L9165" s="4" t="n">
        <x:v>0</x:v>
      </x:c>
      <x:c r="M9165" s="5">
        <x:f>J9165/0*100</x:f>
      </x:c>
      <x:c r="N9165" s="6">
        <x:f>M9165*L9165/100</x:f>
      </x:c>
      <x:c r="O9165" s="6">
        <x:f>H9165-N9165</x:f>
      </x:c>
    </x:row>
    <x:row r="9166" spans="1:25">
      <x:c r="A9166" s="0" t="s">
        <x:v>80</x:v>
      </x:c>
      <x:c r="B9166" s="0" t="n">
        <x:v>4358</x:v>
      </x:c>
      <x:c r="C9166" s="0" t="s">
        <x:v>21</x:v>
      </x:c>
      <x:c r="D9166" s="0" t="s">
        <x:v>42</x:v>
      </x:c>
      <x:c r="E9166" s="0" t="s">
        <x:v>43</x:v>
      </x:c>
      <x:c r="F9166" s="0" t="s">
        <x:v>20</x:v>
      </x:c>
      <x:c r="G9166" s="0" t="n">
        <x:v>0</x:v>
      </x:c>
      <x:c r="H9166" s="4" t="n">
        <x:v>13.5</x:v>
      </x:c>
      <x:c r="I9166" s="4" t="n">
        <x:v>0</x:v>
      </x:c>
      <x:c r="J9166" s="4" t="n">
        <x:v>0</x:v>
      </x:c>
      <x:c r="K9166" s="4">
        <x:f>I9166*J9166</x:f>
      </x:c>
      <x:c r="L9166" s="4" t="n">
        <x:v>0</x:v>
      </x:c>
      <x:c r="M9166" s="5">
        <x:f>J9166/0*100</x:f>
      </x:c>
      <x:c r="N9166" s="6">
        <x:f>M9166*L9166/100</x:f>
      </x:c>
      <x:c r="O9166" s="6">
        <x:f>H9166-N9166</x:f>
      </x:c>
    </x:row>
    <x:row r="9167" spans="1:25">
      <x:c r="A9167" s="0" t="s">
        <x:v>80</x:v>
      </x:c>
      <x:c r="B9167" s="0" t="n">
        <x:v>4358</x:v>
      </x:c>
      <x:c r="C9167" s="0" t="s">
        <x:v>21</x:v>
      </x:c>
      <x:c r="D9167" s="0" t="s">
        <x:v>42</x:v>
      </x:c>
      <x:c r="E9167" s="0" t="s">
        <x:v>43</x:v>
      </x:c>
      <x:c r="F9167" s="0" t="s">
        <x:v>20</x:v>
      </x:c>
      <x:c r="G9167" s="0" t="n">
        <x:v>0</x:v>
      </x:c>
      <x:c r="H9167" s="4" t="n">
        <x:v>30</x:v>
      </x:c>
      <x:c r="I9167" s="4" t="n">
        <x:v>0</x:v>
      </x:c>
      <x:c r="J9167" s="4" t="n">
        <x:v>0</x:v>
      </x:c>
      <x:c r="K9167" s="4">
        <x:f>I9167*J9167</x:f>
      </x:c>
      <x:c r="L9167" s="4" t="n">
        <x:v>0</x:v>
      </x:c>
      <x:c r="M9167" s="5">
        <x:f>J9167/0*100</x:f>
      </x:c>
      <x:c r="N9167" s="6">
        <x:f>M9167*L9167/100</x:f>
      </x:c>
      <x:c r="O9167" s="6">
        <x:f>H9167-N9167</x:f>
      </x:c>
    </x:row>
    <x:row r="9168" spans="1:25">
      <x:c r="A9168" s="0" t="s">
        <x:v>80</x:v>
      </x:c>
      <x:c r="B9168" s="0" t="n">
        <x:v>4358</x:v>
      </x:c>
      <x:c r="C9168" s="0" t="s">
        <x:v>21</x:v>
      </x:c>
      <x:c r="D9168" s="0" t="s">
        <x:v>42</x:v>
      </x:c>
      <x:c r="E9168" s="0" t="s">
        <x:v>44</x:v>
      </x:c>
      <x:c r="F9168" s="0" t="s">
        <x:v>20</x:v>
      </x:c>
      <x:c r="G9168" s="0" t="n">
        <x:v>0</x:v>
      </x:c>
      <x:c r="H9168" s="4" t="n">
        <x:v>30</x:v>
      </x:c>
      <x:c r="I9168" s="4" t="n">
        <x:v>0</x:v>
      </x:c>
      <x:c r="J9168" s="4" t="n">
        <x:v>0</x:v>
      </x:c>
      <x:c r="K9168" s="4">
        <x:f>I9168*J9168</x:f>
      </x:c>
      <x:c r="L9168" s="4" t="n">
        <x:v>0</x:v>
      </x:c>
      <x:c r="M9168" s="5">
        <x:f>J9168/0*100</x:f>
      </x:c>
      <x:c r="N9168" s="6">
        <x:f>M9168*L9168/100</x:f>
      </x:c>
      <x:c r="O9168" s="6">
        <x:f>H9168-N9168</x:f>
      </x:c>
    </x:row>
    <x:row r="9169" spans="1:25">
      <x:c r="A9169" s="0" t="s">
        <x:v>123</x:v>
      </x:c>
      <x:c r="B9169" s="0" t="n">
        <x:v>4359</x:v>
      </x:c>
      <x:c r="C9169" s="0" t="s">
        <x:v>21</x:v>
      </x:c>
      <x:c r="D9169" s="0" t="s">
        <x:v>42</x:v>
      </x:c>
      <x:c r="E9169" s="0" t="s">
        <x:v>44</x:v>
      </x:c>
      <x:c r="F9169" s="0" t="s">
        <x:v>20</x:v>
      </x:c>
      <x:c r="G9169" s="0" t="n">
        <x:v>26</x:v>
      </x:c>
      <x:c r="H9169" s="4" t="n">
        <x:v>24</x:v>
      </x:c>
      <x:c r="I9169" s="4" t="n">
        <x:v>26</x:v>
      </x:c>
      <x:c r="J9169" s="4" t="n">
        <x:v>0.923</x:v>
      </x:c>
      <x:c r="K9169" s="4">
        <x:f>I9169*J9169</x:f>
      </x:c>
      <x:c r="L9169" s="4" t="n">
        <x:v>86.997</x:v>
      </x:c>
      <x:c r="M9169" s="5">
        <x:f>J9169/5.076*100</x:f>
      </x:c>
      <x:c r="N9169" s="6">
        <x:f>M9169*L9169/100</x:f>
      </x:c>
      <x:c r="O9169" s="6">
        <x:f>H9169-N9169</x:f>
      </x:c>
    </x:row>
    <x:row r="9170" spans="1:25">
      <x:c r="A9170" s="0" t="s">
        <x:v>123</x:v>
      </x:c>
      <x:c r="B9170" s="0" t="n">
        <x:v>4359</x:v>
      </x:c>
      <x:c r="C9170" s="0" t="s">
        <x:v>21</x:v>
      </x:c>
      <x:c r="D9170" s="0" t="s">
        <x:v>42</x:v>
      </x:c>
      <x:c r="E9170" s="0" t="s">
        <x:v>43</x:v>
      </x:c>
      <x:c r="F9170" s="0" t="s">
        <x:v>20</x:v>
      </x:c>
      <x:c r="G9170" s="0" t="n">
        <x:v>26</x:v>
      </x:c>
      <x:c r="H9170" s="4" t="n">
        <x:v>24</x:v>
      </x:c>
      <x:c r="I9170" s="4" t="n">
        <x:v>26</x:v>
      </x:c>
      <x:c r="J9170" s="4" t="n">
        <x:v>0.923</x:v>
      </x:c>
      <x:c r="K9170" s="4">
        <x:f>I9170*J9170</x:f>
      </x:c>
      <x:c r="L9170" s="4" t="n">
        <x:v>86.997</x:v>
      </x:c>
      <x:c r="M9170" s="5">
        <x:f>J9170/5.076*100</x:f>
      </x:c>
      <x:c r="N9170" s="6">
        <x:f>M9170*L9170/100</x:f>
      </x:c>
      <x:c r="O9170" s="6">
        <x:f>H9170-N9170</x:f>
      </x:c>
    </x:row>
    <x:row r="9171" spans="1:25">
      <x:c r="A9171" s="0" t="s">
        <x:v>123</x:v>
      </x:c>
      <x:c r="B9171" s="0" t="n">
        <x:v>4359</x:v>
      </x:c>
      <x:c r="C9171" s="0" t="s">
        <x:v>21</x:v>
      </x:c>
      <x:c r="D9171" s="0" t="s">
        <x:v>33</x:v>
      </x:c>
      <x:c r="E9171" s="0" t="s">
        <x:v>45</x:v>
      </x:c>
      <x:c r="F9171" s="0" t="s">
        <x:v>26</x:v>
      </x:c>
      <x:c r="G9171" s="0" t="n">
        <x:v>26</x:v>
      </x:c>
      <x:c r="H9171" s="4" t="n">
        <x:v>38.481</x:v>
      </x:c>
      <x:c r="I9171" s="4" t="n">
        <x:v>26</x:v>
      </x:c>
      <x:c r="J9171" s="4" t="n">
        <x:v>1.48</x:v>
      </x:c>
      <x:c r="K9171" s="4">
        <x:f>I9171*J9171</x:f>
      </x:c>
      <x:c r="L9171" s="4" t="n">
        <x:v>86.997</x:v>
      </x:c>
      <x:c r="M9171" s="5">
        <x:f>J9171/5.076*100</x:f>
      </x:c>
      <x:c r="N9171" s="6">
        <x:f>M9171*L9171/100</x:f>
      </x:c>
      <x:c r="O9171" s="6">
        <x:f>H9171-N9171</x:f>
      </x:c>
    </x:row>
    <x:row r="9172" spans="1:25">
      <x:c r="A9172" s="0" t="s">
        <x:v>123</x:v>
      </x:c>
      <x:c r="B9172" s="0" t="n">
        <x:v>4359</x:v>
      </x:c>
      <x:c r="C9172" s="0" t="s">
        <x:v>21</x:v>
      </x:c>
      <x:c r="D9172" s="0" t="s">
        <x:v>150</x:v>
      </x:c>
      <x:c r="E9172" s="0" t="s">
        <x:v>46</x:v>
      </x:c>
      <x:c r="F9172" s="0" t="s">
        <x:v>26</x:v>
      </x:c>
      <x:c r="G9172" s="0" t="n">
        <x:v>26</x:v>
      </x:c>
      <x:c r="H9172" s="4" t="n">
        <x:v>45.5</x:v>
      </x:c>
      <x:c r="I9172" s="4" t="n">
        <x:v>26</x:v>
      </x:c>
      <x:c r="J9172" s="4" t="n">
        <x:v>1.75</x:v>
      </x:c>
      <x:c r="K9172" s="4">
        <x:f>I9172*J9172</x:f>
      </x:c>
      <x:c r="L9172" s="4" t="n">
        <x:v>86.997</x:v>
      </x:c>
      <x:c r="M9172" s="5">
        <x:f>J9172/5.076*100</x:f>
      </x:c>
      <x:c r="N9172" s="6">
        <x:f>M9172*L9172/100</x:f>
      </x:c>
      <x:c r="O9172" s="6">
        <x:f>H9172-N9172</x:f>
      </x:c>
    </x:row>
    <x:row r="9173" spans="1:25">
      <x:c r="A9173" s="0" t="s">
        <x:v>99</x:v>
      </x:c>
      <x:c r="B9173" s="0" t="n">
        <x:v>4360</x:v>
      </x:c>
      <x:c r="C9173" s="0" t="s">
        <x:v>21</x:v>
      </x:c>
      <x:c r="D9173" s="0" t="s">
        <x:v>22</x:v>
      </x:c>
      <x:c r="E9173" s="0" t="s">
        <x:v>23</x:v>
      </x:c>
      <x:c r="F9173" s="0" t="s">
        <x:v>20</x:v>
      </x:c>
      <x:c r="G9173" s="0" t="n">
        <x:v>130</x:v>
      </x:c>
      <x:c r="H9173" s="4" t="n">
        <x:v>43.384</x:v>
      </x:c>
      <x:c r="I9173" s="4" t="n">
        <x:v>130</x:v>
      </x:c>
      <x:c r="J9173" s="4" t="n">
        <x:v>0.334</x:v>
      </x:c>
      <x:c r="K9173" s="4">
        <x:f>I9173*J9173</x:f>
      </x:c>
      <x:c r="L9173" s="4" t="n">
        <x:v>288.91</x:v>
      </x:c>
      <x:c r="M9173" s="5">
        <x:f>J9173/3.123*100</x:f>
      </x:c>
      <x:c r="N9173" s="6">
        <x:f>M9173*L9173/100</x:f>
      </x:c>
      <x:c r="O9173" s="6">
        <x:f>H9173-N9173</x:f>
      </x:c>
    </x:row>
    <x:row r="9174" spans="1:25">
      <x:c r="A9174" s="0" t="s">
        <x:v>99</x:v>
      </x:c>
      <x:c r="B9174" s="0" t="n">
        <x:v>4360</x:v>
      </x:c>
      <x:c r="C9174" s="0" t="s">
        <x:v>21</x:v>
      </x:c>
      <x:c r="D9174" s="0" t="s">
        <x:v>22</x:v>
      </x:c>
      <x:c r="E9174" s="0" t="s">
        <x:v>23</x:v>
      </x:c>
      <x:c r="F9174" s="0" t="s">
        <x:v>20</x:v>
      </x:c>
      <x:c r="G9174" s="0" t="n">
        <x:v>130</x:v>
      </x:c>
      <x:c r="H9174" s="4" t="n">
        <x:v>43.384</x:v>
      </x:c>
      <x:c r="I9174" s="4" t="n">
        <x:v>130</x:v>
      </x:c>
      <x:c r="J9174" s="4" t="n">
        <x:v>0.334</x:v>
      </x:c>
      <x:c r="K9174" s="4">
        <x:f>I9174*J9174</x:f>
      </x:c>
      <x:c r="L9174" s="4" t="n">
        <x:v>288.91</x:v>
      </x:c>
      <x:c r="M9174" s="5">
        <x:f>J9174/3.123*100</x:f>
      </x:c>
      <x:c r="N9174" s="6">
        <x:f>M9174*L9174/100</x:f>
      </x:c>
      <x:c r="O9174" s="6">
        <x:f>H9174-N9174</x:f>
      </x:c>
    </x:row>
    <x:row r="9175" spans="1:25">
      <x:c r="A9175" s="0" t="s">
        <x:v>99</x:v>
      </x:c>
      <x:c r="B9175" s="0" t="n">
        <x:v>4360</x:v>
      </x:c>
      <x:c r="C9175" s="0" t="s">
        <x:v>21</x:v>
      </x:c>
      <x:c r="D9175" s="0" t="s">
        <x:v>22</x:v>
      </x:c>
      <x:c r="E9175" s="0" t="s">
        <x:v>23</x:v>
      </x:c>
      <x:c r="F9175" s="0" t="s">
        <x:v>20</x:v>
      </x:c>
      <x:c r="G9175" s="0" t="n">
        <x:v>130</x:v>
      </x:c>
      <x:c r="H9175" s="4" t="n">
        <x:v>44.33</x:v>
      </x:c>
      <x:c r="I9175" s="4" t="n">
        <x:v>130</x:v>
      </x:c>
      <x:c r="J9175" s="4" t="n">
        <x:v>0.341</x:v>
      </x:c>
      <x:c r="K9175" s="4">
        <x:f>I9175*J9175</x:f>
      </x:c>
      <x:c r="L9175" s="4" t="n">
        <x:v>288.91</x:v>
      </x:c>
      <x:c r="M9175" s="5">
        <x:f>J9175/3.123*100</x:f>
      </x:c>
      <x:c r="N9175" s="6">
        <x:f>M9175*L9175/100</x:f>
      </x:c>
      <x:c r="O9175" s="6">
        <x:f>H9175-N9175</x:f>
      </x:c>
    </x:row>
    <x:row r="9176" spans="1:25">
      <x:c r="A9176" s="0" t="s">
        <x:v>99</x:v>
      </x:c>
      <x:c r="B9176" s="0" t="n">
        <x:v>4360</x:v>
      </x:c>
      <x:c r="C9176" s="0" t="s">
        <x:v>21</x:v>
      </x:c>
      <x:c r="D9176" s="0" t="s">
        <x:v>22</x:v>
      </x:c>
      <x:c r="E9176" s="0" t="s">
        <x:v>23</x:v>
      </x:c>
      <x:c r="F9176" s="0" t="s">
        <x:v>20</x:v>
      </x:c>
      <x:c r="G9176" s="0" t="n">
        <x:v>130</x:v>
      </x:c>
      <x:c r="H9176" s="4" t="n">
        <x:v>43.384</x:v>
      </x:c>
      <x:c r="I9176" s="4" t="n">
        <x:v>130</x:v>
      </x:c>
      <x:c r="J9176" s="4" t="n">
        <x:v>0.334</x:v>
      </x:c>
      <x:c r="K9176" s="4">
        <x:f>I9176*J9176</x:f>
      </x:c>
      <x:c r="L9176" s="4" t="n">
        <x:v>288.91</x:v>
      </x:c>
      <x:c r="M9176" s="5">
        <x:f>J9176/3.123*100</x:f>
      </x:c>
      <x:c r="N9176" s="6">
        <x:f>M9176*L9176/100</x:f>
      </x:c>
      <x:c r="O9176" s="6">
        <x:f>H9176-N9176</x:f>
      </x:c>
    </x:row>
    <x:row r="9177" spans="1:25">
      <x:c r="A9177" s="0" t="s">
        <x:v>99</x:v>
      </x:c>
      <x:c r="B9177" s="0" t="n">
        <x:v>4360</x:v>
      </x:c>
      <x:c r="C9177" s="0" t="s">
        <x:v>21</x:v>
      </x:c>
      <x:c r="D9177" s="0" t="s">
        <x:v>28</x:v>
      </x:c>
      <x:c r="E9177" s="0" t="s">
        <x:v>19</x:v>
      </x:c>
      <x:c r="F9177" s="0" t="s">
        <x:v>26</x:v>
      </x:c>
      <x:c r="G9177" s="0" t="n">
        <x:v>130</x:v>
      </x:c>
      <x:c r="H9177" s="4" t="n">
        <x:v>33.802</x:v>
      </x:c>
      <x:c r="I9177" s="4" t="n">
        <x:v>130</x:v>
      </x:c>
      <x:c r="J9177" s="4" t="n">
        <x:v>0.26</x:v>
      </x:c>
      <x:c r="K9177" s="4">
        <x:f>I9177*J9177</x:f>
      </x:c>
      <x:c r="L9177" s="4" t="n">
        <x:v>288.91</x:v>
      </x:c>
      <x:c r="M9177" s="5">
        <x:f>J9177/3.123*100</x:f>
      </x:c>
      <x:c r="N9177" s="6">
        <x:f>M9177*L9177/100</x:f>
      </x:c>
      <x:c r="O9177" s="6">
        <x:f>H9177-N9177</x:f>
      </x:c>
    </x:row>
    <x:row r="9178" spans="1:25">
      <x:c r="A9178" s="0" t="s">
        <x:v>99</x:v>
      </x:c>
      <x:c r="B9178" s="0" t="n">
        <x:v>4360</x:v>
      </x:c>
      <x:c r="C9178" s="0" t="s">
        <x:v>21</x:v>
      </x:c>
      <x:c r="D9178" s="0" t="s">
        <x:v>28</x:v>
      </x:c>
      <x:c r="E9178" s="0" t="s">
        <x:v>23</x:v>
      </x:c>
      <x:c r="F9178" s="0" t="s">
        <x:v>26</x:v>
      </x:c>
      <x:c r="G9178" s="0" t="n">
        <x:v>130</x:v>
      </x:c>
      <x:c r="H9178" s="4" t="n">
        <x:v>197.6</x:v>
      </x:c>
      <x:c r="I9178" s="4" t="n">
        <x:v>130</x:v>
      </x:c>
      <x:c r="J9178" s="4" t="n">
        <x:v>1.52</x:v>
      </x:c>
      <x:c r="K9178" s="4">
        <x:f>I9178*J9178</x:f>
      </x:c>
      <x:c r="L9178" s="4" t="n">
        <x:v>288.91</x:v>
      </x:c>
      <x:c r="M9178" s="5">
        <x:f>J9178/3.123*100</x:f>
      </x:c>
      <x:c r="N9178" s="6">
        <x:f>M9178*L9178/100</x:f>
      </x:c>
      <x:c r="O9178" s="6">
        <x:f>H9178-N9178</x:f>
      </x:c>
    </x:row>
    <x:row r="9179" spans="1:25">
      <x:c r="A9179" s="0" t="s">
        <x:v>88</x:v>
      </x:c>
      <x:c r="B9179" s="0" t="n">
        <x:v>4361</x:v>
      </x:c>
      <x:c r="C9179" s="0" t="s">
        <x:v>21</x:v>
      </x:c>
      <x:c r="D9179" s="0" t="s">
        <x:v>22</x:v>
      </x:c>
      <x:c r="E9179" s="0" t="s">
        <x:v>23</x:v>
      </x:c>
      <x:c r="F9179" s="0" t="s">
        <x:v>20</x:v>
      </x:c>
      <x:c r="G9179" s="0" t="n">
        <x:v>130</x:v>
      </x:c>
      <x:c r="H9179" s="4" t="n">
        <x:v>43.384</x:v>
      </x:c>
      <x:c r="I9179" s="4" t="n">
        <x:v>130</x:v>
      </x:c>
      <x:c r="J9179" s="4" t="n">
        <x:v>0.334</x:v>
      </x:c>
      <x:c r="K9179" s="4">
        <x:f>I9179*J9179</x:f>
      </x:c>
      <x:c r="L9179" s="4" t="n">
        <x:v>310.019</x:v>
      </x:c>
      <x:c r="M9179" s="5">
        <x:f>J9179/2.789*100</x:f>
      </x:c>
      <x:c r="N9179" s="6">
        <x:f>M9179*L9179/100</x:f>
      </x:c>
      <x:c r="O9179" s="6">
        <x:f>H9179-N9179</x:f>
      </x:c>
    </x:row>
    <x:row r="9180" spans="1:25">
      <x:c r="A9180" s="0" t="s">
        <x:v>88</x:v>
      </x:c>
      <x:c r="B9180" s="0" t="n">
        <x:v>4361</x:v>
      </x:c>
      <x:c r="C9180" s="0" t="s">
        <x:v>21</x:v>
      </x:c>
      <x:c r="D9180" s="0" t="s">
        <x:v>22</x:v>
      </x:c>
      <x:c r="E9180" s="0" t="s">
        <x:v>23</x:v>
      </x:c>
      <x:c r="F9180" s="0" t="s">
        <x:v>20</x:v>
      </x:c>
      <x:c r="G9180" s="0" t="n">
        <x:v>130</x:v>
      </x:c>
      <x:c r="H9180" s="4" t="n">
        <x:v>43.384</x:v>
      </x:c>
      <x:c r="I9180" s="4" t="n">
        <x:v>130</x:v>
      </x:c>
      <x:c r="J9180" s="4" t="n">
        <x:v>0.334</x:v>
      </x:c>
      <x:c r="K9180" s="4">
        <x:f>I9180*J9180</x:f>
      </x:c>
      <x:c r="L9180" s="4" t="n">
        <x:v>310.019</x:v>
      </x:c>
      <x:c r="M9180" s="5">
        <x:f>J9180/2.789*100</x:f>
      </x:c>
      <x:c r="N9180" s="6">
        <x:f>M9180*L9180/100</x:f>
      </x:c>
      <x:c r="O9180" s="6">
        <x:f>H9180-N9180</x:f>
      </x:c>
    </x:row>
    <x:row r="9181" spans="1:25">
      <x:c r="A9181" s="0" t="s">
        <x:v>88</x:v>
      </x:c>
      <x:c r="B9181" s="0" t="n">
        <x:v>4361</x:v>
      </x:c>
      <x:c r="C9181" s="0" t="s">
        <x:v>21</x:v>
      </x:c>
      <x:c r="D9181" s="0" t="s">
        <x:v>22</x:v>
      </x:c>
      <x:c r="E9181" s="0" t="s">
        <x:v>23</x:v>
      </x:c>
      <x:c r="F9181" s="0" t="s">
        <x:v>20</x:v>
      </x:c>
      <x:c r="G9181" s="0" t="n">
        <x:v>130</x:v>
      </x:c>
      <x:c r="H9181" s="4" t="n">
        <x:v>44.33</x:v>
      </x:c>
      <x:c r="I9181" s="4" t="n">
        <x:v>130</x:v>
      </x:c>
      <x:c r="J9181" s="4" t="n">
        <x:v>0.341</x:v>
      </x:c>
      <x:c r="K9181" s="4">
        <x:f>I9181*J9181</x:f>
      </x:c>
      <x:c r="L9181" s="4" t="n">
        <x:v>310.019</x:v>
      </x:c>
      <x:c r="M9181" s="5">
        <x:f>J9181/2.789*100</x:f>
      </x:c>
      <x:c r="N9181" s="6">
        <x:f>M9181*L9181/100</x:f>
      </x:c>
      <x:c r="O9181" s="6">
        <x:f>H9181-N9181</x:f>
      </x:c>
    </x:row>
    <x:row r="9182" spans="1:25">
      <x:c r="A9182" s="0" t="s">
        <x:v>88</x:v>
      </x:c>
      <x:c r="B9182" s="0" t="n">
        <x:v>4361</x:v>
      </x:c>
      <x:c r="C9182" s="0" t="s">
        <x:v>21</x:v>
      </x:c>
      <x:c r="D9182" s="0" t="s">
        <x:v>28</x:v>
      </x:c>
      <x:c r="E9182" s="0" t="s">
        <x:v>19</x:v>
      </x:c>
      <x:c r="F9182" s="0" t="s">
        <x:v>26</x:v>
      </x:c>
      <x:c r="G9182" s="0" t="n">
        <x:v>130</x:v>
      </x:c>
      <x:c r="H9182" s="4" t="n">
        <x:v>33.802</x:v>
      </x:c>
      <x:c r="I9182" s="4" t="n">
        <x:v>130</x:v>
      </x:c>
      <x:c r="J9182" s="4" t="n">
        <x:v>0.26</x:v>
      </x:c>
      <x:c r="K9182" s="4">
        <x:f>I9182*J9182</x:f>
      </x:c>
      <x:c r="L9182" s="4" t="n">
        <x:v>310.019</x:v>
      </x:c>
      <x:c r="M9182" s="5">
        <x:f>J9182/2.789*100</x:f>
      </x:c>
      <x:c r="N9182" s="6">
        <x:f>M9182*L9182/100</x:f>
      </x:c>
      <x:c r="O9182" s="6">
        <x:f>H9182-N9182</x:f>
      </x:c>
    </x:row>
    <x:row r="9183" spans="1:25">
      <x:c r="A9183" s="0" t="s">
        <x:v>88</x:v>
      </x:c>
      <x:c r="B9183" s="0" t="n">
        <x:v>4361</x:v>
      </x:c>
      <x:c r="C9183" s="0" t="s">
        <x:v>21</x:v>
      </x:c>
      <x:c r="D9183" s="0" t="s">
        <x:v>28</x:v>
      </x:c>
      <x:c r="E9183" s="0" t="s">
        <x:v>23</x:v>
      </x:c>
      <x:c r="F9183" s="0" t="s">
        <x:v>26</x:v>
      </x:c>
      <x:c r="G9183" s="0" t="n">
        <x:v>130</x:v>
      </x:c>
      <x:c r="H9183" s="4" t="n">
        <x:v>197.6</x:v>
      </x:c>
      <x:c r="I9183" s="4" t="n">
        <x:v>130</x:v>
      </x:c>
      <x:c r="J9183" s="4" t="n">
        <x:v>1.52</x:v>
      </x:c>
      <x:c r="K9183" s="4">
        <x:f>I9183*J9183</x:f>
      </x:c>
      <x:c r="L9183" s="4" t="n">
        <x:v>310.019</x:v>
      </x:c>
      <x:c r="M9183" s="5">
        <x:f>J9183/2.789*100</x:f>
      </x:c>
      <x:c r="N9183" s="6">
        <x:f>M9183*L9183/100</x:f>
      </x:c>
      <x:c r="O9183" s="6">
        <x:f>H9183-N9183</x:f>
      </x:c>
    </x:row>
    <x:row r="9184" spans="1:25">
      <x:c r="A9184" s="0" t="s">
        <x:v>126</x:v>
      </x:c>
      <x:c r="B9184" s="0" t="n">
        <x:v>4362</x:v>
      </x:c>
      <x:c r="C9184" s="0" t="s">
        <x:v>21</x:v>
      </x:c>
      <x:c r="D9184" s="0" t="s">
        <x:v>22</x:v>
      </x:c>
      <x:c r="E9184" s="0" t="s">
        <x:v>23</x:v>
      </x:c>
      <x:c r="F9184" s="0" t="s">
        <x:v>20</x:v>
      </x:c>
      <x:c r="G9184" s="0" t="n">
        <x:v>130</x:v>
      </x:c>
      <x:c r="H9184" s="4" t="n">
        <x:v>43.384</x:v>
      </x:c>
      <x:c r="I9184" s="4" t="n">
        <x:v>130</x:v>
      </x:c>
      <x:c r="J9184" s="4" t="n">
        <x:v>0.334</x:v>
      </x:c>
      <x:c r="K9184" s="4">
        <x:f>I9184*J9184</x:f>
      </x:c>
      <x:c r="L9184" s="4" t="n">
        <x:v>289.51</x:v>
      </x:c>
      <x:c r="M9184" s="5">
        <x:f>J9184/3.123*100</x:f>
      </x:c>
      <x:c r="N9184" s="6">
        <x:f>M9184*L9184/100</x:f>
      </x:c>
      <x:c r="O9184" s="6">
        <x:f>H9184-N9184</x:f>
      </x:c>
    </x:row>
    <x:row r="9185" spans="1:25">
      <x:c r="A9185" s="0" t="s">
        <x:v>126</x:v>
      </x:c>
      <x:c r="B9185" s="0" t="n">
        <x:v>4362</x:v>
      </x:c>
      <x:c r="C9185" s="0" t="s">
        <x:v>21</x:v>
      </x:c>
      <x:c r="D9185" s="0" t="s">
        <x:v>22</x:v>
      </x:c>
      <x:c r="E9185" s="0" t="s">
        <x:v>23</x:v>
      </x:c>
      <x:c r="F9185" s="0" t="s">
        <x:v>20</x:v>
      </x:c>
      <x:c r="G9185" s="0" t="n">
        <x:v>130</x:v>
      </x:c>
      <x:c r="H9185" s="4" t="n">
        <x:v>43.384</x:v>
      </x:c>
      <x:c r="I9185" s="4" t="n">
        <x:v>130</x:v>
      </x:c>
      <x:c r="J9185" s="4" t="n">
        <x:v>0.334</x:v>
      </x:c>
      <x:c r="K9185" s="4">
        <x:f>I9185*J9185</x:f>
      </x:c>
      <x:c r="L9185" s="4" t="n">
        <x:v>289.51</x:v>
      </x:c>
      <x:c r="M9185" s="5">
        <x:f>J9185/3.123*100</x:f>
      </x:c>
      <x:c r="N9185" s="6">
        <x:f>M9185*L9185/100</x:f>
      </x:c>
      <x:c r="O9185" s="6">
        <x:f>H9185-N9185</x:f>
      </x:c>
    </x:row>
    <x:row r="9186" spans="1:25">
      <x:c r="A9186" s="0" t="s">
        <x:v>126</x:v>
      </x:c>
      <x:c r="B9186" s="0" t="n">
        <x:v>4362</x:v>
      </x:c>
      <x:c r="C9186" s="0" t="s">
        <x:v>21</x:v>
      </x:c>
      <x:c r="D9186" s="0" t="s">
        <x:v>22</x:v>
      </x:c>
      <x:c r="E9186" s="0" t="s">
        <x:v>23</x:v>
      </x:c>
      <x:c r="F9186" s="0" t="s">
        <x:v>20</x:v>
      </x:c>
      <x:c r="G9186" s="0" t="n">
        <x:v>130</x:v>
      </x:c>
      <x:c r="H9186" s="4" t="n">
        <x:v>44.33</x:v>
      </x:c>
      <x:c r="I9186" s="4" t="n">
        <x:v>130</x:v>
      </x:c>
      <x:c r="J9186" s="4" t="n">
        <x:v>0.341</x:v>
      </x:c>
      <x:c r="K9186" s="4">
        <x:f>I9186*J9186</x:f>
      </x:c>
      <x:c r="L9186" s="4" t="n">
        <x:v>289.51</x:v>
      </x:c>
      <x:c r="M9186" s="5">
        <x:f>J9186/3.123*100</x:f>
      </x:c>
      <x:c r="N9186" s="6">
        <x:f>M9186*L9186/100</x:f>
      </x:c>
      <x:c r="O9186" s="6">
        <x:f>H9186-N9186</x:f>
      </x:c>
    </x:row>
    <x:row r="9187" spans="1:25">
      <x:c r="A9187" s="0" t="s">
        <x:v>126</x:v>
      </x:c>
      <x:c r="B9187" s="0" t="n">
        <x:v>4362</x:v>
      </x:c>
      <x:c r="C9187" s="0" t="s">
        <x:v>21</x:v>
      </x:c>
      <x:c r="D9187" s="0" t="s">
        <x:v>22</x:v>
      </x:c>
      <x:c r="E9187" s="0" t="s">
        <x:v>23</x:v>
      </x:c>
      <x:c r="F9187" s="0" t="s">
        <x:v>20</x:v>
      </x:c>
      <x:c r="G9187" s="0" t="n">
        <x:v>130</x:v>
      </x:c>
      <x:c r="H9187" s="4" t="n">
        <x:v>43.384</x:v>
      </x:c>
      <x:c r="I9187" s="4" t="n">
        <x:v>130</x:v>
      </x:c>
      <x:c r="J9187" s="4" t="n">
        <x:v>0.334</x:v>
      </x:c>
      <x:c r="K9187" s="4">
        <x:f>I9187*J9187</x:f>
      </x:c>
      <x:c r="L9187" s="4" t="n">
        <x:v>289.51</x:v>
      </x:c>
      <x:c r="M9187" s="5">
        <x:f>J9187/3.123*100</x:f>
      </x:c>
      <x:c r="N9187" s="6">
        <x:f>M9187*L9187/100</x:f>
      </x:c>
      <x:c r="O9187" s="6">
        <x:f>H9187-N9187</x:f>
      </x:c>
    </x:row>
    <x:row r="9188" spans="1:25">
      <x:c r="A9188" s="0" t="s">
        <x:v>126</x:v>
      </x:c>
      <x:c r="B9188" s="0" t="n">
        <x:v>4362</x:v>
      </x:c>
      <x:c r="C9188" s="0" t="s">
        <x:v>21</x:v>
      </x:c>
      <x:c r="D9188" s="0" t="s">
        <x:v>28</x:v>
      </x:c>
      <x:c r="E9188" s="0" t="s">
        <x:v>19</x:v>
      </x:c>
      <x:c r="F9188" s="0" t="s">
        <x:v>26</x:v>
      </x:c>
      <x:c r="G9188" s="0" t="n">
        <x:v>130</x:v>
      </x:c>
      <x:c r="H9188" s="4" t="n">
        <x:v>34.297</x:v>
      </x:c>
      <x:c r="I9188" s="4" t="n">
        <x:v>130</x:v>
      </x:c>
      <x:c r="J9188" s="4" t="n">
        <x:v>0.26</x:v>
      </x:c>
      <x:c r="K9188" s="4">
        <x:f>I9188*J9188</x:f>
      </x:c>
      <x:c r="L9188" s="4" t="n">
        <x:v>289.51</x:v>
      </x:c>
      <x:c r="M9188" s="5">
        <x:f>J9188/3.123*100</x:f>
      </x:c>
      <x:c r="N9188" s="6">
        <x:f>M9188*L9188/100</x:f>
      </x:c>
      <x:c r="O9188" s="6">
        <x:f>H9188-N9188</x:f>
      </x:c>
    </x:row>
    <x:row r="9189" spans="1:25">
      <x:c r="A9189" s="0" t="s">
        <x:v>126</x:v>
      </x:c>
      <x:c r="B9189" s="0" t="n">
        <x:v>4362</x:v>
      </x:c>
      <x:c r="C9189" s="0" t="s">
        <x:v>21</x:v>
      </x:c>
      <x:c r="D9189" s="0" t="s">
        <x:v>28</x:v>
      </x:c>
      <x:c r="E9189" s="0" t="s">
        <x:v>23</x:v>
      </x:c>
      <x:c r="F9189" s="0" t="s">
        <x:v>26</x:v>
      </x:c>
      <x:c r="G9189" s="0" t="n">
        <x:v>130</x:v>
      </x:c>
      <x:c r="H9189" s="4" t="n">
        <x:v>197.6</x:v>
      </x:c>
      <x:c r="I9189" s="4" t="n">
        <x:v>130</x:v>
      </x:c>
      <x:c r="J9189" s="4" t="n">
        <x:v>1.52</x:v>
      </x:c>
      <x:c r="K9189" s="4">
        <x:f>I9189*J9189</x:f>
      </x:c>
      <x:c r="L9189" s="4" t="n">
        <x:v>289.51</x:v>
      </x:c>
      <x:c r="M9189" s="5">
        <x:f>J9189/3.123*100</x:f>
      </x:c>
      <x:c r="N9189" s="6">
        <x:f>M9189*L9189/100</x:f>
      </x:c>
      <x:c r="O9189" s="6">
        <x:f>H9189-N9189</x:f>
      </x:c>
    </x:row>
    <x:row r="9190" spans="1:25">
      <x:c r="A9190" s="0" t="s">
        <x:v>112</x:v>
      </x:c>
      <x:c r="B9190" s="0" t="n">
        <x:v>4363</x:v>
      </x:c>
      <x:c r="C9190" s="0" t="s">
        <x:v>21</x:v>
      </x:c>
      <x:c r="D9190" s="0" t="s">
        <x:v>22</x:v>
      </x:c>
      <x:c r="E9190" s="0" t="s">
        <x:v>23</x:v>
      </x:c>
      <x:c r="F9190" s="0" t="s">
        <x:v>20</x:v>
      </x:c>
      <x:c r="G9190" s="0" t="n">
        <x:v>130</x:v>
      </x:c>
      <x:c r="H9190" s="4" t="n">
        <x:v>43.384</x:v>
      </x:c>
      <x:c r="I9190" s="4" t="n">
        <x:v>130</x:v>
      </x:c>
      <x:c r="J9190" s="4" t="n">
        <x:v>0.334</x:v>
      </x:c>
      <x:c r="K9190" s="4">
        <x:f>I9190*J9190</x:f>
      </x:c>
      <x:c r="L9190" s="4" t="n">
        <x:v>259.322</x:v>
      </x:c>
      <x:c r="M9190" s="5">
        <x:f>J9190/2.789*100</x:f>
      </x:c>
      <x:c r="N9190" s="6">
        <x:f>M9190*L9190/100</x:f>
      </x:c>
      <x:c r="O9190" s="6">
        <x:f>H9190-N9190</x:f>
      </x:c>
    </x:row>
    <x:row r="9191" spans="1:25">
      <x:c r="A9191" s="0" t="s">
        <x:v>112</x:v>
      </x:c>
      <x:c r="B9191" s="0" t="n">
        <x:v>4363</x:v>
      </x:c>
      <x:c r="C9191" s="0" t="s">
        <x:v>21</x:v>
      </x:c>
      <x:c r="D9191" s="0" t="s">
        <x:v>22</x:v>
      </x:c>
      <x:c r="E9191" s="0" t="s">
        <x:v>23</x:v>
      </x:c>
      <x:c r="F9191" s="0" t="s">
        <x:v>20</x:v>
      </x:c>
      <x:c r="G9191" s="0" t="n">
        <x:v>130</x:v>
      </x:c>
      <x:c r="H9191" s="4" t="n">
        <x:v>43.384</x:v>
      </x:c>
      <x:c r="I9191" s="4" t="n">
        <x:v>130</x:v>
      </x:c>
      <x:c r="J9191" s="4" t="n">
        <x:v>0.334</x:v>
      </x:c>
      <x:c r="K9191" s="4">
        <x:f>I9191*J9191</x:f>
      </x:c>
      <x:c r="L9191" s="4" t="n">
        <x:v>259.322</x:v>
      </x:c>
      <x:c r="M9191" s="5">
        <x:f>J9191/2.789*100</x:f>
      </x:c>
      <x:c r="N9191" s="6">
        <x:f>M9191*L9191/100</x:f>
      </x:c>
      <x:c r="O9191" s="6">
        <x:f>H9191-N9191</x:f>
      </x:c>
    </x:row>
    <x:row r="9192" spans="1:25">
      <x:c r="A9192" s="0" t="s">
        <x:v>112</x:v>
      </x:c>
      <x:c r="B9192" s="0" t="n">
        <x:v>4363</x:v>
      </x:c>
      <x:c r="C9192" s="0" t="s">
        <x:v>21</x:v>
      </x:c>
      <x:c r="D9192" s="0" t="s">
        <x:v>22</x:v>
      </x:c>
      <x:c r="E9192" s="0" t="s">
        <x:v>23</x:v>
      </x:c>
      <x:c r="F9192" s="0" t="s">
        <x:v>20</x:v>
      </x:c>
      <x:c r="G9192" s="0" t="n">
        <x:v>130</x:v>
      </x:c>
      <x:c r="H9192" s="4" t="n">
        <x:v>44.33</x:v>
      </x:c>
      <x:c r="I9192" s="4" t="n">
        <x:v>130</x:v>
      </x:c>
      <x:c r="J9192" s="4" t="n">
        <x:v>0.341</x:v>
      </x:c>
      <x:c r="K9192" s="4">
        <x:f>I9192*J9192</x:f>
      </x:c>
      <x:c r="L9192" s="4" t="n">
        <x:v>259.322</x:v>
      </x:c>
      <x:c r="M9192" s="5">
        <x:f>J9192/2.789*100</x:f>
      </x:c>
      <x:c r="N9192" s="6">
        <x:f>M9192*L9192/100</x:f>
      </x:c>
      <x:c r="O9192" s="6">
        <x:f>H9192-N9192</x:f>
      </x:c>
    </x:row>
    <x:row r="9193" spans="1:25">
      <x:c r="A9193" s="0" t="s">
        <x:v>112</x:v>
      </x:c>
      <x:c r="B9193" s="0" t="n">
        <x:v>4363</x:v>
      </x:c>
      <x:c r="C9193" s="0" t="s">
        <x:v>21</x:v>
      </x:c>
      <x:c r="D9193" s="0" t="s">
        <x:v>28</x:v>
      </x:c>
      <x:c r="E9193" s="0" t="s">
        <x:v>19</x:v>
      </x:c>
      <x:c r="F9193" s="0" t="s">
        <x:v>26</x:v>
      </x:c>
      <x:c r="G9193" s="0" t="n">
        <x:v>130</x:v>
      </x:c>
      <x:c r="H9193" s="4" t="n">
        <x:v>33.805</x:v>
      </x:c>
      <x:c r="I9193" s="4" t="n">
        <x:v>130</x:v>
      </x:c>
      <x:c r="J9193" s="4" t="n">
        <x:v>0.26</x:v>
      </x:c>
      <x:c r="K9193" s="4">
        <x:f>I9193*J9193</x:f>
      </x:c>
      <x:c r="L9193" s="4" t="n">
        <x:v>259.322</x:v>
      </x:c>
      <x:c r="M9193" s="5">
        <x:f>J9193/2.789*100</x:f>
      </x:c>
      <x:c r="N9193" s="6">
        <x:f>M9193*L9193/100</x:f>
      </x:c>
      <x:c r="O9193" s="6">
        <x:f>H9193-N9193</x:f>
      </x:c>
    </x:row>
    <x:row r="9194" spans="1:25">
      <x:c r="A9194" s="0" t="s">
        <x:v>112</x:v>
      </x:c>
      <x:c r="B9194" s="0" t="n">
        <x:v>4363</x:v>
      </x:c>
      <x:c r="C9194" s="0" t="s">
        <x:v>21</x:v>
      </x:c>
      <x:c r="D9194" s="0" t="s">
        <x:v>28</x:v>
      </x:c>
      <x:c r="E9194" s="0" t="s">
        <x:v>23</x:v>
      </x:c>
      <x:c r="F9194" s="0" t="s">
        <x:v>26</x:v>
      </x:c>
      <x:c r="G9194" s="0" t="n">
        <x:v>130</x:v>
      </x:c>
      <x:c r="H9194" s="4" t="n">
        <x:v>197.6</x:v>
      </x:c>
      <x:c r="I9194" s="4" t="n">
        <x:v>130</x:v>
      </x:c>
      <x:c r="J9194" s="4" t="n">
        <x:v>1.52</x:v>
      </x:c>
      <x:c r="K9194" s="4">
        <x:f>I9194*J9194</x:f>
      </x:c>
      <x:c r="L9194" s="4" t="n">
        <x:v>259.322</x:v>
      </x:c>
      <x:c r="M9194" s="5">
        <x:f>J9194/2.789*100</x:f>
      </x:c>
      <x:c r="N9194" s="6">
        <x:f>M9194*L9194/100</x:f>
      </x:c>
      <x:c r="O9194" s="6">
        <x:f>H9194-N9194</x:f>
      </x:c>
    </x:row>
    <x:row r="9195" spans="1:25">
      <x:c r="A9195" s="0" t="s">
        <x:v>110</x:v>
      </x:c>
      <x:c r="B9195" s="0" t="n">
        <x:v>4364</x:v>
      </x:c>
      <x:c r="C9195" s="0" t="s">
        <x:v>21</x:v>
      </x:c>
      <x:c r="D9195" s="0" t="s">
        <x:v>22</x:v>
      </x:c>
      <x:c r="E9195" s="0" t="s">
        <x:v>23</x:v>
      </x:c>
      <x:c r="F9195" s="0" t="s">
        <x:v>20</x:v>
      </x:c>
      <x:c r="G9195" s="0" t="n">
        <x:v>140</x:v>
      </x:c>
      <x:c r="H9195" s="4" t="n">
        <x:v>3.41</x:v>
      </x:c>
      <x:c r="I9195" s="4" t="n">
        <x:v>140</x:v>
      </x:c>
      <x:c r="J9195" s="4" t="n">
        <x:v>0.024</x:v>
      </x:c>
      <x:c r="K9195" s="4">
        <x:f>I9195*J9195</x:f>
      </x:c>
      <x:c r="L9195" s="4" t="n">
        <x:v>314.426</x:v>
      </x:c>
      <x:c r="M9195" s="5">
        <x:f>J9195/3.051*100</x:f>
      </x:c>
      <x:c r="N9195" s="6">
        <x:f>M9195*L9195/100</x:f>
      </x:c>
      <x:c r="O9195" s="6">
        <x:f>H9195-N9195</x:f>
      </x:c>
    </x:row>
    <x:row r="9196" spans="1:25">
      <x:c r="A9196" s="0" t="s">
        <x:v>110</x:v>
      </x:c>
      <x:c r="B9196" s="0" t="n">
        <x:v>4364</x:v>
      </x:c>
      <x:c r="C9196" s="0" t="s">
        <x:v>21</x:v>
      </x:c>
      <x:c r="D9196" s="0" t="s">
        <x:v>22</x:v>
      </x:c>
      <x:c r="E9196" s="0" t="s">
        <x:v>23</x:v>
      </x:c>
      <x:c r="F9196" s="0" t="s">
        <x:v>20</x:v>
      </x:c>
      <x:c r="G9196" s="0" t="n">
        <x:v>140</x:v>
      </x:c>
      <x:c r="H9196" s="4" t="n">
        <x:v>43.384</x:v>
      </x:c>
      <x:c r="I9196" s="4" t="n">
        <x:v>140</x:v>
      </x:c>
      <x:c r="J9196" s="4" t="n">
        <x:v>0.31</x:v>
      </x:c>
      <x:c r="K9196" s="4">
        <x:f>I9196*J9196</x:f>
      </x:c>
      <x:c r="L9196" s="4" t="n">
        <x:v>314.426</x:v>
      </x:c>
      <x:c r="M9196" s="5">
        <x:f>J9196/3.051*100</x:f>
      </x:c>
      <x:c r="N9196" s="6">
        <x:f>M9196*L9196/100</x:f>
      </x:c>
      <x:c r="O9196" s="6">
        <x:f>H9196-N9196</x:f>
      </x:c>
    </x:row>
    <x:row r="9197" spans="1:25">
      <x:c r="A9197" s="0" t="s">
        <x:v>110</x:v>
      </x:c>
      <x:c r="B9197" s="0" t="n">
        <x:v>4364</x:v>
      </x:c>
      <x:c r="C9197" s="0" t="s">
        <x:v>21</x:v>
      </x:c>
      <x:c r="D9197" s="0" t="s">
        <x:v>22</x:v>
      </x:c>
      <x:c r="E9197" s="0" t="s">
        <x:v>23</x:v>
      </x:c>
      <x:c r="F9197" s="0" t="s">
        <x:v>20</x:v>
      </x:c>
      <x:c r="G9197" s="0" t="n">
        <x:v>140</x:v>
      </x:c>
      <x:c r="H9197" s="4" t="n">
        <x:v>43.384</x:v>
      </x:c>
      <x:c r="I9197" s="4" t="n">
        <x:v>140</x:v>
      </x:c>
      <x:c r="J9197" s="4" t="n">
        <x:v>0.31</x:v>
      </x:c>
      <x:c r="K9197" s="4">
        <x:f>I9197*J9197</x:f>
      </x:c>
      <x:c r="L9197" s="4" t="n">
        <x:v>314.426</x:v>
      </x:c>
      <x:c r="M9197" s="5">
        <x:f>J9197/3.051*100</x:f>
      </x:c>
      <x:c r="N9197" s="6">
        <x:f>M9197*L9197/100</x:f>
      </x:c>
      <x:c r="O9197" s="6">
        <x:f>H9197-N9197</x:f>
      </x:c>
    </x:row>
    <x:row r="9198" spans="1:25">
      <x:c r="A9198" s="0" t="s">
        <x:v>110</x:v>
      </x:c>
      <x:c r="B9198" s="0" t="n">
        <x:v>4364</x:v>
      </x:c>
      <x:c r="C9198" s="0" t="s">
        <x:v>21</x:v>
      </x:c>
      <x:c r="D9198" s="0" t="s">
        <x:v>22</x:v>
      </x:c>
      <x:c r="E9198" s="0" t="s">
        <x:v>23</x:v>
      </x:c>
      <x:c r="F9198" s="0" t="s">
        <x:v>20</x:v>
      </x:c>
      <x:c r="G9198" s="0" t="n">
        <x:v>140</x:v>
      </x:c>
      <x:c r="H9198" s="4" t="n">
        <x:v>44.33</x:v>
      </x:c>
      <x:c r="I9198" s="4" t="n">
        <x:v>140</x:v>
      </x:c>
      <x:c r="J9198" s="4" t="n">
        <x:v>0.317</x:v>
      </x:c>
      <x:c r="K9198" s="4">
        <x:f>I9198*J9198</x:f>
      </x:c>
      <x:c r="L9198" s="4" t="n">
        <x:v>314.426</x:v>
      </x:c>
      <x:c r="M9198" s="5">
        <x:f>J9198/3.051*100</x:f>
      </x:c>
      <x:c r="N9198" s="6">
        <x:f>M9198*L9198/100</x:f>
      </x:c>
      <x:c r="O9198" s="6">
        <x:f>H9198-N9198</x:f>
      </x:c>
    </x:row>
    <x:row r="9199" spans="1:25">
      <x:c r="A9199" s="0" t="s">
        <x:v>110</x:v>
      </x:c>
      <x:c r="B9199" s="0" t="n">
        <x:v>4364</x:v>
      </x:c>
      <x:c r="C9199" s="0" t="s">
        <x:v>21</x:v>
      </x:c>
      <x:c r="D9199" s="0" t="s">
        <x:v>22</x:v>
      </x:c>
      <x:c r="E9199" s="0" t="s">
        <x:v>23</x:v>
      </x:c>
      <x:c r="F9199" s="0" t="s">
        <x:v>20</x:v>
      </x:c>
      <x:c r="G9199" s="0" t="n">
        <x:v>140</x:v>
      </x:c>
      <x:c r="H9199" s="4" t="n">
        <x:v>43.384</x:v>
      </x:c>
      <x:c r="I9199" s="4" t="n">
        <x:v>140</x:v>
      </x:c>
      <x:c r="J9199" s="4" t="n">
        <x:v>0.31</x:v>
      </x:c>
      <x:c r="K9199" s="4">
        <x:f>I9199*J9199</x:f>
      </x:c>
      <x:c r="L9199" s="4" t="n">
        <x:v>314.426</x:v>
      </x:c>
      <x:c r="M9199" s="5">
        <x:f>J9199/3.051*100</x:f>
      </x:c>
      <x:c r="N9199" s="6">
        <x:f>M9199*L9199/100</x:f>
      </x:c>
      <x:c r="O9199" s="6">
        <x:f>H9199-N9199</x:f>
      </x:c>
    </x:row>
    <x:row r="9200" spans="1:25">
      <x:c r="A9200" s="0" t="s">
        <x:v>110</x:v>
      </x:c>
      <x:c r="B9200" s="0" t="n">
        <x:v>4364</x:v>
      </x:c>
      <x:c r="C9200" s="0" t="s">
        <x:v>21</x:v>
      </x:c>
      <x:c r="D9200" s="0" t="s">
        <x:v>28</x:v>
      </x:c>
      <x:c r="E9200" s="0" t="s">
        <x:v>19</x:v>
      </x:c>
      <x:c r="F9200" s="0" t="s">
        <x:v>26</x:v>
      </x:c>
      <x:c r="G9200" s="0" t="n">
        <x:v>140</x:v>
      </x:c>
      <x:c r="H9200" s="4" t="n">
        <x:v>36.401</x:v>
      </x:c>
      <x:c r="I9200" s="4" t="n">
        <x:v>140</x:v>
      </x:c>
      <x:c r="J9200" s="4" t="n">
        <x:v>0.26</x:v>
      </x:c>
      <x:c r="K9200" s="4">
        <x:f>I9200*J9200</x:f>
      </x:c>
      <x:c r="L9200" s="4" t="n">
        <x:v>314.426</x:v>
      </x:c>
      <x:c r="M9200" s="5">
        <x:f>J9200/3.051*100</x:f>
      </x:c>
      <x:c r="N9200" s="6">
        <x:f>M9200*L9200/100</x:f>
      </x:c>
      <x:c r="O9200" s="6">
        <x:f>H9200-N9200</x:f>
      </x:c>
    </x:row>
    <x:row r="9201" spans="1:25">
      <x:c r="A9201" s="0" t="s">
        <x:v>110</x:v>
      </x:c>
      <x:c r="B9201" s="0" t="n">
        <x:v>4364</x:v>
      </x:c>
      <x:c r="C9201" s="0" t="s">
        <x:v>21</x:v>
      </x:c>
      <x:c r="D9201" s="0" t="s">
        <x:v>28</x:v>
      </x:c>
      <x:c r="E9201" s="0" t="s">
        <x:v>23</x:v>
      </x:c>
      <x:c r="F9201" s="0" t="s">
        <x:v>26</x:v>
      </x:c>
      <x:c r="G9201" s="0" t="n">
        <x:v>140</x:v>
      </x:c>
      <x:c r="H9201" s="4" t="n">
        <x:v>212.799</x:v>
      </x:c>
      <x:c r="I9201" s="4" t="n">
        <x:v>140</x:v>
      </x:c>
      <x:c r="J9201" s="4" t="n">
        <x:v>1.52</x:v>
      </x:c>
      <x:c r="K9201" s="4">
        <x:f>I9201*J9201</x:f>
      </x:c>
      <x:c r="L9201" s="4" t="n">
        <x:v>314.426</x:v>
      </x:c>
      <x:c r="M9201" s="5">
        <x:f>J9201/3.051*100</x:f>
      </x:c>
      <x:c r="N9201" s="6">
        <x:f>M9201*L9201/100</x:f>
      </x:c>
      <x:c r="O9201" s="6">
        <x:f>H9201-N9201</x:f>
      </x:c>
    </x:row>
    <x:row r="9202" spans="1:25">
      <x:c r="A9202" s="0" t="s">
        <x:v>52</x:v>
      </x:c>
      <x:c r="B9202" s="0" t="n">
        <x:v>4365</x:v>
      </x:c>
      <x:c r="C9202" s="0" t="s">
        <x:v>21</x:v>
      </x:c>
      <x:c r="D9202" s="0" t="s">
        <x:v>33</x:v>
      </x:c>
      <x:c r="E9202" s="0" t="s">
        <x:v>34</x:v>
      </x:c>
      <x:c r="F9202" s="0" t="s">
        <x:v>20</x:v>
      </x:c>
      <x:c r="G9202" s="0" t="n">
        <x:v>173</x:v>
      </x:c>
      <x:c r="H9202" s="4" t="n">
        <x:v>46.018</x:v>
      </x:c>
      <x:c r="I9202" s="4" t="n">
        <x:v>81</x:v>
      </x:c>
      <x:c r="J9202" s="4" t="n">
        <x:v>0.266</x:v>
      </x:c>
      <x:c r="K9202" s="4">
        <x:f>I9202*J9202</x:f>
      </x:c>
      <x:c r="L9202" s="4" t="n">
        <x:v>116.799</x:v>
      </x:c>
      <x:c r="M9202" s="5">
        <x:f>J9202/1.66*100</x:f>
      </x:c>
      <x:c r="N9202" s="6">
        <x:f>M9202*L9202/100</x:f>
      </x:c>
      <x:c r="O9202" s="6">
        <x:f>H9202-N9202</x:f>
      </x:c>
    </x:row>
    <x:row r="9203" spans="1:25">
      <x:c r="A9203" s="0" t="s">
        <x:v>52</x:v>
      </x:c>
      <x:c r="B9203" s="0" t="n">
        <x:v>4365</x:v>
      </x:c>
      <x:c r="C9203" s="0" t="s">
        <x:v>21</x:v>
      </x:c>
      <x:c r="D9203" s="0" t="s">
        <x:v>22</x:v>
      </x:c>
      <x:c r="E9203" s="0" t="s">
        <x:v>35</x:v>
      </x:c>
      <x:c r="F9203" s="0" t="s">
        <x:v>20</x:v>
      </x:c>
      <x:c r="G9203" s="0" t="n">
        <x:v>173</x:v>
      </x:c>
      <x:c r="H9203" s="4" t="n">
        <x:v>50.4</x:v>
      </x:c>
      <x:c r="I9203" s="4" t="n">
        <x:v>81</x:v>
      </x:c>
      <x:c r="J9203" s="4" t="n">
        <x:v>0.291</x:v>
      </x:c>
      <x:c r="K9203" s="4">
        <x:f>I9203*J9203</x:f>
      </x:c>
      <x:c r="L9203" s="4" t="n">
        <x:v>116.799</x:v>
      </x:c>
      <x:c r="M9203" s="5">
        <x:f>J9203/1.66*100</x:f>
      </x:c>
      <x:c r="N9203" s="6">
        <x:f>M9203*L9203/100</x:f>
      </x:c>
      <x:c r="O9203" s="6">
        <x:f>H9203-N9203</x:f>
      </x:c>
    </x:row>
    <x:row r="9204" spans="1:25">
      <x:c r="A9204" s="0" t="s">
        <x:v>52</x:v>
      </x:c>
      <x:c r="B9204" s="0" t="n">
        <x:v>4365</x:v>
      </x:c>
      <x:c r="C9204" s="0" t="s">
        <x:v>21</x:v>
      </x:c>
      <x:c r="D9204" s="0" t="s">
        <x:v>33</x:v>
      </x:c>
      <x:c r="E9204" s="0" t="s">
        <x:v>34</x:v>
      </x:c>
      <x:c r="F9204" s="0" t="s">
        <x:v>20</x:v>
      </x:c>
      <x:c r="G9204" s="0" t="n">
        <x:v>173</x:v>
      </x:c>
      <x:c r="H9204" s="4" t="n">
        <x:v>31.92</x:v>
      </x:c>
      <x:c r="I9204" s="4" t="n">
        <x:v>81</x:v>
      </x:c>
      <x:c r="J9204" s="4" t="n">
        <x:v>0.185</x:v>
      </x:c>
      <x:c r="K9204" s="4">
        <x:f>I9204*J9204</x:f>
      </x:c>
      <x:c r="L9204" s="4" t="n">
        <x:v>116.799</x:v>
      </x:c>
      <x:c r="M9204" s="5">
        <x:f>J9204/1.66*100</x:f>
      </x:c>
      <x:c r="N9204" s="6">
        <x:f>M9204*L9204/100</x:f>
      </x:c>
      <x:c r="O9204" s="6">
        <x:f>H9204-N9204</x:f>
      </x:c>
    </x:row>
    <x:row r="9205" spans="1:25">
      <x:c r="A9205" s="0" t="s">
        <x:v>52</x:v>
      </x:c>
      <x:c r="B9205" s="0" t="n">
        <x:v>4365</x:v>
      </x:c>
      <x:c r="C9205" s="0" t="s">
        <x:v>21</x:v>
      </x:c>
      <x:c r="D9205" s="0" t="s">
        <x:v>33</x:v>
      </x:c>
      <x:c r="E9205" s="0" t="s">
        <x:v>34</x:v>
      </x:c>
      <x:c r="F9205" s="0" t="s">
        <x:v>26</x:v>
      </x:c>
      <x:c r="G9205" s="0" t="n">
        <x:v>173</x:v>
      </x:c>
      <x:c r="H9205" s="4" t="n">
        <x:v>7.096</x:v>
      </x:c>
      <x:c r="I9205" s="4" t="n">
        <x:v>81</x:v>
      </x:c>
      <x:c r="J9205" s="4" t="n">
        <x:v>0.078</x:v>
      </x:c>
      <x:c r="K9205" s="4">
        <x:f>I9205*J9205</x:f>
      </x:c>
      <x:c r="L9205" s="4" t="n">
        <x:v>116.799</x:v>
      </x:c>
      <x:c r="M9205" s="5">
        <x:f>J9205/1.66*100</x:f>
      </x:c>
      <x:c r="N9205" s="6">
        <x:f>M9205*L9205/100</x:f>
      </x:c>
      <x:c r="O9205" s="6">
        <x:f>H9205-N9205</x:f>
      </x:c>
    </x:row>
    <x:row r="9206" spans="1:25">
      <x:c r="A9206" s="0" t="s">
        <x:v>52</x:v>
      </x:c>
      <x:c r="B9206" s="0" t="n">
        <x:v>4365</x:v>
      </x:c>
      <x:c r="C9206" s="0" t="s">
        <x:v>21</x:v>
      </x:c>
      <x:c r="D9206" s="0" t="s">
        <x:v>36</x:v>
      </x:c>
      <x:c r="E9206" s="0" t="s">
        <x:v>37</x:v>
      </x:c>
      <x:c r="F9206" s="0" t="s">
        <x:v>26</x:v>
      </x:c>
      <x:c r="G9206" s="0" t="n">
        <x:v>173</x:v>
      </x:c>
      <x:c r="H9206" s="4" t="n">
        <x:v>63.003</x:v>
      </x:c>
      <x:c r="I9206" s="4" t="n">
        <x:v>81</x:v>
      </x:c>
      <x:c r="J9206" s="4" t="n">
        <x:v>0.42</x:v>
      </x:c>
      <x:c r="K9206" s="4">
        <x:f>I9206*J9206</x:f>
      </x:c>
      <x:c r="L9206" s="4" t="n">
        <x:v>116.799</x:v>
      </x:c>
      <x:c r="M9206" s="5">
        <x:f>J9206/1.66*100</x:f>
      </x:c>
      <x:c r="N9206" s="6">
        <x:f>M9206*L9206/100</x:f>
      </x:c>
      <x:c r="O9206" s="6">
        <x:f>H9206-N9206</x:f>
      </x:c>
    </x:row>
    <x:row r="9207" spans="1:25">
      <x:c r="A9207" s="0" t="s">
        <x:v>52</x:v>
      </x:c>
      <x:c r="B9207" s="0" t="n">
        <x:v>4365</x:v>
      </x:c>
      <x:c r="C9207" s="0" t="s">
        <x:v>21</x:v>
      </x:c>
      <x:c r="D9207" s="0" t="s">
        <x:v>36</x:v>
      </x:c>
      <x:c r="E9207" s="0" t="s">
        <x:v>38</x:v>
      </x:c>
      <x:c r="F9207" s="0" t="s">
        <x:v>26</x:v>
      </x:c>
      <x:c r="G9207" s="0" t="n">
        <x:v>173</x:v>
      </x:c>
      <x:c r="H9207" s="4" t="n">
        <x:v>32.003</x:v>
      </x:c>
      <x:c r="I9207" s="4" t="n">
        <x:v>81</x:v>
      </x:c>
      <x:c r="J9207" s="4" t="n">
        <x:v>0.42</x:v>
      </x:c>
      <x:c r="K9207" s="4">
        <x:f>I9207*J9207</x:f>
      </x:c>
      <x:c r="L9207" s="4" t="n">
        <x:v>116.799</x:v>
      </x:c>
      <x:c r="M9207" s="5">
        <x:f>J9207/1.66*100</x:f>
      </x:c>
      <x:c r="N9207" s="6">
        <x:f>M9207*L9207/100</x:f>
      </x:c>
      <x:c r="O9207" s="6">
        <x:f>H9207-N9207</x:f>
      </x:c>
    </x:row>
    <x:row r="9208" spans="1:25">
      <x:c r="A9208" s="0" t="s">
        <x:v>123</x:v>
      </x:c>
      <x:c r="B9208" s="0" t="n">
        <x:v>4366</x:v>
      </x:c>
      <x:c r="C9208" s="0" t="s">
        <x:v>21</x:v>
      </x:c>
      <x:c r="D9208" s="0" t="s">
        <x:v>42</x:v>
      </x:c>
      <x:c r="E9208" s="0" t="s">
        <x:v>44</x:v>
      </x:c>
      <x:c r="F9208" s="0" t="s">
        <x:v>20</x:v>
      </x:c>
      <x:c r="G9208" s="0" t="n">
        <x:v>6</x:v>
      </x:c>
      <x:c r="H9208" s="4" t="n">
        <x:v>7.5</x:v>
      </x:c>
      <x:c r="I9208" s="4" t="n">
        <x:v>6</x:v>
      </x:c>
      <x:c r="J9208" s="4" t="n">
        <x:v>1.25</x:v>
      </x:c>
      <x:c r="K9208" s="4">
        <x:f>I9208*J9208</x:f>
      </x:c>
      <x:c r="L9208" s="4" t="n">
        <x:v>20.898</x:v>
      </x:c>
      <x:c r="M9208" s="5">
        <x:f>J9208/5.73*100</x:f>
      </x:c>
      <x:c r="N9208" s="6">
        <x:f>M9208*L9208/100</x:f>
      </x:c>
      <x:c r="O9208" s="6">
        <x:f>H9208-N9208</x:f>
      </x:c>
    </x:row>
    <x:row r="9209" spans="1:25">
      <x:c r="A9209" s="0" t="s">
        <x:v>123</x:v>
      </x:c>
      <x:c r="B9209" s="0" t="n">
        <x:v>4366</x:v>
      </x:c>
      <x:c r="C9209" s="0" t="s">
        <x:v>21</x:v>
      </x:c>
      <x:c r="D9209" s="0" t="s">
        <x:v>42</x:v>
      </x:c>
      <x:c r="E9209" s="0" t="s">
        <x:v>43</x:v>
      </x:c>
      <x:c r="F9209" s="0" t="s">
        <x:v>20</x:v>
      </x:c>
      <x:c r="G9209" s="0" t="n">
        <x:v>6</x:v>
      </x:c>
      <x:c r="H9209" s="4" t="n">
        <x:v>7.5</x:v>
      </x:c>
      <x:c r="I9209" s="4" t="n">
        <x:v>6</x:v>
      </x:c>
      <x:c r="J9209" s="4" t="n">
        <x:v>1.25</x:v>
      </x:c>
      <x:c r="K9209" s="4">
        <x:f>I9209*J9209</x:f>
      </x:c>
      <x:c r="L9209" s="4" t="n">
        <x:v>20.898</x:v>
      </x:c>
      <x:c r="M9209" s="5">
        <x:f>J9209/5.73*100</x:f>
      </x:c>
      <x:c r="N9209" s="6">
        <x:f>M9209*L9209/100</x:f>
      </x:c>
      <x:c r="O9209" s="6">
        <x:f>H9209-N9209</x:f>
      </x:c>
    </x:row>
    <x:row r="9210" spans="1:25">
      <x:c r="A9210" s="0" t="s">
        <x:v>123</x:v>
      </x:c>
      <x:c r="B9210" s="0" t="n">
        <x:v>4366</x:v>
      </x:c>
      <x:c r="C9210" s="0" t="s">
        <x:v>21</x:v>
      </x:c>
      <x:c r="D9210" s="0" t="s">
        <x:v>33</x:v>
      </x:c>
      <x:c r="E9210" s="0" t="s">
        <x:v>45</x:v>
      </x:c>
      <x:c r="F9210" s="0" t="s">
        <x:v>26</x:v>
      </x:c>
      <x:c r="G9210" s="0" t="n">
        <x:v>6</x:v>
      </x:c>
      <x:c r="H9210" s="4" t="n">
        <x:v>32.294</x:v>
      </x:c>
      <x:c r="I9210" s="4" t="n">
        <x:v>6</x:v>
      </x:c>
      <x:c r="J9210" s="4" t="n">
        <x:v>1.48</x:v>
      </x:c>
      <x:c r="K9210" s="4">
        <x:f>I9210*J9210</x:f>
      </x:c>
      <x:c r="L9210" s="4" t="n">
        <x:v>20.898</x:v>
      </x:c>
      <x:c r="M9210" s="5">
        <x:f>J9210/5.73*100</x:f>
      </x:c>
      <x:c r="N9210" s="6">
        <x:f>M9210*L9210/100</x:f>
      </x:c>
      <x:c r="O9210" s="6">
        <x:f>H9210-N9210</x:f>
      </x:c>
    </x:row>
    <x:row r="9211" spans="1:25">
      <x:c r="A9211" s="0" t="s">
        <x:v>123</x:v>
      </x:c>
      <x:c r="B9211" s="0" t="n">
        <x:v>4366</x:v>
      </x:c>
      <x:c r="C9211" s="0" t="s">
        <x:v>21</x:v>
      </x:c>
      <x:c r="D9211" s="0" t="s">
        <x:v>150</x:v>
      </x:c>
      <x:c r="E9211" s="0" t="s">
        <x:v>46</x:v>
      </x:c>
      <x:c r="F9211" s="0" t="s">
        <x:v>26</x:v>
      </x:c>
      <x:c r="G9211" s="0" t="n">
        <x:v>6</x:v>
      </x:c>
      <x:c r="H9211" s="4" t="n">
        <x:v>39</x:v>
      </x:c>
      <x:c r="I9211" s="4" t="n">
        <x:v>6</x:v>
      </x:c>
      <x:c r="J9211" s="4" t="n">
        <x:v>1.75</x:v>
      </x:c>
      <x:c r="K9211" s="4">
        <x:f>I9211*J9211</x:f>
      </x:c>
      <x:c r="L9211" s="4" t="n">
        <x:v>20.898</x:v>
      </x:c>
      <x:c r="M9211" s="5">
        <x:f>J9211/5.73*100</x:f>
      </x:c>
      <x:c r="N9211" s="6">
        <x:f>M9211*L9211/100</x:f>
      </x:c>
      <x:c r="O9211" s="6">
        <x:f>H9211-N9211</x:f>
      </x:c>
    </x:row>
    <x:row r="9212" spans="1:25">
      <x:c r="A9212" s="0" t="s">
        <x:v>143</x:v>
      </x:c>
      <x:c r="B9212" s="0" t="n">
        <x:v>4367</x:v>
      </x:c>
      <x:c r="C9212" s="0" t="s">
        <x:v>17</x:v>
      </x:c>
      <x:c r="D9212" s="0" t="s">
        <x:v>18</x:v>
      </x:c>
      <x:c r="E9212" s="0" t="s">
        <x:v>167</x:v>
      </x:c>
      <x:c r="F9212" s="0" t="s">
        <x:v>20</x:v>
      </x:c>
      <x:c r="G9212" s="0" t="n">
        <x:v>65</x:v>
      </x:c>
      <x:c r="H9212" s="4" t="n">
        <x:v>41.221</x:v>
      </x:c>
      <x:c r="I9212" s="4" t="n">
        <x:v>65</x:v>
      </x:c>
      <x:c r="J9212" s="4" t="n">
        <x:v>0.634</x:v>
      </x:c>
      <x:c r="K9212" s="4">
        <x:f>I9212*J9212</x:f>
      </x:c>
      <x:c r="L9212" s="4" t="n">
        <x:v>153.215</x:v>
      </x:c>
      <x:c r="M9212" s="5">
        <x:f>J9212/4.124*100</x:f>
      </x:c>
      <x:c r="N9212" s="6">
        <x:f>M9212*L9212/100</x:f>
      </x:c>
      <x:c r="O9212" s="6">
        <x:f>H9212-N9212</x:f>
      </x:c>
    </x:row>
    <x:row r="9213" spans="1:25">
      <x:c r="A9213" s="0" t="s">
        <x:v>143</x:v>
      </x:c>
      <x:c r="B9213" s="0" t="n">
        <x:v>4367</x:v>
      </x:c>
      <x:c r="C9213" s="0" t="s">
        <x:v>17</x:v>
      </x:c>
      <x:c r="D9213" s="0" t="s">
        <x:v>18</x:v>
      </x:c>
      <x:c r="E9213" s="0" t="s">
        <x:v>167</x:v>
      </x:c>
      <x:c r="F9213" s="0" t="s">
        <x:v>20</x:v>
      </x:c>
      <x:c r="G9213" s="0" t="n">
        <x:v>65</x:v>
      </x:c>
      <x:c r="H9213" s="4" t="n">
        <x:v>41.221</x:v>
      </x:c>
      <x:c r="I9213" s="4" t="n">
        <x:v>65</x:v>
      </x:c>
      <x:c r="J9213" s="4" t="n">
        <x:v>0.634</x:v>
      </x:c>
      <x:c r="K9213" s="4">
        <x:f>I9213*J9213</x:f>
      </x:c>
      <x:c r="L9213" s="4" t="n">
        <x:v>153.215</x:v>
      </x:c>
      <x:c r="M9213" s="5">
        <x:f>J9213/4.124*100</x:f>
      </x:c>
      <x:c r="N9213" s="6">
        <x:f>M9213*L9213/100</x:f>
      </x:c>
      <x:c r="O9213" s="6">
        <x:f>H9213-N9213</x:f>
      </x:c>
    </x:row>
    <x:row r="9214" spans="1:25">
      <x:c r="A9214" s="0" t="s">
        <x:v>143</x:v>
      </x:c>
      <x:c r="B9214" s="0" t="n">
        <x:v>4367</x:v>
      </x:c>
      <x:c r="C9214" s="0" t="s">
        <x:v>17</x:v>
      </x:c>
      <x:c r="D9214" s="0" t="s">
        <x:v>18</x:v>
      </x:c>
      <x:c r="E9214" s="0" t="s">
        <x:v>167</x:v>
      </x:c>
      <x:c r="F9214" s="0" t="s">
        <x:v>20</x:v>
      </x:c>
      <x:c r="G9214" s="0" t="n">
        <x:v>65</x:v>
      </x:c>
      <x:c r="H9214" s="4" t="n">
        <x:v>55.719</x:v>
      </x:c>
      <x:c r="I9214" s="4" t="n">
        <x:v>65</x:v>
      </x:c>
      <x:c r="J9214" s="4" t="n">
        <x:v>0.857</x:v>
      </x:c>
      <x:c r="K9214" s="4">
        <x:f>I9214*J9214</x:f>
      </x:c>
      <x:c r="L9214" s="4" t="n">
        <x:v>153.215</x:v>
      </x:c>
      <x:c r="M9214" s="5">
        <x:f>J9214/4.124*100</x:f>
      </x:c>
      <x:c r="N9214" s="6">
        <x:f>M9214*L9214/100</x:f>
      </x:c>
      <x:c r="O9214" s="6">
        <x:f>H9214-N9214</x:f>
      </x:c>
    </x:row>
    <x:row r="9215" spans="1:25">
      <x:c r="A9215" s="0" t="s">
        <x:v>143</x:v>
      </x:c>
      <x:c r="B9215" s="0" t="n">
        <x:v>4367</x:v>
      </x:c>
      <x:c r="C9215" s="0" t="s">
        <x:v>17</x:v>
      </x:c>
      <x:c r="D9215" s="0" t="s">
        <x:v>18</x:v>
      </x:c>
      <x:c r="E9215" s="0" t="s">
        <x:v>167</x:v>
      </x:c>
      <x:c r="F9215" s="0" t="s">
        <x:v>20</x:v>
      </x:c>
      <x:c r="G9215" s="0" t="n">
        <x:v>65</x:v>
      </x:c>
      <x:c r="H9215" s="4" t="n">
        <x:v>55.719</x:v>
      </x:c>
      <x:c r="I9215" s="4" t="n">
        <x:v>65</x:v>
      </x:c>
      <x:c r="J9215" s="4" t="n">
        <x:v>0.857</x:v>
      </x:c>
      <x:c r="K9215" s="4">
        <x:f>I9215*J9215</x:f>
      </x:c>
      <x:c r="L9215" s="4" t="n">
        <x:v>153.215</x:v>
      </x:c>
      <x:c r="M9215" s="5">
        <x:f>J9215/4.124*100</x:f>
      </x:c>
      <x:c r="N9215" s="6">
        <x:f>M9215*L9215/100</x:f>
      </x:c>
      <x:c r="O9215" s="6">
        <x:f>H9215-N9215</x:f>
      </x:c>
    </x:row>
    <x:row r="9216" spans="1:25">
      <x:c r="A9216" s="0" t="s">
        <x:v>143</x:v>
      </x:c>
      <x:c r="B9216" s="0" t="n">
        <x:v>4367</x:v>
      </x:c>
      <x:c r="C9216" s="0" t="s">
        <x:v>21</x:v>
      </x:c>
      <x:c r="D9216" s="0" t="s">
        <x:v>22</x:v>
      </x:c>
      <x:c r="E9216" s="0" t="s">
        <x:v>23</x:v>
      </x:c>
      <x:c r="F9216" s="0" t="s">
        <x:v>20</x:v>
      </x:c>
      <x:c r="G9216" s="0" t="n">
        <x:v>65</x:v>
      </x:c>
      <x:c r="H9216" s="4" t="n">
        <x:v>2.34</x:v>
      </x:c>
      <x:c r="I9216" s="4" t="n">
        <x:v>65</x:v>
      </x:c>
      <x:c r="J9216" s="4" t="n">
        <x:v>0.036</x:v>
      </x:c>
      <x:c r="K9216" s="4">
        <x:f>I9216*J9216</x:f>
      </x:c>
      <x:c r="L9216" s="4" t="n">
        <x:v>153.215</x:v>
      </x:c>
      <x:c r="M9216" s="5">
        <x:f>J9216/4.124*100</x:f>
      </x:c>
      <x:c r="N9216" s="6">
        <x:f>M9216*L9216/100</x:f>
      </x:c>
      <x:c r="O9216" s="6">
        <x:f>H9216-N9216</x:f>
      </x:c>
    </x:row>
    <x:row r="9217" spans="1:25">
      <x:c r="A9217" s="0" t="s">
        <x:v>143</x:v>
      </x:c>
      <x:c r="B9217" s="0" t="n">
        <x:v>4367</x:v>
      </x:c>
      <x:c r="C9217" s="0" t="s">
        <x:v>21</x:v>
      </x:c>
      <x:c r="D9217" s="0" t="s">
        <x:v>28</x:v>
      </x:c>
      <x:c r="E9217" s="0" t="s">
        <x:v>23</x:v>
      </x:c>
      <x:c r="F9217" s="0" t="s">
        <x:v>20</x:v>
      </x:c>
      <x:c r="G9217" s="0" t="n">
        <x:v>65</x:v>
      </x:c>
      <x:c r="H9217" s="4" t="n">
        <x:v>2.99</x:v>
      </x:c>
      <x:c r="I9217" s="4" t="n">
        <x:v>65</x:v>
      </x:c>
      <x:c r="J9217" s="4" t="n">
        <x:v>0.046</x:v>
      </x:c>
      <x:c r="K9217" s="4">
        <x:f>I9217*J9217</x:f>
      </x:c>
      <x:c r="L9217" s="4" t="n">
        <x:v>153.215</x:v>
      </x:c>
      <x:c r="M9217" s="5">
        <x:f>J9217/4.124*100</x:f>
      </x:c>
      <x:c r="N9217" s="6">
        <x:f>M9217*L9217/100</x:f>
      </x:c>
      <x:c r="O9217" s="6">
        <x:f>H9217-N9217</x:f>
      </x:c>
    </x:row>
    <x:row r="9218" spans="1:25">
      <x:c r="A9218" s="0" t="s">
        <x:v>143</x:v>
      </x:c>
      <x:c r="B9218" s="0" t="n">
        <x:v>4367</x:v>
      </x:c>
      <x:c r="C9218" s="0" t="s">
        <x:v>21</x:v>
      </x:c>
      <x:c r="D9218" s="0" t="s">
        <x:v>28</x:v>
      </x:c>
      <x:c r="E9218" s="0" t="s">
        <x:v>23</x:v>
      </x:c>
      <x:c r="F9218" s="0" t="s">
        <x:v>26</x:v>
      </x:c>
      <x:c r="G9218" s="0" t="n">
        <x:v>65</x:v>
      </x:c>
      <x:c r="H9218" s="4" t="n">
        <x:v>68.9</x:v>
      </x:c>
      <x:c r="I9218" s="4" t="n">
        <x:v>65</x:v>
      </x:c>
      <x:c r="J9218" s="4" t="n">
        <x:v>1.06</x:v>
      </x:c>
      <x:c r="K9218" s="4">
        <x:f>I9218*J9218</x:f>
      </x:c>
      <x:c r="L9218" s="4" t="n">
        <x:v>153.215</x:v>
      </x:c>
      <x:c r="M9218" s="5">
        <x:f>J9218/4.124*100</x:f>
      </x:c>
      <x:c r="N9218" s="6">
        <x:f>M9218*L9218/100</x:f>
      </x:c>
      <x:c r="O9218" s="6">
        <x:f>H9218-N9218</x:f>
      </x:c>
    </x:row>
    <x:row r="9219" spans="1:25">
      <x:c r="A9219" s="0" t="s">
        <x:v>27</x:v>
      </x:c>
      <x:c r="B9219" s="0" t="n">
        <x:v>4368</x:v>
      </x:c>
      <x:c r="C9219" s="0" t="s">
        <x:v>21</x:v>
      </x:c>
      <x:c r="D9219" s="0" t="s">
        <x:v>22</x:v>
      </x:c>
      <x:c r="E9219" s="0" t="s">
        <x:v>23</x:v>
      </x:c>
      <x:c r="F9219" s="0" t="s">
        <x:v>20</x:v>
      </x:c>
      <x:c r="G9219" s="0" t="n">
        <x:v>140</x:v>
      </x:c>
      <x:c r="H9219" s="4" t="n">
        <x:v>43.384</x:v>
      </x:c>
      <x:c r="I9219" s="4" t="n">
        <x:v>140</x:v>
      </x:c>
      <x:c r="J9219" s="4" t="n">
        <x:v>0.31</x:v>
      </x:c>
      <x:c r="K9219" s="4">
        <x:f>I9219*J9219</x:f>
      </x:c>
      <x:c r="L9219" s="4" t="n">
        <x:v>311.598</x:v>
      </x:c>
      <x:c r="M9219" s="5">
        <x:f>J9219/3.222*100</x:f>
      </x:c>
      <x:c r="N9219" s="6">
        <x:f>M9219*L9219/100</x:f>
      </x:c>
      <x:c r="O9219" s="6">
        <x:f>H9219-N9219</x:f>
      </x:c>
    </x:row>
    <x:row r="9220" spans="1:25">
      <x:c r="A9220" s="0" t="s">
        <x:v>27</x:v>
      </x:c>
      <x:c r="B9220" s="0" t="n">
        <x:v>4368</x:v>
      </x:c>
      <x:c r="C9220" s="0" t="s">
        <x:v>21</x:v>
      </x:c>
      <x:c r="D9220" s="0" t="s">
        <x:v>22</x:v>
      </x:c>
      <x:c r="E9220" s="0" t="s">
        <x:v>23</x:v>
      </x:c>
      <x:c r="F9220" s="0" t="s">
        <x:v>20</x:v>
      </x:c>
      <x:c r="G9220" s="0" t="n">
        <x:v>140</x:v>
      </x:c>
      <x:c r="H9220" s="4" t="n">
        <x:v>43.384</x:v>
      </x:c>
      <x:c r="I9220" s="4" t="n">
        <x:v>140</x:v>
      </x:c>
      <x:c r="J9220" s="4" t="n">
        <x:v>0.31</x:v>
      </x:c>
      <x:c r="K9220" s="4">
        <x:f>I9220*J9220</x:f>
      </x:c>
      <x:c r="L9220" s="4" t="n">
        <x:v>311.598</x:v>
      </x:c>
      <x:c r="M9220" s="5">
        <x:f>J9220/3.222*100</x:f>
      </x:c>
      <x:c r="N9220" s="6">
        <x:f>M9220*L9220/100</x:f>
      </x:c>
      <x:c r="O9220" s="6">
        <x:f>H9220-N9220</x:f>
      </x:c>
    </x:row>
    <x:row r="9221" spans="1:25">
      <x:c r="A9221" s="0" t="s">
        <x:v>27</x:v>
      </x:c>
      <x:c r="B9221" s="0" t="n">
        <x:v>4368</x:v>
      </x:c>
      <x:c r="C9221" s="0" t="s">
        <x:v>21</x:v>
      </x:c>
      <x:c r="D9221" s="0" t="s">
        <x:v>22</x:v>
      </x:c>
      <x:c r="E9221" s="0" t="s">
        <x:v>23</x:v>
      </x:c>
      <x:c r="F9221" s="0" t="s">
        <x:v>20</x:v>
      </x:c>
      <x:c r="G9221" s="0" t="n">
        <x:v>140</x:v>
      </x:c>
      <x:c r="H9221" s="4" t="n">
        <x:v>43.384</x:v>
      </x:c>
      <x:c r="I9221" s="4" t="n">
        <x:v>140</x:v>
      </x:c>
      <x:c r="J9221" s="4" t="n">
        <x:v>0.31</x:v>
      </x:c>
      <x:c r="K9221" s="4">
        <x:f>I9221*J9221</x:f>
      </x:c>
      <x:c r="L9221" s="4" t="n">
        <x:v>311.598</x:v>
      </x:c>
      <x:c r="M9221" s="5">
        <x:f>J9221/3.222*100</x:f>
      </x:c>
      <x:c r="N9221" s="6">
        <x:f>M9221*L9221/100</x:f>
      </x:c>
      <x:c r="O9221" s="6">
        <x:f>H9221-N9221</x:f>
      </x:c>
    </x:row>
    <x:row r="9222" spans="1:25">
      <x:c r="A9222" s="0" t="s">
        <x:v>27</x:v>
      </x:c>
      <x:c r="B9222" s="0" t="n">
        <x:v>4368</x:v>
      </x:c>
      <x:c r="C9222" s="0" t="s">
        <x:v>21</x:v>
      </x:c>
      <x:c r="D9222" s="0" t="s">
        <x:v>22</x:v>
      </x:c>
      <x:c r="E9222" s="0" t="s">
        <x:v>23</x:v>
      </x:c>
      <x:c r="F9222" s="0" t="s">
        <x:v>20</x:v>
      </x:c>
      <x:c r="G9222" s="0" t="n">
        <x:v>140</x:v>
      </x:c>
      <x:c r="H9222" s="4" t="n">
        <x:v>44.33</x:v>
      </x:c>
      <x:c r="I9222" s="4" t="n">
        <x:v>140</x:v>
      </x:c>
      <x:c r="J9222" s="4" t="n">
        <x:v>0.317</x:v>
      </x:c>
      <x:c r="K9222" s="4">
        <x:f>I9222*J9222</x:f>
      </x:c>
      <x:c r="L9222" s="4" t="n">
        <x:v>311.598</x:v>
      </x:c>
      <x:c r="M9222" s="5">
        <x:f>J9222/3.222*100</x:f>
      </x:c>
      <x:c r="N9222" s="6">
        <x:f>M9222*L9222/100</x:f>
      </x:c>
      <x:c r="O9222" s="6">
        <x:f>H9222-N9222</x:f>
      </x:c>
    </x:row>
    <x:row r="9223" spans="1:25">
      <x:c r="A9223" s="0" t="s">
        <x:v>27</x:v>
      </x:c>
      <x:c r="B9223" s="0" t="n">
        <x:v>4368</x:v>
      </x:c>
      <x:c r="C9223" s="0" t="s">
        <x:v>21</x:v>
      </x:c>
      <x:c r="D9223" s="0" t="s">
        <x:v>22</x:v>
      </x:c>
      <x:c r="E9223" s="0" t="s">
        <x:v>23</x:v>
      </x:c>
      <x:c r="F9223" s="0" t="s">
        <x:v>20</x:v>
      </x:c>
      <x:c r="G9223" s="0" t="n">
        <x:v>140</x:v>
      </x:c>
      <x:c r="H9223" s="4" t="n">
        <x:v>27.28</x:v>
      </x:c>
      <x:c r="I9223" s="4" t="n">
        <x:v>140</x:v>
      </x:c>
      <x:c r="J9223" s="4" t="n">
        <x:v>0.195</x:v>
      </x:c>
      <x:c r="K9223" s="4">
        <x:f>I9223*J9223</x:f>
      </x:c>
      <x:c r="L9223" s="4" t="n">
        <x:v>311.598</x:v>
      </x:c>
      <x:c r="M9223" s="5">
        <x:f>J9223/3.222*100</x:f>
      </x:c>
      <x:c r="N9223" s="6">
        <x:f>M9223*L9223/100</x:f>
      </x:c>
      <x:c r="O9223" s="6">
        <x:f>H9223-N9223</x:f>
      </x:c>
    </x:row>
    <x:row r="9224" spans="1:25">
      <x:c r="A9224" s="0" t="s">
        <x:v>27</x:v>
      </x:c>
      <x:c r="B9224" s="0" t="n">
        <x:v>4368</x:v>
      </x:c>
      <x:c r="C9224" s="0" t="s">
        <x:v>21</x:v>
      </x:c>
      <x:c r="D9224" s="0" t="s">
        <x:v>28</x:v>
      </x:c>
      <x:c r="E9224" s="0" t="s">
        <x:v>19</x:v>
      </x:c>
      <x:c r="F9224" s="0" t="s">
        <x:v>26</x:v>
      </x:c>
      <x:c r="G9224" s="0" t="n">
        <x:v>140</x:v>
      </x:c>
      <x:c r="H9224" s="4" t="n">
        <x:v>36.403</x:v>
      </x:c>
      <x:c r="I9224" s="4" t="n">
        <x:v>140</x:v>
      </x:c>
      <x:c r="J9224" s="4" t="n">
        <x:v>0.26</x:v>
      </x:c>
      <x:c r="K9224" s="4">
        <x:f>I9224*J9224</x:f>
      </x:c>
      <x:c r="L9224" s="4" t="n">
        <x:v>311.598</x:v>
      </x:c>
      <x:c r="M9224" s="5">
        <x:f>J9224/3.222*100</x:f>
      </x:c>
      <x:c r="N9224" s="6">
        <x:f>M9224*L9224/100</x:f>
      </x:c>
      <x:c r="O9224" s="6">
        <x:f>H9224-N9224</x:f>
      </x:c>
    </x:row>
    <x:row r="9225" spans="1:25">
      <x:c r="A9225" s="0" t="s">
        <x:v>27</x:v>
      </x:c>
      <x:c r="B9225" s="0" t="n">
        <x:v>4368</x:v>
      </x:c>
      <x:c r="C9225" s="0" t="s">
        <x:v>21</x:v>
      </x:c>
      <x:c r="D9225" s="0" t="s">
        <x:v>28</x:v>
      </x:c>
      <x:c r="E9225" s="0" t="s">
        <x:v>23</x:v>
      </x:c>
      <x:c r="F9225" s="0" t="s">
        <x:v>26</x:v>
      </x:c>
      <x:c r="G9225" s="0" t="n">
        <x:v>140</x:v>
      </x:c>
      <x:c r="H9225" s="4" t="n">
        <x:v>212.799</x:v>
      </x:c>
      <x:c r="I9225" s="4" t="n">
        <x:v>140</x:v>
      </x:c>
      <x:c r="J9225" s="4" t="n">
        <x:v>1.52</x:v>
      </x:c>
      <x:c r="K9225" s="4">
        <x:f>I9225*J9225</x:f>
      </x:c>
      <x:c r="L9225" s="4" t="n">
        <x:v>311.598</x:v>
      </x:c>
      <x:c r="M9225" s="5">
        <x:f>J9225/3.222*100</x:f>
      </x:c>
      <x:c r="N9225" s="6">
        <x:f>M9225*L9225/100</x:f>
      </x:c>
      <x:c r="O9225" s="6">
        <x:f>H9225-N9225</x:f>
      </x:c>
    </x:row>
    <x:row r="9226" spans="1:25">
      <x:c r="A9226" s="0" t="s">
        <x:v>83</x:v>
      </x:c>
      <x:c r="B9226" s="0" t="n">
        <x:v>4370</x:v>
      </x:c>
      <x:c r="C9226" s="0" t="s">
        <x:v>21</x:v>
      </x:c>
      <x:c r="D9226" s="0" t="s">
        <x:v>22</x:v>
      </x:c>
      <x:c r="E9226" s="0" t="s">
        <x:v>23</x:v>
      </x:c>
      <x:c r="F9226" s="0" t="s">
        <x:v>20</x:v>
      </x:c>
      <x:c r="G9226" s="0" t="n">
        <x:v>160</x:v>
      </x:c>
      <x:c r="H9226" s="4" t="n">
        <x:v>6.96</x:v>
      </x:c>
      <x:c r="I9226" s="4" t="n">
        <x:v>160</x:v>
      </x:c>
      <x:c r="J9226" s="4" t="n">
        <x:v>0.044</x:v>
      </x:c>
      <x:c r="K9226" s="4">
        <x:f>I9226*J9226</x:f>
      </x:c>
      <x:c r="L9226" s="4" t="n">
        <x:v>359.999</x:v>
      </x:c>
      <x:c r="M9226" s="5">
        <x:f>J9226/2.813*100</x:f>
      </x:c>
      <x:c r="N9226" s="6">
        <x:f>M9226*L9226/100</x:f>
      </x:c>
      <x:c r="O9226" s="6">
        <x:f>H9226-N9226</x:f>
      </x:c>
    </x:row>
    <x:row r="9227" spans="1:25">
      <x:c r="A9227" s="0" t="s">
        <x:v>83</x:v>
      </x:c>
      <x:c r="B9227" s="0" t="n">
        <x:v>4370</x:v>
      </x:c>
      <x:c r="C9227" s="0" t="s">
        <x:v>21</x:v>
      </x:c>
      <x:c r="D9227" s="0" t="s">
        <x:v>22</x:v>
      </x:c>
      <x:c r="E9227" s="0" t="s">
        <x:v>23</x:v>
      </x:c>
      <x:c r="F9227" s="0" t="s">
        <x:v>20</x:v>
      </x:c>
      <x:c r="G9227" s="0" t="n">
        <x:v>160</x:v>
      </x:c>
      <x:c r="H9227" s="4" t="n">
        <x:v>43.384</x:v>
      </x:c>
      <x:c r="I9227" s="4" t="n">
        <x:v>160</x:v>
      </x:c>
      <x:c r="J9227" s="4" t="n">
        <x:v>0.271</x:v>
      </x:c>
      <x:c r="K9227" s="4">
        <x:f>I9227*J9227</x:f>
      </x:c>
      <x:c r="L9227" s="4" t="n">
        <x:v>359.999</x:v>
      </x:c>
      <x:c r="M9227" s="5">
        <x:f>J9227/2.813*100</x:f>
      </x:c>
      <x:c r="N9227" s="6">
        <x:f>M9227*L9227/100</x:f>
      </x:c>
      <x:c r="O9227" s="6">
        <x:f>H9227-N9227</x:f>
      </x:c>
    </x:row>
    <x:row r="9228" spans="1:25">
      <x:c r="A9228" s="0" t="s">
        <x:v>83</x:v>
      </x:c>
      <x:c r="B9228" s="0" t="n">
        <x:v>4370</x:v>
      </x:c>
      <x:c r="C9228" s="0" t="s">
        <x:v>21</x:v>
      </x:c>
      <x:c r="D9228" s="0" t="s">
        <x:v>22</x:v>
      </x:c>
      <x:c r="E9228" s="0" t="s">
        <x:v>23</x:v>
      </x:c>
      <x:c r="F9228" s="0" t="s">
        <x:v>20</x:v>
      </x:c>
      <x:c r="G9228" s="0" t="n">
        <x:v>160</x:v>
      </x:c>
      <x:c r="H9228" s="4" t="n">
        <x:v>43.384</x:v>
      </x:c>
      <x:c r="I9228" s="4" t="n">
        <x:v>160</x:v>
      </x:c>
      <x:c r="J9228" s="4" t="n">
        <x:v>0.271</x:v>
      </x:c>
      <x:c r="K9228" s="4">
        <x:f>I9228*J9228</x:f>
      </x:c>
      <x:c r="L9228" s="4" t="n">
        <x:v>359.999</x:v>
      </x:c>
      <x:c r="M9228" s="5">
        <x:f>J9228/2.813*100</x:f>
      </x:c>
      <x:c r="N9228" s="6">
        <x:f>M9228*L9228/100</x:f>
      </x:c>
      <x:c r="O9228" s="6">
        <x:f>H9228-N9228</x:f>
      </x:c>
    </x:row>
    <x:row r="9229" spans="1:25">
      <x:c r="A9229" s="0" t="s">
        <x:v>83</x:v>
      </x:c>
      <x:c r="B9229" s="0" t="n">
        <x:v>4370</x:v>
      </x:c>
      <x:c r="C9229" s="0" t="s">
        <x:v>21</x:v>
      </x:c>
      <x:c r="D9229" s="0" t="s">
        <x:v>22</x:v>
      </x:c>
      <x:c r="E9229" s="0" t="s">
        <x:v>23</x:v>
      </x:c>
      <x:c r="F9229" s="0" t="s">
        <x:v>20</x:v>
      </x:c>
      <x:c r="G9229" s="0" t="n">
        <x:v>160</x:v>
      </x:c>
      <x:c r="H9229" s="4" t="n">
        <x:v>13.64</x:v>
      </x:c>
      <x:c r="I9229" s="4" t="n">
        <x:v>160</x:v>
      </x:c>
      <x:c r="J9229" s="4" t="n">
        <x:v>0.085</x:v>
      </x:c>
      <x:c r="K9229" s="4">
        <x:f>I9229*J9229</x:f>
      </x:c>
      <x:c r="L9229" s="4" t="n">
        <x:v>359.999</x:v>
      </x:c>
      <x:c r="M9229" s="5">
        <x:f>J9229/2.813*100</x:f>
      </x:c>
      <x:c r="N9229" s="6">
        <x:f>M9229*L9229/100</x:f>
      </x:c>
      <x:c r="O9229" s="6">
        <x:f>H9229-N9229</x:f>
      </x:c>
    </x:row>
    <x:row r="9230" spans="1:25">
      <x:c r="A9230" s="0" t="s">
        <x:v>83</x:v>
      </x:c>
      <x:c r="B9230" s="0" t="n">
        <x:v>4370</x:v>
      </x:c>
      <x:c r="C9230" s="0" t="s">
        <x:v>21</x:v>
      </x:c>
      <x:c r="D9230" s="0" t="s">
        <x:v>22</x:v>
      </x:c>
      <x:c r="E9230" s="0" t="s">
        <x:v>23</x:v>
      </x:c>
      <x:c r="F9230" s="0" t="s">
        <x:v>20</x:v>
      </x:c>
      <x:c r="G9230" s="0" t="n">
        <x:v>160</x:v>
      </x:c>
      <x:c r="H9230" s="4" t="n">
        <x:v>13.64</x:v>
      </x:c>
      <x:c r="I9230" s="4" t="n">
        <x:v>160</x:v>
      </x:c>
      <x:c r="J9230" s="4" t="n">
        <x:v>0.085</x:v>
      </x:c>
      <x:c r="K9230" s="4">
        <x:f>I9230*J9230</x:f>
      </x:c>
      <x:c r="L9230" s="4" t="n">
        <x:v>359.999</x:v>
      </x:c>
      <x:c r="M9230" s="5">
        <x:f>J9230/2.813*100</x:f>
      </x:c>
      <x:c r="N9230" s="6">
        <x:f>M9230*L9230/100</x:f>
      </x:c>
      <x:c r="O9230" s="6">
        <x:f>H9230-N9230</x:f>
      </x:c>
    </x:row>
    <x:row r="9231" spans="1:25">
      <x:c r="A9231" s="0" t="s">
        <x:v>83</x:v>
      </x:c>
      <x:c r="B9231" s="0" t="n">
        <x:v>4370</x:v>
      </x:c>
      <x:c r="C9231" s="0" t="s">
        <x:v>21</x:v>
      </x:c>
      <x:c r="D9231" s="0" t="s">
        <x:v>22</x:v>
      </x:c>
      <x:c r="E9231" s="0" t="s">
        <x:v>23</x:v>
      </x:c>
      <x:c r="F9231" s="0" t="s">
        <x:v>20</x:v>
      </x:c>
      <x:c r="G9231" s="0" t="n">
        <x:v>160</x:v>
      </x:c>
      <x:c r="H9231" s="4" t="n">
        <x:v>44.33</x:v>
      </x:c>
      <x:c r="I9231" s="4" t="n">
        <x:v>160</x:v>
      </x:c>
      <x:c r="J9231" s="4" t="n">
        <x:v>0.277</x:v>
      </x:c>
      <x:c r="K9231" s="4">
        <x:f>I9231*J9231</x:f>
      </x:c>
      <x:c r="L9231" s="4" t="n">
        <x:v>359.999</x:v>
      </x:c>
      <x:c r="M9231" s="5">
        <x:f>J9231/2.813*100</x:f>
      </x:c>
      <x:c r="N9231" s="6">
        <x:f>M9231*L9231/100</x:f>
      </x:c>
      <x:c r="O9231" s="6">
        <x:f>H9231-N9231</x:f>
      </x:c>
    </x:row>
    <x:row r="9232" spans="1:25">
      <x:c r="A9232" s="0" t="s">
        <x:v>83</x:v>
      </x:c>
      <x:c r="B9232" s="0" t="n">
        <x:v>4370</x:v>
      </x:c>
      <x:c r="C9232" s="0" t="s">
        <x:v>21</x:v>
      </x:c>
      <x:c r="D9232" s="0" t="s">
        <x:v>28</x:v>
      </x:c>
      <x:c r="E9232" s="0" t="s">
        <x:v>19</x:v>
      </x:c>
      <x:c r="F9232" s="0" t="s">
        <x:v>26</x:v>
      </x:c>
      <x:c r="G9232" s="0" t="n">
        <x:v>160</x:v>
      </x:c>
      <x:c r="H9232" s="4" t="n">
        <x:v>41.602</x:v>
      </x:c>
      <x:c r="I9232" s="4" t="n">
        <x:v>160</x:v>
      </x:c>
      <x:c r="J9232" s="4" t="n">
        <x:v>0.26</x:v>
      </x:c>
      <x:c r="K9232" s="4">
        <x:f>I9232*J9232</x:f>
      </x:c>
      <x:c r="L9232" s="4" t="n">
        <x:v>359.999</x:v>
      </x:c>
      <x:c r="M9232" s="5">
        <x:f>J9232/2.813*100</x:f>
      </x:c>
      <x:c r="N9232" s="6">
        <x:f>M9232*L9232/100</x:f>
      </x:c>
      <x:c r="O9232" s="6">
        <x:f>H9232-N9232</x:f>
      </x:c>
    </x:row>
    <x:row r="9233" spans="1:25">
      <x:c r="A9233" s="0" t="s">
        <x:v>83</x:v>
      </x:c>
      <x:c r="B9233" s="0" t="n">
        <x:v>4370</x:v>
      </x:c>
      <x:c r="C9233" s="0" t="s">
        <x:v>21</x:v>
      </x:c>
      <x:c r="D9233" s="0" t="s">
        <x:v>28</x:v>
      </x:c>
      <x:c r="E9233" s="0" t="s">
        <x:v>23</x:v>
      </x:c>
      <x:c r="F9233" s="0" t="s">
        <x:v>26</x:v>
      </x:c>
      <x:c r="G9233" s="0" t="n">
        <x:v>160</x:v>
      </x:c>
      <x:c r="H9233" s="4" t="n">
        <x:v>243.199</x:v>
      </x:c>
      <x:c r="I9233" s="4" t="n">
        <x:v>160</x:v>
      </x:c>
      <x:c r="J9233" s="4" t="n">
        <x:v>1.52</x:v>
      </x:c>
      <x:c r="K9233" s="4">
        <x:f>I9233*J9233</x:f>
      </x:c>
      <x:c r="L9233" s="4" t="n">
        <x:v>359.999</x:v>
      </x:c>
      <x:c r="M9233" s="5">
        <x:f>J9233/2.813*100</x:f>
      </x:c>
      <x:c r="N9233" s="6">
        <x:f>M9233*L9233/100</x:f>
      </x:c>
      <x:c r="O9233" s="6">
        <x:f>H9233-N9233</x:f>
      </x:c>
    </x:row>
    <x:row r="9234" spans="1:25">
      <x:c r="A9234" s="0" t="s">
        <x:v>134</x:v>
      </x:c>
      <x:c r="B9234" s="0" t="n">
        <x:v>4379</x:v>
      </x:c>
      <x:c r="C9234" s="0" t="s">
        <x:v>17</x:v>
      </x:c>
      <x:c r="D9234" s="0" t="s">
        <x:v>18</x:v>
      </x:c>
      <x:c r="E9234" s="0" t="s">
        <x:v>167</x:v>
      </x:c>
      <x:c r="F9234" s="0" t="s">
        <x:v>20</x:v>
      </x:c>
      <x:c r="G9234" s="0" t="n">
        <x:v>65</x:v>
      </x:c>
      <x:c r="H9234" s="4" t="n">
        <x:v>55.719</x:v>
      </x:c>
      <x:c r="I9234" s="4" t="n">
        <x:v>65</x:v>
      </x:c>
      <x:c r="J9234" s="4" t="n">
        <x:v>0.857</x:v>
      </x:c>
      <x:c r="K9234" s="4">
        <x:f>I9234*J9234</x:f>
      </x:c>
      <x:c r="L9234" s="4" t="n">
        <x:v>124.284</x:v>
      </x:c>
      <x:c r="M9234" s="5">
        <x:f>J9234/1.999*100</x:f>
      </x:c>
      <x:c r="N9234" s="6">
        <x:f>M9234*L9234/100</x:f>
      </x:c>
      <x:c r="O9234" s="6">
        <x:f>H9234-N9234</x:f>
      </x:c>
    </x:row>
    <x:row r="9235" spans="1:25">
      <x:c r="A9235" s="0" t="s">
        <x:v>134</x:v>
      </x:c>
      <x:c r="B9235" s="0" t="n">
        <x:v>4379</x:v>
      </x:c>
      <x:c r="C9235" s="0" t="s">
        <x:v>21</x:v>
      </x:c>
      <x:c r="D9235" s="0" t="s">
        <x:v>22</x:v>
      </x:c>
      <x:c r="E9235" s="0" t="s">
        <x:v>23</x:v>
      </x:c>
      <x:c r="F9235" s="0" t="s">
        <x:v>20</x:v>
      </x:c>
      <x:c r="G9235" s="0" t="n">
        <x:v>65</x:v>
      </x:c>
      <x:c r="H9235" s="4" t="n">
        <x:v>2.34</x:v>
      </x:c>
      <x:c r="I9235" s="4" t="n">
        <x:v>65</x:v>
      </x:c>
      <x:c r="J9235" s="4" t="n">
        <x:v>0.036</x:v>
      </x:c>
      <x:c r="K9235" s="4">
        <x:f>I9235*J9235</x:f>
      </x:c>
      <x:c r="L9235" s="4" t="n">
        <x:v>124.284</x:v>
      </x:c>
      <x:c r="M9235" s="5">
        <x:f>J9235/1.999*100</x:f>
      </x:c>
      <x:c r="N9235" s="6">
        <x:f>M9235*L9235/100</x:f>
      </x:c>
      <x:c r="O9235" s="6">
        <x:f>H9235-N9235</x:f>
      </x:c>
    </x:row>
    <x:row r="9236" spans="1:25">
      <x:c r="A9236" s="0" t="s">
        <x:v>134</x:v>
      </x:c>
      <x:c r="B9236" s="0" t="n">
        <x:v>4379</x:v>
      </x:c>
      <x:c r="C9236" s="0" t="s">
        <x:v>21</x:v>
      </x:c>
      <x:c r="D9236" s="0" t="s">
        <x:v>28</x:v>
      </x:c>
      <x:c r="E9236" s="0" t="s">
        <x:v>23</x:v>
      </x:c>
      <x:c r="F9236" s="0" t="s">
        <x:v>20</x:v>
      </x:c>
      <x:c r="G9236" s="0" t="n">
        <x:v>65</x:v>
      </x:c>
      <x:c r="H9236" s="4" t="n">
        <x:v>2.99</x:v>
      </x:c>
      <x:c r="I9236" s="4" t="n">
        <x:v>65</x:v>
      </x:c>
      <x:c r="J9236" s="4" t="n">
        <x:v>0.046</x:v>
      </x:c>
      <x:c r="K9236" s="4">
        <x:f>I9236*J9236</x:f>
      </x:c>
      <x:c r="L9236" s="4" t="n">
        <x:v>124.284</x:v>
      </x:c>
      <x:c r="M9236" s="5">
        <x:f>J9236/1.999*100</x:f>
      </x:c>
      <x:c r="N9236" s="6">
        <x:f>M9236*L9236/100</x:f>
      </x:c>
      <x:c r="O9236" s="6">
        <x:f>H9236-N9236</x:f>
      </x:c>
    </x:row>
    <x:row r="9237" spans="1:25">
      <x:c r="A9237" s="0" t="s">
        <x:v>134</x:v>
      </x:c>
      <x:c r="B9237" s="0" t="n">
        <x:v>4379</x:v>
      </x:c>
      <x:c r="C9237" s="0" t="s">
        <x:v>21</x:v>
      </x:c>
      <x:c r="D9237" s="0" t="s">
        <x:v>28</x:v>
      </x:c>
      <x:c r="E9237" s="0" t="s">
        <x:v>23</x:v>
      </x:c>
      <x:c r="F9237" s="0" t="s">
        <x:v>26</x:v>
      </x:c>
      <x:c r="G9237" s="0" t="n">
        <x:v>65</x:v>
      </x:c>
      <x:c r="H9237" s="4" t="n">
        <x:v>68.9</x:v>
      </x:c>
      <x:c r="I9237" s="4" t="n">
        <x:v>65</x:v>
      </x:c>
      <x:c r="J9237" s="4" t="n">
        <x:v>1.06</x:v>
      </x:c>
      <x:c r="K9237" s="4">
        <x:f>I9237*J9237</x:f>
      </x:c>
      <x:c r="L9237" s="4" t="n">
        <x:v>124.284</x:v>
      </x:c>
      <x:c r="M9237" s="5">
        <x:f>J9237/1.999*100</x:f>
      </x:c>
      <x:c r="N9237" s="6">
        <x:f>M9237*L9237/100</x:f>
      </x:c>
      <x:c r="O9237" s="6">
        <x:f>H9237-N9237</x:f>
      </x:c>
    </x:row>
    <x:row r="9238" spans="1:25">
      <x:c r="A9238" s="0" t="s">
        <x:v>164</x:v>
      </x:c>
      <x:c r="B9238" s="0" t="n">
        <x:v>4382</x:v>
      </x:c>
      <x:c r="C9238" s="0" t="s">
        <x:v>21</x:v>
      </x:c>
      <x:c r="D9238" s="0" t="s">
        <x:v>42</x:v>
      </x:c>
      <x:c r="E9238" s="0" t="s">
        <x:v>23</x:v>
      </x:c>
      <x:c r="F9238" s="0" t="s">
        <x:v>20</x:v>
      </x:c>
      <x:c r="G9238" s="0" t="n">
        <x:v>35</x:v>
      </x:c>
      <x:c r="H9238" s="4" t="n">
        <x:v>18.9</x:v>
      </x:c>
      <x:c r="I9238" s="4" t="n">
        <x:v>35</x:v>
      </x:c>
      <x:c r="J9238" s="4" t="n">
        <x:v>0.54</x:v>
      </x:c>
      <x:c r="K9238" s="4">
        <x:f>I9238*J9238</x:f>
      </x:c>
      <x:c r="L9238" s="4" t="n">
        <x:v>183.602</x:v>
      </x:c>
      <x:c r="M9238" s="5">
        <x:f>J9238/4.17*100</x:f>
      </x:c>
      <x:c r="N9238" s="6">
        <x:f>M9238*L9238/100</x:f>
      </x:c>
      <x:c r="O9238" s="6">
        <x:f>H9238-N9238</x:f>
      </x:c>
    </x:row>
    <x:row r="9239" spans="1:25">
      <x:c r="A9239" s="0" t="s">
        <x:v>164</x:v>
      </x:c>
      <x:c r="B9239" s="0" t="n">
        <x:v>4382</x:v>
      </x:c>
      <x:c r="C9239" s="0" t="s">
        <x:v>21</x:v>
      </x:c>
      <x:c r="D9239" s="0" t="s">
        <x:v>156</x:v>
      </x:c>
      <x:c r="E9239" s="0" t="s">
        <x:v>157</x:v>
      </x:c>
      <x:c r="F9239" s="0" t="s">
        <x:v>26</x:v>
      </x:c>
      <x:c r="G9239" s="0" t="n">
        <x:v>35</x:v>
      </x:c>
      <x:c r="H9239" s="4" t="n">
        <x:v>89.775</x:v>
      </x:c>
      <x:c r="I9239" s="4" t="n">
        <x:v>35</x:v>
      </x:c>
      <x:c r="J9239" s="4" t="n">
        <x:v>2.565</x:v>
      </x:c>
      <x:c r="K9239" s="4">
        <x:f>I9239*J9239</x:f>
      </x:c>
      <x:c r="L9239" s="4" t="n">
        <x:v>183.602</x:v>
      </x:c>
      <x:c r="M9239" s="5">
        <x:f>J9239/4.17*100</x:f>
      </x:c>
      <x:c r="N9239" s="6">
        <x:f>M9239*L9239/100</x:f>
      </x:c>
      <x:c r="O9239" s="6">
        <x:f>H9239-N9239</x:f>
      </x:c>
    </x:row>
    <x:row r="9240" spans="1:25">
      <x:c r="A9240" s="0" t="s">
        <x:v>164</x:v>
      </x:c>
      <x:c r="B9240" s="0" t="n">
        <x:v>4382</x:v>
      </x:c>
      <x:c r="C9240" s="0" t="s">
        <x:v>17</x:v>
      </x:c>
      <x:c r="D9240" s="0" t="s">
        <x:v>18</x:v>
      </x:c>
      <x:c r="E9240" s="0" t="s">
        <x:v>158</x:v>
      </x:c>
      <x:c r="F9240" s="0" t="s">
        <x:v>26</x:v>
      </x:c>
      <x:c r="G9240" s="0" t="n">
        <x:v>35</x:v>
      </x:c>
      <x:c r="H9240" s="4" t="n">
        <x:v>37.275</x:v>
      </x:c>
      <x:c r="I9240" s="4" t="n">
        <x:v>35</x:v>
      </x:c>
      <x:c r="J9240" s="4" t="n">
        <x:v>1.065</x:v>
      </x:c>
      <x:c r="K9240" s="4">
        <x:f>I9240*J9240</x:f>
      </x:c>
      <x:c r="L9240" s="4" t="n">
        <x:v>183.602</x:v>
      </x:c>
      <x:c r="M9240" s="5">
        <x:f>J9240/4.17*100</x:f>
      </x:c>
      <x:c r="N9240" s="6">
        <x:f>M9240*L9240/100</x:f>
      </x:c>
      <x:c r="O9240" s="6">
        <x:f>H9240-N9240</x:f>
      </x:c>
    </x:row>
    <x:row r="9241" spans="1:25">
      <x:c r="A9241" s="0" t="s">
        <x:v>171</x:v>
      </x:c>
      <x:c r="B9241" s="0" t="n">
        <x:v>4383</x:v>
      </x:c>
      <x:c r="C9241" s="0" t="s">
        <x:v>17</x:v>
      </x:c>
      <x:c r="D9241" s="0" t="s">
        <x:v>18</x:v>
      </x:c>
      <x:c r="E9241" s="0" t="s">
        <x:v>167</x:v>
      </x:c>
      <x:c r="F9241" s="0" t="s">
        <x:v>20</x:v>
      </x:c>
      <x:c r="G9241" s="0" t="n">
        <x:v>65</x:v>
      </x:c>
      <x:c r="H9241" s="4" t="n">
        <x:v>55.719</x:v>
      </x:c>
      <x:c r="I9241" s="4" t="n">
        <x:v>65</x:v>
      </x:c>
      <x:c r="J9241" s="4" t="n">
        <x:v>0.857</x:v>
      </x:c>
      <x:c r="K9241" s="4">
        <x:f>I9241*J9241</x:f>
      </x:c>
      <x:c r="L9241" s="4" t="n">
        <x:v>151.508</x:v>
      </x:c>
      <x:c r="M9241" s="5">
        <x:f>J9241/2.856*100</x:f>
      </x:c>
      <x:c r="N9241" s="6">
        <x:f>M9241*L9241/100</x:f>
      </x:c>
      <x:c r="O9241" s="6">
        <x:f>H9241-N9241</x:f>
      </x:c>
    </x:row>
    <x:row r="9242" spans="1:25">
      <x:c r="A9242" s="0" t="s">
        <x:v>171</x:v>
      </x:c>
      <x:c r="B9242" s="0" t="n">
        <x:v>4383</x:v>
      </x:c>
      <x:c r="C9242" s="0" t="s">
        <x:v>17</x:v>
      </x:c>
      <x:c r="D9242" s="0" t="s">
        <x:v>18</x:v>
      </x:c>
      <x:c r="E9242" s="0" t="s">
        <x:v>167</x:v>
      </x:c>
      <x:c r="F9242" s="0" t="s">
        <x:v>20</x:v>
      </x:c>
      <x:c r="G9242" s="0" t="n">
        <x:v>65</x:v>
      </x:c>
      <x:c r="H9242" s="4" t="n">
        <x:v>55.719</x:v>
      </x:c>
      <x:c r="I9242" s="4" t="n">
        <x:v>65</x:v>
      </x:c>
      <x:c r="J9242" s="4" t="n">
        <x:v>0.857</x:v>
      </x:c>
      <x:c r="K9242" s="4">
        <x:f>I9242*J9242</x:f>
      </x:c>
      <x:c r="L9242" s="4" t="n">
        <x:v>151.508</x:v>
      </x:c>
      <x:c r="M9242" s="5">
        <x:f>J9242/2.856*100</x:f>
      </x:c>
      <x:c r="N9242" s="6">
        <x:f>M9242*L9242/100</x:f>
      </x:c>
      <x:c r="O9242" s="6">
        <x:f>H9242-N9242</x:f>
      </x:c>
    </x:row>
    <x:row r="9243" spans="1:25">
      <x:c r="A9243" s="0" t="s">
        <x:v>171</x:v>
      </x:c>
      <x:c r="B9243" s="0" t="n">
        <x:v>4383</x:v>
      </x:c>
      <x:c r="C9243" s="0" t="s">
        <x:v>21</x:v>
      </x:c>
      <x:c r="D9243" s="0" t="s">
        <x:v>28</x:v>
      </x:c>
      <x:c r="E9243" s="0" t="s">
        <x:v>23</x:v>
      </x:c>
      <x:c r="F9243" s="0" t="s">
        <x:v>20</x:v>
      </x:c>
      <x:c r="G9243" s="0" t="n">
        <x:v>65</x:v>
      </x:c>
      <x:c r="H9243" s="4" t="n">
        <x:v>2.99</x:v>
      </x:c>
      <x:c r="I9243" s="4" t="n">
        <x:v>65</x:v>
      </x:c>
      <x:c r="J9243" s="4" t="n">
        <x:v>0.046</x:v>
      </x:c>
      <x:c r="K9243" s="4">
        <x:f>I9243*J9243</x:f>
      </x:c>
      <x:c r="L9243" s="4" t="n">
        <x:v>151.508</x:v>
      </x:c>
      <x:c r="M9243" s="5">
        <x:f>J9243/2.856*100</x:f>
      </x:c>
      <x:c r="N9243" s="6">
        <x:f>M9243*L9243/100</x:f>
      </x:c>
      <x:c r="O9243" s="6">
        <x:f>H9243-N9243</x:f>
      </x:c>
    </x:row>
    <x:row r="9244" spans="1:25">
      <x:c r="A9244" s="0" t="s">
        <x:v>171</x:v>
      </x:c>
      <x:c r="B9244" s="0" t="n">
        <x:v>4383</x:v>
      </x:c>
      <x:c r="C9244" s="0" t="s">
        <x:v>21</x:v>
      </x:c>
      <x:c r="D9244" s="0" t="s">
        <x:v>22</x:v>
      </x:c>
      <x:c r="E9244" s="0" t="s">
        <x:v>23</x:v>
      </x:c>
      <x:c r="F9244" s="0" t="s">
        <x:v>20</x:v>
      </x:c>
      <x:c r="G9244" s="0" t="n">
        <x:v>65</x:v>
      </x:c>
      <x:c r="H9244" s="4" t="n">
        <x:v>2.34</x:v>
      </x:c>
      <x:c r="I9244" s="4" t="n">
        <x:v>65</x:v>
      </x:c>
      <x:c r="J9244" s="4" t="n">
        <x:v>0.036</x:v>
      </x:c>
      <x:c r="K9244" s="4">
        <x:f>I9244*J9244</x:f>
      </x:c>
      <x:c r="L9244" s="4" t="n">
        <x:v>151.508</x:v>
      </x:c>
      <x:c r="M9244" s="5">
        <x:f>J9244/2.856*100</x:f>
      </x:c>
      <x:c r="N9244" s="6">
        <x:f>M9244*L9244/100</x:f>
      </x:c>
      <x:c r="O9244" s="6">
        <x:f>H9244-N9244</x:f>
      </x:c>
    </x:row>
    <x:row r="9245" spans="1:25">
      <x:c r="A9245" s="0" t="s">
        <x:v>171</x:v>
      </x:c>
      <x:c r="B9245" s="0" t="n">
        <x:v>4383</x:v>
      </x:c>
      <x:c r="C9245" s="0" t="s">
        <x:v>21</x:v>
      </x:c>
      <x:c r="D9245" s="0" t="s">
        <x:v>28</x:v>
      </x:c>
      <x:c r="E9245" s="0" t="s">
        <x:v>23</x:v>
      </x:c>
      <x:c r="F9245" s="0" t="s">
        <x:v>26</x:v>
      </x:c>
      <x:c r="G9245" s="0" t="n">
        <x:v>65</x:v>
      </x:c>
      <x:c r="H9245" s="4" t="n">
        <x:v>68.9</x:v>
      </x:c>
      <x:c r="I9245" s="4" t="n">
        <x:v>65</x:v>
      </x:c>
      <x:c r="J9245" s="4" t="n">
        <x:v>1.06</x:v>
      </x:c>
      <x:c r="K9245" s="4">
        <x:f>I9245*J9245</x:f>
      </x:c>
      <x:c r="L9245" s="4" t="n">
        <x:v>151.508</x:v>
      </x:c>
      <x:c r="M9245" s="5">
        <x:f>J9245/2.856*100</x:f>
      </x:c>
      <x:c r="N9245" s="6">
        <x:f>M9245*L9245/100</x:f>
      </x:c>
      <x:c r="O9245" s="6">
        <x:f>H9245-N9245</x:f>
      </x:c>
    </x:row>
    <x:row r="9246" spans="1:25">
      <x:c r="A9246" s="0" t="s">
        <x:v>140</x:v>
      </x:c>
      <x:c r="B9246" s="0" t="n">
        <x:v>4384</x:v>
      </x:c>
      <x:c r="C9246" s="0" t="s">
        <x:v>21</x:v>
      </x:c>
      <x:c r="D9246" s="0" t="s">
        <x:v>22</x:v>
      </x:c>
      <x:c r="E9246" s="0" t="s">
        <x:v>23</x:v>
      </x:c>
      <x:c r="F9246" s="0" t="s">
        <x:v>20</x:v>
      </x:c>
      <x:c r="G9246" s="0" t="n">
        <x:v>160</x:v>
      </x:c>
      <x:c r="H9246" s="4" t="n">
        <x:v>43.384</x:v>
      </x:c>
      <x:c r="I9246" s="4" t="n">
        <x:v>160</x:v>
      </x:c>
      <x:c r="J9246" s="4" t="n">
        <x:v>0.271</x:v>
      </x:c>
      <x:c r="K9246" s="4">
        <x:f>I9246*J9246</x:f>
      </x:c>
      <x:c r="L9246" s="4" t="n">
        <x:v>360.578</x:v>
      </x:c>
      <x:c r="M9246" s="5">
        <x:f>J9246/3.168*100</x:f>
      </x:c>
      <x:c r="N9246" s="6">
        <x:f>M9246*L9246/100</x:f>
      </x:c>
      <x:c r="O9246" s="6">
        <x:f>H9246-N9246</x:f>
      </x:c>
    </x:row>
    <x:row r="9247" spans="1:25">
      <x:c r="A9247" s="0" t="s">
        <x:v>140</x:v>
      </x:c>
      <x:c r="B9247" s="0" t="n">
        <x:v>4384</x:v>
      </x:c>
      <x:c r="C9247" s="0" t="s">
        <x:v>21</x:v>
      </x:c>
      <x:c r="D9247" s="0" t="s">
        <x:v>22</x:v>
      </x:c>
      <x:c r="E9247" s="0" t="s">
        <x:v>23</x:v>
      </x:c>
      <x:c r="F9247" s="0" t="s">
        <x:v>20</x:v>
      </x:c>
      <x:c r="G9247" s="0" t="n">
        <x:v>160</x:v>
      </x:c>
      <x:c r="H9247" s="4" t="n">
        <x:v>43.384</x:v>
      </x:c>
      <x:c r="I9247" s="4" t="n">
        <x:v>160</x:v>
      </x:c>
      <x:c r="J9247" s="4" t="n">
        <x:v>0.271</x:v>
      </x:c>
      <x:c r="K9247" s="4">
        <x:f>I9247*J9247</x:f>
      </x:c>
      <x:c r="L9247" s="4" t="n">
        <x:v>360.578</x:v>
      </x:c>
      <x:c r="M9247" s="5">
        <x:f>J9247/3.168*100</x:f>
      </x:c>
      <x:c r="N9247" s="6">
        <x:f>M9247*L9247/100</x:f>
      </x:c>
      <x:c r="O9247" s="6">
        <x:f>H9247-N9247</x:f>
      </x:c>
    </x:row>
    <x:row r="9248" spans="1:25">
      <x:c r="A9248" s="0" t="s">
        <x:v>140</x:v>
      </x:c>
      <x:c r="B9248" s="0" t="n">
        <x:v>4384</x:v>
      </x:c>
      <x:c r="C9248" s="0" t="s">
        <x:v>21</x:v>
      </x:c>
      <x:c r="D9248" s="0" t="s">
        <x:v>22</x:v>
      </x:c>
      <x:c r="E9248" s="0" t="s">
        <x:v>23</x:v>
      </x:c>
      <x:c r="F9248" s="0" t="s">
        <x:v>20</x:v>
      </x:c>
      <x:c r="G9248" s="0" t="n">
        <x:v>160</x:v>
      </x:c>
      <x:c r="H9248" s="4" t="n">
        <x:v>47.74</x:v>
      </x:c>
      <x:c r="I9248" s="4" t="n">
        <x:v>160</x:v>
      </x:c>
      <x:c r="J9248" s="4" t="n">
        <x:v>0.298</x:v>
      </x:c>
      <x:c r="K9248" s="4">
        <x:f>I9248*J9248</x:f>
      </x:c>
      <x:c r="L9248" s="4" t="n">
        <x:v>360.578</x:v>
      </x:c>
      <x:c r="M9248" s="5">
        <x:f>J9248/3.168*100</x:f>
      </x:c>
      <x:c r="N9248" s="6">
        <x:f>M9248*L9248/100</x:f>
      </x:c>
      <x:c r="O9248" s="6">
        <x:f>H9248-N9248</x:f>
      </x:c>
    </x:row>
    <x:row r="9249" spans="1:25">
      <x:c r="A9249" s="0" t="s">
        <x:v>140</x:v>
      </x:c>
      <x:c r="B9249" s="0" t="n">
        <x:v>4384</x:v>
      </x:c>
      <x:c r="C9249" s="0" t="s">
        <x:v>21</x:v>
      </x:c>
      <x:c r="D9249" s="0" t="s">
        <x:v>22</x:v>
      </x:c>
      <x:c r="E9249" s="0" t="s">
        <x:v>23</x:v>
      </x:c>
      <x:c r="F9249" s="0" t="s">
        <x:v>20</x:v>
      </x:c>
      <x:c r="G9249" s="0" t="n">
        <x:v>160</x:v>
      </x:c>
      <x:c r="H9249" s="4" t="n">
        <x:v>44.33</x:v>
      </x:c>
      <x:c r="I9249" s="4" t="n">
        <x:v>160</x:v>
      </x:c>
      <x:c r="J9249" s="4" t="n">
        <x:v>0.277</x:v>
      </x:c>
      <x:c r="K9249" s="4">
        <x:f>I9249*J9249</x:f>
      </x:c>
      <x:c r="L9249" s="4" t="n">
        <x:v>360.578</x:v>
      </x:c>
      <x:c r="M9249" s="5">
        <x:f>J9249/3.168*100</x:f>
      </x:c>
      <x:c r="N9249" s="6">
        <x:f>M9249*L9249/100</x:f>
      </x:c>
      <x:c r="O9249" s="6">
        <x:f>H9249-N9249</x:f>
      </x:c>
    </x:row>
    <x:row r="9250" spans="1:25">
      <x:c r="A9250" s="0" t="s">
        <x:v>140</x:v>
      </x:c>
      <x:c r="B9250" s="0" t="n">
        <x:v>4384</x:v>
      </x:c>
      <x:c r="C9250" s="0" t="s">
        <x:v>21</x:v>
      </x:c>
      <x:c r="D9250" s="0" t="s">
        <x:v>22</x:v>
      </x:c>
      <x:c r="E9250" s="0" t="s">
        <x:v>23</x:v>
      </x:c>
      <x:c r="F9250" s="0" t="s">
        <x:v>20</x:v>
      </x:c>
      <x:c r="G9250" s="0" t="n">
        <x:v>160</x:v>
      </x:c>
      <x:c r="H9250" s="4" t="n">
        <x:v>43.384</x:v>
      </x:c>
      <x:c r="I9250" s="4" t="n">
        <x:v>160</x:v>
      </x:c>
      <x:c r="J9250" s="4" t="n">
        <x:v>0.271</x:v>
      </x:c>
      <x:c r="K9250" s="4">
        <x:f>I9250*J9250</x:f>
      </x:c>
      <x:c r="L9250" s="4" t="n">
        <x:v>360.578</x:v>
      </x:c>
      <x:c r="M9250" s="5">
        <x:f>J9250/3.168*100</x:f>
      </x:c>
      <x:c r="N9250" s="6">
        <x:f>M9250*L9250/100</x:f>
      </x:c>
      <x:c r="O9250" s="6">
        <x:f>H9250-N9250</x:f>
      </x:c>
    </x:row>
    <x:row r="9251" spans="1:25">
      <x:c r="A9251" s="0" t="s">
        <x:v>140</x:v>
      </x:c>
      <x:c r="B9251" s="0" t="n">
        <x:v>4384</x:v>
      </x:c>
      <x:c r="C9251" s="0" t="s">
        <x:v>21</x:v>
      </x:c>
      <x:c r="D9251" s="0" t="s">
        <x:v>28</x:v>
      </x:c>
      <x:c r="E9251" s="0" t="s">
        <x:v>19</x:v>
      </x:c>
      <x:c r="F9251" s="0" t="s">
        <x:v>26</x:v>
      </x:c>
      <x:c r="G9251" s="0" t="n">
        <x:v>160</x:v>
      </x:c>
      <x:c r="H9251" s="4" t="n">
        <x:v>41.606</x:v>
      </x:c>
      <x:c r="I9251" s="4" t="n">
        <x:v>160</x:v>
      </x:c>
      <x:c r="J9251" s="4" t="n">
        <x:v>0.26</x:v>
      </x:c>
      <x:c r="K9251" s="4">
        <x:f>I9251*J9251</x:f>
      </x:c>
      <x:c r="L9251" s="4" t="n">
        <x:v>360.578</x:v>
      </x:c>
      <x:c r="M9251" s="5">
        <x:f>J9251/3.168*100</x:f>
      </x:c>
      <x:c r="N9251" s="6">
        <x:f>M9251*L9251/100</x:f>
      </x:c>
      <x:c r="O9251" s="6">
        <x:f>H9251-N9251</x:f>
      </x:c>
    </x:row>
    <x:row r="9252" spans="1:25">
      <x:c r="A9252" s="0" t="s">
        <x:v>140</x:v>
      </x:c>
      <x:c r="B9252" s="0" t="n">
        <x:v>4384</x:v>
      </x:c>
      <x:c r="C9252" s="0" t="s">
        <x:v>21</x:v>
      </x:c>
      <x:c r="D9252" s="0" t="s">
        <x:v>28</x:v>
      </x:c>
      <x:c r="E9252" s="0" t="s">
        <x:v>23</x:v>
      </x:c>
      <x:c r="F9252" s="0" t="s">
        <x:v>26</x:v>
      </x:c>
      <x:c r="G9252" s="0" t="n">
        <x:v>160</x:v>
      </x:c>
      <x:c r="H9252" s="4" t="n">
        <x:v>243.199</x:v>
      </x:c>
      <x:c r="I9252" s="4" t="n">
        <x:v>160</x:v>
      </x:c>
      <x:c r="J9252" s="4" t="n">
        <x:v>1.52</x:v>
      </x:c>
      <x:c r="K9252" s="4">
        <x:f>I9252*J9252</x:f>
      </x:c>
      <x:c r="L9252" s="4" t="n">
        <x:v>360.578</x:v>
      </x:c>
      <x:c r="M9252" s="5">
        <x:f>J9252/3.168*100</x:f>
      </x:c>
      <x:c r="N9252" s="6">
        <x:f>M9252*L9252/100</x:f>
      </x:c>
      <x:c r="O9252" s="6">
        <x:f>H9252-N9252</x:f>
      </x:c>
    </x:row>
    <x:row r="9253" spans="1:25">
      <x:c r="A9253" s="0" t="s">
        <x:v>53</x:v>
      </x:c>
      <x:c r="B9253" s="0" t="n">
        <x:v>4385</x:v>
      </x:c>
      <x:c r="C9253" s="0" t="s">
        <x:v>21</x:v>
      </x:c>
      <x:c r="D9253" s="0" t="s">
        <x:v>22</x:v>
      </x:c>
      <x:c r="E9253" s="0" t="s">
        <x:v>23</x:v>
      </x:c>
      <x:c r="F9253" s="0" t="s">
        <x:v>20</x:v>
      </x:c>
      <x:c r="G9253" s="0" t="n">
        <x:v>130</x:v>
      </x:c>
      <x:c r="H9253" s="4" t="n">
        <x:v>44.33</x:v>
      </x:c>
      <x:c r="I9253" s="4" t="n">
        <x:v>130</x:v>
      </x:c>
      <x:c r="J9253" s="4" t="n">
        <x:v>0.341</x:v>
      </x:c>
      <x:c r="K9253" s="4">
        <x:f>I9253*J9253</x:f>
      </x:c>
      <x:c r="L9253" s="4" t="n">
        <x:v>291.38</x:v>
      </x:c>
      <x:c r="M9253" s="5">
        <x:f>J9253/3.123*100</x:f>
      </x:c>
      <x:c r="N9253" s="6">
        <x:f>M9253*L9253/100</x:f>
      </x:c>
      <x:c r="O9253" s="6">
        <x:f>H9253-N9253</x:f>
      </x:c>
    </x:row>
    <x:row r="9254" spans="1:25">
      <x:c r="A9254" s="0" t="s">
        <x:v>53</x:v>
      </x:c>
      <x:c r="B9254" s="0" t="n">
        <x:v>4385</x:v>
      </x:c>
      <x:c r="C9254" s="0" t="s">
        <x:v>21</x:v>
      </x:c>
      <x:c r="D9254" s="0" t="s">
        <x:v>22</x:v>
      </x:c>
      <x:c r="E9254" s="0" t="s">
        <x:v>23</x:v>
      </x:c>
      <x:c r="F9254" s="0" t="s">
        <x:v>20</x:v>
      </x:c>
      <x:c r="G9254" s="0" t="n">
        <x:v>130</x:v>
      </x:c>
      <x:c r="H9254" s="4" t="n">
        <x:v>43.384</x:v>
      </x:c>
      <x:c r="I9254" s="4" t="n">
        <x:v>130</x:v>
      </x:c>
      <x:c r="J9254" s="4" t="n">
        <x:v>0.334</x:v>
      </x:c>
      <x:c r="K9254" s="4">
        <x:f>I9254*J9254</x:f>
      </x:c>
      <x:c r="L9254" s="4" t="n">
        <x:v>291.38</x:v>
      </x:c>
      <x:c r="M9254" s="5">
        <x:f>J9254/3.123*100</x:f>
      </x:c>
      <x:c r="N9254" s="6">
        <x:f>M9254*L9254/100</x:f>
      </x:c>
      <x:c r="O9254" s="6">
        <x:f>H9254-N9254</x:f>
      </x:c>
    </x:row>
    <x:row r="9255" spans="1:25">
      <x:c r="A9255" s="0" t="s">
        <x:v>53</x:v>
      </x:c>
      <x:c r="B9255" s="0" t="n">
        <x:v>4385</x:v>
      </x:c>
      <x:c r="C9255" s="0" t="s">
        <x:v>21</x:v>
      </x:c>
      <x:c r="D9255" s="0" t="s">
        <x:v>22</x:v>
      </x:c>
      <x:c r="E9255" s="0" t="s">
        <x:v>23</x:v>
      </x:c>
      <x:c r="F9255" s="0" t="s">
        <x:v>20</x:v>
      </x:c>
      <x:c r="G9255" s="0" t="n">
        <x:v>130</x:v>
      </x:c>
      <x:c r="H9255" s="4" t="n">
        <x:v>43.384</x:v>
      </x:c>
      <x:c r="I9255" s="4" t="n">
        <x:v>130</x:v>
      </x:c>
      <x:c r="J9255" s="4" t="n">
        <x:v>0.334</x:v>
      </x:c>
      <x:c r="K9255" s="4">
        <x:f>I9255*J9255</x:f>
      </x:c>
      <x:c r="L9255" s="4" t="n">
        <x:v>291.38</x:v>
      </x:c>
      <x:c r="M9255" s="5">
        <x:f>J9255/3.123*100</x:f>
      </x:c>
      <x:c r="N9255" s="6">
        <x:f>M9255*L9255/100</x:f>
      </x:c>
      <x:c r="O9255" s="6">
        <x:f>H9255-N9255</x:f>
      </x:c>
    </x:row>
    <x:row r="9256" spans="1:25">
      <x:c r="A9256" s="0" t="s">
        <x:v>53</x:v>
      </x:c>
      <x:c r="B9256" s="0" t="n">
        <x:v>4385</x:v>
      </x:c>
      <x:c r="C9256" s="0" t="s">
        <x:v>21</x:v>
      </x:c>
      <x:c r="D9256" s="0" t="s">
        <x:v>22</x:v>
      </x:c>
      <x:c r="E9256" s="0" t="s">
        <x:v>23</x:v>
      </x:c>
      <x:c r="F9256" s="0" t="s">
        <x:v>20</x:v>
      </x:c>
      <x:c r="G9256" s="0" t="n">
        <x:v>130</x:v>
      </x:c>
      <x:c r="H9256" s="4" t="n">
        <x:v>43.384</x:v>
      </x:c>
      <x:c r="I9256" s="4" t="n">
        <x:v>130</x:v>
      </x:c>
      <x:c r="J9256" s="4" t="n">
        <x:v>0.334</x:v>
      </x:c>
      <x:c r="K9256" s="4">
        <x:f>I9256*J9256</x:f>
      </x:c>
      <x:c r="L9256" s="4" t="n">
        <x:v>291.38</x:v>
      </x:c>
      <x:c r="M9256" s="5">
        <x:f>J9256/3.123*100</x:f>
      </x:c>
      <x:c r="N9256" s="6">
        <x:f>M9256*L9256/100</x:f>
      </x:c>
      <x:c r="O9256" s="6">
        <x:f>H9256-N9256</x:f>
      </x:c>
    </x:row>
    <x:row r="9257" spans="1:25">
      <x:c r="A9257" s="0" t="s">
        <x:v>53</x:v>
      </x:c>
      <x:c r="B9257" s="0" t="n">
        <x:v>4385</x:v>
      </x:c>
      <x:c r="C9257" s="0" t="s">
        <x:v>21</x:v>
      </x:c>
      <x:c r="D9257" s="0" t="s">
        <x:v>28</x:v>
      </x:c>
      <x:c r="E9257" s="0" t="s">
        <x:v>19</x:v>
      </x:c>
      <x:c r="F9257" s="0" t="s">
        <x:v>26</x:v>
      </x:c>
      <x:c r="G9257" s="0" t="n">
        <x:v>130</x:v>
      </x:c>
      <x:c r="H9257" s="4" t="n">
        <x:v>33.805</x:v>
      </x:c>
      <x:c r="I9257" s="4" t="n">
        <x:v>130</x:v>
      </x:c>
      <x:c r="J9257" s="4" t="n">
        <x:v>0.26</x:v>
      </x:c>
      <x:c r="K9257" s="4">
        <x:f>I9257*J9257</x:f>
      </x:c>
      <x:c r="L9257" s="4" t="n">
        <x:v>291.38</x:v>
      </x:c>
      <x:c r="M9257" s="5">
        <x:f>J9257/3.123*100</x:f>
      </x:c>
      <x:c r="N9257" s="6">
        <x:f>M9257*L9257/100</x:f>
      </x:c>
      <x:c r="O9257" s="6">
        <x:f>H9257-N9257</x:f>
      </x:c>
    </x:row>
    <x:row r="9258" spans="1:25">
      <x:c r="A9258" s="0" t="s">
        <x:v>53</x:v>
      </x:c>
      <x:c r="B9258" s="0" t="n">
        <x:v>4385</x:v>
      </x:c>
      <x:c r="C9258" s="0" t="s">
        <x:v>21</x:v>
      </x:c>
      <x:c r="D9258" s="0" t="s">
        <x:v>28</x:v>
      </x:c>
      <x:c r="E9258" s="0" t="s">
        <x:v>23</x:v>
      </x:c>
      <x:c r="F9258" s="0" t="s">
        <x:v>26</x:v>
      </x:c>
      <x:c r="G9258" s="0" t="n">
        <x:v>130</x:v>
      </x:c>
      <x:c r="H9258" s="4" t="n">
        <x:v>181.8</x:v>
      </x:c>
      <x:c r="I9258" s="4" t="n">
        <x:v>130</x:v>
      </x:c>
      <x:c r="J9258" s="4" t="n">
        <x:v>1.52</x:v>
      </x:c>
      <x:c r="K9258" s="4">
        <x:f>I9258*J9258</x:f>
      </x:c>
      <x:c r="L9258" s="4" t="n">
        <x:v>291.38</x:v>
      </x:c>
      <x:c r="M9258" s="5">
        <x:f>J9258/3.123*100</x:f>
      </x:c>
      <x:c r="N9258" s="6">
        <x:f>M9258*L9258/100</x:f>
      </x:c>
      <x:c r="O9258" s="6">
        <x:f>H9258-N9258</x:f>
      </x:c>
    </x:row>
    <x:row r="9259" spans="1:25">
      <x:c r="A9259" s="0" t="s">
        <x:v>89</x:v>
      </x:c>
      <x:c r="B9259" s="0" t="n">
        <x:v>4386</x:v>
      </x:c>
      <x:c r="C9259" s="0" t="s">
        <x:v>21</x:v>
      </x:c>
      <x:c r="D9259" s="0" t="s">
        <x:v>22</x:v>
      </x:c>
      <x:c r="E9259" s="0" t="s">
        <x:v>23</x:v>
      </x:c>
      <x:c r="F9259" s="0" t="s">
        <x:v>20</x:v>
      </x:c>
      <x:c r="G9259" s="0" t="n">
        <x:v>130</x:v>
      </x:c>
      <x:c r="H9259" s="4" t="n">
        <x:v>43.384</x:v>
      </x:c>
      <x:c r="I9259" s="4" t="n">
        <x:v>130</x:v>
      </x:c>
      <x:c r="J9259" s="4" t="n">
        <x:v>0.334</x:v>
      </x:c>
      <x:c r="K9259" s="4">
        <x:f>I9259*J9259</x:f>
      </x:c>
      <x:c r="L9259" s="4" t="n">
        <x:v>284.506</x:v>
      </x:c>
      <x:c r="M9259" s="5">
        <x:f>J9259/2.455*100</x:f>
      </x:c>
      <x:c r="N9259" s="6">
        <x:f>M9259*L9259/100</x:f>
      </x:c>
      <x:c r="O9259" s="6">
        <x:f>H9259-N9259</x:f>
      </x:c>
    </x:row>
    <x:row r="9260" spans="1:25">
      <x:c r="A9260" s="0" t="s">
        <x:v>89</x:v>
      </x:c>
      <x:c r="B9260" s="0" t="n">
        <x:v>4386</x:v>
      </x:c>
      <x:c r="C9260" s="0" t="s">
        <x:v>21</x:v>
      </x:c>
      <x:c r="D9260" s="0" t="s">
        <x:v>22</x:v>
      </x:c>
      <x:c r="E9260" s="0" t="s">
        <x:v>23</x:v>
      </x:c>
      <x:c r="F9260" s="0" t="s">
        <x:v>20</x:v>
      </x:c>
      <x:c r="G9260" s="0" t="n">
        <x:v>130</x:v>
      </x:c>
      <x:c r="H9260" s="4" t="n">
        <x:v>44.33</x:v>
      </x:c>
      <x:c r="I9260" s="4" t="n">
        <x:v>130</x:v>
      </x:c>
      <x:c r="J9260" s="4" t="n">
        <x:v>0.341</x:v>
      </x:c>
      <x:c r="K9260" s="4">
        <x:f>I9260*J9260</x:f>
      </x:c>
      <x:c r="L9260" s="4" t="n">
        <x:v>284.506</x:v>
      </x:c>
      <x:c r="M9260" s="5">
        <x:f>J9260/2.455*100</x:f>
      </x:c>
      <x:c r="N9260" s="6">
        <x:f>M9260*L9260/100</x:f>
      </x:c>
      <x:c r="O9260" s="6">
        <x:f>H9260-N9260</x:f>
      </x:c>
    </x:row>
    <x:row r="9261" spans="1:25">
      <x:c r="A9261" s="0" t="s">
        <x:v>89</x:v>
      </x:c>
      <x:c r="B9261" s="0" t="n">
        <x:v>4386</x:v>
      </x:c>
      <x:c r="C9261" s="0" t="s">
        <x:v>21</x:v>
      </x:c>
      <x:c r="D9261" s="0" t="s">
        <x:v>28</x:v>
      </x:c>
      <x:c r="E9261" s="0" t="s">
        <x:v>19</x:v>
      </x:c>
      <x:c r="F9261" s="0" t="s">
        <x:v>26</x:v>
      </x:c>
      <x:c r="G9261" s="0" t="n">
        <x:v>130</x:v>
      </x:c>
      <x:c r="H9261" s="4" t="n">
        <x:v>33.804</x:v>
      </x:c>
      <x:c r="I9261" s="4" t="n">
        <x:v>130</x:v>
      </x:c>
      <x:c r="J9261" s="4" t="n">
        <x:v>0.26</x:v>
      </x:c>
      <x:c r="K9261" s="4">
        <x:f>I9261*J9261</x:f>
      </x:c>
      <x:c r="L9261" s="4" t="n">
        <x:v>284.506</x:v>
      </x:c>
      <x:c r="M9261" s="5">
        <x:f>J9261/2.455*100</x:f>
      </x:c>
      <x:c r="N9261" s="6">
        <x:f>M9261*L9261/100</x:f>
      </x:c>
      <x:c r="O9261" s="6">
        <x:f>H9261-N9261</x:f>
      </x:c>
    </x:row>
    <x:row r="9262" spans="1:25">
      <x:c r="A9262" s="0" t="s">
        <x:v>89</x:v>
      </x:c>
      <x:c r="B9262" s="0" t="n">
        <x:v>4386</x:v>
      </x:c>
      <x:c r="C9262" s="0" t="s">
        <x:v>21</x:v>
      </x:c>
      <x:c r="D9262" s="0" t="s">
        <x:v>28</x:v>
      </x:c>
      <x:c r="E9262" s="0" t="s">
        <x:v>23</x:v>
      </x:c>
      <x:c r="F9262" s="0" t="s">
        <x:v>26</x:v>
      </x:c>
      <x:c r="G9262" s="0" t="n">
        <x:v>130</x:v>
      </x:c>
      <x:c r="H9262" s="4" t="n">
        <x:v>197.6</x:v>
      </x:c>
      <x:c r="I9262" s="4" t="n">
        <x:v>130</x:v>
      </x:c>
      <x:c r="J9262" s="4" t="n">
        <x:v>1.52</x:v>
      </x:c>
      <x:c r="K9262" s="4">
        <x:f>I9262*J9262</x:f>
      </x:c>
      <x:c r="L9262" s="4" t="n">
        <x:v>284.506</x:v>
      </x:c>
      <x:c r="M9262" s="5">
        <x:f>J9262/2.455*100</x:f>
      </x:c>
      <x:c r="N9262" s="6">
        <x:f>M9262*L9262/100</x:f>
      </x:c>
      <x:c r="O9262" s="6">
        <x:f>H9262-N9262</x:f>
      </x:c>
    </x:row>
    <x:row r="9263" spans="1:25">
      <x:c r="A9263" s="0" t="s">
        <x:v>66</x:v>
      </x:c>
      <x:c r="B9263" s="0" t="n">
        <x:v>4387</x:v>
      </x:c>
      <x:c r="C9263" s="0" t="s">
        <x:v>21</x:v>
      </x:c>
      <x:c r="D9263" s="0" t="s">
        <x:v>22</x:v>
      </x:c>
      <x:c r="E9263" s="0" t="s">
        <x:v>23</x:v>
      </x:c>
      <x:c r="F9263" s="0" t="s">
        <x:v>20</x:v>
      </x:c>
      <x:c r="G9263" s="0" t="n">
        <x:v>130</x:v>
      </x:c>
      <x:c r="H9263" s="4" t="n">
        <x:v>43.384</x:v>
      </x:c>
      <x:c r="I9263" s="4" t="n">
        <x:v>130</x:v>
      </x:c>
      <x:c r="J9263" s="4" t="n">
        <x:v>0.334</x:v>
      </x:c>
      <x:c r="K9263" s="4">
        <x:f>I9263*J9263</x:f>
      </x:c>
      <x:c r="L9263" s="4" t="n">
        <x:v>286.026</x:v>
      </x:c>
      <x:c r="M9263" s="5">
        <x:f>J9263/2.789*100</x:f>
      </x:c>
      <x:c r="N9263" s="6">
        <x:f>M9263*L9263/100</x:f>
      </x:c>
      <x:c r="O9263" s="6">
        <x:f>H9263-N9263</x:f>
      </x:c>
    </x:row>
    <x:row r="9264" spans="1:25">
      <x:c r="A9264" s="0" t="s">
        <x:v>66</x:v>
      </x:c>
      <x:c r="B9264" s="0" t="n">
        <x:v>4387</x:v>
      </x:c>
      <x:c r="C9264" s="0" t="s">
        <x:v>21</x:v>
      </x:c>
      <x:c r="D9264" s="0" t="s">
        <x:v>22</x:v>
      </x:c>
      <x:c r="E9264" s="0" t="s">
        <x:v>23</x:v>
      </x:c>
      <x:c r="F9264" s="0" t="s">
        <x:v>20</x:v>
      </x:c>
      <x:c r="G9264" s="0" t="n">
        <x:v>130</x:v>
      </x:c>
      <x:c r="H9264" s="4" t="n">
        <x:v>43.384</x:v>
      </x:c>
      <x:c r="I9264" s="4" t="n">
        <x:v>130</x:v>
      </x:c>
      <x:c r="J9264" s="4" t="n">
        <x:v>0.334</x:v>
      </x:c>
      <x:c r="K9264" s="4">
        <x:f>I9264*J9264</x:f>
      </x:c>
      <x:c r="L9264" s="4" t="n">
        <x:v>286.026</x:v>
      </x:c>
      <x:c r="M9264" s="5">
        <x:f>J9264/2.789*100</x:f>
      </x:c>
      <x:c r="N9264" s="6">
        <x:f>M9264*L9264/100</x:f>
      </x:c>
      <x:c r="O9264" s="6">
        <x:f>H9264-N9264</x:f>
      </x:c>
    </x:row>
    <x:row r="9265" spans="1:25">
      <x:c r="A9265" s="0" t="s">
        <x:v>66</x:v>
      </x:c>
      <x:c r="B9265" s="0" t="n">
        <x:v>4387</x:v>
      </x:c>
      <x:c r="C9265" s="0" t="s">
        <x:v>21</x:v>
      </x:c>
      <x:c r="D9265" s="0" t="s">
        <x:v>22</x:v>
      </x:c>
      <x:c r="E9265" s="0" t="s">
        <x:v>23</x:v>
      </x:c>
      <x:c r="F9265" s="0" t="s">
        <x:v>20</x:v>
      </x:c>
      <x:c r="G9265" s="0" t="n">
        <x:v>130</x:v>
      </x:c>
      <x:c r="H9265" s="4" t="n">
        <x:v>44.33</x:v>
      </x:c>
      <x:c r="I9265" s="4" t="n">
        <x:v>130</x:v>
      </x:c>
      <x:c r="J9265" s="4" t="n">
        <x:v>0.341</x:v>
      </x:c>
      <x:c r="K9265" s="4">
        <x:f>I9265*J9265</x:f>
      </x:c>
      <x:c r="L9265" s="4" t="n">
        <x:v>286.026</x:v>
      </x:c>
      <x:c r="M9265" s="5">
        <x:f>J9265/2.789*100</x:f>
      </x:c>
      <x:c r="N9265" s="6">
        <x:f>M9265*L9265/100</x:f>
      </x:c>
      <x:c r="O9265" s="6">
        <x:f>H9265-N9265</x:f>
      </x:c>
    </x:row>
    <x:row r="9266" spans="1:25">
      <x:c r="A9266" s="0" t="s">
        <x:v>66</x:v>
      </x:c>
      <x:c r="B9266" s="0" t="n">
        <x:v>4387</x:v>
      </x:c>
      <x:c r="C9266" s="0" t="s">
        <x:v>21</x:v>
      </x:c>
      <x:c r="D9266" s="0" t="s">
        <x:v>28</x:v>
      </x:c>
      <x:c r="E9266" s="0" t="s">
        <x:v>19</x:v>
      </x:c>
      <x:c r="F9266" s="0" t="s">
        <x:v>26</x:v>
      </x:c>
      <x:c r="G9266" s="0" t="n">
        <x:v>130</x:v>
      </x:c>
      <x:c r="H9266" s="4" t="n">
        <x:v>33.806</x:v>
      </x:c>
      <x:c r="I9266" s="4" t="n">
        <x:v>130</x:v>
      </x:c>
      <x:c r="J9266" s="4" t="n">
        <x:v>0.26</x:v>
      </x:c>
      <x:c r="K9266" s="4">
        <x:f>I9266*J9266</x:f>
      </x:c>
      <x:c r="L9266" s="4" t="n">
        <x:v>286.026</x:v>
      </x:c>
      <x:c r="M9266" s="5">
        <x:f>J9266/2.789*100</x:f>
      </x:c>
      <x:c r="N9266" s="6">
        <x:f>M9266*L9266/100</x:f>
      </x:c>
      <x:c r="O9266" s="6">
        <x:f>H9266-N9266</x:f>
      </x:c>
    </x:row>
    <x:row r="9267" spans="1:25">
      <x:c r="A9267" s="0" t="s">
        <x:v>66</x:v>
      </x:c>
      <x:c r="B9267" s="0" t="n">
        <x:v>4387</x:v>
      </x:c>
      <x:c r="C9267" s="0" t="s">
        <x:v>21</x:v>
      </x:c>
      <x:c r="D9267" s="0" t="s">
        <x:v>28</x:v>
      </x:c>
      <x:c r="E9267" s="0" t="s">
        <x:v>23</x:v>
      </x:c>
      <x:c r="F9267" s="0" t="s">
        <x:v>26</x:v>
      </x:c>
      <x:c r="G9267" s="0" t="n">
        <x:v>130</x:v>
      </x:c>
      <x:c r="H9267" s="4" t="n">
        <x:v>197.6</x:v>
      </x:c>
      <x:c r="I9267" s="4" t="n">
        <x:v>130</x:v>
      </x:c>
      <x:c r="J9267" s="4" t="n">
        <x:v>1.52</x:v>
      </x:c>
      <x:c r="K9267" s="4">
        <x:f>I9267*J9267</x:f>
      </x:c>
      <x:c r="L9267" s="4" t="n">
        <x:v>286.026</x:v>
      </x:c>
      <x:c r="M9267" s="5">
        <x:f>J9267/2.789*100</x:f>
      </x:c>
      <x:c r="N9267" s="6">
        <x:f>M9267*L9267/100</x:f>
      </x:c>
      <x:c r="O9267" s="6">
        <x:f>H9267-N9267</x:f>
      </x:c>
    </x:row>
    <x:row r="9268" spans="1:25">
      <x:c r="A9268" s="0" t="s">
        <x:v>29</x:v>
      </x:c>
      <x:c r="B9268" s="0" t="n">
        <x:v>4388</x:v>
      </x:c>
      <x:c r="C9268" s="0" t="s">
        <x:v>21</x:v>
      </x:c>
      <x:c r="D9268" s="0" t="s">
        <x:v>22</x:v>
      </x:c>
      <x:c r="E9268" s="0" t="s">
        <x:v>23</x:v>
      </x:c>
      <x:c r="F9268" s="0" t="s">
        <x:v>20</x:v>
      </x:c>
      <x:c r="G9268" s="0" t="n">
        <x:v>130</x:v>
      </x:c>
      <x:c r="H9268" s="4" t="n">
        <x:v>43.384</x:v>
      </x:c>
      <x:c r="I9268" s="4" t="n">
        <x:v>130</x:v>
      </x:c>
      <x:c r="J9268" s="4" t="n">
        <x:v>0.334</x:v>
      </x:c>
      <x:c r="K9268" s="4">
        <x:f>I9268*J9268</x:f>
      </x:c>
      <x:c r="L9268" s="4" t="n">
        <x:v>289.886</x:v>
      </x:c>
      <x:c r="M9268" s="5">
        <x:f>J9268/3.123*100</x:f>
      </x:c>
      <x:c r="N9268" s="6">
        <x:f>M9268*L9268/100</x:f>
      </x:c>
      <x:c r="O9268" s="6">
        <x:f>H9268-N9268</x:f>
      </x:c>
    </x:row>
    <x:row r="9269" spans="1:25">
      <x:c r="A9269" s="0" t="s">
        <x:v>29</x:v>
      </x:c>
      <x:c r="B9269" s="0" t="n">
        <x:v>4388</x:v>
      </x:c>
      <x:c r="C9269" s="0" t="s">
        <x:v>21</x:v>
      </x:c>
      <x:c r="D9269" s="0" t="s">
        <x:v>22</x:v>
      </x:c>
      <x:c r="E9269" s="0" t="s">
        <x:v>23</x:v>
      </x:c>
      <x:c r="F9269" s="0" t="s">
        <x:v>20</x:v>
      </x:c>
      <x:c r="G9269" s="0" t="n">
        <x:v>130</x:v>
      </x:c>
      <x:c r="H9269" s="4" t="n">
        <x:v>43.384</x:v>
      </x:c>
      <x:c r="I9269" s="4" t="n">
        <x:v>130</x:v>
      </x:c>
      <x:c r="J9269" s="4" t="n">
        <x:v>0.334</x:v>
      </x:c>
      <x:c r="K9269" s="4">
        <x:f>I9269*J9269</x:f>
      </x:c>
      <x:c r="L9269" s="4" t="n">
        <x:v>289.886</x:v>
      </x:c>
      <x:c r="M9269" s="5">
        <x:f>J9269/3.123*100</x:f>
      </x:c>
      <x:c r="N9269" s="6">
        <x:f>M9269*L9269/100</x:f>
      </x:c>
      <x:c r="O9269" s="6">
        <x:f>H9269-N9269</x:f>
      </x:c>
    </x:row>
    <x:row r="9270" spans="1:25">
      <x:c r="A9270" s="0" t="s">
        <x:v>29</x:v>
      </x:c>
      <x:c r="B9270" s="0" t="n">
        <x:v>4388</x:v>
      </x:c>
      <x:c r="C9270" s="0" t="s">
        <x:v>21</x:v>
      </x:c>
      <x:c r="D9270" s="0" t="s">
        <x:v>22</x:v>
      </x:c>
      <x:c r="E9270" s="0" t="s">
        <x:v>23</x:v>
      </x:c>
      <x:c r="F9270" s="0" t="s">
        <x:v>20</x:v>
      </x:c>
      <x:c r="G9270" s="0" t="n">
        <x:v>130</x:v>
      </x:c>
      <x:c r="H9270" s="4" t="n">
        <x:v>44.33</x:v>
      </x:c>
      <x:c r="I9270" s="4" t="n">
        <x:v>130</x:v>
      </x:c>
      <x:c r="J9270" s="4" t="n">
        <x:v>0.341</x:v>
      </x:c>
      <x:c r="K9270" s="4">
        <x:f>I9270*J9270</x:f>
      </x:c>
      <x:c r="L9270" s="4" t="n">
        <x:v>289.886</x:v>
      </x:c>
      <x:c r="M9270" s="5">
        <x:f>J9270/3.123*100</x:f>
      </x:c>
      <x:c r="N9270" s="6">
        <x:f>M9270*L9270/100</x:f>
      </x:c>
      <x:c r="O9270" s="6">
        <x:f>H9270-N9270</x:f>
      </x:c>
    </x:row>
    <x:row r="9271" spans="1:25">
      <x:c r="A9271" s="0" t="s">
        <x:v>29</x:v>
      </x:c>
      <x:c r="B9271" s="0" t="n">
        <x:v>4388</x:v>
      </x:c>
      <x:c r="C9271" s="0" t="s">
        <x:v>21</x:v>
      </x:c>
      <x:c r="D9271" s="0" t="s">
        <x:v>22</x:v>
      </x:c>
      <x:c r="E9271" s="0" t="s">
        <x:v>23</x:v>
      </x:c>
      <x:c r="F9271" s="0" t="s">
        <x:v>20</x:v>
      </x:c>
      <x:c r="G9271" s="0" t="n">
        <x:v>130</x:v>
      </x:c>
      <x:c r="H9271" s="4" t="n">
        <x:v>43.384</x:v>
      </x:c>
      <x:c r="I9271" s="4" t="n">
        <x:v>130</x:v>
      </x:c>
      <x:c r="J9271" s="4" t="n">
        <x:v>0.334</x:v>
      </x:c>
      <x:c r="K9271" s="4">
        <x:f>I9271*J9271</x:f>
      </x:c>
      <x:c r="L9271" s="4" t="n">
        <x:v>289.886</x:v>
      </x:c>
      <x:c r="M9271" s="5">
        <x:f>J9271/3.123*100</x:f>
      </x:c>
      <x:c r="N9271" s="6">
        <x:f>M9271*L9271/100</x:f>
      </x:c>
      <x:c r="O9271" s="6">
        <x:f>H9271-N9271</x:f>
      </x:c>
    </x:row>
    <x:row r="9272" spans="1:25">
      <x:c r="A9272" s="0" t="s">
        <x:v>29</x:v>
      </x:c>
      <x:c r="B9272" s="0" t="n">
        <x:v>4388</x:v>
      </x:c>
      <x:c r="C9272" s="0" t="s">
        <x:v>21</x:v>
      </x:c>
      <x:c r="D9272" s="0" t="s">
        <x:v>28</x:v>
      </x:c>
      <x:c r="E9272" s="0" t="s">
        <x:v>19</x:v>
      </x:c>
      <x:c r="F9272" s="0" t="s">
        <x:v>26</x:v>
      </x:c>
      <x:c r="G9272" s="0" t="n">
        <x:v>130</x:v>
      </x:c>
      <x:c r="H9272" s="4" t="n">
        <x:v>33.807</x:v>
      </x:c>
      <x:c r="I9272" s="4" t="n">
        <x:v>130</x:v>
      </x:c>
      <x:c r="J9272" s="4" t="n">
        <x:v>0.26</x:v>
      </x:c>
      <x:c r="K9272" s="4">
        <x:f>I9272*J9272</x:f>
      </x:c>
      <x:c r="L9272" s="4" t="n">
        <x:v>289.886</x:v>
      </x:c>
      <x:c r="M9272" s="5">
        <x:f>J9272/3.123*100</x:f>
      </x:c>
      <x:c r="N9272" s="6">
        <x:f>M9272*L9272/100</x:f>
      </x:c>
      <x:c r="O9272" s="6">
        <x:f>H9272-N9272</x:f>
      </x:c>
    </x:row>
    <x:row r="9273" spans="1:25">
      <x:c r="A9273" s="0" t="s">
        <x:v>29</x:v>
      </x:c>
      <x:c r="B9273" s="0" t="n">
        <x:v>4388</x:v>
      </x:c>
      <x:c r="C9273" s="0" t="s">
        <x:v>21</x:v>
      </x:c>
      <x:c r="D9273" s="0" t="s">
        <x:v>28</x:v>
      </x:c>
      <x:c r="E9273" s="0" t="s">
        <x:v>23</x:v>
      </x:c>
      <x:c r="F9273" s="0" t="s">
        <x:v>26</x:v>
      </x:c>
      <x:c r="G9273" s="0" t="n">
        <x:v>130</x:v>
      </x:c>
      <x:c r="H9273" s="4" t="n">
        <x:v>197.6</x:v>
      </x:c>
      <x:c r="I9273" s="4" t="n">
        <x:v>130</x:v>
      </x:c>
      <x:c r="J9273" s="4" t="n">
        <x:v>1.52</x:v>
      </x:c>
      <x:c r="K9273" s="4">
        <x:f>I9273*J9273</x:f>
      </x:c>
      <x:c r="L9273" s="4" t="n">
        <x:v>289.886</x:v>
      </x:c>
      <x:c r="M9273" s="5">
        <x:f>J9273/3.123*100</x:f>
      </x:c>
      <x:c r="N9273" s="6">
        <x:f>M9273*L9273/100</x:f>
      </x:c>
      <x:c r="O9273" s="6">
        <x:f>H9273-N9273</x:f>
      </x:c>
    </x:row>
    <x:row r="9274" spans="1:25">
      <x:c r="A9274" s="0" t="s">
        <x:v>68</x:v>
      </x:c>
      <x:c r="B9274" s="0" t="n">
        <x:v>4389</x:v>
      </x:c>
      <x:c r="C9274" s="0" t="s">
        <x:v>21</x:v>
      </x:c>
      <x:c r="D9274" s="0" t="s">
        <x:v>22</x:v>
      </x:c>
      <x:c r="E9274" s="0" t="s">
        <x:v>23</x:v>
      </x:c>
      <x:c r="F9274" s="0" t="s">
        <x:v>20</x:v>
      </x:c>
      <x:c r="G9274" s="0" t="n">
        <x:v>130</x:v>
      </x:c>
      <x:c r="H9274" s="4" t="n">
        <x:v>23.2</x:v>
      </x:c>
      <x:c r="I9274" s="4" t="n">
        <x:v>130</x:v>
      </x:c>
      <x:c r="J9274" s="4" t="n">
        <x:v>0.178</x:v>
      </x:c>
      <x:c r="K9274" s="4">
        <x:f>I9274*J9274</x:f>
      </x:c>
      <x:c r="L9274" s="4" t="n">
        <x:v>282.276</x:v>
      </x:c>
      <x:c r="M9274" s="5">
        <x:f>J9274/3.301*100</x:f>
      </x:c>
      <x:c r="N9274" s="6">
        <x:f>M9274*L9274/100</x:f>
      </x:c>
      <x:c r="O9274" s="6">
        <x:f>H9274-N9274</x:f>
      </x:c>
    </x:row>
    <x:row r="9275" spans="1:25">
      <x:c r="A9275" s="0" t="s">
        <x:v>68</x:v>
      </x:c>
      <x:c r="B9275" s="0" t="n">
        <x:v>4389</x:v>
      </x:c>
      <x:c r="C9275" s="0" t="s">
        <x:v>21</x:v>
      </x:c>
      <x:c r="D9275" s="0" t="s">
        <x:v>22</x:v>
      </x:c>
      <x:c r="E9275" s="0" t="s">
        <x:v>23</x:v>
      </x:c>
      <x:c r="F9275" s="0" t="s">
        <x:v>20</x:v>
      </x:c>
      <x:c r="G9275" s="0" t="n">
        <x:v>130</x:v>
      </x:c>
      <x:c r="H9275" s="4" t="n">
        <x:v>44.33</x:v>
      </x:c>
      <x:c r="I9275" s="4" t="n">
        <x:v>130</x:v>
      </x:c>
      <x:c r="J9275" s="4" t="n">
        <x:v>0.341</x:v>
      </x:c>
      <x:c r="K9275" s="4">
        <x:f>I9275*J9275</x:f>
      </x:c>
      <x:c r="L9275" s="4" t="n">
        <x:v>282.276</x:v>
      </x:c>
      <x:c r="M9275" s="5">
        <x:f>J9275/3.301*100</x:f>
      </x:c>
      <x:c r="N9275" s="6">
        <x:f>M9275*L9275/100</x:f>
      </x:c>
      <x:c r="O9275" s="6">
        <x:f>H9275-N9275</x:f>
      </x:c>
    </x:row>
    <x:row r="9276" spans="1:25">
      <x:c r="A9276" s="0" t="s">
        <x:v>68</x:v>
      </x:c>
      <x:c r="B9276" s="0" t="n">
        <x:v>4389</x:v>
      </x:c>
      <x:c r="C9276" s="0" t="s">
        <x:v>21</x:v>
      </x:c>
      <x:c r="D9276" s="0" t="s">
        <x:v>22</x:v>
      </x:c>
      <x:c r="E9276" s="0" t="s">
        <x:v>23</x:v>
      </x:c>
      <x:c r="F9276" s="0" t="s">
        <x:v>20</x:v>
      </x:c>
      <x:c r="G9276" s="0" t="n">
        <x:v>130</x:v>
      </x:c>
      <x:c r="H9276" s="4" t="n">
        <x:v>43.384</x:v>
      </x:c>
      <x:c r="I9276" s="4" t="n">
        <x:v>130</x:v>
      </x:c>
      <x:c r="J9276" s="4" t="n">
        <x:v>0.334</x:v>
      </x:c>
      <x:c r="K9276" s="4">
        <x:f>I9276*J9276</x:f>
      </x:c>
      <x:c r="L9276" s="4" t="n">
        <x:v>282.276</x:v>
      </x:c>
      <x:c r="M9276" s="5">
        <x:f>J9276/3.301*100</x:f>
      </x:c>
      <x:c r="N9276" s="6">
        <x:f>M9276*L9276/100</x:f>
      </x:c>
      <x:c r="O9276" s="6">
        <x:f>H9276-N9276</x:f>
      </x:c>
    </x:row>
    <x:row r="9277" spans="1:25">
      <x:c r="A9277" s="0" t="s">
        <x:v>68</x:v>
      </x:c>
      <x:c r="B9277" s="0" t="n">
        <x:v>4389</x:v>
      </x:c>
      <x:c r="C9277" s="0" t="s">
        <x:v>21</x:v>
      </x:c>
      <x:c r="D9277" s="0" t="s">
        <x:v>22</x:v>
      </x:c>
      <x:c r="E9277" s="0" t="s">
        <x:v>23</x:v>
      </x:c>
      <x:c r="F9277" s="0" t="s">
        <x:v>20</x:v>
      </x:c>
      <x:c r="G9277" s="0" t="n">
        <x:v>130</x:v>
      </x:c>
      <x:c r="H9277" s="4" t="n">
        <x:v>43.384</x:v>
      </x:c>
      <x:c r="I9277" s="4" t="n">
        <x:v>130</x:v>
      </x:c>
      <x:c r="J9277" s="4" t="n">
        <x:v>0.334</x:v>
      </x:c>
      <x:c r="K9277" s="4">
        <x:f>I9277*J9277</x:f>
      </x:c>
      <x:c r="L9277" s="4" t="n">
        <x:v>282.276</x:v>
      </x:c>
      <x:c r="M9277" s="5">
        <x:f>J9277/3.301*100</x:f>
      </x:c>
      <x:c r="N9277" s="6">
        <x:f>M9277*L9277/100</x:f>
      </x:c>
      <x:c r="O9277" s="6">
        <x:f>H9277-N9277</x:f>
      </x:c>
    </x:row>
    <x:row r="9278" spans="1:25">
      <x:c r="A9278" s="0" t="s">
        <x:v>68</x:v>
      </x:c>
      <x:c r="B9278" s="0" t="n">
        <x:v>4389</x:v>
      </x:c>
      <x:c r="C9278" s="0" t="s">
        <x:v>21</x:v>
      </x:c>
      <x:c r="D9278" s="0" t="s">
        <x:v>22</x:v>
      </x:c>
      <x:c r="E9278" s="0" t="s">
        <x:v>23</x:v>
      </x:c>
      <x:c r="F9278" s="0" t="s">
        <x:v>20</x:v>
      </x:c>
      <x:c r="G9278" s="0" t="n">
        <x:v>130</x:v>
      </x:c>
      <x:c r="H9278" s="4" t="n">
        <x:v>43.384</x:v>
      </x:c>
      <x:c r="I9278" s="4" t="n">
        <x:v>130</x:v>
      </x:c>
      <x:c r="J9278" s="4" t="n">
        <x:v>0.334</x:v>
      </x:c>
      <x:c r="K9278" s="4">
        <x:f>I9278*J9278</x:f>
      </x:c>
      <x:c r="L9278" s="4" t="n">
        <x:v>282.276</x:v>
      </x:c>
      <x:c r="M9278" s="5">
        <x:f>J9278/3.301*100</x:f>
      </x:c>
      <x:c r="N9278" s="6">
        <x:f>M9278*L9278/100</x:f>
      </x:c>
      <x:c r="O9278" s="6">
        <x:f>H9278-N9278</x:f>
      </x:c>
    </x:row>
    <x:row r="9279" spans="1:25">
      <x:c r="A9279" s="0" t="s">
        <x:v>68</x:v>
      </x:c>
      <x:c r="B9279" s="0" t="n">
        <x:v>4389</x:v>
      </x:c>
      <x:c r="C9279" s="0" t="s">
        <x:v>21</x:v>
      </x:c>
      <x:c r="D9279" s="0" t="s">
        <x:v>28</x:v>
      </x:c>
      <x:c r="E9279" s="0" t="s">
        <x:v>19</x:v>
      </x:c>
      <x:c r="F9279" s="0" t="s">
        <x:v>26</x:v>
      </x:c>
      <x:c r="G9279" s="0" t="n">
        <x:v>130</x:v>
      </x:c>
      <x:c r="H9279" s="4" t="n">
        <x:v>33.806</x:v>
      </x:c>
      <x:c r="I9279" s="4" t="n">
        <x:v>130</x:v>
      </x:c>
      <x:c r="J9279" s="4" t="n">
        <x:v>0.26</x:v>
      </x:c>
      <x:c r="K9279" s="4">
        <x:f>I9279*J9279</x:f>
      </x:c>
      <x:c r="L9279" s="4" t="n">
        <x:v>282.276</x:v>
      </x:c>
      <x:c r="M9279" s="5">
        <x:f>J9279/3.301*100</x:f>
      </x:c>
      <x:c r="N9279" s="6">
        <x:f>M9279*L9279/100</x:f>
      </x:c>
      <x:c r="O9279" s="6">
        <x:f>H9279-N9279</x:f>
      </x:c>
    </x:row>
    <x:row r="9280" spans="1:25">
      <x:c r="A9280" s="0" t="s">
        <x:v>68</x:v>
      </x:c>
      <x:c r="B9280" s="0" t="n">
        <x:v>4389</x:v>
      </x:c>
      <x:c r="C9280" s="0" t="s">
        <x:v>21</x:v>
      </x:c>
      <x:c r="D9280" s="0" t="s">
        <x:v>28</x:v>
      </x:c>
      <x:c r="E9280" s="0" t="s">
        <x:v>23</x:v>
      </x:c>
      <x:c r="F9280" s="0" t="s">
        <x:v>26</x:v>
      </x:c>
      <x:c r="G9280" s="0" t="n">
        <x:v>130</x:v>
      </x:c>
      <x:c r="H9280" s="4" t="n">
        <x:v>197.6</x:v>
      </x:c>
      <x:c r="I9280" s="4" t="n">
        <x:v>130</x:v>
      </x:c>
      <x:c r="J9280" s="4" t="n">
        <x:v>1.52</x:v>
      </x:c>
      <x:c r="K9280" s="4">
        <x:f>I9280*J9280</x:f>
      </x:c>
      <x:c r="L9280" s="4" t="n">
        <x:v>282.276</x:v>
      </x:c>
      <x:c r="M9280" s="5">
        <x:f>J9280/3.301*100</x:f>
      </x:c>
      <x:c r="N9280" s="6">
        <x:f>M9280*L9280/100</x:f>
      </x:c>
      <x:c r="O9280" s="6">
        <x:f>H9280-N9280</x:f>
      </x:c>
    </x:row>
    <x:row r="9281" spans="1:25">
      <x:c r="A9281" s="0" t="s">
        <x:v>138</x:v>
      </x:c>
      <x:c r="B9281" s="0" t="n">
        <x:v>4391</x:v>
      </x:c>
      <x:c r="C9281" s="0" t="s">
        <x:v>17</x:v>
      </x:c>
      <x:c r="D9281" s="0" t="s">
        <x:v>18</x:v>
      </x:c>
      <x:c r="E9281" s="0" t="s">
        <x:v>167</x:v>
      </x:c>
      <x:c r="F9281" s="0" t="s">
        <x:v>20</x:v>
      </x:c>
      <x:c r="G9281" s="0" t="n">
        <x:v>65</x:v>
      </x:c>
      <x:c r="H9281" s="4" t="n">
        <x:v>18.762</x:v>
      </x:c>
      <x:c r="I9281" s="4" t="n">
        <x:v>65</x:v>
      </x:c>
      <x:c r="J9281" s="4" t="n">
        <x:v>0.289</x:v>
      </x:c>
      <x:c r="K9281" s="4">
        <x:f>I9281*J9281</x:f>
      </x:c>
      <x:c r="L9281" s="4" t="n">
        <x:v>159.546</x:v>
      </x:c>
      <x:c r="M9281" s="5">
        <x:f>J9281/1.431*100</x:f>
      </x:c>
      <x:c r="N9281" s="6">
        <x:f>M9281*L9281/100</x:f>
      </x:c>
      <x:c r="O9281" s="6">
        <x:f>H9281-N9281</x:f>
      </x:c>
    </x:row>
    <x:row r="9282" spans="1:25">
      <x:c r="A9282" s="0" t="s">
        <x:v>138</x:v>
      </x:c>
      <x:c r="B9282" s="0" t="n">
        <x:v>4391</x:v>
      </x:c>
      <x:c r="C9282" s="0" t="s">
        <x:v>21</x:v>
      </x:c>
      <x:c r="D9282" s="0" t="s">
        <x:v>22</x:v>
      </x:c>
      <x:c r="E9282" s="0" t="s">
        <x:v>23</x:v>
      </x:c>
      <x:c r="F9282" s="0" t="s">
        <x:v>20</x:v>
      </x:c>
      <x:c r="G9282" s="0" t="n">
        <x:v>65</x:v>
      </x:c>
      <x:c r="H9282" s="4" t="n">
        <x:v>2.34</x:v>
      </x:c>
      <x:c r="I9282" s="4" t="n">
        <x:v>65</x:v>
      </x:c>
      <x:c r="J9282" s="4" t="n">
        <x:v>0.036</x:v>
      </x:c>
      <x:c r="K9282" s="4">
        <x:f>I9282*J9282</x:f>
      </x:c>
      <x:c r="L9282" s="4" t="n">
        <x:v>159.546</x:v>
      </x:c>
      <x:c r="M9282" s="5">
        <x:f>J9282/1.431*100</x:f>
      </x:c>
      <x:c r="N9282" s="6">
        <x:f>M9282*L9282/100</x:f>
      </x:c>
      <x:c r="O9282" s="6">
        <x:f>H9282-N9282</x:f>
      </x:c>
    </x:row>
    <x:row r="9283" spans="1:25">
      <x:c r="A9283" s="0" t="s">
        <x:v>138</x:v>
      </x:c>
      <x:c r="B9283" s="0" t="n">
        <x:v>4391</x:v>
      </x:c>
      <x:c r="C9283" s="0" t="s">
        <x:v>21</x:v>
      </x:c>
      <x:c r="D9283" s="0" t="s">
        <x:v>28</x:v>
      </x:c>
      <x:c r="E9283" s="0" t="s">
        <x:v>23</x:v>
      </x:c>
      <x:c r="F9283" s="0" t="s">
        <x:v>20</x:v>
      </x:c>
      <x:c r="G9283" s="0" t="n">
        <x:v>65</x:v>
      </x:c>
      <x:c r="H9283" s="4" t="n">
        <x:v>2.99</x:v>
      </x:c>
      <x:c r="I9283" s="4" t="n">
        <x:v>65</x:v>
      </x:c>
      <x:c r="J9283" s="4" t="n">
        <x:v>0.046</x:v>
      </x:c>
      <x:c r="K9283" s="4">
        <x:f>I9283*J9283</x:f>
      </x:c>
      <x:c r="L9283" s="4" t="n">
        <x:v>159.546</x:v>
      </x:c>
      <x:c r="M9283" s="5">
        <x:f>J9283/1.431*100</x:f>
      </x:c>
      <x:c r="N9283" s="6">
        <x:f>M9283*L9283/100</x:f>
      </x:c>
      <x:c r="O9283" s="6">
        <x:f>H9283-N9283</x:f>
      </x:c>
    </x:row>
    <x:row r="9284" spans="1:25">
      <x:c r="A9284" s="0" t="s">
        <x:v>138</x:v>
      </x:c>
      <x:c r="B9284" s="0" t="n">
        <x:v>4391</x:v>
      </x:c>
      <x:c r="C9284" s="0" t="s">
        <x:v>21</x:v>
      </x:c>
      <x:c r="D9284" s="0" t="s">
        <x:v>28</x:v>
      </x:c>
      <x:c r="E9284" s="0" t="s">
        <x:v>23</x:v>
      </x:c>
      <x:c r="F9284" s="0" t="s">
        <x:v>26</x:v>
      </x:c>
      <x:c r="G9284" s="0" t="n">
        <x:v>65</x:v>
      </x:c>
      <x:c r="H9284" s="4" t="n">
        <x:v>68.9</x:v>
      </x:c>
      <x:c r="I9284" s="4" t="n">
        <x:v>65</x:v>
      </x:c>
      <x:c r="J9284" s="4" t="n">
        <x:v>1.06</x:v>
      </x:c>
      <x:c r="K9284" s="4">
        <x:f>I9284*J9284</x:f>
      </x:c>
      <x:c r="L9284" s="4" t="n">
        <x:v>159.546</x:v>
      </x:c>
      <x:c r="M9284" s="5">
        <x:f>J9284/1.431*100</x:f>
      </x:c>
      <x:c r="N9284" s="6">
        <x:f>M9284*L9284/100</x:f>
      </x:c>
      <x:c r="O9284" s="6">
        <x:f>H9284-N9284</x:f>
      </x:c>
    </x:row>
    <x:row r="9285" spans="1:25">
      <x:c r="A9285" s="0" t="s">
        <x:v>132</x:v>
      </x:c>
      <x:c r="B9285" s="0" t="n">
        <x:v>4392</x:v>
      </x:c>
      <x:c r="C9285" s="0" t="s">
        <x:v>17</x:v>
      </x:c>
      <x:c r="D9285" s="0" t="s">
        <x:v>18</x:v>
      </x:c>
      <x:c r="E9285" s="0" t="s">
        <x:v>167</x:v>
      </x:c>
      <x:c r="F9285" s="0" t="s">
        <x:v>20</x:v>
      </x:c>
      <x:c r="G9285" s="0" t="n">
        <x:v>65</x:v>
      </x:c>
      <x:c r="H9285" s="4" t="n">
        <x:v>0.284</x:v>
      </x:c>
      <x:c r="I9285" s="4" t="n">
        <x:v>65</x:v>
      </x:c>
      <x:c r="J9285" s="4" t="n">
        <x:v>0.004</x:v>
      </x:c>
      <x:c r="K9285" s="4">
        <x:f>I9285*J9285</x:f>
      </x:c>
      <x:c r="L9285" s="4" t="n">
        <x:v>152.856</x:v>
      </x:c>
      <x:c r="M9285" s="5">
        <x:f>J9285/2.414*100</x:f>
      </x:c>
      <x:c r="N9285" s="6">
        <x:f>M9285*L9285/100</x:f>
      </x:c>
      <x:c r="O9285" s="6">
        <x:f>H9285-N9285</x:f>
      </x:c>
    </x:row>
    <x:row r="9286" spans="1:25">
      <x:c r="A9286" s="0" t="s">
        <x:v>132</x:v>
      </x:c>
      <x:c r="B9286" s="0" t="n">
        <x:v>4392</x:v>
      </x:c>
      <x:c r="C9286" s="0" t="s">
        <x:v>21</x:v>
      </x:c>
      <x:c r="D9286" s="0" t="s">
        <x:v>22</x:v>
      </x:c>
      <x:c r="E9286" s="0" t="s">
        <x:v>23</x:v>
      </x:c>
      <x:c r="F9286" s="0" t="s">
        <x:v>20</x:v>
      </x:c>
      <x:c r="G9286" s="0" t="n">
        <x:v>65</x:v>
      </x:c>
      <x:c r="H9286" s="4" t="n">
        <x:v>2.34</x:v>
      </x:c>
      <x:c r="I9286" s="4" t="n">
        <x:v>65</x:v>
      </x:c>
      <x:c r="J9286" s="4" t="n">
        <x:v>0.036</x:v>
      </x:c>
      <x:c r="K9286" s="4">
        <x:f>I9286*J9286</x:f>
      </x:c>
      <x:c r="L9286" s="4" t="n">
        <x:v>152.856</x:v>
      </x:c>
      <x:c r="M9286" s="5">
        <x:f>J9286/2.414*100</x:f>
      </x:c>
      <x:c r="N9286" s="6">
        <x:f>M9286*L9286/100</x:f>
      </x:c>
      <x:c r="O9286" s="6">
        <x:f>H9286-N9286</x:f>
      </x:c>
    </x:row>
    <x:row r="9287" spans="1:25">
      <x:c r="A9287" s="0" t="s">
        <x:v>132</x:v>
      </x:c>
      <x:c r="B9287" s="0" t="n">
        <x:v>4392</x:v>
      </x:c>
      <x:c r="C9287" s="0" t="s">
        <x:v>21</x:v>
      </x:c>
      <x:c r="D9287" s="0" t="s">
        <x:v>28</x:v>
      </x:c>
      <x:c r="E9287" s="0" t="s">
        <x:v>23</x:v>
      </x:c>
      <x:c r="F9287" s="0" t="s">
        <x:v>20</x:v>
      </x:c>
      <x:c r="G9287" s="0" t="n">
        <x:v>65</x:v>
      </x:c>
      <x:c r="H9287" s="4" t="n">
        <x:v>2.99</x:v>
      </x:c>
      <x:c r="I9287" s="4" t="n">
        <x:v>65</x:v>
      </x:c>
      <x:c r="J9287" s="4" t="n">
        <x:v>0.046</x:v>
      </x:c>
      <x:c r="K9287" s="4">
        <x:f>I9287*J9287</x:f>
      </x:c>
      <x:c r="L9287" s="4" t="n">
        <x:v>152.856</x:v>
      </x:c>
      <x:c r="M9287" s="5">
        <x:f>J9287/2.414*100</x:f>
      </x:c>
      <x:c r="N9287" s="6">
        <x:f>M9287*L9287/100</x:f>
      </x:c>
      <x:c r="O9287" s="6">
        <x:f>H9287-N9287</x:f>
      </x:c>
    </x:row>
    <x:row r="9288" spans="1:25">
      <x:c r="A9288" s="0" t="s">
        <x:v>132</x:v>
      </x:c>
      <x:c r="B9288" s="0" t="n">
        <x:v>4392</x:v>
      </x:c>
      <x:c r="C9288" s="0" t="s">
        <x:v>17</x:v>
      </x:c>
      <x:c r="D9288" s="0" t="s">
        <x:v>18</x:v>
      </x:c>
      <x:c r="E9288" s="0" t="s">
        <x:v>167</x:v>
      </x:c>
      <x:c r="F9288" s="0" t="s">
        <x:v>20</x:v>
      </x:c>
      <x:c r="G9288" s="0" t="n">
        <x:v>65</x:v>
      </x:c>
      <x:c r="H9288" s="4" t="n">
        <x:v>41.221</x:v>
      </x:c>
      <x:c r="I9288" s="4" t="n">
        <x:v>65</x:v>
      </x:c>
      <x:c r="J9288" s="4" t="n">
        <x:v>0.634</x:v>
      </x:c>
      <x:c r="K9288" s="4">
        <x:f>I9288*J9288</x:f>
      </x:c>
      <x:c r="L9288" s="4" t="n">
        <x:v>152.856</x:v>
      </x:c>
      <x:c r="M9288" s="5">
        <x:f>J9288/2.414*100</x:f>
      </x:c>
      <x:c r="N9288" s="6">
        <x:f>M9288*L9288/100</x:f>
      </x:c>
      <x:c r="O9288" s="6">
        <x:f>H9288-N9288</x:f>
      </x:c>
    </x:row>
    <x:row r="9289" spans="1:25">
      <x:c r="A9289" s="0" t="s">
        <x:v>132</x:v>
      </x:c>
      <x:c r="B9289" s="0" t="n">
        <x:v>4392</x:v>
      </x:c>
      <x:c r="C9289" s="0" t="s">
        <x:v>17</x:v>
      </x:c>
      <x:c r="D9289" s="0" t="s">
        <x:v>18</x:v>
      </x:c>
      <x:c r="E9289" s="0" t="s">
        <x:v>167</x:v>
      </x:c>
      <x:c r="F9289" s="0" t="s">
        <x:v>20</x:v>
      </x:c>
      <x:c r="G9289" s="0" t="n">
        <x:v>65</x:v>
      </x:c>
      <x:c r="H9289" s="4" t="n">
        <x:v>41.221</x:v>
      </x:c>
      <x:c r="I9289" s="4" t="n">
        <x:v>65</x:v>
      </x:c>
      <x:c r="J9289" s="4" t="n">
        <x:v>0.634</x:v>
      </x:c>
      <x:c r="K9289" s="4">
        <x:f>I9289*J9289</x:f>
      </x:c>
      <x:c r="L9289" s="4" t="n">
        <x:v>152.856</x:v>
      </x:c>
      <x:c r="M9289" s="5">
        <x:f>J9289/2.414*100</x:f>
      </x:c>
      <x:c r="N9289" s="6">
        <x:f>M9289*L9289/100</x:f>
      </x:c>
      <x:c r="O9289" s="6">
        <x:f>H9289-N9289</x:f>
      </x:c>
    </x:row>
    <x:row r="9290" spans="1:25">
      <x:c r="A9290" s="0" t="s">
        <x:v>132</x:v>
      </x:c>
      <x:c r="B9290" s="0" t="n">
        <x:v>4392</x:v>
      </x:c>
      <x:c r="C9290" s="0" t="s">
        <x:v>21</x:v>
      </x:c>
      <x:c r="D9290" s="0" t="s">
        <x:v>28</x:v>
      </x:c>
      <x:c r="E9290" s="0" t="s">
        <x:v>23</x:v>
      </x:c>
      <x:c r="F9290" s="0" t="s">
        <x:v>26</x:v>
      </x:c>
      <x:c r="G9290" s="0" t="n">
        <x:v>65</x:v>
      </x:c>
      <x:c r="H9290" s="4" t="n">
        <x:v>68.9</x:v>
      </x:c>
      <x:c r="I9290" s="4" t="n">
        <x:v>65</x:v>
      </x:c>
      <x:c r="J9290" s="4" t="n">
        <x:v>1.06</x:v>
      </x:c>
      <x:c r="K9290" s="4">
        <x:f>I9290*J9290</x:f>
      </x:c>
      <x:c r="L9290" s="4" t="n">
        <x:v>152.856</x:v>
      </x:c>
      <x:c r="M9290" s="5">
        <x:f>J9290/2.414*100</x:f>
      </x:c>
      <x:c r="N9290" s="6">
        <x:f>M9290*L9290/100</x:f>
      </x:c>
      <x:c r="O9290" s="6">
        <x:f>H9290-N9290</x:f>
      </x:c>
    </x:row>
    <x:row r="9291" spans="1:25">
      <x:c r="A9291" s="0" t="s">
        <x:v>30</x:v>
      </x:c>
      <x:c r="B9291" s="0" t="n">
        <x:v>4395</x:v>
      </x:c>
      <x:c r="C9291" s="0" t="s">
        <x:v>21</x:v>
      </x:c>
      <x:c r="D9291" s="0" t="s">
        <x:v>22</x:v>
      </x:c>
      <x:c r="E9291" s="0" t="s">
        <x:v>23</x:v>
      </x:c>
      <x:c r="F9291" s="0" t="s">
        <x:v>20</x:v>
      </x:c>
      <x:c r="G9291" s="0" t="n">
        <x:v>130</x:v>
      </x:c>
      <x:c r="H9291" s="4" t="n">
        <x:v>43.384</x:v>
      </x:c>
      <x:c r="I9291" s="4" t="n">
        <x:v>130</x:v>
      </x:c>
      <x:c r="J9291" s="4" t="n">
        <x:v>0.334</x:v>
      </x:c>
      <x:c r="K9291" s="4">
        <x:f>I9291*J9291</x:f>
      </x:c>
      <x:c r="L9291" s="4" t="n">
        <x:v>289.794</x:v>
      </x:c>
      <x:c r="M9291" s="5">
        <x:f>J9291/3.123*100</x:f>
      </x:c>
      <x:c r="N9291" s="6">
        <x:f>M9291*L9291/100</x:f>
      </x:c>
      <x:c r="O9291" s="6">
        <x:f>H9291-N9291</x:f>
      </x:c>
    </x:row>
    <x:row r="9292" spans="1:25">
      <x:c r="A9292" s="0" t="s">
        <x:v>30</x:v>
      </x:c>
      <x:c r="B9292" s="0" t="n">
        <x:v>4395</x:v>
      </x:c>
      <x:c r="C9292" s="0" t="s">
        <x:v>21</x:v>
      </x:c>
      <x:c r="D9292" s="0" t="s">
        <x:v>22</x:v>
      </x:c>
      <x:c r="E9292" s="0" t="s">
        <x:v>23</x:v>
      </x:c>
      <x:c r="F9292" s="0" t="s">
        <x:v>20</x:v>
      </x:c>
      <x:c r="G9292" s="0" t="n">
        <x:v>130</x:v>
      </x:c>
      <x:c r="H9292" s="4" t="n">
        <x:v>43.384</x:v>
      </x:c>
      <x:c r="I9292" s="4" t="n">
        <x:v>130</x:v>
      </x:c>
      <x:c r="J9292" s="4" t="n">
        <x:v>0.334</x:v>
      </x:c>
      <x:c r="K9292" s="4">
        <x:f>I9292*J9292</x:f>
      </x:c>
      <x:c r="L9292" s="4" t="n">
        <x:v>289.794</x:v>
      </x:c>
      <x:c r="M9292" s="5">
        <x:f>J9292/3.123*100</x:f>
      </x:c>
      <x:c r="N9292" s="6">
        <x:f>M9292*L9292/100</x:f>
      </x:c>
      <x:c r="O9292" s="6">
        <x:f>H9292-N9292</x:f>
      </x:c>
    </x:row>
    <x:row r="9293" spans="1:25">
      <x:c r="A9293" s="0" t="s">
        <x:v>30</x:v>
      </x:c>
      <x:c r="B9293" s="0" t="n">
        <x:v>4395</x:v>
      </x:c>
      <x:c r="C9293" s="0" t="s">
        <x:v>21</x:v>
      </x:c>
      <x:c r="D9293" s="0" t="s">
        <x:v>22</x:v>
      </x:c>
      <x:c r="E9293" s="0" t="s">
        <x:v>23</x:v>
      </x:c>
      <x:c r="F9293" s="0" t="s">
        <x:v>20</x:v>
      </x:c>
      <x:c r="G9293" s="0" t="n">
        <x:v>130</x:v>
      </x:c>
      <x:c r="H9293" s="4" t="n">
        <x:v>43.384</x:v>
      </x:c>
      <x:c r="I9293" s="4" t="n">
        <x:v>130</x:v>
      </x:c>
      <x:c r="J9293" s="4" t="n">
        <x:v>0.334</x:v>
      </x:c>
      <x:c r="K9293" s="4">
        <x:f>I9293*J9293</x:f>
      </x:c>
      <x:c r="L9293" s="4" t="n">
        <x:v>289.794</x:v>
      </x:c>
      <x:c r="M9293" s="5">
        <x:f>J9293/3.123*100</x:f>
      </x:c>
      <x:c r="N9293" s="6">
        <x:f>M9293*L9293/100</x:f>
      </x:c>
      <x:c r="O9293" s="6">
        <x:f>H9293-N9293</x:f>
      </x:c>
    </x:row>
    <x:row r="9294" spans="1:25">
      <x:c r="A9294" s="0" t="s">
        <x:v>30</x:v>
      </x:c>
      <x:c r="B9294" s="0" t="n">
        <x:v>4395</x:v>
      </x:c>
      <x:c r="C9294" s="0" t="s">
        <x:v>21</x:v>
      </x:c>
      <x:c r="D9294" s="0" t="s">
        <x:v>22</x:v>
      </x:c>
      <x:c r="E9294" s="0" t="s">
        <x:v>23</x:v>
      </x:c>
      <x:c r="F9294" s="0" t="s">
        <x:v>20</x:v>
      </x:c>
      <x:c r="G9294" s="0" t="n">
        <x:v>130</x:v>
      </x:c>
      <x:c r="H9294" s="4" t="n">
        <x:v>44.33</x:v>
      </x:c>
      <x:c r="I9294" s="4" t="n">
        <x:v>130</x:v>
      </x:c>
      <x:c r="J9294" s="4" t="n">
        <x:v>0.341</x:v>
      </x:c>
      <x:c r="K9294" s="4">
        <x:f>I9294*J9294</x:f>
      </x:c>
      <x:c r="L9294" s="4" t="n">
        <x:v>289.794</x:v>
      </x:c>
      <x:c r="M9294" s="5">
        <x:f>J9294/3.123*100</x:f>
      </x:c>
      <x:c r="N9294" s="6">
        <x:f>M9294*L9294/100</x:f>
      </x:c>
      <x:c r="O9294" s="6">
        <x:f>H9294-N9294</x:f>
      </x:c>
    </x:row>
    <x:row r="9295" spans="1:25">
      <x:c r="A9295" s="0" t="s">
        <x:v>30</x:v>
      </x:c>
      <x:c r="B9295" s="0" t="n">
        <x:v>4395</x:v>
      </x:c>
      <x:c r="C9295" s="0" t="s">
        <x:v>21</x:v>
      </x:c>
      <x:c r="D9295" s="0" t="s">
        <x:v>28</x:v>
      </x:c>
      <x:c r="E9295" s="0" t="s">
        <x:v>19</x:v>
      </x:c>
      <x:c r="F9295" s="0" t="s">
        <x:v>26</x:v>
      </x:c>
      <x:c r="G9295" s="0" t="n">
        <x:v>130</x:v>
      </x:c>
      <x:c r="H9295" s="4" t="n">
        <x:v>33.803</x:v>
      </x:c>
      <x:c r="I9295" s="4" t="n">
        <x:v>130</x:v>
      </x:c>
      <x:c r="J9295" s="4" t="n">
        <x:v>0.26</x:v>
      </x:c>
      <x:c r="K9295" s="4">
        <x:f>I9295*J9295</x:f>
      </x:c>
      <x:c r="L9295" s="4" t="n">
        <x:v>289.794</x:v>
      </x:c>
      <x:c r="M9295" s="5">
        <x:f>J9295/3.123*100</x:f>
      </x:c>
      <x:c r="N9295" s="6">
        <x:f>M9295*L9295/100</x:f>
      </x:c>
      <x:c r="O9295" s="6">
        <x:f>H9295-N9295</x:f>
      </x:c>
    </x:row>
    <x:row r="9296" spans="1:25">
      <x:c r="A9296" s="0" t="s">
        <x:v>30</x:v>
      </x:c>
      <x:c r="B9296" s="0" t="n">
        <x:v>4395</x:v>
      </x:c>
      <x:c r="C9296" s="0" t="s">
        <x:v>21</x:v>
      </x:c>
      <x:c r="D9296" s="0" t="s">
        <x:v>28</x:v>
      </x:c>
      <x:c r="E9296" s="0" t="s">
        <x:v>23</x:v>
      </x:c>
      <x:c r="F9296" s="0" t="s">
        <x:v>26</x:v>
      </x:c>
      <x:c r="G9296" s="0" t="n">
        <x:v>130</x:v>
      </x:c>
      <x:c r="H9296" s="4" t="n">
        <x:v>197.6</x:v>
      </x:c>
      <x:c r="I9296" s="4" t="n">
        <x:v>130</x:v>
      </x:c>
      <x:c r="J9296" s="4" t="n">
        <x:v>1.52</x:v>
      </x:c>
      <x:c r="K9296" s="4">
        <x:f>I9296*J9296</x:f>
      </x:c>
      <x:c r="L9296" s="4" t="n">
        <x:v>289.794</x:v>
      </x:c>
      <x:c r="M9296" s="5">
        <x:f>J9296/3.123*100</x:f>
      </x:c>
      <x:c r="N9296" s="6">
        <x:f>M9296*L9296/100</x:f>
      </x:c>
      <x:c r="O9296" s="6">
        <x:f>H9296-N9296</x:f>
      </x:c>
    </x:row>
    <x:row r="9297" spans="1:25">
      <x:c r="A9297" s="0" t="s">
        <x:v>100</x:v>
      </x:c>
      <x:c r="B9297" s="0" t="n">
        <x:v>4396</x:v>
      </x:c>
      <x:c r="C9297" s="0" t="s">
        <x:v>21</x:v>
      </x:c>
      <x:c r="D9297" s="0" t="s">
        <x:v>22</x:v>
      </x:c>
      <x:c r="E9297" s="0" t="s">
        <x:v>23</x:v>
      </x:c>
      <x:c r="F9297" s="0" t="s">
        <x:v>20</x:v>
      </x:c>
      <x:c r="G9297" s="0" t="n">
        <x:v>130</x:v>
      </x:c>
      <x:c r="H9297" s="4" t="n">
        <x:v>43.384</x:v>
      </x:c>
      <x:c r="I9297" s="4" t="n">
        <x:v>130</x:v>
      </x:c>
      <x:c r="J9297" s="4" t="n">
        <x:v>0.334</x:v>
      </x:c>
      <x:c r="K9297" s="4">
        <x:f>I9297*J9297</x:f>
      </x:c>
      <x:c r="L9297" s="4" t="n">
        <x:v>295.978</x:v>
      </x:c>
      <x:c r="M9297" s="5">
        <x:f>J9297/3.123*100</x:f>
      </x:c>
      <x:c r="N9297" s="6">
        <x:f>M9297*L9297/100</x:f>
      </x:c>
      <x:c r="O9297" s="6">
        <x:f>H9297-N9297</x:f>
      </x:c>
    </x:row>
    <x:row r="9298" spans="1:25">
      <x:c r="A9298" s="0" t="s">
        <x:v>100</x:v>
      </x:c>
      <x:c r="B9298" s="0" t="n">
        <x:v>4396</x:v>
      </x:c>
      <x:c r="C9298" s="0" t="s">
        <x:v>21</x:v>
      </x:c>
      <x:c r="D9298" s="0" t="s">
        <x:v>22</x:v>
      </x:c>
      <x:c r="E9298" s="0" t="s">
        <x:v>23</x:v>
      </x:c>
      <x:c r="F9298" s="0" t="s">
        <x:v>20</x:v>
      </x:c>
      <x:c r="G9298" s="0" t="n">
        <x:v>130</x:v>
      </x:c>
      <x:c r="H9298" s="4" t="n">
        <x:v>43.384</x:v>
      </x:c>
      <x:c r="I9298" s="4" t="n">
        <x:v>130</x:v>
      </x:c>
      <x:c r="J9298" s="4" t="n">
        <x:v>0.334</x:v>
      </x:c>
      <x:c r="K9298" s="4">
        <x:f>I9298*J9298</x:f>
      </x:c>
      <x:c r="L9298" s="4" t="n">
        <x:v>295.978</x:v>
      </x:c>
      <x:c r="M9298" s="5">
        <x:f>J9298/3.123*100</x:f>
      </x:c>
      <x:c r="N9298" s="6">
        <x:f>M9298*L9298/100</x:f>
      </x:c>
      <x:c r="O9298" s="6">
        <x:f>H9298-N9298</x:f>
      </x:c>
    </x:row>
    <x:row r="9299" spans="1:25">
      <x:c r="A9299" s="0" t="s">
        <x:v>100</x:v>
      </x:c>
      <x:c r="B9299" s="0" t="n">
        <x:v>4396</x:v>
      </x:c>
      <x:c r="C9299" s="0" t="s">
        <x:v>21</x:v>
      </x:c>
      <x:c r="D9299" s="0" t="s">
        <x:v>22</x:v>
      </x:c>
      <x:c r="E9299" s="0" t="s">
        <x:v>23</x:v>
      </x:c>
      <x:c r="F9299" s="0" t="s">
        <x:v>20</x:v>
      </x:c>
      <x:c r="G9299" s="0" t="n">
        <x:v>130</x:v>
      </x:c>
      <x:c r="H9299" s="4" t="n">
        <x:v>43.384</x:v>
      </x:c>
      <x:c r="I9299" s="4" t="n">
        <x:v>130</x:v>
      </x:c>
      <x:c r="J9299" s="4" t="n">
        <x:v>0.334</x:v>
      </x:c>
      <x:c r="K9299" s="4">
        <x:f>I9299*J9299</x:f>
      </x:c>
      <x:c r="L9299" s="4" t="n">
        <x:v>295.978</x:v>
      </x:c>
      <x:c r="M9299" s="5">
        <x:f>J9299/3.123*100</x:f>
      </x:c>
      <x:c r="N9299" s="6">
        <x:f>M9299*L9299/100</x:f>
      </x:c>
      <x:c r="O9299" s="6">
        <x:f>H9299-N9299</x:f>
      </x:c>
    </x:row>
    <x:row r="9300" spans="1:25">
      <x:c r="A9300" s="0" t="s">
        <x:v>100</x:v>
      </x:c>
      <x:c r="B9300" s="0" t="n">
        <x:v>4396</x:v>
      </x:c>
      <x:c r="C9300" s="0" t="s">
        <x:v>21</x:v>
      </x:c>
      <x:c r="D9300" s="0" t="s">
        <x:v>22</x:v>
      </x:c>
      <x:c r="E9300" s="0" t="s">
        <x:v>23</x:v>
      </x:c>
      <x:c r="F9300" s="0" t="s">
        <x:v>20</x:v>
      </x:c>
      <x:c r="G9300" s="0" t="n">
        <x:v>130</x:v>
      </x:c>
      <x:c r="H9300" s="4" t="n">
        <x:v>44.33</x:v>
      </x:c>
      <x:c r="I9300" s="4" t="n">
        <x:v>130</x:v>
      </x:c>
      <x:c r="J9300" s="4" t="n">
        <x:v>0.341</x:v>
      </x:c>
      <x:c r="K9300" s="4">
        <x:f>I9300*J9300</x:f>
      </x:c>
      <x:c r="L9300" s="4" t="n">
        <x:v>295.978</x:v>
      </x:c>
      <x:c r="M9300" s="5">
        <x:f>J9300/3.123*100</x:f>
      </x:c>
      <x:c r="N9300" s="6">
        <x:f>M9300*L9300/100</x:f>
      </x:c>
      <x:c r="O9300" s="6">
        <x:f>H9300-N9300</x:f>
      </x:c>
    </x:row>
    <x:row r="9301" spans="1:25">
      <x:c r="A9301" s="0" t="s">
        <x:v>100</x:v>
      </x:c>
      <x:c r="B9301" s="0" t="n">
        <x:v>4396</x:v>
      </x:c>
      <x:c r="C9301" s="0" t="s">
        <x:v>21</x:v>
      </x:c>
      <x:c r="D9301" s="0" t="s">
        <x:v>28</x:v>
      </x:c>
      <x:c r="E9301" s="0" t="s">
        <x:v>19</x:v>
      </x:c>
      <x:c r="F9301" s="0" t="s">
        <x:v>26</x:v>
      </x:c>
      <x:c r="G9301" s="0" t="n">
        <x:v>130</x:v>
      </x:c>
      <x:c r="H9301" s="4" t="n">
        <x:v>33.807</x:v>
      </x:c>
      <x:c r="I9301" s="4" t="n">
        <x:v>130</x:v>
      </x:c>
      <x:c r="J9301" s="4" t="n">
        <x:v>0.26</x:v>
      </x:c>
      <x:c r="K9301" s="4">
        <x:f>I9301*J9301</x:f>
      </x:c>
      <x:c r="L9301" s="4" t="n">
        <x:v>295.978</x:v>
      </x:c>
      <x:c r="M9301" s="5">
        <x:f>J9301/3.123*100</x:f>
      </x:c>
      <x:c r="N9301" s="6">
        <x:f>M9301*L9301/100</x:f>
      </x:c>
      <x:c r="O9301" s="6">
        <x:f>H9301-N9301</x:f>
      </x:c>
    </x:row>
    <x:row r="9302" spans="1:25">
      <x:c r="A9302" s="0" t="s">
        <x:v>100</x:v>
      </x:c>
      <x:c r="B9302" s="0" t="n">
        <x:v>4396</x:v>
      </x:c>
      <x:c r="C9302" s="0" t="s">
        <x:v>21</x:v>
      </x:c>
      <x:c r="D9302" s="0" t="s">
        <x:v>28</x:v>
      </x:c>
      <x:c r="E9302" s="0" t="s">
        <x:v>23</x:v>
      </x:c>
      <x:c r="F9302" s="0" t="s">
        <x:v>26</x:v>
      </x:c>
      <x:c r="G9302" s="0" t="n">
        <x:v>130</x:v>
      </x:c>
      <x:c r="H9302" s="4" t="n">
        <x:v>197.6</x:v>
      </x:c>
      <x:c r="I9302" s="4" t="n">
        <x:v>130</x:v>
      </x:c>
      <x:c r="J9302" s="4" t="n">
        <x:v>1.52</x:v>
      </x:c>
      <x:c r="K9302" s="4">
        <x:f>I9302*J9302</x:f>
      </x:c>
      <x:c r="L9302" s="4" t="n">
        <x:v>295.978</x:v>
      </x:c>
      <x:c r="M9302" s="5">
        <x:f>J9302/3.123*100</x:f>
      </x:c>
      <x:c r="N9302" s="6">
        <x:f>M9302*L9302/100</x:f>
      </x:c>
      <x:c r="O9302" s="6">
        <x:f>H9302-N9302</x:f>
      </x:c>
    </x:row>
    <x:row r="9303" spans="1:25">
      <x:c r="A9303" s="0" t="s">
        <x:v>67</x:v>
      </x:c>
      <x:c r="B9303" s="0" t="n">
        <x:v>4397</x:v>
      </x:c>
      <x:c r="C9303" s="0" t="s">
        <x:v>21</x:v>
      </x:c>
      <x:c r="D9303" s="0" t="s">
        <x:v>22</x:v>
      </x:c>
      <x:c r="E9303" s="0" t="s">
        <x:v>23</x:v>
      </x:c>
      <x:c r="F9303" s="0" t="s">
        <x:v>20</x:v>
      </x:c>
      <x:c r="G9303" s="0" t="n">
        <x:v>130</x:v>
      </x:c>
      <x:c r="H9303" s="4" t="n">
        <x:v>43.384</x:v>
      </x:c>
      <x:c r="I9303" s="4" t="n">
        <x:v>130</x:v>
      </x:c>
      <x:c r="J9303" s="4" t="n">
        <x:v>0.334</x:v>
      </x:c>
      <x:c r="K9303" s="4">
        <x:f>I9303*J9303</x:f>
      </x:c>
      <x:c r="L9303" s="4" t="n">
        <x:v>290.797</x:v>
      </x:c>
      <x:c r="M9303" s="5">
        <x:f>J9303/3.123*100</x:f>
      </x:c>
      <x:c r="N9303" s="6">
        <x:f>M9303*L9303/100</x:f>
      </x:c>
      <x:c r="O9303" s="6">
        <x:f>H9303-N9303</x:f>
      </x:c>
    </x:row>
    <x:row r="9304" spans="1:25">
      <x:c r="A9304" s="0" t="s">
        <x:v>67</x:v>
      </x:c>
      <x:c r="B9304" s="0" t="n">
        <x:v>4397</x:v>
      </x:c>
      <x:c r="C9304" s="0" t="s">
        <x:v>21</x:v>
      </x:c>
      <x:c r="D9304" s="0" t="s">
        <x:v>22</x:v>
      </x:c>
      <x:c r="E9304" s="0" t="s">
        <x:v>23</x:v>
      </x:c>
      <x:c r="F9304" s="0" t="s">
        <x:v>20</x:v>
      </x:c>
      <x:c r="G9304" s="0" t="n">
        <x:v>130</x:v>
      </x:c>
      <x:c r="H9304" s="4" t="n">
        <x:v>44.33</x:v>
      </x:c>
      <x:c r="I9304" s="4" t="n">
        <x:v>130</x:v>
      </x:c>
      <x:c r="J9304" s="4" t="n">
        <x:v>0.341</x:v>
      </x:c>
      <x:c r="K9304" s="4">
        <x:f>I9304*J9304</x:f>
      </x:c>
      <x:c r="L9304" s="4" t="n">
        <x:v>290.797</x:v>
      </x:c>
      <x:c r="M9304" s="5">
        <x:f>J9304/3.123*100</x:f>
      </x:c>
      <x:c r="N9304" s="6">
        <x:f>M9304*L9304/100</x:f>
      </x:c>
      <x:c r="O9304" s="6">
        <x:f>H9304-N9304</x:f>
      </x:c>
    </x:row>
    <x:row r="9305" spans="1:25">
      <x:c r="A9305" s="0" t="s">
        <x:v>67</x:v>
      </x:c>
      <x:c r="B9305" s="0" t="n">
        <x:v>4397</x:v>
      </x:c>
      <x:c r="C9305" s="0" t="s">
        <x:v>21</x:v>
      </x:c>
      <x:c r="D9305" s="0" t="s">
        <x:v>22</x:v>
      </x:c>
      <x:c r="E9305" s="0" t="s">
        <x:v>23</x:v>
      </x:c>
      <x:c r="F9305" s="0" t="s">
        <x:v>20</x:v>
      </x:c>
      <x:c r="G9305" s="0" t="n">
        <x:v>130</x:v>
      </x:c>
      <x:c r="H9305" s="4" t="n">
        <x:v>43.384</x:v>
      </x:c>
      <x:c r="I9305" s="4" t="n">
        <x:v>130</x:v>
      </x:c>
      <x:c r="J9305" s="4" t="n">
        <x:v>0.334</x:v>
      </x:c>
      <x:c r="K9305" s="4">
        <x:f>I9305*J9305</x:f>
      </x:c>
      <x:c r="L9305" s="4" t="n">
        <x:v>290.797</x:v>
      </x:c>
      <x:c r="M9305" s="5">
        <x:f>J9305/3.123*100</x:f>
      </x:c>
      <x:c r="N9305" s="6">
        <x:f>M9305*L9305/100</x:f>
      </x:c>
      <x:c r="O9305" s="6">
        <x:f>H9305-N9305</x:f>
      </x:c>
    </x:row>
    <x:row r="9306" spans="1:25">
      <x:c r="A9306" s="0" t="s">
        <x:v>67</x:v>
      </x:c>
      <x:c r="B9306" s="0" t="n">
        <x:v>4397</x:v>
      </x:c>
      <x:c r="C9306" s="0" t="s">
        <x:v>21</x:v>
      </x:c>
      <x:c r="D9306" s="0" t="s">
        <x:v>22</x:v>
      </x:c>
      <x:c r="E9306" s="0" t="s">
        <x:v>23</x:v>
      </x:c>
      <x:c r="F9306" s="0" t="s">
        <x:v>20</x:v>
      </x:c>
      <x:c r="G9306" s="0" t="n">
        <x:v>130</x:v>
      </x:c>
      <x:c r="H9306" s="4" t="n">
        <x:v>43.384</x:v>
      </x:c>
      <x:c r="I9306" s="4" t="n">
        <x:v>130</x:v>
      </x:c>
      <x:c r="J9306" s="4" t="n">
        <x:v>0.334</x:v>
      </x:c>
      <x:c r="K9306" s="4">
        <x:f>I9306*J9306</x:f>
      </x:c>
      <x:c r="L9306" s="4" t="n">
        <x:v>290.797</x:v>
      </x:c>
      <x:c r="M9306" s="5">
        <x:f>J9306/3.123*100</x:f>
      </x:c>
      <x:c r="N9306" s="6">
        <x:f>M9306*L9306/100</x:f>
      </x:c>
      <x:c r="O9306" s="6">
        <x:f>H9306-N9306</x:f>
      </x:c>
    </x:row>
    <x:row r="9307" spans="1:25">
      <x:c r="A9307" s="0" t="s">
        <x:v>67</x:v>
      </x:c>
      <x:c r="B9307" s="0" t="n">
        <x:v>4397</x:v>
      </x:c>
      <x:c r="C9307" s="0" t="s">
        <x:v>21</x:v>
      </x:c>
      <x:c r="D9307" s="0" t="s">
        <x:v>28</x:v>
      </x:c>
      <x:c r="E9307" s="0" t="s">
        <x:v>19</x:v>
      </x:c>
      <x:c r="F9307" s="0" t="s">
        <x:v>26</x:v>
      </x:c>
      <x:c r="G9307" s="0" t="n">
        <x:v>130</x:v>
      </x:c>
      <x:c r="H9307" s="4" t="n">
        <x:v>33.802</x:v>
      </x:c>
      <x:c r="I9307" s="4" t="n">
        <x:v>130</x:v>
      </x:c>
      <x:c r="J9307" s="4" t="n">
        <x:v>0.26</x:v>
      </x:c>
      <x:c r="K9307" s="4">
        <x:f>I9307*J9307</x:f>
      </x:c>
      <x:c r="L9307" s="4" t="n">
        <x:v>290.797</x:v>
      </x:c>
      <x:c r="M9307" s="5">
        <x:f>J9307/3.123*100</x:f>
      </x:c>
      <x:c r="N9307" s="6">
        <x:f>M9307*L9307/100</x:f>
      </x:c>
      <x:c r="O9307" s="6">
        <x:f>H9307-N9307</x:f>
      </x:c>
    </x:row>
    <x:row r="9308" spans="1:25">
      <x:c r="A9308" s="0" t="s">
        <x:v>67</x:v>
      </x:c>
      <x:c r="B9308" s="0" t="n">
        <x:v>4397</x:v>
      </x:c>
      <x:c r="C9308" s="0" t="s">
        <x:v>21</x:v>
      </x:c>
      <x:c r="D9308" s="0" t="s">
        <x:v>28</x:v>
      </x:c>
      <x:c r="E9308" s="0" t="s">
        <x:v>23</x:v>
      </x:c>
      <x:c r="F9308" s="0" t="s">
        <x:v>26</x:v>
      </x:c>
      <x:c r="G9308" s="0" t="n">
        <x:v>130</x:v>
      </x:c>
      <x:c r="H9308" s="4" t="n">
        <x:v>197.6</x:v>
      </x:c>
      <x:c r="I9308" s="4" t="n">
        <x:v>130</x:v>
      </x:c>
      <x:c r="J9308" s="4" t="n">
        <x:v>1.52</x:v>
      </x:c>
      <x:c r="K9308" s="4">
        <x:f>I9308*J9308</x:f>
      </x:c>
      <x:c r="L9308" s="4" t="n">
        <x:v>290.797</x:v>
      </x:c>
      <x:c r="M9308" s="5">
        <x:f>J9308/3.123*100</x:f>
      </x:c>
      <x:c r="N9308" s="6">
        <x:f>M9308*L9308/100</x:f>
      </x:c>
      <x:c r="O9308" s="6">
        <x:f>H9308-N9308</x:f>
      </x:c>
    </x:row>
    <x:row r="9309" spans="1:25">
      <x:c r="A9309" s="0" t="s">
        <x:v>69</x:v>
      </x:c>
      <x:c r="B9309" s="0" t="n">
        <x:v>4398</x:v>
      </x:c>
      <x:c r="C9309" s="0" t="s">
        <x:v>21</x:v>
      </x:c>
      <x:c r="D9309" s="0" t="s">
        <x:v>22</x:v>
      </x:c>
      <x:c r="E9309" s="0" t="s">
        <x:v>23</x:v>
      </x:c>
      <x:c r="F9309" s="0" t="s">
        <x:v>20</x:v>
      </x:c>
      <x:c r="G9309" s="0" t="n">
        <x:v>130</x:v>
      </x:c>
      <x:c r="H9309" s="4" t="n">
        <x:v>43.384</x:v>
      </x:c>
      <x:c r="I9309" s="4" t="n">
        <x:v>130</x:v>
      </x:c>
      <x:c r="J9309" s="4" t="n">
        <x:v>0.334</x:v>
      </x:c>
      <x:c r="K9309" s="4">
        <x:f>I9309*J9309</x:f>
      </x:c>
      <x:c r="L9309" s="4" t="n">
        <x:v>280.309</x:v>
      </x:c>
      <x:c r="M9309" s="5">
        <x:f>J9309/3.457*100</x:f>
      </x:c>
      <x:c r="N9309" s="6">
        <x:f>M9309*L9309/100</x:f>
      </x:c>
      <x:c r="O9309" s="6">
        <x:f>H9309-N9309</x:f>
      </x:c>
    </x:row>
    <x:row r="9310" spans="1:25">
      <x:c r="A9310" s="0" t="s">
        <x:v>69</x:v>
      </x:c>
      <x:c r="B9310" s="0" t="n">
        <x:v>4398</x:v>
      </x:c>
      <x:c r="C9310" s="0" t="s">
        <x:v>21</x:v>
      </x:c>
      <x:c r="D9310" s="0" t="s">
        <x:v>22</x:v>
      </x:c>
      <x:c r="E9310" s="0" t="s">
        <x:v>23</x:v>
      </x:c>
      <x:c r="F9310" s="0" t="s">
        <x:v>20</x:v>
      </x:c>
      <x:c r="G9310" s="0" t="n">
        <x:v>130</x:v>
      </x:c>
      <x:c r="H9310" s="4" t="n">
        <x:v>43.384</x:v>
      </x:c>
      <x:c r="I9310" s="4" t="n">
        <x:v>130</x:v>
      </x:c>
      <x:c r="J9310" s="4" t="n">
        <x:v>0.334</x:v>
      </x:c>
      <x:c r="K9310" s="4">
        <x:f>I9310*J9310</x:f>
      </x:c>
      <x:c r="L9310" s="4" t="n">
        <x:v>280.309</x:v>
      </x:c>
      <x:c r="M9310" s="5">
        <x:f>J9310/3.457*100</x:f>
      </x:c>
      <x:c r="N9310" s="6">
        <x:f>M9310*L9310/100</x:f>
      </x:c>
      <x:c r="O9310" s="6">
        <x:f>H9310-N9310</x:f>
      </x:c>
    </x:row>
    <x:row r="9311" spans="1:25">
      <x:c r="A9311" s="0" t="s">
        <x:v>69</x:v>
      </x:c>
      <x:c r="B9311" s="0" t="n">
        <x:v>4398</x:v>
      </x:c>
      <x:c r="C9311" s="0" t="s">
        <x:v>21</x:v>
      </x:c>
      <x:c r="D9311" s="0" t="s">
        <x:v>22</x:v>
      </x:c>
      <x:c r="E9311" s="0" t="s">
        <x:v>23</x:v>
      </x:c>
      <x:c r="F9311" s="0" t="s">
        <x:v>20</x:v>
      </x:c>
      <x:c r="G9311" s="0" t="n">
        <x:v>130</x:v>
      </x:c>
      <x:c r="H9311" s="4" t="n">
        <x:v>43.384</x:v>
      </x:c>
      <x:c r="I9311" s="4" t="n">
        <x:v>130</x:v>
      </x:c>
      <x:c r="J9311" s="4" t="n">
        <x:v>0.334</x:v>
      </x:c>
      <x:c r="K9311" s="4">
        <x:f>I9311*J9311</x:f>
      </x:c>
      <x:c r="L9311" s="4" t="n">
        <x:v>280.309</x:v>
      </x:c>
      <x:c r="M9311" s="5">
        <x:f>J9311/3.457*100</x:f>
      </x:c>
      <x:c r="N9311" s="6">
        <x:f>M9311*L9311/100</x:f>
      </x:c>
      <x:c r="O9311" s="6">
        <x:f>H9311-N9311</x:f>
      </x:c>
    </x:row>
    <x:row r="9312" spans="1:25">
      <x:c r="A9312" s="0" t="s">
        <x:v>69</x:v>
      </x:c>
      <x:c r="B9312" s="0" t="n">
        <x:v>4398</x:v>
      </x:c>
      <x:c r="C9312" s="0" t="s">
        <x:v>21</x:v>
      </x:c>
      <x:c r="D9312" s="0" t="s">
        <x:v>22</x:v>
      </x:c>
      <x:c r="E9312" s="0" t="s">
        <x:v>23</x:v>
      </x:c>
      <x:c r="F9312" s="0" t="s">
        <x:v>20</x:v>
      </x:c>
      <x:c r="G9312" s="0" t="n">
        <x:v>130</x:v>
      </x:c>
      <x:c r="H9312" s="4" t="n">
        <x:v>44.33</x:v>
      </x:c>
      <x:c r="I9312" s="4" t="n">
        <x:v>130</x:v>
      </x:c>
      <x:c r="J9312" s="4" t="n">
        <x:v>0.341</x:v>
      </x:c>
      <x:c r="K9312" s="4">
        <x:f>I9312*J9312</x:f>
      </x:c>
      <x:c r="L9312" s="4" t="n">
        <x:v>280.309</x:v>
      </x:c>
      <x:c r="M9312" s="5">
        <x:f>J9312/3.457*100</x:f>
      </x:c>
      <x:c r="N9312" s="6">
        <x:f>M9312*L9312/100</x:f>
      </x:c>
      <x:c r="O9312" s="6">
        <x:f>H9312-N9312</x:f>
      </x:c>
    </x:row>
    <x:row r="9313" spans="1:25">
      <x:c r="A9313" s="0" t="s">
        <x:v>69</x:v>
      </x:c>
      <x:c r="B9313" s="0" t="n">
        <x:v>4398</x:v>
      </x:c>
      <x:c r="C9313" s="0" t="s">
        <x:v>21</x:v>
      </x:c>
      <x:c r="D9313" s="0" t="s">
        <x:v>22</x:v>
      </x:c>
      <x:c r="E9313" s="0" t="s">
        <x:v>23</x:v>
      </x:c>
      <x:c r="F9313" s="0" t="s">
        <x:v>20</x:v>
      </x:c>
      <x:c r="G9313" s="0" t="n">
        <x:v>130</x:v>
      </x:c>
      <x:c r="H9313" s="4" t="n">
        <x:v>43.384</x:v>
      </x:c>
      <x:c r="I9313" s="4" t="n">
        <x:v>130</x:v>
      </x:c>
      <x:c r="J9313" s="4" t="n">
        <x:v>0.334</x:v>
      </x:c>
      <x:c r="K9313" s="4">
        <x:f>I9313*J9313</x:f>
      </x:c>
      <x:c r="L9313" s="4" t="n">
        <x:v>280.309</x:v>
      </x:c>
      <x:c r="M9313" s="5">
        <x:f>J9313/3.457*100</x:f>
      </x:c>
      <x:c r="N9313" s="6">
        <x:f>M9313*L9313/100</x:f>
      </x:c>
      <x:c r="O9313" s="6">
        <x:f>H9313-N9313</x:f>
      </x:c>
    </x:row>
    <x:row r="9314" spans="1:25">
      <x:c r="A9314" s="0" t="s">
        <x:v>69</x:v>
      </x:c>
      <x:c r="B9314" s="0" t="n">
        <x:v>4398</x:v>
      </x:c>
      <x:c r="C9314" s="0" t="s">
        <x:v>21</x:v>
      </x:c>
      <x:c r="D9314" s="0" t="s">
        <x:v>28</x:v>
      </x:c>
      <x:c r="E9314" s="0" t="s">
        <x:v>19</x:v>
      </x:c>
      <x:c r="F9314" s="0" t="s">
        <x:v>26</x:v>
      </x:c>
      <x:c r="G9314" s="0" t="n">
        <x:v>130</x:v>
      </x:c>
      <x:c r="H9314" s="4" t="n">
        <x:v>33.805</x:v>
      </x:c>
      <x:c r="I9314" s="4" t="n">
        <x:v>130</x:v>
      </x:c>
      <x:c r="J9314" s="4" t="n">
        <x:v>0.26</x:v>
      </x:c>
      <x:c r="K9314" s="4">
        <x:f>I9314*J9314</x:f>
      </x:c>
      <x:c r="L9314" s="4" t="n">
        <x:v>280.309</x:v>
      </x:c>
      <x:c r="M9314" s="5">
        <x:f>J9314/3.457*100</x:f>
      </x:c>
      <x:c r="N9314" s="6">
        <x:f>M9314*L9314/100</x:f>
      </x:c>
      <x:c r="O9314" s="6">
        <x:f>H9314-N9314</x:f>
      </x:c>
    </x:row>
    <x:row r="9315" spans="1:25">
      <x:c r="A9315" s="0" t="s">
        <x:v>69</x:v>
      </x:c>
      <x:c r="B9315" s="0" t="n">
        <x:v>4398</x:v>
      </x:c>
      <x:c r="C9315" s="0" t="s">
        <x:v>21</x:v>
      </x:c>
      <x:c r="D9315" s="0" t="s">
        <x:v>28</x:v>
      </x:c>
      <x:c r="E9315" s="0" t="s">
        <x:v>23</x:v>
      </x:c>
      <x:c r="F9315" s="0" t="s">
        <x:v>26</x:v>
      </x:c>
      <x:c r="G9315" s="0" t="n">
        <x:v>130</x:v>
      </x:c>
      <x:c r="H9315" s="4" t="n">
        <x:v>197.6</x:v>
      </x:c>
      <x:c r="I9315" s="4" t="n">
        <x:v>130</x:v>
      </x:c>
      <x:c r="J9315" s="4" t="n">
        <x:v>1.52</x:v>
      </x:c>
      <x:c r="K9315" s="4">
        <x:f>I9315*J9315</x:f>
      </x:c>
      <x:c r="L9315" s="4" t="n">
        <x:v>280.309</x:v>
      </x:c>
      <x:c r="M9315" s="5">
        <x:f>J9315/3.457*100</x:f>
      </x:c>
      <x:c r="N9315" s="6">
        <x:f>M9315*L9315/100</x:f>
      </x:c>
      <x:c r="O9315" s="6">
        <x:f>H9315-N9315</x:f>
      </x:c>
    </x:row>
    <x:row r="9316" spans="1:25">
      <x:c r="A9316" s="0" t="s">
        <x:v>148</x:v>
      </x:c>
      <x:c r="B9316" s="0" t="n">
        <x:v>4400</x:v>
      </x:c>
      <x:c r="C9316" s="0" t="s">
        <x:v>17</x:v>
      </x:c>
      <x:c r="D9316" s="0" t="s">
        <x:v>18</x:v>
      </x:c>
      <x:c r="E9316" s="0" t="s">
        <x:v>167</x:v>
      </x:c>
      <x:c r="F9316" s="0" t="s">
        <x:v>20</x:v>
      </x:c>
      <x:c r="G9316" s="0" t="n">
        <x:v>65</x:v>
      </x:c>
      <x:c r="H9316" s="4" t="n">
        <x:v>55.719</x:v>
      </x:c>
      <x:c r="I9316" s="4" t="n">
        <x:v>65</x:v>
      </x:c>
      <x:c r="J9316" s="4" t="n">
        <x:v>0.857</x:v>
      </x:c>
      <x:c r="K9316" s="4">
        <x:f>I9316*J9316</x:f>
      </x:c>
      <x:c r="L9316" s="4" t="n">
        <x:v>152.694</x:v>
      </x:c>
      <x:c r="M9316" s="5">
        <x:f>J9316/3.713*100</x:f>
      </x:c>
      <x:c r="N9316" s="6">
        <x:f>M9316*L9316/100</x:f>
      </x:c>
      <x:c r="O9316" s="6">
        <x:f>H9316-N9316</x:f>
      </x:c>
    </x:row>
    <x:row r="9317" spans="1:25">
      <x:c r="A9317" s="0" t="s">
        <x:v>148</x:v>
      </x:c>
      <x:c r="B9317" s="0" t="n">
        <x:v>4400</x:v>
      </x:c>
      <x:c r="C9317" s="0" t="s">
        <x:v>17</x:v>
      </x:c>
      <x:c r="D9317" s="0" t="s">
        <x:v>18</x:v>
      </x:c>
      <x:c r="E9317" s="0" t="s">
        <x:v>167</x:v>
      </x:c>
      <x:c r="F9317" s="0" t="s">
        <x:v>20</x:v>
      </x:c>
      <x:c r="G9317" s="0" t="n">
        <x:v>65</x:v>
      </x:c>
      <x:c r="H9317" s="4" t="n">
        <x:v>55.719</x:v>
      </x:c>
      <x:c r="I9317" s="4" t="n">
        <x:v>65</x:v>
      </x:c>
      <x:c r="J9317" s="4" t="n">
        <x:v>0.857</x:v>
      </x:c>
      <x:c r="K9317" s="4">
        <x:f>I9317*J9317</x:f>
      </x:c>
      <x:c r="L9317" s="4" t="n">
        <x:v>152.694</x:v>
      </x:c>
      <x:c r="M9317" s="5">
        <x:f>J9317/3.713*100</x:f>
      </x:c>
      <x:c r="N9317" s="6">
        <x:f>M9317*L9317/100</x:f>
      </x:c>
      <x:c r="O9317" s="6">
        <x:f>H9317-N9317</x:f>
      </x:c>
    </x:row>
    <x:row r="9318" spans="1:25">
      <x:c r="A9318" s="0" t="s">
        <x:v>148</x:v>
      </x:c>
      <x:c r="B9318" s="0" t="n">
        <x:v>4400</x:v>
      </x:c>
      <x:c r="C9318" s="0" t="s">
        <x:v>17</x:v>
      </x:c>
      <x:c r="D9318" s="0" t="s">
        <x:v>18</x:v>
      </x:c>
      <x:c r="E9318" s="0" t="s">
        <x:v>167</x:v>
      </x:c>
      <x:c r="F9318" s="0" t="s">
        <x:v>20</x:v>
      </x:c>
      <x:c r="G9318" s="0" t="n">
        <x:v>65</x:v>
      </x:c>
      <x:c r="H9318" s="4" t="n">
        <x:v>55.719</x:v>
      </x:c>
      <x:c r="I9318" s="4" t="n">
        <x:v>65</x:v>
      </x:c>
      <x:c r="J9318" s="4" t="n">
        <x:v>0.857</x:v>
      </x:c>
      <x:c r="K9318" s="4">
        <x:f>I9318*J9318</x:f>
      </x:c>
      <x:c r="L9318" s="4" t="n">
        <x:v>152.694</x:v>
      </x:c>
      <x:c r="M9318" s="5">
        <x:f>J9318/3.713*100</x:f>
      </x:c>
      <x:c r="N9318" s="6">
        <x:f>M9318*L9318/100</x:f>
      </x:c>
      <x:c r="O9318" s="6">
        <x:f>H9318-N9318</x:f>
      </x:c>
    </x:row>
    <x:row r="9319" spans="1:25">
      <x:c r="A9319" s="0" t="s">
        <x:v>148</x:v>
      </x:c>
      <x:c r="B9319" s="0" t="n">
        <x:v>4400</x:v>
      </x:c>
      <x:c r="C9319" s="0" t="s">
        <x:v>21</x:v>
      </x:c>
      <x:c r="D9319" s="0" t="s">
        <x:v>22</x:v>
      </x:c>
      <x:c r="E9319" s="0" t="s">
        <x:v>23</x:v>
      </x:c>
      <x:c r="F9319" s="0" t="s">
        <x:v>20</x:v>
      </x:c>
      <x:c r="G9319" s="0" t="n">
        <x:v>65</x:v>
      </x:c>
      <x:c r="H9319" s="4" t="n">
        <x:v>2.34</x:v>
      </x:c>
      <x:c r="I9319" s="4" t="n">
        <x:v>65</x:v>
      </x:c>
      <x:c r="J9319" s="4" t="n">
        <x:v>0.036</x:v>
      </x:c>
      <x:c r="K9319" s="4">
        <x:f>I9319*J9319</x:f>
      </x:c>
      <x:c r="L9319" s="4" t="n">
        <x:v>152.694</x:v>
      </x:c>
      <x:c r="M9319" s="5">
        <x:f>J9319/3.713*100</x:f>
      </x:c>
      <x:c r="N9319" s="6">
        <x:f>M9319*L9319/100</x:f>
      </x:c>
      <x:c r="O9319" s="6">
        <x:f>H9319-N9319</x:f>
      </x:c>
    </x:row>
    <x:row r="9320" spans="1:25">
      <x:c r="A9320" s="0" t="s">
        <x:v>148</x:v>
      </x:c>
      <x:c r="B9320" s="0" t="n">
        <x:v>4400</x:v>
      </x:c>
      <x:c r="C9320" s="0" t="s">
        <x:v>21</x:v>
      </x:c>
      <x:c r="D9320" s="0" t="s">
        <x:v>28</x:v>
      </x:c>
      <x:c r="E9320" s="0" t="s">
        <x:v>23</x:v>
      </x:c>
      <x:c r="F9320" s="0" t="s">
        <x:v>20</x:v>
      </x:c>
      <x:c r="G9320" s="0" t="n">
        <x:v>65</x:v>
      </x:c>
      <x:c r="H9320" s="4" t="n">
        <x:v>2.99</x:v>
      </x:c>
      <x:c r="I9320" s="4" t="n">
        <x:v>65</x:v>
      </x:c>
      <x:c r="J9320" s="4" t="n">
        <x:v>0.046</x:v>
      </x:c>
      <x:c r="K9320" s="4">
        <x:f>I9320*J9320</x:f>
      </x:c>
      <x:c r="L9320" s="4" t="n">
        <x:v>152.694</x:v>
      </x:c>
      <x:c r="M9320" s="5">
        <x:f>J9320/3.713*100</x:f>
      </x:c>
      <x:c r="N9320" s="6">
        <x:f>M9320*L9320/100</x:f>
      </x:c>
      <x:c r="O9320" s="6">
        <x:f>H9320-N9320</x:f>
      </x:c>
    </x:row>
    <x:row r="9321" spans="1:25">
      <x:c r="A9321" s="0" t="s">
        <x:v>148</x:v>
      </x:c>
      <x:c r="B9321" s="0" t="n">
        <x:v>4400</x:v>
      </x:c>
      <x:c r="C9321" s="0" t="s">
        <x:v>21</x:v>
      </x:c>
      <x:c r="D9321" s="0" t="s">
        <x:v>28</x:v>
      </x:c>
      <x:c r="E9321" s="0" t="s">
        <x:v>23</x:v>
      </x:c>
      <x:c r="F9321" s="0" t="s">
        <x:v>26</x:v>
      </x:c>
      <x:c r="G9321" s="0" t="n">
        <x:v>65</x:v>
      </x:c>
      <x:c r="H9321" s="4" t="n">
        <x:v>68.9</x:v>
      </x:c>
      <x:c r="I9321" s="4" t="n">
        <x:v>65</x:v>
      </x:c>
      <x:c r="J9321" s="4" t="n">
        <x:v>1.06</x:v>
      </x:c>
      <x:c r="K9321" s="4">
        <x:f>I9321*J9321</x:f>
      </x:c>
      <x:c r="L9321" s="4" t="n">
        <x:v>152.694</x:v>
      </x:c>
      <x:c r="M9321" s="5">
        <x:f>J9321/3.713*100</x:f>
      </x:c>
      <x:c r="N9321" s="6">
        <x:f>M9321*L9321/100</x:f>
      </x:c>
      <x:c r="O9321" s="6">
        <x:f>H9321-N9321</x:f>
      </x:c>
    </x:row>
    <x:row r="9322" spans="1:25">
      <x:c r="A9322" s="0" t="s">
        <x:v>166</x:v>
      </x:c>
      <x:c r="B9322" s="0" t="n">
        <x:v>4401</x:v>
      </x:c>
      <x:c r="C9322" s="0" t="s">
        <x:v>17</x:v>
      </x:c>
      <x:c r="D9322" s="0" t="s">
        <x:v>18</x:v>
      </x:c>
      <x:c r="E9322" s="0" t="s">
        <x:v>167</x:v>
      </x:c>
      <x:c r="F9322" s="0" t="s">
        <x:v>20</x:v>
      </x:c>
      <x:c r="G9322" s="0" t="n">
        <x:v>65</x:v>
      </x:c>
      <x:c r="H9322" s="4" t="n">
        <x:v>55.719</x:v>
      </x:c>
      <x:c r="I9322" s="4" t="n">
        <x:v>65</x:v>
      </x:c>
      <x:c r="J9322" s="4" t="n">
        <x:v>0.857</x:v>
      </x:c>
      <x:c r="K9322" s="4">
        <x:f>I9322*J9322</x:f>
      </x:c>
      <x:c r="L9322" s="4" t="n">
        <x:v>145.918</x:v>
      </x:c>
      <x:c r="M9322" s="5">
        <x:f>J9322/2.856*100</x:f>
      </x:c>
      <x:c r="N9322" s="6">
        <x:f>M9322*L9322/100</x:f>
      </x:c>
      <x:c r="O9322" s="6">
        <x:f>H9322-N9322</x:f>
      </x:c>
    </x:row>
    <x:row r="9323" spans="1:25">
      <x:c r="A9323" s="0" t="s">
        <x:v>166</x:v>
      </x:c>
      <x:c r="B9323" s="0" t="n">
        <x:v>4401</x:v>
      </x:c>
      <x:c r="C9323" s="0" t="s">
        <x:v>17</x:v>
      </x:c>
      <x:c r="D9323" s="0" t="s">
        <x:v>18</x:v>
      </x:c>
      <x:c r="E9323" s="0" t="s">
        <x:v>167</x:v>
      </x:c>
      <x:c r="F9323" s="0" t="s">
        <x:v>20</x:v>
      </x:c>
      <x:c r="G9323" s="0" t="n">
        <x:v>65</x:v>
      </x:c>
      <x:c r="H9323" s="4" t="n">
        <x:v>55.719</x:v>
      </x:c>
      <x:c r="I9323" s="4" t="n">
        <x:v>65</x:v>
      </x:c>
      <x:c r="J9323" s="4" t="n">
        <x:v>0.857</x:v>
      </x:c>
      <x:c r="K9323" s="4">
        <x:f>I9323*J9323</x:f>
      </x:c>
      <x:c r="L9323" s="4" t="n">
        <x:v>145.918</x:v>
      </x:c>
      <x:c r="M9323" s="5">
        <x:f>J9323/2.856*100</x:f>
      </x:c>
      <x:c r="N9323" s="6">
        <x:f>M9323*L9323/100</x:f>
      </x:c>
      <x:c r="O9323" s="6">
        <x:f>H9323-N9323</x:f>
      </x:c>
    </x:row>
    <x:row r="9324" spans="1:25">
      <x:c r="A9324" s="0" t="s">
        <x:v>166</x:v>
      </x:c>
      <x:c r="B9324" s="0" t="n">
        <x:v>4401</x:v>
      </x:c>
      <x:c r="C9324" s="0" t="s">
        <x:v>21</x:v>
      </x:c>
      <x:c r="D9324" s="0" t="s">
        <x:v>28</x:v>
      </x:c>
      <x:c r="E9324" s="0" t="s">
        <x:v>23</x:v>
      </x:c>
      <x:c r="F9324" s="0" t="s">
        <x:v>20</x:v>
      </x:c>
      <x:c r="G9324" s="0" t="n">
        <x:v>65</x:v>
      </x:c>
      <x:c r="H9324" s="4" t="n">
        <x:v>2.99</x:v>
      </x:c>
      <x:c r="I9324" s="4" t="n">
        <x:v>65</x:v>
      </x:c>
      <x:c r="J9324" s="4" t="n">
        <x:v>0.046</x:v>
      </x:c>
      <x:c r="K9324" s="4">
        <x:f>I9324*J9324</x:f>
      </x:c>
      <x:c r="L9324" s="4" t="n">
        <x:v>145.918</x:v>
      </x:c>
      <x:c r="M9324" s="5">
        <x:f>J9324/2.856*100</x:f>
      </x:c>
      <x:c r="N9324" s="6">
        <x:f>M9324*L9324/100</x:f>
      </x:c>
      <x:c r="O9324" s="6">
        <x:f>H9324-N9324</x:f>
      </x:c>
    </x:row>
    <x:row r="9325" spans="1:25">
      <x:c r="A9325" s="0" t="s">
        <x:v>166</x:v>
      </x:c>
      <x:c r="B9325" s="0" t="n">
        <x:v>4401</x:v>
      </x:c>
      <x:c r="C9325" s="0" t="s">
        <x:v>21</x:v>
      </x:c>
      <x:c r="D9325" s="0" t="s">
        <x:v>22</x:v>
      </x:c>
      <x:c r="E9325" s="0" t="s">
        <x:v>23</x:v>
      </x:c>
      <x:c r="F9325" s="0" t="s">
        <x:v>20</x:v>
      </x:c>
      <x:c r="G9325" s="0" t="n">
        <x:v>65</x:v>
      </x:c>
      <x:c r="H9325" s="4" t="n">
        <x:v>2.34</x:v>
      </x:c>
      <x:c r="I9325" s="4" t="n">
        <x:v>65</x:v>
      </x:c>
      <x:c r="J9325" s="4" t="n">
        <x:v>0.036</x:v>
      </x:c>
      <x:c r="K9325" s="4">
        <x:f>I9325*J9325</x:f>
      </x:c>
      <x:c r="L9325" s="4" t="n">
        <x:v>145.918</x:v>
      </x:c>
      <x:c r="M9325" s="5">
        <x:f>J9325/2.856*100</x:f>
      </x:c>
      <x:c r="N9325" s="6">
        <x:f>M9325*L9325/100</x:f>
      </x:c>
      <x:c r="O9325" s="6">
        <x:f>H9325-N9325</x:f>
      </x:c>
    </x:row>
    <x:row r="9326" spans="1:25">
      <x:c r="A9326" s="0" t="s">
        <x:v>166</x:v>
      </x:c>
      <x:c r="B9326" s="0" t="n">
        <x:v>4401</x:v>
      </x:c>
      <x:c r="C9326" s="0" t="s">
        <x:v>21</x:v>
      </x:c>
      <x:c r="D9326" s="0" t="s">
        <x:v>28</x:v>
      </x:c>
      <x:c r="E9326" s="0" t="s">
        <x:v>23</x:v>
      </x:c>
      <x:c r="F9326" s="0" t="s">
        <x:v>26</x:v>
      </x:c>
      <x:c r="G9326" s="0" t="n">
        <x:v>65</x:v>
      </x:c>
      <x:c r="H9326" s="4" t="n">
        <x:v>68.9</x:v>
      </x:c>
      <x:c r="I9326" s="4" t="n">
        <x:v>65</x:v>
      </x:c>
      <x:c r="J9326" s="4" t="n">
        <x:v>1.06</x:v>
      </x:c>
      <x:c r="K9326" s="4">
        <x:f>I9326*J9326</x:f>
      </x:c>
      <x:c r="L9326" s="4" t="n">
        <x:v>145.918</x:v>
      </x:c>
      <x:c r="M9326" s="5">
        <x:f>J9326/2.856*100</x:f>
      </x:c>
      <x:c r="N9326" s="6">
        <x:f>M9326*L9326/100</x:f>
      </x:c>
      <x:c r="O9326" s="6">
        <x:f>H9326-N9326</x:f>
      </x:c>
    </x:row>
    <x:row r="9327" spans="1:25">
      <x:c r="A9327" s="0" t="s">
        <x:v>134</x:v>
      </x:c>
      <x:c r="B9327" s="0" t="n">
        <x:v>4402</x:v>
      </x:c>
      <x:c r="C9327" s="0" t="s">
        <x:v>21</x:v>
      </x:c>
      <x:c r="D9327" s="0" t="s">
        <x:v>22</x:v>
      </x:c>
      <x:c r="E9327" s="0" t="s">
        <x:v>23</x:v>
      </x:c>
      <x:c r="F9327" s="0" t="s">
        <x:v>20</x:v>
      </x:c>
      <x:c r="G9327" s="0" t="n">
        <x:v>65</x:v>
      </x:c>
      <x:c r="H9327" s="4" t="n">
        <x:v>2.34</x:v>
      </x:c>
      <x:c r="I9327" s="4" t="n">
        <x:v>65</x:v>
      </x:c>
      <x:c r="J9327" s="4" t="n">
        <x:v>0.036</x:v>
      </x:c>
      <x:c r="K9327" s="4">
        <x:f>I9327*J9327</x:f>
      </x:c>
      <x:c r="L9327" s="4" t="n">
        <x:v>115.284</x:v>
      </x:c>
      <x:c r="M9327" s="5">
        <x:f>J9327/2.41*100</x:f>
      </x:c>
      <x:c r="N9327" s="6">
        <x:f>M9327*L9327/100</x:f>
      </x:c>
      <x:c r="O9327" s="6">
        <x:f>H9327-N9327</x:f>
      </x:c>
    </x:row>
    <x:row r="9328" spans="1:25">
      <x:c r="A9328" s="0" t="s">
        <x:v>134</x:v>
      </x:c>
      <x:c r="B9328" s="0" t="n">
        <x:v>4402</x:v>
      </x:c>
      <x:c r="C9328" s="0" t="s">
        <x:v>21</x:v>
      </x:c>
      <x:c r="D9328" s="0" t="s">
        <x:v>28</x:v>
      </x:c>
      <x:c r="E9328" s="0" t="s">
        <x:v>23</x:v>
      </x:c>
      <x:c r="F9328" s="0" t="s">
        <x:v>20</x:v>
      </x:c>
      <x:c r="G9328" s="0" t="n">
        <x:v>65</x:v>
      </x:c>
      <x:c r="H9328" s="4" t="n">
        <x:v>2.99</x:v>
      </x:c>
      <x:c r="I9328" s="4" t="n">
        <x:v>65</x:v>
      </x:c>
      <x:c r="J9328" s="4" t="n">
        <x:v>0.046</x:v>
      </x:c>
      <x:c r="K9328" s="4">
        <x:f>I9328*J9328</x:f>
      </x:c>
      <x:c r="L9328" s="4" t="n">
        <x:v>115.284</x:v>
      </x:c>
      <x:c r="M9328" s="5">
        <x:f>J9328/2.41*100</x:f>
      </x:c>
      <x:c r="N9328" s="6">
        <x:f>M9328*L9328/100</x:f>
      </x:c>
      <x:c r="O9328" s="6">
        <x:f>H9328-N9328</x:f>
      </x:c>
    </x:row>
    <x:row r="9329" spans="1:25">
      <x:c r="A9329" s="0" t="s">
        <x:v>134</x:v>
      </x:c>
      <x:c r="B9329" s="0" t="n">
        <x:v>4402</x:v>
      </x:c>
      <x:c r="C9329" s="0" t="s">
        <x:v>17</x:v>
      </x:c>
      <x:c r="D9329" s="0" t="s">
        <x:v>18</x:v>
      </x:c>
      <x:c r="E9329" s="0" t="s">
        <x:v>167</x:v>
      </x:c>
      <x:c r="F9329" s="0" t="s">
        <x:v>20</x:v>
      </x:c>
      <x:c r="G9329" s="0" t="n">
        <x:v>65</x:v>
      </x:c>
      <x:c r="H9329" s="4" t="n">
        <x:v>41.221</x:v>
      </x:c>
      <x:c r="I9329" s="4" t="n">
        <x:v>65</x:v>
      </x:c>
      <x:c r="J9329" s="4" t="n">
        <x:v>0.634</x:v>
      </x:c>
      <x:c r="K9329" s="4">
        <x:f>I9329*J9329</x:f>
      </x:c>
      <x:c r="L9329" s="4" t="n">
        <x:v>115.284</x:v>
      </x:c>
      <x:c r="M9329" s="5">
        <x:f>J9329/2.41*100</x:f>
      </x:c>
      <x:c r="N9329" s="6">
        <x:f>M9329*L9329/100</x:f>
      </x:c>
      <x:c r="O9329" s="6">
        <x:f>H9329-N9329</x:f>
      </x:c>
    </x:row>
    <x:row r="9330" spans="1:25">
      <x:c r="A9330" s="0" t="s">
        <x:v>134</x:v>
      </x:c>
      <x:c r="B9330" s="0" t="n">
        <x:v>4402</x:v>
      </x:c>
      <x:c r="C9330" s="0" t="s">
        <x:v>17</x:v>
      </x:c>
      <x:c r="D9330" s="0" t="s">
        <x:v>18</x:v>
      </x:c>
      <x:c r="E9330" s="0" t="s">
        <x:v>167</x:v>
      </x:c>
      <x:c r="F9330" s="0" t="s">
        <x:v>20</x:v>
      </x:c>
      <x:c r="G9330" s="0" t="n">
        <x:v>65</x:v>
      </x:c>
      <x:c r="H9330" s="4" t="n">
        <x:v>41.221</x:v>
      </x:c>
      <x:c r="I9330" s="4" t="n">
        <x:v>65</x:v>
      </x:c>
      <x:c r="J9330" s="4" t="n">
        <x:v>0.634</x:v>
      </x:c>
      <x:c r="K9330" s="4">
        <x:f>I9330*J9330</x:f>
      </x:c>
      <x:c r="L9330" s="4" t="n">
        <x:v>115.284</x:v>
      </x:c>
      <x:c r="M9330" s="5">
        <x:f>J9330/2.41*100</x:f>
      </x:c>
      <x:c r="N9330" s="6">
        <x:f>M9330*L9330/100</x:f>
      </x:c>
      <x:c r="O9330" s="6">
        <x:f>H9330-N9330</x:f>
      </x:c>
    </x:row>
    <x:row r="9331" spans="1:25">
      <x:c r="A9331" s="0" t="s">
        <x:v>134</x:v>
      </x:c>
      <x:c r="B9331" s="0" t="n">
        <x:v>4402</x:v>
      </x:c>
      <x:c r="C9331" s="0" t="s">
        <x:v>21</x:v>
      </x:c>
      <x:c r="D9331" s="0" t="s">
        <x:v>28</x:v>
      </x:c>
      <x:c r="E9331" s="0" t="s">
        <x:v>23</x:v>
      </x:c>
      <x:c r="F9331" s="0" t="s">
        <x:v>26</x:v>
      </x:c>
      <x:c r="G9331" s="0" t="n">
        <x:v>65</x:v>
      </x:c>
      <x:c r="H9331" s="4" t="n">
        <x:v>68.9</x:v>
      </x:c>
      <x:c r="I9331" s="4" t="n">
        <x:v>65</x:v>
      </x:c>
      <x:c r="J9331" s="4" t="n">
        <x:v>1.06</x:v>
      </x:c>
      <x:c r="K9331" s="4">
        <x:f>I9331*J9331</x:f>
      </x:c>
      <x:c r="L9331" s="4" t="n">
        <x:v>115.284</x:v>
      </x:c>
      <x:c r="M9331" s="5">
        <x:f>J9331/2.41*100</x:f>
      </x:c>
      <x:c r="N9331" s="6">
        <x:f>M9331*L9331/100</x:f>
      </x:c>
      <x:c r="O9331" s="6">
        <x:f>H9331-N9331</x:f>
      </x:c>
    </x:row>
    <x:row r="9332" spans="1:25">
      <x:c r="A9332" s="0" t="s">
        <x:v>85</x:v>
      </x:c>
      <x:c r="B9332" s="0" t="n">
        <x:v>4404</x:v>
      </x:c>
      <x:c r="C9332" s="0" t="s">
        <x:v>21</x:v>
      </x:c>
      <x:c r="D9332" s="0" t="s">
        <x:v>22</x:v>
      </x:c>
      <x:c r="E9332" s="0" t="s">
        <x:v>23</x:v>
      </x:c>
      <x:c r="F9332" s="0" t="s">
        <x:v>20</x:v>
      </x:c>
      <x:c r="G9332" s="0" t="n">
        <x:v>130</x:v>
      </x:c>
      <x:c r="H9332" s="4" t="n">
        <x:v>43.384</x:v>
      </x:c>
      <x:c r="I9332" s="4" t="n">
        <x:v>130</x:v>
      </x:c>
      <x:c r="J9332" s="4" t="n">
        <x:v>0.334</x:v>
      </x:c>
      <x:c r="K9332" s="4">
        <x:f>I9332*J9332</x:f>
      </x:c>
      <x:c r="L9332" s="4" t="n">
        <x:v>295.203</x:v>
      </x:c>
      <x:c r="M9332" s="5">
        <x:f>J9332/3.123*100</x:f>
      </x:c>
      <x:c r="N9332" s="6">
        <x:f>M9332*L9332/100</x:f>
      </x:c>
      <x:c r="O9332" s="6">
        <x:f>H9332-N9332</x:f>
      </x:c>
    </x:row>
    <x:row r="9333" spans="1:25">
      <x:c r="A9333" s="0" t="s">
        <x:v>85</x:v>
      </x:c>
      <x:c r="B9333" s="0" t="n">
        <x:v>4404</x:v>
      </x:c>
      <x:c r="C9333" s="0" t="s">
        <x:v>21</x:v>
      </x:c>
      <x:c r="D9333" s="0" t="s">
        <x:v>22</x:v>
      </x:c>
      <x:c r="E9333" s="0" t="s">
        <x:v>23</x:v>
      </x:c>
      <x:c r="F9333" s="0" t="s">
        <x:v>20</x:v>
      </x:c>
      <x:c r="G9333" s="0" t="n">
        <x:v>130</x:v>
      </x:c>
      <x:c r="H9333" s="4" t="n">
        <x:v>43.384</x:v>
      </x:c>
      <x:c r="I9333" s="4" t="n">
        <x:v>130</x:v>
      </x:c>
      <x:c r="J9333" s="4" t="n">
        <x:v>0.334</x:v>
      </x:c>
      <x:c r="K9333" s="4">
        <x:f>I9333*J9333</x:f>
      </x:c>
      <x:c r="L9333" s="4" t="n">
        <x:v>295.203</x:v>
      </x:c>
      <x:c r="M9333" s="5">
        <x:f>J9333/3.123*100</x:f>
      </x:c>
      <x:c r="N9333" s="6">
        <x:f>M9333*L9333/100</x:f>
      </x:c>
      <x:c r="O9333" s="6">
        <x:f>H9333-N9333</x:f>
      </x:c>
    </x:row>
    <x:row r="9334" spans="1:25">
      <x:c r="A9334" s="0" t="s">
        <x:v>85</x:v>
      </x:c>
      <x:c r="B9334" s="0" t="n">
        <x:v>4404</x:v>
      </x:c>
      <x:c r="C9334" s="0" t="s">
        <x:v>21</x:v>
      </x:c>
      <x:c r="D9334" s="0" t="s">
        <x:v>22</x:v>
      </x:c>
      <x:c r="E9334" s="0" t="s">
        <x:v>23</x:v>
      </x:c>
      <x:c r="F9334" s="0" t="s">
        <x:v>20</x:v>
      </x:c>
      <x:c r="G9334" s="0" t="n">
        <x:v>130</x:v>
      </x:c>
      <x:c r="H9334" s="4" t="n">
        <x:v>44.33</x:v>
      </x:c>
      <x:c r="I9334" s="4" t="n">
        <x:v>130</x:v>
      </x:c>
      <x:c r="J9334" s="4" t="n">
        <x:v>0.341</x:v>
      </x:c>
      <x:c r="K9334" s="4">
        <x:f>I9334*J9334</x:f>
      </x:c>
      <x:c r="L9334" s="4" t="n">
        <x:v>295.203</x:v>
      </x:c>
      <x:c r="M9334" s="5">
        <x:f>J9334/3.123*100</x:f>
      </x:c>
      <x:c r="N9334" s="6">
        <x:f>M9334*L9334/100</x:f>
      </x:c>
      <x:c r="O9334" s="6">
        <x:f>H9334-N9334</x:f>
      </x:c>
    </x:row>
    <x:row r="9335" spans="1:25">
      <x:c r="A9335" s="0" t="s">
        <x:v>85</x:v>
      </x:c>
      <x:c r="B9335" s="0" t="n">
        <x:v>4404</x:v>
      </x:c>
      <x:c r="C9335" s="0" t="s">
        <x:v>21</x:v>
      </x:c>
      <x:c r="D9335" s="0" t="s">
        <x:v>22</x:v>
      </x:c>
      <x:c r="E9335" s="0" t="s">
        <x:v>23</x:v>
      </x:c>
      <x:c r="F9335" s="0" t="s">
        <x:v>20</x:v>
      </x:c>
      <x:c r="G9335" s="0" t="n">
        <x:v>130</x:v>
      </x:c>
      <x:c r="H9335" s="4" t="n">
        <x:v>43.384</x:v>
      </x:c>
      <x:c r="I9335" s="4" t="n">
        <x:v>130</x:v>
      </x:c>
      <x:c r="J9335" s="4" t="n">
        <x:v>0.334</x:v>
      </x:c>
      <x:c r="K9335" s="4">
        <x:f>I9335*J9335</x:f>
      </x:c>
      <x:c r="L9335" s="4" t="n">
        <x:v>295.203</x:v>
      </x:c>
      <x:c r="M9335" s="5">
        <x:f>J9335/3.123*100</x:f>
      </x:c>
      <x:c r="N9335" s="6">
        <x:f>M9335*L9335/100</x:f>
      </x:c>
      <x:c r="O9335" s="6">
        <x:f>H9335-N9335</x:f>
      </x:c>
    </x:row>
    <x:row r="9336" spans="1:25">
      <x:c r="A9336" s="0" t="s">
        <x:v>85</x:v>
      </x:c>
      <x:c r="B9336" s="0" t="n">
        <x:v>4404</x:v>
      </x:c>
      <x:c r="C9336" s="0" t="s">
        <x:v>21</x:v>
      </x:c>
      <x:c r="D9336" s="0" t="s">
        <x:v>28</x:v>
      </x:c>
      <x:c r="E9336" s="0" t="s">
        <x:v>19</x:v>
      </x:c>
      <x:c r="F9336" s="0" t="s">
        <x:v>26</x:v>
      </x:c>
      <x:c r="G9336" s="0" t="n">
        <x:v>130</x:v>
      </x:c>
      <x:c r="H9336" s="4" t="n">
        <x:v>33.802</x:v>
      </x:c>
      <x:c r="I9336" s="4" t="n">
        <x:v>130</x:v>
      </x:c>
      <x:c r="J9336" s="4" t="n">
        <x:v>0.26</x:v>
      </x:c>
      <x:c r="K9336" s="4">
        <x:f>I9336*J9336</x:f>
      </x:c>
      <x:c r="L9336" s="4" t="n">
        <x:v>295.203</x:v>
      </x:c>
      <x:c r="M9336" s="5">
        <x:f>J9336/3.123*100</x:f>
      </x:c>
      <x:c r="N9336" s="6">
        <x:f>M9336*L9336/100</x:f>
      </x:c>
      <x:c r="O9336" s="6">
        <x:f>H9336-N9336</x:f>
      </x:c>
    </x:row>
    <x:row r="9337" spans="1:25">
      <x:c r="A9337" s="0" t="s">
        <x:v>85</x:v>
      </x:c>
      <x:c r="B9337" s="0" t="n">
        <x:v>4404</x:v>
      </x:c>
      <x:c r="C9337" s="0" t="s">
        <x:v>21</x:v>
      </x:c>
      <x:c r="D9337" s="0" t="s">
        <x:v>28</x:v>
      </x:c>
      <x:c r="E9337" s="0" t="s">
        <x:v>23</x:v>
      </x:c>
      <x:c r="F9337" s="0" t="s">
        <x:v>26</x:v>
      </x:c>
      <x:c r="G9337" s="0" t="n">
        <x:v>130</x:v>
      </x:c>
      <x:c r="H9337" s="4" t="n">
        <x:v>197.6</x:v>
      </x:c>
      <x:c r="I9337" s="4" t="n">
        <x:v>130</x:v>
      </x:c>
      <x:c r="J9337" s="4" t="n">
        <x:v>1.52</x:v>
      </x:c>
      <x:c r="K9337" s="4">
        <x:f>I9337*J9337</x:f>
      </x:c>
      <x:c r="L9337" s="4" t="n">
        <x:v>295.203</x:v>
      </x:c>
      <x:c r="M9337" s="5">
        <x:f>J9337/3.123*100</x:f>
      </x:c>
      <x:c r="N9337" s="6">
        <x:f>M9337*L9337/100</x:f>
      </x:c>
      <x:c r="O9337" s="6">
        <x:f>H9337-N9337</x:f>
      </x:c>
    </x:row>
    <x:row r="9338" spans="1:25">
      <x:c r="A9338" s="0" t="s">
        <x:v>141</x:v>
      </x:c>
      <x:c r="B9338" s="0" t="n">
        <x:v>4405</x:v>
      </x:c>
      <x:c r="C9338" s="0" t="s">
        <x:v>21</x:v>
      </x:c>
      <x:c r="D9338" s="0" t="s">
        <x:v>22</x:v>
      </x:c>
      <x:c r="E9338" s="0" t="s">
        <x:v>23</x:v>
      </x:c>
      <x:c r="F9338" s="0" t="s">
        <x:v>20</x:v>
      </x:c>
      <x:c r="G9338" s="0" t="n">
        <x:v>130</x:v>
      </x:c>
      <x:c r="H9338" s="4" t="n">
        <x:v>43.384</x:v>
      </x:c>
      <x:c r="I9338" s="4" t="n">
        <x:v>130</x:v>
      </x:c>
      <x:c r="J9338" s="4" t="n">
        <x:v>0.334</x:v>
      </x:c>
      <x:c r="K9338" s="4">
        <x:f>I9338*J9338</x:f>
      </x:c>
      <x:c r="L9338" s="4" t="n">
        <x:v>295.32</x:v>
      </x:c>
      <x:c r="M9338" s="5">
        <x:f>J9338/2.789*100</x:f>
      </x:c>
      <x:c r="N9338" s="6">
        <x:f>M9338*L9338/100</x:f>
      </x:c>
      <x:c r="O9338" s="6">
        <x:f>H9338-N9338</x:f>
      </x:c>
    </x:row>
    <x:row r="9339" spans="1:25">
      <x:c r="A9339" s="0" t="s">
        <x:v>141</x:v>
      </x:c>
      <x:c r="B9339" s="0" t="n">
        <x:v>4405</x:v>
      </x:c>
      <x:c r="C9339" s="0" t="s">
        <x:v>21</x:v>
      </x:c>
      <x:c r="D9339" s="0" t="s">
        <x:v>22</x:v>
      </x:c>
      <x:c r="E9339" s="0" t="s">
        <x:v>23</x:v>
      </x:c>
      <x:c r="F9339" s="0" t="s">
        <x:v>20</x:v>
      </x:c>
      <x:c r="G9339" s="0" t="n">
        <x:v>130</x:v>
      </x:c>
      <x:c r="H9339" s="4" t="n">
        <x:v>44.33</x:v>
      </x:c>
      <x:c r="I9339" s="4" t="n">
        <x:v>130</x:v>
      </x:c>
      <x:c r="J9339" s="4" t="n">
        <x:v>0.341</x:v>
      </x:c>
      <x:c r="K9339" s="4">
        <x:f>I9339*J9339</x:f>
      </x:c>
      <x:c r="L9339" s="4" t="n">
        <x:v>295.32</x:v>
      </x:c>
      <x:c r="M9339" s="5">
        <x:f>J9339/2.789*100</x:f>
      </x:c>
      <x:c r="N9339" s="6">
        <x:f>M9339*L9339/100</x:f>
      </x:c>
      <x:c r="O9339" s="6">
        <x:f>H9339-N9339</x:f>
      </x:c>
    </x:row>
    <x:row r="9340" spans="1:25">
      <x:c r="A9340" s="0" t="s">
        <x:v>141</x:v>
      </x:c>
      <x:c r="B9340" s="0" t="n">
        <x:v>4405</x:v>
      </x:c>
      <x:c r="C9340" s="0" t="s">
        <x:v>21</x:v>
      </x:c>
      <x:c r="D9340" s="0" t="s">
        <x:v>22</x:v>
      </x:c>
      <x:c r="E9340" s="0" t="s">
        <x:v>23</x:v>
      </x:c>
      <x:c r="F9340" s="0" t="s">
        <x:v>20</x:v>
      </x:c>
      <x:c r="G9340" s="0" t="n">
        <x:v>130</x:v>
      </x:c>
      <x:c r="H9340" s="4" t="n">
        <x:v>43.384</x:v>
      </x:c>
      <x:c r="I9340" s="4" t="n">
        <x:v>130</x:v>
      </x:c>
      <x:c r="J9340" s="4" t="n">
        <x:v>0.334</x:v>
      </x:c>
      <x:c r="K9340" s="4">
        <x:f>I9340*J9340</x:f>
      </x:c>
      <x:c r="L9340" s="4" t="n">
        <x:v>295.32</x:v>
      </x:c>
      <x:c r="M9340" s="5">
        <x:f>J9340/2.789*100</x:f>
      </x:c>
      <x:c r="N9340" s="6">
        <x:f>M9340*L9340/100</x:f>
      </x:c>
      <x:c r="O9340" s="6">
        <x:f>H9340-N9340</x:f>
      </x:c>
    </x:row>
    <x:row r="9341" spans="1:25">
      <x:c r="A9341" s="0" t="s">
        <x:v>141</x:v>
      </x:c>
      <x:c r="B9341" s="0" t="n">
        <x:v>4405</x:v>
      </x:c>
      <x:c r="C9341" s="0" t="s">
        <x:v>21</x:v>
      </x:c>
      <x:c r="D9341" s="0" t="s">
        <x:v>28</x:v>
      </x:c>
      <x:c r="E9341" s="0" t="s">
        <x:v>19</x:v>
      </x:c>
      <x:c r="F9341" s="0" t="s">
        <x:v>26</x:v>
      </x:c>
      <x:c r="G9341" s="0" t="n">
        <x:v>130</x:v>
      </x:c>
      <x:c r="H9341" s="4" t="n">
        <x:v>33.804</x:v>
      </x:c>
      <x:c r="I9341" s="4" t="n">
        <x:v>130</x:v>
      </x:c>
      <x:c r="J9341" s="4" t="n">
        <x:v>0.26</x:v>
      </x:c>
      <x:c r="K9341" s="4">
        <x:f>I9341*J9341</x:f>
      </x:c>
      <x:c r="L9341" s="4" t="n">
        <x:v>295.32</x:v>
      </x:c>
      <x:c r="M9341" s="5">
        <x:f>J9341/2.789*100</x:f>
      </x:c>
      <x:c r="N9341" s="6">
        <x:f>M9341*L9341/100</x:f>
      </x:c>
      <x:c r="O9341" s="6">
        <x:f>H9341-N9341</x:f>
      </x:c>
    </x:row>
    <x:row r="9342" spans="1:25">
      <x:c r="A9342" s="0" t="s">
        <x:v>141</x:v>
      </x:c>
      <x:c r="B9342" s="0" t="n">
        <x:v>4405</x:v>
      </x:c>
      <x:c r="C9342" s="0" t="s">
        <x:v>21</x:v>
      </x:c>
      <x:c r="D9342" s="0" t="s">
        <x:v>28</x:v>
      </x:c>
      <x:c r="E9342" s="0" t="s">
        <x:v>23</x:v>
      </x:c>
      <x:c r="F9342" s="0" t="s">
        <x:v>26</x:v>
      </x:c>
      <x:c r="G9342" s="0" t="n">
        <x:v>130</x:v>
      </x:c>
      <x:c r="H9342" s="4" t="n">
        <x:v>197.6</x:v>
      </x:c>
      <x:c r="I9342" s="4" t="n">
        <x:v>130</x:v>
      </x:c>
      <x:c r="J9342" s="4" t="n">
        <x:v>1.52</x:v>
      </x:c>
      <x:c r="K9342" s="4">
        <x:f>I9342*J9342</x:f>
      </x:c>
      <x:c r="L9342" s="4" t="n">
        <x:v>295.32</x:v>
      </x:c>
      <x:c r="M9342" s="5">
        <x:f>J9342/2.789*100</x:f>
      </x:c>
      <x:c r="N9342" s="6">
        <x:f>M9342*L9342/100</x:f>
      </x:c>
      <x:c r="O9342" s="6">
        <x:f>H9342-N9342</x:f>
      </x:c>
    </x:row>
    <x:row r="9343" spans="1:25">
      <x:c r="A9343" s="0" t="s">
        <x:v>31</x:v>
      </x:c>
      <x:c r="B9343" s="0" t="n">
        <x:v>4406</x:v>
      </x:c>
      <x:c r="C9343" s="0" t="s">
        <x:v>21</x:v>
      </x:c>
      <x:c r="D9343" s="0" t="s">
        <x:v>22</x:v>
      </x:c>
      <x:c r="E9343" s="0" t="s">
        <x:v>23</x:v>
      </x:c>
      <x:c r="F9343" s="0" t="s">
        <x:v>20</x:v>
      </x:c>
      <x:c r="G9343" s="0" t="n">
        <x:v>180</x:v>
      </x:c>
      <x:c r="H9343" s="4" t="n">
        <x:v>43.384</x:v>
      </x:c>
      <x:c r="I9343" s="4" t="n">
        <x:v>180</x:v>
      </x:c>
      <x:c r="J9343" s="4" t="n">
        <x:v>0.241</x:v>
      </x:c>
      <x:c r="K9343" s="4">
        <x:f>I9343*J9343</x:f>
      </x:c>
      <x:c r="L9343" s="4" t="n">
        <x:v>399.735</x:v>
      </x:c>
      <x:c r="M9343" s="5">
        <x:f>J9343/3.236*100</x:f>
      </x:c>
      <x:c r="N9343" s="6">
        <x:f>M9343*L9343/100</x:f>
      </x:c>
      <x:c r="O9343" s="6">
        <x:f>H9343-N9343</x:f>
      </x:c>
    </x:row>
    <x:row r="9344" spans="1:25">
      <x:c r="A9344" s="0" t="s">
        <x:v>31</x:v>
      </x:c>
      <x:c r="B9344" s="0" t="n">
        <x:v>4406</x:v>
      </x:c>
      <x:c r="C9344" s="0" t="s">
        <x:v>21</x:v>
      </x:c>
      <x:c r="D9344" s="0" t="s">
        <x:v>22</x:v>
      </x:c>
      <x:c r="E9344" s="0" t="s">
        <x:v>23</x:v>
      </x:c>
      <x:c r="F9344" s="0" t="s">
        <x:v>20</x:v>
      </x:c>
      <x:c r="G9344" s="0" t="n">
        <x:v>180</x:v>
      </x:c>
      <x:c r="H9344" s="4" t="n">
        <x:v>44.33</x:v>
      </x:c>
      <x:c r="I9344" s="4" t="n">
        <x:v>180</x:v>
      </x:c>
      <x:c r="J9344" s="4" t="n">
        <x:v>0.246</x:v>
      </x:c>
      <x:c r="K9344" s="4">
        <x:f>I9344*J9344</x:f>
      </x:c>
      <x:c r="L9344" s="4" t="n">
        <x:v>399.735</x:v>
      </x:c>
      <x:c r="M9344" s="5">
        <x:f>J9344/3.236*100</x:f>
      </x:c>
      <x:c r="N9344" s="6">
        <x:f>M9344*L9344/100</x:f>
      </x:c>
      <x:c r="O9344" s="6">
        <x:f>H9344-N9344</x:f>
      </x:c>
    </x:row>
    <x:row r="9345" spans="1:25">
      <x:c r="A9345" s="0" t="s">
        <x:v>31</x:v>
      </x:c>
      <x:c r="B9345" s="0" t="n">
        <x:v>4406</x:v>
      </x:c>
      <x:c r="C9345" s="0" t="s">
        <x:v>21</x:v>
      </x:c>
      <x:c r="D9345" s="0" t="s">
        <x:v>22</x:v>
      </x:c>
      <x:c r="E9345" s="0" t="s">
        <x:v>23</x:v>
      </x:c>
      <x:c r="F9345" s="0" t="s">
        <x:v>20</x:v>
      </x:c>
      <x:c r="G9345" s="0" t="n">
        <x:v>180</x:v>
      </x:c>
      <x:c r="H9345" s="4" t="n">
        <x:v>43.384</x:v>
      </x:c>
      <x:c r="I9345" s="4" t="n">
        <x:v>180</x:v>
      </x:c>
      <x:c r="J9345" s="4" t="n">
        <x:v>0.241</x:v>
      </x:c>
      <x:c r="K9345" s="4">
        <x:f>I9345*J9345</x:f>
      </x:c>
      <x:c r="L9345" s="4" t="n">
        <x:v>399.735</x:v>
      </x:c>
      <x:c r="M9345" s="5">
        <x:f>J9345/3.236*100</x:f>
      </x:c>
      <x:c r="N9345" s="6">
        <x:f>M9345*L9345/100</x:f>
      </x:c>
      <x:c r="O9345" s="6">
        <x:f>H9345-N9345</x:f>
      </x:c>
    </x:row>
    <x:row r="9346" spans="1:25">
      <x:c r="A9346" s="0" t="s">
        <x:v>31</x:v>
      </x:c>
      <x:c r="B9346" s="0" t="n">
        <x:v>4406</x:v>
      </x:c>
      <x:c r="C9346" s="0" t="s">
        <x:v>21</x:v>
      </x:c>
      <x:c r="D9346" s="0" t="s">
        <x:v>22</x:v>
      </x:c>
      <x:c r="E9346" s="0" t="s">
        <x:v>23</x:v>
      </x:c>
      <x:c r="F9346" s="0" t="s">
        <x:v>20</x:v>
      </x:c>
      <x:c r="G9346" s="0" t="n">
        <x:v>180</x:v>
      </x:c>
      <x:c r="H9346" s="4" t="n">
        <x:v>43.384</x:v>
      </x:c>
      <x:c r="I9346" s="4" t="n">
        <x:v>180</x:v>
      </x:c>
      <x:c r="J9346" s="4" t="n">
        <x:v>0.241</x:v>
      </x:c>
      <x:c r="K9346" s="4">
        <x:f>I9346*J9346</x:f>
      </x:c>
      <x:c r="L9346" s="4" t="n">
        <x:v>399.735</x:v>
      </x:c>
      <x:c r="M9346" s="5">
        <x:f>J9346/3.236*100</x:f>
      </x:c>
      <x:c r="N9346" s="6">
        <x:f>M9346*L9346/100</x:f>
      </x:c>
      <x:c r="O9346" s="6">
        <x:f>H9346-N9346</x:f>
      </x:c>
    </x:row>
    <x:row r="9347" spans="1:25">
      <x:c r="A9347" s="0" t="s">
        <x:v>31</x:v>
      </x:c>
      <x:c r="B9347" s="0" t="n">
        <x:v>4406</x:v>
      </x:c>
      <x:c r="C9347" s="0" t="s">
        <x:v>21</x:v>
      </x:c>
      <x:c r="D9347" s="0" t="s">
        <x:v>22</x:v>
      </x:c>
      <x:c r="E9347" s="0" t="s">
        <x:v>23</x:v>
      </x:c>
      <x:c r="F9347" s="0" t="s">
        <x:v>20</x:v>
      </x:c>
      <x:c r="G9347" s="0" t="n">
        <x:v>180</x:v>
      </x:c>
      <x:c r="H9347" s="4" t="n">
        <x:v>43.384</x:v>
      </x:c>
      <x:c r="I9347" s="4" t="n">
        <x:v>180</x:v>
      </x:c>
      <x:c r="J9347" s="4" t="n">
        <x:v>0.241</x:v>
      </x:c>
      <x:c r="K9347" s="4">
        <x:f>I9347*J9347</x:f>
      </x:c>
      <x:c r="L9347" s="4" t="n">
        <x:v>399.735</x:v>
      </x:c>
      <x:c r="M9347" s="5">
        <x:f>J9347/3.236*100</x:f>
      </x:c>
      <x:c r="N9347" s="6">
        <x:f>M9347*L9347/100</x:f>
      </x:c>
      <x:c r="O9347" s="6">
        <x:f>H9347-N9347</x:f>
      </x:c>
    </x:row>
    <x:row r="9348" spans="1:25">
      <x:c r="A9348" s="0" t="s">
        <x:v>31</x:v>
      </x:c>
      <x:c r="B9348" s="0" t="n">
        <x:v>4406</x:v>
      </x:c>
      <x:c r="C9348" s="0" t="s">
        <x:v>21</x:v>
      </x:c>
      <x:c r="D9348" s="0" t="s">
        <x:v>22</x:v>
      </x:c>
      <x:c r="E9348" s="0" t="s">
        <x:v>23</x:v>
      </x:c>
      <x:c r="F9348" s="0" t="s">
        <x:v>20</x:v>
      </x:c>
      <x:c r="G9348" s="0" t="n">
        <x:v>180</x:v>
      </x:c>
      <x:c r="H9348" s="4" t="n">
        <x:v>44.33</x:v>
      </x:c>
      <x:c r="I9348" s="4" t="n">
        <x:v>180</x:v>
      </x:c>
      <x:c r="J9348" s="4" t="n">
        <x:v>0.246</x:v>
      </x:c>
      <x:c r="K9348" s="4">
        <x:f>I9348*J9348</x:f>
      </x:c>
      <x:c r="L9348" s="4" t="n">
        <x:v>399.735</x:v>
      </x:c>
      <x:c r="M9348" s="5">
        <x:f>J9348/3.236*100</x:f>
      </x:c>
      <x:c r="N9348" s="6">
        <x:f>M9348*L9348/100</x:f>
      </x:c>
      <x:c r="O9348" s="6">
        <x:f>H9348-N9348</x:f>
      </x:c>
    </x:row>
    <x:row r="9349" spans="1:25">
      <x:c r="A9349" s="0" t="s">
        <x:v>31</x:v>
      </x:c>
      <x:c r="B9349" s="0" t="n">
        <x:v>4406</x:v>
      </x:c>
      <x:c r="C9349" s="0" t="s">
        <x:v>21</x:v>
      </x:c>
      <x:c r="D9349" s="0" t="s">
        <x:v>28</x:v>
      </x:c>
      <x:c r="E9349" s="0" t="s">
        <x:v>19</x:v>
      </x:c>
      <x:c r="F9349" s="0" t="s">
        <x:v>26</x:v>
      </x:c>
      <x:c r="G9349" s="0" t="n">
        <x:v>180</x:v>
      </x:c>
      <x:c r="H9349" s="4" t="n">
        <x:v>46.8</x:v>
      </x:c>
      <x:c r="I9349" s="4" t="n">
        <x:v>180</x:v>
      </x:c>
      <x:c r="J9349" s="4" t="n">
        <x:v>0.26</x:v>
      </x:c>
      <x:c r="K9349" s="4">
        <x:f>I9349*J9349</x:f>
      </x:c>
      <x:c r="L9349" s="4" t="n">
        <x:v>399.735</x:v>
      </x:c>
      <x:c r="M9349" s="5">
        <x:f>J9349/3.236*100</x:f>
      </x:c>
      <x:c r="N9349" s="6">
        <x:f>M9349*L9349/100</x:f>
      </x:c>
      <x:c r="O9349" s="6">
        <x:f>H9349-N9349</x:f>
      </x:c>
    </x:row>
    <x:row r="9350" spans="1:25">
      <x:c r="A9350" s="0" t="s">
        <x:v>31</x:v>
      </x:c>
      <x:c r="B9350" s="0" t="n">
        <x:v>4406</x:v>
      </x:c>
      <x:c r="C9350" s="0" t="s">
        <x:v>21</x:v>
      </x:c>
      <x:c r="D9350" s="0" t="s">
        <x:v>28</x:v>
      </x:c>
      <x:c r="E9350" s="0" t="s">
        <x:v>23</x:v>
      </x:c>
      <x:c r="F9350" s="0" t="s">
        <x:v>26</x:v>
      </x:c>
      <x:c r="G9350" s="0" t="n">
        <x:v>180</x:v>
      </x:c>
      <x:c r="H9350" s="4" t="n">
        <x:v>273.599</x:v>
      </x:c>
      <x:c r="I9350" s="4" t="n">
        <x:v>180</x:v>
      </x:c>
      <x:c r="J9350" s="4" t="n">
        <x:v>1.52</x:v>
      </x:c>
      <x:c r="K9350" s="4">
        <x:f>I9350*J9350</x:f>
      </x:c>
      <x:c r="L9350" s="4" t="n">
        <x:v>399.735</x:v>
      </x:c>
      <x:c r="M9350" s="5">
        <x:f>J9350/3.236*100</x:f>
      </x:c>
      <x:c r="N9350" s="6">
        <x:f>M9350*L9350/100</x:f>
      </x:c>
      <x:c r="O9350" s="6">
        <x:f>H9350-N9350</x:f>
      </x:c>
    </x:row>
    <x:row r="9351" spans="1:25">
      <x:c r="A9351" s="0" t="s">
        <x:v>49</x:v>
      </x:c>
      <x:c r="B9351" s="0" t="n">
        <x:v>4407</x:v>
      </x:c>
      <x:c r="C9351" s="0" t="s">
        <x:v>21</x:v>
      </x:c>
      <x:c r="D9351" s="0" t="s">
        <x:v>22</x:v>
      </x:c>
      <x:c r="E9351" s="0" t="s">
        <x:v>23</x:v>
      </x:c>
      <x:c r="F9351" s="0" t="s">
        <x:v>20</x:v>
      </x:c>
      <x:c r="G9351" s="0" t="n">
        <x:v>130</x:v>
      </x:c>
      <x:c r="H9351" s="4" t="n">
        <x:v>43.384</x:v>
      </x:c>
      <x:c r="I9351" s="4" t="n">
        <x:v>130</x:v>
      </x:c>
      <x:c r="J9351" s="4" t="n">
        <x:v>0.334</x:v>
      </x:c>
      <x:c r="K9351" s="4">
        <x:f>I9351*J9351</x:f>
      </x:c>
      <x:c r="L9351" s="4" t="n">
        <x:v>291.401</x:v>
      </x:c>
      <x:c r="M9351" s="5">
        <x:f>J9351/3.123*100</x:f>
      </x:c>
      <x:c r="N9351" s="6">
        <x:f>M9351*L9351/100</x:f>
      </x:c>
      <x:c r="O9351" s="6">
        <x:f>H9351-N9351</x:f>
      </x:c>
    </x:row>
    <x:row r="9352" spans="1:25">
      <x:c r="A9352" s="0" t="s">
        <x:v>49</x:v>
      </x:c>
      <x:c r="B9352" s="0" t="n">
        <x:v>4407</x:v>
      </x:c>
      <x:c r="C9352" s="0" t="s">
        <x:v>21</x:v>
      </x:c>
      <x:c r="D9352" s="0" t="s">
        <x:v>22</x:v>
      </x:c>
      <x:c r="E9352" s="0" t="s">
        <x:v>23</x:v>
      </x:c>
      <x:c r="F9352" s="0" t="s">
        <x:v>20</x:v>
      </x:c>
      <x:c r="G9352" s="0" t="n">
        <x:v>130</x:v>
      </x:c>
      <x:c r="H9352" s="4" t="n">
        <x:v>43.384</x:v>
      </x:c>
      <x:c r="I9352" s="4" t="n">
        <x:v>130</x:v>
      </x:c>
      <x:c r="J9352" s="4" t="n">
        <x:v>0.334</x:v>
      </x:c>
      <x:c r="K9352" s="4">
        <x:f>I9352*J9352</x:f>
      </x:c>
      <x:c r="L9352" s="4" t="n">
        <x:v>291.401</x:v>
      </x:c>
      <x:c r="M9352" s="5">
        <x:f>J9352/3.123*100</x:f>
      </x:c>
      <x:c r="N9352" s="6">
        <x:f>M9352*L9352/100</x:f>
      </x:c>
      <x:c r="O9352" s="6">
        <x:f>H9352-N9352</x:f>
      </x:c>
    </x:row>
    <x:row r="9353" spans="1:25">
      <x:c r="A9353" s="0" t="s">
        <x:v>49</x:v>
      </x:c>
      <x:c r="B9353" s="0" t="n">
        <x:v>4407</x:v>
      </x:c>
      <x:c r="C9353" s="0" t="s">
        <x:v>21</x:v>
      </x:c>
      <x:c r="D9353" s="0" t="s">
        <x:v>22</x:v>
      </x:c>
      <x:c r="E9353" s="0" t="s">
        <x:v>23</x:v>
      </x:c>
      <x:c r="F9353" s="0" t="s">
        <x:v>20</x:v>
      </x:c>
      <x:c r="G9353" s="0" t="n">
        <x:v>130</x:v>
      </x:c>
      <x:c r="H9353" s="4" t="n">
        <x:v>43.384</x:v>
      </x:c>
      <x:c r="I9353" s="4" t="n">
        <x:v>130</x:v>
      </x:c>
      <x:c r="J9353" s="4" t="n">
        <x:v>0.334</x:v>
      </x:c>
      <x:c r="K9353" s="4">
        <x:f>I9353*J9353</x:f>
      </x:c>
      <x:c r="L9353" s="4" t="n">
        <x:v>291.401</x:v>
      </x:c>
      <x:c r="M9353" s="5">
        <x:f>J9353/3.123*100</x:f>
      </x:c>
      <x:c r="N9353" s="6">
        <x:f>M9353*L9353/100</x:f>
      </x:c>
      <x:c r="O9353" s="6">
        <x:f>H9353-N9353</x:f>
      </x:c>
    </x:row>
    <x:row r="9354" spans="1:25">
      <x:c r="A9354" s="0" t="s">
        <x:v>49</x:v>
      </x:c>
      <x:c r="B9354" s="0" t="n">
        <x:v>4407</x:v>
      </x:c>
      <x:c r="C9354" s="0" t="s">
        <x:v>21</x:v>
      </x:c>
      <x:c r="D9354" s="0" t="s">
        <x:v>22</x:v>
      </x:c>
      <x:c r="E9354" s="0" t="s">
        <x:v>23</x:v>
      </x:c>
      <x:c r="F9354" s="0" t="s">
        <x:v>20</x:v>
      </x:c>
      <x:c r="G9354" s="0" t="n">
        <x:v>130</x:v>
      </x:c>
      <x:c r="H9354" s="4" t="n">
        <x:v>44.33</x:v>
      </x:c>
      <x:c r="I9354" s="4" t="n">
        <x:v>130</x:v>
      </x:c>
      <x:c r="J9354" s="4" t="n">
        <x:v>0.341</x:v>
      </x:c>
      <x:c r="K9354" s="4">
        <x:f>I9354*J9354</x:f>
      </x:c>
      <x:c r="L9354" s="4" t="n">
        <x:v>291.401</x:v>
      </x:c>
      <x:c r="M9354" s="5">
        <x:f>J9354/3.123*100</x:f>
      </x:c>
      <x:c r="N9354" s="6">
        <x:f>M9354*L9354/100</x:f>
      </x:c>
      <x:c r="O9354" s="6">
        <x:f>H9354-N9354</x:f>
      </x:c>
    </x:row>
    <x:row r="9355" spans="1:25">
      <x:c r="A9355" s="0" t="s">
        <x:v>49</x:v>
      </x:c>
      <x:c r="B9355" s="0" t="n">
        <x:v>4407</x:v>
      </x:c>
      <x:c r="C9355" s="0" t="s">
        <x:v>21</x:v>
      </x:c>
      <x:c r="D9355" s="0" t="s">
        <x:v>28</x:v>
      </x:c>
      <x:c r="E9355" s="0" t="s">
        <x:v>19</x:v>
      </x:c>
      <x:c r="F9355" s="0" t="s">
        <x:v>26</x:v>
      </x:c>
      <x:c r="G9355" s="0" t="n">
        <x:v>130</x:v>
      </x:c>
      <x:c r="H9355" s="4" t="n">
        <x:v>33.803</x:v>
      </x:c>
      <x:c r="I9355" s="4" t="n">
        <x:v>130</x:v>
      </x:c>
      <x:c r="J9355" s="4" t="n">
        <x:v>0.26</x:v>
      </x:c>
      <x:c r="K9355" s="4">
        <x:f>I9355*J9355</x:f>
      </x:c>
      <x:c r="L9355" s="4" t="n">
        <x:v>291.401</x:v>
      </x:c>
      <x:c r="M9355" s="5">
        <x:f>J9355/3.123*100</x:f>
      </x:c>
      <x:c r="N9355" s="6">
        <x:f>M9355*L9355/100</x:f>
      </x:c>
      <x:c r="O9355" s="6">
        <x:f>H9355-N9355</x:f>
      </x:c>
    </x:row>
    <x:row r="9356" spans="1:25">
      <x:c r="A9356" s="0" t="s">
        <x:v>49</x:v>
      </x:c>
      <x:c r="B9356" s="0" t="n">
        <x:v>4407</x:v>
      </x:c>
      <x:c r="C9356" s="0" t="s">
        <x:v>21</x:v>
      </x:c>
      <x:c r="D9356" s="0" t="s">
        <x:v>28</x:v>
      </x:c>
      <x:c r="E9356" s="0" t="s">
        <x:v>23</x:v>
      </x:c>
      <x:c r="F9356" s="0" t="s">
        <x:v>26</x:v>
      </x:c>
      <x:c r="G9356" s="0" t="n">
        <x:v>130</x:v>
      </x:c>
      <x:c r="H9356" s="4" t="n">
        <x:v>197.6</x:v>
      </x:c>
      <x:c r="I9356" s="4" t="n">
        <x:v>130</x:v>
      </x:c>
      <x:c r="J9356" s="4" t="n">
        <x:v>1.52</x:v>
      </x:c>
      <x:c r="K9356" s="4">
        <x:f>I9356*J9356</x:f>
      </x:c>
      <x:c r="L9356" s="4" t="n">
        <x:v>291.401</x:v>
      </x:c>
      <x:c r="M9356" s="5">
        <x:f>J9356/3.123*100</x:f>
      </x:c>
      <x:c r="N9356" s="6">
        <x:f>M9356*L9356/100</x:f>
      </x:c>
      <x:c r="O9356" s="6">
        <x:f>H9356-N9356</x:f>
      </x:c>
    </x:row>
    <x:row r="9357" spans="1:25">
      <x:c r="A9357" s="0" t="s">
        <x:v>168</x:v>
      </x:c>
      <x:c r="B9357" s="0" t="n">
        <x:v>4408</x:v>
      </x:c>
      <x:c r="C9357" s="0" t="s">
        <x:v>17</x:v>
      </x:c>
      <x:c r="D9357" s="0" t="s">
        <x:v>18</x:v>
      </x:c>
      <x:c r="E9357" s="0" t="s">
        <x:v>167</x:v>
      </x:c>
      <x:c r="F9357" s="0" t="s">
        <x:v>20</x:v>
      </x:c>
      <x:c r="G9357" s="0" t="n">
        <x:v>65</x:v>
      </x:c>
      <x:c r="H9357" s="4" t="n">
        <x:v>55.719</x:v>
      </x:c>
      <x:c r="I9357" s="4" t="n">
        <x:v>65</x:v>
      </x:c>
      <x:c r="J9357" s="4" t="n">
        <x:v>0.857</x:v>
      </x:c>
      <x:c r="K9357" s="4">
        <x:f>I9357*J9357</x:f>
      </x:c>
      <x:c r="L9357" s="4" t="n">
        <x:v>152.564</x:v>
      </x:c>
      <x:c r="M9357" s="5">
        <x:f>J9357/4.57*100</x:f>
      </x:c>
      <x:c r="N9357" s="6">
        <x:f>M9357*L9357/100</x:f>
      </x:c>
      <x:c r="O9357" s="6">
        <x:f>H9357-N9357</x:f>
      </x:c>
    </x:row>
    <x:row r="9358" spans="1:25">
      <x:c r="A9358" s="0" t="s">
        <x:v>168</x:v>
      </x:c>
      <x:c r="B9358" s="0" t="n">
        <x:v>4408</x:v>
      </x:c>
      <x:c r="C9358" s="0" t="s">
        <x:v>17</x:v>
      </x:c>
      <x:c r="D9358" s="0" t="s">
        <x:v>18</x:v>
      </x:c>
      <x:c r="E9358" s="0" t="s">
        <x:v>167</x:v>
      </x:c>
      <x:c r="F9358" s="0" t="s">
        <x:v>20</x:v>
      </x:c>
      <x:c r="G9358" s="0" t="n">
        <x:v>65</x:v>
      </x:c>
      <x:c r="H9358" s="4" t="n">
        <x:v>55.719</x:v>
      </x:c>
      <x:c r="I9358" s="4" t="n">
        <x:v>65</x:v>
      </x:c>
      <x:c r="J9358" s="4" t="n">
        <x:v>0.857</x:v>
      </x:c>
      <x:c r="K9358" s="4">
        <x:f>I9358*J9358</x:f>
      </x:c>
      <x:c r="L9358" s="4" t="n">
        <x:v>152.564</x:v>
      </x:c>
      <x:c r="M9358" s="5">
        <x:f>J9358/4.57*100</x:f>
      </x:c>
      <x:c r="N9358" s="6">
        <x:f>M9358*L9358/100</x:f>
      </x:c>
      <x:c r="O9358" s="6">
        <x:f>H9358-N9358</x:f>
      </x:c>
    </x:row>
    <x:row r="9359" spans="1:25">
      <x:c r="A9359" s="0" t="s">
        <x:v>168</x:v>
      </x:c>
      <x:c r="B9359" s="0" t="n">
        <x:v>4408</x:v>
      </x:c>
      <x:c r="C9359" s="0" t="s">
        <x:v>17</x:v>
      </x:c>
      <x:c r="D9359" s="0" t="s">
        <x:v>18</x:v>
      </x:c>
      <x:c r="E9359" s="0" t="s">
        <x:v>167</x:v>
      </x:c>
      <x:c r="F9359" s="0" t="s">
        <x:v>20</x:v>
      </x:c>
      <x:c r="G9359" s="0" t="n">
        <x:v>65</x:v>
      </x:c>
      <x:c r="H9359" s="4" t="n">
        <x:v>55.719</x:v>
      </x:c>
      <x:c r="I9359" s="4" t="n">
        <x:v>65</x:v>
      </x:c>
      <x:c r="J9359" s="4" t="n">
        <x:v>0.857</x:v>
      </x:c>
      <x:c r="K9359" s="4">
        <x:f>I9359*J9359</x:f>
      </x:c>
      <x:c r="L9359" s="4" t="n">
        <x:v>152.564</x:v>
      </x:c>
      <x:c r="M9359" s="5">
        <x:f>J9359/4.57*100</x:f>
      </x:c>
      <x:c r="N9359" s="6">
        <x:f>M9359*L9359/100</x:f>
      </x:c>
      <x:c r="O9359" s="6">
        <x:f>H9359-N9359</x:f>
      </x:c>
    </x:row>
    <x:row r="9360" spans="1:25">
      <x:c r="A9360" s="0" t="s">
        <x:v>168</x:v>
      </x:c>
      <x:c r="B9360" s="0" t="n">
        <x:v>4408</x:v>
      </x:c>
      <x:c r="C9360" s="0" t="s">
        <x:v>17</x:v>
      </x:c>
      <x:c r="D9360" s="0" t="s">
        <x:v>18</x:v>
      </x:c>
      <x:c r="E9360" s="0" t="s">
        <x:v>167</x:v>
      </x:c>
      <x:c r="F9360" s="0" t="s">
        <x:v>20</x:v>
      </x:c>
      <x:c r="G9360" s="0" t="n">
        <x:v>65</x:v>
      </x:c>
      <x:c r="H9360" s="4" t="n">
        <x:v>55.719</x:v>
      </x:c>
      <x:c r="I9360" s="4" t="n">
        <x:v>65</x:v>
      </x:c>
      <x:c r="J9360" s="4" t="n">
        <x:v>0.857</x:v>
      </x:c>
      <x:c r="K9360" s="4">
        <x:f>I9360*J9360</x:f>
      </x:c>
      <x:c r="L9360" s="4" t="n">
        <x:v>152.564</x:v>
      </x:c>
      <x:c r="M9360" s="5">
        <x:f>J9360/4.57*100</x:f>
      </x:c>
      <x:c r="N9360" s="6">
        <x:f>M9360*L9360/100</x:f>
      </x:c>
      <x:c r="O9360" s="6">
        <x:f>H9360-N9360</x:f>
      </x:c>
    </x:row>
    <x:row r="9361" spans="1:25">
      <x:c r="A9361" s="0" t="s">
        <x:v>168</x:v>
      </x:c>
      <x:c r="B9361" s="0" t="n">
        <x:v>4408</x:v>
      </x:c>
      <x:c r="C9361" s="0" t="s">
        <x:v>21</x:v>
      </x:c>
      <x:c r="D9361" s="0" t="s">
        <x:v>22</x:v>
      </x:c>
      <x:c r="E9361" s="0" t="s">
        <x:v>23</x:v>
      </x:c>
      <x:c r="F9361" s="0" t="s">
        <x:v>20</x:v>
      </x:c>
      <x:c r="G9361" s="0" t="n">
        <x:v>65</x:v>
      </x:c>
      <x:c r="H9361" s="4" t="n">
        <x:v>2.34</x:v>
      </x:c>
      <x:c r="I9361" s="4" t="n">
        <x:v>65</x:v>
      </x:c>
      <x:c r="J9361" s="4" t="n">
        <x:v>0.036</x:v>
      </x:c>
      <x:c r="K9361" s="4">
        <x:f>I9361*J9361</x:f>
      </x:c>
      <x:c r="L9361" s="4" t="n">
        <x:v>152.564</x:v>
      </x:c>
      <x:c r="M9361" s="5">
        <x:f>J9361/4.57*100</x:f>
      </x:c>
      <x:c r="N9361" s="6">
        <x:f>M9361*L9361/100</x:f>
      </x:c>
      <x:c r="O9361" s="6">
        <x:f>H9361-N9361</x:f>
      </x:c>
    </x:row>
    <x:row r="9362" spans="1:25">
      <x:c r="A9362" s="0" t="s">
        <x:v>168</x:v>
      </x:c>
      <x:c r="B9362" s="0" t="n">
        <x:v>4408</x:v>
      </x:c>
      <x:c r="C9362" s="0" t="s">
        <x:v>21</x:v>
      </x:c>
      <x:c r="D9362" s="0" t="s">
        <x:v>28</x:v>
      </x:c>
      <x:c r="E9362" s="0" t="s">
        <x:v>23</x:v>
      </x:c>
      <x:c r="F9362" s="0" t="s">
        <x:v>20</x:v>
      </x:c>
      <x:c r="G9362" s="0" t="n">
        <x:v>65</x:v>
      </x:c>
      <x:c r="H9362" s="4" t="n">
        <x:v>2.99</x:v>
      </x:c>
      <x:c r="I9362" s="4" t="n">
        <x:v>65</x:v>
      </x:c>
      <x:c r="J9362" s="4" t="n">
        <x:v>0.046</x:v>
      </x:c>
      <x:c r="K9362" s="4">
        <x:f>I9362*J9362</x:f>
      </x:c>
      <x:c r="L9362" s="4" t="n">
        <x:v>152.564</x:v>
      </x:c>
      <x:c r="M9362" s="5">
        <x:f>J9362/4.57*100</x:f>
      </x:c>
      <x:c r="N9362" s="6">
        <x:f>M9362*L9362/100</x:f>
      </x:c>
      <x:c r="O9362" s="6">
        <x:f>H9362-N9362</x:f>
      </x:c>
    </x:row>
    <x:row r="9363" spans="1:25">
      <x:c r="A9363" s="0" t="s">
        <x:v>168</x:v>
      </x:c>
      <x:c r="B9363" s="0" t="n">
        <x:v>4408</x:v>
      </x:c>
      <x:c r="C9363" s="0" t="s">
        <x:v>21</x:v>
      </x:c>
      <x:c r="D9363" s="0" t="s">
        <x:v>28</x:v>
      </x:c>
      <x:c r="E9363" s="0" t="s">
        <x:v>23</x:v>
      </x:c>
      <x:c r="F9363" s="0" t="s">
        <x:v>26</x:v>
      </x:c>
      <x:c r="G9363" s="0" t="n">
        <x:v>65</x:v>
      </x:c>
      <x:c r="H9363" s="4" t="n">
        <x:v>68.9</x:v>
      </x:c>
      <x:c r="I9363" s="4" t="n">
        <x:v>65</x:v>
      </x:c>
      <x:c r="J9363" s="4" t="n">
        <x:v>1.06</x:v>
      </x:c>
      <x:c r="K9363" s="4">
        <x:f>I9363*J9363</x:f>
      </x:c>
      <x:c r="L9363" s="4" t="n">
        <x:v>152.564</x:v>
      </x:c>
      <x:c r="M9363" s="5">
        <x:f>J9363/4.57*100</x:f>
      </x:c>
      <x:c r="N9363" s="6">
        <x:f>M9363*L9363/100</x:f>
      </x:c>
      <x:c r="O9363" s="6">
        <x:f>H9363-N9363</x:f>
      </x:c>
    </x:row>
    <x:row r="9364" spans="1:25">
      <x:c r="A9364" s="0" t="s">
        <x:v>170</x:v>
      </x:c>
      <x:c r="B9364" s="0" t="n">
        <x:v>4409</x:v>
      </x:c>
      <x:c r="C9364" s="0" t="s">
        <x:v>17</x:v>
      </x:c>
      <x:c r="D9364" s="0" t="s">
        <x:v>18</x:v>
      </x:c>
      <x:c r="E9364" s="0" t="s">
        <x:v>167</x:v>
      </x:c>
      <x:c r="F9364" s="0" t="s">
        <x:v>20</x:v>
      </x:c>
      <x:c r="G9364" s="0" t="n">
        <x:v>65</x:v>
      </x:c>
      <x:c r="H9364" s="4" t="n">
        <x:v>55.719</x:v>
      </x:c>
      <x:c r="I9364" s="4" t="n">
        <x:v>65</x:v>
      </x:c>
      <x:c r="J9364" s="4" t="n">
        <x:v>0.857</x:v>
      </x:c>
      <x:c r="K9364" s="4">
        <x:f>I9364*J9364</x:f>
      </x:c>
      <x:c r="L9364" s="4" t="n">
        <x:v>154.889</x:v>
      </x:c>
      <x:c r="M9364" s="5">
        <x:f>J9364/3.49*100</x:f>
      </x:c>
      <x:c r="N9364" s="6">
        <x:f>M9364*L9364/100</x:f>
      </x:c>
      <x:c r="O9364" s="6">
        <x:f>H9364-N9364</x:f>
      </x:c>
    </x:row>
    <x:row r="9365" spans="1:25">
      <x:c r="A9365" s="0" t="s">
        <x:v>170</x:v>
      </x:c>
      <x:c r="B9365" s="0" t="n">
        <x:v>4409</x:v>
      </x:c>
      <x:c r="C9365" s="0" t="s">
        <x:v>17</x:v>
      </x:c>
      <x:c r="D9365" s="0" t="s">
        <x:v>18</x:v>
      </x:c>
      <x:c r="E9365" s="0" t="s">
        <x:v>167</x:v>
      </x:c>
      <x:c r="F9365" s="0" t="s">
        <x:v>20</x:v>
      </x:c>
      <x:c r="G9365" s="0" t="n">
        <x:v>65</x:v>
      </x:c>
      <x:c r="H9365" s="4" t="n">
        <x:v>55.719</x:v>
      </x:c>
      <x:c r="I9365" s="4" t="n">
        <x:v>65</x:v>
      </x:c>
      <x:c r="J9365" s="4" t="n">
        <x:v>0.857</x:v>
      </x:c>
      <x:c r="K9365" s="4">
        <x:f>I9365*J9365</x:f>
      </x:c>
      <x:c r="L9365" s="4" t="n">
        <x:v>154.889</x:v>
      </x:c>
      <x:c r="M9365" s="5">
        <x:f>J9365/3.49*100</x:f>
      </x:c>
      <x:c r="N9365" s="6">
        <x:f>M9365*L9365/100</x:f>
      </x:c>
      <x:c r="O9365" s="6">
        <x:f>H9365-N9365</x:f>
      </x:c>
    </x:row>
    <x:row r="9366" spans="1:25">
      <x:c r="A9366" s="0" t="s">
        <x:v>170</x:v>
      </x:c>
      <x:c r="B9366" s="0" t="n">
        <x:v>4409</x:v>
      </x:c>
      <x:c r="C9366" s="0" t="s">
        <x:v>21</x:v>
      </x:c>
      <x:c r="D9366" s="0" t="s">
        <x:v>28</x:v>
      </x:c>
      <x:c r="E9366" s="0" t="s">
        <x:v>23</x:v>
      </x:c>
      <x:c r="F9366" s="0" t="s">
        <x:v>20</x:v>
      </x:c>
      <x:c r="G9366" s="0" t="n">
        <x:v>65</x:v>
      </x:c>
      <x:c r="H9366" s="4" t="n">
        <x:v>2.99</x:v>
      </x:c>
      <x:c r="I9366" s="4" t="n">
        <x:v>65</x:v>
      </x:c>
      <x:c r="J9366" s="4" t="n">
        <x:v>0.046</x:v>
      </x:c>
      <x:c r="K9366" s="4">
        <x:f>I9366*J9366</x:f>
      </x:c>
      <x:c r="L9366" s="4" t="n">
        <x:v>154.889</x:v>
      </x:c>
      <x:c r="M9366" s="5">
        <x:f>J9366/3.49*100</x:f>
      </x:c>
      <x:c r="N9366" s="6">
        <x:f>M9366*L9366/100</x:f>
      </x:c>
      <x:c r="O9366" s="6">
        <x:f>H9366-N9366</x:f>
      </x:c>
    </x:row>
    <x:row r="9367" spans="1:25">
      <x:c r="A9367" s="0" t="s">
        <x:v>170</x:v>
      </x:c>
      <x:c r="B9367" s="0" t="n">
        <x:v>4409</x:v>
      </x:c>
      <x:c r="C9367" s="0" t="s">
        <x:v>21</x:v>
      </x:c>
      <x:c r="D9367" s="0" t="s">
        <x:v>22</x:v>
      </x:c>
      <x:c r="E9367" s="0" t="s">
        <x:v>23</x:v>
      </x:c>
      <x:c r="F9367" s="0" t="s">
        <x:v>20</x:v>
      </x:c>
      <x:c r="G9367" s="0" t="n">
        <x:v>65</x:v>
      </x:c>
      <x:c r="H9367" s="4" t="n">
        <x:v>2.34</x:v>
      </x:c>
      <x:c r="I9367" s="4" t="n">
        <x:v>65</x:v>
      </x:c>
      <x:c r="J9367" s="4" t="n">
        <x:v>0.036</x:v>
      </x:c>
      <x:c r="K9367" s="4">
        <x:f>I9367*J9367</x:f>
      </x:c>
      <x:c r="L9367" s="4" t="n">
        <x:v>154.889</x:v>
      </x:c>
      <x:c r="M9367" s="5">
        <x:f>J9367/3.49*100</x:f>
      </x:c>
      <x:c r="N9367" s="6">
        <x:f>M9367*L9367/100</x:f>
      </x:c>
      <x:c r="O9367" s="6">
        <x:f>H9367-N9367</x:f>
      </x:c>
    </x:row>
    <x:row r="9368" spans="1:25">
      <x:c r="A9368" s="0" t="s">
        <x:v>170</x:v>
      </x:c>
      <x:c r="B9368" s="0" t="n">
        <x:v>4409</x:v>
      </x:c>
      <x:c r="C9368" s="0" t="s">
        <x:v>17</x:v>
      </x:c>
      <x:c r="D9368" s="0" t="s">
        <x:v>18</x:v>
      </x:c>
      <x:c r="E9368" s="0" t="s">
        <x:v>167</x:v>
      </x:c>
      <x:c r="F9368" s="0" t="s">
        <x:v>20</x:v>
      </x:c>
      <x:c r="G9368" s="0" t="n">
        <x:v>65</x:v>
      </x:c>
      <x:c r="H9368" s="4" t="n">
        <x:v>41.221</x:v>
      </x:c>
      <x:c r="I9368" s="4" t="n">
        <x:v>65</x:v>
      </x:c>
      <x:c r="J9368" s="4" t="n">
        <x:v>0.634</x:v>
      </x:c>
      <x:c r="K9368" s="4">
        <x:f>I9368*J9368</x:f>
      </x:c>
      <x:c r="L9368" s="4" t="n">
        <x:v>154.889</x:v>
      </x:c>
      <x:c r="M9368" s="5">
        <x:f>J9368/3.49*100</x:f>
      </x:c>
      <x:c r="N9368" s="6">
        <x:f>M9368*L9368/100</x:f>
      </x:c>
      <x:c r="O9368" s="6">
        <x:f>H9368-N9368</x:f>
      </x:c>
    </x:row>
    <x:row r="9369" spans="1:25">
      <x:c r="A9369" s="0" t="s">
        <x:v>170</x:v>
      </x:c>
      <x:c r="B9369" s="0" t="n">
        <x:v>4409</x:v>
      </x:c>
      <x:c r="C9369" s="0" t="s">
        <x:v>21</x:v>
      </x:c>
      <x:c r="D9369" s="0" t="s">
        <x:v>28</x:v>
      </x:c>
      <x:c r="E9369" s="0" t="s">
        <x:v>23</x:v>
      </x:c>
      <x:c r="F9369" s="0" t="s">
        <x:v>26</x:v>
      </x:c>
      <x:c r="G9369" s="0" t="n">
        <x:v>65</x:v>
      </x:c>
      <x:c r="H9369" s="4" t="n">
        <x:v>68.9</x:v>
      </x:c>
      <x:c r="I9369" s="4" t="n">
        <x:v>65</x:v>
      </x:c>
      <x:c r="J9369" s="4" t="n">
        <x:v>1.06</x:v>
      </x:c>
      <x:c r="K9369" s="4">
        <x:f>I9369*J9369</x:f>
      </x:c>
      <x:c r="L9369" s="4" t="n">
        <x:v>154.889</x:v>
      </x:c>
      <x:c r="M9369" s="5">
        <x:f>J9369/3.49*100</x:f>
      </x:c>
      <x:c r="N9369" s="6">
        <x:f>M9369*L9369/100</x:f>
      </x:c>
      <x:c r="O9369" s="6">
        <x:f>H9369-N9369</x:f>
      </x:c>
    </x:row>
    <x:row r="9370" spans="1:25">
      <x:c r="A9370" s="0" t="s">
        <x:v>131</x:v>
      </x:c>
      <x:c r="B9370" s="0" t="n">
        <x:v>4410</x:v>
      </x:c>
      <x:c r="C9370" s="0" t="s">
        <x:v>17</x:v>
      </x:c>
      <x:c r="D9370" s="0" t="s">
        <x:v>18</x:v>
      </x:c>
      <x:c r="E9370" s="0" t="s">
        <x:v>167</x:v>
      </x:c>
      <x:c r="F9370" s="0" t="s">
        <x:v>20</x:v>
      </x:c>
      <x:c r="G9370" s="0" t="n">
        <x:v>65</x:v>
      </x:c>
      <x:c r="H9370" s="4" t="n">
        <x:v>55.719</x:v>
      </x:c>
      <x:c r="I9370" s="4" t="n">
        <x:v>65</x:v>
      </x:c>
      <x:c r="J9370" s="4" t="n">
        <x:v>0.857</x:v>
      </x:c>
      <x:c r="K9370" s="4">
        <x:f>I9370*J9370</x:f>
      </x:c>
      <x:c r="L9370" s="4" t="n">
        <x:v>141.093</x:v>
      </x:c>
      <x:c r="M9370" s="5">
        <x:f>J9370/3.49*100</x:f>
      </x:c>
      <x:c r="N9370" s="6">
        <x:f>M9370*L9370/100</x:f>
      </x:c>
      <x:c r="O9370" s="6">
        <x:f>H9370-N9370</x:f>
      </x:c>
    </x:row>
    <x:row r="9371" spans="1:25">
      <x:c r="A9371" s="0" t="s">
        <x:v>131</x:v>
      </x:c>
      <x:c r="B9371" s="0" t="n">
        <x:v>4410</x:v>
      </x:c>
      <x:c r="C9371" s="0" t="s">
        <x:v>17</x:v>
      </x:c>
      <x:c r="D9371" s="0" t="s">
        <x:v>18</x:v>
      </x:c>
      <x:c r="E9371" s="0" t="s">
        <x:v>167</x:v>
      </x:c>
      <x:c r="F9371" s="0" t="s">
        <x:v>20</x:v>
      </x:c>
      <x:c r="G9371" s="0" t="n">
        <x:v>65</x:v>
      </x:c>
      <x:c r="H9371" s="4" t="n">
        <x:v>55.719</x:v>
      </x:c>
      <x:c r="I9371" s="4" t="n">
        <x:v>65</x:v>
      </x:c>
      <x:c r="J9371" s="4" t="n">
        <x:v>0.857</x:v>
      </x:c>
      <x:c r="K9371" s="4">
        <x:f>I9371*J9371</x:f>
      </x:c>
      <x:c r="L9371" s="4" t="n">
        <x:v>141.093</x:v>
      </x:c>
      <x:c r="M9371" s="5">
        <x:f>J9371/3.49*100</x:f>
      </x:c>
      <x:c r="N9371" s="6">
        <x:f>M9371*L9371/100</x:f>
      </x:c>
      <x:c r="O9371" s="6">
        <x:f>H9371-N9371</x:f>
      </x:c>
    </x:row>
    <x:row r="9372" spans="1:25">
      <x:c r="A9372" s="0" t="s">
        <x:v>131</x:v>
      </x:c>
      <x:c r="B9372" s="0" t="n">
        <x:v>4410</x:v>
      </x:c>
      <x:c r="C9372" s="0" t="s">
        <x:v>21</x:v>
      </x:c>
      <x:c r="D9372" s="0" t="s">
        <x:v>22</x:v>
      </x:c>
      <x:c r="E9372" s="0" t="s">
        <x:v>23</x:v>
      </x:c>
      <x:c r="F9372" s="0" t="s">
        <x:v>20</x:v>
      </x:c>
      <x:c r="G9372" s="0" t="n">
        <x:v>65</x:v>
      </x:c>
      <x:c r="H9372" s="4" t="n">
        <x:v>2.34</x:v>
      </x:c>
      <x:c r="I9372" s="4" t="n">
        <x:v>65</x:v>
      </x:c>
      <x:c r="J9372" s="4" t="n">
        <x:v>0.036</x:v>
      </x:c>
      <x:c r="K9372" s="4">
        <x:f>I9372*J9372</x:f>
      </x:c>
      <x:c r="L9372" s="4" t="n">
        <x:v>141.093</x:v>
      </x:c>
      <x:c r="M9372" s="5">
        <x:f>J9372/3.49*100</x:f>
      </x:c>
      <x:c r="N9372" s="6">
        <x:f>M9372*L9372/100</x:f>
      </x:c>
      <x:c r="O9372" s="6">
        <x:f>H9372-N9372</x:f>
      </x:c>
    </x:row>
    <x:row r="9373" spans="1:25">
      <x:c r="A9373" s="0" t="s">
        <x:v>131</x:v>
      </x:c>
      <x:c r="B9373" s="0" t="n">
        <x:v>4410</x:v>
      </x:c>
      <x:c r="C9373" s="0" t="s">
        <x:v>21</x:v>
      </x:c>
      <x:c r="D9373" s="0" t="s">
        <x:v>28</x:v>
      </x:c>
      <x:c r="E9373" s="0" t="s">
        <x:v>23</x:v>
      </x:c>
      <x:c r="F9373" s="0" t="s">
        <x:v>20</x:v>
      </x:c>
      <x:c r="G9373" s="0" t="n">
        <x:v>65</x:v>
      </x:c>
      <x:c r="H9373" s="4" t="n">
        <x:v>2.99</x:v>
      </x:c>
      <x:c r="I9373" s="4" t="n">
        <x:v>65</x:v>
      </x:c>
      <x:c r="J9373" s="4" t="n">
        <x:v>0.046</x:v>
      </x:c>
      <x:c r="K9373" s="4">
        <x:f>I9373*J9373</x:f>
      </x:c>
      <x:c r="L9373" s="4" t="n">
        <x:v>141.093</x:v>
      </x:c>
      <x:c r="M9373" s="5">
        <x:f>J9373/3.49*100</x:f>
      </x:c>
      <x:c r="N9373" s="6">
        <x:f>M9373*L9373/100</x:f>
      </x:c>
      <x:c r="O9373" s="6">
        <x:f>H9373-N9373</x:f>
      </x:c>
    </x:row>
    <x:row r="9374" spans="1:25">
      <x:c r="A9374" s="0" t="s">
        <x:v>131</x:v>
      </x:c>
      <x:c r="B9374" s="0" t="n">
        <x:v>4410</x:v>
      </x:c>
      <x:c r="C9374" s="0" t="s">
        <x:v>17</x:v>
      </x:c>
      <x:c r="D9374" s="0" t="s">
        <x:v>18</x:v>
      </x:c>
      <x:c r="E9374" s="0" t="s">
        <x:v>167</x:v>
      </x:c>
      <x:c r="F9374" s="0" t="s">
        <x:v>20</x:v>
      </x:c>
      <x:c r="G9374" s="0" t="n">
        <x:v>65</x:v>
      </x:c>
      <x:c r="H9374" s="4" t="n">
        <x:v>41.221</x:v>
      </x:c>
      <x:c r="I9374" s="4" t="n">
        <x:v>65</x:v>
      </x:c>
      <x:c r="J9374" s="4" t="n">
        <x:v>0.634</x:v>
      </x:c>
      <x:c r="K9374" s="4">
        <x:f>I9374*J9374</x:f>
      </x:c>
      <x:c r="L9374" s="4" t="n">
        <x:v>141.093</x:v>
      </x:c>
      <x:c r="M9374" s="5">
        <x:f>J9374/3.49*100</x:f>
      </x:c>
      <x:c r="N9374" s="6">
        <x:f>M9374*L9374/100</x:f>
      </x:c>
      <x:c r="O9374" s="6">
        <x:f>H9374-N9374</x:f>
      </x:c>
    </x:row>
    <x:row r="9375" spans="1:25">
      <x:c r="A9375" s="0" t="s">
        <x:v>131</x:v>
      </x:c>
      <x:c r="B9375" s="0" t="n">
        <x:v>4410</x:v>
      </x:c>
      <x:c r="C9375" s="0" t="s">
        <x:v>21</x:v>
      </x:c>
      <x:c r="D9375" s="0" t="s">
        <x:v>28</x:v>
      </x:c>
      <x:c r="E9375" s="0" t="s">
        <x:v>23</x:v>
      </x:c>
      <x:c r="F9375" s="0" t="s">
        <x:v>26</x:v>
      </x:c>
      <x:c r="G9375" s="0" t="n">
        <x:v>65</x:v>
      </x:c>
      <x:c r="H9375" s="4" t="n">
        <x:v>68.9</x:v>
      </x:c>
      <x:c r="I9375" s="4" t="n">
        <x:v>65</x:v>
      </x:c>
      <x:c r="J9375" s="4" t="n">
        <x:v>1.06</x:v>
      </x:c>
      <x:c r="K9375" s="4">
        <x:f>I9375*J9375</x:f>
      </x:c>
      <x:c r="L9375" s="4" t="n">
        <x:v>141.093</x:v>
      </x:c>
      <x:c r="M9375" s="5">
        <x:f>J9375/3.49*100</x:f>
      </x:c>
      <x:c r="N9375" s="6">
        <x:f>M9375*L9375/100</x:f>
      </x:c>
      <x:c r="O9375" s="6">
        <x:f>H9375-N9375</x:f>
      </x:c>
    </x:row>
    <x:row r="9376" spans="1:25">
      <x:c r="A9376" s="0" t="s">
        <x:v>142</x:v>
      </x:c>
      <x:c r="B9376" s="0" t="n">
        <x:v>4411</x:v>
      </x:c>
      <x:c r="C9376" s="0" t="s">
        <x:v>17</x:v>
      </x:c>
      <x:c r="D9376" s="0" t="s">
        <x:v>18</x:v>
      </x:c>
      <x:c r="E9376" s="0" t="s">
        <x:v>167</x:v>
      </x:c>
      <x:c r="F9376" s="0" t="s">
        <x:v>20</x:v>
      </x:c>
      <x:c r="G9376" s="0" t="n">
        <x:v>65</x:v>
      </x:c>
      <x:c r="H9376" s="4" t="n">
        <x:v>55.719</x:v>
      </x:c>
      <x:c r="I9376" s="4" t="n">
        <x:v>65</x:v>
      </x:c>
      <x:c r="J9376" s="4" t="n">
        <x:v>0.857</x:v>
      </x:c>
      <x:c r="K9376" s="4">
        <x:f>I9376*J9376</x:f>
      </x:c>
      <x:c r="L9376" s="4" t="n">
        <x:v>154.398</x:v>
      </x:c>
      <x:c r="M9376" s="5">
        <x:f>J9376/1.999*100</x:f>
      </x:c>
      <x:c r="N9376" s="6">
        <x:f>M9376*L9376/100</x:f>
      </x:c>
      <x:c r="O9376" s="6">
        <x:f>H9376-N9376</x:f>
      </x:c>
    </x:row>
    <x:row r="9377" spans="1:25">
      <x:c r="A9377" s="0" t="s">
        <x:v>142</x:v>
      </x:c>
      <x:c r="B9377" s="0" t="n">
        <x:v>4411</x:v>
      </x:c>
      <x:c r="C9377" s="0" t="s">
        <x:v>21</x:v>
      </x:c>
      <x:c r="D9377" s="0" t="s">
        <x:v>28</x:v>
      </x:c>
      <x:c r="E9377" s="0" t="s">
        <x:v>23</x:v>
      </x:c>
      <x:c r="F9377" s="0" t="s">
        <x:v>20</x:v>
      </x:c>
      <x:c r="G9377" s="0" t="n">
        <x:v>65</x:v>
      </x:c>
      <x:c r="H9377" s="4" t="n">
        <x:v>2.99</x:v>
      </x:c>
      <x:c r="I9377" s="4" t="n">
        <x:v>65</x:v>
      </x:c>
      <x:c r="J9377" s="4" t="n">
        <x:v>0.046</x:v>
      </x:c>
      <x:c r="K9377" s="4">
        <x:f>I9377*J9377</x:f>
      </x:c>
      <x:c r="L9377" s="4" t="n">
        <x:v>154.398</x:v>
      </x:c>
      <x:c r="M9377" s="5">
        <x:f>J9377/1.999*100</x:f>
      </x:c>
      <x:c r="N9377" s="6">
        <x:f>M9377*L9377/100</x:f>
      </x:c>
      <x:c r="O9377" s="6">
        <x:f>H9377-N9377</x:f>
      </x:c>
    </x:row>
    <x:row r="9378" spans="1:25">
      <x:c r="A9378" s="0" t="s">
        <x:v>142</x:v>
      </x:c>
      <x:c r="B9378" s="0" t="n">
        <x:v>4411</x:v>
      </x:c>
      <x:c r="C9378" s="0" t="s">
        <x:v>21</x:v>
      </x:c>
      <x:c r="D9378" s="0" t="s">
        <x:v>22</x:v>
      </x:c>
      <x:c r="E9378" s="0" t="s">
        <x:v>23</x:v>
      </x:c>
      <x:c r="F9378" s="0" t="s">
        <x:v>20</x:v>
      </x:c>
      <x:c r="G9378" s="0" t="n">
        <x:v>65</x:v>
      </x:c>
      <x:c r="H9378" s="4" t="n">
        <x:v>2.34</x:v>
      </x:c>
      <x:c r="I9378" s="4" t="n">
        <x:v>65</x:v>
      </x:c>
      <x:c r="J9378" s="4" t="n">
        <x:v>0.036</x:v>
      </x:c>
      <x:c r="K9378" s="4">
        <x:f>I9378*J9378</x:f>
      </x:c>
      <x:c r="L9378" s="4" t="n">
        <x:v>154.398</x:v>
      </x:c>
      <x:c r="M9378" s="5">
        <x:f>J9378/1.999*100</x:f>
      </x:c>
      <x:c r="N9378" s="6">
        <x:f>M9378*L9378/100</x:f>
      </x:c>
      <x:c r="O9378" s="6">
        <x:f>H9378-N9378</x:f>
      </x:c>
    </x:row>
    <x:row r="9379" spans="1:25">
      <x:c r="A9379" s="0" t="s">
        <x:v>142</x:v>
      </x:c>
      <x:c r="B9379" s="0" t="n">
        <x:v>4411</x:v>
      </x:c>
      <x:c r="C9379" s="0" t="s">
        <x:v>21</x:v>
      </x:c>
      <x:c r="D9379" s="0" t="s">
        <x:v>28</x:v>
      </x:c>
      <x:c r="E9379" s="0" t="s">
        <x:v>23</x:v>
      </x:c>
      <x:c r="F9379" s="0" t="s">
        <x:v>26</x:v>
      </x:c>
      <x:c r="G9379" s="0" t="n">
        <x:v>65</x:v>
      </x:c>
      <x:c r="H9379" s="4" t="n">
        <x:v>63.7</x:v>
      </x:c>
      <x:c r="I9379" s="4" t="n">
        <x:v>65</x:v>
      </x:c>
      <x:c r="J9379" s="4" t="n">
        <x:v>1.06</x:v>
      </x:c>
      <x:c r="K9379" s="4">
        <x:f>I9379*J9379</x:f>
      </x:c>
      <x:c r="L9379" s="4" t="n">
        <x:v>154.398</x:v>
      </x:c>
      <x:c r="M9379" s="5">
        <x:f>J9379/1.999*100</x:f>
      </x:c>
      <x:c r="N9379" s="6">
        <x:f>M9379*L9379/100</x:f>
      </x:c>
      <x:c r="O9379" s="6">
        <x:f>H9379-N9379</x:f>
      </x:c>
    </x:row>
    <x:row r="9380" spans="1:25">
      <x:c r="A9380" s="0" t="s">
        <x:v>164</x:v>
      </x:c>
      <x:c r="B9380" s="0" t="n">
        <x:v>4413</x:v>
      </x:c>
      <x:c r="C9380" s="0" t="s">
        <x:v>21</x:v>
      </x:c>
      <x:c r="D9380" s="0" t="s">
        <x:v>42</x:v>
      </x:c>
      <x:c r="E9380" s="0" t="s">
        <x:v>23</x:v>
      </x:c>
      <x:c r="F9380" s="0" t="s">
        <x:v>20</x:v>
      </x:c>
      <x:c r="G9380" s="0" t="n">
        <x:v>35</x:v>
      </x:c>
      <x:c r="H9380" s="4" t="n">
        <x:v>18.9</x:v>
      </x:c>
      <x:c r="I9380" s="4" t="n">
        <x:v>35</x:v>
      </x:c>
      <x:c r="J9380" s="4" t="n">
        <x:v>0.54</x:v>
      </x:c>
      <x:c r="K9380" s="4">
        <x:f>I9380*J9380</x:f>
      </x:c>
      <x:c r="L9380" s="4" t="n">
        <x:v>183.397</x:v>
      </x:c>
      <x:c r="M9380" s="5">
        <x:f>J9380/4.17*100</x:f>
      </x:c>
      <x:c r="N9380" s="6">
        <x:f>M9380*L9380/100</x:f>
      </x:c>
      <x:c r="O9380" s="6">
        <x:f>H9380-N9380</x:f>
      </x:c>
    </x:row>
    <x:row r="9381" spans="1:25">
      <x:c r="A9381" s="0" t="s">
        <x:v>164</x:v>
      </x:c>
      <x:c r="B9381" s="0" t="n">
        <x:v>4413</x:v>
      </x:c>
      <x:c r="C9381" s="0" t="s">
        <x:v>21</x:v>
      </x:c>
      <x:c r="D9381" s="0" t="s">
        <x:v>156</x:v>
      </x:c>
      <x:c r="E9381" s="0" t="s">
        <x:v>157</x:v>
      </x:c>
      <x:c r="F9381" s="0" t="s">
        <x:v>26</x:v>
      </x:c>
      <x:c r="G9381" s="0" t="n">
        <x:v>35</x:v>
      </x:c>
      <x:c r="H9381" s="4" t="n">
        <x:v>89.775</x:v>
      </x:c>
      <x:c r="I9381" s="4" t="n">
        <x:v>35</x:v>
      </x:c>
      <x:c r="J9381" s="4" t="n">
        <x:v>2.565</x:v>
      </x:c>
      <x:c r="K9381" s="4">
        <x:f>I9381*J9381</x:f>
      </x:c>
      <x:c r="L9381" s="4" t="n">
        <x:v>183.397</x:v>
      </x:c>
      <x:c r="M9381" s="5">
        <x:f>J9381/4.17*100</x:f>
      </x:c>
      <x:c r="N9381" s="6">
        <x:f>M9381*L9381/100</x:f>
      </x:c>
      <x:c r="O9381" s="6">
        <x:f>H9381-N9381</x:f>
      </x:c>
    </x:row>
    <x:row r="9382" spans="1:25">
      <x:c r="A9382" s="0" t="s">
        <x:v>164</x:v>
      </x:c>
      <x:c r="B9382" s="0" t="n">
        <x:v>4413</x:v>
      </x:c>
      <x:c r="C9382" s="0" t="s">
        <x:v>17</x:v>
      </x:c>
      <x:c r="D9382" s="0" t="s">
        <x:v>18</x:v>
      </x:c>
      <x:c r="E9382" s="0" t="s">
        <x:v>158</x:v>
      </x:c>
      <x:c r="F9382" s="0" t="s">
        <x:v>26</x:v>
      </x:c>
      <x:c r="G9382" s="0" t="n">
        <x:v>35</x:v>
      </x:c>
      <x:c r="H9382" s="4" t="n">
        <x:v>37.276</x:v>
      </x:c>
      <x:c r="I9382" s="4" t="n">
        <x:v>35</x:v>
      </x:c>
      <x:c r="J9382" s="4" t="n">
        <x:v>1.065</x:v>
      </x:c>
      <x:c r="K9382" s="4">
        <x:f>I9382*J9382</x:f>
      </x:c>
      <x:c r="L9382" s="4" t="n">
        <x:v>183.397</x:v>
      </x:c>
      <x:c r="M9382" s="5">
        <x:f>J9382/4.17*100</x:f>
      </x:c>
      <x:c r="N9382" s="6">
        <x:f>M9382*L9382/100</x:f>
      </x:c>
      <x:c r="O9382" s="6">
        <x:f>H9382-N9382</x:f>
      </x:c>
    </x:row>
    <x:row r="9383" spans="1:25">
      <x:c r="A9383" s="0" t="s">
        <x:v>171</x:v>
      </x:c>
      <x:c r="B9383" s="0" t="n">
        <x:v>4414</x:v>
      </x:c>
      <x:c r="C9383" s="0" t="s">
        <x:v>17</x:v>
      </x:c>
      <x:c r="D9383" s="0" t="s">
        <x:v>18</x:v>
      </x:c>
      <x:c r="E9383" s="0" t="s">
        <x:v>167</x:v>
      </x:c>
      <x:c r="F9383" s="0" t="s">
        <x:v>20</x:v>
      </x:c>
      <x:c r="G9383" s="0" t="n">
        <x:v>20</x:v>
      </x:c>
      <x:c r="H9383" s="4" t="n">
        <x:v>55.719</x:v>
      </x:c>
      <x:c r="I9383" s="4" t="n">
        <x:v>20</x:v>
      </x:c>
      <x:c r="J9383" s="4" t="n">
        <x:v>2.786</x:v>
      </x:c>
      <x:c r="K9383" s="4">
        <x:f>I9383*J9383</x:f>
      </x:c>
      <x:c r="L9383" s="4" t="n">
        <x:v>46.404</x:v>
      </x:c>
      <x:c r="M9383" s="5">
        <x:f>J9383/6.919*100</x:f>
      </x:c>
      <x:c r="N9383" s="6">
        <x:f>M9383*L9383/100</x:f>
      </x:c>
      <x:c r="O9383" s="6">
        <x:f>H9383-N9383</x:f>
      </x:c>
    </x:row>
    <x:row r="9384" spans="1:25">
      <x:c r="A9384" s="0" t="s">
        <x:v>171</x:v>
      </x:c>
      <x:c r="B9384" s="0" t="n">
        <x:v>4414</x:v>
      </x:c>
      <x:c r="C9384" s="0" t="s">
        <x:v>17</x:v>
      </x:c>
      <x:c r="D9384" s="0" t="s">
        <x:v>18</x:v>
      </x:c>
      <x:c r="E9384" s="0" t="s">
        <x:v>167</x:v>
      </x:c>
      <x:c r="F9384" s="0" t="s">
        <x:v>20</x:v>
      </x:c>
      <x:c r="G9384" s="0" t="n">
        <x:v>20</x:v>
      </x:c>
      <x:c r="H9384" s="4" t="n">
        <x:v>55.719</x:v>
      </x:c>
      <x:c r="I9384" s="4" t="n">
        <x:v>20</x:v>
      </x:c>
      <x:c r="J9384" s="4" t="n">
        <x:v>2.786</x:v>
      </x:c>
      <x:c r="K9384" s="4">
        <x:f>I9384*J9384</x:f>
      </x:c>
      <x:c r="L9384" s="4" t="n">
        <x:v>46.404</x:v>
      </x:c>
      <x:c r="M9384" s="5">
        <x:f>J9384/6.919*100</x:f>
      </x:c>
      <x:c r="N9384" s="6">
        <x:f>M9384*L9384/100</x:f>
      </x:c>
      <x:c r="O9384" s="6">
        <x:f>H9384-N9384</x:f>
      </x:c>
    </x:row>
    <x:row r="9385" spans="1:25">
      <x:c r="A9385" s="0" t="s">
        <x:v>171</x:v>
      </x:c>
      <x:c r="B9385" s="0" t="n">
        <x:v>4414</x:v>
      </x:c>
      <x:c r="C9385" s="0" t="s">
        <x:v>21</x:v>
      </x:c>
      <x:c r="D9385" s="0" t="s">
        <x:v>22</x:v>
      </x:c>
      <x:c r="E9385" s="0" t="s">
        <x:v>23</x:v>
      </x:c>
      <x:c r="F9385" s="0" t="s">
        <x:v>20</x:v>
      </x:c>
      <x:c r="G9385" s="0" t="n">
        <x:v>20</x:v>
      </x:c>
      <x:c r="H9385" s="4" t="n">
        <x:v>2.52</x:v>
      </x:c>
      <x:c r="I9385" s="4" t="n">
        <x:v>20</x:v>
      </x:c>
      <x:c r="J9385" s="4" t="n">
        <x:v>0.126</x:v>
      </x:c>
      <x:c r="K9385" s="4">
        <x:f>I9385*J9385</x:f>
      </x:c>
      <x:c r="L9385" s="4" t="n">
        <x:v>46.404</x:v>
      </x:c>
      <x:c r="M9385" s="5">
        <x:f>J9385/6.919*100</x:f>
      </x:c>
      <x:c r="N9385" s="6">
        <x:f>M9385*L9385/100</x:f>
      </x:c>
      <x:c r="O9385" s="6">
        <x:f>H9385-N9385</x:f>
      </x:c>
    </x:row>
    <x:row r="9386" spans="1:25">
      <x:c r="A9386" s="0" t="s">
        <x:v>171</x:v>
      </x:c>
      <x:c r="B9386" s="0" t="n">
        <x:v>4414</x:v>
      </x:c>
      <x:c r="C9386" s="0" t="s">
        <x:v>21</x:v>
      </x:c>
      <x:c r="D9386" s="0" t="s">
        <x:v>28</x:v>
      </x:c>
      <x:c r="E9386" s="0" t="s">
        <x:v>23</x:v>
      </x:c>
      <x:c r="F9386" s="0" t="s">
        <x:v>20</x:v>
      </x:c>
      <x:c r="G9386" s="0" t="n">
        <x:v>20</x:v>
      </x:c>
      <x:c r="H9386" s="4" t="n">
        <x:v>3.22</x:v>
      </x:c>
      <x:c r="I9386" s="4" t="n">
        <x:v>20</x:v>
      </x:c>
      <x:c r="J9386" s="4" t="n">
        <x:v>0.161</x:v>
      </x:c>
      <x:c r="K9386" s="4">
        <x:f>I9386*J9386</x:f>
      </x:c>
      <x:c r="L9386" s="4" t="n">
        <x:v>46.404</x:v>
      </x:c>
      <x:c r="M9386" s="5">
        <x:f>J9386/6.919*100</x:f>
      </x:c>
      <x:c r="N9386" s="6">
        <x:f>M9386*L9386/100</x:f>
      </x:c>
      <x:c r="O9386" s="6">
        <x:f>H9386-N9386</x:f>
      </x:c>
    </x:row>
    <x:row r="9387" spans="1:25">
      <x:c r="A9387" s="0" t="s">
        <x:v>171</x:v>
      </x:c>
      <x:c r="B9387" s="0" t="n">
        <x:v>4414</x:v>
      </x:c>
      <x:c r="C9387" s="0" t="s">
        <x:v>21</x:v>
      </x:c>
      <x:c r="D9387" s="0" t="s">
        <x:v>28</x:v>
      </x:c>
      <x:c r="E9387" s="0" t="s">
        <x:v>23</x:v>
      </x:c>
      <x:c r="F9387" s="0" t="s">
        <x:v>26</x:v>
      </x:c>
      <x:c r="G9387" s="0" t="n">
        <x:v>20</x:v>
      </x:c>
      <x:c r="H9387" s="4" t="n">
        <x:v>21.2</x:v>
      </x:c>
      <x:c r="I9387" s="4" t="n">
        <x:v>20</x:v>
      </x:c>
      <x:c r="J9387" s="4" t="n">
        <x:v>1.06</x:v>
      </x:c>
      <x:c r="K9387" s="4">
        <x:f>I9387*J9387</x:f>
      </x:c>
      <x:c r="L9387" s="4" t="n">
        <x:v>46.404</x:v>
      </x:c>
      <x:c r="M9387" s="5">
        <x:f>J9387/6.919*100</x:f>
      </x:c>
      <x:c r="N9387" s="6">
        <x:f>M9387*L9387/100</x:f>
      </x:c>
      <x:c r="O9387" s="6">
        <x:f>H9387-N9387</x:f>
      </x:c>
    </x:row>
    <x:row r="9388" spans="1:25">
      <x:c r="A9388" s="0" t="s">
        <x:v>171</x:v>
      </x:c>
      <x:c r="B9388" s="0" t="n">
        <x:v>4422</x:v>
      </x:c>
      <x:c r="C9388" s="0" t="s">
        <x:v>21</x:v>
      </x:c>
      <x:c r="D9388" s="0" t="s">
        <x:v>22</x:v>
      </x:c>
      <x:c r="E9388" s="0" t="s">
        <x:v>23</x:v>
      </x:c>
      <x:c r="F9388" s="0" t="s">
        <x:v>20</x:v>
      </x:c>
      <x:c r="G9388" s="0" t="n">
        <x:v>66</x:v>
      </x:c>
      <x:c r="H9388" s="4" t="n">
        <x:v>0.036</x:v>
      </x:c>
      <x:c r="I9388" s="4" t="n">
        <x:v>66</x:v>
      </x:c>
      <x:c r="J9388" s="4" t="n">
        <x:v>0.001</x:v>
      </x:c>
      <x:c r="K9388" s="4">
        <x:f>I9388*J9388</x:f>
      </x:c>
      <x:c r="L9388" s="4" t="n">
        <x:v>153.897</x:v>
      </x:c>
      <x:c r="M9388" s="5">
        <x:f>J9388/2.392*100</x:f>
      </x:c>
      <x:c r="N9388" s="6">
        <x:f>M9388*L9388/100</x:f>
      </x:c>
      <x:c r="O9388" s="6">
        <x:f>H9388-N9388</x:f>
      </x:c>
    </x:row>
    <x:row r="9389" spans="1:25">
      <x:c r="A9389" s="0" t="s">
        <x:v>171</x:v>
      </x:c>
      <x:c r="B9389" s="0" t="n">
        <x:v>4422</x:v>
      </x:c>
      <x:c r="C9389" s="0" t="s">
        <x:v>21</x:v>
      </x:c>
      <x:c r="D9389" s="0" t="s">
        <x:v>28</x:v>
      </x:c>
      <x:c r="E9389" s="0" t="s">
        <x:v>23</x:v>
      </x:c>
      <x:c r="F9389" s="0" t="s">
        <x:v>20</x:v>
      </x:c>
      <x:c r="G9389" s="0" t="n">
        <x:v>66</x:v>
      </x:c>
      <x:c r="H9389" s="4" t="n">
        <x:v>0.046</x:v>
      </x:c>
      <x:c r="I9389" s="4" t="n">
        <x:v>66</x:v>
      </x:c>
      <x:c r="J9389" s="4" t="n">
        <x:v>0.001</x:v>
      </x:c>
      <x:c r="K9389" s="4">
        <x:f>I9389*J9389</x:f>
      </x:c>
      <x:c r="L9389" s="4" t="n">
        <x:v>153.897</x:v>
      </x:c>
      <x:c r="M9389" s="5">
        <x:f>J9389/2.392*100</x:f>
      </x:c>
      <x:c r="N9389" s="6">
        <x:f>M9389*L9389/100</x:f>
      </x:c>
      <x:c r="O9389" s="6">
        <x:f>H9389-N9389</x:f>
      </x:c>
    </x:row>
    <x:row r="9390" spans="1:25">
      <x:c r="A9390" s="0" t="s">
        <x:v>171</x:v>
      </x:c>
      <x:c r="B9390" s="0" t="n">
        <x:v>4422</x:v>
      </x:c>
      <x:c r="C9390" s="0" t="s">
        <x:v>21</x:v>
      </x:c>
      <x:c r="D9390" s="0" t="s">
        <x:v>22</x:v>
      </x:c>
      <x:c r="E9390" s="0" t="s">
        <x:v>23</x:v>
      </x:c>
      <x:c r="F9390" s="0" t="s">
        <x:v>20</x:v>
      </x:c>
      <x:c r="G9390" s="0" t="n">
        <x:v>66</x:v>
      </x:c>
      <x:c r="H9390" s="4" t="n">
        <x:v>2.34</x:v>
      </x:c>
      <x:c r="I9390" s="4" t="n">
        <x:v>66</x:v>
      </x:c>
      <x:c r="J9390" s="4" t="n">
        <x:v>0.035</x:v>
      </x:c>
      <x:c r="K9390" s="4">
        <x:f>I9390*J9390</x:f>
      </x:c>
      <x:c r="L9390" s="4" t="n">
        <x:v>153.897</x:v>
      </x:c>
      <x:c r="M9390" s="5">
        <x:f>J9390/2.392*100</x:f>
      </x:c>
      <x:c r="N9390" s="6">
        <x:f>M9390*L9390/100</x:f>
      </x:c>
      <x:c r="O9390" s="6">
        <x:f>H9390-N9390</x:f>
      </x:c>
    </x:row>
    <x:row r="9391" spans="1:25">
      <x:c r="A9391" s="0" t="s">
        <x:v>171</x:v>
      </x:c>
      <x:c r="B9391" s="0" t="n">
        <x:v>4422</x:v>
      </x:c>
      <x:c r="C9391" s="0" t="s">
        <x:v>21</x:v>
      </x:c>
      <x:c r="D9391" s="0" t="s">
        <x:v>28</x:v>
      </x:c>
      <x:c r="E9391" s="0" t="s">
        <x:v>23</x:v>
      </x:c>
      <x:c r="F9391" s="0" t="s">
        <x:v>20</x:v>
      </x:c>
      <x:c r="G9391" s="0" t="n">
        <x:v>66</x:v>
      </x:c>
      <x:c r="H9391" s="4" t="n">
        <x:v>2.99</x:v>
      </x:c>
      <x:c r="I9391" s="4" t="n">
        <x:v>66</x:v>
      </x:c>
      <x:c r="J9391" s="4" t="n">
        <x:v>0.045</x:v>
      </x:c>
      <x:c r="K9391" s="4">
        <x:f>I9391*J9391</x:f>
      </x:c>
      <x:c r="L9391" s="4" t="n">
        <x:v>153.897</x:v>
      </x:c>
      <x:c r="M9391" s="5">
        <x:f>J9391/2.392*100</x:f>
      </x:c>
      <x:c r="N9391" s="6">
        <x:f>M9391*L9391/100</x:f>
      </x:c>
      <x:c r="O9391" s="6">
        <x:f>H9391-N9391</x:f>
      </x:c>
    </x:row>
    <x:row r="9392" spans="1:25">
      <x:c r="A9392" s="0" t="s">
        <x:v>171</x:v>
      </x:c>
      <x:c r="B9392" s="0" t="n">
        <x:v>4422</x:v>
      </x:c>
      <x:c r="C9392" s="0" t="s">
        <x:v>17</x:v>
      </x:c>
      <x:c r="D9392" s="0" t="s">
        <x:v>18</x:v>
      </x:c>
      <x:c r="E9392" s="0" t="s">
        <x:v>167</x:v>
      </x:c>
      <x:c r="F9392" s="0" t="s">
        <x:v>20</x:v>
      </x:c>
      <x:c r="G9392" s="0" t="n">
        <x:v>66</x:v>
      </x:c>
      <x:c r="H9392" s="4" t="n">
        <x:v>41.221</x:v>
      </x:c>
      <x:c r="I9392" s="4" t="n">
        <x:v>66</x:v>
      </x:c>
      <x:c r="J9392" s="4" t="n">
        <x:v>0.625</x:v>
      </x:c>
      <x:c r="K9392" s="4">
        <x:f>I9392*J9392</x:f>
      </x:c>
      <x:c r="L9392" s="4" t="n">
        <x:v>153.897</x:v>
      </x:c>
      <x:c r="M9392" s="5">
        <x:f>J9392/2.392*100</x:f>
      </x:c>
      <x:c r="N9392" s="6">
        <x:f>M9392*L9392/100</x:f>
      </x:c>
      <x:c r="O9392" s="6">
        <x:f>H9392-N9392</x:f>
      </x:c>
    </x:row>
    <x:row r="9393" spans="1:25">
      <x:c r="A9393" s="0" t="s">
        <x:v>171</x:v>
      </x:c>
      <x:c r="B9393" s="0" t="n">
        <x:v>4422</x:v>
      </x:c>
      <x:c r="C9393" s="0" t="s">
        <x:v>17</x:v>
      </x:c>
      <x:c r="D9393" s="0" t="s">
        <x:v>18</x:v>
      </x:c>
      <x:c r="E9393" s="0" t="s">
        <x:v>167</x:v>
      </x:c>
      <x:c r="F9393" s="0" t="s">
        <x:v>20</x:v>
      </x:c>
      <x:c r="G9393" s="0" t="n">
        <x:v>66</x:v>
      </x:c>
      <x:c r="H9393" s="4" t="n">
        <x:v>41.221</x:v>
      </x:c>
      <x:c r="I9393" s="4" t="n">
        <x:v>66</x:v>
      </x:c>
      <x:c r="J9393" s="4" t="n">
        <x:v>0.625</x:v>
      </x:c>
      <x:c r="K9393" s="4">
        <x:f>I9393*J9393</x:f>
      </x:c>
      <x:c r="L9393" s="4" t="n">
        <x:v>153.897</x:v>
      </x:c>
      <x:c r="M9393" s="5">
        <x:f>J9393/2.392*100</x:f>
      </x:c>
      <x:c r="N9393" s="6">
        <x:f>M9393*L9393/100</x:f>
      </x:c>
      <x:c r="O9393" s="6">
        <x:f>H9393-N9393</x:f>
      </x:c>
    </x:row>
    <x:row r="9394" spans="1:25">
      <x:c r="A9394" s="0" t="s">
        <x:v>171</x:v>
      </x:c>
      <x:c r="B9394" s="0" t="n">
        <x:v>4422</x:v>
      </x:c>
      <x:c r="C9394" s="0" t="s">
        <x:v>21</x:v>
      </x:c>
      <x:c r="D9394" s="0" t="s">
        <x:v>28</x:v>
      </x:c>
      <x:c r="E9394" s="0" t="s">
        <x:v>23</x:v>
      </x:c>
      <x:c r="F9394" s="0" t="s">
        <x:v>26</x:v>
      </x:c>
      <x:c r="G9394" s="0" t="n">
        <x:v>66</x:v>
      </x:c>
      <x:c r="H9394" s="4" t="n">
        <x:v>69.96</x:v>
      </x:c>
      <x:c r="I9394" s="4" t="n">
        <x:v>66</x:v>
      </x:c>
      <x:c r="J9394" s="4" t="n">
        <x:v>1.06</x:v>
      </x:c>
      <x:c r="K9394" s="4">
        <x:f>I9394*J9394</x:f>
      </x:c>
      <x:c r="L9394" s="4" t="n">
        <x:v>153.897</x:v>
      </x:c>
      <x:c r="M9394" s="5">
        <x:f>J9394/2.392*100</x:f>
      </x:c>
      <x:c r="N9394" s="6">
        <x:f>M9394*L9394/100</x:f>
      </x:c>
      <x:c r="O9394" s="6">
        <x:f>H9394-N9394</x:f>
      </x:c>
    </x:row>
    <x:row r="9395" spans="1:25">
      <x:c r="A9395" s="0" t="s">
        <x:v>125</x:v>
      </x:c>
      <x:c r="B9395" s="0" t="n">
        <x:v>4423</x:v>
      </x:c>
      <x:c r="C9395" s="0" t="s">
        <x:v>21</x:v>
      </x:c>
      <x:c r="D9395" s="0" t="s">
        <x:v>22</x:v>
      </x:c>
      <x:c r="E9395" s="0" t="s">
        <x:v>23</x:v>
      </x:c>
      <x:c r="F9395" s="0" t="s">
        <x:v>20</x:v>
      </x:c>
      <x:c r="G9395" s="0" t="n">
        <x:v>130</x:v>
      </x:c>
      <x:c r="H9395" s="4" t="n">
        <x:v>43.384</x:v>
      </x:c>
      <x:c r="I9395" s="4" t="n">
        <x:v>130</x:v>
      </x:c>
      <x:c r="J9395" s="4" t="n">
        <x:v>0.334</x:v>
      </x:c>
      <x:c r="K9395" s="4">
        <x:f>I9395*J9395</x:f>
      </x:c>
      <x:c r="L9395" s="4" t="n">
        <x:v>296.31</x:v>
      </x:c>
      <x:c r="M9395" s="5">
        <x:f>J9395/2.789*100</x:f>
      </x:c>
      <x:c r="N9395" s="6">
        <x:f>M9395*L9395/100</x:f>
      </x:c>
      <x:c r="O9395" s="6">
        <x:f>H9395-N9395</x:f>
      </x:c>
    </x:row>
    <x:row r="9396" spans="1:25">
      <x:c r="A9396" s="0" t="s">
        <x:v>125</x:v>
      </x:c>
      <x:c r="B9396" s="0" t="n">
        <x:v>4423</x:v>
      </x:c>
      <x:c r="C9396" s="0" t="s">
        <x:v>21</x:v>
      </x:c>
      <x:c r="D9396" s="0" t="s">
        <x:v>22</x:v>
      </x:c>
      <x:c r="E9396" s="0" t="s">
        <x:v>23</x:v>
      </x:c>
      <x:c r="F9396" s="0" t="s">
        <x:v>20</x:v>
      </x:c>
      <x:c r="G9396" s="0" t="n">
        <x:v>130</x:v>
      </x:c>
      <x:c r="H9396" s="4" t="n">
        <x:v>43.384</x:v>
      </x:c>
      <x:c r="I9396" s="4" t="n">
        <x:v>130</x:v>
      </x:c>
      <x:c r="J9396" s="4" t="n">
        <x:v>0.334</x:v>
      </x:c>
      <x:c r="K9396" s="4">
        <x:f>I9396*J9396</x:f>
      </x:c>
      <x:c r="L9396" s="4" t="n">
        <x:v>296.31</x:v>
      </x:c>
      <x:c r="M9396" s="5">
        <x:f>J9396/2.789*100</x:f>
      </x:c>
      <x:c r="N9396" s="6">
        <x:f>M9396*L9396/100</x:f>
      </x:c>
      <x:c r="O9396" s="6">
        <x:f>H9396-N9396</x:f>
      </x:c>
    </x:row>
    <x:row r="9397" spans="1:25">
      <x:c r="A9397" s="0" t="s">
        <x:v>125</x:v>
      </x:c>
      <x:c r="B9397" s="0" t="n">
        <x:v>4423</x:v>
      </x:c>
      <x:c r="C9397" s="0" t="s">
        <x:v>21</x:v>
      </x:c>
      <x:c r="D9397" s="0" t="s">
        <x:v>22</x:v>
      </x:c>
      <x:c r="E9397" s="0" t="s">
        <x:v>23</x:v>
      </x:c>
      <x:c r="F9397" s="0" t="s">
        <x:v>20</x:v>
      </x:c>
      <x:c r="G9397" s="0" t="n">
        <x:v>130</x:v>
      </x:c>
      <x:c r="H9397" s="4" t="n">
        <x:v>44.33</x:v>
      </x:c>
      <x:c r="I9397" s="4" t="n">
        <x:v>130</x:v>
      </x:c>
      <x:c r="J9397" s="4" t="n">
        <x:v>0.341</x:v>
      </x:c>
      <x:c r="K9397" s="4">
        <x:f>I9397*J9397</x:f>
      </x:c>
      <x:c r="L9397" s="4" t="n">
        <x:v>296.31</x:v>
      </x:c>
      <x:c r="M9397" s="5">
        <x:f>J9397/2.789*100</x:f>
      </x:c>
      <x:c r="N9397" s="6">
        <x:f>M9397*L9397/100</x:f>
      </x:c>
      <x:c r="O9397" s="6">
        <x:f>H9397-N9397</x:f>
      </x:c>
    </x:row>
    <x:row r="9398" spans="1:25">
      <x:c r="A9398" s="0" t="s">
        <x:v>125</x:v>
      </x:c>
      <x:c r="B9398" s="0" t="n">
        <x:v>4423</x:v>
      </x:c>
      <x:c r="C9398" s="0" t="s">
        <x:v>21</x:v>
      </x:c>
      <x:c r="D9398" s="0" t="s">
        <x:v>28</x:v>
      </x:c>
      <x:c r="E9398" s="0" t="s">
        <x:v>19</x:v>
      </x:c>
      <x:c r="F9398" s="0" t="s">
        <x:v>26</x:v>
      </x:c>
      <x:c r="G9398" s="0" t="n">
        <x:v>130</x:v>
      </x:c>
      <x:c r="H9398" s="4" t="n">
        <x:v>33.812</x:v>
      </x:c>
      <x:c r="I9398" s="4" t="n">
        <x:v>130</x:v>
      </x:c>
      <x:c r="J9398" s="4" t="n">
        <x:v>0.26</x:v>
      </x:c>
      <x:c r="K9398" s="4">
        <x:f>I9398*J9398</x:f>
      </x:c>
      <x:c r="L9398" s="4" t="n">
        <x:v>296.31</x:v>
      </x:c>
      <x:c r="M9398" s="5">
        <x:f>J9398/2.789*100</x:f>
      </x:c>
      <x:c r="N9398" s="6">
        <x:f>M9398*L9398/100</x:f>
      </x:c>
      <x:c r="O9398" s="6">
        <x:f>H9398-N9398</x:f>
      </x:c>
    </x:row>
    <x:row r="9399" spans="1:25">
      <x:c r="A9399" s="0" t="s">
        <x:v>125</x:v>
      </x:c>
      <x:c r="B9399" s="0" t="n">
        <x:v>4423</x:v>
      </x:c>
      <x:c r="C9399" s="0" t="s">
        <x:v>21</x:v>
      </x:c>
      <x:c r="D9399" s="0" t="s">
        <x:v>28</x:v>
      </x:c>
      <x:c r="E9399" s="0" t="s">
        <x:v>23</x:v>
      </x:c>
      <x:c r="F9399" s="0" t="s">
        <x:v>26</x:v>
      </x:c>
      <x:c r="G9399" s="0" t="n">
        <x:v>130</x:v>
      </x:c>
      <x:c r="H9399" s="4" t="n">
        <x:v>197.6</x:v>
      </x:c>
      <x:c r="I9399" s="4" t="n">
        <x:v>130</x:v>
      </x:c>
      <x:c r="J9399" s="4" t="n">
        <x:v>1.52</x:v>
      </x:c>
      <x:c r="K9399" s="4">
        <x:f>I9399*J9399</x:f>
      </x:c>
      <x:c r="L9399" s="4" t="n">
        <x:v>296.31</x:v>
      </x:c>
      <x:c r="M9399" s="5">
        <x:f>J9399/2.789*100</x:f>
      </x:c>
      <x:c r="N9399" s="6">
        <x:f>M9399*L9399/100</x:f>
      </x:c>
      <x:c r="O9399" s="6">
        <x:f>H9399-N9399</x:f>
      </x:c>
    </x:row>
    <x:row r="9400" spans="1:25">
      <x:c r="A9400" s="0" t="s">
        <x:v>96</x:v>
      </x:c>
      <x:c r="B9400" s="0" t="n">
        <x:v>4424</x:v>
      </x:c>
      <x:c r="C9400" s="0" t="s">
        <x:v>21</x:v>
      </x:c>
      <x:c r="D9400" s="0" t="s">
        <x:v>22</x:v>
      </x:c>
      <x:c r="E9400" s="0" t="s">
        <x:v>23</x:v>
      </x:c>
      <x:c r="F9400" s="0" t="s">
        <x:v>20</x:v>
      </x:c>
      <x:c r="G9400" s="0" t="n">
        <x:v>130</x:v>
      </x:c>
      <x:c r="H9400" s="4" t="n">
        <x:v>43.384</x:v>
      </x:c>
      <x:c r="I9400" s="4" t="n">
        <x:v>130</x:v>
      </x:c>
      <x:c r="J9400" s="4" t="n">
        <x:v>0.334</x:v>
      </x:c>
      <x:c r="K9400" s="4">
        <x:f>I9400*J9400</x:f>
      </x:c>
      <x:c r="L9400" s="4" t="n">
        <x:v>291.189</x:v>
      </x:c>
      <x:c r="M9400" s="5">
        <x:f>J9400/2.789*100</x:f>
      </x:c>
      <x:c r="N9400" s="6">
        <x:f>M9400*L9400/100</x:f>
      </x:c>
      <x:c r="O9400" s="6">
        <x:f>H9400-N9400</x:f>
      </x:c>
    </x:row>
    <x:row r="9401" spans="1:25">
      <x:c r="A9401" s="0" t="s">
        <x:v>96</x:v>
      </x:c>
      <x:c r="B9401" s="0" t="n">
        <x:v>4424</x:v>
      </x:c>
      <x:c r="C9401" s="0" t="s">
        <x:v>21</x:v>
      </x:c>
      <x:c r="D9401" s="0" t="s">
        <x:v>22</x:v>
      </x:c>
      <x:c r="E9401" s="0" t="s">
        <x:v>23</x:v>
      </x:c>
      <x:c r="F9401" s="0" t="s">
        <x:v>20</x:v>
      </x:c>
      <x:c r="G9401" s="0" t="n">
        <x:v>130</x:v>
      </x:c>
      <x:c r="H9401" s="4" t="n">
        <x:v>43.384</x:v>
      </x:c>
      <x:c r="I9401" s="4" t="n">
        <x:v>130</x:v>
      </x:c>
      <x:c r="J9401" s="4" t="n">
        <x:v>0.334</x:v>
      </x:c>
      <x:c r="K9401" s="4">
        <x:f>I9401*J9401</x:f>
      </x:c>
      <x:c r="L9401" s="4" t="n">
        <x:v>291.189</x:v>
      </x:c>
      <x:c r="M9401" s="5">
        <x:f>J9401/2.789*100</x:f>
      </x:c>
      <x:c r="N9401" s="6">
        <x:f>M9401*L9401/100</x:f>
      </x:c>
      <x:c r="O9401" s="6">
        <x:f>H9401-N9401</x:f>
      </x:c>
    </x:row>
    <x:row r="9402" spans="1:25">
      <x:c r="A9402" s="0" t="s">
        <x:v>96</x:v>
      </x:c>
      <x:c r="B9402" s="0" t="n">
        <x:v>4424</x:v>
      </x:c>
      <x:c r="C9402" s="0" t="s">
        <x:v>21</x:v>
      </x:c>
      <x:c r="D9402" s="0" t="s">
        <x:v>22</x:v>
      </x:c>
      <x:c r="E9402" s="0" t="s">
        <x:v>23</x:v>
      </x:c>
      <x:c r="F9402" s="0" t="s">
        <x:v>20</x:v>
      </x:c>
      <x:c r="G9402" s="0" t="n">
        <x:v>130</x:v>
      </x:c>
      <x:c r="H9402" s="4" t="n">
        <x:v>44.33</x:v>
      </x:c>
      <x:c r="I9402" s="4" t="n">
        <x:v>130</x:v>
      </x:c>
      <x:c r="J9402" s="4" t="n">
        <x:v>0.341</x:v>
      </x:c>
      <x:c r="K9402" s="4">
        <x:f>I9402*J9402</x:f>
      </x:c>
      <x:c r="L9402" s="4" t="n">
        <x:v>291.189</x:v>
      </x:c>
      <x:c r="M9402" s="5">
        <x:f>J9402/2.789*100</x:f>
      </x:c>
      <x:c r="N9402" s="6">
        <x:f>M9402*L9402/100</x:f>
      </x:c>
      <x:c r="O9402" s="6">
        <x:f>H9402-N9402</x:f>
      </x:c>
    </x:row>
    <x:row r="9403" spans="1:25">
      <x:c r="A9403" s="0" t="s">
        <x:v>96</x:v>
      </x:c>
      <x:c r="B9403" s="0" t="n">
        <x:v>4424</x:v>
      </x:c>
      <x:c r="C9403" s="0" t="s">
        <x:v>21</x:v>
      </x:c>
      <x:c r="D9403" s="0" t="s">
        <x:v>28</x:v>
      </x:c>
      <x:c r="E9403" s="0" t="s">
        <x:v>19</x:v>
      </x:c>
      <x:c r="F9403" s="0" t="s">
        <x:v>26</x:v>
      </x:c>
      <x:c r="G9403" s="0" t="n">
        <x:v>130</x:v>
      </x:c>
      <x:c r="H9403" s="4" t="n">
        <x:v>33.804</x:v>
      </x:c>
      <x:c r="I9403" s="4" t="n">
        <x:v>130</x:v>
      </x:c>
      <x:c r="J9403" s="4" t="n">
        <x:v>0.26</x:v>
      </x:c>
      <x:c r="K9403" s="4">
        <x:f>I9403*J9403</x:f>
      </x:c>
      <x:c r="L9403" s="4" t="n">
        <x:v>291.189</x:v>
      </x:c>
      <x:c r="M9403" s="5">
        <x:f>J9403/2.789*100</x:f>
      </x:c>
      <x:c r="N9403" s="6">
        <x:f>M9403*L9403/100</x:f>
      </x:c>
      <x:c r="O9403" s="6">
        <x:f>H9403-N9403</x:f>
      </x:c>
    </x:row>
    <x:row r="9404" spans="1:25">
      <x:c r="A9404" s="0" t="s">
        <x:v>96</x:v>
      </x:c>
      <x:c r="B9404" s="0" t="n">
        <x:v>4424</x:v>
      </x:c>
      <x:c r="C9404" s="0" t="s">
        <x:v>21</x:v>
      </x:c>
      <x:c r="D9404" s="0" t="s">
        <x:v>28</x:v>
      </x:c>
      <x:c r="E9404" s="0" t="s">
        <x:v>23</x:v>
      </x:c>
      <x:c r="F9404" s="0" t="s">
        <x:v>26</x:v>
      </x:c>
      <x:c r="G9404" s="0" t="n">
        <x:v>130</x:v>
      </x:c>
      <x:c r="H9404" s="4" t="n">
        <x:v>197.6</x:v>
      </x:c>
      <x:c r="I9404" s="4" t="n">
        <x:v>130</x:v>
      </x:c>
      <x:c r="J9404" s="4" t="n">
        <x:v>1.52</x:v>
      </x:c>
      <x:c r="K9404" s="4">
        <x:f>I9404*J9404</x:f>
      </x:c>
      <x:c r="L9404" s="4" t="n">
        <x:v>291.189</x:v>
      </x:c>
      <x:c r="M9404" s="5">
        <x:f>J9404/2.789*100</x:f>
      </x:c>
      <x:c r="N9404" s="6">
        <x:f>M9404*L9404/100</x:f>
      </x:c>
      <x:c r="O9404" s="6">
        <x:f>H9404-N9404</x:f>
      </x:c>
    </x:row>
    <x:row r="9405" spans="1:25">
      <x:c r="A9405" s="0" t="s">
        <x:v>78</x:v>
      </x:c>
      <x:c r="B9405" s="0" t="n">
        <x:v>4425</x:v>
      </x:c>
      <x:c r="C9405" s="0" t="s">
        <x:v>21</x:v>
      </x:c>
      <x:c r="D9405" s="0" t="s">
        <x:v>22</x:v>
      </x:c>
      <x:c r="E9405" s="0" t="s">
        <x:v>23</x:v>
      </x:c>
      <x:c r="F9405" s="0" t="s">
        <x:v>20</x:v>
      </x:c>
      <x:c r="G9405" s="0" t="n">
        <x:v>130</x:v>
      </x:c>
      <x:c r="H9405" s="4" t="n">
        <x:v>43.384</x:v>
      </x:c>
      <x:c r="I9405" s="4" t="n">
        <x:v>130</x:v>
      </x:c>
      <x:c r="J9405" s="4" t="n">
        <x:v>0.334</x:v>
      </x:c>
      <x:c r="K9405" s="4">
        <x:f>I9405*J9405</x:f>
      </x:c>
      <x:c r="L9405" s="4" t="n">
        <x:v>291.397</x:v>
      </x:c>
      <x:c r="M9405" s="5">
        <x:f>J9405/2.455*100</x:f>
      </x:c>
      <x:c r="N9405" s="6">
        <x:f>M9405*L9405/100</x:f>
      </x:c>
      <x:c r="O9405" s="6">
        <x:f>H9405-N9405</x:f>
      </x:c>
    </x:row>
    <x:row r="9406" spans="1:25">
      <x:c r="A9406" s="0" t="s">
        <x:v>78</x:v>
      </x:c>
      <x:c r="B9406" s="0" t="n">
        <x:v>4425</x:v>
      </x:c>
      <x:c r="C9406" s="0" t="s">
        <x:v>21</x:v>
      </x:c>
      <x:c r="D9406" s="0" t="s">
        <x:v>22</x:v>
      </x:c>
      <x:c r="E9406" s="0" t="s">
        <x:v>23</x:v>
      </x:c>
      <x:c r="F9406" s="0" t="s">
        <x:v>20</x:v>
      </x:c>
      <x:c r="G9406" s="0" t="n">
        <x:v>130</x:v>
      </x:c>
      <x:c r="H9406" s="4" t="n">
        <x:v>44.33</x:v>
      </x:c>
      <x:c r="I9406" s="4" t="n">
        <x:v>130</x:v>
      </x:c>
      <x:c r="J9406" s="4" t="n">
        <x:v>0.341</x:v>
      </x:c>
      <x:c r="K9406" s="4">
        <x:f>I9406*J9406</x:f>
      </x:c>
      <x:c r="L9406" s="4" t="n">
        <x:v>291.397</x:v>
      </x:c>
      <x:c r="M9406" s="5">
        <x:f>J9406/2.455*100</x:f>
      </x:c>
      <x:c r="N9406" s="6">
        <x:f>M9406*L9406/100</x:f>
      </x:c>
      <x:c r="O9406" s="6">
        <x:f>H9406-N9406</x:f>
      </x:c>
    </x:row>
    <x:row r="9407" spans="1:25">
      <x:c r="A9407" s="0" t="s">
        <x:v>78</x:v>
      </x:c>
      <x:c r="B9407" s="0" t="n">
        <x:v>4425</x:v>
      </x:c>
      <x:c r="C9407" s="0" t="s">
        <x:v>21</x:v>
      </x:c>
      <x:c r="D9407" s="0" t="s">
        <x:v>28</x:v>
      </x:c>
      <x:c r="E9407" s="0" t="s">
        <x:v>19</x:v>
      </x:c>
      <x:c r="F9407" s="0" t="s">
        <x:v>26</x:v>
      </x:c>
      <x:c r="G9407" s="0" t="n">
        <x:v>130</x:v>
      </x:c>
      <x:c r="H9407" s="4" t="n">
        <x:v>33.802</x:v>
      </x:c>
      <x:c r="I9407" s="4" t="n">
        <x:v>130</x:v>
      </x:c>
      <x:c r="J9407" s="4" t="n">
        <x:v>0.26</x:v>
      </x:c>
      <x:c r="K9407" s="4">
        <x:f>I9407*J9407</x:f>
      </x:c>
      <x:c r="L9407" s="4" t="n">
        <x:v>291.397</x:v>
      </x:c>
      <x:c r="M9407" s="5">
        <x:f>J9407/2.455*100</x:f>
      </x:c>
      <x:c r="N9407" s="6">
        <x:f>M9407*L9407/100</x:f>
      </x:c>
      <x:c r="O9407" s="6">
        <x:f>H9407-N9407</x:f>
      </x:c>
    </x:row>
    <x:row r="9408" spans="1:25">
      <x:c r="A9408" s="0" t="s">
        <x:v>78</x:v>
      </x:c>
      <x:c r="B9408" s="0" t="n">
        <x:v>4425</x:v>
      </x:c>
      <x:c r="C9408" s="0" t="s">
        <x:v>21</x:v>
      </x:c>
      <x:c r="D9408" s="0" t="s">
        <x:v>28</x:v>
      </x:c>
      <x:c r="E9408" s="0" t="s">
        <x:v>23</x:v>
      </x:c>
      <x:c r="F9408" s="0" t="s">
        <x:v>26</x:v>
      </x:c>
      <x:c r="G9408" s="0" t="n">
        <x:v>130</x:v>
      </x:c>
      <x:c r="H9408" s="4" t="n">
        <x:v>197.6</x:v>
      </x:c>
      <x:c r="I9408" s="4" t="n">
        <x:v>130</x:v>
      </x:c>
      <x:c r="J9408" s="4" t="n">
        <x:v>1.52</x:v>
      </x:c>
      <x:c r="K9408" s="4">
        <x:f>I9408*J9408</x:f>
      </x:c>
      <x:c r="L9408" s="4" t="n">
        <x:v>291.397</x:v>
      </x:c>
      <x:c r="M9408" s="5">
        <x:f>J9408/2.455*100</x:f>
      </x:c>
      <x:c r="N9408" s="6">
        <x:f>M9408*L9408/100</x:f>
      </x:c>
      <x:c r="O9408" s="6">
        <x:f>H9408-N9408</x:f>
      </x:c>
    </x:row>
    <x:row r="9409" spans="1:25">
      <x:c r="A9409" s="0" t="s">
        <x:v>111</x:v>
      </x:c>
      <x:c r="B9409" s="0" t="n">
        <x:v>4426</x:v>
      </x:c>
      <x:c r="C9409" s="0" t="s">
        <x:v>21</x:v>
      </x:c>
      <x:c r="D9409" s="0" t="s">
        <x:v>22</x:v>
      </x:c>
      <x:c r="E9409" s="0" t="s">
        <x:v>23</x:v>
      </x:c>
      <x:c r="F9409" s="0" t="s">
        <x:v>20</x:v>
      </x:c>
      <x:c r="G9409" s="0" t="n">
        <x:v>130</x:v>
      </x:c>
      <x:c r="H9409" s="4" t="n">
        <x:v>43.384</x:v>
      </x:c>
      <x:c r="I9409" s="4" t="n">
        <x:v>130</x:v>
      </x:c>
      <x:c r="J9409" s="4" t="n">
        <x:v>0.334</x:v>
      </x:c>
      <x:c r="K9409" s="4">
        <x:f>I9409*J9409</x:f>
      </x:c>
      <x:c r="L9409" s="4" t="n">
        <x:v>285.38</x:v>
      </x:c>
      <x:c r="M9409" s="5">
        <x:f>J9409/2.789*100</x:f>
      </x:c>
      <x:c r="N9409" s="6">
        <x:f>M9409*L9409/100</x:f>
      </x:c>
      <x:c r="O9409" s="6">
        <x:f>H9409-N9409</x:f>
      </x:c>
    </x:row>
    <x:row r="9410" spans="1:25">
      <x:c r="A9410" s="0" t="s">
        <x:v>111</x:v>
      </x:c>
      <x:c r="B9410" s="0" t="n">
        <x:v>4426</x:v>
      </x:c>
      <x:c r="C9410" s="0" t="s">
        <x:v>21</x:v>
      </x:c>
      <x:c r="D9410" s="0" t="s">
        <x:v>22</x:v>
      </x:c>
      <x:c r="E9410" s="0" t="s">
        <x:v>23</x:v>
      </x:c>
      <x:c r="F9410" s="0" t="s">
        <x:v>20</x:v>
      </x:c>
      <x:c r="G9410" s="0" t="n">
        <x:v>130</x:v>
      </x:c>
      <x:c r="H9410" s="4" t="n">
        <x:v>43.384</x:v>
      </x:c>
      <x:c r="I9410" s="4" t="n">
        <x:v>130</x:v>
      </x:c>
      <x:c r="J9410" s="4" t="n">
        <x:v>0.334</x:v>
      </x:c>
      <x:c r="K9410" s="4">
        <x:f>I9410*J9410</x:f>
      </x:c>
      <x:c r="L9410" s="4" t="n">
        <x:v>285.38</x:v>
      </x:c>
      <x:c r="M9410" s="5">
        <x:f>J9410/2.789*100</x:f>
      </x:c>
      <x:c r="N9410" s="6">
        <x:f>M9410*L9410/100</x:f>
      </x:c>
      <x:c r="O9410" s="6">
        <x:f>H9410-N9410</x:f>
      </x:c>
    </x:row>
    <x:row r="9411" spans="1:25">
      <x:c r="A9411" s="0" t="s">
        <x:v>111</x:v>
      </x:c>
      <x:c r="B9411" s="0" t="n">
        <x:v>4426</x:v>
      </x:c>
      <x:c r="C9411" s="0" t="s">
        <x:v>21</x:v>
      </x:c>
      <x:c r="D9411" s="0" t="s">
        <x:v>22</x:v>
      </x:c>
      <x:c r="E9411" s="0" t="s">
        <x:v>23</x:v>
      </x:c>
      <x:c r="F9411" s="0" t="s">
        <x:v>20</x:v>
      </x:c>
      <x:c r="G9411" s="0" t="n">
        <x:v>130</x:v>
      </x:c>
      <x:c r="H9411" s="4" t="n">
        <x:v>44.33</x:v>
      </x:c>
      <x:c r="I9411" s="4" t="n">
        <x:v>130</x:v>
      </x:c>
      <x:c r="J9411" s="4" t="n">
        <x:v>0.341</x:v>
      </x:c>
      <x:c r="K9411" s="4">
        <x:f>I9411*J9411</x:f>
      </x:c>
      <x:c r="L9411" s="4" t="n">
        <x:v>285.38</x:v>
      </x:c>
      <x:c r="M9411" s="5">
        <x:f>J9411/2.789*100</x:f>
      </x:c>
      <x:c r="N9411" s="6">
        <x:f>M9411*L9411/100</x:f>
      </x:c>
      <x:c r="O9411" s="6">
        <x:f>H9411-N9411</x:f>
      </x:c>
    </x:row>
    <x:row r="9412" spans="1:25">
      <x:c r="A9412" s="0" t="s">
        <x:v>111</x:v>
      </x:c>
      <x:c r="B9412" s="0" t="n">
        <x:v>4426</x:v>
      </x:c>
      <x:c r="C9412" s="0" t="s">
        <x:v>21</x:v>
      </x:c>
      <x:c r="D9412" s="0" t="s">
        <x:v>28</x:v>
      </x:c>
      <x:c r="E9412" s="0" t="s">
        <x:v>19</x:v>
      </x:c>
      <x:c r="F9412" s="0" t="s">
        <x:v>26</x:v>
      </x:c>
      <x:c r="G9412" s="0" t="n">
        <x:v>130</x:v>
      </x:c>
      <x:c r="H9412" s="4" t="n">
        <x:v>33.806</x:v>
      </x:c>
      <x:c r="I9412" s="4" t="n">
        <x:v>130</x:v>
      </x:c>
      <x:c r="J9412" s="4" t="n">
        <x:v>0.26</x:v>
      </x:c>
      <x:c r="K9412" s="4">
        <x:f>I9412*J9412</x:f>
      </x:c>
      <x:c r="L9412" s="4" t="n">
        <x:v>285.38</x:v>
      </x:c>
      <x:c r="M9412" s="5">
        <x:f>J9412/2.789*100</x:f>
      </x:c>
      <x:c r="N9412" s="6">
        <x:f>M9412*L9412/100</x:f>
      </x:c>
      <x:c r="O9412" s="6">
        <x:f>H9412-N9412</x:f>
      </x:c>
    </x:row>
    <x:row r="9413" spans="1:25">
      <x:c r="A9413" s="0" t="s">
        <x:v>111</x:v>
      </x:c>
      <x:c r="B9413" s="0" t="n">
        <x:v>4426</x:v>
      </x:c>
      <x:c r="C9413" s="0" t="s">
        <x:v>21</x:v>
      </x:c>
      <x:c r="D9413" s="0" t="s">
        <x:v>28</x:v>
      </x:c>
      <x:c r="E9413" s="0" t="s">
        <x:v>23</x:v>
      </x:c>
      <x:c r="F9413" s="0" t="s">
        <x:v>26</x:v>
      </x:c>
      <x:c r="G9413" s="0" t="n">
        <x:v>130</x:v>
      </x:c>
      <x:c r="H9413" s="4" t="n">
        <x:v>197.6</x:v>
      </x:c>
      <x:c r="I9413" s="4" t="n">
        <x:v>130</x:v>
      </x:c>
      <x:c r="J9413" s="4" t="n">
        <x:v>1.52</x:v>
      </x:c>
      <x:c r="K9413" s="4">
        <x:f>I9413*J9413</x:f>
      </x:c>
      <x:c r="L9413" s="4" t="n">
        <x:v>285.38</x:v>
      </x:c>
      <x:c r="M9413" s="5">
        <x:f>J9413/2.789*100</x:f>
      </x:c>
      <x:c r="N9413" s="6">
        <x:f>M9413*L9413/100</x:f>
      </x:c>
      <x:c r="O9413" s="6">
        <x:f>H9413-N9413</x:f>
      </x:c>
    </x:row>
    <x:row r="9414" spans="1:25">
      <x:c r="A9414" s="0" t="s">
        <x:v>65</x:v>
      </x:c>
      <x:c r="B9414" s="0" t="n">
        <x:v>4427</x:v>
      </x:c>
      <x:c r="C9414" s="0" t="s">
        <x:v>21</x:v>
      </x:c>
      <x:c r="D9414" s="0" t="s">
        <x:v>22</x:v>
      </x:c>
      <x:c r="E9414" s="0" t="s">
        <x:v>23</x:v>
      </x:c>
      <x:c r="F9414" s="0" t="s">
        <x:v>20</x:v>
      </x:c>
      <x:c r="G9414" s="0" t="n">
        <x:v>140</x:v>
      </x:c>
      <x:c r="H9414" s="4" t="n">
        <x:v>43.384</x:v>
      </x:c>
      <x:c r="I9414" s="4" t="n">
        <x:v>140</x:v>
      </x:c>
      <x:c r="J9414" s="4" t="n">
        <x:v>0.31</x:v>
      </x:c>
      <x:c r="K9414" s="4">
        <x:f>I9414*J9414</x:f>
      </x:c>
      <x:c r="L9414" s="4" t="n">
        <x:v>322.806</x:v>
      </x:c>
      <x:c r="M9414" s="5">
        <x:f>J9414/3.051*100</x:f>
      </x:c>
      <x:c r="N9414" s="6">
        <x:f>M9414*L9414/100</x:f>
      </x:c>
      <x:c r="O9414" s="6">
        <x:f>H9414-N9414</x:f>
      </x:c>
    </x:row>
    <x:row r="9415" spans="1:25">
      <x:c r="A9415" s="0" t="s">
        <x:v>65</x:v>
      </x:c>
      <x:c r="B9415" s="0" t="n">
        <x:v>4427</x:v>
      </x:c>
      <x:c r="C9415" s="0" t="s">
        <x:v>21</x:v>
      </x:c>
      <x:c r="D9415" s="0" t="s">
        <x:v>22</x:v>
      </x:c>
      <x:c r="E9415" s="0" t="s">
        <x:v>23</x:v>
      </x:c>
      <x:c r="F9415" s="0" t="s">
        <x:v>20</x:v>
      </x:c>
      <x:c r="G9415" s="0" t="n">
        <x:v>140</x:v>
      </x:c>
      <x:c r="H9415" s="4" t="n">
        <x:v>43.384</x:v>
      </x:c>
      <x:c r="I9415" s="4" t="n">
        <x:v>140</x:v>
      </x:c>
      <x:c r="J9415" s="4" t="n">
        <x:v>0.31</x:v>
      </x:c>
      <x:c r="K9415" s="4">
        <x:f>I9415*J9415</x:f>
      </x:c>
      <x:c r="L9415" s="4" t="n">
        <x:v>322.806</x:v>
      </x:c>
      <x:c r="M9415" s="5">
        <x:f>J9415/3.051*100</x:f>
      </x:c>
      <x:c r="N9415" s="6">
        <x:f>M9415*L9415/100</x:f>
      </x:c>
      <x:c r="O9415" s="6">
        <x:f>H9415-N9415</x:f>
      </x:c>
    </x:row>
    <x:row r="9416" spans="1:25">
      <x:c r="A9416" s="0" t="s">
        <x:v>65</x:v>
      </x:c>
      <x:c r="B9416" s="0" t="n">
        <x:v>4427</x:v>
      </x:c>
      <x:c r="C9416" s="0" t="s">
        <x:v>21</x:v>
      </x:c>
      <x:c r="D9416" s="0" t="s">
        <x:v>22</x:v>
      </x:c>
      <x:c r="E9416" s="0" t="s">
        <x:v>23</x:v>
      </x:c>
      <x:c r="F9416" s="0" t="s">
        <x:v>20</x:v>
      </x:c>
      <x:c r="G9416" s="0" t="n">
        <x:v>140</x:v>
      </x:c>
      <x:c r="H9416" s="4" t="n">
        <x:v>43.384</x:v>
      </x:c>
      <x:c r="I9416" s="4" t="n">
        <x:v>140</x:v>
      </x:c>
      <x:c r="J9416" s="4" t="n">
        <x:v>0.31</x:v>
      </x:c>
      <x:c r="K9416" s="4">
        <x:f>I9416*J9416</x:f>
      </x:c>
      <x:c r="L9416" s="4" t="n">
        <x:v>322.806</x:v>
      </x:c>
      <x:c r="M9416" s="5">
        <x:f>J9416/3.051*100</x:f>
      </x:c>
      <x:c r="N9416" s="6">
        <x:f>M9416*L9416/100</x:f>
      </x:c>
      <x:c r="O9416" s="6">
        <x:f>H9416-N9416</x:f>
      </x:c>
    </x:row>
    <x:row r="9417" spans="1:25">
      <x:c r="A9417" s="0" t="s">
        <x:v>65</x:v>
      </x:c>
      <x:c r="B9417" s="0" t="n">
        <x:v>4427</x:v>
      </x:c>
      <x:c r="C9417" s="0" t="s">
        <x:v>21</x:v>
      </x:c>
      <x:c r="D9417" s="0" t="s">
        <x:v>22</x:v>
      </x:c>
      <x:c r="E9417" s="0" t="s">
        <x:v>23</x:v>
      </x:c>
      <x:c r="F9417" s="0" t="s">
        <x:v>20</x:v>
      </x:c>
      <x:c r="G9417" s="0" t="n">
        <x:v>140</x:v>
      </x:c>
      <x:c r="H9417" s="4" t="n">
        <x:v>3.41</x:v>
      </x:c>
      <x:c r="I9417" s="4" t="n">
        <x:v>140</x:v>
      </x:c>
      <x:c r="J9417" s="4" t="n">
        <x:v>0.024</x:v>
      </x:c>
      <x:c r="K9417" s="4">
        <x:f>I9417*J9417</x:f>
      </x:c>
      <x:c r="L9417" s="4" t="n">
        <x:v>322.806</x:v>
      </x:c>
      <x:c r="M9417" s="5">
        <x:f>J9417/3.051*100</x:f>
      </x:c>
      <x:c r="N9417" s="6">
        <x:f>M9417*L9417/100</x:f>
      </x:c>
      <x:c r="O9417" s="6">
        <x:f>H9417-N9417</x:f>
      </x:c>
    </x:row>
    <x:row r="9418" spans="1:25">
      <x:c r="A9418" s="0" t="s">
        <x:v>65</x:v>
      </x:c>
      <x:c r="B9418" s="0" t="n">
        <x:v>4427</x:v>
      </x:c>
      <x:c r="C9418" s="0" t="s">
        <x:v>21</x:v>
      </x:c>
      <x:c r="D9418" s="0" t="s">
        <x:v>22</x:v>
      </x:c>
      <x:c r="E9418" s="0" t="s">
        <x:v>23</x:v>
      </x:c>
      <x:c r="F9418" s="0" t="s">
        <x:v>20</x:v>
      </x:c>
      <x:c r="G9418" s="0" t="n">
        <x:v>140</x:v>
      </x:c>
      <x:c r="H9418" s="4" t="n">
        <x:v>44.33</x:v>
      </x:c>
      <x:c r="I9418" s="4" t="n">
        <x:v>140</x:v>
      </x:c>
      <x:c r="J9418" s="4" t="n">
        <x:v>0.317</x:v>
      </x:c>
      <x:c r="K9418" s="4">
        <x:f>I9418*J9418</x:f>
      </x:c>
      <x:c r="L9418" s="4" t="n">
        <x:v>322.806</x:v>
      </x:c>
      <x:c r="M9418" s="5">
        <x:f>J9418/3.051*100</x:f>
      </x:c>
      <x:c r="N9418" s="6">
        <x:f>M9418*L9418/100</x:f>
      </x:c>
      <x:c r="O9418" s="6">
        <x:f>H9418-N9418</x:f>
      </x:c>
    </x:row>
    <x:row r="9419" spans="1:25">
      <x:c r="A9419" s="0" t="s">
        <x:v>65</x:v>
      </x:c>
      <x:c r="B9419" s="0" t="n">
        <x:v>4427</x:v>
      </x:c>
      <x:c r="C9419" s="0" t="s">
        <x:v>21</x:v>
      </x:c>
      <x:c r="D9419" s="0" t="s">
        <x:v>28</x:v>
      </x:c>
      <x:c r="E9419" s="0" t="s">
        <x:v>19</x:v>
      </x:c>
      <x:c r="F9419" s="0" t="s">
        <x:v>26</x:v>
      </x:c>
      <x:c r="G9419" s="0" t="n">
        <x:v>140</x:v>
      </x:c>
      <x:c r="H9419" s="4" t="n">
        <x:v>36.41</x:v>
      </x:c>
      <x:c r="I9419" s="4" t="n">
        <x:v>140</x:v>
      </x:c>
      <x:c r="J9419" s="4" t="n">
        <x:v>0.26</x:v>
      </x:c>
      <x:c r="K9419" s="4">
        <x:f>I9419*J9419</x:f>
      </x:c>
      <x:c r="L9419" s="4" t="n">
        <x:v>322.806</x:v>
      </x:c>
      <x:c r="M9419" s="5">
        <x:f>J9419/3.051*100</x:f>
      </x:c>
      <x:c r="N9419" s="6">
        <x:f>M9419*L9419/100</x:f>
      </x:c>
      <x:c r="O9419" s="6">
        <x:f>H9419-N9419</x:f>
      </x:c>
    </x:row>
    <x:row r="9420" spans="1:25">
      <x:c r="A9420" s="0" t="s">
        <x:v>65</x:v>
      </x:c>
      <x:c r="B9420" s="0" t="n">
        <x:v>4427</x:v>
      </x:c>
      <x:c r="C9420" s="0" t="s">
        <x:v>21</x:v>
      </x:c>
      <x:c r="D9420" s="0" t="s">
        <x:v>28</x:v>
      </x:c>
      <x:c r="E9420" s="0" t="s">
        <x:v>23</x:v>
      </x:c>
      <x:c r="F9420" s="0" t="s">
        <x:v>26</x:v>
      </x:c>
      <x:c r="G9420" s="0" t="n">
        <x:v>140</x:v>
      </x:c>
      <x:c r="H9420" s="4" t="n">
        <x:v>212.799</x:v>
      </x:c>
      <x:c r="I9420" s="4" t="n">
        <x:v>140</x:v>
      </x:c>
      <x:c r="J9420" s="4" t="n">
        <x:v>1.52</x:v>
      </x:c>
      <x:c r="K9420" s="4">
        <x:f>I9420*J9420</x:f>
      </x:c>
      <x:c r="L9420" s="4" t="n">
        <x:v>322.806</x:v>
      </x:c>
      <x:c r="M9420" s="5">
        <x:f>J9420/3.051*100</x:f>
      </x:c>
      <x:c r="N9420" s="6">
        <x:f>M9420*L9420/100</x:f>
      </x:c>
      <x:c r="O9420" s="6">
        <x:f>H9420-N9420</x:f>
      </x:c>
    </x:row>
    <x:row r="9421" spans="1:25">
      <x:c r="A9421" s="0" t="s">
        <x:v>124</x:v>
      </x:c>
      <x:c r="B9421" s="0" t="n">
        <x:v>4429</x:v>
      </x:c>
      <x:c r="C9421" s="0" t="s">
        <x:v>21</x:v>
      </x:c>
      <x:c r="D9421" s="0" t="s">
        <x:v>42</x:v>
      </x:c>
      <x:c r="E9421" s="0" t="s">
        <x:v>23</x:v>
      </x:c>
      <x:c r="F9421" s="0" t="s">
        <x:v>20</x:v>
      </x:c>
      <x:c r="G9421" s="0" t="n">
        <x:v>118</x:v>
      </x:c>
      <x:c r="H9421" s="4" t="n">
        <x:v>25.252</x:v>
      </x:c>
      <x:c r="I9421" s="4" t="n">
        <x:v>118</x:v>
      </x:c>
      <x:c r="J9421" s="4" t="n">
        <x:v>0.214</x:v>
      </x:c>
      <x:c r="K9421" s="4">
        <x:f>I9421*J9421</x:f>
      </x:c>
      <x:c r="L9421" s="4" t="n">
        <x:v>253.309</x:v>
      </x:c>
      <x:c r="M9421" s="5">
        <x:f>J9421/2.129*100</x:f>
      </x:c>
      <x:c r="N9421" s="6">
        <x:f>M9421*L9421/100</x:f>
      </x:c>
      <x:c r="O9421" s="6">
        <x:f>H9421-N9421</x:f>
      </x:c>
    </x:row>
    <x:row r="9422" spans="1:25">
      <x:c r="A9422" s="0" t="s">
        <x:v>124</x:v>
      </x:c>
      <x:c r="B9422" s="0" t="n">
        <x:v>4429</x:v>
      </x:c>
      <x:c r="C9422" s="0" t="s">
        <x:v>21</x:v>
      </x:c>
      <x:c r="D9422" s="0" t="s">
        <x:v>28</x:v>
      </x:c>
      <x:c r="E9422" s="0" t="s">
        <x:v>58</x:v>
      </x:c>
      <x:c r="F9422" s="0" t="s">
        <x:v>26</x:v>
      </x:c>
      <x:c r="G9422" s="0" t="n">
        <x:v>118</x:v>
      </x:c>
      <x:c r="H9422" s="4" t="n">
        <x:v>11.446</x:v>
      </x:c>
      <x:c r="I9422" s="4" t="n">
        <x:v>118</x:v>
      </x:c>
      <x:c r="J9422" s="4" t="n">
        <x:v>0.097</x:v>
      </x:c>
      <x:c r="K9422" s="4">
        <x:f>I9422*J9422</x:f>
      </x:c>
      <x:c r="L9422" s="4" t="n">
        <x:v>253.309</x:v>
      </x:c>
      <x:c r="M9422" s="5">
        <x:f>J9422/2.129*100</x:f>
      </x:c>
      <x:c r="N9422" s="6">
        <x:f>M9422*L9422/100</x:f>
      </x:c>
      <x:c r="O9422" s="6">
        <x:f>H9422-N9422</x:f>
      </x:c>
    </x:row>
    <x:row r="9423" spans="1:25">
      <x:c r="A9423" s="0" t="s">
        <x:v>124</x:v>
      </x:c>
      <x:c r="B9423" s="0" t="n">
        <x:v>4429</x:v>
      </x:c>
      <x:c r="C9423" s="0" t="s">
        <x:v>21</x:v>
      </x:c>
      <x:c r="D9423" s="0" t="s">
        <x:v>28</x:v>
      </x:c>
      <x:c r="E9423" s="0" t="s">
        <x:v>59</x:v>
      </x:c>
      <x:c r="F9423" s="0" t="s">
        <x:v>26</x:v>
      </x:c>
      <x:c r="G9423" s="0" t="n">
        <x:v>118</x:v>
      </x:c>
      <x:c r="H9423" s="4" t="n">
        <x:v>42.48</x:v>
      </x:c>
      <x:c r="I9423" s="4" t="n">
        <x:v>118</x:v>
      </x:c>
      <x:c r="J9423" s="4" t="n">
        <x:v>0.36</x:v>
      </x:c>
      <x:c r="K9423" s="4">
        <x:f>I9423*J9423</x:f>
      </x:c>
      <x:c r="L9423" s="4" t="n">
        <x:v>253.309</x:v>
      </x:c>
      <x:c r="M9423" s="5">
        <x:f>J9423/2.129*100</x:f>
      </x:c>
      <x:c r="N9423" s="6">
        <x:f>M9423*L9423/100</x:f>
      </x:c>
      <x:c r="O9423" s="6">
        <x:f>H9423-N9423</x:f>
      </x:c>
    </x:row>
    <x:row r="9424" spans="1:25">
      <x:c r="A9424" s="0" t="s">
        <x:v>124</x:v>
      </x:c>
      <x:c r="B9424" s="0" t="n">
        <x:v>4429</x:v>
      </x:c>
      <x:c r="C9424" s="0" t="s">
        <x:v>21</x:v>
      </x:c>
      <x:c r="D9424" s="0" t="s">
        <x:v>28</x:v>
      </x:c>
      <x:c r="E9424" s="0" t="s">
        <x:v>60</x:v>
      </x:c>
      <x:c r="F9424" s="0" t="s">
        <x:v>26</x:v>
      </x:c>
      <x:c r="G9424" s="0" t="n">
        <x:v>118</x:v>
      </x:c>
      <x:c r="H9424" s="4" t="n">
        <x:v>49.091</x:v>
      </x:c>
      <x:c r="I9424" s="4" t="n">
        <x:v>118</x:v>
      </x:c>
      <x:c r="J9424" s="4" t="n">
        <x:v>0.416</x:v>
      </x:c>
      <x:c r="K9424" s="4">
        <x:f>I9424*J9424</x:f>
      </x:c>
      <x:c r="L9424" s="4" t="n">
        <x:v>253.309</x:v>
      </x:c>
      <x:c r="M9424" s="5">
        <x:f>J9424/2.129*100</x:f>
      </x:c>
      <x:c r="N9424" s="6">
        <x:f>M9424*L9424/100</x:f>
      </x:c>
      <x:c r="O9424" s="6">
        <x:f>H9424-N9424</x:f>
      </x:c>
    </x:row>
    <x:row r="9425" spans="1:25">
      <x:c r="A9425" s="0" t="s">
        <x:v>124</x:v>
      </x:c>
      <x:c r="B9425" s="0" t="n">
        <x:v>4429</x:v>
      </x:c>
      <x:c r="C9425" s="0" t="s">
        <x:v>21</x:v>
      </x:c>
      <x:c r="D9425" s="0" t="s">
        <x:v>28</x:v>
      </x:c>
      <x:c r="E9425" s="0" t="s">
        <x:v>61</x:v>
      </x:c>
      <x:c r="F9425" s="0" t="s">
        <x:v>26</x:v>
      </x:c>
      <x:c r="G9425" s="0" t="n">
        <x:v>118</x:v>
      </x:c>
      <x:c r="H9425" s="4" t="n">
        <x:v>55.696</x:v>
      </x:c>
      <x:c r="I9425" s="4" t="n">
        <x:v>118</x:v>
      </x:c>
      <x:c r="J9425" s="4" t="n">
        <x:v>0.472</x:v>
      </x:c>
      <x:c r="K9425" s="4">
        <x:f>I9425*J9425</x:f>
      </x:c>
      <x:c r="L9425" s="4" t="n">
        <x:v>253.309</x:v>
      </x:c>
      <x:c r="M9425" s="5">
        <x:f>J9425/2.129*100</x:f>
      </x:c>
      <x:c r="N9425" s="6">
        <x:f>M9425*L9425/100</x:f>
      </x:c>
      <x:c r="O9425" s="6">
        <x:f>H9425-N9425</x:f>
      </x:c>
    </x:row>
    <x:row r="9426" spans="1:25">
      <x:c r="A9426" s="0" t="s">
        <x:v>124</x:v>
      </x:c>
      <x:c r="B9426" s="0" t="n">
        <x:v>4429</x:v>
      </x:c>
      <x:c r="C9426" s="0" t="s">
        <x:v>21</x:v>
      </x:c>
      <x:c r="D9426" s="0" t="s">
        <x:v>28</x:v>
      </x:c>
      <x:c r="E9426" s="0" t="s">
        <x:v>62</x:v>
      </x:c>
      <x:c r="F9426" s="0" t="s">
        <x:v>26</x:v>
      </x:c>
      <x:c r="G9426" s="0" t="n">
        <x:v>118</x:v>
      </x:c>
      <x:c r="H9426" s="4" t="n">
        <x:v>2.014</x:v>
      </x:c>
      <x:c r="I9426" s="4" t="n">
        <x:v>118</x:v>
      </x:c>
      <x:c r="J9426" s="4" t="n">
        <x:v>0.017</x:v>
      </x:c>
      <x:c r="K9426" s="4">
        <x:f>I9426*J9426</x:f>
      </x:c>
      <x:c r="L9426" s="4" t="n">
        <x:v>253.309</x:v>
      </x:c>
      <x:c r="M9426" s="5">
        <x:f>J9426/2.129*100</x:f>
      </x:c>
      <x:c r="N9426" s="6">
        <x:f>M9426*L9426/100</x:f>
      </x:c>
      <x:c r="O9426" s="6">
        <x:f>H9426-N9426</x:f>
      </x:c>
    </x:row>
    <x:row r="9427" spans="1:25">
      <x:c r="A9427" s="0" t="s">
        <x:v>124</x:v>
      </x:c>
      <x:c r="B9427" s="0" t="n">
        <x:v>4429</x:v>
      </x:c>
      <x:c r="C9427" s="0" t="s">
        <x:v>21</x:v>
      </x:c>
      <x:c r="D9427" s="0" t="s">
        <x:v>28</x:v>
      </x:c>
      <x:c r="E9427" s="0" t="s">
        <x:v>63</x:v>
      </x:c>
      <x:c r="F9427" s="0" t="s">
        <x:v>26</x:v>
      </x:c>
      <x:c r="G9427" s="0" t="n">
        <x:v>118</x:v>
      </x:c>
      <x:c r="H9427" s="4" t="n">
        <x:v>25.258</x:v>
      </x:c>
      <x:c r="I9427" s="4" t="n">
        <x:v>118</x:v>
      </x:c>
      <x:c r="J9427" s="4" t="n">
        <x:v>0.214</x:v>
      </x:c>
      <x:c r="K9427" s="4">
        <x:f>I9427*J9427</x:f>
      </x:c>
      <x:c r="L9427" s="4" t="n">
        <x:v>253.309</x:v>
      </x:c>
      <x:c r="M9427" s="5">
        <x:f>J9427/2.129*100</x:f>
      </x:c>
      <x:c r="N9427" s="6">
        <x:f>M9427*L9427/100</x:f>
      </x:c>
      <x:c r="O9427" s="6">
        <x:f>H9427-N9427</x:f>
      </x:c>
    </x:row>
    <x:row r="9428" spans="1:25">
      <x:c r="A9428" s="0" t="s">
        <x:v>124</x:v>
      </x:c>
      <x:c r="B9428" s="0" t="n">
        <x:v>4429</x:v>
      </x:c>
      <x:c r="C9428" s="0" t="s">
        <x:v>21</x:v>
      </x:c>
      <x:c r="D9428" s="0" t="s">
        <x:v>28</x:v>
      </x:c>
      <x:c r="E9428" s="0" t="s">
        <x:v>64</x:v>
      </x:c>
      <x:c r="F9428" s="0" t="s">
        <x:v>26</x:v>
      </x:c>
      <x:c r="G9428" s="0" t="n">
        <x:v>118</x:v>
      </x:c>
      <x:c r="H9428" s="4" t="n">
        <x:v>40.001</x:v>
      </x:c>
      <x:c r="I9428" s="4" t="n">
        <x:v>118</x:v>
      </x:c>
      <x:c r="J9428" s="4" t="n">
        <x:v>0.339</x:v>
      </x:c>
      <x:c r="K9428" s="4">
        <x:f>I9428*J9428</x:f>
      </x:c>
      <x:c r="L9428" s="4" t="n">
        <x:v>253.309</x:v>
      </x:c>
      <x:c r="M9428" s="5">
        <x:f>J9428/2.129*100</x:f>
      </x:c>
      <x:c r="N9428" s="6">
        <x:f>M9428*L9428/100</x:f>
      </x:c>
      <x:c r="O9428" s="6">
        <x:f>H9428-N9428</x:f>
      </x:c>
    </x:row>
    <x:row r="9429" spans="1:25">
      <x:c r="A9429" s="0" t="s">
        <x:v>174</x:v>
      </x:c>
      <x:c r="B9429" s="0" t="n">
        <x:v>4431</x:v>
      </x:c>
      <x:c r="C9429" s="0" t="s">
        <x:v>21</x:v>
      </x:c>
      <x:c r="D9429" s="0" t="s">
        <x:v>169</x:v>
      </x:c>
      <x:c r="E9429" s="0" t="s">
        <x:v>23</x:v>
      </x:c>
      <x:c r="F9429" s="0" t="s">
        <x:v>20</x:v>
      </x:c>
      <x:c r="G9429" s="0" t="n">
        <x:v>5000</x:v>
      </x:c>
      <x:c r="H9429" s="4" t="n">
        <x:v>235</x:v>
      </x:c>
      <x:c r="I9429" s="4" t="n">
        <x:v>5000</x:v>
      </x:c>
      <x:c r="J9429" s="4" t="n">
        <x:v>0.047</x:v>
      </x:c>
      <x:c r="K9429" s="4">
        <x:f>I9429*J9429</x:f>
      </x:c>
      <x:c r="L9429" s="4" t="n">
        <x:v>0</x:v>
      </x:c>
      <x:c r="M9429" s="5">
        <x:f>J9429/0.094*100</x:f>
      </x:c>
      <x:c r="N9429" s="6">
        <x:f>M9429*L9429/100</x:f>
      </x:c>
      <x:c r="O9429" s="6">
        <x:f>H9429-N9429</x:f>
      </x:c>
    </x:row>
    <x:row r="9430" spans="1:25">
      <x:c r="A9430" s="0" t="s">
        <x:v>174</x:v>
      </x:c>
      <x:c r="B9430" s="0" t="n">
        <x:v>4431</x:v>
      </x:c>
      <x:c r="C9430" s="0" t="s">
        <x:v>21</x:v>
      </x:c>
      <x:c r="D9430" s="0" t="s">
        <x:v>169</x:v>
      </x:c>
      <x:c r="E9430" s="0" t="s">
        <x:v>23</x:v>
      </x:c>
      <x:c r="F9430" s="0" t="s">
        <x:v>26</x:v>
      </x:c>
      <x:c r="G9430" s="0" t="n">
        <x:v>5000</x:v>
      </x:c>
      <x:c r="H9430" s="4" t="n">
        <x:v>235</x:v>
      </x:c>
      <x:c r="I9430" s="4" t="n">
        <x:v>5000</x:v>
      </x:c>
      <x:c r="J9430" s="4" t="n">
        <x:v>0.047</x:v>
      </x:c>
      <x:c r="K9430" s="4">
        <x:f>I9430*J9430</x:f>
      </x:c>
      <x:c r="L9430" s="4" t="n">
        <x:v>0</x:v>
      </x:c>
      <x:c r="M9430" s="5">
        <x:f>J9430/0.094*100</x:f>
      </x:c>
      <x:c r="N9430" s="6">
        <x:f>M9430*L9430/100</x:f>
      </x:c>
      <x:c r="O9430" s="6">
        <x:f>H9430-N9430</x:f>
      </x:c>
    </x:row>
    <x:row r="9431" spans="1:25">
      <x:c r="A9431" s="0" t="s">
        <x:v>102</x:v>
      </x:c>
      <x:c r="B9431" s="0" t="n">
        <x:v>4432</x:v>
      </x:c>
      <x:c r="C9431" s="0" t="s">
        <x:v>21</x:v>
      </x:c>
      <x:c r="D9431" s="0" t="s">
        <x:v>22</x:v>
      </x:c>
      <x:c r="E9431" s="0" t="s">
        <x:v>23</x:v>
      </x:c>
      <x:c r="F9431" s="0" t="s">
        <x:v>20</x:v>
      </x:c>
      <x:c r="G9431" s="0" t="n">
        <x:v>170</x:v>
      </x:c>
      <x:c r="H9431" s="4" t="n">
        <x:v>43.384</x:v>
      </x:c>
      <x:c r="I9431" s="4" t="n">
        <x:v>170</x:v>
      </x:c>
      <x:c r="J9431" s="4" t="n">
        <x:v>0.255</x:v>
      </x:c>
      <x:c r="K9431" s="4">
        <x:f>I9431*J9431</x:f>
      </x:c>
      <x:c r="L9431" s="4" t="n">
        <x:v>381.599</x:v>
      </x:c>
      <x:c r="M9431" s="5">
        <x:f>J9431/2.557*100</x:f>
      </x:c>
      <x:c r="N9431" s="6">
        <x:f>M9431*L9431/100</x:f>
      </x:c>
      <x:c r="O9431" s="6">
        <x:f>H9431-N9431</x:f>
      </x:c>
    </x:row>
    <x:row r="9432" spans="1:25">
      <x:c r="A9432" s="0" t="s">
        <x:v>102</x:v>
      </x:c>
      <x:c r="B9432" s="0" t="n">
        <x:v>4432</x:v>
      </x:c>
      <x:c r="C9432" s="0" t="s">
        <x:v>21</x:v>
      </x:c>
      <x:c r="D9432" s="0" t="s">
        <x:v>22</x:v>
      </x:c>
      <x:c r="E9432" s="0" t="s">
        <x:v>23</x:v>
      </x:c>
      <x:c r="F9432" s="0" t="s">
        <x:v>20</x:v>
      </x:c>
      <x:c r="G9432" s="0" t="n">
        <x:v>170</x:v>
      </x:c>
      <x:c r="H9432" s="4" t="n">
        <x:v>44.33</x:v>
      </x:c>
      <x:c r="I9432" s="4" t="n">
        <x:v>170</x:v>
      </x:c>
      <x:c r="J9432" s="4" t="n">
        <x:v>0.261</x:v>
      </x:c>
      <x:c r="K9432" s="4">
        <x:f>I9432*J9432</x:f>
      </x:c>
      <x:c r="L9432" s="4" t="n">
        <x:v>381.599</x:v>
      </x:c>
      <x:c r="M9432" s="5">
        <x:f>J9432/2.557*100</x:f>
      </x:c>
      <x:c r="N9432" s="6">
        <x:f>M9432*L9432/100</x:f>
      </x:c>
      <x:c r="O9432" s="6">
        <x:f>H9432-N9432</x:f>
      </x:c>
    </x:row>
    <x:row r="9433" spans="1:25">
      <x:c r="A9433" s="0" t="s">
        <x:v>102</x:v>
      </x:c>
      <x:c r="B9433" s="0" t="n">
        <x:v>4432</x:v>
      </x:c>
      <x:c r="C9433" s="0" t="s">
        <x:v>21</x:v>
      </x:c>
      <x:c r="D9433" s="0" t="s">
        <x:v>22</x:v>
      </x:c>
      <x:c r="E9433" s="0" t="s">
        <x:v>23</x:v>
      </x:c>
      <x:c r="F9433" s="0" t="s">
        <x:v>20</x:v>
      </x:c>
      <x:c r="G9433" s="0" t="n">
        <x:v>170</x:v>
      </x:c>
      <x:c r="H9433" s="4" t="n">
        <x:v>44.33</x:v>
      </x:c>
      <x:c r="I9433" s="4" t="n">
        <x:v>170</x:v>
      </x:c>
      <x:c r="J9433" s="4" t="n">
        <x:v>0.261</x:v>
      </x:c>
      <x:c r="K9433" s="4">
        <x:f>I9433*J9433</x:f>
      </x:c>
      <x:c r="L9433" s="4" t="n">
        <x:v>381.599</x:v>
      </x:c>
      <x:c r="M9433" s="5">
        <x:f>J9433/2.557*100</x:f>
      </x:c>
      <x:c r="N9433" s="6">
        <x:f>M9433*L9433/100</x:f>
      </x:c>
      <x:c r="O9433" s="6">
        <x:f>H9433-N9433</x:f>
      </x:c>
    </x:row>
    <x:row r="9434" spans="1:25">
      <x:c r="A9434" s="0" t="s">
        <x:v>102</x:v>
      </x:c>
      <x:c r="B9434" s="0" t="n">
        <x:v>4432</x:v>
      </x:c>
      <x:c r="C9434" s="0" t="s">
        <x:v>21</x:v>
      </x:c>
      <x:c r="D9434" s="0" t="s">
        <x:v>28</x:v>
      </x:c>
      <x:c r="E9434" s="0" t="s">
        <x:v>19</x:v>
      </x:c>
      <x:c r="F9434" s="0" t="s">
        <x:v>26</x:v>
      </x:c>
      <x:c r="G9434" s="0" t="n">
        <x:v>170</x:v>
      </x:c>
      <x:c r="H9434" s="4" t="n">
        <x:v>44.205</x:v>
      </x:c>
      <x:c r="I9434" s="4" t="n">
        <x:v>170</x:v>
      </x:c>
      <x:c r="J9434" s="4" t="n">
        <x:v>0.26</x:v>
      </x:c>
      <x:c r="K9434" s="4">
        <x:f>I9434*J9434</x:f>
      </x:c>
      <x:c r="L9434" s="4" t="n">
        <x:v>381.599</x:v>
      </x:c>
      <x:c r="M9434" s="5">
        <x:f>J9434/2.557*100</x:f>
      </x:c>
      <x:c r="N9434" s="6">
        <x:f>M9434*L9434/100</x:f>
      </x:c>
      <x:c r="O9434" s="6">
        <x:f>H9434-N9434</x:f>
      </x:c>
    </x:row>
    <x:row r="9435" spans="1:25">
      <x:c r="A9435" s="0" t="s">
        <x:v>102</x:v>
      </x:c>
      <x:c r="B9435" s="0" t="n">
        <x:v>4432</x:v>
      </x:c>
      <x:c r="C9435" s="0" t="s">
        <x:v>21</x:v>
      </x:c>
      <x:c r="D9435" s="0" t="s">
        <x:v>28</x:v>
      </x:c>
      <x:c r="E9435" s="0" t="s">
        <x:v>23</x:v>
      </x:c>
      <x:c r="F9435" s="0" t="s">
        <x:v>26</x:v>
      </x:c>
      <x:c r="G9435" s="0" t="n">
        <x:v>170</x:v>
      </x:c>
      <x:c r="H9435" s="4" t="n">
        <x:v>236.544</x:v>
      </x:c>
      <x:c r="I9435" s="4" t="n">
        <x:v>170</x:v>
      </x:c>
      <x:c r="J9435" s="4" t="n">
        <x:v>1.52</x:v>
      </x:c>
      <x:c r="K9435" s="4">
        <x:f>I9435*J9435</x:f>
      </x:c>
      <x:c r="L9435" s="4" t="n">
        <x:v>381.599</x:v>
      </x:c>
      <x:c r="M9435" s="5">
        <x:f>J9435/2.557*100</x:f>
      </x:c>
      <x:c r="N9435" s="6">
        <x:f>M9435*L9435/100</x:f>
      </x:c>
      <x:c r="O9435" s="6">
        <x:f>H9435-N9435</x:f>
      </x:c>
    </x:row>
    <x:row r="9436" spans="1:25">
      <x:c r="A9436" s="0" t="s">
        <x:v>166</x:v>
      </x:c>
      <x:c r="B9436" s="0" t="n">
        <x:v>4434</x:v>
      </x:c>
      <x:c r="C9436" s="0" t="s">
        <x:v>21</x:v>
      </x:c>
      <x:c r="D9436" s="0" t="s">
        <x:v>22</x:v>
      </x:c>
      <x:c r="E9436" s="0" t="s">
        <x:v>23</x:v>
      </x:c>
      <x:c r="F9436" s="0" t="s">
        <x:v>20</x:v>
      </x:c>
      <x:c r="G9436" s="0" t="n">
        <x:v>66</x:v>
      </x:c>
      <x:c r="H9436" s="4" t="n">
        <x:v>2.34</x:v>
      </x:c>
      <x:c r="I9436" s="4" t="n">
        <x:v>66</x:v>
      </x:c>
      <x:c r="J9436" s="4" t="n">
        <x:v>0.035</x:v>
      </x:c>
      <x:c r="K9436" s="4">
        <x:f>I9436*J9436</x:f>
      </x:c>
      <x:c r="L9436" s="4" t="n">
        <x:v>150.718</x:v>
      </x:c>
      <x:c r="M9436" s="5">
        <x:f>J9436/2.392*100</x:f>
      </x:c>
      <x:c r="N9436" s="6">
        <x:f>M9436*L9436/100</x:f>
      </x:c>
      <x:c r="O9436" s="6">
        <x:f>H9436-N9436</x:f>
      </x:c>
    </x:row>
    <x:row r="9437" spans="1:25">
      <x:c r="A9437" s="0" t="s">
        <x:v>166</x:v>
      </x:c>
      <x:c r="B9437" s="0" t="n">
        <x:v>4434</x:v>
      </x:c>
      <x:c r="C9437" s="0" t="s">
        <x:v>21</x:v>
      </x:c>
      <x:c r="D9437" s="0" t="s">
        <x:v>28</x:v>
      </x:c>
      <x:c r="E9437" s="0" t="s">
        <x:v>23</x:v>
      </x:c>
      <x:c r="F9437" s="0" t="s">
        <x:v>20</x:v>
      </x:c>
      <x:c r="G9437" s="0" t="n">
        <x:v>66</x:v>
      </x:c>
      <x:c r="H9437" s="4" t="n">
        <x:v>2.99</x:v>
      </x:c>
      <x:c r="I9437" s="4" t="n">
        <x:v>66</x:v>
      </x:c>
      <x:c r="J9437" s="4" t="n">
        <x:v>0.045</x:v>
      </x:c>
      <x:c r="K9437" s="4">
        <x:f>I9437*J9437</x:f>
      </x:c>
      <x:c r="L9437" s="4" t="n">
        <x:v>150.718</x:v>
      </x:c>
      <x:c r="M9437" s="5">
        <x:f>J9437/2.392*100</x:f>
      </x:c>
      <x:c r="N9437" s="6">
        <x:f>M9437*L9437/100</x:f>
      </x:c>
      <x:c r="O9437" s="6">
        <x:f>H9437-N9437</x:f>
      </x:c>
    </x:row>
    <x:row r="9438" spans="1:25">
      <x:c r="A9438" s="0" t="s">
        <x:v>166</x:v>
      </x:c>
      <x:c r="B9438" s="0" t="n">
        <x:v>4434</x:v>
      </x:c>
      <x:c r="C9438" s="0" t="s">
        <x:v>21</x:v>
      </x:c>
      <x:c r="D9438" s="0" t="s">
        <x:v>22</x:v>
      </x:c>
      <x:c r="E9438" s="0" t="s">
        <x:v>23</x:v>
      </x:c>
      <x:c r="F9438" s="0" t="s">
        <x:v>20</x:v>
      </x:c>
      <x:c r="G9438" s="0" t="n">
        <x:v>66</x:v>
      </x:c>
      <x:c r="H9438" s="4" t="n">
        <x:v>0.036</x:v>
      </x:c>
      <x:c r="I9438" s="4" t="n">
        <x:v>66</x:v>
      </x:c>
      <x:c r="J9438" s="4" t="n">
        <x:v>0.001</x:v>
      </x:c>
      <x:c r="K9438" s="4">
        <x:f>I9438*J9438</x:f>
      </x:c>
      <x:c r="L9438" s="4" t="n">
        <x:v>150.718</x:v>
      </x:c>
      <x:c r="M9438" s="5">
        <x:f>J9438/2.392*100</x:f>
      </x:c>
      <x:c r="N9438" s="6">
        <x:f>M9438*L9438/100</x:f>
      </x:c>
      <x:c r="O9438" s="6">
        <x:f>H9438-N9438</x:f>
      </x:c>
    </x:row>
    <x:row r="9439" spans="1:25">
      <x:c r="A9439" s="0" t="s">
        <x:v>166</x:v>
      </x:c>
      <x:c r="B9439" s="0" t="n">
        <x:v>4434</x:v>
      </x:c>
      <x:c r="C9439" s="0" t="s">
        <x:v>21</x:v>
      </x:c>
      <x:c r="D9439" s="0" t="s">
        <x:v>28</x:v>
      </x:c>
      <x:c r="E9439" s="0" t="s">
        <x:v>23</x:v>
      </x:c>
      <x:c r="F9439" s="0" t="s">
        <x:v>20</x:v>
      </x:c>
      <x:c r="G9439" s="0" t="n">
        <x:v>66</x:v>
      </x:c>
      <x:c r="H9439" s="4" t="n">
        <x:v>0.046</x:v>
      </x:c>
      <x:c r="I9439" s="4" t="n">
        <x:v>66</x:v>
      </x:c>
      <x:c r="J9439" s="4" t="n">
        <x:v>0.001</x:v>
      </x:c>
      <x:c r="K9439" s="4">
        <x:f>I9439*J9439</x:f>
      </x:c>
      <x:c r="L9439" s="4" t="n">
        <x:v>150.718</x:v>
      </x:c>
      <x:c r="M9439" s="5">
        <x:f>J9439/2.392*100</x:f>
      </x:c>
      <x:c r="N9439" s="6">
        <x:f>M9439*L9439/100</x:f>
      </x:c>
      <x:c r="O9439" s="6">
        <x:f>H9439-N9439</x:f>
      </x:c>
    </x:row>
    <x:row r="9440" spans="1:25">
      <x:c r="A9440" s="0" t="s">
        <x:v>166</x:v>
      </x:c>
      <x:c r="B9440" s="0" t="n">
        <x:v>4434</x:v>
      </x:c>
      <x:c r="C9440" s="0" t="s">
        <x:v>17</x:v>
      </x:c>
      <x:c r="D9440" s="0" t="s">
        <x:v>18</x:v>
      </x:c>
      <x:c r="E9440" s="0" t="s">
        <x:v>167</x:v>
      </x:c>
      <x:c r="F9440" s="0" t="s">
        <x:v>20</x:v>
      </x:c>
      <x:c r="G9440" s="0" t="n">
        <x:v>66</x:v>
      </x:c>
      <x:c r="H9440" s="4" t="n">
        <x:v>41.221</x:v>
      </x:c>
      <x:c r="I9440" s="4" t="n">
        <x:v>66</x:v>
      </x:c>
      <x:c r="J9440" s="4" t="n">
        <x:v>0.625</x:v>
      </x:c>
      <x:c r="K9440" s="4">
        <x:f>I9440*J9440</x:f>
      </x:c>
      <x:c r="L9440" s="4" t="n">
        <x:v>150.718</x:v>
      </x:c>
      <x:c r="M9440" s="5">
        <x:f>J9440/2.392*100</x:f>
      </x:c>
      <x:c r="N9440" s="6">
        <x:f>M9440*L9440/100</x:f>
      </x:c>
      <x:c r="O9440" s="6">
        <x:f>H9440-N9440</x:f>
      </x:c>
    </x:row>
    <x:row r="9441" spans="1:25">
      <x:c r="A9441" s="0" t="s">
        <x:v>166</x:v>
      </x:c>
      <x:c r="B9441" s="0" t="n">
        <x:v>4434</x:v>
      </x:c>
      <x:c r="C9441" s="0" t="s">
        <x:v>17</x:v>
      </x:c>
      <x:c r="D9441" s="0" t="s">
        <x:v>18</x:v>
      </x:c>
      <x:c r="E9441" s="0" t="s">
        <x:v>167</x:v>
      </x:c>
      <x:c r="F9441" s="0" t="s">
        <x:v>20</x:v>
      </x:c>
      <x:c r="G9441" s="0" t="n">
        <x:v>66</x:v>
      </x:c>
      <x:c r="H9441" s="4" t="n">
        <x:v>41.221</x:v>
      </x:c>
      <x:c r="I9441" s="4" t="n">
        <x:v>66</x:v>
      </x:c>
      <x:c r="J9441" s="4" t="n">
        <x:v>0.625</x:v>
      </x:c>
      <x:c r="K9441" s="4">
        <x:f>I9441*J9441</x:f>
      </x:c>
      <x:c r="L9441" s="4" t="n">
        <x:v>150.718</x:v>
      </x:c>
      <x:c r="M9441" s="5">
        <x:f>J9441/2.392*100</x:f>
      </x:c>
      <x:c r="N9441" s="6">
        <x:f>M9441*L9441/100</x:f>
      </x:c>
      <x:c r="O9441" s="6">
        <x:f>H9441-N9441</x:f>
      </x:c>
    </x:row>
    <x:row r="9442" spans="1:25">
      <x:c r="A9442" s="0" t="s">
        <x:v>166</x:v>
      </x:c>
      <x:c r="B9442" s="0" t="n">
        <x:v>4434</x:v>
      </x:c>
      <x:c r="C9442" s="0" t="s">
        <x:v>21</x:v>
      </x:c>
      <x:c r="D9442" s="0" t="s">
        <x:v>28</x:v>
      </x:c>
      <x:c r="E9442" s="0" t="s">
        <x:v>23</x:v>
      </x:c>
      <x:c r="F9442" s="0" t="s">
        <x:v>26</x:v>
      </x:c>
      <x:c r="G9442" s="0" t="n">
        <x:v>66</x:v>
      </x:c>
      <x:c r="H9442" s="4" t="n">
        <x:v>69.96</x:v>
      </x:c>
      <x:c r="I9442" s="4" t="n">
        <x:v>66</x:v>
      </x:c>
      <x:c r="J9442" s="4" t="n">
        <x:v>1.06</x:v>
      </x:c>
      <x:c r="K9442" s="4">
        <x:f>I9442*J9442</x:f>
      </x:c>
      <x:c r="L9442" s="4" t="n">
        <x:v>150.718</x:v>
      </x:c>
      <x:c r="M9442" s="5">
        <x:f>J9442/2.392*100</x:f>
      </x:c>
      <x:c r="N9442" s="6">
        <x:f>M9442*L9442/100</x:f>
      </x:c>
      <x:c r="O9442" s="6">
        <x:f>H9442-N9442</x:f>
      </x:c>
    </x:row>
    <x:row r="9443" spans="1:25">
      <x:c r="A9443" s="0" t="s">
        <x:v>148</x:v>
      </x:c>
      <x:c r="B9443" s="0" t="n">
        <x:v>4435</x:v>
      </x:c>
      <x:c r="C9443" s="0" t="s">
        <x:v>17</x:v>
      </x:c>
      <x:c r="D9443" s="0" t="s">
        <x:v>18</x:v>
      </x:c>
      <x:c r="E9443" s="0" t="s">
        <x:v>167</x:v>
      </x:c>
      <x:c r="F9443" s="0" t="s">
        <x:v>20</x:v>
      </x:c>
      <x:c r="G9443" s="0" t="n">
        <x:v>65</x:v>
      </x:c>
      <x:c r="H9443" s="4" t="n">
        <x:v>41.221</x:v>
      </x:c>
      <x:c r="I9443" s="4" t="n">
        <x:v>65</x:v>
      </x:c>
      <x:c r="J9443" s="4" t="n">
        <x:v>0.634</x:v>
      </x:c>
      <x:c r="K9443" s="4">
        <x:f>I9443*J9443</x:f>
      </x:c>
      <x:c r="L9443" s="4" t="n">
        <x:v>152.496</x:v>
      </x:c>
      <x:c r="M9443" s="5">
        <x:f>J9443/4.124*100</x:f>
      </x:c>
      <x:c r="N9443" s="6">
        <x:f>M9443*L9443/100</x:f>
      </x:c>
      <x:c r="O9443" s="6">
        <x:f>H9443-N9443</x:f>
      </x:c>
    </x:row>
    <x:row r="9444" spans="1:25">
      <x:c r="A9444" s="0" t="s">
        <x:v>148</x:v>
      </x:c>
      <x:c r="B9444" s="0" t="n">
        <x:v>4435</x:v>
      </x:c>
      <x:c r="C9444" s="0" t="s">
        <x:v>17</x:v>
      </x:c>
      <x:c r="D9444" s="0" t="s">
        <x:v>18</x:v>
      </x:c>
      <x:c r="E9444" s="0" t="s">
        <x:v>167</x:v>
      </x:c>
      <x:c r="F9444" s="0" t="s">
        <x:v>20</x:v>
      </x:c>
      <x:c r="G9444" s="0" t="n">
        <x:v>65</x:v>
      </x:c>
      <x:c r="H9444" s="4" t="n">
        <x:v>41.221</x:v>
      </x:c>
      <x:c r="I9444" s="4" t="n">
        <x:v>65</x:v>
      </x:c>
      <x:c r="J9444" s="4" t="n">
        <x:v>0.634</x:v>
      </x:c>
      <x:c r="K9444" s="4">
        <x:f>I9444*J9444</x:f>
      </x:c>
      <x:c r="L9444" s="4" t="n">
        <x:v>152.496</x:v>
      </x:c>
      <x:c r="M9444" s="5">
        <x:f>J9444/4.124*100</x:f>
      </x:c>
      <x:c r="N9444" s="6">
        <x:f>M9444*L9444/100</x:f>
      </x:c>
      <x:c r="O9444" s="6">
        <x:f>H9444-N9444</x:f>
      </x:c>
    </x:row>
    <x:row r="9445" spans="1:25">
      <x:c r="A9445" s="0" t="s">
        <x:v>148</x:v>
      </x:c>
      <x:c r="B9445" s="0" t="n">
        <x:v>4435</x:v>
      </x:c>
      <x:c r="C9445" s="0" t="s">
        <x:v>17</x:v>
      </x:c>
      <x:c r="D9445" s="0" t="s">
        <x:v>18</x:v>
      </x:c>
      <x:c r="E9445" s="0" t="s">
        <x:v>167</x:v>
      </x:c>
      <x:c r="F9445" s="0" t="s">
        <x:v>20</x:v>
      </x:c>
      <x:c r="G9445" s="0" t="n">
        <x:v>65</x:v>
      </x:c>
      <x:c r="H9445" s="4" t="n">
        <x:v>55.719</x:v>
      </x:c>
      <x:c r="I9445" s="4" t="n">
        <x:v>65</x:v>
      </x:c>
      <x:c r="J9445" s="4" t="n">
        <x:v>0.857</x:v>
      </x:c>
      <x:c r="K9445" s="4">
        <x:f>I9445*J9445</x:f>
      </x:c>
      <x:c r="L9445" s="4" t="n">
        <x:v>152.496</x:v>
      </x:c>
      <x:c r="M9445" s="5">
        <x:f>J9445/4.124*100</x:f>
      </x:c>
      <x:c r="N9445" s="6">
        <x:f>M9445*L9445/100</x:f>
      </x:c>
      <x:c r="O9445" s="6">
        <x:f>H9445-N9445</x:f>
      </x:c>
    </x:row>
    <x:row r="9446" spans="1:25">
      <x:c r="A9446" s="0" t="s">
        <x:v>148</x:v>
      </x:c>
      <x:c r="B9446" s="0" t="n">
        <x:v>4435</x:v>
      </x:c>
      <x:c r="C9446" s="0" t="s">
        <x:v>17</x:v>
      </x:c>
      <x:c r="D9446" s="0" t="s">
        <x:v>18</x:v>
      </x:c>
      <x:c r="E9446" s="0" t="s">
        <x:v>167</x:v>
      </x:c>
      <x:c r="F9446" s="0" t="s">
        <x:v>20</x:v>
      </x:c>
      <x:c r="G9446" s="0" t="n">
        <x:v>65</x:v>
      </x:c>
      <x:c r="H9446" s="4" t="n">
        <x:v>55.719</x:v>
      </x:c>
      <x:c r="I9446" s="4" t="n">
        <x:v>65</x:v>
      </x:c>
      <x:c r="J9446" s="4" t="n">
        <x:v>0.857</x:v>
      </x:c>
      <x:c r="K9446" s="4">
        <x:f>I9446*J9446</x:f>
      </x:c>
      <x:c r="L9446" s="4" t="n">
        <x:v>152.496</x:v>
      </x:c>
      <x:c r="M9446" s="5">
        <x:f>J9446/4.124*100</x:f>
      </x:c>
      <x:c r="N9446" s="6">
        <x:f>M9446*L9446/100</x:f>
      </x:c>
      <x:c r="O9446" s="6">
        <x:f>H9446-N9446</x:f>
      </x:c>
    </x:row>
    <x:row r="9447" spans="1:25">
      <x:c r="A9447" s="0" t="s">
        <x:v>148</x:v>
      </x:c>
      <x:c r="B9447" s="0" t="n">
        <x:v>4435</x:v>
      </x:c>
      <x:c r="C9447" s="0" t="s">
        <x:v>21</x:v>
      </x:c>
      <x:c r="D9447" s="0" t="s">
        <x:v>22</x:v>
      </x:c>
      <x:c r="E9447" s="0" t="s">
        <x:v>23</x:v>
      </x:c>
      <x:c r="F9447" s="0" t="s">
        <x:v>20</x:v>
      </x:c>
      <x:c r="G9447" s="0" t="n">
        <x:v>65</x:v>
      </x:c>
      <x:c r="H9447" s="4" t="n">
        <x:v>2.34</x:v>
      </x:c>
      <x:c r="I9447" s="4" t="n">
        <x:v>65</x:v>
      </x:c>
      <x:c r="J9447" s="4" t="n">
        <x:v>0.036</x:v>
      </x:c>
      <x:c r="K9447" s="4">
        <x:f>I9447*J9447</x:f>
      </x:c>
      <x:c r="L9447" s="4" t="n">
        <x:v>152.496</x:v>
      </x:c>
      <x:c r="M9447" s="5">
        <x:f>J9447/4.124*100</x:f>
      </x:c>
      <x:c r="N9447" s="6">
        <x:f>M9447*L9447/100</x:f>
      </x:c>
      <x:c r="O9447" s="6">
        <x:f>H9447-N9447</x:f>
      </x:c>
    </x:row>
    <x:row r="9448" spans="1:25">
      <x:c r="A9448" s="0" t="s">
        <x:v>148</x:v>
      </x:c>
      <x:c r="B9448" s="0" t="n">
        <x:v>4435</x:v>
      </x:c>
      <x:c r="C9448" s="0" t="s">
        <x:v>21</x:v>
      </x:c>
      <x:c r="D9448" s="0" t="s">
        <x:v>28</x:v>
      </x:c>
      <x:c r="E9448" s="0" t="s">
        <x:v>23</x:v>
      </x:c>
      <x:c r="F9448" s="0" t="s">
        <x:v>20</x:v>
      </x:c>
      <x:c r="G9448" s="0" t="n">
        <x:v>65</x:v>
      </x:c>
      <x:c r="H9448" s="4" t="n">
        <x:v>2.99</x:v>
      </x:c>
      <x:c r="I9448" s="4" t="n">
        <x:v>65</x:v>
      </x:c>
      <x:c r="J9448" s="4" t="n">
        <x:v>0.046</x:v>
      </x:c>
      <x:c r="K9448" s="4">
        <x:f>I9448*J9448</x:f>
      </x:c>
      <x:c r="L9448" s="4" t="n">
        <x:v>152.496</x:v>
      </x:c>
      <x:c r="M9448" s="5">
        <x:f>J9448/4.124*100</x:f>
      </x:c>
      <x:c r="N9448" s="6">
        <x:f>M9448*L9448/100</x:f>
      </x:c>
      <x:c r="O9448" s="6">
        <x:f>H9448-N9448</x:f>
      </x:c>
    </x:row>
    <x:row r="9449" spans="1:25">
      <x:c r="A9449" s="0" t="s">
        <x:v>148</x:v>
      </x:c>
      <x:c r="B9449" s="0" t="n">
        <x:v>4435</x:v>
      </x:c>
      <x:c r="C9449" s="0" t="s">
        <x:v>21</x:v>
      </x:c>
      <x:c r="D9449" s="0" t="s">
        <x:v>28</x:v>
      </x:c>
      <x:c r="E9449" s="0" t="s">
        <x:v>23</x:v>
      </x:c>
      <x:c r="F9449" s="0" t="s">
        <x:v>26</x:v>
      </x:c>
      <x:c r="G9449" s="0" t="n">
        <x:v>65</x:v>
      </x:c>
      <x:c r="H9449" s="4" t="n">
        <x:v>68.9</x:v>
      </x:c>
      <x:c r="I9449" s="4" t="n">
        <x:v>65</x:v>
      </x:c>
      <x:c r="J9449" s="4" t="n">
        <x:v>1.06</x:v>
      </x:c>
      <x:c r="K9449" s="4">
        <x:f>I9449*J9449</x:f>
      </x:c>
      <x:c r="L9449" s="4" t="n">
        <x:v>152.496</x:v>
      </x:c>
      <x:c r="M9449" s="5">
        <x:f>J9449/4.124*100</x:f>
      </x:c>
      <x:c r="N9449" s="6">
        <x:f>M9449*L9449/100</x:f>
      </x:c>
      <x:c r="O9449" s="6">
        <x:f>H9449-N9449</x:f>
      </x:c>
    </x:row>
    <x:row r="9450" spans="1:25">
      <x:c r="A9450" s="0" t="s">
        <x:v>174</x:v>
      </x:c>
      <x:c r="B9450" s="0" t="n">
        <x:v>4437</x:v>
      </x:c>
      <x:c r="C9450" s="0" t="s">
        <x:v>21</x:v>
      </x:c>
      <x:c r="D9450" s="0" t="s">
        <x:v>169</x:v>
      </x:c>
      <x:c r="E9450" s="0" t="s">
        <x:v>23</x:v>
      </x:c>
      <x:c r="F9450" s="0" t="s">
        <x:v>20</x:v>
      </x:c>
      <x:c r="G9450" s="0" t="n">
        <x:v>20000</x:v>
      </x:c>
      <x:c r="H9450" s="4" t="n">
        <x:v>235</x:v>
      </x:c>
      <x:c r="I9450" s="4" t="n">
        <x:v>20000</x:v>
      </x:c>
      <x:c r="J9450" s="4" t="n">
        <x:v>0.012</x:v>
      </x:c>
      <x:c r="K9450" s="4">
        <x:f>I9450*J9450</x:f>
      </x:c>
      <x:c r="L9450" s="4" t="n">
        <x:v>0</x:v>
      </x:c>
      <x:c r="M9450" s="5">
        <x:f>J9450/0.049*100</x:f>
      </x:c>
      <x:c r="N9450" s="6">
        <x:f>M9450*L9450/100</x:f>
      </x:c>
      <x:c r="O9450" s="6">
        <x:f>H9450-N9450</x:f>
      </x:c>
    </x:row>
    <x:row r="9451" spans="1:25">
      <x:c r="A9451" s="0" t="s">
        <x:v>174</x:v>
      </x:c>
      <x:c r="B9451" s="0" t="n">
        <x:v>4437</x:v>
      </x:c>
      <x:c r="C9451" s="0" t="s">
        <x:v>21</x:v>
      </x:c>
      <x:c r="D9451" s="0" t="s">
        <x:v>169</x:v>
      </x:c>
      <x:c r="E9451" s="0" t="s">
        <x:v>23</x:v>
      </x:c>
      <x:c r="F9451" s="0" t="s">
        <x:v>20</x:v>
      </x:c>
      <x:c r="G9451" s="0" t="n">
        <x:v>20000</x:v>
      </x:c>
      <x:c r="H9451" s="4" t="n">
        <x:v>235</x:v>
      </x:c>
      <x:c r="I9451" s="4" t="n">
        <x:v>20000</x:v>
      </x:c>
      <x:c r="J9451" s="4" t="n">
        <x:v>0.012</x:v>
      </x:c>
      <x:c r="K9451" s="4">
        <x:f>I9451*J9451</x:f>
      </x:c>
      <x:c r="L9451" s="4" t="n">
        <x:v>0</x:v>
      </x:c>
      <x:c r="M9451" s="5">
        <x:f>J9451/0.049*100</x:f>
      </x:c>
      <x:c r="N9451" s="6">
        <x:f>M9451*L9451/100</x:f>
      </x:c>
      <x:c r="O9451" s="6">
        <x:f>H9451-N9451</x:f>
      </x:c>
    </x:row>
    <x:row r="9452" spans="1:25">
      <x:c r="A9452" s="0" t="s">
        <x:v>174</x:v>
      </x:c>
      <x:c r="B9452" s="0" t="n">
        <x:v>4437</x:v>
      </x:c>
      <x:c r="C9452" s="0" t="s">
        <x:v>21</x:v>
      </x:c>
      <x:c r="D9452" s="0" t="s">
        <x:v>169</x:v>
      </x:c>
      <x:c r="E9452" s="0" t="s">
        <x:v>23</x:v>
      </x:c>
      <x:c r="F9452" s="0" t="s">
        <x:v>20</x:v>
      </x:c>
      <x:c r="G9452" s="0" t="n">
        <x:v>20000</x:v>
      </x:c>
      <x:c r="H9452" s="4" t="n">
        <x:v>235</x:v>
      </x:c>
      <x:c r="I9452" s="4" t="n">
        <x:v>20000</x:v>
      </x:c>
      <x:c r="J9452" s="4" t="n">
        <x:v>0.012</x:v>
      </x:c>
      <x:c r="K9452" s="4">
        <x:f>I9452*J9452</x:f>
      </x:c>
      <x:c r="L9452" s="4" t="n">
        <x:v>0</x:v>
      </x:c>
      <x:c r="M9452" s="5">
        <x:f>J9452/0.049*100</x:f>
      </x:c>
      <x:c r="N9452" s="6">
        <x:f>M9452*L9452/100</x:f>
      </x:c>
      <x:c r="O9452" s="6">
        <x:f>H9452-N9452</x:f>
      </x:c>
    </x:row>
    <x:row r="9453" spans="1:25">
      <x:c r="A9453" s="0" t="s">
        <x:v>174</x:v>
      </x:c>
      <x:c r="B9453" s="0" t="n">
        <x:v>4437</x:v>
      </x:c>
      <x:c r="C9453" s="0" t="s">
        <x:v>21</x:v>
      </x:c>
      <x:c r="D9453" s="0" t="s">
        <x:v>169</x:v>
      </x:c>
      <x:c r="E9453" s="0" t="s">
        <x:v>23</x:v>
      </x:c>
      <x:c r="F9453" s="0" t="s">
        <x:v>20</x:v>
      </x:c>
      <x:c r="G9453" s="0" t="n">
        <x:v>20000</x:v>
      </x:c>
      <x:c r="H9453" s="4" t="n">
        <x:v>235</x:v>
      </x:c>
      <x:c r="I9453" s="4" t="n">
        <x:v>20000</x:v>
      </x:c>
      <x:c r="J9453" s="4" t="n">
        <x:v>0.012</x:v>
      </x:c>
      <x:c r="K9453" s="4">
        <x:f>I9453*J9453</x:f>
      </x:c>
      <x:c r="L9453" s="4" t="n">
        <x:v>0</x:v>
      </x:c>
      <x:c r="M9453" s="5">
        <x:f>J9453/0.049*100</x:f>
      </x:c>
      <x:c r="N9453" s="6">
        <x:f>M9453*L9453/100</x:f>
      </x:c>
      <x:c r="O9453" s="6">
        <x:f>H9453-N9453</x:f>
      </x:c>
    </x:row>
    <x:row r="9454" spans="1:25">
      <x:c r="A9454" s="0" t="s">
        <x:v>174</x:v>
      </x:c>
      <x:c r="B9454" s="0" t="n">
        <x:v>4437</x:v>
      </x:c>
      <x:c r="C9454" s="0" t="s">
        <x:v>21</x:v>
      </x:c>
      <x:c r="D9454" s="0" t="s">
        <x:v>169</x:v>
      </x:c>
      <x:c r="E9454" s="0" t="s">
        <x:v>23</x:v>
      </x:c>
      <x:c r="F9454" s="0" t="s">
        <x:v>26</x:v>
      </x:c>
      <x:c r="G9454" s="0" t="n">
        <x:v>20000</x:v>
      </x:c>
      <x:c r="H9454" s="4" t="n">
        <x:v>20</x:v>
      </x:c>
      <x:c r="I9454" s="4" t="n">
        <x:v>20000</x:v>
      </x:c>
      <x:c r="J9454" s="4" t="n">
        <x:v>0.001</x:v>
      </x:c>
      <x:c r="K9454" s="4">
        <x:f>I9454*J9454</x:f>
      </x:c>
      <x:c r="L9454" s="4" t="n">
        <x:v>0</x:v>
      </x:c>
      <x:c r="M9454" s="5">
        <x:f>J9454/0.049*100</x:f>
      </x:c>
      <x:c r="N9454" s="6">
        <x:f>M9454*L9454/100</x:f>
      </x:c>
      <x:c r="O9454" s="6">
        <x:f>H9454-N9454</x:f>
      </x:c>
    </x:row>
    <x:row r="9455" spans="1:25">
      <x:c r="A9455" s="0" t="s">
        <x:v>126</x:v>
      </x:c>
      <x:c r="B9455" s="0" t="n">
        <x:v>4438</x:v>
      </x:c>
      <x:c r="C9455" s="0" t="s">
        <x:v>21</x:v>
      </x:c>
      <x:c r="D9455" s="0" t="s">
        <x:v>22</x:v>
      </x:c>
      <x:c r="E9455" s="0" t="s">
        <x:v>23</x:v>
      </x:c>
      <x:c r="F9455" s="0" t="s">
        <x:v>20</x:v>
      </x:c>
      <x:c r="G9455" s="0" t="n">
        <x:v>130</x:v>
      </x:c>
      <x:c r="H9455" s="4" t="n">
        <x:v>43.384</x:v>
      </x:c>
      <x:c r="I9455" s="4" t="n">
        <x:v>130</x:v>
      </x:c>
      <x:c r="J9455" s="4" t="n">
        <x:v>0.334</x:v>
      </x:c>
      <x:c r="K9455" s="4">
        <x:f>I9455*J9455</x:f>
      </x:c>
      <x:c r="L9455" s="4" t="n">
        <x:v>297.898</x:v>
      </x:c>
      <x:c r="M9455" s="5">
        <x:f>J9455/3.123*100</x:f>
      </x:c>
      <x:c r="N9455" s="6">
        <x:f>M9455*L9455/100</x:f>
      </x:c>
      <x:c r="O9455" s="6">
        <x:f>H9455-N9455</x:f>
      </x:c>
    </x:row>
    <x:row r="9456" spans="1:25">
      <x:c r="A9456" s="0" t="s">
        <x:v>126</x:v>
      </x:c>
      <x:c r="B9456" s="0" t="n">
        <x:v>4438</x:v>
      </x:c>
      <x:c r="C9456" s="0" t="s">
        <x:v>21</x:v>
      </x:c>
      <x:c r="D9456" s="0" t="s">
        <x:v>22</x:v>
      </x:c>
      <x:c r="E9456" s="0" t="s">
        <x:v>23</x:v>
      </x:c>
      <x:c r="F9456" s="0" t="s">
        <x:v>20</x:v>
      </x:c>
      <x:c r="G9456" s="0" t="n">
        <x:v>130</x:v>
      </x:c>
      <x:c r="H9456" s="4" t="n">
        <x:v>43.384</x:v>
      </x:c>
      <x:c r="I9456" s="4" t="n">
        <x:v>130</x:v>
      </x:c>
      <x:c r="J9456" s="4" t="n">
        <x:v>0.334</x:v>
      </x:c>
      <x:c r="K9456" s="4">
        <x:f>I9456*J9456</x:f>
      </x:c>
      <x:c r="L9456" s="4" t="n">
        <x:v>297.898</x:v>
      </x:c>
      <x:c r="M9456" s="5">
        <x:f>J9456/3.123*100</x:f>
      </x:c>
      <x:c r="N9456" s="6">
        <x:f>M9456*L9456/100</x:f>
      </x:c>
      <x:c r="O9456" s="6">
        <x:f>H9456-N9456</x:f>
      </x:c>
    </x:row>
    <x:row r="9457" spans="1:25">
      <x:c r="A9457" s="0" t="s">
        <x:v>126</x:v>
      </x:c>
      <x:c r="B9457" s="0" t="n">
        <x:v>4438</x:v>
      </x:c>
      <x:c r="C9457" s="0" t="s">
        <x:v>21</x:v>
      </x:c>
      <x:c r="D9457" s="0" t="s">
        <x:v>22</x:v>
      </x:c>
      <x:c r="E9457" s="0" t="s">
        <x:v>23</x:v>
      </x:c>
      <x:c r="F9457" s="0" t="s">
        <x:v>20</x:v>
      </x:c>
      <x:c r="G9457" s="0" t="n">
        <x:v>130</x:v>
      </x:c>
      <x:c r="H9457" s="4" t="n">
        <x:v>43.384</x:v>
      </x:c>
      <x:c r="I9457" s="4" t="n">
        <x:v>130</x:v>
      </x:c>
      <x:c r="J9457" s="4" t="n">
        <x:v>0.334</x:v>
      </x:c>
      <x:c r="K9457" s="4">
        <x:f>I9457*J9457</x:f>
      </x:c>
      <x:c r="L9457" s="4" t="n">
        <x:v>297.898</x:v>
      </x:c>
      <x:c r="M9457" s="5">
        <x:f>J9457/3.123*100</x:f>
      </x:c>
      <x:c r="N9457" s="6">
        <x:f>M9457*L9457/100</x:f>
      </x:c>
      <x:c r="O9457" s="6">
        <x:f>H9457-N9457</x:f>
      </x:c>
    </x:row>
    <x:row r="9458" spans="1:25">
      <x:c r="A9458" s="0" t="s">
        <x:v>126</x:v>
      </x:c>
      <x:c r="B9458" s="0" t="n">
        <x:v>4438</x:v>
      </x:c>
      <x:c r="C9458" s="0" t="s">
        <x:v>21</x:v>
      </x:c>
      <x:c r="D9458" s="0" t="s">
        <x:v>22</x:v>
      </x:c>
      <x:c r="E9458" s="0" t="s">
        <x:v>23</x:v>
      </x:c>
      <x:c r="F9458" s="0" t="s">
        <x:v>20</x:v>
      </x:c>
      <x:c r="G9458" s="0" t="n">
        <x:v>130</x:v>
      </x:c>
      <x:c r="H9458" s="4" t="n">
        <x:v>44.33</x:v>
      </x:c>
      <x:c r="I9458" s="4" t="n">
        <x:v>130</x:v>
      </x:c>
      <x:c r="J9458" s="4" t="n">
        <x:v>0.341</x:v>
      </x:c>
      <x:c r="K9458" s="4">
        <x:f>I9458*J9458</x:f>
      </x:c>
      <x:c r="L9458" s="4" t="n">
        <x:v>297.898</x:v>
      </x:c>
      <x:c r="M9458" s="5">
        <x:f>J9458/3.123*100</x:f>
      </x:c>
      <x:c r="N9458" s="6">
        <x:f>M9458*L9458/100</x:f>
      </x:c>
      <x:c r="O9458" s="6">
        <x:f>H9458-N9458</x:f>
      </x:c>
    </x:row>
    <x:row r="9459" spans="1:25">
      <x:c r="A9459" s="0" t="s">
        <x:v>126</x:v>
      </x:c>
      <x:c r="B9459" s="0" t="n">
        <x:v>4438</x:v>
      </x:c>
      <x:c r="C9459" s="0" t="s">
        <x:v>21</x:v>
      </x:c>
      <x:c r="D9459" s="0" t="s">
        <x:v>28</x:v>
      </x:c>
      <x:c r="E9459" s="0" t="s">
        <x:v>19</x:v>
      </x:c>
      <x:c r="F9459" s="0" t="s">
        <x:v>26</x:v>
      </x:c>
      <x:c r="G9459" s="0" t="n">
        <x:v>130</x:v>
      </x:c>
      <x:c r="H9459" s="4" t="n">
        <x:v>33.803</x:v>
      </x:c>
      <x:c r="I9459" s="4" t="n">
        <x:v>130</x:v>
      </x:c>
      <x:c r="J9459" s="4" t="n">
        <x:v>0.26</x:v>
      </x:c>
      <x:c r="K9459" s="4">
        <x:f>I9459*J9459</x:f>
      </x:c>
      <x:c r="L9459" s="4" t="n">
        <x:v>297.898</x:v>
      </x:c>
      <x:c r="M9459" s="5">
        <x:f>J9459/3.123*100</x:f>
      </x:c>
      <x:c r="N9459" s="6">
        <x:f>M9459*L9459/100</x:f>
      </x:c>
      <x:c r="O9459" s="6">
        <x:f>H9459-N9459</x:f>
      </x:c>
    </x:row>
    <x:row r="9460" spans="1:25">
      <x:c r="A9460" s="0" t="s">
        <x:v>126</x:v>
      </x:c>
      <x:c r="B9460" s="0" t="n">
        <x:v>4438</x:v>
      </x:c>
      <x:c r="C9460" s="0" t="s">
        <x:v>21</x:v>
      </x:c>
      <x:c r="D9460" s="0" t="s">
        <x:v>28</x:v>
      </x:c>
      <x:c r="E9460" s="0" t="s">
        <x:v>23</x:v>
      </x:c>
      <x:c r="F9460" s="0" t="s">
        <x:v>26</x:v>
      </x:c>
      <x:c r="G9460" s="0" t="n">
        <x:v>130</x:v>
      </x:c>
      <x:c r="H9460" s="4" t="n">
        <x:v>197.6</x:v>
      </x:c>
      <x:c r="I9460" s="4" t="n">
        <x:v>130</x:v>
      </x:c>
      <x:c r="J9460" s="4" t="n">
        <x:v>1.52</x:v>
      </x:c>
      <x:c r="K9460" s="4">
        <x:f>I9460*J9460</x:f>
      </x:c>
      <x:c r="L9460" s="4" t="n">
        <x:v>297.898</x:v>
      </x:c>
      <x:c r="M9460" s="5">
        <x:f>J9460/3.123*100</x:f>
      </x:c>
      <x:c r="N9460" s="6">
        <x:f>M9460*L9460/100</x:f>
      </x:c>
      <x:c r="O9460" s="6">
        <x:f>H9460-N9460</x:f>
      </x:c>
    </x:row>
    <x:row r="9461" spans="1:25">
      <x:c r="A9461" s="0" t="s">
        <x:v>99</x:v>
      </x:c>
      <x:c r="B9461" s="0" t="n">
        <x:v>4439</x:v>
      </x:c>
      <x:c r="C9461" s="0" t="s">
        <x:v>21</x:v>
      </x:c>
      <x:c r="D9461" s="0" t="s">
        <x:v>22</x:v>
      </x:c>
      <x:c r="E9461" s="0" t="s">
        <x:v>23</x:v>
      </x:c>
      <x:c r="F9461" s="0" t="s">
        <x:v>20</x:v>
      </x:c>
      <x:c r="G9461" s="0" t="n">
        <x:v>130</x:v>
      </x:c>
      <x:c r="H9461" s="4" t="n">
        <x:v>43.384</x:v>
      </x:c>
      <x:c r="I9461" s="4" t="n">
        <x:v>130</x:v>
      </x:c>
      <x:c r="J9461" s="4" t="n">
        <x:v>0.334</x:v>
      </x:c>
      <x:c r="K9461" s="4">
        <x:f>I9461*J9461</x:f>
      </x:c>
      <x:c r="L9461" s="4" t="n">
        <x:v>292.596</x:v>
      </x:c>
      <x:c r="M9461" s="5">
        <x:f>J9461/3.457*100</x:f>
      </x:c>
      <x:c r="N9461" s="6">
        <x:f>M9461*L9461/100</x:f>
      </x:c>
      <x:c r="O9461" s="6">
        <x:f>H9461-N9461</x:f>
      </x:c>
    </x:row>
    <x:row r="9462" spans="1:25">
      <x:c r="A9462" s="0" t="s">
        <x:v>99</x:v>
      </x:c>
      <x:c r="B9462" s="0" t="n">
        <x:v>4439</x:v>
      </x:c>
      <x:c r="C9462" s="0" t="s">
        <x:v>21</x:v>
      </x:c>
      <x:c r="D9462" s="0" t="s">
        <x:v>22</x:v>
      </x:c>
      <x:c r="E9462" s="0" t="s">
        <x:v>23</x:v>
      </x:c>
      <x:c r="F9462" s="0" t="s">
        <x:v>20</x:v>
      </x:c>
      <x:c r="G9462" s="0" t="n">
        <x:v>130</x:v>
      </x:c>
      <x:c r="H9462" s="4" t="n">
        <x:v>43.384</x:v>
      </x:c>
      <x:c r="I9462" s="4" t="n">
        <x:v>130</x:v>
      </x:c>
      <x:c r="J9462" s="4" t="n">
        <x:v>0.334</x:v>
      </x:c>
      <x:c r="K9462" s="4">
        <x:f>I9462*J9462</x:f>
      </x:c>
      <x:c r="L9462" s="4" t="n">
        <x:v>292.596</x:v>
      </x:c>
      <x:c r="M9462" s="5">
        <x:f>J9462/3.457*100</x:f>
      </x:c>
      <x:c r="N9462" s="6">
        <x:f>M9462*L9462/100</x:f>
      </x:c>
      <x:c r="O9462" s="6">
        <x:f>H9462-N9462</x:f>
      </x:c>
    </x:row>
    <x:row r="9463" spans="1:25">
      <x:c r="A9463" s="0" t="s">
        <x:v>99</x:v>
      </x:c>
      <x:c r="B9463" s="0" t="n">
        <x:v>4439</x:v>
      </x:c>
      <x:c r="C9463" s="0" t="s">
        <x:v>21</x:v>
      </x:c>
      <x:c r="D9463" s="0" t="s">
        <x:v>22</x:v>
      </x:c>
      <x:c r="E9463" s="0" t="s">
        <x:v>23</x:v>
      </x:c>
      <x:c r="F9463" s="0" t="s">
        <x:v>20</x:v>
      </x:c>
      <x:c r="G9463" s="0" t="n">
        <x:v>130</x:v>
      </x:c>
      <x:c r="H9463" s="4" t="n">
        <x:v>43.384</x:v>
      </x:c>
      <x:c r="I9463" s="4" t="n">
        <x:v>130</x:v>
      </x:c>
      <x:c r="J9463" s="4" t="n">
        <x:v>0.334</x:v>
      </x:c>
      <x:c r="K9463" s="4">
        <x:f>I9463*J9463</x:f>
      </x:c>
      <x:c r="L9463" s="4" t="n">
        <x:v>292.596</x:v>
      </x:c>
      <x:c r="M9463" s="5">
        <x:f>J9463/3.457*100</x:f>
      </x:c>
      <x:c r="N9463" s="6">
        <x:f>M9463*L9463/100</x:f>
      </x:c>
      <x:c r="O9463" s="6">
        <x:f>H9463-N9463</x:f>
      </x:c>
    </x:row>
    <x:row r="9464" spans="1:25">
      <x:c r="A9464" s="0" t="s">
        <x:v>99</x:v>
      </x:c>
      <x:c r="B9464" s="0" t="n">
        <x:v>4439</x:v>
      </x:c>
      <x:c r="C9464" s="0" t="s">
        <x:v>21</x:v>
      </x:c>
      <x:c r="D9464" s="0" t="s">
        <x:v>22</x:v>
      </x:c>
      <x:c r="E9464" s="0" t="s">
        <x:v>23</x:v>
      </x:c>
      <x:c r="F9464" s="0" t="s">
        <x:v>20</x:v>
      </x:c>
      <x:c r="G9464" s="0" t="n">
        <x:v>130</x:v>
      </x:c>
      <x:c r="H9464" s="4" t="n">
        <x:v>43.384</x:v>
      </x:c>
      <x:c r="I9464" s="4" t="n">
        <x:v>130</x:v>
      </x:c>
      <x:c r="J9464" s="4" t="n">
        <x:v>0.334</x:v>
      </x:c>
      <x:c r="K9464" s="4">
        <x:f>I9464*J9464</x:f>
      </x:c>
      <x:c r="L9464" s="4" t="n">
        <x:v>292.596</x:v>
      </x:c>
      <x:c r="M9464" s="5">
        <x:f>J9464/3.457*100</x:f>
      </x:c>
      <x:c r="N9464" s="6">
        <x:f>M9464*L9464/100</x:f>
      </x:c>
      <x:c r="O9464" s="6">
        <x:f>H9464-N9464</x:f>
      </x:c>
    </x:row>
    <x:row r="9465" spans="1:25">
      <x:c r="A9465" s="0" t="s">
        <x:v>99</x:v>
      </x:c>
      <x:c r="B9465" s="0" t="n">
        <x:v>4439</x:v>
      </x:c>
      <x:c r="C9465" s="0" t="s">
        <x:v>21</x:v>
      </x:c>
      <x:c r="D9465" s="0" t="s">
        <x:v>22</x:v>
      </x:c>
      <x:c r="E9465" s="0" t="s">
        <x:v>23</x:v>
      </x:c>
      <x:c r="F9465" s="0" t="s">
        <x:v>20</x:v>
      </x:c>
      <x:c r="G9465" s="0" t="n">
        <x:v>130</x:v>
      </x:c>
      <x:c r="H9465" s="4" t="n">
        <x:v>44.33</x:v>
      </x:c>
      <x:c r="I9465" s="4" t="n">
        <x:v>130</x:v>
      </x:c>
      <x:c r="J9465" s="4" t="n">
        <x:v>0.341</x:v>
      </x:c>
      <x:c r="K9465" s="4">
        <x:f>I9465*J9465</x:f>
      </x:c>
      <x:c r="L9465" s="4" t="n">
        <x:v>292.596</x:v>
      </x:c>
      <x:c r="M9465" s="5">
        <x:f>J9465/3.457*100</x:f>
      </x:c>
      <x:c r="N9465" s="6">
        <x:f>M9465*L9465/100</x:f>
      </x:c>
      <x:c r="O9465" s="6">
        <x:f>H9465-N9465</x:f>
      </x:c>
    </x:row>
    <x:row r="9466" spans="1:25">
      <x:c r="A9466" s="0" t="s">
        <x:v>99</x:v>
      </x:c>
      <x:c r="B9466" s="0" t="n">
        <x:v>4439</x:v>
      </x:c>
      <x:c r="C9466" s="0" t="s">
        <x:v>21</x:v>
      </x:c>
      <x:c r="D9466" s="0" t="s">
        <x:v>28</x:v>
      </x:c>
      <x:c r="E9466" s="0" t="s">
        <x:v>19</x:v>
      </x:c>
      <x:c r="F9466" s="0" t="s">
        <x:v>26</x:v>
      </x:c>
      <x:c r="G9466" s="0" t="n">
        <x:v>130</x:v>
      </x:c>
      <x:c r="H9466" s="4" t="n">
        <x:v>33.802</x:v>
      </x:c>
      <x:c r="I9466" s="4" t="n">
        <x:v>130</x:v>
      </x:c>
      <x:c r="J9466" s="4" t="n">
        <x:v>0.26</x:v>
      </x:c>
      <x:c r="K9466" s="4">
        <x:f>I9466*J9466</x:f>
      </x:c>
      <x:c r="L9466" s="4" t="n">
        <x:v>292.596</x:v>
      </x:c>
      <x:c r="M9466" s="5">
        <x:f>J9466/3.457*100</x:f>
      </x:c>
      <x:c r="N9466" s="6">
        <x:f>M9466*L9466/100</x:f>
      </x:c>
      <x:c r="O9466" s="6">
        <x:f>H9466-N9466</x:f>
      </x:c>
    </x:row>
    <x:row r="9467" spans="1:25">
      <x:c r="A9467" s="0" t="s">
        <x:v>99</x:v>
      </x:c>
      <x:c r="B9467" s="0" t="n">
        <x:v>4439</x:v>
      </x:c>
      <x:c r="C9467" s="0" t="s">
        <x:v>21</x:v>
      </x:c>
      <x:c r="D9467" s="0" t="s">
        <x:v>28</x:v>
      </x:c>
      <x:c r="E9467" s="0" t="s">
        <x:v>23</x:v>
      </x:c>
      <x:c r="F9467" s="0" t="s">
        <x:v>26</x:v>
      </x:c>
      <x:c r="G9467" s="0" t="n">
        <x:v>130</x:v>
      </x:c>
      <x:c r="H9467" s="4" t="n">
        <x:v>197.6</x:v>
      </x:c>
      <x:c r="I9467" s="4" t="n">
        <x:v>130</x:v>
      </x:c>
      <x:c r="J9467" s="4" t="n">
        <x:v>1.52</x:v>
      </x:c>
      <x:c r="K9467" s="4">
        <x:f>I9467*J9467</x:f>
      </x:c>
      <x:c r="L9467" s="4" t="n">
        <x:v>292.596</x:v>
      </x:c>
      <x:c r="M9467" s="5">
        <x:f>J9467/3.457*100</x:f>
      </x:c>
      <x:c r="N9467" s="6">
        <x:f>M9467*L9467/100</x:f>
      </x:c>
      <x:c r="O9467" s="6">
        <x:f>H9467-N9467</x:f>
      </x:c>
    </x:row>
    <x:row r="9468" spans="1:25">
      <x:c r="A9468" s="0" t="s">
        <x:v>29</x:v>
      </x:c>
      <x:c r="B9468" s="0" t="n">
        <x:v>4440</x:v>
      </x:c>
      <x:c r="C9468" s="0" t="s">
        <x:v>21</x:v>
      </x:c>
      <x:c r="D9468" s="0" t="s">
        <x:v>22</x:v>
      </x:c>
      <x:c r="E9468" s="0" t="s">
        <x:v>23</x:v>
      </x:c>
      <x:c r="F9468" s="0" t="s">
        <x:v>20</x:v>
      </x:c>
      <x:c r="G9468" s="0" t="n">
        <x:v>130</x:v>
      </x:c>
      <x:c r="H9468" s="4" t="n">
        <x:v>43.384</x:v>
      </x:c>
      <x:c r="I9468" s="4" t="n">
        <x:v>130</x:v>
      </x:c>
      <x:c r="J9468" s="4" t="n">
        <x:v>0.334</x:v>
      </x:c>
      <x:c r="K9468" s="4">
        <x:f>I9468*J9468</x:f>
      </x:c>
      <x:c r="L9468" s="4" t="n">
        <x:v>291.811</x:v>
      </x:c>
      <x:c r="M9468" s="5">
        <x:f>J9468/2.789*100</x:f>
      </x:c>
      <x:c r="N9468" s="6">
        <x:f>M9468*L9468/100</x:f>
      </x:c>
      <x:c r="O9468" s="6">
        <x:f>H9468-N9468</x:f>
      </x:c>
    </x:row>
    <x:row r="9469" spans="1:25">
      <x:c r="A9469" s="0" t="s">
        <x:v>29</x:v>
      </x:c>
      <x:c r="B9469" s="0" t="n">
        <x:v>4440</x:v>
      </x:c>
      <x:c r="C9469" s="0" t="s">
        <x:v>21</x:v>
      </x:c>
      <x:c r="D9469" s="0" t="s">
        <x:v>22</x:v>
      </x:c>
      <x:c r="E9469" s="0" t="s">
        <x:v>23</x:v>
      </x:c>
      <x:c r="F9469" s="0" t="s">
        <x:v>20</x:v>
      </x:c>
      <x:c r="G9469" s="0" t="n">
        <x:v>130</x:v>
      </x:c>
      <x:c r="H9469" s="4" t="n">
        <x:v>43.384</x:v>
      </x:c>
      <x:c r="I9469" s="4" t="n">
        <x:v>130</x:v>
      </x:c>
      <x:c r="J9469" s="4" t="n">
        <x:v>0.334</x:v>
      </x:c>
      <x:c r="K9469" s="4">
        <x:f>I9469*J9469</x:f>
      </x:c>
      <x:c r="L9469" s="4" t="n">
        <x:v>291.811</x:v>
      </x:c>
      <x:c r="M9469" s="5">
        <x:f>J9469/2.789*100</x:f>
      </x:c>
      <x:c r="N9469" s="6">
        <x:f>M9469*L9469/100</x:f>
      </x:c>
      <x:c r="O9469" s="6">
        <x:f>H9469-N9469</x:f>
      </x:c>
    </x:row>
    <x:row r="9470" spans="1:25">
      <x:c r="A9470" s="0" t="s">
        <x:v>29</x:v>
      </x:c>
      <x:c r="B9470" s="0" t="n">
        <x:v>4440</x:v>
      </x:c>
      <x:c r="C9470" s="0" t="s">
        <x:v>21</x:v>
      </x:c>
      <x:c r="D9470" s="0" t="s">
        <x:v>22</x:v>
      </x:c>
      <x:c r="E9470" s="0" t="s">
        <x:v>23</x:v>
      </x:c>
      <x:c r="F9470" s="0" t="s">
        <x:v>20</x:v>
      </x:c>
      <x:c r="G9470" s="0" t="n">
        <x:v>130</x:v>
      </x:c>
      <x:c r="H9470" s="4" t="n">
        <x:v>44.33</x:v>
      </x:c>
      <x:c r="I9470" s="4" t="n">
        <x:v>130</x:v>
      </x:c>
      <x:c r="J9470" s="4" t="n">
        <x:v>0.341</x:v>
      </x:c>
      <x:c r="K9470" s="4">
        <x:f>I9470*J9470</x:f>
      </x:c>
      <x:c r="L9470" s="4" t="n">
        <x:v>291.811</x:v>
      </x:c>
      <x:c r="M9470" s="5">
        <x:f>J9470/2.789*100</x:f>
      </x:c>
      <x:c r="N9470" s="6">
        <x:f>M9470*L9470/100</x:f>
      </x:c>
      <x:c r="O9470" s="6">
        <x:f>H9470-N9470</x:f>
      </x:c>
    </x:row>
    <x:row r="9471" spans="1:25">
      <x:c r="A9471" s="0" t="s">
        <x:v>29</x:v>
      </x:c>
      <x:c r="B9471" s="0" t="n">
        <x:v>4440</x:v>
      </x:c>
      <x:c r="C9471" s="0" t="s">
        <x:v>21</x:v>
      </x:c>
      <x:c r="D9471" s="0" t="s">
        <x:v>28</x:v>
      </x:c>
      <x:c r="E9471" s="0" t="s">
        <x:v>19</x:v>
      </x:c>
      <x:c r="F9471" s="0" t="s">
        <x:v>26</x:v>
      </x:c>
      <x:c r="G9471" s="0" t="n">
        <x:v>130</x:v>
      </x:c>
      <x:c r="H9471" s="4" t="n">
        <x:v>33.804</x:v>
      </x:c>
      <x:c r="I9471" s="4" t="n">
        <x:v>130</x:v>
      </x:c>
      <x:c r="J9471" s="4" t="n">
        <x:v>0.26</x:v>
      </x:c>
      <x:c r="K9471" s="4">
        <x:f>I9471*J9471</x:f>
      </x:c>
      <x:c r="L9471" s="4" t="n">
        <x:v>291.811</x:v>
      </x:c>
      <x:c r="M9471" s="5">
        <x:f>J9471/2.789*100</x:f>
      </x:c>
      <x:c r="N9471" s="6">
        <x:f>M9471*L9471/100</x:f>
      </x:c>
      <x:c r="O9471" s="6">
        <x:f>H9471-N9471</x:f>
      </x:c>
    </x:row>
    <x:row r="9472" spans="1:25">
      <x:c r="A9472" s="0" t="s">
        <x:v>29</x:v>
      </x:c>
      <x:c r="B9472" s="0" t="n">
        <x:v>4440</x:v>
      </x:c>
      <x:c r="C9472" s="0" t="s">
        <x:v>21</x:v>
      </x:c>
      <x:c r="D9472" s="0" t="s">
        <x:v>28</x:v>
      </x:c>
      <x:c r="E9472" s="0" t="s">
        <x:v>23</x:v>
      </x:c>
      <x:c r="F9472" s="0" t="s">
        <x:v>26</x:v>
      </x:c>
      <x:c r="G9472" s="0" t="n">
        <x:v>130</x:v>
      </x:c>
      <x:c r="H9472" s="4" t="n">
        <x:v>197.6</x:v>
      </x:c>
      <x:c r="I9472" s="4" t="n">
        <x:v>130</x:v>
      </x:c>
      <x:c r="J9472" s="4" t="n">
        <x:v>1.52</x:v>
      </x:c>
      <x:c r="K9472" s="4">
        <x:f>I9472*J9472</x:f>
      </x:c>
      <x:c r="L9472" s="4" t="n">
        <x:v>291.811</x:v>
      </x:c>
      <x:c r="M9472" s="5">
        <x:f>J9472/2.789*100</x:f>
      </x:c>
      <x:c r="N9472" s="6">
        <x:f>M9472*L9472/100</x:f>
      </x:c>
      <x:c r="O9472" s="6">
        <x:f>H9472-N9472</x:f>
      </x:c>
    </x:row>
    <x:row r="9473" spans="1:25">
      <x:c r="A9473" s="0" t="s">
        <x:v>146</x:v>
      </x:c>
      <x:c r="B9473" s="0" t="n">
        <x:v>4441</x:v>
      </x:c>
      <x:c r="C9473" s="0" t="s">
        <x:v>21</x:v>
      </x:c>
      <x:c r="D9473" s="0" t="s">
        <x:v>22</x:v>
      </x:c>
      <x:c r="E9473" s="0" t="s">
        <x:v>23</x:v>
      </x:c>
      <x:c r="F9473" s="0" t="s">
        <x:v>20</x:v>
      </x:c>
      <x:c r="G9473" s="0" t="n">
        <x:v>130</x:v>
      </x:c>
      <x:c r="H9473" s="4" t="n">
        <x:v>43.384</x:v>
      </x:c>
      <x:c r="I9473" s="4" t="n">
        <x:v>130</x:v>
      </x:c>
      <x:c r="J9473" s="4" t="n">
        <x:v>0.334</x:v>
      </x:c>
      <x:c r="K9473" s="4">
        <x:f>I9473*J9473</x:f>
      </x:c>
      <x:c r="L9473" s="4" t="n">
        <x:v>290.902</x:v>
      </x:c>
      <x:c r="M9473" s="5">
        <x:f>J9473/2.455*100</x:f>
      </x:c>
      <x:c r="N9473" s="6">
        <x:f>M9473*L9473/100</x:f>
      </x:c>
      <x:c r="O9473" s="6">
        <x:f>H9473-N9473</x:f>
      </x:c>
    </x:row>
    <x:row r="9474" spans="1:25">
      <x:c r="A9474" s="0" t="s">
        <x:v>146</x:v>
      </x:c>
      <x:c r="B9474" s="0" t="n">
        <x:v>4441</x:v>
      </x:c>
      <x:c r="C9474" s="0" t="s">
        <x:v>21</x:v>
      </x:c>
      <x:c r="D9474" s="0" t="s">
        <x:v>22</x:v>
      </x:c>
      <x:c r="E9474" s="0" t="s">
        <x:v>23</x:v>
      </x:c>
      <x:c r="F9474" s="0" t="s">
        <x:v>20</x:v>
      </x:c>
      <x:c r="G9474" s="0" t="n">
        <x:v>130</x:v>
      </x:c>
      <x:c r="H9474" s="4" t="n">
        <x:v>44.33</x:v>
      </x:c>
      <x:c r="I9474" s="4" t="n">
        <x:v>130</x:v>
      </x:c>
      <x:c r="J9474" s="4" t="n">
        <x:v>0.341</x:v>
      </x:c>
      <x:c r="K9474" s="4">
        <x:f>I9474*J9474</x:f>
      </x:c>
      <x:c r="L9474" s="4" t="n">
        <x:v>290.902</x:v>
      </x:c>
      <x:c r="M9474" s="5">
        <x:f>J9474/2.455*100</x:f>
      </x:c>
      <x:c r="N9474" s="6">
        <x:f>M9474*L9474/100</x:f>
      </x:c>
      <x:c r="O9474" s="6">
        <x:f>H9474-N9474</x:f>
      </x:c>
    </x:row>
    <x:row r="9475" spans="1:25">
      <x:c r="A9475" s="0" t="s">
        <x:v>146</x:v>
      </x:c>
      <x:c r="B9475" s="0" t="n">
        <x:v>4441</x:v>
      </x:c>
      <x:c r="C9475" s="0" t="s">
        <x:v>21</x:v>
      </x:c>
      <x:c r="D9475" s="0" t="s">
        <x:v>28</x:v>
      </x:c>
      <x:c r="E9475" s="0" t="s">
        <x:v>19</x:v>
      </x:c>
      <x:c r="F9475" s="0" t="s">
        <x:v>26</x:v>
      </x:c>
      <x:c r="G9475" s="0" t="n">
        <x:v>130</x:v>
      </x:c>
      <x:c r="H9475" s="4" t="n">
        <x:v>33.802</x:v>
      </x:c>
      <x:c r="I9475" s="4" t="n">
        <x:v>130</x:v>
      </x:c>
      <x:c r="J9475" s="4" t="n">
        <x:v>0.26</x:v>
      </x:c>
      <x:c r="K9475" s="4">
        <x:f>I9475*J9475</x:f>
      </x:c>
      <x:c r="L9475" s="4" t="n">
        <x:v>290.902</x:v>
      </x:c>
      <x:c r="M9475" s="5">
        <x:f>J9475/2.455*100</x:f>
      </x:c>
      <x:c r="N9475" s="6">
        <x:f>M9475*L9475/100</x:f>
      </x:c>
      <x:c r="O9475" s="6">
        <x:f>H9475-N9475</x:f>
      </x:c>
    </x:row>
    <x:row r="9476" spans="1:25">
      <x:c r="A9476" s="0" t="s">
        <x:v>146</x:v>
      </x:c>
      <x:c r="B9476" s="0" t="n">
        <x:v>4441</x:v>
      </x:c>
      <x:c r="C9476" s="0" t="s">
        <x:v>21</x:v>
      </x:c>
      <x:c r="D9476" s="0" t="s">
        <x:v>28</x:v>
      </x:c>
      <x:c r="E9476" s="0" t="s">
        <x:v>23</x:v>
      </x:c>
      <x:c r="F9476" s="0" t="s">
        <x:v>26</x:v>
      </x:c>
      <x:c r="G9476" s="0" t="n">
        <x:v>130</x:v>
      </x:c>
      <x:c r="H9476" s="4" t="n">
        <x:v>197.6</x:v>
      </x:c>
      <x:c r="I9476" s="4" t="n">
        <x:v>130</x:v>
      </x:c>
      <x:c r="J9476" s="4" t="n">
        <x:v>1.52</x:v>
      </x:c>
      <x:c r="K9476" s="4">
        <x:f>I9476*J9476</x:f>
      </x:c>
      <x:c r="L9476" s="4" t="n">
        <x:v>290.902</x:v>
      </x:c>
      <x:c r="M9476" s="5">
        <x:f>J9476/2.455*100</x:f>
      </x:c>
      <x:c r="N9476" s="6">
        <x:f>M9476*L9476/100</x:f>
      </x:c>
      <x:c r="O9476" s="6">
        <x:f>H9476-N9476</x:f>
      </x:c>
    </x:row>
    <x:row r="9477" spans="1:25">
      <x:c r="A9477" s="0" t="s">
        <x:v>112</x:v>
      </x:c>
      <x:c r="B9477" s="0" t="n">
        <x:v>4442</x:v>
      </x:c>
      <x:c r="C9477" s="0" t="s">
        <x:v>21</x:v>
      </x:c>
      <x:c r="D9477" s="0" t="s">
        <x:v>22</x:v>
      </x:c>
      <x:c r="E9477" s="0" t="s">
        <x:v>23</x:v>
      </x:c>
      <x:c r="F9477" s="0" t="s">
        <x:v>20</x:v>
      </x:c>
      <x:c r="G9477" s="0" t="n">
        <x:v>160</x:v>
      </x:c>
      <x:c r="H9477" s="4" t="n">
        <x:v>44.33</x:v>
      </x:c>
      <x:c r="I9477" s="4" t="n">
        <x:v>160</x:v>
      </x:c>
      <x:c r="J9477" s="4" t="n">
        <x:v>0.277</x:v>
      </x:c>
      <x:c r="K9477" s="4">
        <x:f>I9477*J9477</x:f>
      </x:c>
      <x:c r="L9477" s="4" t="n">
        <x:v>374.289</x:v>
      </x:c>
      <x:c r="M9477" s="5">
        <x:f>J9477/3.147*100</x:f>
      </x:c>
      <x:c r="N9477" s="6">
        <x:f>M9477*L9477/100</x:f>
      </x:c>
      <x:c r="O9477" s="6">
        <x:f>H9477-N9477</x:f>
      </x:c>
    </x:row>
    <x:row r="9478" spans="1:25">
      <x:c r="A9478" s="0" t="s">
        <x:v>112</x:v>
      </x:c>
      <x:c r="B9478" s="0" t="n">
        <x:v>4442</x:v>
      </x:c>
      <x:c r="C9478" s="0" t="s">
        <x:v>21</x:v>
      </x:c>
      <x:c r="D9478" s="0" t="s">
        <x:v>22</x:v>
      </x:c>
      <x:c r="E9478" s="0" t="s">
        <x:v>23</x:v>
      </x:c>
      <x:c r="F9478" s="0" t="s">
        <x:v>20</x:v>
      </x:c>
      <x:c r="G9478" s="0" t="n">
        <x:v>160</x:v>
      </x:c>
      <x:c r="H9478" s="4" t="n">
        <x:v>43.384</x:v>
      </x:c>
      <x:c r="I9478" s="4" t="n">
        <x:v>160</x:v>
      </x:c>
      <x:c r="J9478" s="4" t="n">
        <x:v>0.271</x:v>
      </x:c>
      <x:c r="K9478" s="4">
        <x:f>I9478*J9478</x:f>
      </x:c>
      <x:c r="L9478" s="4" t="n">
        <x:v>374.289</x:v>
      </x:c>
      <x:c r="M9478" s="5">
        <x:f>J9478/3.147*100</x:f>
      </x:c>
      <x:c r="N9478" s="6">
        <x:f>M9478*L9478/100</x:f>
      </x:c>
      <x:c r="O9478" s="6">
        <x:f>H9478-N9478</x:f>
      </x:c>
    </x:row>
    <x:row r="9479" spans="1:25">
      <x:c r="A9479" s="0" t="s">
        <x:v>112</x:v>
      </x:c>
      <x:c r="B9479" s="0" t="n">
        <x:v>4442</x:v>
      </x:c>
      <x:c r="C9479" s="0" t="s">
        <x:v>21</x:v>
      </x:c>
      <x:c r="D9479" s="0" t="s">
        <x:v>22</x:v>
      </x:c>
      <x:c r="E9479" s="0" t="s">
        <x:v>23</x:v>
      </x:c>
      <x:c r="F9479" s="0" t="s">
        <x:v>20</x:v>
      </x:c>
      <x:c r="G9479" s="0" t="n">
        <x:v>160</x:v>
      </x:c>
      <x:c r="H9479" s="4" t="n">
        <x:v>44.33</x:v>
      </x:c>
      <x:c r="I9479" s="4" t="n">
        <x:v>160</x:v>
      </x:c>
      <x:c r="J9479" s="4" t="n">
        <x:v>0.277</x:v>
      </x:c>
      <x:c r="K9479" s="4">
        <x:f>I9479*J9479</x:f>
      </x:c>
      <x:c r="L9479" s="4" t="n">
        <x:v>374.289</x:v>
      </x:c>
      <x:c r="M9479" s="5">
        <x:f>J9479/3.147*100</x:f>
      </x:c>
      <x:c r="N9479" s="6">
        <x:f>M9479*L9479/100</x:f>
      </x:c>
      <x:c r="O9479" s="6">
        <x:f>H9479-N9479</x:f>
      </x:c>
    </x:row>
    <x:row r="9480" spans="1:25">
      <x:c r="A9480" s="0" t="s">
        <x:v>112</x:v>
      </x:c>
      <x:c r="B9480" s="0" t="n">
        <x:v>4442</x:v>
      </x:c>
      <x:c r="C9480" s="0" t="s">
        <x:v>21</x:v>
      </x:c>
      <x:c r="D9480" s="0" t="s">
        <x:v>22</x:v>
      </x:c>
      <x:c r="E9480" s="0" t="s">
        <x:v>23</x:v>
      </x:c>
      <x:c r="F9480" s="0" t="s">
        <x:v>20</x:v>
      </x:c>
      <x:c r="G9480" s="0" t="n">
        <x:v>160</x:v>
      </x:c>
      <x:c r="H9480" s="4" t="n">
        <x:v>43.384</x:v>
      </x:c>
      <x:c r="I9480" s="4" t="n">
        <x:v>160</x:v>
      </x:c>
      <x:c r="J9480" s="4" t="n">
        <x:v>0.271</x:v>
      </x:c>
      <x:c r="K9480" s="4">
        <x:f>I9480*J9480</x:f>
      </x:c>
      <x:c r="L9480" s="4" t="n">
        <x:v>374.289</x:v>
      </x:c>
      <x:c r="M9480" s="5">
        <x:f>J9480/3.147*100</x:f>
      </x:c>
      <x:c r="N9480" s="6">
        <x:f>M9480*L9480/100</x:f>
      </x:c>
      <x:c r="O9480" s="6">
        <x:f>H9480-N9480</x:f>
      </x:c>
    </x:row>
    <x:row r="9481" spans="1:25">
      <x:c r="A9481" s="0" t="s">
        <x:v>112</x:v>
      </x:c>
      <x:c r="B9481" s="0" t="n">
        <x:v>4442</x:v>
      </x:c>
      <x:c r="C9481" s="0" t="s">
        <x:v>21</x:v>
      </x:c>
      <x:c r="D9481" s="0" t="s">
        <x:v>22</x:v>
      </x:c>
      <x:c r="E9481" s="0" t="s">
        <x:v>23</x:v>
      </x:c>
      <x:c r="F9481" s="0" t="s">
        <x:v>20</x:v>
      </x:c>
      <x:c r="G9481" s="0" t="n">
        <x:v>160</x:v>
      </x:c>
      <x:c r="H9481" s="4" t="n">
        <x:v>43.384</x:v>
      </x:c>
      <x:c r="I9481" s="4" t="n">
        <x:v>160</x:v>
      </x:c>
      <x:c r="J9481" s="4" t="n">
        <x:v>0.271</x:v>
      </x:c>
      <x:c r="K9481" s="4">
        <x:f>I9481*J9481</x:f>
      </x:c>
      <x:c r="L9481" s="4" t="n">
        <x:v>374.289</x:v>
      </x:c>
      <x:c r="M9481" s="5">
        <x:f>J9481/3.147*100</x:f>
      </x:c>
      <x:c r="N9481" s="6">
        <x:f>M9481*L9481/100</x:f>
      </x:c>
      <x:c r="O9481" s="6">
        <x:f>H9481-N9481</x:f>
      </x:c>
    </x:row>
    <x:row r="9482" spans="1:25">
      <x:c r="A9482" s="0" t="s">
        <x:v>112</x:v>
      </x:c>
      <x:c r="B9482" s="0" t="n">
        <x:v>4442</x:v>
      </x:c>
      <x:c r="C9482" s="0" t="s">
        <x:v>21</x:v>
      </x:c>
      <x:c r="D9482" s="0" t="s">
        <x:v>28</x:v>
      </x:c>
      <x:c r="E9482" s="0" t="s">
        <x:v>19</x:v>
      </x:c>
      <x:c r="F9482" s="0" t="s">
        <x:v>26</x:v>
      </x:c>
      <x:c r="G9482" s="0" t="n">
        <x:v>160</x:v>
      </x:c>
      <x:c r="H9482" s="4" t="n">
        <x:v>41.608</x:v>
      </x:c>
      <x:c r="I9482" s="4" t="n">
        <x:v>160</x:v>
      </x:c>
      <x:c r="J9482" s="4" t="n">
        <x:v>0.26</x:v>
      </x:c>
      <x:c r="K9482" s="4">
        <x:f>I9482*J9482</x:f>
      </x:c>
      <x:c r="L9482" s="4" t="n">
        <x:v>374.289</x:v>
      </x:c>
      <x:c r="M9482" s="5">
        <x:f>J9482/3.147*100</x:f>
      </x:c>
      <x:c r="N9482" s="6">
        <x:f>M9482*L9482/100</x:f>
      </x:c>
      <x:c r="O9482" s="6">
        <x:f>H9482-N9482</x:f>
      </x:c>
    </x:row>
    <x:row r="9483" spans="1:25">
      <x:c r="A9483" s="0" t="s">
        <x:v>112</x:v>
      </x:c>
      <x:c r="B9483" s="0" t="n">
        <x:v>4442</x:v>
      </x:c>
      <x:c r="C9483" s="0" t="s">
        <x:v>21</x:v>
      </x:c>
      <x:c r="D9483" s="0" t="s">
        <x:v>28</x:v>
      </x:c>
      <x:c r="E9483" s="0" t="s">
        <x:v>23</x:v>
      </x:c>
      <x:c r="F9483" s="0" t="s">
        <x:v>26</x:v>
      </x:c>
      <x:c r="G9483" s="0" t="n">
        <x:v>160</x:v>
      </x:c>
      <x:c r="H9483" s="4" t="n">
        <x:v>243.199</x:v>
      </x:c>
      <x:c r="I9483" s="4" t="n">
        <x:v>160</x:v>
      </x:c>
      <x:c r="J9483" s="4" t="n">
        <x:v>1.52</x:v>
      </x:c>
      <x:c r="K9483" s="4">
        <x:f>I9483*J9483</x:f>
      </x:c>
      <x:c r="L9483" s="4" t="n">
        <x:v>374.289</x:v>
      </x:c>
      <x:c r="M9483" s="5">
        <x:f>J9483/3.147*100</x:f>
      </x:c>
      <x:c r="N9483" s="6">
        <x:f>M9483*L9483/100</x:f>
      </x:c>
      <x:c r="O9483" s="6">
        <x:f>H9483-N9483</x:f>
      </x:c>
    </x:row>
    <x:row r="9484" spans="1:25">
      <x:c r="A9484" s="0" t="s">
        <x:v>95</x:v>
      </x:c>
      <x:c r="B9484" s="0" t="n">
        <x:v>4443</x:v>
      </x:c>
      <x:c r="C9484" s="0" t="s">
        <x:v>21</x:v>
      </x:c>
      <x:c r="D9484" s="0" t="s">
        <x:v>22</x:v>
      </x:c>
      <x:c r="E9484" s="0" t="s">
        <x:v>23</x:v>
      </x:c>
      <x:c r="F9484" s="0" t="s">
        <x:v>20</x:v>
      </x:c>
      <x:c r="G9484" s="0" t="n">
        <x:v>128</x:v>
      </x:c>
      <x:c r="H9484" s="4" t="n">
        <x:v>44.33</x:v>
      </x:c>
      <x:c r="I9484" s="4" t="n">
        <x:v>128</x:v>
      </x:c>
      <x:c r="J9484" s="4" t="n">
        <x:v>0.346</x:v>
      </x:c>
      <x:c r="K9484" s="4">
        <x:f>I9484*J9484</x:f>
      </x:c>
      <x:c r="L9484" s="4" t="n">
        <x:v>282.2</x:v>
      </x:c>
      <x:c r="M9484" s="5">
        <x:f>J9484/2.804*100</x:f>
      </x:c>
      <x:c r="N9484" s="6">
        <x:f>M9484*L9484/100</x:f>
      </x:c>
      <x:c r="O9484" s="6">
        <x:f>H9484-N9484</x:f>
      </x:c>
    </x:row>
    <x:row r="9485" spans="1:25">
      <x:c r="A9485" s="0" t="s">
        <x:v>95</x:v>
      </x:c>
      <x:c r="B9485" s="0" t="n">
        <x:v>4443</x:v>
      </x:c>
      <x:c r="C9485" s="0" t="s">
        <x:v>21</x:v>
      </x:c>
      <x:c r="D9485" s="0" t="s">
        <x:v>22</x:v>
      </x:c>
      <x:c r="E9485" s="0" t="s">
        <x:v>23</x:v>
      </x:c>
      <x:c r="F9485" s="0" t="s">
        <x:v>20</x:v>
      </x:c>
      <x:c r="G9485" s="0" t="n">
        <x:v>128</x:v>
      </x:c>
      <x:c r="H9485" s="4" t="n">
        <x:v>43.384</x:v>
      </x:c>
      <x:c r="I9485" s="4" t="n">
        <x:v>128</x:v>
      </x:c>
      <x:c r="J9485" s="4" t="n">
        <x:v>0.339</x:v>
      </x:c>
      <x:c r="K9485" s="4">
        <x:f>I9485*J9485</x:f>
      </x:c>
      <x:c r="L9485" s="4" t="n">
        <x:v>282.2</x:v>
      </x:c>
      <x:c r="M9485" s="5">
        <x:f>J9485/2.804*100</x:f>
      </x:c>
      <x:c r="N9485" s="6">
        <x:f>M9485*L9485/100</x:f>
      </x:c>
      <x:c r="O9485" s="6">
        <x:f>H9485-N9485</x:f>
      </x:c>
    </x:row>
    <x:row r="9486" spans="1:25">
      <x:c r="A9486" s="0" t="s">
        <x:v>95</x:v>
      </x:c>
      <x:c r="B9486" s="0" t="n">
        <x:v>4443</x:v>
      </x:c>
      <x:c r="C9486" s="0" t="s">
        <x:v>21</x:v>
      </x:c>
      <x:c r="D9486" s="0" t="s">
        <x:v>22</x:v>
      </x:c>
      <x:c r="E9486" s="0" t="s">
        <x:v>23</x:v>
      </x:c>
      <x:c r="F9486" s="0" t="s">
        <x:v>20</x:v>
      </x:c>
      <x:c r="G9486" s="0" t="n">
        <x:v>128</x:v>
      </x:c>
      <x:c r="H9486" s="4" t="n">
        <x:v>43.384</x:v>
      </x:c>
      <x:c r="I9486" s="4" t="n">
        <x:v>128</x:v>
      </x:c>
      <x:c r="J9486" s="4" t="n">
        <x:v>0.339</x:v>
      </x:c>
      <x:c r="K9486" s="4">
        <x:f>I9486*J9486</x:f>
      </x:c>
      <x:c r="L9486" s="4" t="n">
        <x:v>282.2</x:v>
      </x:c>
      <x:c r="M9486" s="5">
        <x:f>J9486/2.804*100</x:f>
      </x:c>
      <x:c r="N9486" s="6">
        <x:f>M9486*L9486/100</x:f>
      </x:c>
      <x:c r="O9486" s="6">
        <x:f>H9486-N9486</x:f>
      </x:c>
    </x:row>
    <x:row r="9487" spans="1:25">
      <x:c r="A9487" s="0" t="s">
        <x:v>95</x:v>
      </x:c>
      <x:c r="B9487" s="0" t="n">
        <x:v>4443</x:v>
      </x:c>
      <x:c r="C9487" s="0" t="s">
        <x:v>21</x:v>
      </x:c>
      <x:c r="D9487" s="0" t="s">
        <x:v>28</x:v>
      </x:c>
      <x:c r="E9487" s="0" t="s">
        <x:v>19</x:v>
      </x:c>
      <x:c r="F9487" s="0" t="s">
        <x:v>26</x:v>
      </x:c>
      <x:c r="G9487" s="0" t="n">
        <x:v>128</x:v>
      </x:c>
      <x:c r="H9487" s="4" t="n">
        <x:v>33.806</x:v>
      </x:c>
      <x:c r="I9487" s="4" t="n">
        <x:v>128</x:v>
      </x:c>
      <x:c r="J9487" s="4" t="n">
        <x:v>0.26</x:v>
      </x:c>
      <x:c r="K9487" s="4">
        <x:f>I9487*J9487</x:f>
      </x:c>
      <x:c r="L9487" s="4" t="n">
        <x:v>282.2</x:v>
      </x:c>
      <x:c r="M9487" s="5">
        <x:f>J9487/2.804*100</x:f>
      </x:c>
      <x:c r="N9487" s="6">
        <x:f>M9487*L9487/100</x:f>
      </x:c>
      <x:c r="O9487" s="6">
        <x:f>H9487-N9487</x:f>
      </x:c>
    </x:row>
    <x:row r="9488" spans="1:25">
      <x:c r="A9488" s="0" t="s">
        <x:v>95</x:v>
      </x:c>
      <x:c r="B9488" s="0" t="n">
        <x:v>4443</x:v>
      </x:c>
      <x:c r="C9488" s="0" t="s">
        <x:v>21</x:v>
      </x:c>
      <x:c r="D9488" s="0" t="s">
        <x:v>28</x:v>
      </x:c>
      <x:c r="E9488" s="0" t="s">
        <x:v>23</x:v>
      </x:c>
      <x:c r="F9488" s="0" t="s">
        <x:v>26</x:v>
      </x:c>
      <x:c r="G9488" s="0" t="n">
        <x:v>128</x:v>
      </x:c>
      <x:c r="H9488" s="4" t="n">
        <x:v>197.6</x:v>
      </x:c>
      <x:c r="I9488" s="4" t="n">
        <x:v>128</x:v>
      </x:c>
      <x:c r="J9488" s="4" t="n">
        <x:v>1.52</x:v>
      </x:c>
      <x:c r="K9488" s="4">
        <x:f>I9488*J9488</x:f>
      </x:c>
      <x:c r="L9488" s="4" t="n">
        <x:v>282.2</x:v>
      </x:c>
      <x:c r="M9488" s="5">
        <x:f>J9488/2.804*100</x:f>
      </x:c>
      <x:c r="N9488" s="6">
        <x:f>M9488*L9488/100</x:f>
      </x:c>
      <x:c r="O9488" s="6">
        <x:f>H9488-N9488</x:f>
      </x:c>
    </x:row>
    <x:row r="9489" spans="1:25">
      <x:c r="A9489" s="0" t="s">
        <x:v>51</x:v>
      </x:c>
      <x:c r="B9489" s="0" t="n">
        <x:v>4444</x:v>
      </x:c>
      <x:c r="C9489" s="0" t="s">
        <x:v>21</x:v>
      </x:c>
      <x:c r="D9489" s="0" t="s">
        <x:v>22</x:v>
      </x:c>
      <x:c r="E9489" s="0" t="s">
        <x:v>23</x:v>
      </x:c>
      <x:c r="F9489" s="0" t="s">
        <x:v>20</x:v>
      </x:c>
      <x:c r="G9489" s="0" t="n">
        <x:v>130</x:v>
      </x:c>
      <x:c r="H9489" s="4" t="n">
        <x:v>43.384</x:v>
      </x:c>
      <x:c r="I9489" s="4" t="n">
        <x:v>130</x:v>
      </x:c>
      <x:c r="J9489" s="4" t="n">
        <x:v>0.334</x:v>
      </x:c>
      <x:c r="K9489" s="4">
        <x:f>I9489*J9489</x:f>
      </x:c>
      <x:c r="L9489" s="4" t="n">
        <x:v>291.628</x:v>
      </x:c>
      <x:c r="M9489" s="5">
        <x:f>J9489/2.789*100</x:f>
      </x:c>
      <x:c r="N9489" s="6">
        <x:f>M9489*L9489/100</x:f>
      </x:c>
      <x:c r="O9489" s="6">
        <x:f>H9489-N9489</x:f>
      </x:c>
    </x:row>
    <x:row r="9490" spans="1:25">
      <x:c r="A9490" s="0" t="s">
        <x:v>51</x:v>
      </x:c>
      <x:c r="B9490" s="0" t="n">
        <x:v>4444</x:v>
      </x:c>
      <x:c r="C9490" s="0" t="s">
        <x:v>21</x:v>
      </x:c>
      <x:c r="D9490" s="0" t="s">
        <x:v>22</x:v>
      </x:c>
      <x:c r="E9490" s="0" t="s">
        <x:v>23</x:v>
      </x:c>
      <x:c r="F9490" s="0" t="s">
        <x:v>20</x:v>
      </x:c>
      <x:c r="G9490" s="0" t="n">
        <x:v>130</x:v>
      </x:c>
      <x:c r="H9490" s="4" t="n">
        <x:v>43.384</x:v>
      </x:c>
      <x:c r="I9490" s="4" t="n">
        <x:v>130</x:v>
      </x:c>
      <x:c r="J9490" s="4" t="n">
        <x:v>0.334</x:v>
      </x:c>
      <x:c r="K9490" s="4">
        <x:f>I9490*J9490</x:f>
      </x:c>
      <x:c r="L9490" s="4" t="n">
        <x:v>291.628</x:v>
      </x:c>
      <x:c r="M9490" s="5">
        <x:f>J9490/2.789*100</x:f>
      </x:c>
      <x:c r="N9490" s="6">
        <x:f>M9490*L9490/100</x:f>
      </x:c>
      <x:c r="O9490" s="6">
        <x:f>H9490-N9490</x:f>
      </x:c>
    </x:row>
    <x:row r="9491" spans="1:25">
      <x:c r="A9491" s="0" t="s">
        <x:v>51</x:v>
      </x:c>
      <x:c r="B9491" s="0" t="n">
        <x:v>4444</x:v>
      </x:c>
      <x:c r="C9491" s="0" t="s">
        <x:v>21</x:v>
      </x:c>
      <x:c r="D9491" s="0" t="s">
        <x:v>22</x:v>
      </x:c>
      <x:c r="E9491" s="0" t="s">
        <x:v>23</x:v>
      </x:c>
      <x:c r="F9491" s="0" t="s">
        <x:v>20</x:v>
      </x:c>
      <x:c r="G9491" s="0" t="n">
        <x:v>130</x:v>
      </x:c>
      <x:c r="H9491" s="4" t="n">
        <x:v>44.33</x:v>
      </x:c>
      <x:c r="I9491" s="4" t="n">
        <x:v>130</x:v>
      </x:c>
      <x:c r="J9491" s="4" t="n">
        <x:v>0.341</x:v>
      </x:c>
      <x:c r="K9491" s="4">
        <x:f>I9491*J9491</x:f>
      </x:c>
      <x:c r="L9491" s="4" t="n">
        <x:v>291.628</x:v>
      </x:c>
      <x:c r="M9491" s="5">
        <x:f>J9491/2.789*100</x:f>
      </x:c>
      <x:c r="N9491" s="6">
        <x:f>M9491*L9491/100</x:f>
      </x:c>
      <x:c r="O9491" s="6">
        <x:f>H9491-N9491</x:f>
      </x:c>
    </x:row>
    <x:row r="9492" spans="1:25">
      <x:c r="A9492" s="0" t="s">
        <x:v>51</x:v>
      </x:c>
      <x:c r="B9492" s="0" t="n">
        <x:v>4444</x:v>
      </x:c>
      <x:c r="C9492" s="0" t="s">
        <x:v>21</x:v>
      </x:c>
      <x:c r="D9492" s="0" t="s">
        <x:v>28</x:v>
      </x:c>
      <x:c r="E9492" s="0" t="s">
        <x:v>19</x:v>
      </x:c>
      <x:c r="F9492" s="0" t="s">
        <x:v>26</x:v>
      </x:c>
      <x:c r="G9492" s="0" t="n">
        <x:v>130</x:v>
      </x:c>
      <x:c r="H9492" s="4" t="n">
        <x:v>33.803</x:v>
      </x:c>
      <x:c r="I9492" s="4" t="n">
        <x:v>130</x:v>
      </x:c>
      <x:c r="J9492" s="4" t="n">
        <x:v>0.26</x:v>
      </x:c>
      <x:c r="K9492" s="4">
        <x:f>I9492*J9492</x:f>
      </x:c>
      <x:c r="L9492" s="4" t="n">
        <x:v>291.628</x:v>
      </x:c>
      <x:c r="M9492" s="5">
        <x:f>J9492/2.789*100</x:f>
      </x:c>
      <x:c r="N9492" s="6">
        <x:f>M9492*L9492/100</x:f>
      </x:c>
      <x:c r="O9492" s="6">
        <x:f>H9492-N9492</x:f>
      </x:c>
    </x:row>
    <x:row r="9493" spans="1:25">
      <x:c r="A9493" s="0" t="s">
        <x:v>51</x:v>
      </x:c>
      <x:c r="B9493" s="0" t="n">
        <x:v>4444</x:v>
      </x:c>
      <x:c r="C9493" s="0" t="s">
        <x:v>21</x:v>
      </x:c>
      <x:c r="D9493" s="0" t="s">
        <x:v>28</x:v>
      </x:c>
      <x:c r="E9493" s="0" t="s">
        <x:v>23</x:v>
      </x:c>
      <x:c r="F9493" s="0" t="s">
        <x:v>26</x:v>
      </x:c>
      <x:c r="G9493" s="0" t="n">
        <x:v>130</x:v>
      </x:c>
      <x:c r="H9493" s="4" t="n">
        <x:v>197.6</x:v>
      </x:c>
      <x:c r="I9493" s="4" t="n">
        <x:v>130</x:v>
      </x:c>
      <x:c r="J9493" s="4" t="n">
        <x:v>1.52</x:v>
      </x:c>
      <x:c r="K9493" s="4">
        <x:f>I9493*J9493</x:f>
      </x:c>
      <x:c r="L9493" s="4" t="n">
        <x:v>291.628</x:v>
      </x:c>
      <x:c r="M9493" s="5">
        <x:f>J9493/2.789*100</x:f>
      </x:c>
      <x:c r="N9493" s="6">
        <x:f>M9493*L9493/100</x:f>
      </x:c>
      <x:c r="O9493" s="6">
        <x:f>H9493-N9493</x:f>
      </x:c>
    </x:row>
    <x:row r="9494" spans="1:25">
      <x:c r="A9494" s="0" t="s">
        <x:v>53</x:v>
      </x:c>
      <x:c r="B9494" s="0" t="n">
        <x:v>4450</x:v>
      </x:c>
      <x:c r="C9494" s="0" t="s">
        <x:v>21</x:v>
      </x:c>
      <x:c r="D9494" s="0" t="s">
        <x:v>22</x:v>
      </x:c>
      <x:c r="E9494" s="0" t="s">
        <x:v>23</x:v>
      </x:c>
      <x:c r="F9494" s="0" t="s">
        <x:v>20</x:v>
      </x:c>
      <x:c r="G9494" s="0" t="n">
        <x:v>20</x:v>
      </x:c>
      <x:c r="H9494" s="4" t="n">
        <x:v>47.74</x:v>
      </x:c>
      <x:c r="I9494" s="4" t="n">
        <x:v>20</x:v>
      </x:c>
      <x:c r="J9494" s="4" t="n">
        <x:v>2.387</x:v>
      </x:c>
      <x:c r="K9494" s="4">
        <x:f>I9494*J9494</x:f>
      </x:c>
      <x:c r="L9494" s="4" t="n">
        <x:v>45.304</x:v>
      </x:c>
      <x:c r="M9494" s="5">
        <x:f>J9494/8.505*100</x:f>
      </x:c>
      <x:c r="N9494" s="6">
        <x:f>M9494*L9494/100</x:f>
      </x:c>
      <x:c r="O9494" s="6">
        <x:f>H9494-N9494</x:f>
      </x:c>
    </x:row>
    <x:row r="9495" spans="1:25">
      <x:c r="A9495" s="0" t="s">
        <x:v>53</x:v>
      </x:c>
      <x:c r="B9495" s="0" t="n">
        <x:v>4450</x:v>
      </x:c>
      <x:c r="C9495" s="0" t="s">
        <x:v>21</x:v>
      </x:c>
      <x:c r="D9495" s="0" t="s">
        <x:v>22</x:v>
      </x:c>
      <x:c r="E9495" s="0" t="s">
        <x:v>23</x:v>
      </x:c>
      <x:c r="F9495" s="0" t="s">
        <x:v>20</x:v>
      </x:c>
      <x:c r="G9495" s="0" t="n">
        <x:v>20</x:v>
      </x:c>
      <x:c r="H9495" s="4" t="n">
        <x:v>43.384</x:v>
      </x:c>
      <x:c r="I9495" s="4" t="n">
        <x:v>20</x:v>
      </x:c>
      <x:c r="J9495" s="4" t="n">
        <x:v>2.169</x:v>
      </x:c>
      <x:c r="K9495" s="4">
        <x:f>I9495*J9495</x:f>
      </x:c>
      <x:c r="L9495" s="4" t="n">
        <x:v>45.304</x:v>
      </x:c>
      <x:c r="M9495" s="5">
        <x:f>J9495/8.505*100</x:f>
      </x:c>
      <x:c r="N9495" s="6">
        <x:f>M9495*L9495/100</x:f>
      </x:c>
      <x:c r="O9495" s="6">
        <x:f>H9495-N9495</x:f>
      </x:c>
    </x:row>
    <x:row r="9496" spans="1:25">
      <x:c r="A9496" s="0" t="s">
        <x:v>53</x:v>
      </x:c>
      <x:c r="B9496" s="0" t="n">
        <x:v>4450</x:v>
      </x:c>
      <x:c r="C9496" s="0" t="s">
        <x:v>21</x:v>
      </x:c>
      <x:c r="D9496" s="0" t="s">
        <x:v>22</x:v>
      </x:c>
      <x:c r="E9496" s="0" t="s">
        <x:v>23</x:v>
      </x:c>
      <x:c r="F9496" s="0" t="s">
        <x:v>20</x:v>
      </x:c>
      <x:c r="G9496" s="0" t="n">
        <x:v>20</x:v>
      </x:c>
      <x:c r="H9496" s="4" t="n">
        <x:v>43.384</x:v>
      </x:c>
      <x:c r="I9496" s="4" t="n">
        <x:v>20</x:v>
      </x:c>
      <x:c r="J9496" s="4" t="n">
        <x:v>2.169</x:v>
      </x:c>
      <x:c r="K9496" s="4">
        <x:f>I9496*J9496</x:f>
      </x:c>
      <x:c r="L9496" s="4" t="n">
        <x:v>45.304</x:v>
      </x:c>
      <x:c r="M9496" s="5">
        <x:f>J9496/8.505*100</x:f>
      </x:c>
      <x:c r="N9496" s="6">
        <x:f>M9496*L9496/100</x:f>
      </x:c>
      <x:c r="O9496" s="6">
        <x:f>H9496-N9496</x:f>
      </x:c>
    </x:row>
    <x:row r="9497" spans="1:25">
      <x:c r="A9497" s="0" t="s">
        <x:v>53</x:v>
      </x:c>
      <x:c r="B9497" s="0" t="n">
        <x:v>4450</x:v>
      </x:c>
      <x:c r="C9497" s="0" t="s">
        <x:v>21</x:v>
      </x:c>
      <x:c r="D9497" s="0" t="s">
        <x:v>28</x:v>
      </x:c>
      <x:c r="E9497" s="0" t="s">
        <x:v>19</x:v>
      </x:c>
      <x:c r="F9497" s="0" t="s">
        <x:v>26</x:v>
      </x:c>
      <x:c r="G9497" s="0" t="n">
        <x:v>20</x:v>
      </x:c>
      <x:c r="H9497" s="4" t="n">
        <x:v>5.2</x:v>
      </x:c>
      <x:c r="I9497" s="4" t="n">
        <x:v>20</x:v>
      </x:c>
      <x:c r="J9497" s="4" t="n">
        <x:v>0.26</x:v>
      </x:c>
      <x:c r="K9497" s="4">
        <x:f>I9497*J9497</x:f>
      </x:c>
      <x:c r="L9497" s="4" t="n">
        <x:v>45.304</x:v>
      </x:c>
      <x:c r="M9497" s="5">
        <x:f>J9497/8.505*100</x:f>
      </x:c>
      <x:c r="N9497" s="6">
        <x:f>M9497*L9497/100</x:f>
      </x:c>
      <x:c r="O9497" s="6">
        <x:f>H9497-N9497</x:f>
      </x:c>
    </x:row>
    <x:row r="9498" spans="1:25">
      <x:c r="A9498" s="0" t="s">
        <x:v>53</x:v>
      </x:c>
      <x:c r="B9498" s="0" t="n">
        <x:v>4450</x:v>
      </x:c>
      <x:c r="C9498" s="0" t="s">
        <x:v>21</x:v>
      </x:c>
      <x:c r="D9498" s="0" t="s">
        <x:v>28</x:v>
      </x:c>
      <x:c r="E9498" s="0" t="s">
        <x:v>23</x:v>
      </x:c>
      <x:c r="F9498" s="0" t="s">
        <x:v>26</x:v>
      </x:c>
      <x:c r="G9498" s="0" t="n">
        <x:v>20</x:v>
      </x:c>
      <x:c r="H9498" s="4" t="n">
        <x:v>30.4</x:v>
      </x:c>
      <x:c r="I9498" s="4" t="n">
        <x:v>20</x:v>
      </x:c>
      <x:c r="J9498" s="4" t="n">
        <x:v>1.52</x:v>
      </x:c>
      <x:c r="K9498" s="4">
        <x:f>I9498*J9498</x:f>
      </x:c>
      <x:c r="L9498" s="4" t="n">
        <x:v>45.304</x:v>
      </x:c>
      <x:c r="M9498" s="5">
        <x:f>J9498/8.505*100</x:f>
      </x:c>
      <x:c r="N9498" s="6">
        <x:f>M9498*L9498/100</x:f>
      </x:c>
      <x:c r="O9498" s="6">
        <x:f>H9498-N9498</x:f>
      </x:c>
    </x:row>
    <x:row r="9499" spans="1:25">
      <x:c r="A9499" s="0" t="s">
        <x:v>153</x:v>
      </x:c>
      <x:c r="B9499" s="0" t="n">
        <x:v>4452</x:v>
      </x:c>
      <x:c r="C9499" s="0" t="s">
        <x:v>21</x:v>
      </x:c>
      <x:c r="D9499" s="0" t="s">
        <x:v>169</x:v>
      </x:c>
      <x:c r="E9499" s="0" t="s">
        <x:v>23</x:v>
      </x:c>
      <x:c r="F9499" s="0" t="s">
        <x:v>20</x:v>
      </x:c>
      <x:c r="G9499" s="0" t="n">
        <x:v>15000</x:v>
      </x:c>
      <x:c r="H9499" s="4" t="n">
        <x:v>235</x:v>
      </x:c>
      <x:c r="I9499" s="4" t="n">
        <x:v>15000</x:v>
      </x:c>
      <x:c r="J9499" s="4" t="n">
        <x:v>0.016</x:v>
      </x:c>
      <x:c r="K9499" s="4">
        <x:f>I9499*J9499</x:f>
      </x:c>
      <x:c r="L9499" s="4" t="n">
        <x:v>0</x:v>
      </x:c>
      <x:c r="M9499" s="5">
        <x:f>J9499/0.049*100</x:f>
      </x:c>
      <x:c r="N9499" s="6">
        <x:f>M9499*L9499/100</x:f>
      </x:c>
      <x:c r="O9499" s="6">
        <x:f>H9499-N9499</x:f>
      </x:c>
    </x:row>
    <x:row r="9500" spans="1:25">
      <x:c r="A9500" s="0" t="s">
        <x:v>153</x:v>
      </x:c>
      <x:c r="B9500" s="0" t="n">
        <x:v>4452</x:v>
      </x:c>
      <x:c r="C9500" s="0" t="s">
        <x:v>21</x:v>
      </x:c>
      <x:c r="D9500" s="0" t="s">
        <x:v>169</x:v>
      </x:c>
      <x:c r="E9500" s="0" t="s">
        <x:v>23</x:v>
      </x:c>
      <x:c r="F9500" s="0" t="s">
        <x:v>20</x:v>
      </x:c>
      <x:c r="G9500" s="0" t="n">
        <x:v>15000</x:v>
      </x:c>
      <x:c r="H9500" s="4" t="n">
        <x:v>235</x:v>
      </x:c>
      <x:c r="I9500" s="4" t="n">
        <x:v>15000</x:v>
      </x:c>
      <x:c r="J9500" s="4" t="n">
        <x:v>0.016</x:v>
      </x:c>
      <x:c r="K9500" s="4">
        <x:f>I9500*J9500</x:f>
      </x:c>
      <x:c r="L9500" s="4" t="n">
        <x:v>0</x:v>
      </x:c>
      <x:c r="M9500" s="5">
        <x:f>J9500/0.049*100</x:f>
      </x:c>
      <x:c r="N9500" s="6">
        <x:f>M9500*L9500/100</x:f>
      </x:c>
      <x:c r="O9500" s="6">
        <x:f>H9500-N9500</x:f>
      </x:c>
    </x:row>
    <x:row r="9501" spans="1:25">
      <x:c r="A9501" s="0" t="s">
        <x:v>153</x:v>
      </x:c>
      <x:c r="B9501" s="0" t="n">
        <x:v>4452</x:v>
      </x:c>
      <x:c r="C9501" s="0" t="s">
        <x:v>21</x:v>
      </x:c>
      <x:c r="D9501" s="0" t="s">
        <x:v>169</x:v>
      </x:c>
      <x:c r="E9501" s="0" t="s">
        <x:v>23</x:v>
      </x:c>
      <x:c r="F9501" s="0" t="s">
        <x:v>20</x:v>
      </x:c>
      <x:c r="G9501" s="0" t="n">
        <x:v>15000</x:v>
      </x:c>
      <x:c r="H9501" s="4" t="n">
        <x:v>235</x:v>
      </x:c>
      <x:c r="I9501" s="4" t="n">
        <x:v>15000</x:v>
      </x:c>
      <x:c r="J9501" s="4" t="n">
        <x:v>0.016</x:v>
      </x:c>
      <x:c r="K9501" s="4">
        <x:f>I9501*J9501</x:f>
      </x:c>
      <x:c r="L9501" s="4" t="n">
        <x:v>0</x:v>
      </x:c>
      <x:c r="M9501" s="5">
        <x:f>J9501/0.049*100</x:f>
      </x:c>
      <x:c r="N9501" s="6">
        <x:f>M9501*L9501/100</x:f>
      </x:c>
      <x:c r="O9501" s="6">
        <x:f>H9501-N9501</x:f>
      </x:c>
    </x:row>
    <x:row r="9502" spans="1:25">
      <x:c r="A9502" s="0" t="s">
        <x:v>153</x:v>
      </x:c>
      <x:c r="B9502" s="0" t="n">
        <x:v>4452</x:v>
      </x:c>
      <x:c r="C9502" s="0" t="s">
        <x:v>21</x:v>
      </x:c>
      <x:c r="D9502" s="0" t="s">
        <x:v>169</x:v>
      </x:c>
      <x:c r="E9502" s="0" t="s">
        <x:v>23</x:v>
      </x:c>
      <x:c r="F9502" s="0" t="s">
        <x:v>26</x:v>
      </x:c>
      <x:c r="G9502" s="0" t="n">
        <x:v>15000</x:v>
      </x:c>
      <x:c r="H9502" s="4" t="n">
        <x:v>15</x:v>
      </x:c>
      <x:c r="I9502" s="4" t="n">
        <x:v>15000</x:v>
      </x:c>
      <x:c r="J9502" s="4" t="n">
        <x:v>0.001</x:v>
      </x:c>
      <x:c r="K9502" s="4">
        <x:f>I9502*J9502</x:f>
      </x:c>
      <x:c r="L9502" s="4" t="n">
        <x:v>0</x:v>
      </x:c>
      <x:c r="M9502" s="5">
        <x:f>J9502/0.049*100</x:f>
      </x:c>
      <x:c r="N9502" s="6">
        <x:f>M9502*L9502/100</x:f>
      </x:c>
      <x:c r="O9502" s="6">
        <x:f>H9502-N9502</x:f>
      </x:c>
    </x:row>
    <x:row r="9503" spans="1:25">
      <x:c r="A9503" s="0" t="s">
        <x:v>173</x:v>
      </x:c>
      <x:c r="B9503" s="0" t="n">
        <x:v>4454</x:v>
      </x:c>
      <x:c r="C9503" s="0" t="s">
        <x:v>21</x:v>
      </x:c>
      <x:c r="D9503" s="0" t="s">
        <x:v>169</x:v>
      </x:c>
      <x:c r="E9503" s="0" t="s">
        <x:v>23</x:v>
      </x:c>
      <x:c r="F9503" s="0" t="s">
        <x:v>20</x:v>
      </x:c>
      <x:c r="G9503" s="0" t="n">
        <x:v>20000</x:v>
      </x:c>
      <x:c r="H9503" s="4" t="n">
        <x:v>235</x:v>
      </x:c>
      <x:c r="I9503" s="4" t="n">
        <x:v>20000</x:v>
      </x:c>
      <x:c r="J9503" s="4" t="n">
        <x:v>0.012</x:v>
      </x:c>
      <x:c r="K9503" s="4">
        <x:f>I9503*J9503</x:f>
      </x:c>
      <x:c r="L9503" s="4" t="n">
        <x:v>0</x:v>
      </x:c>
      <x:c r="M9503" s="5">
        <x:f>J9503/0.049*100</x:f>
      </x:c>
      <x:c r="N9503" s="6">
        <x:f>M9503*L9503/100</x:f>
      </x:c>
      <x:c r="O9503" s="6">
        <x:f>H9503-N9503</x:f>
      </x:c>
    </x:row>
    <x:row r="9504" spans="1:25">
      <x:c r="A9504" s="0" t="s">
        <x:v>173</x:v>
      </x:c>
      <x:c r="B9504" s="0" t="n">
        <x:v>4454</x:v>
      </x:c>
      <x:c r="C9504" s="0" t="s">
        <x:v>21</x:v>
      </x:c>
      <x:c r="D9504" s="0" t="s">
        <x:v>169</x:v>
      </x:c>
      <x:c r="E9504" s="0" t="s">
        <x:v>23</x:v>
      </x:c>
      <x:c r="F9504" s="0" t="s">
        <x:v>20</x:v>
      </x:c>
      <x:c r="G9504" s="0" t="n">
        <x:v>20000</x:v>
      </x:c>
      <x:c r="H9504" s="4" t="n">
        <x:v>235</x:v>
      </x:c>
      <x:c r="I9504" s="4" t="n">
        <x:v>20000</x:v>
      </x:c>
      <x:c r="J9504" s="4" t="n">
        <x:v>0.012</x:v>
      </x:c>
      <x:c r="K9504" s="4">
        <x:f>I9504*J9504</x:f>
      </x:c>
      <x:c r="L9504" s="4" t="n">
        <x:v>0</x:v>
      </x:c>
      <x:c r="M9504" s="5">
        <x:f>J9504/0.049*100</x:f>
      </x:c>
      <x:c r="N9504" s="6">
        <x:f>M9504*L9504/100</x:f>
      </x:c>
      <x:c r="O9504" s="6">
        <x:f>H9504-N9504</x:f>
      </x:c>
    </x:row>
    <x:row r="9505" spans="1:25">
      <x:c r="A9505" s="0" t="s">
        <x:v>173</x:v>
      </x:c>
      <x:c r="B9505" s="0" t="n">
        <x:v>4454</x:v>
      </x:c>
      <x:c r="C9505" s="0" t="s">
        <x:v>21</x:v>
      </x:c>
      <x:c r="D9505" s="0" t="s">
        <x:v>169</x:v>
      </x:c>
      <x:c r="E9505" s="0" t="s">
        <x:v>23</x:v>
      </x:c>
      <x:c r="F9505" s="0" t="s">
        <x:v>20</x:v>
      </x:c>
      <x:c r="G9505" s="0" t="n">
        <x:v>20000</x:v>
      </x:c>
      <x:c r="H9505" s="4" t="n">
        <x:v>235</x:v>
      </x:c>
      <x:c r="I9505" s="4" t="n">
        <x:v>20000</x:v>
      </x:c>
      <x:c r="J9505" s="4" t="n">
        <x:v>0.012</x:v>
      </x:c>
      <x:c r="K9505" s="4">
        <x:f>I9505*J9505</x:f>
      </x:c>
      <x:c r="L9505" s="4" t="n">
        <x:v>0</x:v>
      </x:c>
      <x:c r="M9505" s="5">
        <x:f>J9505/0.049*100</x:f>
      </x:c>
      <x:c r="N9505" s="6">
        <x:f>M9505*L9505/100</x:f>
      </x:c>
      <x:c r="O9505" s="6">
        <x:f>H9505-N9505</x:f>
      </x:c>
    </x:row>
    <x:row r="9506" spans="1:25">
      <x:c r="A9506" s="0" t="s">
        <x:v>173</x:v>
      </x:c>
      <x:c r="B9506" s="0" t="n">
        <x:v>4454</x:v>
      </x:c>
      <x:c r="C9506" s="0" t="s">
        <x:v>21</x:v>
      </x:c>
      <x:c r="D9506" s="0" t="s">
        <x:v>169</x:v>
      </x:c>
      <x:c r="E9506" s="0" t="s">
        <x:v>23</x:v>
      </x:c>
      <x:c r="F9506" s="0" t="s">
        <x:v>20</x:v>
      </x:c>
      <x:c r="G9506" s="0" t="n">
        <x:v>20000</x:v>
      </x:c>
      <x:c r="H9506" s="4" t="n">
        <x:v>235</x:v>
      </x:c>
      <x:c r="I9506" s="4" t="n">
        <x:v>20000</x:v>
      </x:c>
      <x:c r="J9506" s="4" t="n">
        <x:v>0.012</x:v>
      </x:c>
      <x:c r="K9506" s="4">
        <x:f>I9506*J9506</x:f>
      </x:c>
      <x:c r="L9506" s="4" t="n">
        <x:v>0</x:v>
      </x:c>
      <x:c r="M9506" s="5">
        <x:f>J9506/0.049*100</x:f>
      </x:c>
      <x:c r="N9506" s="6">
        <x:f>M9506*L9506/100</x:f>
      </x:c>
      <x:c r="O9506" s="6">
        <x:f>H9506-N9506</x:f>
      </x:c>
    </x:row>
    <x:row r="9507" spans="1:25">
      <x:c r="A9507" s="0" t="s">
        <x:v>173</x:v>
      </x:c>
      <x:c r="B9507" s="0" t="n">
        <x:v>4454</x:v>
      </x:c>
      <x:c r="C9507" s="0" t="s">
        <x:v>21</x:v>
      </x:c>
      <x:c r="D9507" s="0" t="s">
        <x:v>169</x:v>
      </x:c>
      <x:c r="E9507" s="0" t="s">
        <x:v>23</x:v>
      </x:c>
      <x:c r="F9507" s="0" t="s">
        <x:v>26</x:v>
      </x:c>
      <x:c r="G9507" s="0" t="n">
        <x:v>20000</x:v>
      </x:c>
      <x:c r="H9507" s="4" t="n">
        <x:v>20</x:v>
      </x:c>
      <x:c r="I9507" s="4" t="n">
        <x:v>20000</x:v>
      </x:c>
      <x:c r="J9507" s="4" t="n">
        <x:v>0.001</x:v>
      </x:c>
      <x:c r="K9507" s="4">
        <x:f>I9507*J9507</x:f>
      </x:c>
      <x:c r="L9507" s="4" t="n">
        <x:v>0</x:v>
      </x:c>
      <x:c r="M9507" s="5">
        <x:f>J9507/0.049*100</x:f>
      </x:c>
      <x:c r="N9507" s="6">
        <x:f>M9507*L9507/100</x:f>
      </x:c>
      <x:c r="O9507" s="6">
        <x:f>H9507-N9507</x:f>
      </x:c>
    </x:row>
    <x:row r="9508" spans="1:25">
      <x:c r="A9508" s="0" t="s">
        <x:v>93</x:v>
      </x:c>
      <x:c r="B9508" s="0" t="n">
        <x:v>4455</x:v>
      </x:c>
      <x:c r="C9508" s="0" t="s">
        <x:v>21</x:v>
      </x:c>
      <x:c r="D9508" s="0" t="s">
        <x:v>22</x:v>
      </x:c>
      <x:c r="E9508" s="0" t="s">
        <x:v>23</x:v>
      </x:c>
      <x:c r="F9508" s="0" t="s">
        <x:v>20</x:v>
      </x:c>
      <x:c r="G9508" s="0" t="n">
        <x:v>50</x:v>
      </x:c>
      <x:c r="H9508" s="4" t="n">
        <x:v>17.05</x:v>
      </x:c>
      <x:c r="I9508" s="4" t="n">
        <x:v>50</x:v>
      </x:c>
      <x:c r="J9508" s="4" t="n">
        <x:v>0.341</x:v>
      </x:c>
      <x:c r="K9508" s="4">
        <x:f>I9508*J9508</x:f>
      </x:c>
      <x:c r="L9508" s="4" t="n">
        <x:v>111.901</x:v>
      </x:c>
      <x:c r="M9508" s="5">
        <x:f>J9508/4.725*100</x:f>
      </x:c>
      <x:c r="N9508" s="6">
        <x:f>M9508*L9508/100</x:f>
      </x:c>
      <x:c r="O9508" s="6">
        <x:f>H9508-N9508</x:f>
      </x:c>
    </x:row>
    <x:row r="9509" spans="1:25">
      <x:c r="A9509" s="0" t="s">
        <x:v>93</x:v>
      </x:c>
      <x:c r="B9509" s="0" t="n">
        <x:v>4455</x:v>
      </x:c>
      <x:c r="C9509" s="0" t="s">
        <x:v>21</x:v>
      </x:c>
      <x:c r="D9509" s="0" t="s">
        <x:v>22</x:v>
      </x:c>
      <x:c r="E9509" s="0" t="s">
        <x:v>23</x:v>
      </x:c>
      <x:c r="F9509" s="0" t="s">
        <x:v>20</x:v>
      </x:c>
      <x:c r="G9509" s="0" t="n">
        <x:v>50</x:v>
      </x:c>
      <x:c r="H9509" s="4" t="n">
        <x:v>43.384</x:v>
      </x:c>
      <x:c r="I9509" s="4" t="n">
        <x:v>50</x:v>
      </x:c>
      <x:c r="J9509" s="4" t="n">
        <x:v>0.868</x:v>
      </x:c>
      <x:c r="K9509" s="4">
        <x:f>I9509*J9509</x:f>
      </x:c>
      <x:c r="L9509" s="4" t="n">
        <x:v>111.901</x:v>
      </x:c>
      <x:c r="M9509" s="5">
        <x:f>J9509/4.725*100</x:f>
      </x:c>
      <x:c r="N9509" s="6">
        <x:f>M9509*L9509/100</x:f>
      </x:c>
      <x:c r="O9509" s="6">
        <x:f>H9509-N9509</x:f>
      </x:c>
    </x:row>
    <x:row r="9510" spans="1:25">
      <x:c r="A9510" s="0" t="s">
        <x:v>93</x:v>
      </x:c>
      <x:c r="B9510" s="0" t="n">
        <x:v>4455</x:v>
      </x:c>
      <x:c r="C9510" s="0" t="s">
        <x:v>21</x:v>
      </x:c>
      <x:c r="D9510" s="0" t="s">
        <x:v>22</x:v>
      </x:c>
      <x:c r="E9510" s="0" t="s">
        <x:v>23</x:v>
      </x:c>
      <x:c r="F9510" s="0" t="s">
        <x:v>20</x:v>
      </x:c>
      <x:c r="G9510" s="0" t="n">
        <x:v>50</x:v>
      </x:c>
      <x:c r="H9510" s="4" t="n">
        <x:v>43.384</x:v>
      </x:c>
      <x:c r="I9510" s="4" t="n">
        <x:v>50</x:v>
      </x:c>
      <x:c r="J9510" s="4" t="n">
        <x:v>0.868</x:v>
      </x:c>
      <x:c r="K9510" s="4">
        <x:f>I9510*J9510</x:f>
      </x:c>
      <x:c r="L9510" s="4" t="n">
        <x:v>111.901</x:v>
      </x:c>
      <x:c r="M9510" s="5">
        <x:f>J9510/4.725*100</x:f>
      </x:c>
      <x:c r="N9510" s="6">
        <x:f>M9510*L9510/100</x:f>
      </x:c>
      <x:c r="O9510" s="6">
        <x:f>H9510-N9510</x:f>
      </x:c>
    </x:row>
    <x:row r="9511" spans="1:25">
      <x:c r="A9511" s="0" t="s">
        <x:v>93</x:v>
      </x:c>
      <x:c r="B9511" s="0" t="n">
        <x:v>4455</x:v>
      </x:c>
      <x:c r="C9511" s="0" t="s">
        <x:v>21</x:v>
      </x:c>
      <x:c r="D9511" s="0" t="s">
        <x:v>22</x:v>
      </x:c>
      <x:c r="E9511" s="0" t="s">
        <x:v>23</x:v>
      </x:c>
      <x:c r="F9511" s="0" t="s">
        <x:v>20</x:v>
      </x:c>
      <x:c r="G9511" s="0" t="n">
        <x:v>50</x:v>
      </x:c>
      <x:c r="H9511" s="4" t="n">
        <x:v>43.384</x:v>
      </x:c>
      <x:c r="I9511" s="4" t="n">
        <x:v>50</x:v>
      </x:c>
      <x:c r="J9511" s="4" t="n">
        <x:v>0.868</x:v>
      </x:c>
      <x:c r="K9511" s="4">
        <x:f>I9511*J9511</x:f>
      </x:c>
      <x:c r="L9511" s="4" t="n">
        <x:v>111.901</x:v>
      </x:c>
      <x:c r="M9511" s="5">
        <x:f>J9511/4.725*100</x:f>
      </x:c>
      <x:c r="N9511" s="6">
        <x:f>M9511*L9511/100</x:f>
      </x:c>
      <x:c r="O9511" s="6">
        <x:f>H9511-N9511</x:f>
      </x:c>
    </x:row>
    <x:row r="9512" spans="1:25">
      <x:c r="A9512" s="0" t="s">
        <x:v>93</x:v>
      </x:c>
      <x:c r="B9512" s="0" t="n">
        <x:v>4455</x:v>
      </x:c>
      <x:c r="C9512" s="0" t="s">
        <x:v>21</x:v>
      </x:c>
      <x:c r="D9512" s="0" t="s">
        <x:v>28</x:v>
      </x:c>
      <x:c r="E9512" s="0" t="s">
        <x:v>19</x:v>
      </x:c>
      <x:c r="F9512" s="0" t="s">
        <x:v>26</x:v>
      </x:c>
      <x:c r="G9512" s="0" t="n">
        <x:v>50</x:v>
      </x:c>
      <x:c r="H9512" s="4" t="n">
        <x:v>13.004</x:v>
      </x:c>
      <x:c r="I9512" s="4" t="n">
        <x:v>50</x:v>
      </x:c>
      <x:c r="J9512" s="4" t="n">
        <x:v>0.26</x:v>
      </x:c>
      <x:c r="K9512" s="4">
        <x:f>I9512*J9512</x:f>
      </x:c>
      <x:c r="L9512" s="4" t="n">
        <x:v>111.901</x:v>
      </x:c>
      <x:c r="M9512" s="5">
        <x:f>J9512/4.725*100</x:f>
      </x:c>
      <x:c r="N9512" s="6">
        <x:f>M9512*L9512/100</x:f>
      </x:c>
      <x:c r="O9512" s="6">
        <x:f>H9512-N9512</x:f>
      </x:c>
    </x:row>
    <x:row r="9513" spans="1:25">
      <x:c r="A9513" s="0" t="s">
        <x:v>93</x:v>
      </x:c>
      <x:c r="B9513" s="0" t="n">
        <x:v>4455</x:v>
      </x:c>
      <x:c r="C9513" s="0" t="s">
        <x:v>21</x:v>
      </x:c>
      <x:c r="D9513" s="0" t="s">
        <x:v>28</x:v>
      </x:c>
      <x:c r="E9513" s="0" t="s">
        <x:v>23</x:v>
      </x:c>
      <x:c r="F9513" s="0" t="s">
        <x:v>26</x:v>
      </x:c>
      <x:c r="G9513" s="0" t="n">
        <x:v>50</x:v>
      </x:c>
      <x:c r="H9513" s="4" t="n">
        <x:v>76</x:v>
      </x:c>
      <x:c r="I9513" s="4" t="n">
        <x:v>50</x:v>
      </x:c>
      <x:c r="J9513" s="4" t="n">
        <x:v>1.52</x:v>
      </x:c>
      <x:c r="K9513" s="4">
        <x:f>I9513*J9513</x:f>
      </x:c>
      <x:c r="L9513" s="4" t="n">
        <x:v>111.901</x:v>
      </x:c>
      <x:c r="M9513" s="5">
        <x:f>J9513/4.725*100</x:f>
      </x:c>
      <x:c r="N9513" s="6">
        <x:f>M9513*L9513/100</x:f>
      </x:c>
      <x:c r="O9513" s="6">
        <x:f>H9513-N9513</x:f>
      </x:c>
    </x:row>
    <x:row r="9514" spans="1:25">
      <x:c r="A9514" s="0" t="s">
        <x:v>53</x:v>
      </x:c>
      <x:c r="B9514" s="0" t="n">
        <x:v>4456</x:v>
      </x:c>
      <x:c r="C9514" s="0" t="s">
        <x:v>21</x:v>
      </x:c>
      <x:c r="D9514" s="0" t="s">
        <x:v>22</x:v>
      </x:c>
      <x:c r="E9514" s="0" t="s">
        <x:v>23</x:v>
      </x:c>
      <x:c r="F9514" s="0" t="s">
        <x:v>20</x:v>
      </x:c>
      <x:c r="G9514" s="0" t="n">
        <x:v>130</x:v>
      </x:c>
      <x:c r="H9514" s="4" t="n">
        <x:v>43.384</x:v>
      </x:c>
      <x:c r="I9514" s="4" t="n">
        <x:v>130</x:v>
      </x:c>
      <x:c r="J9514" s="4" t="n">
        <x:v>0.334</x:v>
      </x:c>
      <x:c r="K9514" s="4">
        <x:f>I9514*J9514</x:f>
      </x:c>
      <x:c r="L9514" s="4" t="n">
        <x:v>288.807</x:v>
      </x:c>
      <x:c r="M9514" s="5">
        <x:f>J9514/3.457*100</x:f>
      </x:c>
      <x:c r="N9514" s="6">
        <x:f>M9514*L9514/100</x:f>
      </x:c>
      <x:c r="O9514" s="6">
        <x:f>H9514-N9514</x:f>
      </x:c>
    </x:row>
    <x:row r="9515" spans="1:25">
      <x:c r="A9515" s="0" t="s">
        <x:v>53</x:v>
      </x:c>
      <x:c r="B9515" s="0" t="n">
        <x:v>4456</x:v>
      </x:c>
      <x:c r="C9515" s="0" t="s">
        <x:v>21</x:v>
      </x:c>
      <x:c r="D9515" s="0" t="s">
        <x:v>22</x:v>
      </x:c>
      <x:c r="E9515" s="0" t="s">
        <x:v>23</x:v>
      </x:c>
      <x:c r="F9515" s="0" t="s">
        <x:v>20</x:v>
      </x:c>
      <x:c r="G9515" s="0" t="n">
        <x:v>130</x:v>
      </x:c>
      <x:c r="H9515" s="4" t="n">
        <x:v>44.33</x:v>
      </x:c>
      <x:c r="I9515" s="4" t="n">
        <x:v>130</x:v>
      </x:c>
      <x:c r="J9515" s="4" t="n">
        <x:v>0.341</x:v>
      </x:c>
      <x:c r="K9515" s="4">
        <x:f>I9515*J9515</x:f>
      </x:c>
      <x:c r="L9515" s="4" t="n">
        <x:v>288.807</x:v>
      </x:c>
      <x:c r="M9515" s="5">
        <x:f>J9515/3.457*100</x:f>
      </x:c>
      <x:c r="N9515" s="6">
        <x:f>M9515*L9515/100</x:f>
      </x:c>
      <x:c r="O9515" s="6">
        <x:f>H9515-N9515</x:f>
      </x:c>
    </x:row>
    <x:row r="9516" spans="1:25">
      <x:c r="A9516" s="0" t="s">
        <x:v>53</x:v>
      </x:c>
      <x:c r="B9516" s="0" t="n">
        <x:v>4456</x:v>
      </x:c>
      <x:c r="C9516" s="0" t="s">
        <x:v>21</x:v>
      </x:c>
      <x:c r="D9516" s="0" t="s">
        <x:v>22</x:v>
      </x:c>
      <x:c r="E9516" s="0" t="s">
        <x:v>23</x:v>
      </x:c>
      <x:c r="F9516" s="0" t="s">
        <x:v>20</x:v>
      </x:c>
      <x:c r="G9516" s="0" t="n">
        <x:v>130</x:v>
      </x:c>
      <x:c r="H9516" s="4" t="n">
        <x:v>43.384</x:v>
      </x:c>
      <x:c r="I9516" s="4" t="n">
        <x:v>130</x:v>
      </x:c>
      <x:c r="J9516" s="4" t="n">
        <x:v>0.334</x:v>
      </x:c>
      <x:c r="K9516" s="4">
        <x:f>I9516*J9516</x:f>
      </x:c>
      <x:c r="L9516" s="4" t="n">
        <x:v>288.807</x:v>
      </x:c>
      <x:c r="M9516" s="5">
        <x:f>J9516/3.457*100</x:f>
      </x:c>
      <x:c r="N9516" s="6">
        <x:f>M9516*L9516/100</x:f>
      </x:c>
      <x:c r="O9516" s="6">
        <x:f>H9516-N9516</x:f>
      </x:c>
    </x:row>
    <x:row r="9517" spans="1:25">
      <x:c r="A9517" s="0" t="s">
        <x:v>53</x:v>
      </x:c>
      <x:c r="B9517" s="0" t="n">
        <x:v>4456</x:v>
      </x:c>
      <x:c r="C9517" s="0" t="s">
        <x:v>21</x:v>
      </x:c>
      <x:c r="D9517" s="0" t="s">
        <x:v>22</x:v>
      </x:c>
      <x:c r="E9517" s="0" t="s">
        <x:v>23</x:v>
      </x:c>
      <x:c r="F9517" s="0" t="s">
        <x:v>20</x:v>
      </x:c>
      <x:c r="G9517" s="0" t="n">
        <x:v>130</x:v>
      </x:c>
      <x:c r="H9517" s="4" t="n">
        <x:v>43.384</x:v>
      </x:c>
      <x:c r="I9517" s="4" t="n">
        <x:v>130</x:v>
      </x:c>
      <x:c r="J9517" s="4" t="n">
        <x:v>0.334</x:v>
      </x:c>
      <x:c r="K9517" s="4">
        <x:f>I9517*J9517</x:f>
      </x:c>
      <x:c r="L9517" s="4" t="n">
        <x:v>288.807</x:v>
      </x:c>
      <x:c r="M9517" s="5">
        <x:f>J9517/3.457*100</x:f>
      </x:c>
      <x:c r="N9517" s="6">
        <x:f>M9517*L9517/100</x:f>
      </x:c>
      <x:c r="O9517" s="6">
        <x:f>H9517-N9517</x:f>
      </x:c>
    </x:row>
    <x:row r="9518" spans="1:25">
      <x:c r="A9518" s="0" t="s">
        <x:v>53</x:v>
      </x:c>
      <x:c r="B9518" s="0" t="n">
        <x:v>4456</x:v>
      </x:c>
      <x:c r="C9518" s="0" t="s">
        <x:v>21</x:v>
      </x:c>
      <x:c r="D9518" s="0" t="s">
        <x:v>22</x:v>
      </x:c>
      <x:c r="E9518" s="0" t="s">
        <x:v>23</x:v>
      </x:c>
      <x:c r="F9518" s="0" t="s">
        <x:v>20</x:v>
      </x:c>
      <x:c r="G9518" s="0" t="n">
        <x:v>130</x:v>
      </x:c>
      <x:c r="H9518" s="4" t="n">
        <x:v>43.384</x:v>
      </x:c>
      <x:c r="I9518" s="4" t="n">
        <x:v>130</x:v>
      </x:c>
      <x:c r="J9518" s="4" t="n">
        <x:v>0.334</x:v>
      </x:c>
      <x:c r="K9518" s="4">
        <x:f>I9518*J9518</x:f>
      </x:c>
      <x:c r="L9518" s="4" t="n">
        <x:v>288.807</x:v>
      </x:c>
      <x:c r="M9518" s="5">
        <x:f>J9518/3.457*100</x:f>
      </x:c>
      <x:c r="N9518" s="6">
        <x:f>M9518*L9518/100</x:f>
      </x:c>
      <x:c r="O9518" s="6">
        <x:f>H9518-N9518</x:f>
      </x:c>
    </x:row>
    <x:row r="9519" spans="1:25">
      <x:c r="A9519" s="0" t="s">
        <x:v>53</x:v>
      </x:c>
      <x:c r="B9519" s="0" t="n">
        <x:v>4456</x:v>
      </x:c>
      <x:c r="C9519" s="0" t="s">
        <x:v>21</x:v>
      </x:c>
      <x:c r="D9519" s="0" t="s">
        <x:v>28</x:v>
      </x:c>
      <x:c r="E9519" s="0" t="s">
        <x:v>19</x:v>
      </x:c>
      <x:c r="F9519" s="0" t="s">
        <x:v>26</x:v>
      </x:c>
      <x:c r="G9519" s="0" t="n">
        <x:v>130</x:v>
      </x:c>
      <x:c r="H9519" s="4" t="n">
        <x:v>33.802</x:v>
      </x:c>
      <x:c r="I9519" s="4" t="n">
        <x:v>130</x:v>
      </x:c>
      <x:c r="J9519" s="4" t="n">
        <x:v>0.26</x:v>
      </x:c>
      <x:c r="K9519" s="4">
        <x:f>I9519*J9519</x:f>
      </x:c>
      <x:c r="L9519" s="4" t="n">
        <x:v>288.807</x:v>
      </x:c>
      <x:c r="M9519" s="5">
        <x:f>J9519/3.457*100</x:f>
      </x:c>
      <x:c r="N9519" s="6">
        <x:f>M9519*L9519/100</x:f>
      </x:c>
      <x:c r="O9519" s="6">
        <x:f>H9519-N9519</x:f>
      </x:c>
    </x:row>
    <x:row r="9520" spans="1:25">
      <x:c r="A9520" s="0" t="s">
        <x:v>53</x:v>
      </x:c>
      <x:c r="B9520" s="0" t="n">
        <x:v>4456</x:v>
      </x:c>
      <x:c r="C9520" s="0" t="s">
        <x:v>21</x:v>
      </x:c>
      <x:c r="D9520" s="0" t="s">
        <x:v>28</x:v>
      </x:c>
      <x:c r="E9520" s="0" t="s">
        <x:v>23</x:v>
      </x:c>
      <x:c r="F9520" s="0" t="s">
        <x:v>26</x:v>
      </x:c>
      <x:c r="G9520" s="0" t="n">
        <x:v>130</x:v>
      </x:c>
      <x:c r="H9520" s="4" t="n">
        <x:v>197.6</x:v>
      </x:c>
      <x:c r="I9520" s="4" t="n">
        <x:v>130</x:v>
      </x:c>
      <x:c r="J9520" s="4" t="n">
        <x:v>1.52</x:v>
      </x:c>
      <x:c r="K9520" s="4">
        <x:f>I9520*J9520</x:f>
      </x:c>
      <x:c r="L9520" s="4" t="n">
        <x:v>288.807</x:v>
      </x:c>
      <x:c r="M9520" s="5">
        <x:f>J9520/3.457*100</x:f>
      </x:c>
      <x:c r="N9520" s="6">
        <x:f>M9520*L9520/100</x:f>
      </x:c>
      <x:c r="O9520" s="6">
        <x:f>H9520-N9520</x:f>
      </x:c>
    </x:row>
    <x:row r="9521" spans="1:25">
      <x:c r="A9521" s="0" t="s">
        <x:v>103</x:v>
      </x:c>
      <x:c r="B9521" s="0" t="n">
        <x:v>4457</x:v>
      </x:c>
      <x:c r="C9521" s="0" t="s">
        <x:v>21</x:v>
      </x:c>
      <x:c r="D9521" s="0" t="s">
        <x:v>22</x:v>
      </x:c>
      <x:c r="E9521" s="0" t="s">
        <x:v>23</x:v>
      </x:c>
      <x:c r="F9521" s="0" t="s">
        <x:v>20</x:v>
      </x:c>
      <x:c r="G9521" s="0" t="n">
        <x:v>130</x:v>
      </x:c>
      <x:c r="H9521" s="4" t="n">
        <x:v>44.33</x:v>
      </x:c>
      <x:c r="I9521" s="4" t="n">
        <x:v>130</x:v>
      </x:c>
      <x:c r="J9521" s="4" t="n">
        <x:v>0.341</x:v>
      </x:c>
      <x:c r="K9521" s="4">
        <x:f>I9521*J9521</x:f>
      </x:c>
      <x:c r="L9521" s="4" t="n">
        <x:v>291.233</x:v>
      </x:c>
      <x:c r="M9521" s="5">
        <x:f>J9521/3.457*100</x:f>
      </x:c>
      <x:c r="N9521" s="6">
        <x:f>M9521*L9521/100</x:f>
      </x:c>
      <x:c r="O9521" s="6">
        <x:f>H9521-N9521</x:f>
      </x:c>
    </x:row>
    <x:row r="9522" spans="1:25">
      <x:c r="A9522" s="0" t="s">
        <x:v>103</x:v>
      </x:c>
      <x:c r="B9522" s="0" t="n">
        <x:v>4457</x:v>
      </x:c>
      <x:c r="C9522" s="0" t="s">
        <x:v>21</x:v>
      </x:c>
      <x:c r="D9522" s="0" t="s">
        <x:v>22</x:v>
      </x:c>
      <x:c r="E9522" s="0" t="s">
        <x:v>23</x:v>
      </x:c>
      <x:c r="F9522" s="0" t="s">
        <x:v>20</x:v>
      </x:c>
      <x:c r="G9522" s="0" t="n">
        <x:v>130</x:v>
      </x:c>
      <x:c r="H9522" s="4" t="n">
        <x:v>43.384</x:v>
      </x:c>
      <x:c r="I9522" s="4" t="n">
        <x:v>130</x:v>
      </x:c>
      <x:c r="J9522" s="4" t="n">
        <x:v>0.334</x:v>
      </x:c>
      <x:c r="K9522" s="4">
        <x:f>I9522*J9522</x:f>
      </x:c>
      <x:c r="L9522" s="4" t="n">
        <x:v>291.233</x:v>
      </x:c>
      <x:c r="M9522" s="5">
        <x:f>J9522/3.457*100</x:f>
      </x:c>
      <x:c r="N9522" s="6">
        <x:f>M9522*L9522/100</x:f>
      </x:c>
      <x:c r="O9522" s="6">
        <x:f>H9522-N9522</x:f>
      </x:c>
    </x:row>
    <x:row r="9523" spans="1:25">
      <x:c r="A9523" s="0" t="s">
        <x:v>103</x:v>
      </x:c>
      <x:c r="B9523" s="0" t="n">
        <x:v>4457</x:v>
      </x:c>
      <x:c r="C9523" s="0" t="s">
        <x:v>21</x:v>
      </x:c>
      <x:c r="D9523" s="0" t="s">
        <x:v>22</x:v>
      </x:c>
      <x:c r="E9523" s="0" t="s">
        <x:v>23</x:v>
      </x:c>
      <x:c r="F9523" s="0" t="s">
        <x:v>20</x:v>
      </x:c>
      <x:c r="G9523" s="0" t="n">
        <x:v>130</x:v>
      </x:c>
      <x:c r="H9523" s="4" t="n">
        <x:v>43.384</x:v>
      </x:c>
      <x:c r="I9523" s="4" t="n">
        <x:v>130</x:v>
      </x:c>
      <x:c r="J9523" s="4" t="n">
        <x:v>0.334</x:v>
      </x:c>
      <x:c r="K9523" s="4">
        <x:f>I9523*J9523</x:f>
      </x:c>
      <x:c r="L9523" s="4" t="n">
        <x:v>291.233</x:v>
      </x:c>
      <x:c r="M9523" s="5">
        <x:f>J9523/3.457*100</x:f>
      </x:c>
      <x:c r="N9523" s="6">
        <x:f>M9523*L9523/100</x:f>
      </x:c>
      <x:c r="O9523" s="6">
        <x:f>H9523-N9523</x:f>
      </x:c>
    </x:row>
    <x:row r="9524" spans="1:25">
      <x:c r="A9524" s="0" t="s">
        <x:v>103</x:v>
      </x:c>
      <x:c r="B9524" s="0" t="n">
        <x:v>4457</x:v>
      </x:c>
      <x:c r="C9524" s="0" t="s">
        <x:v>21</x:v>
      </x:c>
      <x:c r="D9524" s="0" t="s">
        <x:v>22</x:v>
      </x:c>
      <x:c r="E9524" s="0" t="s">
        <x:v>23</x:v>
      </x:c>
      <x:c r="F9524" s="0" t="s">
        <x:v>20</x:v>
      </x:c>
      <x:c r="G9524" s="0" t="n">
        <x:v>130</x:v>
      </x:c>
      <x:c r="H9524" s="4" t="n">
        <x:v>43.384</x:v>
      </x:c>
      <x:c r="I9524" s="4" t="n">
        <x:v>130</x:v>
      </x:c>
      <x:c r="J9524" s="4" t="n">
        <x:v>0.334</x:v>
      </x:c>
      <x:c r="K9524" s="4">
        <x:f>I9524*J9524</x:f>
      </x:c>
      <x:c r="L9524" s="4" t="n">
        <x:v>291.233</x:v>
      </x:c>
      <x:c r="M9524" s="5">
        <x:f>J9524/3.457*100</x:f>
      </x:c>
      <x:c r="N9524" s="6">
        <x:f>M9524*L9524/100</x:f>
      </x:c>
      <x:c r="O9524" s="6">
        <x:f>H9524-N9524</x:f>
      </x:c>
    </x:row>
    <x:row r="9525" spans="1:25">
      <x:c r="A9525" s="0" t="s">
        <x:v>103</x:v>
      </x:c>
      <x:c r="B9525" s="0" t="n">
        <x:v>4457</x:v>
      </x:c>
      <x:c r="C9525" s="0" t="s">
        <x:v>21</x:v>
      </x:c>
      <x:c r="D9525" s="0" t="s">
        <x:v>22</x:v>
      </x:c>
      <x:c r="E9525" s="0" t="s">
        <x:v>23</x:v>
      </x:c>
      <x:c r="F9525" s="0" t="s">
        <x:v>20</x:v>
      </x:c>
      <x:c r="G9525" s="0" t="n">
        <x:v>130</x:v>
      </x:c>
      <x:c r="H9525" s="4" t="n">
        <x:v>43.384</x:v>
      </x:c>
      <x:c r="I9525" s="4" t="n">
        <x:v>130</x:v>
      </x:c>
      <x:c r="J9525" s="4" t="n">
        <x:v>0.334</x:v>
      </x:c>
      <x:c r="K9525" s="4">
        <x:f>I9525*J9525</x:f>
      </x:c>
      <x:c r="L9525" s="4" t="n">
        <x:v>291.233</x:v>
      </x:c>
      <x:c r="M9525" s="5">
        <x:f>J9525/3.457*100</x:f>
      </x:c>
      <x:c r="N9525" s="6">
        <x:f>M9525*L9525/100</x:f>
      </x:c>
      <x:c r="O9525" s="6">
        <x:f>H9525-N9525</x:f>
      </x:c>
    </x:row>
    <x:row r="9526" spans="1:25">
      <x:c r="A9526" s="0" t="s">
        <x:v>103</x:v>
      </x:c>
      <x:c r="B9526" s="0" t="n">
        <x:v>4457</x:v>
      </x:c>
      <x:c r="C9526" s="0" t="s">
        <x:v>21</x:v>
      </x:c>
      <x:c r="D9526" s="0" t="s">
        <x:v>28</x:v>
      </x:c>
      <x:c r="E9526" s="0" t="s">
        <x:v>19</x:v>
      </x:c>
      <x:c r="F9526" s="0" t="s">
        <x:v>26</x:v>
      </x:c>
      <x:c r="G9526" s="0" t="n">
        <x:v>130</x:v>
      </x:c>
      <x:c r="H9526" s="4" t="n">
        <x:v>33.806</x:v>
      </x:c>
      <x:c r="I9526" s="4" t="n">
        <x:v>130</x:v>
      </x:c>
      <x:c r="J9526" s="4" t="n">
        <x:v>0.26</x:v>
      </x:c>
      <x:c r="K9526" s="4">
        <x:f>I9526*J9526</x:f>
      </x:c>
      <x:c r="L9526" s="4" t="n">
        <x:v>291.233</x:v>
      </x:c>
      <x:c r="M9526" s="5">
        <x:f>J9526/3.457*100</x:f>
      </x:c>
      <x:c r="N9526" s="6">
        <x:f>M9526*L9526/100</x:f>
      </x:c>
      <x:c r="O9526" s="6">
        <x:f>H9526-N9526</x:f>
      </x:c>
    </x:row>
    <x:row r="9527" spans="1:25">
      <x:c r="A9527" s="0" t="s">
        <x:v>103</x:v>
      </x:c>
      <x:c r="B9527" s="0" t="n">
        <x:v>4457</x:v>
      </x:c>
      <x:c r="C9527" s="0" t="s">
        <x:v>21</x:v>
      </x:c>
      <x:c r="D9527" s="0" t="s">
        <x:v>28</x:v>
      </x:c>
      <x:c r="E9527" s="0" t="s">
        <x:v>23</x:v>
      </x:c>
      <x:c r="F9527" s="0" t="s">
        <x:v>26</x:v>
      </x:c>
      <x:c r="G9527" s="0" t="n">
        <x:v>130</x:v>
      </x:c>
      <x:c r="H9527" s="4" t="n">
        <x:v>197.6</x:v>
      </x:c>
      <x:c r="I9527" s="4" t="n">
        <x:v>130</x:v>
      </x:c>
      <x:c r="J9527" s="4" t="n">
        <x:v>1.52</x:v>
      </x:c>
      <x:c r="K9527" s="4">
        <x:f>I9527*J9527</x:f>
      </x:c>
      <x:c r="L9527" s="4" t="n">
        <x:v>291.233</x:v>
      </x:c>
      <x:c r="M9527" s="5">
        <x:f>J9527/3.457*100</x:f>
      </x:c>
      <x:c r="N9527" s="6">
        <x:f>M9527*L9527/100</x:f>
      </x:c>
      <x:c r="O9527" s="6">
        <x:f>H9527-N9527</x:f>
      </x:c>
    </x:row>
    <x:row r="9528" spans="1:25">
      <x:c r="A9528" s="0" t="s">
        <x:v>96</x:v>
      </x:c>
      <x:c r="B9528" s="0" t="n">
        <x:v>4458</x:v>
      </x:c>
      <x:c r="C9528" s="0" t="s">
        <x:v>21</x:v>
      </x:c>
      <x:c r="D9528" s="0" t="s">
        <x:v>22</x:v>
      </x:c>
      <x:c r="E9528" s="0" t="s">
        <x:v>23</x:v>
      </x:c>
      <x:c r="F9528" s="0" t="s">
        <x:v>20</x:v>
      </x:c>
      <x:c r="G9528" s="0" t="n">
        <x:v>130</x:v>
      </x:c>
      <x:c r="H9528" s="4" t="n">
        <x:v>44.33</x:v>
      </x:c>
      <x:c r="I9528" s="4" t="n">
        <x:v>130</x:v>
      </x:c>
      <x:c r="J9528" s="4" t="n">
        <x:v>0.341</x:v>
      </x:c>
      <x:c r="K9528" s="4">
        <x:f>I9528*J9528</x:f>
      </x:c>
      <x:c r="L9528" s="4" t="n">
        <x:v>281.52</x:v>
      </x:c>
      <x:c r="M9528" s="5">
        <x:f>J9528/3.123*100</x:f>
      </x:c>
      <x:c r="N9528" s="6">
        <x:f>M9528*L9528/100</x:f>
      </x:c>
      <x:c r="O9528" s="6">
        <x:f>H9528-N9528</x:f>
      </x:c>
    </x:row>
    <x:row r="9529" spans="1:25">
      <x:c r="A9529" s="0" t="s">
        <x:v>96</x:v>
      </x:c>
      <x:c r="B9529" s="0" t="n">
        <x:v>4458</x:v>
      </x:c>
      <x:c r="C9529" s="0" t="s">
        <x:v>21</x:v>
      </x:c>
      <x:c r="D9529" s="0" t="s">
        <x:v>22</x:v>
      </x:c>
      <x:c r="E9529" s="0" t="s">
        <x:v>23</x:v>
      </x:c>
      <x:c r="F9529" s="0" t="s">
        <x:v>20</x:v>
      </x:c>
      <x:c r="G9529" s="0" t="n">
        <x:v>130</x:v>
      </x:c>
      <x:c r="H9529" s="4" t="n">
        <x:v>43.384</x:v>
      </x:c>
      <x:c r="I9529" s="4" t="n">
        <x:v>130</x:v>
      </x:c>
      <x:c r="J9529" s="4" t="n">
        <x:v>0.334</x:v>
      </x:c>
      <x:c r="K9529" s="4">
        <x:f>I9529*J9529</x:f>
      </x:c>
      <x:c r="L9529" s="4" t="n">
        <x:v>281.52</x:v>
      </x:c>
      <x:c r="M9529" s="5">
        <x:f>J9529/3.123*100</x:f>
      </x:c>
      <x:c r="N9529" s="6">
        <x:f>M9529*L9529/100</x:f>
      </x:c>
      <x:c r="O9529" s="6">
        <x:f>H9529-N9529</x:f>
      </x:c>
    </x:row>
    <x:row r="9530" spans="1:25">
      <x:c r="A9530" s="0" t="s">
        <x:v>96</x:v>
      </x:c>
      <x:c r="B9530" s="0" t="n">
        <x:v>4458</x:v>
      </x:c>
      <x:c r="C9530" s="0" t="s">
        <x:v>21</x:v>
      </x:c>
      <x:c r="D9530" s="0" t="s">
        <x:v>22</x:v>
      </x:c>
      <x:c r="E9530" s="0" t="s">
        <x:v>23</x:v>
      </x:c>
      <x:c r="F9530" s="0" t="s">
        <x:v>20</x:v>
      </x:c>
      <x:c r="G9530" s="0" t="n">
        <x:v>130</x:v>
      </x:c>
      <x:c r="H9530" s="4" t="n">
        <x:v>43.384</x:v>
      </x:c>
      <x:c r="I9530" s="4" t="n">
        <x:v>130</x:v>
      </x:c>
      <x:c r="J9530" s="4" t="n">
        <x:v>0.334</x:v>
      </x:c>
      <x:c r="K9530" s="4">
        <x:f>I9530*J9530</x:f>
      </x:c>
      <x:c r="L9530" s="4" t="n">
        <x:v>281.52</x:v>
      </x:c>
      <x:c r="M9530" s="5">
        <x:f>J9530/3.123*100</x:f>
      </x:c>
      <x:c r="N9530" s="6">
        <x:f>M9530*L9530/100</x:f>
      </x:c>
      <x:c r="O9530" s="6">
        <x:f>H9530-N9530</x:f>
      </x:c>
    </x:row>
    <x:row r="9531" spans="1:25">
      <x:c r="A9531" s="0" t="s">
        <x:v>96</x:v>
      </x:c>
      <x:c r="B9531" s="0" t="n">
        <x:v>4458</x:v>
      </x:c>
      <x:c r="C9531" s="0" t="s">
        <x:v>21</x:v>
      </x:c>
      <x:c r="D9531" s="0" t="s">
        <x:v>22</x:v>
      </x:c>
      <x:c r="E9531" s="0" t="s">
        <x:v>23</x:v>
      </x:c>
      <x:c r="F9531" s="0" t="s">
        <x:v>20</x:v>
      </x:c>
      <x:c r="G9531" s="0" t="n">
        <x:v>130</x:v>
      </x:c>
      <x:c r="H9531" s="4" t="n">
        <x:v>43.384</x:v>
      </x:c>
      <x:c r="I9531" s="4" t="n">
        <x:v>130</x:v>
      </x:c>
      <x:c r="J9531" s="4" t="n">
        <x:v>0.334</x:v>
      </x:c>
      <x:c r="K9531" s="4">
        <x:f>I9531*J9531</x:f>
      </x:c>
      <x:c r="L9531" s="4" t="n">
        <x:v>281.52</x:v>
      </x:c>
      <x:c r="M9531" s="5">
        <x:f>J9531/3.123*100</x:f>
      </x:c>
      <x:c r="N9531" s="6">
        <x:f>M9531*L9531/100</x:f>
      </x:c>
      <x:c r="O9531" s="6">
        <x:f>H9531-N9531</x:f>
      </x:c>
    </x:row>
    <x:row r="9532" spans="1:25">
      <x:c r="A9532" s="0" t="s">
        <x:v>96</x:v>
      </x:c>
      <x:c r="B9532" s="0" t="n">
        <x:v>4458</x:v>
      </x:c>
      <x:c r="C9532" s="0" t="s">
        <x:v>21</x:v>
      </x:c>
      <x:c r="D9532" s="0" t="s">
        <x:v>28</x:v>
      </x:c>
      <x:c r="E9532" s="0" t="s">
        <x:v>19</x:v>
      </x:c>
      <x:c r="F9532" s="0" t="s">
        <x:v>26</x:v>
      </x:c>
      <x:c r="G9532" s="0" t="n">
        <x:v>130</x:v>
      </x:c>
      <x:c r="H9532" s="4" t="n">
        <x:v>33.811</x:v>
      </x:c>
      <x:c r="I9532" s="4" t="n">
        <x:v>130</x:v>
      </x:c>
      <x:c r="J9532" s="4" t="n">
        <x:v>0.26</x:v>
      </x:c>
      <x:c r="K9532" s="4">
        <x:f>I9532*J9532</x:f>
      </x:c>
      <x:c r="L9532" s="4" t="n">
        <x:v>281.52</x:v>
      </x:c>
      <x:c r="M9532" s="5">
        <x:f>J9532/3.123*100</x:f>
      </x:c>
      <x:c r="N9532" s="6">
        <x:f>M9532*L9532/100</x:f>
      </x:c>
      <x:c r="O9532" s="6">
        <x:f>H9532-N9532</x:f>
      </x:c>
    </x:row>
    <x:row r="9533" spans="1:25">
      <x:c r="A9533" s="0" t="s">
        <x:v>96</x:v>
      </x:c>
      <x:c r="B9533" s="0" t="n">
        <x:v>4458</x:v>
      </x:c>
      <x:c r="C9533" s="0" t="s">
        <x:v>21</x:v>
      </x:c>
      <x:c r="D9533" s="0" t="s">
        <x:v>28</x:v>
      </x:c>
      <x:c r="E9533" s="0" t="s">
        <x:v>23</x:v>
      </x:c>
      <x:c r="F9533" s="0" t="s">
        <x:v>26</x:v>
      </x:c>
      <x:c r="G9533" s="0" t="n">
        <x:v>130</x:v>
      </x:c>
      <x:c r="H9533" s="4" t="n">
        <x:v>197.6</x:v>
      </x:c>
      <x:c r="I9533" s="4" t="n">
        <x:v>130</x:v>
      </x:c>
      <x:c r="J9533" s="4" t="n">
        <x:v>1.52</x:v>
      </x:c>
      <x:c r="K9533" s="4">
        <x:f>I9533*J9533</x:f>
      </x:c>
      <x:c r="L9533" s="4" t="n">
        <x:v>281.52</x:v>
      </x:c>
      <x:c r="M9533" s="5">
        <x:f>J9533/3.123*100</x:f>
      </x:c>
      <x:c r="N9533" s="6">
        <x:f>M9533*L9533/100</x:f>
      </x:c>
      <x:c r="O9533" s="6">
        <x:f>H9533-N9533</x:f>
      </x:c>
    </x:row>
    <x:row r="9534" spans="1:25">
      <x:c r="A9534" s="0" t="s">
        <x:v>89</x:v>
      </x:c>
      <x:c r="B9534" s="0" t="n">
        <x:v>4459</x:v>
      </x:c>
      <x:c r="C9534" s="0" t="s">
        <x:v>21</x:v>
      </x:c>
      <x:c r="D9534" s="0" t="s">
        <x:v>22</x:v>
      </x:c>
      <x:c r="E9534" s="0" t="s">
        <x:v>23</x:v>
      </x:c>
      <x:c r="F9534" s="0" t="s">
        <x:v>20</x:v>
      </x:c>
      <x:c r="G9534" s="0" t="n">
        <x:v>130</x:v>
      </x:c>
      <x:c r="H9534" s="4" t="n">
        <x:v>44.33</x:v>
      </x:c>
      <x:c r="I9534" s="4" t="n">
        <x:v>130</x:v>
      </x:c>
      <x:c r="J9534" s="4" t="n">
        <x:v>0.341</x:v>
      </x:c>
      <x:c r="K9534" s="4">
        <x:f>I9534*J9534</x:f>
      </x:c>
      <x:c r="L9534" s="4" t="n">
        <x:v>299.092</x:v>
      </x:c>
      <x:c r="M9534" s="5">
        <x:f>J9534/2.455*100</x:f>
      </x:c>
      <x:c r="N9534" s="6">
        <x:f>M9534*L9534/100</x:f>
      </x:c>
      <x:c r="O9534" s="6">
        <x:f>H9534-N9534</x:f>
      </x:c>
    </x:row>
    <x:row r="9535" spans="1:25">
      <x:c r="A9535" s="0" t="s">
        <x:v>89</x:v>
      </x:c>
      <x:c r="B9535" s="0" t="n">
        <x:v>4459</x:v>
      </x:c>
      <x:c r="C9535" s="0" t="s">
        <x:v>21</x:v>
      </x:c>
      <x:c r="D9535" s="0" t="s">
        <x:v>22</x:v>
      </x:c>
      <x:c r="E9535" s="0" t="s">
        <x:v>23</x:v>
      </x:c>
      <x:c r="F9535" s="0" t="s">
        <x:v>20</x:v>
      </x:c>
      <x:c r="G9535" s="0" t="n">
        <x:v>130</x:v>
      </x:c>
      <x:c r="H9535" s="4" t="n">
        <x:v>43.384</x:v>
      </x:c>
      <x:c r="I9535" s="4" t="n">
        <x:v>130</x:v>
      </x:c>
      <x:c r="J9535" s="4" t="n">
        <x:v>0.334</x:v>
      </x:c>
      <x:c r="K9535" s="4">
        <x:f>I9535*J9535</x:f>
      </x:c>
      <x:c r="L9535" s="4" t="n">
        <x:v>299.092</x:v>
      </x:c>
      <x:c r="M9535" s="5">
        <x:f>J9535/2.455*100</x:f>
      </x:c>
      <x:c r="N9535" s="6">
        <x:f>M9535*L9535/100</x:f>
      </x:c>
      <x:c r="O9535" s="6">
        <x:f>H9535-N9535</x:f>
      </x:c>
    </x:row>
    <x:row r="9536" spans="1:25">
      <x:c r="A9536" s="0" t="s">
        <x:v>89</x:v>
      </x:c>
      <x:c r="B9536" s="0" t="n">
        <x:v>4459</x:v>
      </x:c>
      <x:c r="C9536" s="0" t="s">
        <x:v>21</x:v>
      </x:c>
      <x:c r="D9536" s="0" t="s">
        <x:v>28</x:v>
      </x:c>
      <x:c r="E9536" s="0" t="s">
        <x:v>19</x:v>
      </x:c>
      <x:c r="F9536" s="0" t="s">
        <x:v>26</x:v>
      </x:c>
      <x:c r="G9536" s="0" t="n">
        <x:v>130</x:v>
      </x:c>
      <x:c r="H9536" s="4" t="n">
        <x:v>33.809</x:v>
      </x:c>
      <x:c r="I9536" s="4" t="n">
        <x:v>130</x:v>
      </x:c>
      <x:c r="J9536" s="4" t="n">
        <x:v>0.26</x:v>
      </x:c>
      <x:c r="K9536" s="4">
        <x:f>I9536*J9536</x:f>
      </x:c>
      <x:c r="L9536" s="4" t="n">
        <x:v>299.092</x:v>
      </x:c>
      <x:c r="M9536" s="5">
        <x:f>J9536/2.455*100</x:f>
      </x:c>
      <x:c r="N9536" s="6">
        <x:f>M9536*L9536/100</x:f>
      </x:c>
      <x:c r="O9536" s="6">
        <x:f>H9536-N9536</x:f>
      </x:c>
    </x:row>
    <x:row r="9537" spans="1:25">
      <x:c r="A9537" s="0" t="s">
        <x:v>89</x:v>
      </x:c>
      <x:c r="B9537" s="0" t="n">
        <x:v>4459</x:v>
      </x:c>
      <x:c r="C9537" s="0" t="s">
        <x:v>21</x:v>
      </x:c>
      <x:c r="D9537" s="0" t="s">
        <x:v>28</x:v>
      </x:c>
      <x:c r="E9537" s="0" t="s">
        <x:v>23</x:v>
      </x:c>
      <x:c r="F9537" s="0" t="s">
        <x:v>26</x:v>
      </x:c>
      <x:c r="G9537" s="0" t="n">
        <x:v>130</x:v>
      </x:c>
      <x:c r="H9537" s="4" t="n">
        <x:v>197.6</x:v>
      </x:c>
      <x:c r="I9537" s="4" t="n">
        <x:v>130</x:v>
      </x:c>
      <x:c r="J9537" s="4" t="n">
        <x:v>1.52</x:v>
      </x:c>
      <x:c r="K9537" s="4">
        <x:f>I9537*J9537</x:f>
      </x:c>
      <x:c r="L9537" s="4" t="n">
        <x:v>299.092</x:v>
      </x:c>
      <x:c r="M9537" s="5">
        <x:f>J9537/2.455*100</x:f>
      </x:c>
      <x:c r="N9537" s="6">
        <x:f>M9537*L9537/100</x:f>
      </x:c>
      <x:c r="O9537" s="6">
        <x:f>H9537-N9537</x:f>
      </x:c>
    </x:row>
    <x:row r="9538" spans="1:25">
      <x:c r="A9538" s="0" t="s">
        <x:v>69</x:v>
      </x:c>
      <x:c r="B9538" s="0" t="n">
        <x:v>4460</x:v>
      </x:c>
      <x:c r="C9538" s="0" t="s">
        <x:v>21</x:v>
      </x:c>
      <x:c r="D9538" s="0" t="s">
        <x:v>22</x:v>
      </x:c>
      <x:c r="E9538" s="0" t="s">
        <x:v>23</x:v>
      </x:c>
      <x:c r="F9538" s="0" t="s">
        <x:v>20</x:v>
      </x:c>
      <x:c r="G9538" s="0" t="n">
        <x:v>130</x:v>
      </x:c>
      <x:c r="H9538" s="4" t="n">
        <x:v>44.33</x:v>
      </x:c>
      <x:c r="I9538" s="4" t="n">
        <x:v>130</x:v>
      </x:c>
      <x:c r="J9538" s="4" t="n">
        <x:v>0.341</x:v>
      </x:c>
      <x:c r="K9538" s="4">
        <x:f>I9538*J9538</x:f>
      </x:c>
      <x:c r="L9538" s="4" t="n">
        <x:v>292.498</x:v>
      </x:c>
      <x:c r="M9538" s="5">
        <x:f>J9538/2.789*100</x:f>
      </x:c>
      <x:c r="N9538" s="6">
        <x:f>M9538*L9538/100</x:f>
      </x:c>
      <x:c r="O9538" s="6">
        <x:f>H9538-N9538</x:f>
      </x:c>
    </x:row>
    <x:row r="9539" spans="1:25">
      <x:c r="A9539" s="0" t="s">
        <x:v>69</x:v>
      </x:c>
      <x:c r="B9539" s="0" t="n">
        <x:v>4460</x:v>
      </x:c>
      <x:c r="C9539" s="0" t="s">
        <x:v>21</x:v>
      </x:c>
      <x:c r="D9539" s="0" t="s">
        <x:v>22</x:v>
      </x:c>
      <x:c r="E9539" s="0" t="s">
        <x:v>23</x:v>
      </x:c>
      <x:c r="F9539" s="0" t="s">
        <x:v>20</x:v>
      </x:c>
      <x:c r="G9539" s="0" t="n">
        <x:v>130</x:v>
      </x:c>
      <x:c r="H9539" s="4" t="n">
        <x:v>43.384</x:v>
      </x:c>
      <x:c r="I9539" s="4" t="n">
        <x:v>130</x:v>
      </x:c>
      <x:c r="J9539" s="4" t="n">
        <x:v>0.334</x:v>
      </x:c>
      <x:c r="K9539" s="4">
        <x:f>I9539*J9539</x:f>
      </x:c>
      <x:c r="L9539" s="4" t="n">
        <x:v>292.498</x:v>
      </x:c>
      <x:c r="M9539" s="5">
        <x:f>J9539/2.789*100</x:f>
      </x:c>
      <x:c r="N9539" s="6">
        <x:f>M9539*L9539/100</x:f>
      </x:c>
      <x:c r="O9539" s="6">
        <x:f>H9539-N9539</x:f>
      </x:c>
    </x:row>
    <x:row r="9540" spans="1:25">
      <x:c r="A9540" s="0" t="s">
        <x:v>69</x:v>
      </x:c>
      <x:c r="B9540" s="0" t="n">
        <x:v>4460</x:v>
      </x:c>
      <x:c r="C9540" s="0" t="s">
        <x:v>21</x:v>
      </x:c>
      <x:c r="D9540" s="0" t="s">
        <x:v>22</x:v>
      </x:c>
      <x:c r="E9540" s="0" t="s">
        <x:v>23</x:v>
      </x:c>
      <x:c r="F9540" s="0" t="s">
        <x:v>20</x:v>
      </x:c>
      <x:c r="G9540" s="0" t="n">
        <x:v>130</x:v>
      </x:c>
      <x:c r="H9540" s="4" t="n">
        <x:v>43.384</x:v>
      </x:c>
      <x:c r="I9540" s="4" t="n">
        <x:v>130</x:v>
      </x:c>
      <x:c r="J9540" s="4" t="n">
        <x:v>0.334</x:v>
      </x:c>
      <x:c r="K9540" s="4">
        <x:f>I9540*J9540</x:f>
      </x:c>
      <x:c r="L9540" s="4" t="n">
        <x:v>292.498</x:v>
      </x:c>
      <x:c r="M9540" s="5">
        <x:f>J9540/2.789*100</x:f>
      </x:c>
      <x:c r="N9540" s="6">
        <x:f>M9540*L9540/100</x:f>
      </x:c>
      <x:c r="O9540" s="6">
        <x:f>H9540-N9540</x:f>
      </x:c>
    </x:row>
    <x:row r="9541" spans="1:25">
      <x:c r="A9541" s="0" t="s">
        <x:v>69</x:v>
      </x:c>
      <x:c r="B9541" s="0" t="n">
        <x:v>4460</x:v>
      </x:c>
      <x:c r="C9541" s="0" t="s">
        <x:v>21</x:v>
      </x:c>
      <x:c r="D9541" s="0" t="s">
        <x:v>28</x:v>
      </x:c>
      <x:c r="E9541" s="0" t="s">
        <x:v>19</x:v>
      </x:c>
      <x:c r="F9541" s="0" t="s">
        <x:v>26</x:v>
      </x:c>
      <x:c r="G9541" s="0" t="n">
        <x:v>130</x:v>
      </x:c>
      <x:c r="H9541" s="4" t="n">
        <x:v>33.809</x:v>
      </x:c>
      <x:c r="I9541" s="4" t="n">
        <x:v>130</x:v>
      </x:c>
      <x:c r="J9541" s="4" t="n">
        <x:v>0.26</x:v>
      </x:c>
      <x:c r="K9541" s="4">
        <x:f>I9541*J9541</x:f>
      </x:c>
      <x:c r="L9541" s="4" t="n">
        <x:v>292.498</x:v>
      </x:c>
      <x:c r="M9541" s="5">
        <x:f>J9541/2.789*100</x:f>
      </x:c>
      <x:c r="N9541" s="6">
        <x:f>M9541*L9541/100</x:f>
      </x:c>
      <x:c r="O9541" s="6">
        <x:f>H9541-N9541</x:f>
      </x:c>
    </x:row>
    <x:row r="9542" spans="1:25">
      <x:c r="A9542" s="0" t="s">
        <x:v>69</x:v>
      </x:c>
      <x:c r="B9542" s="0" t="n">
        <x:v>4460</x:v>
      </x:c>
      <x:c r="C9542" s="0" t="s">
        <x:v>21</x:v>
      </x:c>
      <x:c r="D9542" s="0" t="s">
        <x:v>28</x:v>
      </x:c>
      <x:c r="E9542" s="0" t="s">
        <x:v>23</x:v>
      </x:c>
      <x:c r="F9542" s="0" t="s">
        <x:v>26</x:v>
      </x:c>
      <x:c r="G9542" s="0" t="n">
        <x:v>130</x:v>
      </x:c>
      <x:c r="H9542" s="4" t="n">
        <x:v>197.6</x:v>
      </x:c>
      <x:c r="I9542" s="4" t="n">
        <x:v>130</x:v>
      </x:c>
      <x:c r="J9542" s="4" t="n">
        <x:v>1.52</x:v>
      </x:c>
      <x:c r="K9542" s="4">
        <x:f>I9542*J9542</x:f>
      </x:c>
      <x:c r="L9542" s="4" t="n">
        <x:v>292.498</x:v>
      </x:c>
      <x:c r="M9542" s="5">
        <x:f>J9542/2.789*100</x:f>
      </x:c>
      <x:c r="N9542" s="6">
        <x:f>M9542*L9542/100</x:f>
      </x:c>
      <x:c r="O9542" s="6">
        <x:f>H9542-N9542</x:f>
      </x:c>
    </x:row>
    <x:row r="9543" spans="1:25">
      <x:c r="A9543" s="0" t="s">
        <x:v>101</x:v>
      </x:c>
      <x:c r="B9543" s="0" t="n">
        <x:v>4461</x:v>
      </x:c>
      <x:c r="C9543" s="0" t="s">
        <x:v>21</x:v>
      </x:c>
      <x:c r="D9543" s="0" t="s">
        <x:v>22</x:v>
      </x:c>
      <x:c r="E9543" s="0" t="s">
        <x:v>23</x:v>
      </x:c>
      <x:c r="F9543" s="0" t="s">
        <x:v>20</x:v>
      </x:c>
      <x:c r="G9543" s="0" t="n">
        <x:v>130</x:v>
      </x:c>
      <x:c r="H9543" s="4" t="n">
        <x:v>44.33</x:v>
      </x:c>
      <x:c r="I9543" s="4" t="n">
        <x:v>130</x:v>
      </x:c>
      <x:c r="J9543" s="4" t="n">
        <x:v>0.341</x:v>
      </x:c>
      <x:c r="K9543" s="4">
        <x:f>I9543*J9543</x:f>
      </x:c>
      <x:c r="L9543" s="4" t="n">
        <x:v>287.894</x:v>
      </x:c>
      <x:c r="M9543" s="5">
        <x:f>J9543/2.789*100</x:f>
      </x:c>
      <x:c r="N9543" s="6">
        <x:f>M9543*L9543/100</x:f>
      </x:c>
      <x:c r="O9543" s="6">
        <x:f>H9543-N9543</x:f>
      </x:c>
    </x:row>
    <x:row r="9544" spans="1:25">
      <x:c r="A9544" s="0" t="s">
        <x:v>101</x:v>
      </x:c>
      <x:c r="B9544" s="0" t="n">
        <x:v>4461</x:v>
      </x:c>
      <x:c r="C9544" s="0" t="s">
        <x:v>21</x:v>
      </x:c>
      <x:c r="D9544" s="0" t="s">
        <x:v>22</x:v>
      </x:c>
      <x:c r="E9544" s="0" t="s">
        <x:v>23</x:v>
      </x:c>
      <x:c r="F9544" s="0" t="s">
        <x:v>20</x:v>
      </x:c>
      <x:c r="G9544" s="0" t="n">
        <x:v>130</x:v>
      </x:c>
      <x:c r="H9544" s="4" t="n">
        <x:v>43.384</x:v>
      </x:c>
      <x:c r="I9544" s="4" t="n">
        <x:v>130</x:v>
      </x:c>
      <x:c r="J9544" s="4" t="n">
        <x:v>0.334</x:v>
      </x:c>
      <x:c r="K9544" s="4">
        <x:f>I9544*J9544</x:f>
      </x:c>
      <x:c r="L9544" s="4" t="n">
        <x:v>287.894</x:v>
      </x:c>
      <x:c r="M9544" s="5">
        <x:f>J9544/2.789*100</x:f>
      </x:c>
      <x:c r="N9544" s="6">
        <x:f>M9544*L9544/100</x:f>
      </x:c>
      <x:c r="O9544" s="6">
        <x:f>H9544-N9544</x:f>
      </x:c>
    </x:row>
    <x:row r="9545" spans="1:25">
      <x:c r="A9545" s="0" t="s">
        <x:v>101</x:v>
      </x:c>
      <x:c r="B9545" s="0" t="n">
        <x:v>4461</x:v>
      </x:c>
      <x:c r="C9545" s="0" t="s">
        <x:v>21</x:v>
      </x:c>
      <x:c r="D9545" s="0" t="s">
        <x:v>22</x:v>
      </x:c>
      <x:c r="E9545" s="0" t="s">
        <x:v>23</x:v>
      </x:c>
      <x:c r="F9545" s="0" t="s">
        <x:v>20</x:v>
      </x:c>
      <x:c r="G9545" s="0" t="n">
        <x:v>130</x:v>
      </x:c>
      <x:c r="H9545" s="4" t="n">
        <x:v>43.384</x:v>
      </x:c>
      <x:c r="I9545" s="4" t="n">
        <x:v>130</x:v>
      </x:c>
      <x:c r="J9545" s="4" t="n">
        <x:v>0.334</x:v>
      </x:c>
      <x:c r="K9545" s="4">
        <x:f>I9545*J9545</x:f>
      </x:c>
      <x:c r="L9545" s="4" t="n">
        <x:v>287.894</x:v>
      </x:c>
      <x:c r="M9545" s="5">
        <x:f>J9545/2.789*100</x:f>
      </x:c>
      <x:c r="N9545" s="6">
        <x:f>M9545*L9545/100</x:f>
      </x:c>
      <x:c r="O9545" s="6">
        <x:f>H9545-N9545</x:f>
      </x:c>
    </x:row>
    <x:row r="9546" spans="1:25">
      <x:c r="A9546" s="0" t="s">
        <x:v>101</x:v>
      </x:c>
      <x:c r="B9546" s="0" t="n">
        <x:v>4461</x:v>
      </x:c>
      <x:c r="C9546" s="0" t="s">
        <x:v>21</x:v>
      </x:c>
      <x:c r="D9546" s="0" t="s">
        <x:v>28</x:v>
      </x:c>
      <x:c r="E9546" s="0" t="s">
        <x:v>19</x:v>
      </x:c>
      <x:c r="F9546" s="0" t="s">
        <x:v>26</x:v>
      </x:c>
      <x:c r="G9546" s="0" t="n">
        <x:v>130</x:v>
      </x:c>
      <x:c r="H9546" s="4" t="n">
        <x:v>33.807</x:v>
      </x:c>
      <x:c r="I9546" s="4" t="n">
        <x:v>130</x:v>
      </x:c>
      <x:c r="J9546" s="4" t="n">
        <x:v>0.26</x:v>
      </x:c>
      <x:c r="K9546" s="4">
        <x:f>I9546*J9546</x:f>
      </x:c>
      <x:c r="L9546" s="4" t="n">
        <x:v>287.894</x:v>
      </x:c>
      <x:c r="M9546" s="5">
        <x:f>J9546/2.789*100</x:f>
      </x:c>
      <x:c r="N9546" s="6">
        <x:f>M9546*L9546/100</x:f>
      </x:c>
      <x:c r="O9546" s="6">
        <x:f>H9546-N9546</x:f>
      </x:c>
    </x:row>
    <x:row r="9547" spans="1:25">
      <x:c r="A9547" s="0" t="s">
        <x:v>101</x:v>
      </x:c>
      <x:c r="B9547" s="0" t="n">
        <x:v>4461</x:v>
      </x:c>
      <x:c r="C9547" s="0" t="s">
        <x:v>21</x:v>
      </x:c>
      <x:c r="D9547" s="0" t="s">
        <x:v>28</x:v>
      </x:c>
      <x:c r="E9547" s="0" t="s">
        <x:v>23</x:v>
      </x:c>
      <x:c r="F9547" s="0" t="s">
        <x:v>26</x:v>
      </x:c>
      <x:c r="G9547" s="0" t="n">
        <x:v>130</x:v>
      </x:c>
      <x:c r="H9547" s="4" t="n">
        <x:v>197.6</x:v>
      </x:c>
      <x:c r="I9547" s="4" t="n">
        <x:v>130</x:v>
      </x:c>
      <x:c r="J9547" s="4" t="n">
        <x:v>1.52</x:v>
      </x:c>
      <x:c r="K9547" s="4">
        <x:f>I9547*J9547</x:f>
      </x:c>
      <x:c r="L9547" s="4" t="n">
        <x:v>287.894</x:v>
      </x:c>
      <x:c r="M9547" s="5">
        <x:f>J9547/2.789*100</x:f>
      </x:c>
      <x:c r="N9547" s="6">
        <x:f>M9547*L9547/100</x:f>
      </x:c>
      <x:c r="O9547" s="6">
        <x:f>H9547-N9547</x:f>
      </x:c>
    </x:row>
    <x:row r="9548" spans="1:25">
      <x:c r="A9548" s="0" t="s">
        <x:v>68</x:v>
      </x:c>
      <x:c r="B9548" s="0" t="n">
        <x:v>4462</x:v>
      </x:c>
      <x:c r="C9548" s="0" t="s">
        <x:v>21</x:v>
      </x:c>
      <x:c r="D9548" s="0" t="s">
        <x:v>22</x:v>
      </x:c>
      <x:c r="E9548" s="0" t="s">
        <x:v>23</x:v>
      </x:c>
      <x:c r="F9548" s="0" t="s">
        <x:v>20</x:v>
      </x:c>
      <x:c r="G9548" s="0" t="n">
        <x:v>130</x:v>
      </x:c>
      <x:c r="H9548" s="4" t="n">
        <x:v>44.33</x:v>
      </x:c>
      <x:c r="I9548" s="4" t="n">
        <x:v>130</x:v>
      </x:c>
      <x:c r="J9548" s="4" t="n">
        <x:v>0.341</x:v>
      </x:c>
      <x:c r="K9548" s="4">
        <x:f>I9548*J9548</x:f>
      </x:c>
      <x:c r="L9548" s="4" t="n">
        <x:v>305.094</x:v>
      </x:c>
      <x:c r="M9548" s="5">
        <x:f>J9548/3.123*100</x:f>
      </x:c>
      <x:c r="N9548" s="6">
        <x:f>M9548*L9548/100</x:f>
      </x:c>
      <x:c r="O9548" s="6">
        <x:f>H9548-N9548</x:f>
      </x:c>
    </x:row>
    <x:row r="9549" spans="1:25">
      <x:c r="A9549" s="0" t="s">
        <x:v>68</x:v>
      </x:c>
      <x:c r="B9549" s="0" t="n">
        <x:v>4462</x:v>
      </x:c>
      <x:c r="C9549" s="0" t="s">
        <x:v>21</x:v>
      </x:c>
      <x:c r="D9549" s="0" t="s">
        <x:v>22</x:v>
      </x:c>
      <x:c r="E9549" s="0" t="s">
        <x:v>23</x:v>
      </x:c>
      <x:c r="F9549" s="0" t="s">
        <x:v>20</x:v>
      </x:c>
      <x:c r="G9549" s="0" t="n">
        <x:v>130</x:v>
      </x:c>
      <x:c r="H9549" s="4" t="n">
        <x:v>43.384</x:v>
      </x:c>
      <x:c r="I9549" s="4" t="n">
        <x:v>130</x:v>
      </x:c>
      <x:c r="J9549" s="4" t="n">
        <x:v>0.334</x:v>
      </x:c>
      <x:c r="K9549" s="4">
        <x:f>I9549*J9549</x:f>
      </x:c>
      <x:c r="L9549" s="4" t="n">
        <x:v>305.094</x:v>
      </x:c>
      <x:c r="M9549" s="5">
        <x:f>J9549/3.123*100</x:f>
      </x:c>
      <x:c r="N9549" s="6">
        <x:f>M9549*L9549/100</x:f>
      </x:c>
      <x:c r="O9549" s="6">
        <x:f>H9549-N9549</x:f>
      </x:c>
    </x:row>
    <x:row r="9550" spans="1:25">
      <x:c r="A9550" s="0" t="s">
        <x:v>68</x:v>
      </x:c>
      <x:c r="B9550" s="0" t="n">
        <x:v>4462</x:v>
      </x:c>
      <x:c r="C9550" s="0" t="s">
        <x:v>21</x:v>
      </x:c>
      <x:c r="D9550" s="0" t="s">
        <x:v>22</x:v>
      </x:c>
      <x:c r="E9550" s="0" t="s">
        <x:v>23</x:v>
      </x:c>
      <x:c r="F9550" s="0" t="s">
        <x:v>20</x:v>
      </x:c>
      <x:c r="G9550" s="0" t="n">
        <x:v>130</x:v>
      </x:c>
      <x:c r="H9550" s="4" t="n">
        <x:v>43.384</x:v>
      </x:c>
      <x:c r="I9550" s="4" t="n">
        <x:v>130</x:v>
      </x:c>
      <x:c r="J9550" s="4" t="n">
        <x:v>0.334</x:v>
      </x:c>
      <x:c r="K9550" s="4">
        <x:f>I9550*J9550</x:f>
      </x:c>
      <x:c r="L9550" s="4" t="n">
        <x:v>305.094</x:v>
      </x:c>
      <x:c r="M9550" s="5">
        <x:f>J9550/3.123*100</x:f>
      </x:c>
      <x:c r="N9550" s="6">
        <x:f>M9550*L9550/100</x:f>
      </x:c>
      <x:c r="O9550" s="6">
        <x:f>H9550-N9550</x:f>
      </x:c>
    </x:row>
    <x:row r="9551" spans="1:25">
      <x:c r="A9551" s="0" t="s">
        <x:v>68</x:v>
      </x:c>
      <x:c r="B9551" s="0" t="n">
        <x:v>4462</x:v>
      </x:c>
      <x:c r="C9551" s="0" t="s">
        <x:v>21</x:v>
      </x:c>
      <x:c r="D9551" s="0" t="s">
        <x:v>22</x:v>
      </x:c>
      <x:c r="E9551" s="0" t="s">
        <x:v>23</x:v>
      </x:c>
      <x:c r="F9551" s="0" t="s">
        <x:v>20</x:v>
      </x:c>
      <x:c r="G9551" s="0" t="n">
        <x:v>130</x:v>
      </x:c>
      <x:c r="H9551" s="4" t="n">
        <x:v>43.384</x:v>
      </x:c>
      <x:c r="I9551" s="4" t="n">
        <x:v>130</x:v>
      </x:c>
      <x:c r="J9551" s="4" t="n">
        <x:v>0.334</x:v>
      </x:c>
      <x:c r="K9551" s="4">
        <x:f>I9551*J9551</x:f>
      </x:c>
      <x:c r="L9551" s="4" t="n">
        <x:v>305.094</x:v>
      </x:c>
      <x:c r="M9551" s="5">
        <x:f>J9551/3.123*100</x:f>
      </x:c>
      <x:c r="N9551" s="6">
        <x:f>M9551*L9551/100</x:f>
      </x:c>
      <x:c r="O9551" s="6">
        <x:f>H9551-N9551</x:f>
      </x:c>
    </x:row>
    <x:row r="9552" spans="1:25">
      <x:c r="A9552" s="0" t="s">
        <x:v>68</x:v>
      </x:c>
      <x:c r="B9552" s="0" t="n">
        <x:v>4462</x:v>
      </x:c>
      <x:c r="C9552" s="0" t="s">
        <x:v>21</x:v>
      </x:c>
      <x:c r="D9552" s="0" t="s">
        <x:v>28</x:v>
      </x:c>
      <x:c r="E9552" s="0" t="s">
        <x:v>19</x:v>
      </x:c>
      <x:c r="F9552" s="0" t="s">
        <x:v>26</x:v>
      </x:c>
      <x:c r="G9552" s="0" t="n">
        <x:v>130</x:v>
      </x:c>
      <x:c r="H9552" s="4" t="n">
        <x:v>33.812</x:v>
      </x:c>
      <x:c r="I9552" s="4" t="n">
        <x:v>130</x:v>
      </x:c>
      <x:c r="J9552" s="4" t="n">
        <x:v>0.26</x:v>
      </x:c>
      <x:c r="K9552" s="4">
        <x:f>I9552*J9552</x:f>
      </x:c>
      <x:c r="L9552" s="4" t="n">
        <x:v>305.094</x:v>
      </x:c>
      <x:c r="M9552" s="5">
        <x:f>J9552/3.123*100</x:f>
      </x:c>
      <x:c r="N9552" s="6">
        <x:f>M9552*L9552/100</x:f>
      </x:c>
      <x:c r="O9552" s="6">
        <x:f>H9552-N9552</x:f>
      </x:c>
    </x:row>
    <x:row r="9553" spans="1:25">
      <x:c r="A9553" s="0" t="s">
        <x:v>68</x:v>
      </x:c>
      <x:c r="B9553" s="0" t="n">
        <x:v>4462</x:v>
      </x:c>
      <x:c r="C9553" s="0" t="s">
        <x:v>21</x:v>
      </x:c>
      <x:c r="D9553" s="0" t="s">
        <x:v>28</x:v>
      </x:c>
      <x:c r="E9553" s="0" t="s">
        <x:v>23</x:v>
      </x:c>
      <x:c r="F9553" s="0" t="s">
        <x:v>26</x:v>
      </x:c>
      <x:c r="G9553" s="0" t="n">
        <x:v>130</x:v>
      </x:c>
      <x:c r="H9553" s="4" t="n">
        <x:v>197.6</x:v>
      </x:c>
      <x:c r="I9553" s="4" t="n">
        <x:v>130</x:v>
      </x:c>
      <x:c r="J9553" s="4" t="n">
        <x:v>1.52</x:v>
      </x:c>
      <x:c r="K9553" s="4">
        <x:f>I9553*J9553</x:f>
      </x:c>
      <x:c r="L9553" s="4" t="n">
        <x:v>305.094</x:v>
      </x:c>
      <x:c r="M9553" s="5">
        <x:f>J9553/3.123*100</x:f>
      </x:c>
      <x:c r="N9553" s="6">
        <x:f>M9553*L9553/100</x:f>
      </x:c>
      <x:c r="O9553" s="6">
        <x:f>H9553-N9553</x:f>
      </x:c>
    </x:row>
    <x:row r="9554" spans="1:25">
      <x:c r="A9554" s="0" t="s">
        <x:v>141</x:v>
      </x:c>
      <x:c r="B9554" s="0" t="n">
        <x:v>4463</x:v>
      </x:c>
      <x:c r="C9554" s="0" t="s">
        <x:v>21</x:v>
      </x:c>
      <x:c r="D9554" s="0" t="s">
        <x:v>22</x:v>
      </x:c>
      <x:c r="E9554" s="0" t="s">
        <x:v>23</x:v>
      </x:c>
      <x:c r="F9554" s="0" t="s">
        <x:v>20</x:v>
      </x:c>
      <x:c r="G9554" s="0" t="n">
        <x:v>130</x:v>
      </x:c>
      <x:c r="H9554" s="4" t="n">
        <x:v>44.33</x:v>
      </x:c>
      <x:c r="I9554" s="4" t="n">
        <x:v>130</x:v>
      </x:c>
      <x:c r="J9554" s="4" t="n">
        <x:v>0.341</x:v>
      </x:c>
      <x:c r="K9554" s="4">
        <x:f>I9554*J9554</x:f>
      </x:c>
      <x:c r="L9554" s="4" t="n">
        <x:v>294.288</x:v>
      </x:c>
      <x:c r="M9554" s="5">
        <x:f>J9554/3.123*100</x:f>
      </x:c>
      <x:c r="N9554" s="6">
        <x:f>M9554*L9554/100</x:f>
      </x:c>
      <x:c r="O9554" s="6">
        <x:f>H9554-N9554</x:f>
      </x:c>
    </x:row>
    <x:row r="9555" spans="1:25">
      <x:c r="A9555" s="0" t="s">
        <x:v>141</x:v>
      </x:c>
      <x:c r="B9555" s="0" t="n">
        <x:v>4463</x:v>
      </x:c>
      <x:c r="C9555" s="0" t="s">
        <x:v>21</x:v>
      </x:c>
      <x:c r="D9555" s="0" t="s">
        <x:v>22</x:v>
      </x:c>
      <x:c r="E9555" s="0" t="s">
        <x:v>23</x:v>
      </x:c>
      <x:c r="F9555" s="0" t="s">
        <x:v>20</x:v>
      </x:c>
      <x:c r="G9555" s="0" t="n">
        <x:v>130</x:v>
      </x:c>
      <x:c r="H9555" s="4" t="n">
        <x:v>43.384</x:v>
      </x:c>
      <x:c r="I9555" s="4" t="n">
        <x:v>130</x:v>
      </x:c>
      <x:c r="J9555" s="4" t="n">
        <x:v>0.334</x:v>
      </x:c>
      <x:c r="K9555" s="4">
        <x:f>I9555*J9555</x:f>
      </x:c>
      <x:c r="L9555" s="4" t="n">
        <x:v>294.288</x:v>
      </x:c>
      <x:c r="M9555" s="5">
        <x:f>J9555/3.123*100</x:f>
      </x:c>
      <x:c r="N9555" s="6">
        <x:f>M9555*L9555/100</x:f>
      </x:c>
      <x:c r="O9555" s="6">
        <x:f>H9555-N9555</x:f>
      </x:c>
    </x:row>
    <x:row r="9556" spans="1:25">
      <x:c r="A9556" s="0" t="s">
        <x:v>141</x:v>
      </x:c>
      <x:c r="B9556" s="0" t="n">
        <x:v>4463</x:v>
      </x:c>
      <x:c r="C9556" s="0" t="s">
        <x:v>21</x:v>
      </x:c>
      <x:c r="D9556" s="0" t="s">
        <x:v>22</x:v>
      </x:c>
      <x:c r="E9556" s="0" t="s">
        <x:v>23</x:v>
      </x:c>
      <x:c r="F9556" s="0" t="s">
        <x:v>20</x:v>
      </x:c>
      <x:c r="G9556" s="0" t="n">
        <x:v>130</x:v>
      </x:c>
      <x:c r="H9556" s="4" t="n">
        <x:v>43.384</x:v>
      </x:c>
      <x:c r="I9556" s="4" t="n">
        <x:v>130</x:v>
      </x:c>
      <x:c r="J9556" s="4" t="n">
        <x:v>0.334</x:v>
      </x:c>
      <x:c r="K9556" s="4">
        <x:f>I9556*J9556</x:f>
      </x:c>
      <x:c r="L9556" s="4" t="n">
        <x:v>294.288</x:v>
      </x:c>
      <x:c r="M9556" s="5">
        <x:f>J9556/3.123*100</x:f>
      </x:c>
      <x:c r="N9556" s="6">
        <x:f>M9556*L9556/100</x:f>
      </x:c>
      <x:c r="O9556" s="6">
        <x:f>H9556-N9556</x:f>
      </x:c>
    </x:row>
    <x:row r="9557" spans="1:25">
      <x:c r="A9557" s="0" t="s">
        <x:v>141</x:v>
      </x:c>
      <x:c r="B9557" s="0" t="n">
        <x:v>4463</x:v>
      </x:c>
      <x:c r="C9557" s="0" t="s">
        <x:v>21</x:v>
      </x:c>
      <x:c r="D9557" s="0" t="s">
        <x:v>22</x:v>
      </x:c>
      <x:c r="E9557" s="0" t="s">
        <x:v>23</x:v>
      </x:c>
      <x:c r="F9557" s="0" t="s">
        <x:v>20</x:v>
      </x:c>
      <x:c r="G9557" s="0" t="n">
        <x:v>130</x:v>
      </x:c>
      <x:c r="H9557" s="4" t="n">
        <x:v>43.384</x:v>
      </x:c>
      <x:c r="I9557" s="4" t="n">
        <x:v>130</x:v>
      </x:c>
      <x:c r="J9557" s="4" t="n">
        <x:v>0.334</x:v>
      </x:c>
      <x:c r="K9557" s="4">
        <x:f>I9557*J9557</x:f>
      </x:c>
      <x:c r="L9557" s="4" t="n">
        <x:v>294.288</x:v>
      </x:c>
      <x:c r="M9557" s="5">
        <x:f>J9557/3.123*100</x:f>
      </x:c>
      <x:c r="N9557" s="6">
        <x:f>M9557*L9557/100</x:f>
      </x:c>
      <x:c r="O9557" s="6">
        <x:f>H9557-N9557</x:f>
      </x:c>
    </x:row>
    <x:row r="9558" spans="1:25">
      <x:c r="A9558" s="0" t="s">
        <x:v>141</x:v>
      </x:c>
      <x:c r="B9558" s="0" t="n">
        <x:v>4463</x:v>
      </x:c>
      <x:c r="C9558" s="0" t="s">
        <x:v>21</x:v>
      </x:c>
      <x:c r="D9558" s="0" t="s">
        <x:v>28</x:v>
      </x:c>
      <x:c r="E9558" s="0" t="s">
        <x:v>19</x:v>
      </x:c>
      <x:c r="F9558" s="0" t="s">
        <x:v>26</x:v>
      </x:c>
      <x:c r="G9558" s="0" t="n">
        <x:v>130</x:v>
      </x:c>
      <x:c r="H9558" s="4" t="n">
        <x:v>33.803</x:v>
      </x:c>
      <x:c r="I9558" s="4" t="n">
        <x:v>130</x:v>
      </x:c>
      <x:c r="J9558" s="4" t="n">
        <x:v>0.26</x:v>
      </x:c>
      <x:c r="K9558" s="4">
        <x:f>I9558*J9558</x:f>
      </x:c>
      <x:c r="L9558" s="4" t="n">
        <x:v>294.288</x:v>
      </x:c>
      <x:c r="M9558" s="5">
        <x:f>J9558/3.123*100</x:f>
      </x:c>
      <x:c r="N9558" s="6">
        <x:f>M9558*L9558/100</x:f>
      </x:c>
      <x:c r="O9558" s="6">
        <x:f>H9558-N9558</x:f>
      </x:c>
    </x:row>
    <x:row r="9559" spans="1:25">
      <x:c r="A9559" s="0" t="s">
        <x:v>141</x:v>
      </x:c>
      <x:c r="B9559" s="0" t="n">
        <x:v>4463</x:v>
      </x:c>
      <x:c r="C9559" s="0" t="s">
        <x:v>21</x:v>
      </x:c>
      <x:c r="D9559" s="0" t="s">
        <x:v>28</x:v>
      </x:c>
      <x:c r="E9559" s="0" t="s">
        <x:v>23</x:v>
      </x:c>
      <x:c r="F9559" s="0" t="s">
        <x:v>26</x:v>
      </x:c>
      <x:c r="G9559" s="0" t="n">
        <x:v>130</x:v>
      </x:c>
      <x:c r="H9559" s="4" t="n">
        <x:v>197.6</x:v>
      </x:c>
      <x:c r="I9559" s="4" t="n">
        <x:v>130</x:v>
      </x:c>
      <x:c r="J9559" s="4" t="n">
        <x:v>1.52</x:v>
      </x:c>
      <x:c r="K9559" s="4">
        <x:f>I9559*J9559</x:f>
      </x:c>
      <x:c r="L9559" s="4" t="n">
        <x:v>294.288</x:v>
      </x:c>
      <x:c r="M9559" s="5">
        <x:f>J9559/3.123*100</x:f>
      </x:c>
      <x:c r="N9559" s="6">
        <x:f>M9559*L9559/100</x:f>
      </x:c>
      <x:c r="O9559" s="6">
        <x:f>H9559-N9559</x:f>
      </x:c>
    </x:row>
    <x:row r="9560" spans="1:25">
      <x:c r="A9560" s="0" t="s">
        <x:v>82</x:v>
      </x:c>
      <x:c r="B9560" s="0" t="n">
        <x:v>4464</x:v>
      </x:c>
      <x:c r="C9560" s="0" t="s">
        <x:v>21</x:v>
      </x:c>
      <x:c r="D9560" s="0" t="s">
        <x:v>22</x:v>
      </x:c>
      <x:c r="E9560" s="0" t="s">
        <x:v>23</x:v>
      </x:c>
      <x:c r="F9560" s="0" t="s">
        <x:v>20</x:v>
      </x:c>
      <x:c r="G9560" s="0" t="n">
        <x:v>130</x:v>
      </x:c>
      <x:c r="H9560" s="4" t="n">
        <x:v>44.33</x:v>
      </x:c>
      <x:c r="I9560" s="4" t="n">
        <x:v>130</x:v>
      </x:c>
      <x:c r="J9560" s="4" t="n">
        <x:v>0.341</x:v>
      </x:c>
      <x:c r="K9560" s="4">
        <x:f>I9560*J9560</x:f>
      </x:c>
      <x:c r="L9560" s="4" t="n">
        <x:v>245.846</x:v>
      </x:c>
      <x:c r="M9560" s="5">
        <x:f>J9560/3.791*100</x:f>
      </x:c>
      <x:c r="N9560" s="6">
        <x:f>M9560*L9560/100</x:f>
      </x:c>
      <x:c r="O9560" s="6">
        <x:f>H9560-N9560</x:f>
      </x:c>
    </x:row>
    <x:row r="9561" spans="1:25">
      <x:c r="A9561" s="0" t="s">
        <x:v>82</x:v>
      </x:c>
      <x:c r="B9561" s="0" t="n">
        <x:v>4464</x:v>
      </x:c>
      <x:c r="C9561" s="0" t="s">
        <x:v>21</x:v>
      </x:c>
      <x:c r="D9561" s="0" t="s">
        <x:v>22</x:v>
      </x:c>
      <x:c r="E9561" s="0" t="s">
        <x:v>23</x:v>
      </x:c>
      <x:c r="F9561" s="0" t="s">
        <x:v>20</x:v>
      </x:c>
      <x:c r="G9561" s="0" t="n">
        <x:v>130</x:v>
      </x:c>
      <x:c r="H9561" s="4" t="n">
        <x:v>43.384</x:v>
      </x:c>
      <x:c r="I9561" s="4" t="n">
        <x:v>130</x:v>
      </x:c>
      <x:c r="J9561" s="4" t="n">
        <x:v>0.334</x:v>
      </x:c>
      <x:c r="K9561" s="4">
        <x:f>I9561*J9561</x:f>
      </x:c>
      <x:c r="L9561" s="4" t="n">
        <x:v>245.846</x:v>
      </x:c>
      <x:c r="M9561" s="5">
        <x:f>J9561/3.791*100</x:f>
      </x:c>
      <x:c r="N9561" s="6">
        <x:f>M9561*L9561/100</x:f>
      </x:c>
      <x:c r="O9561" s="6">
        <x:f>H9561-N9561</x:f>
      </x:c>
    </x:row>
    <x:row r="9562" spans="1:25">
      <x:c r="A9562" s="0" t="s">
        <x:v>82</x:v>
      </x:c>
      <x:c r="B9562" s="0" t="n">
        <x:v>4464</x:v>
      </x:c>
      <x:c r="C9562" s="0" t="s">
        <x:v>21</x:v>
      </x:c>
      <x:c r="D9562" s="0" t="s">
        <x:v>22</x:v>
      </x:c>
      <x:c r="E9562" s="0" t="s">
        <x:v>23</x:v>
      </x:c>
      <x:c r="F9562" s="0" t="s">
        <x:v>20</x:v>
      </x:c>
      <x:c r="G9562" s="0" t="n">
        <x:v>130</x:v>
      </x:c>
      <x:c r="H9562" s="4" t="n">
        <x:v>43.384</x:v>
      </x:c>
      <x:c r="I9562" s="4" t="n">
        <x:v>130</x:v>
      </x:c>
      <x:c r="J9562" s="4" t="n">
        <x:v>0.334</x:v>
      </x:c>
      <x:c r="K9562" s="4">
        <x:f>I9562*J9562</x:f>
      </x:c>
      <x:c r="L9562" s="4" t="n">
        <x:v>245.846</x:v>
      </x:c>
      <x:c r="M9562" s="5">
        <x:f>J9562/3.791*100</x:f>
      </x:c>
      <x:c r="N9562" s="6">
        <x:f>M9562*L9562/100</x:f>
      </x:c>
      <x:c r="O9562" s="6">
        <x:f>H9562-N9562</x:f>
      </x:c>
    </x:row>
    <x:row r="9563" spans="1:25">
      <x:c r="A9563" s="0" t="s">
        <x:v>82</x:v>
      </x:c>
      <x:c r="B9563" s="0" t="n">
        <x:v>4464</x:v>
      </x:c>
      <x:c r="C9563" s="0" t="s">
        <x:v>21</x:v>
      </x:c>
      <x:c r="D9563" s="0" t="s">
        <x:v>22</x:v>
      </x:c>
      <x:c r="E9563" s="0" t="s">
        <x:v>23</x:v>
      </x:c>
      <x:c r="F9563" s="0" t="s">
        <x:v>20</x:v>
      </x:c>
      <x:c r="G9563" s="0" t="n">
        <x:v>130</x:v>
      </x:c>
      <x:c r="H9563" s="4" t="n">
        <x:v>43.384</x:v>
      </x:c>
      <x:c r="I9563" s="4" t="n">
        <x:v>130</x:v>
      </x:c>
      <x:c r="J9563" s="4" t="n">
        <x:v>0.334</x:v>
      </x:c>
      <x:c r="K9563" s="4">
        <x:f>I9563*J9563</x:f>
      </x:c>
      <x:c r="L9563" s="4" t="n">
        <x:v>245.846</x:v>
      </x:c>
      <x:c r="M9563" s="5">
        <x:f>J9563/3.791*100</x:f>
      </x:c>
      <x:c r="N9563" s="6">
        <x:f>M9563*L9563/100</x:f>
      </x:c>
      <x:c r="O9563" s="6">
        <x:f>H9563-N9563</x:f>
      </x:c>
    </x:row>
    <x:row r="9564" spans="1:25">
      <x:c r="A9564" s="0" t="s">
        <x:v>82</x:v>
      </x:c>
      <x:c r="B9564" s="0" t="n">
        <x:v>4464</x:v>
      </x:c>
      <x:c r="C9564" s="0" t="s">
        <x:v>21</x:v>
      </x:c>
      <x:c r="D9564" s="0" t="s">
        <x:v>22</x:v>
      </x:c>
      <x:c r="E9564" s="0" t="s">
        <x:v>23</x:v>
      </x:c>
      <x:c r="F9564" s="0" t="s">
        <x:v>20</x:v>
      </x:c>
      <x:c r="G9564" s="0" t="n">
        <x:v>130</x:v>
      </x:c>
      <x:c r="H9564" s="4" t="n">
        <x:v>43.384</x:v>
      </x:c>
      <x:c r="I9564" s="4" t="n">
        <x:v>130</x:v>
      </x:c>
      <x:c r="J9564" s="4" t="n">
        <x:v>0.334</x:v>
      </x:c>
      <x:c r="K9564" s="4">
        <x:f>I9564*J9564</x:f>
      </x:c>
      <x:c r="L9564" s="4" t="n">
        <x:v>245.846</x:v>
      </x:c>
      <x:c r="M9564" s="5">
        <x:f>J9564/3.791*100</x:f>
      </x:c>
      <x:c r="N9564" s="6">
        <x:f>M9564*L9564/100</x:f>
      </x:c>
      <x:c r="O9564" s="6">
        <x:f>H9564-N9564</x:f>
      </x:c>
    </x:row>
    <x:row r="9565" spans="1:25">
      <x:c r="A9565" s="0" t="s">
        <x:v>82</x:v>
      </x:c>
      <x:c r="B9565" s="0" t="n">
        <x:v>4464</x:v>
      </x:c>
      <x:c r="C9565" s="0" t="s">
        <x:v>21</x:v>
      </x:c>
      <x:c r="D9565" s="0" t="s">
        <x:v>22</x:v>
      </x:c>
      <x:c r="E9565" s="0" t="s">
        <x:v>23</x:v>
      </x:c>
      <x:c r="F9565" s="0" t="s">
        <x:v>20</x:v>
      </x:c>
      <x:c r="G9565" s="0" t="n">
        <x:v>130</x:v>
      </x:c>
      <x:c r="H9565" s="4" t="n">
        <x:v>43.384</x:v>
      </x:c>
      <x:c r="I9565" s="4" t="n">
        <x:v>130</x:v>
      </x:c>
      <x:c r="J9565" s="4" t="n">
        <x:v>0.334</x:v>
      </x:c>
      <x:c r="K9565" s="4">
        <x:f>I9565*J9565</x:f>
      </x:c>
      <x:c r="L9565" s="4" t="n">
        <x:v>245.846</x:v>
      </x:c>
      <x:c r="M9565" s="5">
        <x:f>J9565/3.791*100</x:f>
      </x:c>
      <x:c r="N9565" s="6">
        <x:f>M9565*L9565/100</x:f>
      </x:c>
      <x:c r="O9565" s="6">
        <x:f>H9565-N9565</x:f>
      </x:c>
    </x:row>
    <x:row r="9566" spans="1:25">
      <x:c r="A9566" s="0" t="s">
        <x:v>82</x:v>
      </x:c>
      <x:c r="B9566" s="0" t="n">
        <x:v>4464</x:v>
      </x:c>
      <x:c r="C9566" s="0" t="s">
        <x:v>21</x:v>
      </x:c>
      <x:c r="D9566" s="0" t="s">
        <x:v>28</x:v>
      </x:c>
      <x:c r="E9566" s="0" t="s">
        <x:v>19</x:v>
      </x:c>
      <x:c r="F9566" s="0" t="s">
        <x:v>26</x:v>
      </x:c>
      <x:c r="G9566" s="0" t="n">
        <x:v>130</x:v>
      </x:c>
      <x:c r="H9566" s="4" t="n">
        <x:v>33.808</x:v>
      </x:c>
      <x:c r="I9566" s="4" t="n">
        <x:v>130</x:v>
      </x:c>
      <x:c r="J9566" s="4" t="n">
        <x:v>0.26</x:v>
      </x:c>
      <x:c r="K9566" s="4">
        <x:f>I9566*J9566</x:f>
      </x:c>
      <x:c r="L9566" s="4" t="n">
        <x:v>245.846</x:v>
      </x:c>
      <x:c r="M9566" s="5">
        <x:f>J9566/3.791*100</x:f>
      </x:c>
      <x:c r="N9566" s="6">
        <x:f>M9566*L9566/100</x:f>
      </x:c>
      <x:c r="O9566" s="6">
        <x:f>H9566-N9566</x:f>
      </x:c>
    </x:row>
    <x:row r="9567" spans="1:25">
      <x:c r="A9567" s="0" t="s">
        <x:v>82</x:v>
      </x:c>
      <x:c r="B9567" s="0" t="n">
        <x:v>4464</x:v>
      </x:c>
      <x:c r="C9567" s="0" t="s">
        <x:v>21</x:v>
      </x:c>
      <x:c r="D9567" s="0" t="s">
        <x:v>28</x:v>
      </x:c>
      <x:c r="E9567" s="0" t="s">
        <x:v>23</x:v>
      </x:c>
      <x:c r="F9567" s="0" t="s">
        <x:v>26</x:v>
      </x:c>
      <x:c r="G9567" s="0" t="n">
        <x:v>130</x:v>
      </x:c>
      <x:c r="H9567" s="4" t="n">
        <x:v>197.6</x:v>
      </x:c>
      <x:c r="I9567" s="4" t="n">
        <x:v>130</x:v>
      </x:c>
      <x:c r="J9567" s="4" t="n">
        <x:v>1.52</x:v>
      </x:c>
      <x:c r="K9567" s="4">
        <x:f>I9567*J9567</x:f>
      </x:c>
      <x:c r="L9567" s="4" t="n">
        <x:v>245.846</x:v>
      </x:c>
      <x:c r="M9567" s="5">
        <x:f>J9567/3.791*100</x:f>
      </x:c>
      <x:c r="N9567" s="6">
        <x:f>M9567*L9567/100</x:f>
      </x:c>
      <x:c r="O9567" s="6">
        <x:f>H9567-N9567</x:f>
      </x:c>
    </x:row>
    <x:row r="9568" spans="1:25">
      <x:c r="A9568" s="0" t="s">
        <x:v>27</x:v>
      </x:c>
      <x:c r="B9568" s="0" t="n">
        <x:v>4465</x:v>
      </x:c>
      <x:c r="C9568" s="0" t="s">
        <x:v>21</x:v>
      </x:c>
      <x:c r="D9568" s="0" t="s">
        <x:v>22</x:v>
      </x:c>
      <x:c r="E9568" s="0" t="s">
        <x:v>23</x:v>
      </x:c>
      <x:c r="F9568" s="0" t="s">
        <x:v>20</x:v>
      </x:c>
      <x:c r="G9568" s="0" t="n">
        <x:v>130</x:v>
      </x:c>
      <x:c r="H9568" s="4" t="n">
        <x:v>43.384</x:v>
      </x:c>
      <x:c r="I9568" s="4" t="n">
        <x:v>130</x:v>
      </x:c>
      <x:c r="J9568" s="4" t="n">
        <x:v>0.334</x:v>
      </x:c>
      <x:c r="K9568" s="4">
        <x:f>I9568*J9568</x:f>
      </x:c>
      <x:c r="L9568" s="4" t="n">
        <x:v>294.188</x:v>
      </x:c>
      <x:c r="M9568" s="5">
        <x:f>J9568/3.123*100</x:f>
      </x:c>
      <x:c r="N9568" s="6">
        <x:f>M9568*L9568/100</x:f>
      </x:c>
      <x:c r="O9568" s="6">
        <x:f>H9568-N9568</x:f>
      </x:c>
    </x:row>
    <x:row r="9569" spans="1:25">
      <x:c r="A9569" s="0" t="s">
        <x:v>27</x:v>
      </x:c>
      <x:c r="B9569" s="0" t="n">
        <x:v>4465</x:v>
      </x:c>
      <x:c r="C9569" s="0" t="s">
        <x:v>21</x:v>
      </x:c>
      <x:c r="D9569" s="0" t="s">
        <x:v>22</x:v>
      </x:c>
      <x:c r="E9569" s="0" t="s">
        <x:v>23</x:v>
      </x:c>
      <x:c r="F9569" s="0" t="s">
        <x:v>20</x:v>
      </x:c>
      <x:c r="G9569" s="0" t="n">
        <x:v>130</x:v>
      </x:c>
      <x:c r="H9569" s="4" t="n">
        <x:v>44.33</x:v>
      </x:c>
      <x:c r="I9569" s="4" t="n">
        <x:v>130</x:v>
      </x:c>
      <x:c r="J9569" s="4" t="n">
        <x:v>0.341</x:v>
      </x:c>
      <x:c r="K9569" s="4">
        <x:f>I9569*J9569</x:f>
      </x:c>
      <x:c r="L9569" s="4" t="n">
        <x:v>294.188</x:v>
      </x:c>
      <x:c r="M9569" s="5">
        <x:f>J9569/3.123*100</x:f>
      </x:c>
      <x:c r="N9569" s="6">
        <x:f>M9569*L9569/100</x:f>
      </x:c>
      <x:c r="O9569" s="6">
        <x:f>H9569-N9569</x:f>
      </x:c>
    </x:row>
    <x:row r="9570" spans="1:25">
      <x:c r="A9570" s="0" t="s">
        <x:v>27</x:v>
      </x:c>
      <x:c r="B9570" s="0" t="n">
        <x:v>4465</x:v>
      </x:c>
      <x:c r="C9570" s="0" t="s">
        <x:v>21</x:v>
      </x:c>
      <x:c r="D9570" s="0" t="s">
        <x:v>22</x:v>
      </x:c>
      <x:c r="E9570" s="0" t="s">
        <x:v>23</x:v>
      </x:c>
      <x:c r="F9570" s="0" t="s">
        <x:v>20</x:v>
      </x:c>
      <x:c r="G9570" s="0" t="n">
        <x:v>130</x:v>
      </x:c>
      <x:c r="H9570" s="4" t="n">
        <x:v>43.384</x:v>
      </x:c>
      <x:c r="I9570" s="4" t="n">
        <x:v>130</x:v>
      </x:c>
      <x:c r="J9570" s="4" t="n">
        <x:v>0.334</x:v>
      </x:c>
      <x:c r="K9570" s="4">
        <x:f>I9570*J9570</x:f>
      </x:c>
      <x:c r="L9570" s="4" t="n">
        <x:v>294.188</x:v>
      </x:c>
      <x:c r="M9570" s="5">
        <x:f>J9570/3.123*100</x:f>
      </x:c>
      <x:c r="N9570" s="6">
        <x:f>M9570*L9570/100</x:f>
      </x:c>
      <x:c r="O9570" s="6">
        <x:f>H9570-N9570</x:f>
      </x:c>
    </x:row>
    <x:row r="9571" spans="1:25">
      <x:c r="A9571" s="0" t="s">
        <x:v>27</x:v>
      </x:c>
      <x:c r="B9571" s="0" t="n">
        <x:v>4465</x:v>
      </x:c>
      <x:c r="C9571" s="0" t="s">
        <x:v>21</x:v>
      </x:c>
      <x:c r="D9571" s="0" t="s">
        <x:v>22</x:v>
      </x:c>
      <x:c r="E9571" s="0" t="s">
        <x:v>23</x:v>
      </x:c>
      <x:c r="F9571" s="0" t="s">
        <x:v>20</x:v>
      </x:c>
      <x:c r="G9571" s="0" t="n">
        <x:v>130</x:v>
      </x:c>
      <x:c r="H9571" s="4" t="n">
        <x:v>43.384</x:v>
      </x:c>
      <x:c r="I9571" s="4" t="n">
        <x:v>130</x:v>
      </x:c>
      <x:c r="J9571" s="4" t="n">
        <x:v>0.334</x:v>
      </x:c>
      <x:c r="K9571" s="4">
        <x:f>I9571*J9571</x:f>
      </x:c>
      <x:c r="L9571" s="4" t="n">
        <x:v>294.188</x:v>
      </x:c>
      <x:c r="M9571" s="5">
        <x:f>J9571/3.123*100</x:f>
      </x:c>
      <x:c r="N9571" s="6">
        <x:f>M9571*L9571/100</x:f>
      </x:c>
      <x:c r="O9571" s="6">
        <x:f>H9571-N9571</x:f>
      </x:c>
    </x:row>
    <x:row r="9572" spans="1:25">
      <x:c r="A9572" s="0" t="s">
        <x:v>27</x:v>
      </x:c>
      <x:c r="B9572" s="0" t="n">
        <x:v>4465</x:v>
      </x:c>
      <x:c r="C9572" s="0" t="s">
        <x:v>21</x:v>
      </x:c>
      <x:c r="D9572" s="0" t="s">
        <x:v>28</x:v>
      </x:c>
      <x:c r="E9572" s="0" t="s">
        <x:v>19</x:v>
      </x:c>
      <x:c r="F9572" s="0" t="s">
        <x:v>26</x:v>
      </x:c>
      <x:c r="G9572" s="0" t="n">
        <x:v>130</x:v>
      </x:c>
      <x:c r="H9572" s="4" t="n">
        <x:v>33.806</x:v>
      </x:c>
      <x:c r="I9572" s="4" t="n">
        <x:v>130</x:v>
      </x:c>
      <x:c r="J9572" s="4" t="n">
        <x:v>0.26</x:v>
      </x:c>
      <x:c r="K9572" s="4">
        <x:f>I9572*J9572</x:f>
      </x:c>
      <x:c r="L9572" s="4" t="n">
        <x:v>294.188</x:v>
      </x:c>
      <x:c r="M9572" s="5">
        <x:f>J9572/3.123*100</x:f>
      </x:c>
      <x:c r="N9572" s="6">
        <x:f>M9572*L9572/100</x:f>
      </x:c>
      <x:c r="O9572" s="6">
        <x:f>H9572-N9572</x:f>
      </x:c>
    </x:row>
    <x:row r="9573" spans="1:25">
      <x:c r="A9573" s="0" t="s">
        <x:v>27</x:v>
      </x:c>
      <x:c r="B9573" s="0" t="n">
        <x:v>4465</x:v>
      </x:c>
      <x:c r="C9573" s="0" t="s">
        <x:v>21</x:v>
      </x:c>
      <x:c r="D9573" s="0" t="s">
        <x:v>28</x:v>
      </x:c>
      <x:c r="E9573" s="0" t="s">
        <x:v>23</x:v>
      </x:c>
      <x:c r="F9573" s="0" t="s">
        <x:v>26</x:v>
      </x:c>
      <x:c r="G9573" s="0" t="n">
        <x:v>130</x:v>
      </x:c>
      <x:c r="H9573" s="4" t="n">
        <x:v>197.6</x:v>
      </x:c>
      <x:c r="I9573" s="4" t="n">
        <x:v>130</x:v>
      </x:c>
      <x:c r="J9573" s="4" t="n">
        <x:v>1.52</x:v>
      </x:c>
      <x:c r="K9573" s="4">
        <x:f>I9573*J9573</x:f>
      </x:c>
      <x:c r="L9573" s="4" t="n">
        <x:v>294.188</x:v>
      </x:c>
      <x:c r="M9573" s="5">
        <x:f>J9573/3.123*100</x:f>
      </x:c>
      <x:c r="N9573" s="6">
        <x:f>M9573*L9573/100</x:f>
      </x:c>
      <x:c r="O9573" s="6">
        <x:f>H9573-N9573</x:f>
      </x:c>
    </x:row>
    <x:row r="9574" spans="1:25">
      <x:c r="A9574" s="0" t="s">
        <x:v>67</x:v>
      </x:c>
      <x:c r="B9574" s="0" t="n">
        <x:v>4466</x:v>
      </x:c>
      <x:c r="C9574" s="0" t="s">
        <x:v>21</x:v>
      </x:c>
      <x:c r="D9574" s="0" t="s">
        <x:v>22</x:v>
      </x:c>
      <x:c r="E9574" s="0" t="s">
        <x:v>23</x:v>
      </x:c>
      <x:c r="F9574" s="0" t="s">
        <x:v>20</x:v>
      </x:c>
      <x:c r="G9574" s="0" t="n">
        <x:v>130</x:v>
      </x:c>
      <x:c r="H9574" s="4" t="n">
        <x:v>43.384</x:v>
      </x:c>
      <x:c r="I9574" s="4" t="n">
        <x:v>130</x:v>
      </x:c>
      <x:c r="J9574" s="4" t="n">
        <x:v>0.334</x:v>
      </x:c>
      <x:c r="K9574" s="4">
        <x:f>I9574*J9574</x:f>
      </x:c>
      <x:c r="L9574" s="4" t="n">
        <x:v>293.39</x:v>
      </x:c>
      <x:c r="M9574" s="5">
        <x:f>J9574/3.123*100</x:f>
      </x:c>
      <x:c r="N9574" s="6">
        <x:f>M9574*L9574/100</x:f>
      </x:c>
      <x:c r="O9574" s="6">
        <x:f>H9574-N9574</x:f>
      </x:c>
    </x:row>
    <x:row r="9575" spans="1:25">
      <x:c r="A9575" s="0" t="s">
        <x:v>67</x:v>
      </x:c>
      <x:c r="B9575" s="0" t="n">
        <x:v>4466</x:v>
      </x:c>
      <x:c r="C9575" s="0" t="s">
        <x:v>21</x:v>
      </x:c>
      <x:c r="D9575" s="0" t="s">
        <x:v>22</x:v>
      </x:c>
      <x:c r="E9575" s="0" t="s">
        <x:v>23</x:v>
      </x:c>
      <x:c r="F9575" s="0" t="s">
        <x:v>20</x:v>
      </x:c>
      <x:c r="G9575" s="0" t="n">
        <x:v>130</x:v>
      </x:c>
      <x:c r="H9575" s="4" t="n">
        <x:v>44.33</x:v>
      </x:c>
      <x:c r="I9575" s="4" t="n">
        <x:v>130</x:v>
      </x:c>
      <x:c r="J9575" s="4" t="n">
        <x:v>0.341</x:v>
      </x:c>
      <x:c r="K9575" s="4">
        <x:f>I9575*J9575</x:f>
      </x:c>
      <x:c r="L9575" s="4" t="n">
        <x:v>293.39</x:v>
      </x:c>
      <x:c r="M9575" s="5">
        <x:f>J9575/3.123*100</x:f>
      </x:c>
      <x:c r="N9575" s="6">
        <x:f>M9575*L9575/100</x:f>
      </x:c>
      <x:c r="O9575" s="6">
        <x:f>H9575-N9575</x:f>
      </x:c>
    </x:row>
    <x:row r="9576" spans="1:25">
      <x:c r="A9576" s="0" t="s">
        <x:v>67</x:v>
      </x:c>
      <x:c r="B9576" s="0" t="n">
        <x:v>4466</x:v>
      </x:c>
      <x:c r="C9576" s="0" t="s">
        <x:v>21</x:v>
      </x:c>
      <x:c r="D9576" s="0" t="s">
        <x:v>22</x:v>
      </x:c>
      <x:c r="E9576" s="0" t="s">
        <x:v>23</x:v>
      </x:c>
      <x:c r="F9576" s="0" t="s">
        <x:v>20</x:v>
      </x:c>
      <x:c r="G9576" s="0" t="n">
        <x:v>130</x:v>
      </x:c>
      <x:c r="H9576" s="4" t="n">
        <x:v>43.384</x:v>
      </x:c>
      <x:c r="I9576" s="4" t="n">
        <x:v>130</x:v>
      </x:c>
      <x:c r="J9576" s="4" t="n">
        <x:v>0.334</x:v>
      </x:c>
      <x:c r="K9576" s="4">
        <x:f>I9576*J9576</x:f>
      </x:c>
      <x:c r="L9576" s="4" t="n">
        <x:v>293.39</x:v>
      </x:c>
      <x:c r="M9576" s="5">
        <x:f>J9576/3.123*100</x:f>
      </x:c>
      <x:c r="N9576" s="6">
        <x:f>M9576*L9576/100</x:f>
      </x:c>
      <x:c r="O9576" s="6">
        <x:f>H9576-N9576</x:f>
      </x:c>
    </x:row>
    <x:row r="9577" spans="1:25">
      <x:c r="A9577" s="0" t="s">
        <x:v>67</x:v>
      </x:c>
      <x:c r="B9577" s="0" t="n">
        <x:v>4466</x:v>
      </x:c>
      <x:c r="C9577" s="0" t="s">
        <x:v>21</x:v>
      </x:c>
      <x:c r="D9577" s="0" t="s">
        <x:v>22</x:v>
      </x:c>
      <x:c r="E9577" s="0" t="s">
        <x:v>23</x:v>
      </x:c>
      <x:c r="F9577" s="0" t="s">
        <x:v>20</x:v>
      </x:c>
      <x:c r="G9577" s="0" t="n">
        <x:v>130</x:v>
      </x:c>
      <x:c r="H9577" s="4" t="n">
        <x:v>43.384</x:v>
      </x:c>
      <x:c r="I9577" s="4" t="n">
        <x:v>130</x:v>
      </x:c>
      <x:c r="J9577" s="4" t="n">
        <x:v>0.334</x:v>
      </x:c>
      <x:c r="K9577" s="4">
        <x:f>I9577*J9577</x:f>
      </x:c>
      <x:c r="L9577" s="4" t="n">
        <x:v>293.39</x:v>
      </x:c>
      <x:c r="M9577" s="5">
        <x:f>J9577/3.123*100</x:f>
      </x:c>
      <x:c r="N9577" s="6">
        <x:f>M9577*L9577/100</x:f>
      </x:c>
      <x:c r="O9577" s="6">
        <x:f>H9577-N9577</x:f>
      </x:c>
    </x:row>
    <x:row r="9578" spans="1:25">
      <x:c r="A9578" s="0" t="s">
        <x:v>67</x:v>
      </x:c>
      <x:c r="B9578" s="0" t="n">
        <x:v>4466</x:v>
      </x:c>
      <x:c r="C9578" s="0" t="s">
        <x:v>21</x:v>
      </x:c>
      <x:c r="D9578" s="0" t="s">
        <x:v>28</x:v>
      </x:c>
      <x:c r="E9578" s="0" t="s">
        <x:v>19</x:v>
      </x:c>
      <x:c r="F9578" s="0" t="s">
        <x:v>26</x:v>
      </x:c>
      <x:c r="G9578" s="0" t="n">
        <x:v>130</x:v>
      </x:c>
      <x:c r="H9578" s="4" t="n">
        <x:v>33.807</x:v>
      </x:c>
      <x:c r="I9578" s="4" t="n">
        <x:v>130</x:v>
      </x:c>
      <x:c r="J9578" s="4" t="n">
        <x:v>0.26</x:v>
      </x:c>
      <x:c r="K9578" s="4">
        <x:f>I9578*J9578</x:f>
      </x:c>
      <x:c r="L9578" s="4" t="n">
        <x:v>293.39</x:v>
      </x:c>
      <x:c r="M9578" s="5">
        <x:f>J9578/3.123*100</x:f>
      </x:c>
      <x:c r="N9578" s="6">
        <x:f>M9578*L9578/100</x:f>
      </x:c>
      <x:c r="O9578" s="6">
        <x:f>H9578-N9578</x:f>
      </x:c>
    </x:row>
    <x:row r="9579" spans="1:25">
      <x:c r="A9579" s="0" t="s">
        <x:v>67</x:v>
      </x:c>
      <x:c r="B9579" s="0" t="n">
        <x:v>4466</x:v>
      </x:c>
      <x:c r="C9579" s="0" t="s">
        <x:v>21</x:v>
      </x:c>
      <x:c r="D9579" s="0" t="s">
        <x:v>28</x:v>
      </x:c>
      <x:c r="E9579" s="0" t="s">
        <x:v>23</x:v>
      </x:c>
      <x:c r="F9579" s="0" t="s">
        <x:v>26</x:v>
      </x:c>
      <x:c r="G9579" s="0" t="n">
        <x:v>130</x:v>
      </x:c>
      <x:c r="H9579" s="4" t="n">
        <x:v>197.6</x:v>
      </x:c>
      <x:c r="I9579" s="4" t="n">
        <x:v>130</x:v>
      </x:c>
      <x:c r="J9579" s="4" t="n">
        <x:v>1.52</x:v>
      </x:c>
      <x:c r="K9579" s="4">
        <x:f>I9579*J9579</x:f>
      </x:c>
      <x:c r="L9579" s="4" t="n">
        <x:v>293.39</x:v>
      </x:c>
      <x:c r="M9579" s="5">
        <x:f>J9579/3.123*100</x:f>
      </x:c>
      <x:c r="N9579" s="6">
        <x:f>M9579*L9579/100</x:f>
      </x:c>
      <x:c r="O9579" s="6">
        <x:f>H9579-N9579</x:f>
      </x:c>
    </x:row>
    <x:row r="9580" spans="1:25">
      <x:c r="A9580" s="0" t="s">
        <x:v>49</x:v>
      </x:c>
      <x:c r="B9580" s="0" t="n">
        <x:v>4478</x:v>
      </x:c>
      <x:c r="C9580" s="0" t="s">
        <x:v>21</x:v>
      </x:c>
      <x:c r="D9580" s="0" t="s">
        <x:v>22</x:v>
      </x:c>
      <x:c r="E9580" s="0" t="s">
        <x:v>23</x:v>
      </x:c>
      <x:c r="F9580" s="0" t="s">
        <x:v>20</x:v>
      </x:c>
      <x:c r="G9580" s="0" t="n">
        <x:v>130</x:v>
      </x:c>
      <x:c r="H9580" s="4" t="n">
        <x:v>43.384</x:v>
      </x:c>
      <x:c r="I9580" s="4" t="n">
        <x:v>130</x:v>
      </x:c>
      <x:c r="J9580" s="4" t="n">
        <x:v>0.334</x:v>
      </x:c>
      <x:c r="K9580" s="4">
        <x:f>I9580*J9580</x:f>
      </x:c>
      <x:c r="L9580" s="4" t="n">
        <x:v>299.246</x:v>
      </x:c>
      <x:c r="M9580" s="5">
        <x:f>J9580/2.789*100</x:f>
      </x:c>
      <x:c r="N9580" s="6">
        <x:f>M9580*L9580/100</x:f>
      </x:c>
      <x:c r="O9580" s="6">
        <x:f>H9580-N9580</x:f>
      </x:c>
    </x:row>
    <x:row r="9581" spans="1:25">
      <x:c r="A9581" s="0" t="s">
        <x:v>49</x:v>
      </x:c>
      <x:c r="B9581" s="0" t="n">
        <x:v>4478</x:v>
      </x:c>
      <x:c r="C9581" s="0" t="s">
        <x:v>21</x:v>
      </x:c>
      <x:c r="D9581" s="0" t="s">
        <x:v>22</x:v>
      </x:c>
      <x:c r="E9581" s="0" t="s">
        <x:v>23</x:v>
      </x:c>
      <x:c r="F9581" s="0" t="s">
        <x:v>20</x:v>
      </x:c>
      <x:c r="G9581" s="0" t="n">
        <x:v>130</x:v>
      </x:c>
      <x:c r="H9581" s="4" t="n">
        <x:v>44.33</x:v>
      </x:c>
      <x:c r="I9581" s="4" t="n">
        <x:v>130</x:v>
      </x:c>
      <x:c r="J9581" s="4" t="n">
        <x:v>0.341</x:v>
      </x:c>
      <x:c r="K9581" s="4">
        <x:f>I9581*J9581</x:f>
      </x:c>
      <x:c r="L9581" s="4" t="n">
        <x:v>299.246</x:v>
      </x:c>
      <x:c r="M9581" s="5">
        <x:f>J9581/2.789*100</x:f>
      </x:c>
      <x:c r="N9581" s="6">
        <x:f>M9581*L9581/100</x:f>
      </x:c>
      <x:c r="O9581" s="6">
        <x:f>H9581-N9581</x:f>
      </x:c>
    </x:row>
    <x:row r="9582" spans="1:25">
      <x:c r="A9582" s="0" t="s">
        <x:v>49</x:v>
      </x:c>
      <x:c r="B9582" s="0" t="n">
        <x:v>4478</x:v>
      </x:c>
      <x:c r="C9582" s="0" t="s">
        <x:v>21</x:v>
      </x:c>
      <x:c r="D9582" s="0" t="s">
        <x:v>22</x:v>
      </x:c>
      <x:c r="E9582" s="0" t="s">
        <x:v>23</x:v>
      </x:c>
      <x:c r="F9582" s="0" t="s">
        <x:v>20</x:v>
      </x:c>
      <x:c r="G9582" s="0" t="n">
        <x:v>130</x:v>
      </x:c>
      <x:c r="H9582" s="4" t="n">
        <x:v>43.384</x:v>
      </x:c>
      <x:c r="I9582" s="4" t="n">
        <x:v>130</x:v>
      </x:c>
      <x:c r="J9582" s="4" t="n">
        <x:v>0.334</x:v>
      </x:c>
      <x:c r="K9582" s="4">
        <x:f>I9582*J9582</x:f>
      </x:c>
      <x:c r="L9582" s="4" t="n">
        <x:v>299.246</x:v>
      </x:c>
      <x:c r="M9582" s="5">
        <x:f>J9582/2.789*100</x:f>
      </x:c>
      <x:c r="N9582" s="6">
        <x:f>M9582*L9582/100</x:f>
      </x:c>
      <x:c r="O9582" s="6">
        <x:f>H9582-N9582</x:f>
      </x:c>
    </x:row>
    <x:row r="9583" spans="1:25">
      <x:c r="A9583" s="0" t="s">
        <x:v>49</x:v>
      </x:c>
      <x:c r="B9583" s="0" t="n">
        <x:v>4478</x:v>
      </x:c>
      <x:c r="C9583" s="0" t="s">
        <x:v>21</x:v>
      </x:c>
      <x:c r="D9583" s="0" t="s">
        <x:v>28</x:v>
      </x:c>
      <x:c r="E9583" s="0" t="s">
        <x:v>19</x:v>
      </x:c>
      <x:c r="F9583" s="0" t="s">
        <x:v>26</x:v>
      </x:c>
      <x:c r="G9583" s="0" t="n">
        <x:v>130</x:v>
      </x:c>
      <x:c r="H9583" s="4" t="n">
        <x:v>33.81</x:v>
      </x:c>
      <x:c r="I9583" s="4" t="n">
        <x:v>130</x:v>
      </x:c>
      <x:c r="J9583" s="4" t="n">
        <x:v>0.26</x:v>
      </x:c>
      <x:c r="K9583" s="4">
        <x:f>I9583*J9583</x:f>
      </x:c>
      <x:c r="L9583" s="4" t="n">
        <x:v>299.246</x:v>
      </x:c>
      <x:c r="M9583" s="5">
        <x:f>J9583/2.789*100</x:f>
      </x:c>
      <x:c r="N9583" s="6">
        <x:f>M9583*L9583/100</x:f>
      </x:c>
      <x:c r="O9583" s="6">
        <x:f>H9583-N9583</x:f>
      </x:c>
    </x:row>
    <x:row r="9584" spans="1:25">
      <x:c r="A9584" s="0" t="s">
        <x:v>49</x:v>
      </x:c>
      <x:c r="B9584" s="0" t="n">
        <x:v>4478</x:v>
      </x:c>
      <x:c r="C9584" s="0" t="s">
        <x:v>21</x:v>
      </x:c>
      <x:c r="D9584" s="0" t="s">
        <x:v>28</x:v>
      </x:c>
      <x:c r="E9584" s="0" t="s">
        <x:v>23</x:v>
      </x:c>
      <x:c r="F9584" s="0" t="s">
        <x:v>26</x:v>
      </x:c>
      <x:c r="G9584" s="0" t="n">
        <x:v>130</x:v>
      </x:c>
      <x:c r="H9584" s="4" t="n">
        <x:v>197.6</x:v>
      </x:c>
      <x:c r="I9584" s="4" t="n">
        <x:v>130</x:v>
      </x:c>
      <x:c r="J9584" s="4" t="n">
        <x:v>1.52</x:v>
      </x:c>
      <x:c r="K9584" s="4">
        <x:f>I9584*J9584</x:f>
      </x:c>
      <x:c r="L9584" s="4" t="n">
        <x:v>299.246</x:v>
      </x:c>
      <x:c r="M9584" s="5">
        <x:f>J9584/2.789*100</x:f>
      </x:c>
      <x:c r="N9584" s="6">
        <x:f>M9584*L9584/100</x:f>
      </x:c>
      <x:c r="O9584" s="6">
        <x:f>H9584-N9584</x:f>
      </x:c>
    </x:row>
    <x:row r="9585" spans="1:25">
      <x:c r="A9585" s="0" t="s">
        <x:v>50</x:v>
      </x:c>
      <x:c r="B9585" s="0" t="n">
        <x:v>4479</x:v>
      </x:c>
      <x:c r="C9585" s="0" t="s">
        <x:v>21</x:v>
      </x:c>
      <x:c r="D9585" s="0" t="s">
        <x:v>22</x:v>
      </x:c>
      <x:c r="E9585" s="0" t="s">
        <x:v>23</x:v>
      </x:c>
      <x:c r="F9585" s="0" t="s">
        <x:v>20</x:v>
      </x:c>
      <x:c r="G9585" s="0" t="n">
        <x:v>150</x:v>
      </x:c>
      <x:c r="H9585" s="4" t="n">
        <x:v>43.384</x:v>
      </x:c>
      <x:c r="I9585" s="4" t="n">
        <x:v>150</x:v>
      </x:c>
      <x:c r="J9585" s="4" t="n">
        <x:v>0.289</x:v>
      </x:c>
      <x:c r="K9585" s="4">
        <x:f>I9585*J9585</x:f>
      </x:c>
      <x:c r="L9585" s="4" t="n">
        <x:v>300.619</x:v>
      </x:c>
      <x:c r="M9585" s="5">
        <x:f>J9585/3.346*100</x:f>
      </x:c>
      <x:c r="N9585" s="6">
        <x:f>M9585*L9585/100</x:f>
      </x:c>
      <x:c r="O9585" s="6">
        <x:f>H9585-N9585</x:f>
      </x:c>
    </x:row>
    <x:row r="9586" spans="1:25">
      <x:c r="A9586" s="0" t="s">
        <x:v>50</x:v>
      </x:c>
      <x:c r="B9586" s="0" t="n">
        <x:v>4479</x:v>
      </x:c>
      <x:c r="C9586" s="0" t="s">
        <x:v>21</x:v>
      </x:c>
      <x:c r="D9586" s="0" t="s">
        <x:v>22</x:v>
      </x:c>
      <x:c r="E9586" s="0" t="s">
        <x:v>23</x:v>
      </x:c>
      <x:c r="F9586" s="0" t="s">
        <x:v>20</x:v>
      </x:c>
      <x:c r="G9586" s="0" t="n">
        <x:v>150</x:v>
      </x:c>
      <x:c r="H9586" s="4" t="n">
        <x:v>43.384</x:v>
      </x:c>
      <x:c r="I9586" s="4" t="n">
        <x:v>150</x:v>
      </x:c>
      <x:c r="J9586" s="4" t="n">
        <x:v>0.289</x:v>
      </x:c>
      <x:c r="K9586" s="4">
        <x:f>I9586*J9586</x:f>
      </x:c>
      <x:c r="L9586" s="4" t="n">
        <x:v>300.619</x:v>
      </x:c>
      <x:c r="M9586" s="5">
        <x:f>J9586/3.346*100</x:f>
      </x:c>
      <x:c r="N9586" s="6">
        <x:f>M9586*L9586/100</x:f>
      </x:c>
      <x:c r="O9586" s="6">
        <x:f>H9586-N9586</x:f>
      </x:c>
    </x:row>
    <x:row r="9587" spans="1:25">
      <x:c r="A9587" s="0" t="s">
        <x:v>50</x:v>
      </x:c>
      <x:c r="B9587" s="0" t="n">
        <x:v>4479</x:v>
      </x:c>
      <x:c r="C9587" s="0" t="s">
        <x:v>21</x:v>
      </x:c>
      <x:c r="D9587" s="0" t="s">
        <x:v>22</x:v>
      </x:c>
      <x:c r="E9587" s="0" t="s">
        <x:v>23</x:v>
      </x:c>
      <x:c r="F9587" s="0" t="s">
        <x:v>20</x:v>
      </x:c>
      <x:c r="G9587" s="0" t="n">
        <x:v>150</x:v>
      </x:c>
      <x:c r="H9587" s="4" t="n">
        <x:v>3.41</x:v>
      </x:c>
      <x:c r="I9587" s="4" t="n">
        <x:v>150</x:v>
      </x:c>
      <x:c r="J9587" s="4" t="n">
        <x:v>0.023</x:v>
      </x:c>
      <x:c r="K9587" s="4">
        <x:f>I9587*J9587</x:f>
      </x:c>
      <x:c r="L9587" s="4" t="n">
        <x:v>300.619</x:v>
      </x:c>
      <x:c r="M9587" s="5">
        <x:f>J9587/3.346*100</x:f>
      </x:c>
      <x:c r="N9587" s="6">
        <x:f>M9587*L9587/100</x:f>
      </x:c>
      <x:c r="O9587" s="6">
        <x:f>H9587-N9587</x:f>
      </x:c>
    </x:row>
    <x:row r="9588" spans="1:25">
      <x:c r="A9588" s="0" t="s">
        <x:v>50</x:v>
      </x:c>
      <x:c r="B9588" s="0" t="n">
        <x:v>4479</x:v>
      </x:c>
      <x:c r="C9588" s="0" t="s">
        <x:v>21</x:v>
      </x:c>
      <x:c r="D9588" s="0" t="s">
        <x:v>22</x:v>
      </x:c>
      <x:c r="E9588" s="0" t="s">
        <x:v>23</x:v>
      </x:c>
      <x:c r="F9588" s="0" t="s">
        <x:v>20</x:v>
      </x:c>
      <x:c r="G9588" s="0" t="n">
        <x:v>150</x:v>
      </x:c>
      <x:c r="H9588" s="4" t="n">
        <x:v>44.33</x:v>
      </x:c>
      <x:c r="I9588" s="4" t="n">
        <x:v>150</x:v>
      </x:c>
      <x:c r="J9588" s="4" t="n">
        <x:v>0.296</x:v>
      </x:c>
      <x:c r="K9588" s="4">
        <x:f>I9588*J9588</x:f>
      </x:c>
      <x:c r="L9588" s="4" t="n">
        <x:v>300.619</x:v>
      </x:c>
      <x:c r="M9588" s="5">
        <x:f>J9588/3.346*100</x:f>
      </x:c>
      <x:c r="N9588" s="6">
        <x:f>M9588*L9588/100</x:f>
      </x:c>
      <x:c r="O9588" s="6">
        <x:f>H9588-N9588</x:f>
      </x:c>
    </x:row>
    <x:row r="9589" spans="1:25">
      <x:c r="A9589" s="0" t="s">
        <x:v>50</x:v>
      </x:c>
      <x:c r="B9589" s="0" t="n">
        <x:v>4479</x:v>
      </x:c>
      <x:c r="C9589" s="0" t="s">
        <x:v>21</x:v>
      </x:c>
      <x:c r="D9589" s="0" t="s">
        <x:v>22</x:v>
      </x:c>
      <x:c r="E9589" s="0" t="s">
        <x:v>23</x:v>
      </x:c>
      <x:c r="F9589" s="0" t="s">
        <x:v>20</x:v>
      </x:c>
      <x:c r="G9589" s="0" t="n">
        <x:v>150</x:v>
      </x:c>
      <x:c r="H9589" s="4" t="n">
        <x:v>43.384</x:v>
      </x:c>
      <x:c r="I9589" s="4" t="n">
        <x:v>150</x:v>
      </x:c>
      <x:c r="J9589" s="4" t="n">
        <x:v>0.289</x:v>
      </x:c>
      <x:c r="K9589" s="4">
        <x:f>I9589*J9589</x:f>
      </x:c>
      <x:c r="L9589" s="4" t="n">
        <x:v>300.619</x:v>
      </x:c>
      <x:c r="M9589" s="5">
        <x:f>J9589/3.346*100</x:f>
      </x:c>
      <x:c r="N9589" s="6">
        <x:f>M9589*L9589/100</x:f>
      </x:c>
      <x:c r="O9589" s="6">
        <x:f>H9589-N9589</x:f>
      </x:c>
    </x:row>
    <x:row r="9590" spans="1:25">
      <x:c r="A9590" s="0" t="s">
        <x:v>50</x:v>
      </x:c>
      <x:c r="B9590" s="0" t="n">
        <x:v>4479</x:v>
      </x:c>
      <x:c r="C9590" s="0" t="s">
        <x:v>21</x:v>
      </x:c>
      <x:c r="D9590" s="0" t="s">
        <x:v>22</x:v>
      </x:c>
      <x:c r="E9590" s="0" t="s">
        <x:v>23</x:v>
      </x:c>
      <x:c r="F9590" s="0" t="s">
        <x:v>20</x:v>
      </x:c>
      <x:c r="G9590" s="0" t="n">
        <x:v>150</x:v>
      </x:c>
      <x:c r="H9590" s="4" t="n">
        <x:v>43.384</x:v>
      </x:c>
      <x:c r="I9590" s="4" t="n">
        <x:v>150</x:v>
      </x:c>
      <x:c r="J9590" s="4" t="n">
        <x:v>0.289</x:v>
      </x:c>
      <x:c r="K9590" s="4">
        <x:f>I9590*J9590</x:f>
      </x:c>
      <x:c r="L9590" s="4" t="n">
        <x:v>300.619</x:v>
      </x:c>
      <x:c r="M9590" s="5">
        <x:f>J9590/3.346*100</x:f>
      </x:c>
      <x:c r="N9590" s="6">
        <x:f>M9590*L9590/100</x:f>
      </x:c>
      <x:c r="O9590" s="6">
        <x:f>H9590-N9590</x:f>
      </x:c>
    </x:row>
    <x:row r="9591" spans="1:25">
      <x:c r="A9591" s="0" t="s">
        <x:v>50</x:v>
      </x:c>
      <x:c r="B9591" s="0" t="n">
        <x:v>4479</x:v>
      </x:c>
      <x:c r="C9591" s="0" t="s">
        <x:v>21</x:v>
      </x:c>
      <x:c r="D9591" s="0" t="s">
        <x:v>22</x:v>
      </x:c>
      <x:c r="E9591" s="0" t="s">
        <x:v>23</x:v>
      </x:c>
      <x:c r="F9591" s="0" t="s">
        <x:v>20</x:v>
      </x:c>
      <x:c r="G9591" s="0" t="n">
        <x:v>150</x:v>
      </x:c>
      <x:c r="H9591" s="4" t="n">
        <x:v>13.64</x:v>
      </x:c>
      <x:c r="I9591" s="4" t="n">
        <x:v>150</x:v>
      </x:c>
      <x:c r="J9591" s="4" t="n">
        <x:v>0.091</x:v>
      </x:c>
      <x:c r="K9591" s="4">
        <x:f>I9591*J9591</x:f>
      </x:c>
      <x:c r="L9591" s="4" t="n">
        <x:v>300.619</x:v>
      </x:c>
      <x:c r="M9591" s="5">
        <x:f>J9591/3.346*100</x:f>
      </x:c>
      <x:c r="N9591" s="6">
        <x:f>M9591*L9591/100</x:f>
      </x:c>
      <x:c r="O9591" s="6">
        <x:f>H9591-N9591</x:f>
      </x:c>
    </x:row>
    <x:row r="9592" spans="1:25">
      <x:c r="A9592" s="0" t="s">
        <x:v>50</x:v>
      </x:c>
      <x:c r="B9592" s="0" t="n">
        <x:v>4479</x:v>
      </x:c>
      <x:c r="C9592" s="0" t="s">
        <x:v>21</x:v>
      </x:c>
      <x:c r="D9592" s="0" t="s">
        <x:v>28</x:v>
      </x:c>
      <x:c r="E9592" s="0" t="s">
        <x:v>19</x:v>
      </x:c>
      <x:c r="F9592" s="0" t="s">
        <x:v>26</x:v>
      </x:c>
      <x:c r="G9592" s="0" t="n">
        <x:v>150</x:v>
      </x:c>
      <x:c r="H9592" s="4" t="n">
        <x:v>39</x:v>
      </x:c>
      <x:c r="I9592" s="4" t="n">
        <x:v>150</x:v>
      </x:c>
      <x:c r="J9592" s="4" t="n">
        <x:v>0.26</x:v>
      </x:c>
      <x:c r="K9592" s="4">
        <x:f>I9592*J9592</x:f>
      </x:c>
      <x:c r="L9592" s="4" t="n">
        <x:v>300.619</x:v>
      </x:c>
      <x:c r="M9592" s="5">
        <x:f>J9592/3.346*100</x:f>
      </x:c>
      <x:c r="N9592" s="6">
        <x:f>M9592*L9592/100</x:f>
      </x:c>
      <x:c r="O9592" s="6">
        <x:f>H9592-N9592</x:f>
      </x:c>
    </x:row>
    <x:row r="9593" spans="1:25">
      <x:c r="A9593" s="0" t="s">
        <x:v>50</x:v>
      </x:c>
      <x:c r="B9593" s="0" t="n">
        <x:v>4479</x:v>
      </x:c>
      <x:c r="C9593" s="0" t="s">
        <x:v>21</x:v>
      </x:c>
      <x:c r="D9593" s="0" t="s">
        <x:v>28</x:v>
      </x:c>
      <x:c r="E9593" s="0" t="s">
        <x:v>23</x:v>
      </x:c>
      <x:c r="F9593" s="0" t="s">
        <x:v>26</x:v>
      </x:c>
      <x:c r="G9593" s="0" t="n">
        <x:v>150</x:v>
      </x:c>
      <x:c r="H9593" s="4" t="n">
        <x:v>227.999</x:v>
      </x:c>
      <x:c r="I9593" s="4" t="n">
        <x:v>150</x:v>
      </x:c>
      <x:c r="J9593" s="4" t="n">
        <x:v>1.52</x:v>
      </x:c>
      <x:c r="K9593" s="4">
        <x:f>I9593*J9593</x:f>
      </x:c>
      <x:c r="L9593" s="4" t="n">
        <x:v>300.619</x:v>
      </x:c>
      <x:c r="M9593" s="5">
        <x:f>J9593/3.346*100</x:f>
      </x:c>
      <x:c r="N9593" s="6">
        <x:f>M9593*L9593/100</x:f>
      </x:c>
      <x:c r="O9593" s="6">
        <x:f>H9593-N9593</x:f>
      </x:c>
    </x:row>
    <x:row r="9594" spans="1:25">
      <x:c r="A9594" s="0" t="s">
        <x:v>125</x:v>
      </x:c>
      <x:c r="B9594" s="0" t="n">
        <x:v>4480</x:v>
      </x:c>
      <x:c r="C9594" s="0" t="s">
        <x:v>21</x:v>
      </x:c>
      <x:c r="D9594" s="0" t="s">
        <x:v>22</x:v>
      </x:c>
      <x:c r="E9594" s="0" t="s">
        <x:v>23</x:v>
      </x:c>
      <x:c r="F9594" s="0" t="s">
        <x:v>20</x:v>
      </x:c>
      <x:c r="G9594" s="0" t="n">
        <x:v>170</x:v>
      </x:c>
      <x:c r="H9594" s="4" t="n">
        <x:v>43.384</x:v>
      </x:c>
      <x:c r="I9594" s="4" t="n">
        <x:v>170</x:v>
      </x:c>
      <x:c r="J9594" s="4" t="n">
        <x:v>0.255</x:v>
      </x:c>
      <x:c r="K9594" s="4">
        <x:f>I9594*J9594</x:f>
      </x:c>
      <x:c r="L9594" s="4" t="n">
        <x:v>385.578</x:v>
      </x:c>
      <x:c r="M9594" s="5">
        <x:f>J9594/3.583*100</x:f>
      </x:c>
      <x:c r="N9594" s="6">
        <x:f>M9594*L9594/100</x:f>
      </x:c>
      <x:c r="O9594" s="6">
        <x:f>H9594-N9594</x:f>
      </x:c>
    </x:row>
    <x:row r="9595" spans="1:25">
      <x:c r="A9595" s="0" t="s">
        <x:v>125</x:v>
      </x:c>
      <x:c r="B9595" s="0" t="n">
        <x:v>4480</x:v>
      </x:c>
      <x:c r="C9595" s="0" t="s">
        <x:v>21</x:v>
      </x:c>
      <x:c r="D9595" s="0" t="s">
        <x:v>22</x:v>
      </x:c>
      <x:c r="E9595" s="0" t="s">
        <x:v>23</x:v>
      </x:c>
      <x:c r="F9595" s="0" t="s">
        <x:v>20</x:v>
      </x:c>
      <x:c r="G9595" s="0" t="n">
        <x:v>170</x:v>
      </x:c>
      <x:c r="H9595" s="4" t="n">
        <x:v>44.33</x:v>
      </x:c>
      <x:c r="I9595" s="4" t="n">
        <x:v>170</x:v>
      </x:c>
      <x:c r="J9595" s="4" t="n">
        <x:v>0.261</x:v>
      </x:c>
      <x:c r="K9595" s="4">
        <x:f>I9595*J9595</x:f>
      </x:c>
      <x:c r="L9595" s="4" t="n">
        <x:v>385.578</x:v>
      </x:c>
      <x:c r="M9595" s="5">
        <x:f>J9595/3.583*100</x:f>
      </x:c>
      <x:c r="N9595" s="6">
        <x:f>M9595*L9595/100</x:f>
      </x:c>
      <x:c r="O9595" s="6">
        <x:f>H9595-N9595</x:f>
      </x:c>
    </x:row>
    <x:row r="9596" spans="1:25">
      <x:c r="A9596" s="0" t="s">
        <x:v>125</x:v>
      </x:c>
      <x:c r="B9596" s="0" t="n">
        <x:v>4480</x:v>
      </x:c>
      <x:c r="C9596" s="0" t="s">
        <x:v>21</x:v>
      </x:c>
      <x:c r="D9596" s="0" t="s">
        <x:v>22</x:v>
      </x:c>
      <x:c r="E9596" s="0" t="s">
        <x:v>23</x:v>
      </x:c>
      <x:c r="F9596" s="0" t="s">
        <x:v>20</x:v>
      </x:c>
      <x:c r="G9596" s="0" t="n">
        <x:v>170</x:v>
      </x:c>
      <x:c r="H9596" s="4" t="n">
        <x:v>44.33</x:v>
      </x:c>
      <x:c r="I9596" s="4" t="n">
        <x:v>170</x:v>
      </x:c>
      <x:c r="J9596" s="4" t="n">
        <x:v>0.261</x:v>
      </x:c>
      <x:c r="K9596" s="4">
        <x:f>I9596*J9596</x:f>
      </x:c>
      <x:c r="L9596" s="4" t="n">
        <x:v>385.578</x:v>
      </x:c>
      <x:c r="M9596" s="5">
        <x:f>J9596/3.583*100</x:f>
      </x:c>
      <x:c r="N9596" s="6">
        <x:f>M9596*L9596/100</x:f>
      </x:c>
      <x:c r="O9596" s="6">
        <x:f>H9596-N9596</x:f>
      </x:c>
    </x:row>
    <x:row r="9597" spans="1:25">
      <x:c r="A9597" s="0" t="s">
        <x:v>125</x:v>
      </x:c>
      <x:c r="B9597" s="0" t="n">
        <x:v>4480</x:v>
      </x:c>
      <x:c r="C9597" s="0" t="s">
        <x:v>21</x:v>
      </x:c>
      <x:c r="D9597" s="0" t="s">
        <x:v>22</x:v>
      </x:c>
      <x:c r="E9597" s="0" t="s">
        <x:v>23</x:v>
      </x:c>
      <x:c r="F9597" s="0" t="s">
        <x:v>20</x:v>
      </x:c>
      <x:c r="G9597" s="0" t="n">
        <x:v>170</x:v>
      </x:c>
      <x:c r="H9597" s="4" t="n">
        <x:v>43.384</x:v>
      </x:c>
      <x:c r="I9597" s="4" t="n">
        <x:v>170</x:v>
      </x:c>
      <x:c r="J9597" s="4" t="n">
        <x:v>0.255</x:v>
      </x:c>
      <x:c r="K9597" s="4">
        <x:f>I9597*J9597</x:f>
      </x:c>
      <x:c r="L9597" s="4" t="n">
        <x:v>385.578</x:v>
      </x:c>
      <x:c r="M9597" s="5">
        <x:f>J9597/3.583*100</x:f>
      </x:c>
      <x:c r="N9597" s="6">
        <x:f>M9597*L9597/100</x:f>
      </x:c>
      <x:c r="O9597" s="6">
        <x:f>H9597-N9597</x:f>
      </x:c>
    </x:row>
    <x:row r="9598" spans="1:25">
      <x:c r="A9598" s="0" t="s">
        <x:v>125</x:v>
      </x:c>
      <x:c r="B9598" s="0" t="n">
        <x:v>4480</x:v>
      </x:c>
      <x:c r="C9598" s="0" t="s">
        <x:v>21</x:v>
      </x:c>
      <x:c r="D9598" s="0" t="s">
        <x:v>22</x:v>
      </x:c>
      <x:c r="E9598" s="0" t="s">
        <x:v>23</x:v>
      </x:c>
      <x:c r="F9598" s="0" t="s">
        <x:v>20</x:v>
      </x:c>
      <x:c r="G9598" s="0" t="n">
        <x:v>170</x:v>
      </x:c>
      <x:c r="H9598" s="4" t="n">
        <x:v>43.384</x:v>
      </x:c>
      <x:c r="I9598" s="4" t="n">
        <x:v>170</x:v>
      </x:c>
      <x:c r="J9598" s="4" t="n">
        <x:v>0.255</x:v>
      </x:c>
      <x:c r="K9598" s="4">
        <x:f>I9598*J9598</x:f>
      </x:c>
      <x:c r="L9598" s="4" t="n">
        <x:v>385.578</x:v>
      </x:c>
      <x:c r="M9598" s="5">
        <x:f>J9598/3.583*100</x:f>
      </x:c>
      <x:c r="N9598" s="6">
        <x:f>M9598*L9598/100</x:f>
      </x:c>
      <x:c r="O9598" s="6">
        <x:f>H9598-N9598</x:f>
      </x:c>
    </x:row>
    <x:row r="9599" spans="1:25">
      <x:c r="A9599" s="0" t="s">
        <x:v>125</x:v>
      </x:c>
      <x:c r="B9599" s="0" t="n">
        <x:v>4480</x:v>
      </x:c>
      <x:c r="C9599" s="0" t="s">
        <x:v>21</x:v>
      </x:c>
      <x:c r="D9599" s="0" t="s">
        <x:v>22</x:v>
      </x:c>
      <x:c r="E9599" s="0" t="s">
        <x:v>23</x:v>
      </x:c>
      <x:c r="F9599" s="0" t="s">
        <x:v>20</x:v>
      </x:c>
      <x:c r="G9599" s="0" t="n">
        <x:v>170</x:v>
      </x:c>
      <x:c r="H9599" s="4" t="n">
        <x:v>43.384</x:v>
      </x:c>
      <x:c r="I9599" s="4" t="n">
        <x:v>170</x:v>
      </x:c>
      <x:c r="J9599" s="4" t="n">
        <x:v>0.255</x:v>
      </x:c>
      <x:c r="K9599" s="4">
        <x:f>I9599*J9599</x:f>
      </x:c>
      <x:c r="L9599" s="4" t="n">
        <x:v>385.578</x:v>
      </x:c>
      <x:c r="M9599" s="5">
        <x:f>J9599/3.583*100</x:f>
      </x:c>
      <x:c r="N9599" s="6">
        <x:f>M9599*L9599/100</x:f>
      </x:c>
      <x:c r="O9599" s="6">
        <x:f>H9599-N9599</x:f>
      </x:c>
    </x:row>
    <x:row r="9600" spans="1:25">
      <x:c r="A9600" s="0" t="s">
        <x:v>125</x:v>
      </x:c>
      <x:c r="B9600" s="0" t="n">
        <x:v>4480</x:v>
      </x:c>
      <x:c r="C9600" s="0" t="s">
        <x:v>21</x:v>
      </x:c>
      <x:c r="D9600" s="0" t="s">
        <x:v>22</x:v>
      </x:c>
      <x:c r="E9600" s="0" t="s">
        <x:v>23</x:v>
      </x:c>
      <x:c r="F9600" s="0" t="s">
        <x:v>20</x:v>
      </x:c>
      <x:c r="G9600" s="0" t="n">
        <x:v>170</x:v>
      </x:c>
      <x:c r="H9600" s="4" t="n">
        <x:v>44.33</x:v>
      </x:c>
      <x:c r="I9600" s="4" t="n">
        <x:v>170</x:v>
      </x:c>
      <x:c r="J9600" s="4" t="n">
        <x:v>0.261</x:v>
      </x:c>
      <x:c r="K9600" s="4">
        <x:f>I9600*J9600</x:f>
      </x:c>
      <x:c r="L9600" s="4" t="n">
        <x:v>385.578</x:v>
      </x:c>
      <x:c r="M9600" s="5">
        <x:f>J9600/3.583*100</x:f>
      </x:c>
      <x:c r="N9600" s="6">
        <x:f>M9600*L9600/100</x:f>
      </x:c>
      <x:c r="O9600" s="6">
        <x:f>H9600-N9600</x:f>
      </x:c>
    </x:row>
    <x:row r="9601" spans="1:25">
      <x:c r="A9601" s="0" t="s">
        <x:v>125</x:v>
      </x:c>
      <x:c r="B9601" s="0" t="n">
        <x:v>4480</x:v>
      </x:c>
      <x:c r="C9601" s="0" t="s">
        <x:v>21</x:v>
      </x:c>
      <x:c r="D9601" s="0" t="s">
        <x:v>28</x:v>
      </x:c>
      <x:c r="E9601" s="0" t="s">
        <x:v>19</x:v>
      </x:c>
      <x:c r="F9601" s="0" t="s">
        <x:v>26</x:v>
      </x:c>
      <x:c r="G9601" s="0" t="n">
        <x:v>170</x:v>
      </x:c>
      <x:c r="H9601" s="4" t="n">
        <x:v>44.205</x:v>
      </x:c>
      <x:c r="I9601" s="4" t="n">
        <x:v>170</x:v>
      </x:c>
      <x:c r="J9601" s="4" t="n">
        <x:v>0.26</x:v>
      </x:c>
      <x:c r="K9601" s="4">
        <x:f>I9601*J9601</x:f>
      </x:c>
      <x:c r="L9601" s="4" t="n">
        <x:v>385.578</x:v>
      </x:c>
      <x:c r="M9601" s="5">
        <x:f>J9601/3.583*100</x:f>
      </x:c>
      <x:c r="N9601" s="6">
        <x:f>M9601*L9601/100</x:f>
      </x:c>
      <x:c r="O9601" s="6">
        <x:f>H9601-N9601</x:f>
      </x:c>
    </x:row>
    <x:row r="9602" spans="1:25">
      <x:c r="A9602" s="0" t="s">
        <x:v>125</x:v>
      </x:c>
      <x:c r="B9602" s="0" t="n">
        <x:v>4480</x:v>
      </x:c>
      <x:c r="C9602" s="0" t="s">
        <x:v>21</x:v>
      </x:c>
      <x:c r="D9602" s="0" t="s">
        <x:v>28</x:v>
      </x:c>
      <x:c r="E9602" s="0" t="s">
        <x:v>23</x:v>
      </x:c>
      <x:c r="F9602" s="0" t="s">
        <x:v>26</x:v>
      </x:c>
      <x:c r="G9602" s="0" t="n">
        <x:v>170</x:v>
      </x:c>
      <x:c r="H9602" s="4" t="n">
        <x:v>258.399</x:v>
      </x:c>
      <x:c r="I9602" s="4" t="n">
        <x:v>170</x:v>
      </x:c>
      <x:c r="J9602" s="4" t="n">
        <x:v>1.52</x:v>
      </x:c>
      <x:c r="K9602" s="4">
        <x:f>I9602*J9602</x:f>
      </x:c>
      <x:c r="L9602" s="4" t="n">
        <x:v>385.578</x:v>
      </x:c>
      <x:c r="M9602" s="5">
        <x:f>J9602/3.583*100</x:f>
      </x:c>
      <x:c r="N9602" s="6">
        <x:f>M9602*L9602/100</x:f>
      </x:c>
      <x:c r="O9602" s="6">
        <x:f>H9602-N9602</x:f>
      </x:c>
    </x:row>
    <x:row r="9603" spans="1:25">
      <x:c r="A9603" s="0" t="s">
        <x:v>85</x:v>
      </x:c>
      <x:c r="B9603" s="0" t="n">
        <x:v>4481</x:v>
      </x:c>
      <x:c r="C9603" s="0" t="s">
        <x:v>21</x:v>
      </x:c>
      <x:c r="D9603" s="0" t="s">
        <x:v>22</x:v>
      </x:c>
      <x:c r="E9603" s="0" t="s">
        <x:v>23</x:v>
      </x:c>
      <x:c r="F9603" s="0" t="s">
        <x:v>20</x:v>
      </x:c>
      <x:c r="G9603" s="0" t="n">
        <x:v>130</x:v>
      </x:c>
      <x:c r="H9603" s="4" t="n">
        <x:v>43.384</x:v>
      </x:c>
      <x:c r="I9603" s="4" t="n">
        <x:v>130</x:v>
      </x:c>
      <x:c r="J9603" s="4" t="n">
        <x:v>0.334</x:v>
      </x:c>
      <x:c r="K9603" s="4">
        <x:f>I9603*J9603</x:f>
      </x:c>
      <x:c r="L9603" s="4" t="n">
        <x:v>299.986</x:v>
      </x:c>
      <x:c r="M9603" s="5">
        <x:f>J9603/3.123*100</x:f>
      </x:c>
      <x:c r="N9603" s="6">
        <x:f>M9603*L9603/100</x:f>
      </x:c>
      <x:c r="O9603" s="6">
        <x:f>H9603-N9603</x:f>
      </x:c>
    </x:row>
    <x:row r="9604" spans="1:25">
      <x:c r="A9604" s="0" t="s">
        <x:v>85</x:v>
      </x:c>
      <x:c r="B9604" s="0" t="n">
        <x:v>4481</x:v>
      </x:c>
      <x:c r="C9604" s="0" t="s">
        <x:v>21</x:v>
      </x:c>
      <x:c r="D9604" s="0" t="s">
        <x:v>22</x:v>
      </x:c>
      <x:c r="E9604" s="0" t="s">
        <x:v>23</x:v>
      </x:c>
      <x:c r="F9604" s="0" t="s">
        <x:v>20</x:v>
      </x:c>
      <x:c r="G9604" s="0" t="n">
        <x:v>130</x:v>
      </x:c>
      <x:c r="H9604" s="4" t="n">
        <x:v>44.33</x:v>
      </x:c>
      <x:c r="I9604" s="4" t="n">
        <x:v>130</x:v>
      </x:c>
      <x:c r="J9604" s="4" t="n">
        <x:v>0.341</x:v>
      </x:c>
      <x:c r="K9604" s="4">
        <x:f>I9604*J9604</x:f>
      </x:c>
      <x:c r="L9604" s="4" t="n">
        <x:v>299.986</x:v>
      </x:c>
      <x:c r="M9604" s="5">
        <x:f>J9604/3.123*100</x:f>
      </x:c>
      <x:c r="N9604" s="6">
        <x:f>M9604*L9604/100</x:f>
      </x:c>
      <x:c r="O9604" s="6">
        <x:f>H9604-N9604</x:f>
      </x:c>
    </x:row>
    <x:row r="9605" spans="1:25">
      <x:c r="A9605" s="0" t="s">
        <x:v>85</x:v>
      </x:c>
      <x:c r="B9605" s="0" t="n">
        <x:v>4481</x:v>
      </x:c>
      <x:c r="C9605" s="0" t="s">
        <x:v>21</x:v>
      </x:c>
      <x:c r="D9605" s="0" t="s">
        <x:v>22</x:v>
      </x:c>
      <x:c r="E9605" s="0" t="s">
        <x:v>23</x:v>
      </x:c>
      <x:c r="F9605" s="0" t="s">
        <x:v>20</x:v>
      </x:c>
      <x:c r="G9605" s="0" t="n">
        <x:v>130</x:v>
      </x:c>
      <x:c r="H9605" s="4" t="n">
        <x:v>43.384</x:v>
      </x:c>
      <x:c r="I9605" s="4" t="n">
        <x:v>130</x:v>
      </x:c>
      <x:c r="J9605" s="4" t="n">
        <x:v>0.334</x:v>
      </x:c>
      <x:c r="K9605" s="4">
        <x:f>I9605*J9605</x:f>
      </x:c>
      <x:c r="L9605" s="4" t="n">
        <x:v>299.986</x:v>
      </x:c>
      <x:c r="M9605" s="5">
        <x:f>J9605/3.123*100</x:f>
      </x:c>
      <x:c r="N9605" s="6">
        <x:f>M9605*L9605/100</x:f>
      </x:c>
      <x:c r="O9605" s="6">
        <x:f>H9605-N9605</x:f>
      </x:c>
    </x:row>
    <x:row r="9606" spans="1:25">
      <x:c r="A9606" s="0" t="s">
        <x:v>85</x:v>
      </x:c>
      <x:c r="B9606" s="0" t="n">
        <x:v>4481</x:v>
      </x:c>
      <x:c r="C9606" s="0" t="s">
        <x:v>21</x:v>
      </x:c>
      <x:c r="D9606" s="0" t="s">
        <x:v>22</x:v>
      </x:c>
      <x:c r="E9606" s="0" t="s">
        <x:v>23</x:v>
      </x:c>
      <x:c r="F9606" s="0" t="s">
        <x:v>20</x:v>
      </x:c>
      <x:c r="G9606" s="0" t="n">
        <x:v>130</x:v>
      </x:c>
      <x:c r="H9606" s="4" t="n">
        <x:v>43.384</x:v>
      </x:c>
      <x:c r="I9606" s="4" t="n">
        <x:v>130</x:v>
      </x:c>
      <x:c r="J9606" s="4" t="n">
        <x:v>0.334</x:v>
      </x:c>
      <x:c r="K9606" s="4">
        <x:f>I9606*J9606</x:f>
      </x:c>
      <x:c r="L9606" s="4" t="n">
        <x:v>299.986</x:v>
      </x:c>
      <x:c r="M9606" s="5">
        <x:f>J9606/3.123*100</x:f>
      </x:c>
      <x:c r="N9606" s="6">
        <x:f>M9606*L9606/100</x:f>
      </x:c>
      <x:c r="O9606" s="6">
        <x:f>H9606-N9606</x:f>
      </x:c>
    </x:row>
    <x:row r="9607" spans="1:25">
      <x:c r="A9607" s="0" t="s">
        <x:v>85</x:v>
      </x:c>
      <x:c r="B9607" s="0" t="n">
        <x:v>4481</x:v>
      </x:c>
      <x:c r="C9607" s="0" t="s">
        <x:v>21</x:v>
      </x:c>
      <x:c r="D9607" s="0" t="s">
        <x:v>28</x:v>
      </x:c>
      <x:c r="E9607" s="0" t="s">
        <x:v>19</x:v>
      </x:c>
      <x:c r="F9607" s="0" t="s">
        <x:v>26</x:v>
      </x:c>
      <x:c r="G9607" s="0" t="n">
        <x:v>130</x:v>
      </x:c>
      <x:c r="H9607" s="4" t="n">
        <x:v>33.803</x:v>
      </x:c>
      <x:c r="I9607" s="4" t="n">
        <x:v>130</x:v>
      </x:c>
      <x:c r="J9607" s="4" t="n">
        <x:v>0.26</x:v>
      </x:c>
      <x:c r="K9607" s="4">
        <x:f>I9607*J9607</x:f>
      </x:c>
      <x:c r="L9607" s="4" t="n">
        <x:v>299.986</x:v>
      </x:c>
      <x:c r="M9607" s="5">
        <x:f>J9607/3.123*100</x:f>
      </x:c>
      <x:c r="N9607" s="6">
        <x:f>M9607*L9607/100</x:f>
      </x:c>
      <x:c r="O9607" s="6">
        <x:f>H9607-N9607</x:f>
      </x:c>
    </x:row>
    <x:row r="9608" spans="1:25">
      <x:c r="A9608" s="0" t="s">
        <x:v>85</x:v>
      </x:c>
      <x:c r="B9608" s="0" t="n">
        <x:v>4481</x:v>
      </x:c>
      <x:c r="C9608" s="0" t="s">
        <x:v>21</x:v>
      </x:c>
      <x:c r="D9608" s="0" t="s">
        <x:v>28</x:v>
      </x:c>
      <x:c r="E9608" s="0" t="s">
        <x:v>23</x:v>
      </x:c>
      <x:c r="F9608" s="0" t="s">
        <x:v>26</x:v>
      </x:c>
      <x:c r="G9608" s="0" t="n">
        <x:v>130</x:v>
      </x:c>
      <x:c r="H9608" s="4" t="n">
        <x:v>197.6</x:v>
      </x:c>
      <x:c r="I9608" s="4" t="n">
        <x:v>130</x:v>
      </x:c>
      <x:c r="J9608" s="4" t="n">
        <x:v>1.52</x:v>
      </x:c>
      <x:c r="K9608" s="4">
        <x:f>I9608*J9608</x:f>
      </x:c>
      <x:c r="L9608" s="4" t="n">
        <x:v>299.986</x:v>
      </x:c>
      <x:c r="M9608" s="5">
        <x:f>J9608/3.123*100</x:f>
      </x:c>
      <x:c r="N9608" s="6">
        <x:f>M9608*L9608/100</x:f>
      </x:c>
      <x:c r="O9608" s="6">
        <x:f>H9608-N9608</x:f>
      </x:c>
    </x:row>
    <x:row r="9609" spans="1:25">
      <x:c r="A9609" s="0" t="s">
        <x:v>66</x:v>
      </x:c>
      <x:c r="B9609" s="0" t="n">
        <x:v>4482</x:v>
      </x:c>
      <x:c r="C9609" s="0" t="s">
        <x:v>21</x:v>
      </x:c>
      <x:c r="D9609" s="0" t="s">
        <x:v>22</x:v>
      </x:c>
      <x:c r="E9609" s="0" t="s">
        <x:v>23</x:v>
      </x:c>
      <x:c r="F9609" s="0" t="s">
        <x:v>20</x:v>
      </x:c>
      <x:c r="G9609" s="0" t="n">
        <x:v>130</x:v>
      </x:c>
      <x:c r="H9609" s="4" t="n">
        <x:v>44.33</x:v>
      </x:c>
      <x:c r="I9609" s="4" t="n">
        <x:v>130</x:v>
      </x:c>
      <x:c r="J9609" s="4" t="n">
        <x:v>0.341</x:v>
      </x:c>
      <x:c r="K9609" s="4">
        <x:f>I9609*J9609</x:f>
      </x:c>
      <x:c r="L9609" s="4" t="n">
        <x:v>300.5</x:v>
      </x:c>
      <x:c r="M9609" s="5">
        <x:f>J9609/3.177*100</x:f>
      </x:c>
      <x:c r="N9609" s="6">
        <x:f>M9609*L9609/100</x:f>
      </x:c>
      <x:c r="O9609" s="6">
        <x:f>H9609-N9609</x:f>
      </x:c>
    </x:row>
    <x:row r="9610" spans="1:25">
      <x:c r="A9610" s="0" t="s">
        <x:v>66</x:v>
      </x:c>
      <x:c r="B9610" s="0" t="n">
        <x:v>4482</x:v>
      </x:c>
      <x:c r="C9610" s="0" t="s">
        <x:v>21</x:v>
      </x:c>
      <x:c r="D9610" s="0" t="s">
        <x:v>22</x:v>
      </x:c>
      <x:c r="E9610" s="0" t="s">
        <x:v>23</x:v>
      </x:c>
      <x:c r="F9610" s="0" t="s">
        <x:v>20</x:v>
      </x:c>
      <x:c r="G9610" s="0" t="n">
        <x:v>130</x:v>
      </x:c>
      <x:c r="H9610" s="4" t="n">
        <x:v>6.96</x:v>
      </x:c>
      <x:c r="I9610" s="4" t="n">
        <x:v>130</x:v>
      </x:c>
      <x:c r="J9610" s="4" t="n">
        <x:v>0.054</x:v>
      </x:c>
      <x:c r="K9610" s="4">
        <x:f>I9610*J9610</x:f>
      </x:c>
      <x:c r="L9610" s="4" t="n">
        <x:v>300.5</x:v>
      </x:c>
      <x:c r="M9610" s="5">
        <x:f>J9610/3.177*100</x:f>
      </x:c>
      <x:c r="N9610" s="6">
        <x:f>M9610*L9610/100</x:f>
      </x:c>
      <x:c r="O9610" s="6">
        <x:f>H9610-N9610</x:f>
      </x:c>
    </x:row>
    <x:row r="9611" spans="1:25">
      <x:c r="A9611" s="0" t="s">
        <x:v>66</x:v>
      </x:c>
      <x:c r="B9611" s="0" t="n">
        <x:v>4482</x:v>
      </x:c>
      <x:c r="C9611" s="0" t="s">
        <x:v>21</x:v>
      </x:c>
      <x:c r="D9611" s="0" t="s">
        <x:v>22</x:v>
      </x:c>
      <x:c r="E9611" s="0" t="s">
        <x:v>23</x:v>
      </x:c>
      <x:c r="F9611" s="0" t="s">
        <x:v>20</x:v>
      </x:c>
      <x:c r="G9611" s="0" t="n">
        <x:v>130</x:v>
      </x:c>
      <x:c r="H9611" s="4" t="n">
        <x:v>43.384</x:v>
      </x:c>
      <x:c r="I9611" s="4" t="n">
        <x:v>130</x:v>
      </x:c>
      <x:c r="J9611" s="4" t="n">
        <x:v>0.334</x:v>
      </x:c>
      <x:c r="K9611" s="4">
        <x:f>I9611*J9611</x:f>
      </x:c>
      <x:c r="L9611" s="4" t="n">
        <x:v>300.5</x:v>
      </x:c>
      <x:c r="M9611" s="5">
        <x:f>J9611/3.177*100</x:f>
      </x:c>
      <x:c r="N9611" s="6">
        <x:f>M9611*L9611/100</x:f>
      </x:c>
      <x:c r="O9611" s="6">
        <x:f>H9611-N9611</x:f>
      </x:c>
    </x:row>
    <x:row r="9612" spans="1:25">
      <x:c r="A9612" s="0" t="s">
        <x:v>66</x:v>
      </x:c>
      <x:c r="B9612" s="0" t="n">
        <x:v>4482</x:v>
      </x:c>
      <x:c r="C9612" s="0" t="s">
        <x:v>21</x:v>
      </x:c>
      <x:c r="D9612" s="0" t="s">
        <x:v>22</x:v>
      </x:c>
      <x:c r="E9612" s="0" t="s">
        <x:v>23</x:v>
      </x:c>
      <x:c r="F9612" s="0" t="s">
        <x:v>20</x:v>
      </x:c>
      <x:c r="G9612" s="0" t="n">
        <x:v>130</x:v>
      </x:c>
      <x:c r="H9612" s="4" t="n">
        <x:v>43.384</x:v>
      </x:c>
      <x:c r="I9612" s="4" t="n">
        <x:v>130</x:v>
      </x:c>
      <x:c r="J9612" s="4" t="n">
        <x:v>0.334</x:v>
      </x:c>
      <x:c r="K9612" s="4">
        <x:f>I9612*J9612</x:f>
      </x:c>
      <x:c r="L9612" s="4" t="n">
        <x:v>300.5</x:v>
      </x:c>
      <x:c r="M9612" s="5">
        <x:f>J9612/3.177*100</x:f>
      </x:c>
      <x:c r="N9612" s="6">
        <x:f>M9612*L9612/100</x:f>
      </x:c>
      <x:c r="O9612" s="6">
        <x:f>H9612-N9612</x:f>
      </x:c>
    </x:row>
    <x:row r="9613" spans="1:25">
      <x:c r="A9613" s="0" t="s">
        <x:v>66</x:v>
      </x:c>
      <x:c r="B9613" s="0" t="n">
        <x:v>4482</x:v>
      </x:c>
      <x:c r="C9613" s="0" t="s">
        <x:v>21</x:v>
      </x:c>
      <x:c r="D9613" s="0" t="s">
        <x:v>22</x:v>
      </x:c>
      <x:c r="E9613" s="0" t="s">
        <x:v>23</x:v>
      </x:c>
      <x:c r="F9613" s="0" t="s">
        <x:v>20</x:v>
      </x:c>
      <x:c r="G9613" s="0" t="n">
        <x:v>130</x:v>
      </x:c>
      <x:c r="H9613" s="4" t="n">
        <x:v>43.384</x:v>
      </x:c>
      <x:c r="I9613" s="4" t="n">
        <x:v>130</x:v>
      </x:c>
      <x:c r="J9613" s="4" t="n">
        <x:v>0.334</x:v>
      </x:c>
      <x:c r="K9613" s="4">
        <x:f>I9613*J9613</x:f>
      </x:c>
      <x:c r="L9613" s="4" t="n">
        <x:v>300.5</x:v>
      </x:c>
      <x:c r="M9613" s="5">
        <x:f>J9613/3.177*100</x:f>
      </x:c>
      <x:c r="N9613" s="6">
        <x:f>M9613*L9613/100</x:f>
      </x:c>
      <x:c r="O9613" s="6">
        <x:f>H9613-N9613</x:f>
      </x:c>
    </x:row>
    <x:row r="9614" spans="1:25">
      <x:c r="A9614" s="0" t="s">
        <x:v>66</x:v>
      </x:c>
      <x:c r="B9614" s="0" t="n">
        <x:v>4482</x:v>
      </x:c>
      <x:c r="C9614" s="0" t="s">
        <x:v>21</x:v>
      </x:c>
      <x:c r="D9614" s="0" t="s">
        <x:v>28</x:v>
      </x:c>
      <x:c r="E9614" s="0" t="s">
        <x:v>19</x:v>
      </x:c>
      <x:c r="F9614" s="0" t="s">
        <x:v>26</x:v>
      </x:c>
      <x:c r="G9614" s="0" t="n">
        <x:v>130</x:v>
      </x:c>
      <x:c r="H9614" s="4" t="n">
        <x:v>33.808</x:v>
      </x:c>
      <x:c r="I9614" s="4" t="n">
        <x:v>130</x:v>
      </x:c>
      <x:c r="J9614" s="4" t="n">
        <x:v>0.26</x:v>
      </x:c>
      <x:c r="K9614" s="4">
        <x:f>I9614*J9614</x:f>
      </x:c>
      <x:c r="L9614" s="4" t="n">
        <x:v>300.5</x:v>
      </x:c>
      <x:c r="M9614" s="5">
        <x:f>J9614/3.177*100</x:f>
      </x:c>
      <x:c r="N9614" s="6">
        <x:f>M9614*L9614/100</x:f>
      </x:c>
      <x:c r="O9614" s="6">
        <x:f>H9614-N9614</x:f>
      </x:c>
    </x:row>
    <x:row r="9615" spans="1:25">
      <x:c r="A9615" s="0" t="s">
        <x:v>66</x:v>
      </x:c>
      <x:c r="B9615" s="0" t="n">
        <x:v>4482</x:v>
      </x:c>
      <x:c r="C9615" s="0" t="s">
        <x:v>21</x:v>
      </x:c>
      <x:c r="D9615" s="0" t="s">
        <x:v>28</x:v>
      </x:c>
      <x:c r="E9615" s="0" t="s">
        <x:v>23</x:v>
      </x:c>
      <x:c r="F9615" s="0" t="s">
        <x:v>26</x:v>
      </x:c>
      <x:c r="G9615" s="0" t="n">
        <x:v>130</x:v>
      </x:c>
      <x:c r="H9615" s="4" t="n">
        <x:v>197.6</x:v>
      </x:c>
      <x:c r="I9615" s="4" t="n">
        <x:v>130</x:v>
      </x:c>
      <x:c r="J9615" s="4" t="n">
        <x:v>1.52</x:v>
      </x:c>
      <x:c r="K9615" s="4">
        <x:f>I9615*J9615</x:f>
      </x:c>
      <x:c r="L9615" s="4" t="n">
        <x:v>300.5</x:v>
      </x:c>
      <x:c r="M9615" s="5">
        <x:f>J9615/3.177*100</x:f>
      </x:c>
      <x:c r="N9615" s="6">
        <x:f>M9615*L9615/100</x:f>
      </x:c>
      <x:c r="O9615" s="6">
        <x:f>H9615-N9615</x:f>
      </x:c>
    </x:row>
    <x:row r="9616" spans="1:25">
      <x:c r="A9616" s="0" t="s">
        <x:v>30</x:v>
      </x:c>
      <x:c r="B9616" s="0" t="n">
        <x:v>4483</x:v>
      </x:c>
      <x:c r="C9616" s="0" t="s">
        <x:v>21</x:v>
      </x:c>
      <x:c r="D9616" s="0" t="s">
        <x:v>22</x:v>
      </x:c>
      <x:c r="E9616" s="0" t="s">
        <x:v>23</x:v>
      </x:c>
      <x:c r="F9616" s="0" t="s">
        <x:v>20</x:v>
      </x:c>
      <x:c r="G9616" s="0" t="n">
        <x:v>130</x:v>
      </x:c>
      <x:c r="H9616" s="4" t="n">
        <x:v>43.384</x:v>
      </x:c>
      <x:c r="I9616" s="4" t="n">
        <x:v>130</x:v>
      </x:c>
      <x:c r="J9616" s="4" t="n">
        <x:v>0.334</x:v>
      </x:c>
      <x:c r="K9616" s="4">
        <x:f>I9616*J9616</x:f>
      </x:c>
      <x:c r="L9616" s="4" t="n">
        <x:v>292.809</x:v>
      </x:c>
      <x:c r="M9616" s="5">
        <x:f>J9616/4.473*100</x:f>
      </x:c>
      <x:c r="N9616" s="6">
        <x:f>M9616*L9616/100</x:f>
      </x:c>
      <x:c r="O9616" s="6">
        <x:f>H9616-N9616</x:f>
      </x:c>
    </x:row>
    <x:row r="9617" spans="1:25">
      <x:c r="A9617" s="0" t="s">
        <x:v>30</x:v>
      </x:c>
      <x:c r="B9617" s="0" t="n">
        <x:v>4483</x:v>
      </x:c>
      <x:c r="C9617" s="0" t="s">
        <x:v>21</x:v>
      </x:c>
      <x:c r="D9617" s="0" t="s">
        <x:v>22</x:v>
      </x:c>
      <x:c r="E9617" s="0" t="s">
        <x:v>23</x:v>
      </x:c>
      <x:c r="F9617" s="0" t="s">
        <x:v>20</x:v>
      </x:c>
      <x:c r="G9617" s="0" t="n">
        <x:v>130</x:v>
      </x:c>
      <x:c r="H9617" s="4" t="n">
        <x:v>44.33</x:v>
      </x:c>
      <x:c r="I9617" s="4" t="n">
        <x:v>130</x:v>
      </x:c>
      <x:c r="J9617" s="4" t="n">
        <x:v>0.341</x:v>
      </x:c>
      <x:c r="K9617" s="4">
        <x:f>I9617*J9617</x:f>
      </x:c>
      <x:c r="L9617" s="4" t="n">
        <x:v>292.809</x:v>
      </x:c>
      <x:c r="M9617" s="5">
        <x:f>J9617/4.473*100</x:f>
      </x:c>
      <x:c r="N9617" s="6">
        <x:f>M9617*L9617/100</x:f>
      </x:c>
      <x:c r="O9617" s="6">
        <x:f>H9617-N9617</x:f>
      </x:c>
    </x:row>
    <x:row r="9618" spans="1:25">
      <x:c r="A9618" s="0" t="s">
        <x:v>30</x:v>
      </x:c>
      <x:c r="B9618" s="0" t="n">
        <x:v>4483</x:v>
      </x:c>
      <x:c r="C9618" s="0" t="s">
        <x:v>21</x:v>
      </x:c>
      <x:c r="D9618" s="0" t="s">
        <x:v>22</x:v>
      </x:c>
      <x:c r="E9618" s="0" t="s">
        <x:v>23</x:v>
      </x:c>
      <x:c r="F9618" s="0" t="s">
        <x:v>20</x:v>
      </x:c>
      <x:c r="G9618" s="0" t="n">
        <x:v>130</x:v>
      </x:c>
      <x:c r="H9618" s="4" t="n">
        <x:v>44.33</x:v>
      </x:c>
      <x:c r="I9618" s="4" t="n">
        <x:v>130</x:v>
      </x:c>
      <x:c r="J9618" s="4" t="n">
        <x:v>0.341</x:v>
      </x:c>
      <x:c r="K9618" s="4">
        <x:f>I9618*J9618</x:f>
      </x:c>
      <x:c r="L9618" s="4" t="n">
        <x:v>292.809</x:v>
      </x:c>
      <x:c r="M9618" s="5">
        <x:f>J9618/4.473*100</x:f>
      </x:c>
      <x:c r="N9618" s="6">
        <x:f>M9618*L9618/100</x:f>
      </x:c>
      <x:c r="O9618" s="6">
        <x:f>H9618-N9618</x:f>
      </x:c>
    </x:row>
    <x:row r="9619" spans="1:25">
      <x:c r="A9619" s="0" t="s">
        <x:v>30</x:v>
      </x:c>
      <x:c r="B9619" s="0" t="n">
        <x:v>4483</x:v>
      </x:c>
      <x:c r="C9619" s="0" t="s">
        <x:v>21</x:v>
      </x:c>
      <x:c r="D9619" s="0" t="s">
        <x:v>22</x:v>
      </x:c>
      <x:c r="E9619" s="0" t="s">
        <x:v>23</x:v>
      </x:c>
      <x:c r="F9619" s="0" t="s">
        <x:v>20</x:v>
      </x:c>
      <x:c r="G9619" s="0" t="n">
        <x:v>130</x:v>
      </x:c>
      <x:c r="H9619" s="4" t="n">
        <x:v>44.33</x:v>
      </x:c>
      <x:c r="I9619" s="4" t="n">
        <x:v>130</x:v>
      </x:c>
      <x:c r="J9619" s="4" t="n">
        <x:v>0.341</x:v>
      </x:c>
      <x:c r="K9619" s="4">
        <x:f>I9619*J9619</x:f>
      </x:c>
      <x:c r="L9619" s="4" t="n">
        <x:v>292.809</x:v>
      </x:c>
      <x:c r="M9619" s="5">
        <x:f>J9619/4.473*100</x:f>
      </x:c>
      <x:c r="N9619" s="6">
        <x:f>M9619*L9619/100</x:f>
      </x:c>
      <x:c r="O9619" s="6">
        <x:f>H9619-N9619</x:f>
      </x:c>
    </x:row>
    <x:row r="9620" spans="1:25">
      <x:c r="A9620" s="0" t="s">
        <x:v>30</x:v>
      </x:c>
      <x:c r="B9620" s="0" t="n">
        <x:v>4483</x:v>
      </x:c>
      <x:c r="C9620" s="0" t="s">
        <x:v>21</x:v>
      </x:c>
      <x:c r="D9620" s="0" t="s">
        <x:v>22</x:v>
      </x:c>
      <x:c r="E9620" s="0" t="s">
        <x:v>23</x:v>
      </x:c>
      <x:c r="F9620" s="0" t="s">
        <x:v>20</x:v>
      </x:c>
      <x:c r="G9620" s="0" t="n">
        <x:v>130</x:v>
      </x:c>
      <x:c r="H9620" s="4" t="n">
        <x:v>43.384</x:v>
      </x:c>
      <x:c r="I9620" s="4" t="n">
        <x:v>130</x:v>
      </x:c>
      <x:c r="J9620" s="4" t="n">
        <x:v>0.334</x:v>
      </x:c>
      <x:c r="K9620" s="4">
        <x:f>I9620*J9620</x:f>
      </x:c>
      <x:c r="L9620" s="4" t="n">
        <x:v>292.809</x:v>
      </x:c>
      <x:c r="M9620" s="5">
        <x:f>J9620/4.473*100</x:f>
      </x:c>
      <x:c r="N9620" s="6">
        <x:f>M9620*L9620/100</x:f>
      </x:c>
      <x:c r="O9620" s="6">
        <x:f>H9620-N9620</x:f>
      </x:c>
    </x:row>
    <x:row r="9621" spans="1:25">
      <x:c r="A9621" s="0" t="s">
        <x:v>30</x:v>
      </x:c>
      <x:c r="B9621" s="0" t="n">
        <x:v>4483</x:v>
      </x:c>
      <x:c r="C9621" s="0" t="s">
        <x:v>21</x:v>
      </x:c>
      <x:c r="D9621" s="0" t="s">
        <x:v>22</x:v>
      </x:c>
      <x:c r="E9621" s="0" t="s">
        <x:v>23</x:v>
      </x:c>
      <x:c r="F9621" s="0" t="s">
        <x:v>20</x:v>
      </x:c>
      <x:c r="G9621" s="0" t="n">
        <x:v>130</x:v>
      </x:c>
      <x:c r="H9621" s="4" t="n">
        <x:v>43.384</x:v>
      </x:c>
      <x:c r="I9621" s="4" t="n">
        <x:v>130</x:v>
      </x:c>
      <x:c r="J9621" s="4" t="n">
        <x:v>0.334</x:v>
      </x:c>
      <x:c r="K9621" s="4">
        <x:f>I9621*J9621</x:f>
      </x:c>
      <x:c r="L9621" s="4" t="n">
        <x:v>292.809</x:v>
      </x:c>
      <x:c r="M9621" s="5">
        <x:f>J9621/4.473*100</x:f>
      </x:c>
      <x:c r="N9621" s="6">
        <x:f>M9621*L9621/100</x:f>
      </x:c>
      <x:c r="O9621" s="6">
        <x:f>H9621-N9621</x:f>
      </x:c>
    </x:row>
    <x:row r="9622" spans="1:25">
      <x:c r="A9622" s="0" t="s">
        <x:v>30</x:v>
      </x:c>
      <x:c r="B9622" s="0" t="n">
        <x:v>4483</x:v>
      </x:c>
      <x:c r="C9622" s="0" t="s">
        <x:v>21</x:v>
      </x:c>
      <x:c r="D9622" s="0" t="s">
        <x:v>22</x:v>
      </x:c>
      <x:c r="E9622" s="0" t="s">
        <x:v>23</x:v>
      </x:c>
      <x:c r="F9622" s="0" t="s">
        <x:v>20</x:v>
      </x:c>
      <x:c r="G9622" s="0" t="n">
        <x:v>130</x:v>
      </x:c>
      <x:c r="H9622" s="4" t="n">
        <x:v>43.384</x:v>
      </x:c>
      <x:c r="I9622" s="4" t="n">
        <x:v>130</x:v>
      </x:c>
      <x:c r="J9622" s="4" t="n">
        <x:v>0.334</x:v>
      </x:c>
      <x:c r="K9622" s="4">
        <x:f>I9622*J9622</x:f>
      </x:c>
      <x:c r="L9622" s="4" t="n">
        <x:v>292.809</x:v>
      </x:c>
      <x:c r="M9622" s="5">
        <x:f>J9622/4.473*100</x:f>
      </x:c>
      <x:c r="N9622" s="6">
        <x:f>M9622*L9622/100</x:f>
      </x:c>
      <x:c r="O9622" s="6">
        <x:f>H9622-N9622</x:f>
      </x:c>
    </x:row>
    <x:row r="9623" spans="1:25">
      <x:c r="A9623" s="0" t="s">
        <x:v>30</x:v>
      </x:c>
      <x:c r="B9623" s="0" t="n">
        <x:v>4483</x:v>
      </x:c>
      <x:c r="C9623" s="0" t="s">
        <x:v>21</x:v>
      </x:c>
      <x:c r="D9623" s="0" t="s">
        <x:v>22</x:v>
      </x:c>
      <x:c r="E9623" s="0" t="s">
        <x:v>23</x:v>
      </x:c>
      <x:c r="F9623" s="0" t="s">
        <x:v>20</x:v>
      </x:c>
      <x:c r="G9623" s="0" t="n">
        <x:v>130</x:v>
      </x:c>
      <x:c r="H9623" s="4" t="n">
        <x:v>43.384</x:v>
      </x:c>
      <x:c r="I9623" s="4" t="n">
        <x:v>130</x:v>
      </x:c>
      <x:c r="J9623" s="4" t="n">
        <x:v>0.334</x:v>
      </x:c>
      <x:c r="K9623" s="4">
        <x:f>I9623*J9623</x:f>
      </x:c>
      <x:c r="L9623" s="4" t="n">
        <x:v>292.809</x:v>
      </x:c>
      <x:c r="M9623" s="5">
        <x:f>J9623/4.473*100</x:f>
      </x:c>
      <x:c r="N9623" s="6">
        <x:f>M9623*L9623/100</x:f>
      </x:c>
      <x:c r="O9623" s="6">
        <x:f>H9623-N9623</x:f>
      </x:c>
    </x:row>
    <x:row r="9624" spans="1:25">
      <x:c r="A9624" s="0" t="s">
        <x:v>30</x:v>
      </x:c>
      <x:c r="B9624" s="0" t="n">
        <x:v>4483</x:v>
      </x:c>
      <x:c r="C9624" s="0" t="s">
        <x:v>21</x:v>
      </x:c>
      <x:c r="D9624" s="0" t="s">
        <x:v>28</x:v>
      </x:c>
      <x:c r="E9624" s="0" t="s">
        <x:v>19</x:v>
      </x:c>
      <x:c r="F9624" s="0" t="s">
        <x:v>26</x:v>
      </x:c>
      <x:c r="G9624" s="0" t="n">
        <x:v>130</x:v>
      </x:c>
      <x:c r="H9624" s="4" t="n">
        <x:v>33.812</x:v>
      </x:c>
      <x:c r="I9624" s="4" t="n">
        <x:v>130</x:v>
      </x:c>
      <x:c r="J9624" s="4" t="n">
        <x:v>0.26</x:v>
      </x:c>
      <x:c r="K9624" s="4">
        <x:f>I9624*J9624</x:f>
      </x:c>
      <x:c r="L9624" s="4" t="n">
        <x:v>292.809</x:v>
      </x:c>
      <x:c r="M9624" s="5">
        <x:f>J9624/4.473*100</x:f>
      </x:c>
      <x:c r="N9624" s="6">
        <x:f>M9624*L9624/100</x:f>
      </x:c>
      <x:c r="O9624" s="6">
        <x:f>H9624-N9624</x:f>
      </x:c>
    </x:row>
    <x:row r="9625" spans="1:25">
      <x:c r="A9625" s="0" t="s">
        <x:v>30</x:v>
      </x:c>
      <x:c r="B9625" s="0" t="n">
        <x:v>4483</x:v>
      </x:c>
      <x:c r="C9625" s="0" t="s">
        <x:v>21</x:v>
      </x:c>
      <x:c r="D9625" s="0" t="s">
        <x:v>28</x:v>
      </x:c>
      <x:c r="E9625" s="0" t="s">
        <x:v>23</x:v>
      </x:c>
      <x:c r="F9625" s="0" t="s">
        <x:v>26</x:v>
      </x:c>
      <x:c r="G9625" s="0" t="n">
        <x:v>130</x:v>
      </x:c>
      <x:c r="H9625" s="4" t="n">
        <x:v>197.6</x:v>
      </x:c>
      <x:c r="I9625" s="4" t="n">
        <x:v>130</x:v>
      </x:c>
      <x:c r="J9625" s="4" t="n">
        <x:v>1.52</x:v>
      </x:c>
      <x:c r="K9625" s="4">
        <x:f>I9625*J9625</x:f>
      </x:c>
      <x:c r="L9625" s="4" t="n">
        <x:v>292.809</x:v>
      </x:c>
      <x:c r="M9625" s="5">
        <x:f>J9625/4.473*100</x:f>
      </x:c>
      <x:c r="N9625" s="6">
        <x:f>M9625*L9625/100</x:f>
      </x:c>
      <x:c r="O9625" s="6">
        <x:f>H9625-N9625</x:f>
      </x:c>
    </x:row>
    <x:row r="9626" spans="1:25">
      <x:c r="A9626" s="0" t="s">
        <x:v>29</x:v>
      </x:c>
      <x:c r="B9626" s="0" t="n">
        <x:v>4486</x:v>
      </x:c>
      <x:c r="C9626" s="0" t="s">
        <x:v>21</x:v>
      </x:c>
      <x:c r="D9626" s="0" t="s">
        <x:v>22</x:v>
      </x:c>
      <x:c r="E9626" s="0" t="s">
        <x:v>23</x:v>
      </x:c>
      <x:c r="F9626" s="0" t="s">
        <x:v>20</x:v>
      </x:c>
      <x:c r="G9626" s="0" t="n">
        <x:v>130</x:v>
      </x:c>
      <x:c r="H9626" s="4" t="n">
        <x:v>43.384</x:v>
      </x:c>
      <x:c r="I9626" s="4" t="n">
        <x:v>130</x:v>
      </x:c>
      <x:c r="J9626" s="4" t="n">
        <x:v>0.334</x:v>
      </x:c>
      <x:c r="K9626" s="4">
        <x:f>I9626*J9626</x:f>
      </x:c>
      <x:c r="L9626" s="4" t="n">
        <x:v>305.167</x:v>
      </x:c>
      <x:c r="M9626" s="5">
        <x:f>J9626/2.789*100</x:f>
      </x:c>
      <x:c r="N9626" s="6">
        <x:f>M9626*L9626/100</x:f>
      </x:c>
      <x:c r="O9626" s="6">
        <x:f>H9626-N9626</x:f>
      </x:c>
    </x:row>
    <x:row r="9627" spans="1:25">
      <x:c r="A9627" s="0" t="s">
        <x:v>29</x:v>
      </x:c>
      <x:c r="B9627" s="0" t="n">
        <x:v>4486</x:v>
      </x:c>
      <x:c r="C9627" s="0" t="s">
        <x:v>21</x:v>
      </x:c>
      <x:c r="D9627" s="0" t="s">
        <x:v>22</x:v>
      </x:c>
      <x:c r="E9627" s="0" t="s">
        <x:v>23</x:v>
      </x:c>
      <x:c r="F9627" s="0" t="s">
        <x:v>20</x:v>
      </x:c>
      <x:c r="G9627" s="0" t="n">
        <x:v>130</x:v>
      </x:c>
      <x:c r="H9627" s="4" t="n">
        <x:v>43.384</x:v>
      </x:c>
      <x:c r="I9627" s="4" t="n">
        <x:v>130</x:v>
      </x:c>
      <x:c r="J9627" s="4" t="n">
        <x:v>0.334</x:v>
      </x:c>
      <x:c r="K9627" s="4">
        <x:f>I9627*J9627</x:f>
      </x:c>
      <x:c r="L9627" s="4" t="n">
        <x:v>305.167</x:v>
      </x:c>
      <x:c r="M9627" s="5">
        <x:f>J9627/2.789*100</x:f>
      </x:c>
      <x:c r="N9627" s="6">
        <x:f>M9627*L9627/100</x:f>
      </x:c>
      <x:c r="O9627" s="6">
        <x:f>H9627-N9627</x:f>
      </x:c>
    </x:row>
    <x:row r="9628" spans="1:25">
      <x:c r="A9628" s="0" t="s">
        <x:v>29</x:v>
      </x:c>
      <x:c r="B9628" s="0" t="n">
        <x:v>4486</x:v>
      </x:c>
      <x:c r="C9628" s="0" t="s">
        <x:v>21</x:v>
      </x:c>
      <x:c r="D9628" s="0" t="s">
        <x:v>22</x:v>
      </x:c>
      <x:c r="E9628" s="0" t="s">
        <x:v>23</x:v>
      </x:c>
      <x:c r="F9628" s="0" t="s">
        <x:v>20</x:v>
      </x:c>
      <x:c r="G9628" s="0" t="n">
        <x:v>130</x:v>
      </x:c>
      <x:c r="H9628" s="4" t="n">
        <x:v>44.33</x:v>
      </x:c>
      <x:c r="I9628" s="4" t="n">
        <x:v>130</x:v>
      </x:c>
      <x:c r="J9628" s="4" t="n">
        <x:v>0.341</x:v>
      </x:c>
      <x:c r="K9628" s="4">
        <x:f>I9628*J9628</x:f>
      </x:c>
      <x:c r="L9628" s="4" t="n">
        <x:v>305.167</x:v>
      </x:c>
      <x:c r="M9628" s="5">
        <x:f>J9628/2.789*100</x:f>
      </x:c>
      <x:c r="N9628" s="6">
        <x:f>M9628*L9628/100</x:f>
      </x:c>
      <x:c r="O9628" s="6">
        <x:f>H9628-N9628</x:f>
      </x:c>
    </x:row>
    <x:row r="9629" spans="1:25">
      <x:c r="A9629" s="0" t="s">
        <x:v>29</x:v>
      </x:c>
      <x:c r="B9629" s="0" t="n">
        <x:v>4486</x:v>
      </x:c>
      <x:c r="C9629" s="0" t="s">
        <x:v>21</x:v>
      </x:c>
      <x:c r="D9629" s="0" t="s">
        <x:v>28</x:v>
      </x:c>
      <x:c r="E9629" s="0" t="s">
        <x:v>19</x:v>
      </x:c>
      <x:c r="F9629" s="0" t="s">
        <x:v>26</x:v>
      </x:c>
      <x:c r="G9629" s="0" t="n">
        <x:v>130</x:v>
      </x:c>
      <x:c r="H9629" s="4" t="n">
        <x:v>33.81</x:v>
      </x:c>
      <x:c r="I9629" s="4" t="n">
        <x:v>130</x:v>
      </x:c>
      <x:c r="J9629" s="4" t="n">
        <x:v>0.26</x:v>
      </x:c>
      <x:c r="K9629" s="4">
        <x:f>I9629*J9629</x:f>
      </x:c>
      <x:c r="L9629" s="4" t="n">
        <x:v>305.167</x:v>
      </x:c>
      <x:c r="M9629" s="5">
        <x:f>J9629/2.789*100</x:f>
      </x:c>
      <x:c r="N9629" s="6">
        <x:f>M9629*L9629/100</x:f>
      </x:c>
      <x:c r="O9629" s="6">
        <x:f>H9629-N9629</x:f>
      </x:c>
    </x:row>
    <x:row r="9630" spans="1:25">
      <x:c r="A9630" s="0" t="s">
        <x:v>29</x:v>
      </x:c>
      <x:c r="B9630" s="0" t="n">
        <x:v>4486</x:v>
      </x:c>
      <x:c r="C9630" s="0" t="s">
        <x:v>21</x:v>
      </x:c>
      <x:c r="D9630" s="0" t="s">
        <x:v>28</x:v>
      </x:c>
      <x:c r="E9630" s="0" t="s">
        <x:v>23</x:v>
      </x:c>
      <x:c r="F9630" s="0" t="s">
        <x:v>26</x:v>
      </x:c>
      <x:c r="G9630" s="0" t="n">
        <x:v>130</x:v>
      </x:c>
      <x:c r="H9630" s="4" t="n">
        <x:v>197.6</x:v>
      </x:c>
      <x:c r="I9630" s="4" t="n">
        <x:v>130</x:v>
      </x:c>
      <x:c r="J9630" s="4" t="n">
        <x:v>1.52</x:v>
      </x:c>
      <x:c r="K9630" s="4">
        <x:f>I9630*J9630</x:f>
      </x:c>
      <x:c r="L9630" s="4" t="n">
        <x:v>305.167</x:v>
      </x:c>
      <x:c r="M9630" s="5">
        <x:f>J9630/2.789*100</x:f>
      </x:c>
      <x:c r="N9630" s="6">
        <x:f>M9630*L9630/100</x:f>
      </x:c>
      <x:c r="O9630" s="6">
        <x:f>H9630-N9630</x:f>
      </x:c>
    </x:row>
    <x:row r="9631" spans="1:25">
      <x:c r="A9631" s="0" t="s">
        <x:v>146</x:v>
      </x:c>
      <x:c r="B9631" s="0" t="n">
        <x:v>4490</x:v>
      </x:c>
      <x:c r="C9631" s="0" t="s">
        <x:v>21</x:v>
      </x:c>
      <x:c r="D9631" s="0" t="s">
        <x:v>22</x:v>
      </x:c>
      <x:c r="E9631" s="0" t="s">
        <x:v>23</x:v>
      </x:c>
      <x:c r="F9631" s="0" t="s">
        <x:v>20</x:v>
      </x:c>
      <x:c r="G9631" s="0" t="n">
        <x:v>40</x:v>
      </x:c>
      <x:c r="H9631" s="4" t="n">
        <x:v>10.23</x:v>
      </x:c>
      <x:c r="I9631" s="4" t="n">
        <x:v>40</x:v>
      </x:c>
      <x:c r="J9631" s="4" t="n">
        <x:v>0.256</x:v>
      </x:c>
      <x:c r="K9631" s="4">
        <x:f>I9631*J9631</x:f>
      </x:c>
      <x:c r="L9631" s="4" t="n">
        <x:v>90.504</x:v>
      </x:c>
      <x:c r="M9631" s="5">
        <x:f>J9631/2.353*100</x:f>
      </x:c>
      <x:c r="N9631" s="6">
        <x:f>M9631*L9631/100</x:f>
      </x:c>
      <x:c r="O9631" s="6">
        <x:f>H9631-N9631</x:f>
      </x:c>
    </x:row>
    <x:row r="9632" spans="1:25">
      <x:c r="A9632" s="0" t="s">
        <x:v>146</x:v>
      </x:c>
      <x:c r="B9632" s="0" t="n">
        <x:v>4490</x:v>
      </x:c>
      <x:c r="C9632" s="0" t="s">
        <x:v>21</x:v>
      </x:c>
      <x:c r="D9632" s="0" t="s">
        <x:v>22</x:v>
      </x:c>
      <x:c r="E9632" s="0" t="s">
        <x:v>23</x:v>
      </x:c>
      <x:c r="F9632" s="0" t="s">
        <x:v>20</x:v>
      </x:c>
      <x:c r="G9632" s="0" t="n">
        <x:v>40</x:v>
      </x:c>
      <x:c r="H9632" s="4" t="n">
        <x:v>9.28</x:v>
      </x:c>
      <x:c r="I9632" s="4" t="n">
        <x:v>40</x:v>
      </x:c>
      <x:c r="J9632" s="4" t="n">
        <x:v>0.232</x:v>
      </x:c>
      <x:c r="K9632" s="4">
        <x:f>I9632*J9632</x:f>
      </x:c>
      <x:c r="L9632" s="4" t="n">
        <x:v>90.504</x:v>
      </x:c>
      <x:c r="M9632" s="5">
        <x:f>J9632/2.353*100</x:f>
      </x:c>
      <x:c r="N9632" s="6">
        <x:f>M9632*L9632/100</x:f>
      </x:c>
      <x:c r="O9632" s="6">
        <x:f>H9632-N9632</x:f>
      </x:c>
    </x:row>
    <x:row r="9633" spans="1:25">
      <x:c r="A9633" s="0" t="s">
        <x:v>146</x:v>
      </x:c>
      <x:c r="B9633" s="0" t="n">
        <x:v>4490</x:v>
      </x:c>
      <x:c r="C9633" s="0" t="s">
        <x:v>21</x:v>
      </x:c>
      <x:c r="D9633" s="0" t="s">
        <x:v>22</x:v>
      </x:c>
      <x:c r="E9633" s="0" t="s">
        <x:v>23</x:v>
      </x:c>
      <x:c r="F9633" s="0" t="s">
        <x:v>20</x:v>
      </x:c>
      <x:c r="G9633" s="0" t="n">
        <x:v>40</x:v>
      </x:c>
      <x:c r="H9633" s="4" t="n">
        <x:v>3.41</x:v>
      </x:c>
      <x:c r="I9633" s="4" t="n">
        <x:v>40</x:v>
      </x:c>
      <x:c r="J9633" s="4" t="n">
        <x:v>0.085</x:v>
      </x:c>
      <x:c r="K9633" s="4">
        <x:f>I9633*J9633</x:f>
      </x:c>
      <x:c r="L9633" s="4" t="n">
        <x:v>90.504</x:v>
      </x:c>
      <x:c r="M9633" s="5">
        <x:f>J9633/2.353*100</x:f>
      </x:c>
      <x:c r="N9633" s="6">
        <x:f>M9633*L9633/100</x:f>
      </x:c>
      <x:c r="O9633" s="6">
        <x:f>H9633-N9633</x:f>
      </x:c>
    </x:row>
    <x:row r="9634" spans="1:25">
      <x:c r="A9634" s="0" t="s">
        <x:v>146</x:v>
      </x:c>
      <x:c r="B9634" s="0" t="n">
        <x:v>4490</x:v>
      </x:c>
      <x:c r="C9634" s="0" t="s">
        <x:v>21</x:v>
      </x:c>
      <x:c r="D9634" s="0" t="s">
        <x:v>28</x:v>
      </x:c>
      <x:c r="E9634" s="0" t="s">
        <x:v>19</x:v>
      </x:c>
      <x:c r="F9634" s="0" t="s">
        <x:v>26</x:v>
      </x:c>
      <x:c r="G9634" s="0" t="n">
        <x:v>40</x:v>
      </x:c>
      <x:c r="H9634" s="4" t="n">
        <x:v>10.401</x:v>
      </x:c>
      <x:c r="I9634" s="4" t="n">
        <x:v>40</x:v>
      </x:c>
      <x:c r="J9634" s="4" t="n">
        <x:v>0.26</x:v>
      </x:c>
      <x:c r="K9634" s="4">
        <x:f>I9634*J9634</x:f>
      </x:c>
      <x:c r="L9634" s="4" t="n">
        <x:v>90.504</x:v>
      </x:c>
      <x:c r="M9634" s="5">
        <x:f>J9634/2.353*100</x:f>
      </x:c>
      <x:c r="N9634" s="6">
        <x:f>M9634*L9634/100</x:f>
      </x:c>
      <x:c r="O9634" s="6">
        <x:f>H9634-N9634</x:f>
      </x:c>
    </x:row>
    <x:row r="9635" spans="1:25">
      <x:c r="A9635" s="0" t="s">
        <x:v>146</x:v>
      </x:c>
      <x:c r="B9635" s="0" t="n">
        <x:v>4490</x:v>
      </x:c>
      <x:c r="C9635" s="0" t="s">
        <x:v>21</x:v>
      </x:c>
      <x:c r="D9635" s="0" t="s">
        <x:v>28</x:v>
      </x:c>
      <x:c r="E9635" s="0" t="s">
        <x:v>23</x:v>
      </x:c>
      <x:c r="F9635" s="0" t="s">
        <x:v>26</x:v>
      </x:c>
      <x:c r="G9635" s="0" t="n">
        <x:v>40</x:v>
      </x:c>
      <x:c r="H9635" s="4" t="n">
        <x:v>60.8</x:v>
      </x:c>
      <x:c r="I9635" s="4" t="n">
        <x:v>40</x:v>
      </x:c>
      <x:c r="J9635" s="4" t="n">
        <x:v>1.52</x:v>
      </x:c>
      <x:c r="K9635" s="4">
        <x:f>I9635*J9635</x:f>
      </x:c>
      <x:c r="L9635" s="4" t="n">
        <x:v>90.504</x:v>
      </x:c>
      <x:c r="M9635" s="5">
        <x:f>J9635/2.353*100</x:f>
      </x:c>
      <x:c r="N9635" s="6">
        <x:f>M9635*L9635/100</x:f>
      </x:c>
      <x:c r="O9635" s="6">
        <x:f>H9635-N9635</x:f>
      </x:c>
    </x:row>
    <x:row r="9636" spans="1:25">
      <x:c r="A9636" s="0" t="s">
        <x:v>168</x:v>
      </x:c>
      <x:c r="B9636" s="0" t="n">
        <x:v>4495</x:v>
      </x:c>
      <x:c r="C9636" s="0" t="s">
        <x:v>17</x:v>
      </x:c>
      <x:c r="D9636" s="0" t="s">
        <x:v>18</x:v>
      </x:c>
      <x:c r="E9636" s="0" t="s">
        <x:v>167</x:v>
      </x:c>
      <x:c r="F9636" s="0" t="s">
        <x:v>20</x:v>
      </x:c>
      <x:c r="G9636" s="0" t="n">
        <x:v>65</x:v>
      </x:c>
      <x:c r="H9636" s="4" t="n">
        <x:v>55.719</x:v>
      </x:c>
      <x:c r="I9636" s="4" t="n">
        <x:v>65</x:v>
      </x:c>
      <x:c r="J9636" s="4" t="n">
        <x:v>0.857</x:v>
      </x:c>
      <x:c r="K9636" s="4">
        <x:f>I9636*J9636</x:f>
      </x:c>
      <x:c r="L9636" s="4" t="n">
        <x:v>152.719</x:v>
      </x:c>
      <x:c r="M9636" s="5">
        <x:f>J9636/4.347*100</x:f>
      </x:c>
      <x:c r="N9636" s="6">
        <x:f>M9636*L9636/100</x:f>
      </x:c>
      <x:c r="O9636" s="6">
        <x:f>H9636-N9636</x:f>
      </x:c>
    </x:row>
    <x:row r="9637" spans="1:25">
      <x:c r="A9637" s="0" t="s">
        <x:v>168</x:v>
      </x:c>
      <x:c r="B9637" s="0" t="n">
        <x:v>4495</x:v>
      </x:c>
      <x:c r="C9637" s="0" t="s">
        <x:v>17</x:v>
      </x:c>
      <x:c r="D9637" s="0" t="s">
        <x:v>18</x:v>
      </x:c>
      <x:c r="E9637" s="0" t="s">
        <x:v>167</x:v>
      </x:c>
      <x:c r="F9637" s="0" t="s">
        <x:v>20</x:v>
      </x:c>
      <x:c r="G9637" s="0" t="n">
        <x:v>65</x:v>
      </x:c>
      <x:c r="H9637" s="4" t="n">
        <x:v>55.719</x:v>
      </x:c>
      <x:c r="I9637" s="4" t="n">
        <x:v>65</x:v>
      </x:c>
      <x:c r="J9637" s="4" t="n">
        <x:v>0.857</x:v>
      </x:c>
      <x:c r="K9637" s="4">
        <x:f>I9637*J9637</x:f>
      </x:c>
      <x:c r="L9637" s="4" t="n">
        <x:v>152.719</x:v>
      </x:c>
      <x:c r="M9637" s="5">
        <x:f>J9637/4.347*100</x:f>
      </x:c>
      <x:c r="N9637" s="6">
        <x:f>M9637*L9637/100</x:f>
      </x:c>
      <x:c r="O9637" s="6">
        <x:f>H9637-N9637</x:f>
      </x:c>
    </x:row>
    <x:row r="9638" spans="1:25">
      <x:c r="A9638" s="0" t="s">
        <x:v>168</x:v>
      </x:c>
      <x:c r="B9638" s="0" t="n">
        <x:v>4495</x:v>
      </x:c>
      <x:c r="C9638" s="0" t="s">
        <x:v>17</x:v>
      </x:c>
      <x:c r="D9638" s="0" t="s">
        <x:v>18</x:v>
      </x:c>
      <x:c r="E9638" s="0" t="s">
        <x:v>167</x:v>
      </x:c>
      <x:c r="F9638" s="0" t="s">
        <x:v>20</x:v>
      </x:c>
      <x:c r="G9638" s="0" t="n">
        <x:v>65</x:v>
      </x:c>
      <x:c r="H9638" s="4" t="n">
        <x:v>55.719</x:v>
      </x:c>
      <x:c r="I9638" s="4" t="n">
        <x:v>65</x:v>
      </x:c>
      <x:c r="J9638" s="4" t="n">
        <x:v>0.857</x:v>
      </x:c>
      <x:c r="K9638" s="4">
        <x:f>I9638*J9638</x:f>
      </x:c>
      <x:c r="L9638" s="4" t="n">
        <x:v>152.719</x:v>
      </x:c>
      <x:c r="M9638" s="5">
        <x:f>J9638/4.347*100</x:f>
      </x:c>
      <x:c r="N9638" s="6">
        <x:f>M9638*L9638/100</x:f>
      </x:c>
      <x:c r="O9638" s="6">
        <x:f>H9638-N9638</x:f>
      </x:c>
    </x:row>
    <x:row r="9639" spans="1:25">
      <x:c r="A9639" s="0" t="s">
        <x:v>168</x:v>
      </x:c>
      <x:c r="B9639" s="0" t="n">
        <x:v>4495</x:v>
      </x:c>
      <x:c r="C9639" s="0" t="s">
        <x:v>21</x:v>
      </x:c>
      <x:c r="D9639" s="0" t="s">
        <x:v>28</x:v>
      </x:c>
      <x:c r="E9639" s="0" t="s">
        <x:v>23</x:v>
      </x:c>
      <x:c r="F9639" s="0" t="s">
        <x:v>20</x:v>
      </x:c>
      <x:c r="G9639" s="0" t="n">
        <x:v>65</x:v>
      </x:c>
      <x:c r="H9639" s="4" t="n">
        <x:v>2.99</x:v>
      </x:c>
      <x:c r="I9639" s="4" t="n">
        <x:v>65</x:v>
      </x:c>
      <x:c r="J9639" s="4" t="n">
        <x:v>0.046</x:v>
      </x:c>
      <x:c r="K9639" s="4">
        <x:f>I9639*J9639</x:f>
      </x:c>
      <x:c r="L9639" s="4" t="n">
        <x:v>152.719</x:v>
      </x:c>
      <x:c r="M9639" s="5">
        <x:f>J9639/4.347*100</x:f>
      </x:c>
      <x:c r="N9639" s="6">
        <x:f>M9639*L9639/100</x:f>
      </x:c>
      <x:c r="O9639" s="6">
        <x:f>H9639-N9639</x:f>
      </x:c>
    </x:row>
    <x:row r="9640" spans="1:25">
      <x:c r="A9640" s="0" t="s">
        <x:v>168</x:v>
      </x:c>
      <x:c r="B9640" s="0" t="n">
        <x:v>4495</x:v>
      </x:c>
      <x:c r="C9640" s="0" t="s">
        <x:v>21</x:v>
      </x:c>
      <x:c r="D9640" s="0" t="s">
        <x:v>22</x:v>
      </x:c>
      <x:c r="E9640" s="0" t="s">
        <x:v>23</x:v>
      </x:c>
      <x:c r="F9640" s="0" t="s">
        <x:v>20</x:v>
      </x:c>
      <x:c r="G9640" s="0" t="n">
        <x:v>65</x:v>
      </x:c>
      <x:c r="H9640" s="4" t="n">
        <x:v>2.34</x:v>
      </x:c>
      <x:c r="I9640" s="4" t="n">
        <x:v>65</x:v>
      </x:c>
      <x:c r="J9640" s="4" t="n">
        <x:v>0.036</x:v>
      </x:c>
      <x:c r="K9640" s="4">
        <x:f>I9640*J9640</x:f>
      </x:c>
      <x:c r="L9640" s="4" t="n">
        <x:v>152.719</x:v>
      </x:c>
      <x:c r="M9640" s="5">
        <x:f>J9640/4.347*100</x:f>
      </x:c>
      <x:c r="N9640" s="6">
        <x:f>M9640*L9640/100</x:f>
      </x:c>
      <x:c r="O9640" s="6">
        <x:f>H9640-N9640</x:f>
      </x:c>
    </x:row>
    <x:row r="9641" spans="1:25">
      <x:c r="A9641" s="0" t="s">
        <x:v>168</x:v>
      </x:c>
      <x:c r="B9641" s="0" t="n">
        <x:v>4495</x:v>
      </x:c>
      <x:c r="C9641" s="0" t="s">
        <x:v>17</x:v>
      </x:c>
      <x:c r="D9641" s="0" t="s">
        <x:v>18</x:v>
      </x:c>
      <x:c r="E9641" s="0" t="s">
        <x:v>167</x:v>
      </x:c>
      <x:c r="F9641" s="0" t="s">
        <x:v>20</x:v>
      </x:c>
      <x:c r="G9641" s="0" t="n">
        <x:v>65</x:v>
      </x:c>
      <x:c r="H9641" s="4" t="n">
        <x:v>41.221</x:v>
      </x:c>
      <x:c r="I9641" s="4" t="n">
        <x:v>65</x:v>
      </x:c>
      <x:c r="J9641" s="4" t="n">
        <x:v>0.634</x:v>
      </x:c>
      <x:c r="K9641" s="4">
        <x:f>I9641*J9641</x:f>
      </x:c>
      <x:c r="L9641" s="4" t="n">
        <x:v>152.719</x:v>
      </x:c>
      <x:c r="M9641" s="5">
        <x:f>J9641/4.347*100</x:f>
      </x:c>
      <x:c r="N9641" s="6">
        <x:f>M9641*L9641/100</x:f>
      </x:c>
      <x:c r="O9641" s="6">
        <x:f>H9641-N9641</x:f>
      </x:c>
    </x:row>
    <x:row r="9642" spans="1:25">
      <x:c r="A9642" s="0" t="s">
        <x:v>168</x:v>
      </x:c>
      <x:c r="B9642" s="0" t="n">
        <x:v>4495</x:v>
      </x:c>
      <x:c r="C9642" s="0" t="s">
        <x:v>21</x:v>
      </x:c>
      <x:c r="D9642" s="0" t="s">
        <x:v>28</x:v>
      </x:c>
      <x:c r="E9642" s="0" t="s">
        <x:v>23</x:v>
      </x:c>
      <x:c r="F9642" s="0" t="s">
        <x:v>26</x:v>
      </x:c>
      <x:c r="G9642" s="0" t="n">
        <x:v>65</x:v>
      </x:c>
      <x:c r="H9642" s="4" t="n">
        <x:v>68.9</x:v>
      </x:c>
      <x:c r="I9642" s="4" t="n">
        <x:v>65</x:v>
      </x:c>
      <x:c r="J9642" s="4" t="n">
        <x:v>1.06</x:v>
      </x:c>
      <x:c r="K9642" s="4">
        <x:f>I9642*J9642</x:f>
      </x:c>
      <x:c r="L9642" s="4" t="n">
        <x:v>152.719</x:v>
      </x:c>
      <x:c r="M9642" s="5">
        <x:f>J9642/4.347*100</x:f>
      </x:c>
      <x:c r="N9642" s="6">
        <x:f>M9642*L9642/100</x:f>
      </x:c>
      <x:c r="O9642" s="6">
        <x:f>H9642-N9642</x:f>
      </x:c>
    </x:row>
    <x:row r="9643" spans="1:25">
      <x:c r="A9643" s="0" t="s">
        <x:v>170</x:v>
      </x:c>
      <x:c r="B9643" s="0" t="n">
        <x:v>4496</x:v>
      </x:c>
      <x:c r="C9643" s="0" t="s">
        <x:v>21</x:v>
      </x:c>
      <x:c r="D9643" s="0" t="s">
        <x:v>28</x:v>
      </x:c>
      <x:c r="E9643" s="0" t="s">
        <x:v>23</x:v>
      </x:c>
      <x:c r="F9643" s="0" t="s">
        <x:v>20</x:v>
      </x:c>
      <x:c r="G9643" s="0" t="n">
        <x:v>65</x:v>
      </x:c>
      <x:c r="H9643" s="4" t="n">
        <x:v>2.99</x:v>
      </x:c>
      <x:c r="I9643" s="4" t="n">
        <x:v>65</x:v>
      </x:c>
      <x:c r="J9643" s="4" t="n">
        <x:v>0.046</x:v>
      </x:c>
      <x:c r="K9643" s="4">
        <x:f>I9643*J9643</x:f>
      </x:c>
      <x:c r="L9643" s="4" t="n">
        <x:v>154.771</x:v>
      </x:c>
      <x:c r="M9643" s="5">
        <x:f>J9643/2.856*100</x:f>
      </x:c>
      <x:c r="N9643" s="6">
        <x:f>M9643*L9643/100</x:f>
      </x:c>
      <x:c r="O9643" s="6">
        <x:f>H9643-N9643</x:f>
      </x:c>
    </x:row>
    <x:row r="9644" spans="1:25">
      <x:c r="A9644" s="0" t="s">
        <x:v>170</x:v>
      </x:c>
      <x:c r="B9644" s="0" t="n">
        <x:v>4496</x:v>
      </x:c>
      <x:c r="C9644" s="0" t="s">
        <x:v>21</x:v>
      </x:c>
      <x:c r="D9644" s="0" t="s">
        <x:v>22</x:v>
      </x:c>
      <x:c r="E9644" s="0" t="s">
        <x:v>23</x:v>
      </x:c>
      <x:c r="F9644" s="0" t="s">
        <x:v>20</x:v>
      </x:c>
      <x:c r="G9644" s="0" t="n">
        <x:v>65</x:v>
      </x:c>
      <x:c r="H9644" s="4" t="n">
        <x:v>2.34</x:v>
      </x:c>
      <x:c r="I9644" s="4" t="n">
        <x:v>65</x:v>
      </x:c>
      <x:c r="J9644" s="4" t="n">
        <x:v>0.036</x:v>
      </x:c>
      <x:c r="K9644" s="4">
        <x:f>I9644*J9644</x:f>
      </x:c>
      <x:c r="L9644" s="4" t="n">
        <x:v>154.771</x:v>
      </x:c>
      <x:c r="M9644" s="5">
        <x:f>J9644/2.856*100</x:f>
      </x:c>
      <x:c r="N9644" s="6">
        <x:f>M9644*L9644/100</x:f>
      </x:c>
      <x:c r="O9644" s="6">
        <x:f>H9644-N9644</x:f>
      </x:c>
    </x:row>
    <x:row r="9645" spans="1:25">
      <x:c r="A9645" s="0" t="s">
        <x:v>170</x:v>
      </x:c>
      <x:c r="B9645" s="0" t="n">
        <x:v>4496</x:v>
      </x:c>
      <x:c r="C9645" s="0" t="s">
        <x:v>17</x:v>
      </x:c>
      <x:c r="D9645" s="0" t="s">
        <x:v>18</x:v>
      </x:c>
      <x:c r="E9645" s="0" t="s">
        <x:v>167</x:v>
      </x:c>
      <x:c r="F9645" s="0" t="s">
        <x:v>20</x:v>
      </x:c>
      <x:c r="G9645" s="0" t="n">
        <x:v>65</x:v>
      </x:c>
      <x:c r="H9645" s="4" t="n">
        <x:v>55.719</x:v>
      </x:c>
      <x:c r="I9645" s="4" t="n">
        <x:v>65</x:v>
      </x:c>
      <x:c r="J9645" s="4" t="n">
        <x:v>0.857</x:v>
      </x:c>
      <x:c r="K9645" s="4">
        <x:f>I9645*J9645</x:f>
      </x:c>
      <x:c r="L9645" s="4" t="n">
        <x:v>154.771</x:v>
      </x:c>
      <x:c r="M9645" s="5">
        <x:f>J9645/2.856*100</x:f>
      </x:c>
      <x:c r="N9645" s="6">
        <x:f>M9645*L9645/100</x:f>
      </x:c>
      <x:c r="O9645" s="6">
        <x:f>H9645-N9645</x:f>
      </x:c>
    </x:row>
    <x:row r="9646" spans="1:25">
      <x:c r="A9646" s="0" t="s">
        <x:v>170</x:v>
      </x:c>
      <x:c r="B9646" s="0" t="n">
        <x:v>4496</x:v>
      </x:c>
      <x:c r="C9646" s="0" t="s">
        <x:v>17</x:v>
      </x:c>
      <x:c r="D9646" s="0" t="s">
        <x:v>18</x:v>
      </x:c>
      <x:c r="E9646" s="0" t="s">
        <x:v>167</x:v>
      </x:c>
      <x:c r="F9646" s="0" t="s">
        <x:v>20</x:v>
      </x:c>
      <x:c r="G9646" s="0" t="n">
        <x:v>65</x:v>
      </x:c>
      <x:c r="H9646" s="4" t="n">
        <x:v>55.719</x:v>
      </x:c>
      <x:c r="I9646" s="4" t="n">
        <x:v>65</x:v>
      </x:c>
      <x:c r="J9646" s="4" t="n">
        <x:v>0.857</x:v>
      </x:c>
      <x:c r="K9646" s="4">
        <x:f>I9646*J9646</x:f>
      </x:c>
      <x:c r="L9646" s="4" t="n">
        <x:v>154.771</x:v>
      </x:c>
      <x:c r="M9646" s="5">
        <x:f>J9646/2.856*100</x:f>
      </x:c>
      <x:c r="N9646" s="6">
        <x:f>M9646*L9646/100</x:f>
      </x:c>
      <x:c r="O9646" s="6">
        <x:f>H9646-N9646</x:f>
      </x:c>
    </x:row>
    <x:row r="9647" spans="1:25">
      <x:c r="A9647" s="0" t="s">
        <x:v>170</x:v>
      </x:c>
      <x:c r="B9647" s="0" t="n">
        <x:v>4496</x:v>
      </x:c>
      <x:c r="C9647" s="0" t="s">
        <x:v>21</x:v>
      </x:c>
      <x:c r="D9647" s="0" t="s">
        <x:v>28</x:v>
      </x:c>
      <x:c r="E9647" s="0" t="s">
        <x:v>23</x:v>
      </x:c>
      <x:c r="F9647" s="0" t="s">
        <x:v>26</x:v>
      </x:c>
      <x:c r="G9647" s="0" t="n">
        <x:v>65</x:v>
      </x:c>
      <x:c r="H9647" s="4" t="n">
        <x:v>68.9</x:v>
      </x:c>
      <x:c r="I9647" s="4" t="n">
        <x:v>65</x:v>
      </x:c>
      <x:c r="J9647" s="4" t="n">
        <x:v>1.06</x:v>
      </x:c>
      <x:c r="K9647" s="4">
        <x:f>I9647*J9647</x:f>
      </x:c>
      <x:c r="L9647" s="4" t="n">
        <x:v>154.771</x:v>
      </x:c>
      <x:c r="M9647" s="5">
        <x:f>J9647/2.856*100</x:f>
      </x:c>
      <x:c r="N9647" s="6">
        <x:f>M9647*L9647/100</x:f>
      </x:c>
      <x:c r="O9647" s="6">
        <x:f>H9647-N9647</x:f>
      </x:c>
    </x:row>
    <x:row r="9648" spans="1:25">
      <x:c r="A9648" s="0" t="s">
        <x:v>138</x:v>
      </x:c>
      <x:c r="B9648" s="0" t="n">
        <x:v>4497</x:v>
      </x:c>
      <x:c r="C9648" s="0" t="s">
        <x:v>21</x:v>
      </x:c>
      <x:c r="D9648" s="0" t="s">
        <x:v>28</x:v>
      </x:c>
      <x:c r="E9648" s="0" t="s">
        <x:v>23</x:v>
      </x:c>
      <x:c r="F9648" s="0" t="s">
        <x:v>20</x:v>
      </x:c>
      <x:c r="G9648" s="0" t="n">
        <x:v>65</x:v>
      </x:c>
      <x:c r="H9648" s="4" t="n">
        <x:v>2.99</x:v>
      </x:c>
      <x:c r="I9648" s="4" t="n">
        <x:v>65</x:v>
      </x:c>
      <x:c r="J9648" s="4" t="n">
        <x:v>0.046</x:v>
      </x:c>
      <x:c r="K9648" s="4">
        <x:f>I9648*J9648</x:f>
      </x:c>
      <x:c r="L9648" s="4" t="n">
        <x:v>159.245</x:v>
      </x:c>
      <x:c r="M9648" s="5">
        <x:f>J9648/2.856*100</x:f>
      </x:c>
      <x:c r="N9648" s="6">
        <x:f>M9648*L9648/100</x:f>
      </x:c>
      <x:c r="O9648" s="6">
        <x:f>H9648-N9648</x:f>
      </x:c>
    </x:row>
    <x:row r="9649" spans="1:25">
      <x:c r="A9649" s="0" t="s">
        <x:v>138</x:v>
      </x:c>
      <x:c r="B9649" s="0" t="n">
        <x:v>4497</x:v>
      </x:c>
      <x:c r="C9649" s="0" t="s">
        <x:v>21</x:v>
      </x:c>
      <x:c r="D9649" s="0" t="s">
        <x:v>22</x:v>
      </x:c>
      <x:c r="E9649" s="0" t="s">
        <x:v>23</x:v>
      </x:c>
      <x:c r="F9649" s="0" t="s">
        <x:v>20</x:v>
      </x:c>
      <x:c r="G9649" s="0" t="n">
        <x:v>65</x:v>
      </x:c>
      <x:c r="H9649" s="4" t="n">
        <x:v>2.34</x:v>
      </x:c>
      <x:c r="I9649" s="4" t="n">
        <x:v>65</x:v>
      </x:c>
      <x:c r="J9649" s="4" t="n">
        <x:v>0.036</x:v>
      </x:c>
      <x:c r="K9649" s="4">
        <x:f>I9649*J9649</x:f>
      </x:c>
      <x:c r="L9649" s="4" t="n">
        <x:v>159.245</x:v>
      </x:c>
      <x:c r="M9649" s="5">
        <x:f>J9649/2.856*100</x:f>
      </x:c>
      <x:c r="N9649" s="6">
        <x:f>M9649*L9649/100</x:f>
      </x:c>
      <x:c r="O9649" s="6">
        <x:f>H9649-N9649</x:f>
      </x:c>
    </x:row>
    <x:row r="9650" spans="1:25">
      <x:c r="A9650" s="0" t="s">
        <x:v>138</x:v>
      </x:c>
      <x:c r="B9650" s="0" t="n">
        <x:v>4497</x:v>
      </x:c>
      <x:c r="C9650" s="0" t="s">
        <x:v>17</x:v>
      </x:c>
      <x:c r="D9650" s="0" t="s">
        <x:v>18</x:v>
      </x:c>
      <x:c r="E9650" s="0" t="s">
        <x:v>167</x:v>
      </x:c>
      <x:c r="F9650" s="0" t="s">
        <x:v>20</x:v>
      </x:c>
      <x:c r="G9650" s="0" t="n">
        <x:v>65</x:v>
      </x:c>
      <x:c r="H9650" s="4" t="n">
        <x:v>55.719</x:v>
      </x:c>
      <x:c r="I9650" s="4" t="n">
        <x:v>65</x:v>
      </x:c>
      <x:c r="J9650" s="4" t="n">
        <x:v>0.857</x:v>
      </x:c>
      <x:c r="K9650" s="4">
        <x:f>I9650*J9650</x:f>
      </x:c>
      <x:c r="L9650" s="4" t="n">
        <x:v>159.245</x:v>
      </x:c>
      <x:c r="M9650" s="5">
        <x:f>J9650/2.856*100</x:f>
      </x:c>
      <x:c r="N9650" s="6">
        <x:f>M9650*L9650/100</x:f>
      </x:c>
      <x:c r="O9650" s="6">
        <x:f>H9650-N9650</x:f>
      </x:c>
    </x:row>
    <x:row r="9651" spans="1:25">
      <x:c r="A9651" s="0" t="s">
        <x:v>138</x:v>
      </x:c>
      <x:c r="B9651" s="0" t="n">
        <x:v>4497</x:v>
      </x:c>
      <x:c r="C9651" s="0" t="s">
        <x:v>17</x:v>
      </x:c>
      <x:c r="D9651" s="0" t="s">
        <x:v>18</x:v>
      </x:c>
      <x:c r="E9651" s="0" t="s">
        <x:v>167</x:v>
      </x:c>
      <x:c r="F9651" s="0" t="s">
        <x:v>20</x:v>
      </x:c>
      <x:c r="G9651" s="0" t="n">
        <x:v>65</x:v>
      </x:c>
      <x:c r="H9651" s="4" t="n">
        <x:v>55.719</x:v>
      </x:c>
      <x:c r="I9651" s="4" t="n">
        <x:v>65</x:v>
      </x:c>
      <x:c r="J9651" s="4" t="n">
        <x:v>0.857</x:v>
      </x:c>
      <x:c r="K9651" s="4">
        <x:f>I9651*J9651</x:f>
      </x:c>
      <x:c r="L9651" s="4" t="n">
        <x:v>159.245</x:v>
      </x:c>
      <x:c r="M9651" s="5">
        <x:f>J9651/2.856*100</x:f>
      </x:c>
      <x:c r="N9651" s="6">
        <x:f>M9651*L9651/100</x:f>
      </x:c>
      <x:c r="O9651" s="6">
        <x:f>H9651-N9651</x:f>
      </x:c>
    </x:row>
    <x:row r="9652" spans="1:25">
      <x:c r="A9652" s="0" t="s">
        <x:v>138</x:v>
      </x:c>
      <x:c r="B9652" s="0" t="n">
        <x:v>4497</x:v>
      </x:c>
      <x:c r="C9652" s="0" t="s">
        <x:v>21</x:v>
      </x:c>
      <x:c r="D9652" s="0" t="s">
        <x:v>28</x:v>
      </x:c>
      <x:c r="E9652" s="0" t="s">
        <x:v>23</x:v>
      </x:c>
      <x:c r="F9652" s="0" t="s">
        <x:v>26</x:v>
      </x:c>
      <x:c r="G9652" s="0" t="n">
        <x:v>65</x:v>
      </x:c>
      <x:c r="H9652" s="4" t="n">
        <x:v>68.9</x:v>
      </x:c>
      <x:c r="I9652" s="4" t="n">
        <x:v>65</x:v>
      </x:c>
      <x:c r="J9652" s="4" t="n">
        <x:v>1.06</x:v>
      </x:c>
      <x:c r="K9652" s="4">
        <x:f>I9652*J9652</x:f>
      </x:c>
      <x:c r="L9652" s="4" t="n">
        <x:v>159.245</x:v>
      </x:c>
      <x:c r="M9652" s="5">
        <x:f>J9652/2.856*100</x:f>
      </x:c>
      <x:c r="N9652" s="6">
        <x:f>M9652*L9652/100</x:f>
      </x:c>
      <x:c r="O9652" s="6">
        <x:f>H9652-N9652</x:f>
      </x:c>
    </x:row>
    <x:row r="9653" spans="1:25">
      <x:c r="A9653" s="0" t="s">
        <x:v>148</x:v>
      </x:c>
      <x:c r="B9653" s="0" t="n">
        <x:v>4498</x:v>
      </x:c>
      <x:c r="C9653" s="0" t="s">
        <x:v>21</x:v>
      </x:c>
      <x:c r="D9653" s="0" t="s">
        <x:v>28</x:v>
      </x:c>
      <x:c r="E9653" s="0" t="s">
        <x:v>23</x:v>
      </x:c>
      <x:c r="F9653" s="0" t="s">
        <x:v>20</x:v>
      </x:c>
      <x:c r="G9653" s="0" t="n">
        <x:v>65</x:v>
      </x:c>
      <x:c r="H9653" s="4" t="n">
        <x:v>2.99</x:v>
      </x:c>
      <x:c r="I9653" s="4" t="n">
        <x:v>65</x:v>
      </x:c>
      <x:c r="J9653" s="4" t="n">
        <x:v>0.046</x:v>
      </x:c>
      <x:c r="K9653" s="4">
        <x:f>I9653*J9653</x:f>
      </x:c>
      <x:c r="L9653" s="4" t="n">
        <x:v>155.214</x:v>
      </x:c>
      <x:c r="M9653" s="5">
        <x:f>J9653/2.856*100</x:f>
      </x:c>
      <x:c r="N9653" s="6">
        <x:f>M9653*L9653/100</x:f>
      </x:c>
      <x:c r="O9653" s="6">
        <x:f>H9653-N9653</x:f>
      </x:c>
    </x:row>
    <x:row r="9654" spans="1:25">
      <x:c r="A9654" s="0" t="s">
        <x:v>148</x:v>
      </x:c>
      <x:c r="B9654" s="0" t="n">
        <x:v>4498</x:v>
      </x:c>
      <x:c r="C9654" s="0" t="s">
        <x:v>21</x:v>
      </x:c>
      <x:c r="D9654" s="0" t="s">
        <x:v>22</x:v>
      </x:c>
      <x:c r="E9654" s="0" t="s">
        <x:v>23</x:v>
      </x:c>
      <x:c r="F9654" s="0" t="s">
        <x:v>20</x:v>
      </x:c>
      <x:c r="G9654" s="0" t="n">
        <x:v>65</x:v>
      </x:c>
      <x:c r="H9654" s="4" t="n">
        <x:v>2.34</x:v>
      </x:c>
      <x:c r="I9654" s="4" t="n">
        <x:v>65</x:v>
      </x:c>
      <x:c r="J9654" s="4" t="n">
        <x:v>0.036</x:v>
      </x:c>
      <x:c r="K9654" s="4">
        <x:f>I9654*J9654</x:f>
      </x:c>
      <x:c r="L9654" s="4" t="n">
        <x:v>155.214</x:v>
      </x:c>
      <x:c r="M9654" s="5">
        <x:f>J9654/2.856*100</x:f>
      </x:c>
      <x:c r="N9654" s="6">
        <x:f>M9654*L9654/100</x:f>
      </x:c>
      <x:c r="O9654" s="6">
        <x:f>H9654-N9654</x:f>
      </x:c>
    </x:row>
    <x:row r="9655" spans="1:25">
      <x:c r="A9655" s="0" t="s">
        <x:v>148</x:v>
      </x:c>
      <x:c r="B9655" s="0" t="n">
        <x:v>4498</x:v>
      </x:c>
      <x:c r="C9655" s="0" t="s">
        <x:v>17</x:v>
      </x:c>
      <x:c r="D9655" s="0" t="s">
        <x:v>18</x:v>
      </x:c>
      <x:c r="E9655" s="0" t="s">
        <x:v>167</x:v>
      </x:c>
      <x:c r="F9655" s="0" t="s">
        <x:v>20</x:v>
      </x:c>
      <x:c r="G9655" s="0" t="n">
        <x:v>65</x:v>
      </x:c>
      <x:c r="H9655" s="4" t="n">
        <x:v>55.719</x:v>
      </x:c>
      <x:c r="I9655" s="4" t="n">
        <x:v>65</x:v>
      </x:c>
      <x:c r="J9655" s="4" t="n">
        <x:v>0.857</x:v>
      </x:c>
      <x:c r="K9655" s="4">
        <x:f>I9655*J9655</x:f>
      </x:c>
      <x:c r="L9655" s="4" t="n">
        <x:v>155.214</x:v>
      </x:c>
      <x:c r="M9655" s="5">
        <x:f>J9655/2.856*100</x:f>
      </x:c>
      <x:c r="N9655" s="6">
        <x:f>M9655*L9655/100</x:f>
      </x:c>
      <x:c r="O9655" s="6">
        <x:f>H9655-N9655</x:f>
      </x:c>
    </x:row>
    <x:row r="9656" spans="1:25">
      <x:c r="A9656" s="0" t="s">
        <x:v>148</x:v>
      </x:c>
      <x:c r="B9656" s="0" t="n">
        <x:v>4498</x:v>
      </x:c>
      <x:c r="C9656" s="0" t="s">
        <x:v>17</x:v>
      </x:c>
      <x:c r="D9656" s="0" t="s">
        <x:v>18</x:v>
      </x:c>
      <x:c r="E9656" s="0" t="s">
        <x:v>167</x:v>
      </x:c>
      <x:c r="F9656" s="0" t="s">
        <x:v>20</x:v>
      </x:c>
      <x:c r="G9656" s="0" t="n">
        <x:v>65</x:v>
      </x:c>
      <x:c r="H9656" s="4" t="n">
        <x:v>55.719</x:v>
      </x:c>
      <x:c r="I9656" s="4" t="n">
        <x:v>65</x:v>
      </x:c>
      <x:c r="J9656" s="4" t="n">
        <x:v>0.857</x:v>
      </x:c>
      <x:c r="K9656" s="4">
        <x:f>I9656*J9656</x:f>
      </x:c>
      <x:c r="L9656" s="4" t="n">
        <x:v>155.214</x:v>
      </x:c>
      <x:c r="M9656" s="5">
        <x:f>J9656/2.856*100</x:f>
      </x:c>
      <x:c r="N9656" s="6">
        <x:f>M9656*L9656/100</x:f>
      </x:c>
      <x:c r="O9656" s="6">
        <x:f>H9656-N9656</x:f>
      </x:c>
    </x:row>
    <x:row r="9657" spans="1:25">
      <x:c r="A9657" s="0" t="s">
        <x:v>148</x:v>
      </x:c>
      <x:c r="B9657" s="0" t="n">
        <x:v>4498</x:v>
      </x:c>
      <x:c r="C9657" s="0" t="s">
        <x:v>21</x:v>
      </x:c>
      <x:c r="D9657" s="0" t="s">
        <x:v>28</x:v>
      </x:c>
      <x:c r="E9657" s="0" t="s">
        <x:v>23</x:v>
      </x:c>
      <x:c r="F9657" s="0" t="s">
        <x:v>26</x:v>
      </x:c>
      <x:c r="G9657" s="0" t="n">
        <x:v>65</x:v>
      </x:c>
      <x:c r="H9657" s="4" t="n">
        <x:v>68.9</x:v>
      </x:c>
      <x:c r="I9657" s="4" t="n">
        <x:v>65</x:v>
      </x:c>
      <x:c r="J9657" s="4" t="n">
        <x:v>1.06</x:v>
      </x:c>
      <x:c r="K9657" s="4">
        <x:f>I9657*J9657</x:f>
      </x:c>
      <x:c r="L9657" s="4" t="n">
        <x:v>155.214</x:v>
      </x:c>
      <x:c r="M9657" s="5">
        <x:f>J9657/2.856*100</x:f>
      </x:c>
      <x:c r="N9657" s="6">
        <x:f>M9657*L9657/100</x:f>
      </x:c>
      <x:c r="O9657" s="6">
        <x:f>H9657-N9657</x:f>
      </x:c>
    </x:row>
    <x:row r="9658" spans="1:25">
      <x:c r="A9658" s="0" t="s">
        <x:v>84</x:v>
      </x:c>
      <x:c r="B9658" s="0" t="n">
        <x:v>4499</x:v>
      </x:c>
      <x:c r="C9658" s="0" t="s">
        <x:v>21</x:v>
      </x:c>
      <x:c r="D9658" s="0" t="s">
        <x:v>22</x:v>
      </x:c>
      <x:c r="E9658" s="0" t="s">
        <x:v>23</x:v>
      </x:c>
      <x:c r="F9658" s="0" t="s">
        <x:v>20</x:v>
      </x:c>
      <x:c r="G9658" s="0" t="n">
        <x:v>130</x:v>
      </x:c>
      <x:c r="H9658" s="4" t="n">
        <x:v>44.33</x:v>
      </x:c>
      <x:c r="I9658" s="4" t="n">
        <x:v>130</x:v>
      </x:c>
      <x:c r="J9658" s="4" t="n">
        <x:v>0.341</x:v>
      </x:c>
      <x:c r="K9658" s="4">
        <x:f>I9658*J9658</x:f>
      </x:c>
      <x:c r="L9658" s="4" t="n">
        <x:v>257.575</x:v>
      </x:c>
      <x:c r="M9658" s="5">
        <x:f>J9658/3.464*100</x:f>
      </x:c>
      <x:c r="N9658" s="6">
        <x:f>M9658*L9658/100</x:f>
      </x:c>
      <x:c r="O9658" s="6">
        <x:f>H9658-N9658</x:f>
      </x:c>
    </x:row>
    <x:row r="9659" spans="1:25">
      <x:c r="A9659" s="0" t="s">
        <x:v>84</x:v>
      </x:c>
      <x:c r="B9659" s="0" t="n">
        <x:v>4499</x:v>
      </x:c>
      <x:c r="C9659" s="0" t="s">
        <x:v>21</x:v>
      </x:c>
      <x:c r="D9659" s="0" t="s">
        <x:v>22</x:v>
      </x:c>
      <x:c r="E9659" s="0" t="s">
        <x:v>23</x:v>
      </x:c>
      <x:c r="F9659" s="0" t="s">
        <x:v>20</x:v>
      </x:c>
      <x:c r="G9659" s="0" t="n">
        <x:v>130</x:v>
      </x:c>
      <x:c r="H9659" s="4" t="n">
        <x:v>43.384</x:v>
      </x:c>
      <x:c r="I9659" s="4" t="n">
        <x:v>130</x:v>
      </x:c>
      <x:c r="J9659" s="4" t="n">
        <x:v>0.334</x:v>
      </x:c>
      <x:c r="K9659" s="4">
        <x:f>I9659*J9659</x:f>
      </x:c>
      <x:c r="L9659" s="4" t="n">
        <x:v>257.575</x:v>
      </x:c>
      <x:c r="M9659" s="5">
        <x:f>J9659/3.464*100</x:f>
      </x:c>
      <x:c r="N9659" s="6">
        <x:f>M9659*L9659/100</x:f>
      </x:c>
      <x:c r="O9659" s="6">
        <x:f>H9659-N9659</x:f>
      </x:c>
    </x:row>
    <x:row r="9660" spans="1:25">
      <x:c r="A9660" s="0" t="s">
        <x:v>84</x:v>
      </x:c>
      <x:c r="B9660" s="0" t="n">
        <x:v>4499</x:v>
      </x:c>
      <x:c r="C9660" s="0" t="s">
        <x:v>21</x:v>
      </x:c>
      <x:c r="D9660" s="0" t="s">
        <x:v>22</x:v>
      </x:c>
      <x:c r="E9660" s="0" t="s">
        <x:v>23</x:v>
      </x:c>
      <x:c r="F9660" s="0" t="s">
        <x:v>20</x:v>
      </x:c>
      <x:c r="G9660" s="0" t="n">
        <x:v>130</x:v>
      </x:c>
      <x:c r="H9660" s="4" t="n">
        <x:v>44.33</x:v>
      </x:c>
      <x:c r="I9660" s="4" t="n">
        <x:v>130</x:v>
      </x:c>
      <x:c r="J9660" s="4" t="n">
        <x:v>0.341</x:v>
      </x:c>
      <x:c r="K9660" s="4">
        <x:f>I9660*J9660</x:f>
      </x:c>
      <x:c r="L9660" s="4" t="n">
        <x:v>257.575</x:v>
      </x:c>
      <x:c r="M9660" s="5">
        <x:f>J9660/3.464*100</x:f>
      </x:c>
      <x:c r="N9660" s="6">
        <x:f>M9660*L9660/100</x:f>
      </x:c>
      <x:c r="O9660" s="6">
        <x:f>H9660-N9660</x:f>
      </x:c>
    </x:row>
    <x:row r="9661" spans="1:25">
      <x:c r="A9661" s="0" t="s">
        <x:v>84</x:v>
      </x:c>
      <x:c r="B9661" s="0" t="n">
        <x:v>4499</x:v>
      </x:c>
      <x:c r="C9661" s="0" t="s">
        <x:v>21</x:v>
      </x:c>
      <x:c r="D9661" s="0" t="s">
        <x:v>22</x:v>
      </x:c>
      <x:c r="E9661" s="0" t="s">
        <x:v>23</x:v>
      </x:c>
      <x:c r="F9661" s="0" t="s">
        <x:v>20</x:v>
      </x:c>
      <x:c r="G9661" s="0" t="n">
        <x:v>130</x:v>
      </x:c>
      <x:c r="H9661" s="4" t="n">
        <x:v>43.384</x:v>
      </x:c>
      <x:c r="I9661" s="4" t="n">
        <x:v>130</x:v>
      </x:c>
      <x:c r="J9661" s="4" t="n">
        <x:v>0.334</x:v>
      </x:c>
      <x:c r="K9661" s="4">
        <x:f>I9661*J9661</x:f>
      </x:c>
      <x:c r="L9661" s="4" t="n">
        <x:v>257.575</x:v>
      </x:c>
      <x:c r="M9661" s="5">
        <x:f>J9661/3.464*100</x:f>
      </x:c>
      <x:c r="N9661" s="6">
        <x:f>M9661*L9661/100</x:f>
      </x:c>
      <x:c r="O9661" s="6">
        <x:f>H9661-N9661</x:f>
      </x:c>
    </x:row>
    <x:row r="9662" spans="1:25">
      <x:c r="A9662" s="0" t="s">
        <x:v>84</x:v>
      </x:c>
      <x:c r="B9662" s="0" t="n">
        <x:v>4499</x:v>
      </x:c>
      <x:c r="C9662" s="0" t="s">
        <x:v>21</x:v>
      </x:c>
      <x:c r="D9662" s="0" t="s">
        <x:v>22</x:v>
      </x:c>
      <x:c r="E9662" s="0" t="s">
        <x:v>23</x:v>
      </x:c>
      <x:c r="F9662" s="0" t="s">
        <x:v>20</x:v>
      </x:c>
      <x:c r="G9662" s="0" t="n">
        <x:v>130</x:v>
      </x:c>
      <x:c r="H9662" s="4" t="n">
        <x:v>43.384</x:v>
      </x:c>
      <x:c r="I9662" s="4" t="n">
        <x:v>130</x:v>
      </x:c>
      <x:c r="J9662" s="4" t="n">
        <x:v>0.334</x:v>
      </x:c>
      <x:c r="K9662" s="4">
        <x:f>I9662*J9662</x:f>
      </x:c>
      <x:c r="L9662" s="4" t="n">
        <x:v>257.575</x:v>
      </x:c>
      <x:c r="M9662" s="5">
        <x:f>J9662/3.464*100</x:f>
      </x:c>
      <x:c r="N9662" s="6">
        <x:f>M9662*L9662/100</x:f>
      </x:c>
      <x:c r="O9662" s="6">
        <x:f>H9662-N9662</x:f>
      </x:c>
    </x:row>
    <x:row r="9663" spans="1:25">
      <x:c r="A9663" s="0" t="s">
        <x:v>84</x:v>
      </x:c>
      <x:c r="B9663" s="0" t="n">
        <x:v>4499</x:v>
      </x:c>
      <x:c r="C9663" s="0" t="s">
        <x:v>21</x:v>
      </x:c>
      <x:c r="D9663" s="0" t="s">
        <x:v>28</x:v>
      </x:c>
      <x:c r="E9663" s="0" t="s">
        <x:v>19</x:v>
      </x:c>
      <x:c r="F9663" s="0" t="s">
        <x:v>26</x:v>
      </x:c>
      <x:c r="G9663" s="0" t="n">
        <x:v>130</x:v>
      </x:c>
      <x:c r="H9663" s="4" t="n">
        <x:v>33.806</x:v>
      </x:c>
      <x:c r="I9663" s="4" t="n">
        <x:v>130</x:v>
      </x:c>
      <x:c r="J9663" s="4" t="n">
        <x:v>0.26</x:v>
      </x:c>
      <x:c r="K9663" s="4">
        <x:f>I9663*J9663</x:f>
      </x:c>
      <x:c r="L9663" s="4" t="n">
        <x:v>257.575</x:v>
      </x:c>
      <x:c r="M9663" s="5">
        <x:f>J9663/3.464*100</x:f>
      </x:c>
      <x:c r="N9663" s="6">
        <x:f>M9663*L9663/100</x:f>
      </x:c>
      <x:c r="O9663" s="6">
        <x:f>H9663-N9663</x:f>
      </x:c>
    </x:row>
    <x:row r="9664" spans="1:25">
      <x:c r="A9664" s="0" t="s">
        <x:v>84</x:v>
      </x:c>
      <x:c r="B9664" s="0" t="n">
        <x:v>4499</x:v>
      </x:c>
      <x:c r="C9664" s="0" t="s">
        <x:v>21</x:v>
      </x:c>
      <x:c r="D9664" s="0" t="s">
        <x:v>28</x:v>
      </x:c>
      <x:c r="E9664" s="0" t="s">
        <x:v>23</x:v>
      </x:c>
      <x:c r="F9664" s="0" t="s">
        <x:v>26</x:v>
      </x:c>
      <x:c r="G9664" s="0" t="n">
        <x:v>130</x:v>
      </x:c>
      <x:c r="H9664" s="4" t="n">
        <x:v>197.6</x:v>
      </x:c>
      <x:c r="I9664" s="4" t="n">
        <x:v>130</x:v>
      </x:c>
      <x:c r="J9664" s="4" t="n">
        <x:v>1.52</x:v>
      </x:c>
      <x:c r="K9664" s="4">
        <x:f>I9664*J9664</x:f>
      </x:c>
      <x:c r="L9664" s="4" t="n">
        <x:v>257.575</x:v>
      </x:c>
      <x:c r="M9664" s="5">
        <x:f>J9664/3.464*100</x:f>
      </x:c>
      <x:c r="N9664" s="6">
        <x:f>M9664*L9664/100</x:f>
      </x:c>
      <x:c r="O9664" s="6">
        <x:f>H9664-N9664</x:f>
      </x:c>
    </x:row>
    <x:row r="9665" spans="1:25">
      <x:c r="A9665" s="0" t="s">
        <x:v>126</x:v>
      </x:c>
      <x:c r="B9665" s="0" t="n">
        <x:v>4500</x:v>
      </x:c>
      <x:c r="C9665" s="0" t="s">
        <x:v>21</x:v>
      </x:c>
      <x:c r="D9665" s="0" t="s">
        <x:v>22</x:v>
      </x:c>
      <x:c r="E9665" s="0" t="s">
        <x:v>23</x:v>
      </x:c>
      <x:c r="F9665" s="0" t="s">
        <x:v>20</x:v>
      </x:c>
      <x:c r="G9665" s="0" t="n">
        <x:v>130</x:v>
      </x:c>
      <x:c r="H9665" s="4" t="n">
        <x:v>44.33</x:v>
      </x:c>
      <x:c r="I9665" s="4" t="n">
        <x:v>130</x:v>
      </x:c>
      <x:c r="J9665" s="4" t="n">
        <x:v>0.341</x:v>
      </x:c>
      <x:c r="K9665" s="4">
        <x:f>I9665*J9665</x:f>
      </x:c>
      <x:c r="L9665" s="4" t="n">
        <x:v>301.621</x:v>
      </x:c>
      <x:c r="M9665" s="5">
        <x:f>J9665/2.789*100</x:f>
      </x:c>
      <x:c r="N9665" s="6">
        <x:f>M9665*L9665/100</x:f>
      </x:c>
      <x:c r="O9665" s="6">
        <x:f>H9665-N9665</x:f>
      </x:c>
    </x:row>
    <x:row r="9666" spans="1:25">
      <x:c r="A9666" s="0" t="s">
        <x:v>126</x:v>
      </x:c>
      <x:c r="B9666" s="0" t="n">
        <x:v>4500</x:v>
      </x:c>
      <x:c r="C9666" s="0" t="s">
        <x:v>21</x:v>
      </x:c>
      <x:c r="D9666" s="0" t="s">
        <x:v>22</x:v>
      </x:c>
      <x:c r="E9666" s="0" t="s">
        <x:v>23</x:v>
      </x:c>
      <x:c r="F9666" s="0" t="s">
        <x:v>20</x:v>
      </x:c>
      <x:c r="G9666" s="0" t="n">
        <x:v>130</x:v>
      </x:c>
      <x:c r="H9666" s="4" t="n">
        <x:v>43.384</x:v>
      </x:c>
      <x:c r="I9666" s="4" t="n">
        <x:v>130</x:v>
      </x:c>
      <x:c r="J9666" s="4" t="n">
        <x:v>0.334</x:v>
      </x:c>
      <x:c r="K9666" s="4">
        <x:f>I9666*J9666</x:f>
      </x:c>
      <x:c r="L9666" s="4" t="n">
        <x:v>301.621</x:v>
      </x:c>
      <x:c r="M9666" s="5">
        <x:f>J9666/2.789*100</x:f>
      </x:c>
      <x:c r="N9666" s="6">
        <x:f>M9666*L9666/100</x:f>
      </x:c>
      <x:c r="O9666" s="6">
        <x:f>H9666-N9666</x:f>
      </x:c>
    </x:row>
    <x:row r="9667" spans="1:25">
      <x:c r="A9667" s="0" t="s">
        <x:v>126</x:v>
      </x:c>
      <x:c r="B9667" s="0" t="n">
        <x:v>4500</x:v>
      </x:c>
      <x:c r="C9667" s="0" t="s">
        <x:v>21</x:v>
      </x:c>
      <x:c r="D9667" s="0" t="s">
        <x:v>22</x:v>
      </x:c>
      <x:c r="E9667" s="0" t="s">
        <x:v>23</x:v>
      </x:c>
      <x:c r="F9667" s="0" t="s">
        <x:v>20</x:v>
      </x:c>
      <x:c r="G9667" s="0" t="n">
        <x:v>130</x:v>
      </x:c>
      <x:c r="H9667" s="4" t="n">
        <x:v>43.384</x:v>
      </x:c>
      <x:c r="I9667" s="4" t="n">
        <x:v>130</x:v>
      </x:c>
      <x:c r="J9667" s="4" t="n">
        <x:v>0.334</x:v>
      </x:c>
      <x:c r="K9667" s="4">
        <x:f>I9667*J9667</x:f>
      </x:c>
      <x:c r="L9667" s="4" t="n">
        <x:v>301.621</x:v>
      </x:c>
      <x:c r="M9667" s="5">
        <x:f>J9667/2.789*100</x:f>
      </x:c>
      <x:c r="N9667" s="6">
        <x:f>M9667*L9667/100</x:f>
      </x:c>
      <x:c r="O9667" s="6">
        <x:f>H9667-N9667</x:f>
      </x:c>
    </x:row>
    <x:row r="9668" spans="1:25">
      <x:c r="A9668" s="0" t="s">
        <x:v>126</x:v>
      </x:c>
      <x:c r="B9668" s="0" t="n">
        <x:v>4500</x:v>
      </x:c>
      <x:c r="C9668" s="0" t="s">
        <x:v>21</x:v>
      </x:c>
      <x:c r="D9668" s="0" t="s">
        <x:v>28</x:v>
      </x:c>
      <x:c r="E9668" s="0" t="s">
        <x:v>19</x:v>
      </x:c>
      <x:c r="F9668" s="0" t="s">
        <x:v>26</x:v>
      </x:c>
      <x:c r="G9668" s="0" t="n">
        <x:v>130</x:v>
      </x:c>
      <x:c r="H9668" s="4" t="n">
        <x:v>33.805</x:v>
      </x:c>
      <x:c r="I9668" s="4" t="n">
        <x:v>130</x:v>
      </x:c>
      <x:c r="J9668" s="4" t="n">
        <x:v>0.26</x:v>
      </x:c>
      <x:c r="K9668" s="4">
        <x:f>I9668*J9668</x:f>
      </x:c>
      <x:c r="L9668" s="4" t="n">
        <x:v>301.621</x:v>
      </x:c>
      <x:c r="M9668" s="5">
        <x:f>J9668/2.789*100</x:f>
      </x:c>
      <x:c r="N9668" s="6">
        <x:f>M9668*L9668/100</x:f>
      </x:c>
      <x:c r="O9668" s="6">
        <x:f>H9668-N9668</x:f>
      </x:c>
    </x:row>
    <x:row r="9669" spans="1:25">
      <x:c r="A9669" s="0" t="s">
        <x:v>126</x:v>
      </x:c>
      <x:c r="B9669" s="0" t="n">
        <x:v>4500</x:v>
      </x:c>
      <x:c r="C9669" s="0" t="s">
        <x:v>21</x:v>
      </x:c>
      <x:c r="D9669" s="0" t="s">
        <x:v>28</x:v>
      </x:c>
      <x:c r="E9669" s="0" t="s">
        <x:v>23</x:v>
      </x:c>
      <x:c r="F9669" s="0" t="s">
        <x:v>26</x:v>
      </x:c>
      <x:c r="G9669" s="0" t="n">
        <x:v>130</x:v>
      </x:c>
      <x:c r="H9669" s="4" t="n">
        <x:v>197.6</x:v>
      </x:c>
      <x:c r="I9669" s="4" t="n">
        <x:v>130</x:v>
      </x:c>
      <x:c r="J9669" s="4" t="n">
        <x:v>1.52</x:v>
      </x:c>
      <x:c r="K9669" s="4">
        <x:f>I9669*J9669</x:f>
      </x:c>
      <x:c r="L9669" s="4" t="n">
        <x:v>301.621</x:v>
      </x:c>
      <x:c r="M9669" s="5">
        <x:f>J9669/2.789*100</x:f>
      </x:c>
      <x:c r="N9669" s="6">
        <x:f>M9669*L9669/100</x:f>
      </x:c>
      <x:c r="O9669" s="6">
        <x:f>H9669-N9669</x:f>
      </x:c>
    </x:row>
    <x:row r="9670" spans="1:25">
      <x:c r="A9670" s="0" t="s">
        <x:v>111</x:v>
      </x:c>
      <x:c r="B9670" s="0" t="n">
        <x:v>4501</x:v>
      </x:c>
      <x:c r="C9670" s="0" t="s">
        <x:v>21</x:v>
      </x:c>
      <x:c r="D9670" s="0" t="s">
        <x:v>22</x:v>
      </x:c>
      <x:c r="E9670" s="0" t="s">
        <x:v>23</x:v>
      </x:c>
      <x:c r="F9670" s="0" t="s">
        <x:v>20</x:v>
      </x:c>
      <x:c r="G9670" s="0" t="n">
        <x:v>130</x:v>
      </x:c>
      <x:c r="H9670" s="4" t="n">
        <x:v>44.33</x:v>
      </x:c>
      <x:c r="I9670" s="4" t="n">
        <x:v>130</x:v>
      </x:c>
      <x:c r="J9670" s="4" t="n">
        <x:v>0.341</x:v>
      </x:c>
      <x:c r="K9670" s="4">
        <x:f>I9670*J9670</x:f>
      </x:c>
      <x:c r="L9670" s="4" t="n">
        <x:v>291.306</x:v>
      </x:c>
      <x:c r="M9670" s="5">
        <x:f>J9670/3.123*100</x:f>
      </x:c>
      <x:c r="N9670" s="6">
        <x:f>M9670*L9670/100</x:f>
      </x:c>
      <x:c r="O9670" s="6">
        <x:f>H9670-N9670</x:f>
      </x:c>
    </x:row>
    <x:row r="9671" spans="1:25">
      <x:c r="A9671" s="0" t="s">
        <x:v>111</x:v>
      </x:c>
      <x:c r="B9671" s="0" t="n">
        <x:v>4501</x:v>
      </x:c>
      <x:c r="C9671" s="0" t="s">
        <x:v>21</x:v>
      </x:c>
      <x:c r="D9671" s="0" t="s">
        <x:v>22</x:v>
      </x:c>
      <x:c r="E9671" s="0" t="s">
        <x:v>23</x:v>
      </x:c>
      <x:c r="F9671" s="0" t="s">
        <x:v>20</x:v>
      </x:c>
      <x:c r="G9671" s="0" t="n">
        <x:v>130</x:v>
      </x:c>
      <x:c r="H9671" s="4" t="n">
        <x:v>43.384</x:v>
      </x:c>
      <x:c r="I9671" s="4" t="n">
        <x:v>130</x:v>
      </x:c>
      <x:c r="J9671" s="4" t="n">
        <x:v>0.334</x:v>
      </x:c>
      <x:c r="K9671" s="4">
        <x:f>I9671*J9671</x:f>
      </x:c>
      <x:c r="L9671" s="4" t="n">
        <x:v>291.306</x:v>
      </x:c>
      <x:c r="M9671" s="5">
        <x:f>J9671/3.123*100</x:f>
      </x:c>
      <x:c r="N9671" s="6">
        <x:f>M9671*L9671/100</x:f>
      </x:c>
      <x:c r="O9671" s="6">
        <x:f>H9671-N9671</x:f>
      </x:c>
    </x:row>
    <x:row r="9672" spans="1:25">
      <x:c r="A9672" s="0" t="s">
        <x:v>111</x:v>
      </x:c>
      <x:c r="B9672" s="0" t="n">
        <x:v>4501</x:v>
      </x:c>
      <x:c r="C9672" s="0" t="s">
        <x:v>21</x:v>
      </x:c>
      <x:c r="D9672" s="0" t="s">
        <x:v>22</x:v>
      </x:c>
      <x:c r="E9672" s="0" t="s">
        <x:v>23</x:v>
      </x:c>
      <x:c r="F9672" s="0" t="s">
        <x:v>20</x:v>
      </x:c>
      <x:c r="G9672" s="0" t="n">
        <x:v>130</x:v>
      </x:c>
      <x:c r="H9672" s="4" t="n">
        <x:v>43.384</x:v>
      </x:c>
      <x:c r="I9672" s="4" t="n">
        <x:v>130</x:v>
      </x:c>
      <x:c r="J9672" s="4" t="n">
        <x:v>0.334</x:v>
      </x:c>
      <x:c r="K9672" s="4">
        <x:f>I9672*J9672</x:f>
      </x:c>
      <x:c r="L9672" s="4" t="n">
        <x:v>291.306</x:v>
      </x:c>
      <x:c r="M9672" s="5">
        <x:f>J9672/3.123*100</x:f>
      </x:c>
      <x:c r="N9672" s="6">
        <x:f>M9672*L9672/100</x:f>
      </x:c>
      <x:c r="O9672" s="6">
        <x:f>H9672-N9672</x:f>
      </x:c>
    </x:row>
    <x:row r="9673" spans="1:25">
      <x:c r="A9673" s="0" t="s">
        <x:v>111</x:v>
      </x:c>
      <x:c r="B9673" s="0" t="n">
        <x:v>4501</x:v>
      </x:c>
      <x:c r="C9673" s="0" t="s">
        <x:v>21</x:v>
      </x:c>
      <x:c r="D9673" s="0" t="s">
        <x:v>22</x:v>
      </x:c>
      <x:c r="E9673" s="0" t="s">
        <x:v>23</x:v>
      </x:c>
      <x:c r="F9673" s="0" t="s">
        <x:v>20</x:v>
      </x:c>
      <x:c r="G9673" s="0" t="n">
        <x:v>130</x:v>
      </x:c>
      <x:c r="H9673" s="4" t="n">
        <x:v>43.384</x:v>
      </x:c>
      <x:c r="I9673" s="4" t="n">
        <x:v>130</x:v>
      </x:c>
      <x:c r="J9673" s="4" t="n">
        <x:v>0.334</x:v>
      </x:c>
      <x:c r="K9673" s="4">
        <x:f>I9673*J9673</x:f>
      </x:c>
      <x:c r="L9673" s="4" t="n">
        <x:v>291.306</x:v>
      </x:c>
      <x:c r="M9673" s="5">
        <x:f>J9673/3.123*100</x:f>
      </x:c>
      <x:c r="N9673" s="6">
        <x:f>M9673*L9673/100</x:f>
      </x:c>
      <x:c r="O9673" s="6">
        <x:f>H9673-N9673</x:f>
      </x:c>
    </x:row>
    <x:row r="9674" spans="1:25">
      <x:c r="A9674" s="0" t="s">
        <x:v>111</x:v>
      </x:c>
      <x:c r="B9674" s="0" t="n">
        <x:v>4501</x:v>
      </x:c>
      <x:c r="C9674" s="0" t="s">
        <x:v>21</x:v>
      </x:c>
      <x:c r="D9674" s="0" t="s">
        <x:v>28</x:v>
      </x:c>
      <x:c r="E9674" s="0" t="s">
        <x:v>19</x:v>
      </x:c>
      <x:c r="F9674" s="0" t="s">
        <x:v>26</x:v>
      </x:c>
      <x:c r="G9674" s="0" t="n">
        <x:v>130</x:v>
      </x:c>
      <x:c r="H9674" s="4" t="n">
        <x:v>33.814</x:v>
      </x:c>
      <x:c r="I9674" s="4" t="n">
        <x:v>130</x:v>
      </x:c>
      <x:c r="J9674" s="4" t="n">
        <x:v>0.26</x:v>
      </x:c>
      <x:c r="K9674" s="4">
        <x:f>I9674*J9674</x:f>
      </x:c>
      <x:c r="L9674" s="4" t="n">
        <x:v>291.306</x:v>
      </x:c>
      <x:c r="M9674" s="5">
        <x:f>J9674/3.123*100</x:f>
      </x:c>
      <x:c r="N9674" s="6">
        <x:f>M9674*L9674/100</x:f>
      </x:c>
      <x:c r="O9674" s="6">
        <x:f>H9674-N9674</x:f>
      </x:c>
    </x:row>
    <x:row r="9675" spans="1:25">
      <x:c r="A9675" s="0" t="s">
        <x:v>111</x:v>
      </x:c>
      <x:c r="B9675" s="0" t="n">
        <x:v>4501</x:v>
      </x:c>
      <x:c r="C9675" s="0" t="s">
        <x:v>21</x:v>
      </x:c>
      <x:c r="D9675" s="0" t="s">
        <x:v>28</x:v>
      </x:c>
      <x:c r="E9675" s="0" t="s">
        <x:v>23</x:v>
      </x:c>
      <x:c r="F9675" s="0" t="s">
        <x:v>26</x:v>
      </x:c>
      <x:c r="G9675" s="0" t="n">
        <x:v>130</x:v>
      </x:c>
      <x:c r="H9675" s="4" t="n">
        <x:v>197.6</x:v>
      </x:c>
      <x:c r="I9675" s="4" t="n">
        <x:v>130</x:v>
      </x:c>
      <x:c r="J9675" s="4" t="n">
        <x:v>1.52</x:v>
      </x:c>
      <x:c r="K9675" s="4">
        <x:f>I9675*J9675</x:f>
      </x:c>
      <x:c r="L9675" s="4" t="n">
        <x:v>291.306</x:v>
      </x:c>
      <x:c r="M9675" s="5">
        <x:f>J9675/3.123*100</x:f>
      </x:c>
      <x:c r="N9675" s="6">
        <x:f>M9675*L9675/100</x:f>
      </x:c>
      <x:c r="O9675" s="6">
        <x:f>H9675-N9675</x:f>
      </x:c>
    </x:row>
    <x:row r="9676" spans="1:25">
      <x:c r="A9676" s="0" t="s">
        <x:v>82</x:v>
      </x:c>
      <x:c r="B9676" s="0" t="n">
        <x:v>4502</x:v>
      </x:c>
      <x:c r="C9676" s="0" t="s">
        <x:v>21</x:v>
      </x:c>
      <x:c r="D9676" s="0" t="s">
        <x:v>22</x:v>
      </x:c>
      <x:c r="E9676" s="0" t="s">
        <x:v>23</x:v>
      </x:c>
      <x:c r="F9676" s="0" t="s">
        <x:v>20</x:v>
      </x:c>
      <x:c r="G9676" s="0" t="n">
        <x:v>170</x:v>
      </x:c>
      <x:c r="H9676" s="4" t="n">
        <x:v>44.33</x:v>
      </x:c>
      <x:c r="I9676" s="4" t="n">
        <x:v>170</x:v>
      </x:c>
      <x:c r="J9676" s="4" t="n">
        <x:v>0.261</x:v>
      </x:c>
      <x:c r="K9676" s="4">
        <x:f>I9676*J9676</x:f>
      </x:c>
      <x:c r="L9676" s="4" t="n">
        <x:v>385.411</x:v>
      </x:c>
      <x:c r="M9676" s="5">
        <x:f>J9676/3.067*100</x:f>
      </x:c>
      <x:c r="N9676" s="6">
        <x:f>M9676*L9676/100</x:f>
      </x:c>
      <x:c r="O9676" s="6">
        <x:f>H9676-N9676</x:f>
      </x:c>
    </x:row>
    <x:row r="9677" spans="1:25">
      <x:c r="A9677" s="0" t="s">
        <x:v>82</x:v>
      </x:c>
      <x:c r="B9677" s="0" t="n">
        <x:v>4502</x:v>
      </x:c>
      <x:c r="C9677" s="0" t="s">
        <x:v>21</x:v>
      </x:c>
      <x:c r="D9677" s="0" t="s">
        <x:v>22</x:v>
      </x:c>
      <x:c r="E9677" s="0" t="s">
        <x:v>23</x:v>
      </x:c>
      <x:c r="F9677" s="0" t="s">
        <x:v>20</x:v>
      </x:c>
      <x:c r="G9677" s="0" t="n">
        <x:v>170</x:v>
      </x:c>
      <x:c r="H9677" s="4" t="n">
        <x:v>43.384</x:v>
      </x:c>
      <x:c r="I9677" s="4" t="n">
        <x:v>170</x:v>
      </x:c>
      <x:c r="J9677" s="4" t="n">
        <x:v>0.255</x:v>
      </x:c>
      <x:c r="K9677" s="4">
        <x:f>I9677*J9677</x:f>
      </x:c>
      <x:c r="L9677" s="4" t="n">
        <x:v>385.411</x:v>
      </x:c>
      <x:c r="M9677" s="5">
        <x:f>J9677/3.067*100</x:f>
      </x:c>
      <x:c r="N9677" s="6">
        <x:f>M9677*L9677/100</x:f>
      </x:c>
      <x:c r="O9677" s="6">
        <x:f>H9677-N9677</x:f>
      </x:c>
    </x:row>
    <x:row r="9678" spans="1:25">
      <x:c r="A9678" s="0" t="s">
        <x:v>82</x:v>
      </x:c>
      <x:c r="B9678" s="0" t="n">
        <x:v>4502</x:v>
      </x:c>
      <x:c r="C9678" s="0" t="s">
        <x:v>21</x:v>
      </x:c>
      <x:c r="D9678" s="0" t="s">
        <x:v>22</x:v>
      </x:c>
      <x:c r="E9678" s="0" t="s">
        <x:v>23</x:v>
      </x:c>
      <x:c r="F9678" s="0" t="s">
        <x:v>20</x:v>
      </x:c>
      <x:c r="G9678" s="0" t="n">
        <x:v>170</x:v>
      </x:c>
      <x:c r="H9678" s="4" t="n">
        <x:v>43.384</x:v>
      </x:c>
      <x:c r="I9678" s="4" t="n">
        <x:v>170</x:v>
      </x:c>
      <x:c r="J9678" s="4" t="n">
        <x:v>0.255</x:v>
      </x:c>
      <x:c r="K9678" s="4">
        <x:f>I9678*J9678</x:f>
      </x:c>
      <x:c r="L9678" s="4" t="n">
        <x:v>385.411</x:v>
      </x:c>
      <x:c r="M9678" s="5">
        <x:f>J9678/3.067*100</x:f>
      </x:c>
      <x:c r="N9678" s="6">
        <x:f>M9678*L9678/100</x:f>
      </x:c>
      <x:c r="O9678" s="6">
        <x:f>H9678-N9678</x:f>
      </x:c>
    </x:row>
    <x:row r="9679" spans="1:25">
      <x:c r="A9679" s="0" t="s">
        <x:v>82</x:v>
      </x:c>
      <x:c r="B9679" s="0" t="n">
        <x:v>4502</x:v>
      </x:c>
      <x:c r="C9679" s="0" t="s">
        <x:v>21</x:v>
      </x:c>
      <x:c r="D9679" s="0" t="s">
        <x:v>22</x:v>
      </x:c>
      <x:c r="E9679" s="0" t="s">
        <x:v>23</x:v>
      </x:c>
      <x:c r="F9679" s="0" t="s">
        <x:v>20</x:v>
      </x:c>
      <x:c r="G9679" s="0" t="n">
        <x:v>170</x:v>
      </x:c>
      <x:c r="H9679" s="4" t="n">
        <x:v>43.384</x:v>
      </x:c>
      <x:c r="I9679" s="4" t="n">
        <x:v>170</x:v>
      </x:c>
      <x:c r="J9679" s="4" t="n">
        <x:v>0.255</x:v>
      </x:c>
      <x:c r="K9679" s="4">
        <x:f>I9679*J9679</x:f>
      </x:c>
      <x:c r="L9679" s="4" t="n">
        <x:v>385.411</x:v>
      </x:c>
      <x:c r="M9679" s="5">
        <x:f>J9679/3.067*100</x:f>
      </x:c>
      <x:c r="N9679" s="6">
        <x:f>M9679*L9679/100</x:f>
      </x:c>
      <x:c r="O9679" s="6">
        <x:f>H9679-N9679</x:f>
      </x:c>
    </x:row>
    <x:row r="9680" spans="1:25">
      <x:c r="A9680" s="0" t="s">
        <x:v>82</x:v>
      </x:c>
      <x:c r="B9680" s="0" t="n">
        <x:v>4502</x:v>
      </x:c>
      <x:c r="C9680" s="0" t="s">
        <x:v>21</x:v>
      </x:c>
      <x:c r="D9680" s="0" t="s">
        <x:v>22</x:v>
      </x:c>
      <x:c r="E9680" s="0" t="s">
        <x:v>23</x:v>
      </x:c>
      <x:c r="F9680" s="0" t="s">
        <x:v>20</x:v>
      </x:c>
      <x:c r="G9680" s="0" t="n">
        <x:v>170</x:v>
      </x:c>
      <x:c r="H9680" s="4" t="n">
        <x:v>44.33</x:v>
      </x:c>
      <x:c r="I9680" s="4" t="n">
        <x:v>170</x:v>
      </x:c>
      <x:c r="J9680" s="4" t="n">
        <x:v>0.261</x:v>
      </x:c>
      <x:c r="K9680" s="4">
        <x:f>I9680*J9680</x:f>
      </x:c>
      <x:c r="L9680" s="4" t="n">
        <x:v>385.411</x:v>
      </x:c>
      <x:c r="M9680" s="5">
        <x:f>J9680/3.067*100</x:f>
      </x:c>
      <x:c r="N9680" s="6">
        <x:f>M9680*L9680/100</x:f>
      </x:c>
      <x:c r="O9680" s="6">
        <x:f>H9680-N9680</x:f>
      </x:c>
    </x:row>
    <x:row r="9681" spans="1:25">
      <x:c r="A9681" s="0" t="s">
        <x:v>82</x:v>
      </x:c>
      <x:c r="B9681" s="0" t="n">
        <x:v>4502</x:v>
      </x:c>
      <x:c r="C9681" s="0" t="s">
        <x:v>21</x:v>
      </x:c>
      <x:c r="D9681" s="0" t="s">
        <x:v>28</x:v>
      </x:c>
      <x:c r="E9681" s="0" t="s">
        <x:v>19</x:v>
      </x:c>
      <x:c r="F9681" s="0" t="s">
        <x:v>26</x:v>
      </x:c>
      <x:c r="G9681" s="0" t="n">
        <x:v>170</x:v>
      </x:c>
      <x:c r="H9681" s="4" t="n">
        <x:v>44.209</x:v>
      </x:c>
      <x:c r="I9681" s="4" t="n">
        <x:v>170</x:v>
      </x:c>
      <x:c r="J9681" s="4" t="n">
        <x:v>0.26</x:v>
      </x:c>
      <x:c r="K9681" s="4">
        <x:f>I9681*J9681</x:f>
      </x:c>
      <x:c r="L9681" s="4" t="n">
        <x:v>385.411</x:v>
      </x:c>
      <x:c r="M9681" s="5">
        <x:f>J9681/3.067*100</x:f>
      </x:c>
      <x:c r="N9681" s="6">
        <x:f>M9681*L9681/100</x:f>
      </x:c>
      <x:c r="O9681" s="6">
        <x:f>H9681-N9681</x:f>
      </x:c>
    </x:row>
    <x:row r="9682" spans="1:25">
      <x:c r="A9682" s="0" t="s">
        <x:v>82</x:v>
      </x:c>
      <x:c r="B9682" s="0" t="n">
        <x:v>4502</x:v>
      </x:c>
      <x:c r="C9682" s="0" t="s">
        <x:v>21</x:v>
      </x:c>
      <x:c r="D9682" s="0" t="s">
        <x:v>28</x:v>
      </x:c>
      <x:c r="E9682" s="0" t="s">
        <x:v>23</x:v>
      </x:c>
      <x:c r="F9682" s="0" t="s">
        <x:v>26</x:v>
      </x:c>
      <x:c r="G9682" s="0" t="n">
        <x:v>170</x:v>
      </x:c>
      <x:c r="H9682" s="4" t="n">
        <x:v>259.103</x:v>
      </x:c>
      <x:c r="I9682" s="4" t="n">
        <x:v>170</x:v>
      </x:c>
      <x:c r="J9682" s="4" t="n">
        <x:v>1.52</x:v>
      </x:c>
      <x:c r="K9682" s="4">
        <x:f>I9682*J9682</x:f>
      </x:c>
      <x:c r="L9682" s="4" t="n">
        <x:v>385.411</x:v>
      </x:c>
      <x:c r="M9682" s="5">
        <x:f>J9682/3.067*100</x:f>
      </x:c>
      <x:c r="N9682" s="6">
        <x:f>M9682*L9682/100</x:f>
      </x:c>
      <x:c r="O9682" s="6">
        <x:f>H9682-N9682</x:f>
      </x:c>
    </x:row>
    <x:row r="9683" spans="1:25">
      <x:c r="A9683" s="0" t="s">
        <x:v>78</x:v>
      </x:c>
      <x:c r="B9683" s="0" t="n">
        <x:v>4503</x:v>
      </x:c>
      <x:c r="C9683" s="0" t="s">
        <x:v>21</x:v>
      </x:c>
      <x:c r="D9683" s="0" t="s">
        <x:v>22</x:v>
      </x:c>
      <x:c r="E9683" s="0" t="s">
        <x:v>23</x:v>
      </x:c>
      <x:c r="F9683" s="0" t="s">
        <x:v>20</x:v>
      </x:c>
      <x:c r="G9683" s="0" t="n">
        <x:v>130</x:v>
      </x:c>
      <x:c r="H9683" s="4" t="n">
        <x:v>44.33</x:v>
      </x:c>
      <x:c r="I9683" s="4" t="n">
        <x:v>130</x:v>
      </x:c>
      <x:c r="J9683" s="4" t="n">
        <x:v>0.341</x:v>
      </x:c>
      <x:c r="K9683" s="4">
        <x:f>I9683*J9683</x:f>
      </x:c>
      <x:c r="L9683" s="4" t="n">
        <x:v>286.153</x:v>
      </x:c>
      <x:c r="M9683" s="5">
        <x:f>J9683/3.123*100</x:f>
      </x:c>
      <x:c r="N9683" s="6">
        <x:f>M9683*L9683/100</x:f>
      </x:c>
      <x:c r="O9683" s="6">
        <x:f>H9683-N9683</x:f>
      </x:c>
    </x:row>
    <x:row r="9684" spans="1:25">
      <x:c r="A9684" s="0" t="s">
        <x:v>78</x:v>
      </x:c>
      <x:c r="B9684" s="0" t="n">
        <x:v>4503</x:v>
      </x:c>
      <x:c r="C9684" s="0" t="s">
        <x:v>21</x:v>
      </x:c>
      <x:c r="D9684" s="0" t="s">
        <x:v>22</x:v>
      </x:c>
      <x:c r="E9684" s="0" t="s">
        <x:v>23</x:v>
      </x:c>
      <x:c r="F9684" s="0" t="s">
        <x:v>20</x:v>
      </x:c>
      <x:c r="G9684" s="0" t="n">
        <x:v>130</x:v>
      </x:c>
      <x:c r="H9684" s="4" t="n">
        <x:v>43.384</x:v>
      </x:c>
      <x:c r="I9684" s="4" t="n">
        <x:v>130</x:v>
      </x:c>
      <x:c r="J9684" s="4" t="n">
        <x:v>0.334</x:v>
      </x:c>
      <x:c r="K9684" s="4">
        <x:f>I9684*J9684</x:f>
      </x:c>
      <x:c r="L9684" s="4" t="n">
        <x:v>286.153</x:v>
      </x:c>
      <x:c r="M9684" s="5">
        <x:f>J9684/3.123*100</x:f>
      </x:c>
      <x:c r="N9684" s="6">
        <x:f>M9684*L9684/100</x:f>
      </x:c>
      <x:c r="O9684" s="6">
        <x:f>H9684-N9684</x:f>
      </x:c>
    </x:row>
    <x:row r="9685" spans="1:25">
      <x:c r="A9685" s="0" t="s">
        <x:v>78</x:v>
      </x:c>
      <x:c r="B9685" s="0" t="n">
        <x:v>4503</x:v>
      </x:c>
      <x:c r="C9685" s="0" t="s">
        <x:v>21</x:v>
      </x:c>
      <x:c r="D9685" s="0" t="s">
        <x:v>22</x:v>
      </x:c>
      <x:c r="E9685" s="0" t="s">
        <x:v>23</x:v>
      </x:c>
      <x:c r="F9685" s="0" t="s">
        <x:v>20</x:v>
      </x:c>
      <x:c r="G9685" s="0" t="n">
        <x:v>130</x:v>
      </x:c>
      <x:c r="H9685" s="4" t="n">
        <x:v>43.384</x:v>
      </x:c>
      <x:c r="I9685" s="4" t="n">
        <x:v>130</x:v>
      </x:c>
      <x:c r="J9685" s="4" t="n">
        <x:v>0.334</x:v>
      </x:c>
      <x:c r="K9685" s="4">
        <x:f>I9685*J9685</x:f>
      </x:c>
      <x:c r="L9685" s="4" t="n">
        <x:v>286.153</x:v>
      </x:c>
      <x:c r="M9685" s="5">
        <x:f>J9685/3.123*100</x:f>
      </x:c>
      <x:c r="N9685" s="6">
        <x:f>M9685*L9685/100</x:f>
      </x:c>
      <x:c r="O9685" s="6">
        <x:f>H9685-N9685</x:f>
      </x:c>
    </x:row>
    <x:row r="9686" spans="1:25">
      <x:c r="A9686" s="0" t="s">
        <x:v>78</x:v>
      </x:c>
      <x:c r="B9686" s="0" t="n">
        <x:v>4503</x:v>
      </x:c>
      <x:c r="C9686" s="0" t="s">
        <x:v>21</x:v>
      </x:c>
      <x:c r="D9686" s="0" t="s">
        <x:v>22</x:v>
      </x:c>
      <x:c r="E9686" s="0" t="s">
        <x:v>23</x:v>
      </x:c>
      <x:c r="F9686" s="0" t="s">
        <x:v>20</x:v>
      </x:c>
      <x:c r="G9686" s="0" t="n">
        <x:v>130</x:v>
      </x:c>
      <x:c r="H9686" s="4" t="n">
        <x:v>43.384</x:v>
      </x:c>
      <x:c r="I9686" s="4" t="n">
        <x:v>130</x:v>
      </x:c>
      <x:c r="J9686" s="4" t="n">
        <x:v>0.334</x:v>
      </x:c>
      <x:c r="K9686" s="4">
        <x:f>I9686*J9686</x:f>
      </x:c>
      <x:c r="L9686" s="4" t="n">
        <x:v>286.153</x:v>
      </x:c>
      <x:c r="M9686" s="5">
        <x:f>J9686/3.123*100</x:f>
      </x:c>
      <x:c r="N9686" s="6">
        <x:f>M9686*L9686/100</x:f>
      </x:c>
      <x:c r="O9686" s="6">
        <x:f>H9686-N9686</x:f>
      </x:c>
    </x:row>
    <x:row r="9687" spans="1:25">
      <x:c r="A9687" s="0" t="s">
        <x:v>78</x:v>
      </x:c>
      <x:c r="B9687" s="0" t="n">
        <x:v>4503</x:v>
      </x:c>
      <x:c r="C9687" s="0" t="s">
        <x:v>21</x:v>
      </x:c>
      <x:c r="D9687" s="0" t="s">
        <x:v>28</x:v>
      </x:c>
      <x:c r="E9687" s="0" t="s">
        <x:v>19</x:v>
      </x:c>
      <x:c r="F9687" s="0" t="s">
        <x:v>26</x:v>
      </x:c>
      <x:c r="G9687" s="0" t="n">
        <x:v>130</x:v>
      </x:c>
      <x:c r="H9687" s="4" t="n">
        <x:v>33.806</x:v>
      </x:c>
      <x:c r="I9687" s="4" t="n">
        <x:v>130</x:v>
      </x:c>
      <x:c r="J9687" s="4" t="n">
        <x:v>0.26</x:v>
      </x:c>
      <x:c r="K9687" s="4">
        <x:f>I9687*J9687</x:f>
      </x:c>
      <x:c r="L9687" s="4" t="n">
        <x:v>286.153</x:v>
      </x:c>
      <x:c r="M9687" s="5">
        <x:f>J9687/3.123*100</x:f>
      </x:c>
      <x:c r="N9687" s="6">
        <x:f>M9687*L9687/100</x:f>
      </x:c>
      <x:c r="O9687" s="6">
        <x:f>H9687-N9687</x:f>
      </x:c>
    </x:row>
    <x:row r="9688" spans="1:25">
      <x:c r="A9688" s="0" t="s">
        <x:v>78</x:v>
      </x:c>
      <x:c r="B9688" s="0" t="n">
        <x:v>4503</x:v>
      </x:c>
      <x:c r="C9688" s="0" t="s">
        <x:v>21</x:v>
      </x:c>
      <x:c r="D9688" s="0" t="s">
        <x:v>28</x:v>
      </x:c>
      <x:c r="E9688" s="0" t="s">
        <x:v>23</x:v>
      </x:c>
      <x:c r="F9688" s="0" t="s">
        <x:v>26</x:v>
      </x:c>
      <x:c r="G9688" s="0" t="n">
        <x:v>130</x:v>
      </x:c>
      <x:c r="H9688" s="4" t="n">
        <x:v>197.6</x:v>
      </x:c>
      <x:c r="I9688" s="4" t="n">
        <x:v>130</x:v>
      </x:c>
      <x:c r="J9688" s="4" t="n">
        <x:v>1.52</x:v>
      </x:c>
      <x:c r="K9688" s="4">
        <x:f>I9688*J9688</x:f>
      </x:c>
      <x:c r="L9688" s="4" t="n">
        <x:v>286.153</x:v>
      </x:c>
      <x:c r="M9688" s="5">
        <x:f>J9688/3.123*100</x:f>
      </x:c>
      <x:c r="N9688" s="6">
        <x:f>M9688*L9688/100</x:f>
      </x:c>
      <x:c r="O9688" s="6">
        <x:f>H9688-N9688</x:f>
      </x:c>
    </x:row>
    <x:row r="9689" spans="1:25">
      <x:c r="A9689" s="0" t="s">
        <x:v>16</x:v>
      </x:c>
      <x:c r="B9689" s="0" t="n">
        <x:v>4504</x:v>
      </x:c>
      <x:c r="C9689" s="0" t="s">
        <x:v>21</x:v>
      </x:c>
      <x:c r="D9689" s="0" t="s">
        <x:v>22</x:v>
      </x:c>
      <x:c r="E9689" s="0" t="s">
        <x:v>23</x:v>
      </x:c>
      <x:c r="F9689" s="0" t="s">
        <x:v>20</x:v>
      </x:c>
      <x:c r="G9689" s="0" t="n">
        <x:v>140</x:v>
      </x:c>
      <x:c r="H9689" s="4" t="n">
        <x:v>44.33</x:v>
      </x:c>
      <x:c r="I9689" s="4" t="n">
        <x:v>140</x:v>
      </x:c>
      <x:c r="J9689" s="4" t="n">
        <x:v>0.317</x:v>
      </x:c>
      <x:c r="K9689" s="4">
        <x:f>I9689*J9689</x:f>
      </x:c>
      <x:c r="L9689" s="4" t="n">
        <x:v>323.992</x:v>
      </x:c>
      <x:c r="M9689" s="5">
        <x:f>J9689/3.344*100</x:f>
      </x:c>
      <x:c r="N9689" s="6">
        <x:f>M9689*L9689/100</x:f>
      </x:c>
      <x:c r="O9689" s="6">
        <x:f>H9689-N9689</x:f>
      </x:c>
    </x:row>
    <x:row r="9690" spans="1:25">
      <x:c r="A9690" s="0" t="s">
        <x:v>16</x:v>
      </x:c>
      <x:c r="B9690" s="0" t="n">
        <x:v>4504</x:v>
      </x:c>
      <x:c r="C9690" s="0" t="s">
        <x:v>21</x:v>
      </x:c>
      <x:c r="D9690" s="0" t="s">
        <x:v>22</x:v>
      </x:c>
      <x:c r="E9690" s="0" t="s">
        <x:v>23</x:v>
      </x:c>
      <x:c r="F9690" s="0" t="s">
        <x:v>20</x:v>
      </x:c>
      <x:c r="G9690" s="0" t="n">
        <x:v>140</x:v>
      </x:c>
      <x:c r="H9690" s="4" t="n">
        <x:v>43.384</x:v>
      </x:c>
      <x:c r="I9690" s="4" t="n">
        <x:v>140</x:v>
      </x:c>
      <x:c r="J9690" s="4" t="n">
        <x:v>0.31</x:v>
      </x:c>
      <x:c r="K9690" s="4">
        <x:f>I9690*J9690</x:f>
      </x:c>
      <x:c r="L9690" s="4" t="n">
        <x:v>323.992</x:v>
      </x:c>
      <x:c r="M9690" s="5">
        <x:f>J9690/3.344*100</x:f>
      </x:c>
      <x:c r="N9690" s="6">
        <x:f>M9690*L9690/100</x:f>
      </x:c>
      <x:c r="O9690" s="6">
        <x:f>H9690-N9690</x:f>
      </x:c>
    </x:row>
    <x:row r="9691" spans="1:25">
      <x:c r="A9691" s="0" t="s">
        <x:v>16</x:v>
      </x:c>
      <x:c r="B9691" s="0" t="n">
        <x:v>4504</x:v>
      </x:c>
      <x:c r="C9691" s="0" t="s">
        <x:v>21</x:v>
      </x:c>
      <x:c r="D9691" s="0" t="s">
        <x:v>22</x:v>
      </x:c>
      <x:c r="E9691" s="0" t="s">
        <x:v>23</x:v>
      </x:c>
      <x:c r="F9691" s="0" t="s">
        <x:v>20</x:v>
      </x:c>
      <x:c r="G9691" s="0" t="n">
        <x:v>140</x:v>
      </x:c>
      <x:c r="H9691" s="4" t="n">
        <x:v>44.33</x:v>
      </x:c>
      <x:c r="I9691" s="4" t="n">
        <x:v>140</x:v>
      </x:c>
      <x:c r="J9691" s="4" t="n">
        <x:v>0.317</x:v>
      </x:c>
      <x:c r="K9691" s="4">
        <x:f>I9691*J9691</x:f>
      </x:c>
      <x:c r="L9691" s="4" t="n">
        <x:v>323.992</x:v>
      </x:c>
      <x:c r="M9691" s="5">
        <x:f>J9691/3.344*100</x:f>
      </x:c>
      <x:c r="N9691" s="6">
        <x:f>M9691*L9691/100</x:f>
      </x:c>
      <x:c r="O9691" s="6">
        <x:f>H9691-N9691</x:f>
      </x:c>
    </x:row>
    <x:row r="9692" spans="1:25">
      <x:c r="A9692" s="0" t="s">
        <x:v>16</x:v>
      </x:c>
      <x:c r="B9692" s="0" t="n">
        <x:v>4504</x:v>
      </x:c>
      <x:c r="C9692" s="0" t="s">
        <x:v>21</x:v>
      </x:c>
      <x:c r="D9692" s="0" t="s">
        <x:v>22</x:v>
      </x:c>
      <x:c r="E9692" s="0" t="s">
        <x:v>23</x:v>
      </x:c>
      <x:c r="F9692" s="0" t="s">
        <x:v>20</x:v>
      </x:c>
      <x:c r="G9692" s="0" t="n">
        <x:v>140</x:v>
      </x:c>
      <x:c r="H9692" s="4" t="n">
        <x:v>43.384</x:v>
      </x:c>
      <x:c r="I9692" s="4" t="n">
        <x:v>140</x:v>
      </x:c>
      <x:c r="J9692" s="4" t="n">
        <x:v>0.31</x:v>
      </x:c>
      <x:c r="K9692" s="4">
        <x:f>I9692*J9692</x:f>
      </x:c>
      <x:c r="L9692" s="4" t="n">
        <x:v>323.992</x:v>
      </x:c>
      <x:c r="M9692" s="5">
        <x:f>J9692/3.344*100</x:f>
      </x:c>
      <x:c r="N9692" s="6">
        <x:f>M9692*L9692/100</x:f>
      </x:c>
      <x:c r="O9692" s="6">
        <x:f>H9692-N9692</x:f>
      </x:c>
    </x:row>
    <x:row r="9693" spans="1:25">
      <x:c r="A9693" s="0" t="s">
        <x:v>16</x:v>
      </x:c>
      <x:c r="B9693" s="0" t="n">
        <x:v>4504</x:v>
      </x:c>
      <x:c r="C9693" s="0" t="s">
        <x:v>21</x:v>
      </x:c>
      <x:c r="D9693" s="0" t="s">
        <x:v>22</x:v>
      </x:c>
      <x:c r="E9693" s="0" t="s">
        <x:v>23</x:v>
      </x:c>
      <x:c r="F9693" s="0" t="s">
        <x:v>20</x:v>
      </x:c>
      <x:c r="G9693" s="0" t="n">
        <x:v>140</x:v>
      </x:c>
      <x:c r="H9693" s="4" t="n">
        <x:v>43.384</x:v>
      </x:c>
      <x:c r="I9693" s="4" t="n">
        <x:v>140</x:v>
      </x:c>
      <x:c r="J9693" s="4" t="n">
        <x:v>0.31</x:v>
      </x:c>
      <x:c r="K9693" s="4">
        <x:f>I9693*J9693</x:f>
      </x:c>
      <x:c r="L9693" s="4" t="n">
        <x:v>323.992</x:v>
      </x:c>
      <x:c r="M9693" s="5">
        <x:f>J9693/3.344*100</x:f>
      </x:c>
      <x:c r="N9693" s="6">
        <x:f>M9693*L9693/100</x:f>
      </x:c>
      <x:c r="O9693" s="6">
        <x:f>H9693-N9693</x:f>
      </x:c>
    </x:row>
    <x:row r="9694" spans="1:25">
      <x:c r="A9694" s="0" t="s">
        <x:v>16</x:v>
      </x:c>
      <x:c r="B9694" s="0" t="n">
        <x:v>4504</x:v>
      </x:c>
      <x:c r="C9694" s="0" t="s">
        <x:v>21</x:v>
      </x:c>
      <x:c r="D9694" s="0" t="s">
        <x:v>28</x:v>
      </x:c>
      <x:c r="E9694" s="0" t="s">
        <x:v>19</x:v>
      </x:c>
      <x:c r="F9694" s="0" t="s">
        <x:v>26</x:v>
      </x:c>
      <x:c r="G9694" s="0" t="n">
        <x:v>140</x:v>
      </x:c>
      <x:c r="H9694" s="4" t="n">
        <x:v>36.401</x:v>
      </x:c>
      <x:c r="I9694" s="4" t="n">
        <x:v>140</x:v>
      </x:c>
      <x:c r="J9694" s="4" t="n">
        <x:v>0.26</x:v>
      </x:c>
      <x:c r="K9694" s="4">
        <x:f>I9694*J9694</x:f>
      </x:c>
      <x:c r="L9694" s="4" t="n">
        <x:v>323.992</x:v>
      </x:c>
      <x:c r="M9694" s="5">
        <x:f>J9694/3.344*100</x:f>
      </x:c>
      <x:c r="N9694" s="6">
        <x:f>M9694*L9694/100</x:f>
      </x:c>
      <x:c r="O9694" s="6">
        <x:f>H9694-N9694</x:f>
      </x:c>
    </x:row>
    <x:row r="9695" spans="1:25">
      <x:c r="A9695" s="0" t="s">
        <x:v>16</x:v>
      </x:c>
      <x:c r="B9695" s="0" t="n">
        <x:v>4504</x:v>
      </x:c>
      <x:c r="C9695" s="0" t="s">
        <x:v>21</x:v>
      </x:c>
      <x:c r="D9695" s="0" t="s">
        <x:v>28</x:v>
      </x:c>
      <x:c r="E9695" s="0" t="s">
        <x:v>23</x:v>
      </x:c>
      <x:c r="F9695" s="0" t="s">
        <x:v>26</x:v>
      </x:c>
      <x:c r="G9695" s="0" t="n">
        <x:v>140</x:v>
      </x:c>
      <x:c r="H9695" s="4" t="n">
        <x:v>212.799</x:v>
      </x:c>
      <x:c r="I9695" s="4" t="n">
        <x:v>140</x:v>
      </x:c>
      <x:c r="J9695" s="4" t="n">
        <x:v>1.52</x:v>
      </x:c>
      <x:c r="K9695" s="4">
        <x:f>I9695*J9695</x:f>
      </x:c>
      <x:c r="L9695" s="4" t="n">
        <x:v>323.992</x:v>
      </x:c>
      <x:c r="M9695" s="5">
        <x:f>J9695/3.344*100</x:f>
      </x:c>
      <x:c r="N9695" s="6">
        <x:f>M9695*L9695/100</x:f>
      </x:c>
      <x:c r="O9695" s="6">
        <x:f>H9695-N9695</x:f>
      </x:c>
    </x:row>
    <x:row r="9696" spans="1:25">
      <x:c r="A9696" s="0" t="s">
        <x:v>78</x:v>
      </x:c>
      <x:c r="B9696" s="0" t="n">
        <x:v>4505</x:v>
      </x:c>
      <x:c r="C9696" s="0" t="s">
        <x:v>21</x:v>
      </x:c>
      <x:c r="D9696" s="0" t="s">
        <x:v>22</x:v>
      </x:c>
      <x:c r="E9696" s="0" t="s">
        <x:v>23</x:v>
      </x:c>
      <x:c r="F9696" s="0" t="s">
        <x:v>20</x:v>
      </x:c>
      <x:c r="G9696" s="0" t="n">
        <x:v>10</x:v>
      </x:c>
      <x:c r="H9696" s="4" t="n">
        <x:v>3.41</x:v>
      </x:c>
      <x:c r="I9696" s="4" t="n">
        <x:v>10</x:v>
      </x:c>
      <x:c r="J9696" s="4" t="n">
        <x:v>0.341</x:v>
      </x:c>
      <x:c r="K9696" s="4">
        <x:f>I9696*J9696</x:f>
      </x:c>
      <x:c r="L9696" s="4" t="n">
        <x:v>22</x:v>
      </x:c>
      <x:c r="M9696" s="5">
        <x:f>J9696/6.459*100</x:f>
      </x:c>
      <x:c r="N9696" s="6">
        <x:f>M9696*L9696/100</x:f>
      </x:c>
      <x:c r="O9696" s="6">
        <x:f>H9696-N9696</x:f>
      </x:c>
    </x:row>
    <x:row r="9697" spans="1:25">
      <x:c r="A9697" s="0" t="s">
        <x:v>78</x:v>
      </x:c>
      <x:c r="B9697" s="0" t="n">
        <x:v>4505</x:v>
      </x:c>
      <x:c r="C9697" s="0" t="s">
        <x:v>21</x:v>
      </x:c>
      <x:c r="D9697" s="0" t="s">
        <x:v>22</x:v>
      </x:c>
      <x:c r="E9697" s="0" t="s">
        <x:v>23</x:v>
      </x:c>
      <x:c r="F9697" s="0" t="s">
        <x:v>20</x:v>
      </x:c>
      <x:c r="G9697" s="0" t="n">
        <x:v>10</x:v>
      </x:c>
      <x:c r="H9697" s="4" t="n">
        <x:v>43.384</x:v>
      </x:c>
      <x:c r="I9697" s="4" t="n">
        <x:v>10</x:v>
      </x:c>
      <x:c r="J9697" s="4" t="n">
        <x:v>4.338</x:v>
      </x:c>
      <x:c r="K9697" s="4">
        <x:f>I9697*J9697</x:f>
      </x:c>
      <x:c r="L9697" s="4" t="n">
        <x:v>22</x:v>
      </x:c>
      <x:c r="M9697" s="5">
        <x:f>J9697/6.459*100</x:f>
      </x:c>
      <x:c r="N9697" s="6">
        <x:f>M9697*L9697/100</x:f>
      </x:c>
      <x:c r="O9697" s="6">
        <x:f>H9697-N9697</x:f>
      </x:c>
    </x:row>
    <x:row r="9698" spans="1:25">
      <x:c r="A9698" s="0" t="s">
        <x:v>78</x:v>
      </x:c>
      <x:c r="B9698" s="0" t="n">
        <x:v>4505</x:v>
      </x:c>
      <x:c r="C9698" s="0" t="s">
        <x:v>21</x:v>
      </x:c>
      <x:c r="D9698" s="0" t="s">
        <x:v>28</x:v>
      </x:c>
      <x:c r="E9698" s="0" t="s">
        <x:v>19</x:v>
      </x:c>
      <x:c r="F9698" s="0" t="s">
        <x:v>26</x:v>
      </x:c>
      <x:c r="G9698" s="0" t="n">
        <x:v>10</x:v>
      </x:c>
      <x:c r="H9698" s="4" t="n">
        <x:v>2.6</x:v>
      </x:c>
      <x:c r="I9698" s="4" t="n">
        <x:v>10</x:v>
      </x:c>
      <x:c r="J9698" s="4" t="n">
        <x:v>0.26</x:v>
      </x:c>
      <x:c r="K9698" s="4">
        <x:f>I9698*J9698</x:f>
      </x:c>
      <x:c r="L9698" s="4" t="n">
        <x:v>22</x:v>
      </x:c>
      <x:c r="M9698" s="5">
        <x:f>J9698/6.459*100</x:f>
      </x:c>
      <x:c r="N9698" s="6">
        <x:f>M9698*L9698/100</x:f>
      </x:c>
      <x:c r="O9698" s="6">
        <x:f>H9698-N9698</x:f>
      </x:c>
    </x:row>
    <x:row r="9699" spans="1:25">
      <x:c r="A9699" s="0" t="s">
        <x:v>78</x:v>
      </x:c>
      <x:c r="B9699" s="0" t="n">
        <x:v>4505</x:v>
      </x:c>
      <x:c r="C9699" s="0" t="s">
        <x:v>21</x:v>
      </x:c>
      <x:c r="D9699" s="0" t="s">
        <x:v>28</x:v>
      </x:c>
      <x:c r="E9699" s="0" t="s">
        <x:v>23</x:v>
      </x:c>
      <x:c r="F9699" s="0" t="s">
        <x:v>26</x:v>
      </x:c>
      <x:c r="G9699" s="0" t="n">
        <x:v>10</x:v>
      </x:c>
      <x:c r="H9699" s="4" t="n">
        <x:v>15.2</x:v>
      </x:c>
      <x:c r="I9699" s="4" t="n">
        <x:v>10</x:v>
      </x:c>
      <x:c r="J9699" s="4" t="n">
        <x:v>1.52</x:v>
      </x:c>
      <x:c r="K9699" s="4">
        <x:f>I9699*J9699</x:f>
      </x:c>
      <x:c r="L9699" s="4" t="n">
        <x:v>22</x:v>
      </x:c>
      <x:c r="M9699" s="5">
        <x:f>J9699/6.459*100</x:f>
      </x:c>
      <x:c r="N9699" s="6">
        <x:f>M9699*L9699/100</x:f>
      </x:c>
      <x:c r="O9699" s="6">
        <x:f>H9699-N9699</x:f>
      </x:c>
    </x:row>
    <x:row r="9700" spans="1:25">
      <x:c r="A9700" s="0" t="s">
        <x:v>160</x:v>
      </x:c>
      <x:c r="B9700" s="0" t="n">
        <x:v>4508</x:v>
      </x:c>
      <x:c r="C9700" s="0" t="s">
        <x:v>17</x:v>
      </x:c>
      <x:c r="D9700" s="0" t="s">
        <x:v>18</x:v>
      </x:c>
      <x:c r="E9700" s="0" t="s">
        <x:v>167</x:v>
      </x:c>
      <x:c r="F9700" s="0" t="s">
        <x:v>20</x:v>
      </x:c>
      <x:c r="G9700" s="0" t="n">
        <x:v>65</x:v>
      </x:c>
      <x:c r="H9700" s="4" t="n">
        <x:v>28.428</x:v>
      </x:c>
      <x:c r="I9700" s="4" t="n">
        <x:v>65</x:v>
      </x:c>
      <x:c r="J9700" s="4" t="n">
        <x:v>0.437</x:v>
      </x:c>
      <x:c r="K9700" s="4">
        <x:f>I9700*J9700</x:f>
      </x:c>
      <x:c r="L9700" s="4" t="n">
        <x:v>157.92</x:v>
      </x:c>
      <x:c r="M9700" s="5">
        <x:f>J9700/2.873*100</x:f>
      </x:c>
      <x:c r="N9700" s="6">
        <x:f>M9700*L9700/100</x:f>
      </x:c>
      <x:c r="O9700" s="6">
        <x:f>H9700-N9700</x:f>
      </x:c>
    </x:row>
    <x:row r="9701" spans="1:25">
      <x:c r="A9701" s="0" t="s">
        <x:v>160</x:v>
      </x:c>
      <x:c r="B9701" s="0" t="n">
        <x:v>4508</x:v>
      </x:c>
      <x:c r="C9701" s="0" t="s">
        <x:v>17</x:v>
      </x:c>
      <x:c r="D9701" s="0" t="s">
        <x:v>18</x:v>
      </x:c>
      <x:c r="E9701" s="0" t="s">
        <x:v>167</x:v>
      </x:c>
      <x:c r="F9701" s="0" t="s">
        <x:v>20</x:v>
      </x:c>
      <x:c r="G9701" s="0" t="n">
        <x:v>65</x:v>
      </x:c>
      <x:c r="H9701" s="4" t="n">
        <x:v>28.428</x:v>
      </x:c>
      <x:c r="I9701" s="4" t="n">
        <x:v>65</x:v>
      </x:c>
      <x:c r="J9701" s="4" t="n">
        <x:v>0.437</x:v>
      </x:c>
      <x:c r="K9701" s="4">
        <x:f>I9701*J9701</x:f>
      </x:c>
      <x:c r="L9701" s="4" t="n">
        <x:v>157.92</x:v>
      </x:c>
      <x:c r="M9701" s="5">
        <x:f>J9701/2.873*100</x:f>
      </x:c>
      <x:c r="N9701" s="6">
        <x:f>M9701*L9701/100</x:f>
      </x:c>
      <x:c r="O9701" s="6">
        <x:f>H9701-N9701</x:f>
      </x:c>
    </x:row>
    <x:row r="9702" spans="1:25">
      <x:c r="A9702" s="0" t="s">
        <x:v>160</x:v>
      </x:c>
      <x:c r="B9702" s="0" t="n">
        <x:v>4508</x:v>
      </x:c>
      <x:c r="C9702" s="0" t="s">
        <x:v>17</x:v>
      </x:c>
      <x:c r="D9702" s="0" t="s">
        <x:v>18</x:v>
      </x:c>
      <x:c r="E9702" s="0" t="s">
        <x:v>167</x:v>
      </x:c>
      <x:c r="F9702" s="0" t="s">
        <x:v>20</x:v>
      </x:c>
      <x:c r="G9702" s="0" t="n">
        <x:v>65</x:v>
      </x:c>
      <x:c r="H9702" s="4" t="n">
        <x:v>55.719</x:v>
      </x:c>
      <x:c r="I9702" s="4" t="n">
        <x:v>65</x:v>
      </x:c>
      <x:c r="J9702" s="4" t="n">
        <x:v>0.857</x:v>
      </x:c>
      <x:c r="K9702" s="4">
        <x:f>I9702*J9702</x:f>
      </x:c>
      <x:c r="L9702" s="4" t="n">
        <x:v>157.92</x:v>
      </x:c>
      <x:c r="M9702" s="5">
        <x:f>J9702/2.873*100</x:f>
      </x:c>
      <x:c r="N9702" s="6">
        <x:f>M9702*L9702/100</x:f>
      </x:c>
      <x:c r="O9702" s="6">
        <x:f>H9702-N9702</x:f>
      </x:c>
    </x:row>
    <x:row r="9703" spans="1:25">
      <x:c r="A9703" s="0" t="s">
        <x:v>160</x:v>
      </x:c>
      <x:c r="B9703" s="0" t="n">
        <x:v>4508</x:v>
      </x:c>
      <x:c r="C9703" s="0" t="s">
        <x:v>21</x:v>
      </x:c>
      <x:c r="D9703" s="0" t="s">
        <x:v>22</x:v>
      </x:c>
      <x:c r="E9703" s="0" t="s">
        <x:v>23</x:v>
      </x:c>
      <x:c r="F9703" s="0" t="s">
        <x:v>20</x:v>
      </x:c>
      <x:c r="G9703" s="0" t="n">
        <x:v>65</x:v>
      </x:c>
      <x:c r="H9703" s="4" t="n">
        <x:v>2.34</x:v>
      </x:c>
      <x:c r="I9703" s="4" t="n">
        <x:v>65</x:v>
      </x:c>
      <x:c r="J9703" s="4" t="n">
        <x:v>0.036</x:v>
      </x:c>
      <x:c r="K9703" s="4">
        <x:f>I9703*J9703</x:f>
      </x:c>
      <x:c r="L9703" s="4" t="n">
        <x:v>157.92</x:v>
      </x:c>
      <x:c r="M9703" s="5">
        <x:f>J9703/2.873*100</x:f>
      </x:c>
      <x:c r="N9703" s="6">
        <x:f>M9703*L9703/100</x:f>
      </x:c>
      <x:c r="O9703" s="6">
        <x:f>H9703-N9703</x:f>
      </x:c>
    </x:row>
    <x:row r="9704" spans="1:25">
      <x:c r="A9704" s="0" t="s">
        <x:v>160</x:v>
      </x:c>
      <x:c r="B9704" s="0" t="n">
        <x:v>4508</x:v>
      </x:c>
      <x:c r="C9704" s="0" t="s">
        <x:v>21</x:v>
      </x:c>
      <x:c r="D9704" s="0" t="s">
        <x:v>28</x:v>
      </x:c>
      <x:c r="E9704" s="0" t="s">
        <x:v>23</x:v>
      </x:c>
      <x:c r="F9704" s="0" t="s">
        <x:v>20</x:v>
      </x:c>
      <x:c r="G9704" s="0" t="n">
        <x:v>65</x:v>
      </x:c>
      <x:c r="H9704" s="4" t="n">
        <x:v>2.99</x:v>
      </x:c>
      <x:c r="I9704" s="4" t="n">
        <x:v>65</x:v>
      </x:c>
      <x:c r="J9704" s="4" t="n">
        <x:v>0.046</x:v>
      </x:c>
      <x:c r="K9704" s="4">
        <x:f>I9704*J9704</x:f>
      </x:c>
      <x:c r="L9704" s="4" t="n">
        <x:v>157.92</x:v>
      </x:c>
      <x:c r="M9704" s="5">
        <x:f>J9704/2.873*100</x:f>
      </x:c>
      <x:c r="N9704" s="6">
        <x:f>M9704*L9704/100</x:f>
      </x:c>
      <x:c r="O9704" s="6">
        <x:f>H9704-N9704</x:f>
      </x:c>
    </x:row>
    <x:row r="9705" spans="1:25">
      <x:c r="A9705" s="0" t="s">
        <x:v>160</x:v>
      </x:c>
      <x:c r="B9705" s="0" t="n">
        <x:v>4508</x:v>
      </x:c>
      <x:c r="C9705" s="0" t="s">
        <x:v>21</x:v>
      </x:c>
      <x:c r="D9705" s="0" t="s">
        <x:v>28</x:v>
      </x:c>
      <x:c r="E9705" s="0" t="s">
        <x:v>23</x:v>
      </x:c>
      <x:c r="F9705" s="0" t="s">
        <x:v>26</x:v>
      </x:c>
      <x:c r="G9705" s="0" t="n">
        <x:v>65</x:v>
      </x:c>
      <x:c r="H9705" s="4" t="n">
        <x:v>68.9</x:v>
      </x:c>
      <x:c r="I9705" s="4" t="n">
        <x:v>65</x:v>
      </x:c>
      <x:c r="J9705" s="4" t="n">
        <x:v>1.06</x:v>
      </x:c>
      <x:c r="K9705" s="4">
        <x:f>I9705*J9705</x:f>
      </x:c>
      <x:c r="L9705" s="4" t="n">
        <x:v>157.92</x:v>
      </x:c>
      <x:c r="M9705" s="5">
        <x:f>J9705/2.873*100</x:f>
      </x:c>
      <x:c r="N9705" s="6">
        <x:f>M9705*L9705/100</x:f>
      </x:c>
      <x:c r="O9705" s="6">
        <x:f>H9705-N9705</x:f>
      </x:c>
    </x:row>
    <x:row r="9706" spans="1:25">
      <x:c r="A9706" s="0" t="s">
        <x:v>170</x:v>
      </x:c>
      <x:c r="B9706" s="0" t="n">
        <x:v>4509</x:v>
      </x:c>
      <x:c r="C9706" s="0" t="s">
        <x:v>17</x:v>
      </x:c>
      <x:c r="D9706" s="0" t="s">
        <x:v>18</x:v>
      </x:c>
      <x:c r="E9706" s="0" t="s">
        <x:v>167</x:v>
      </x:c>
      <x:c r="F9706" s="0" t="s">
        <x:v>20</x:v>
      </x:c>
      <x:c r="G9706" s="0" t="n">
        <x:v>17</x:v>
      </x:c>
      <x:c r="H9706" s="4" t="n">
        <x:v>4.833</x:v>
      </x:c>
      <x:c r="I9706" s="4" t="n">
        <x:v>17</x:v>
      </x:c>
      <x:c r="J9706" s="4" t="n">
        <x:v>0.284</x:v>
      </x:c>
      <x:c r="K9706" s="4">
        <x:f>I9706*J9706</x:f>
      </x:c>
      <x:c r="L9706" s="4" t="n">
        <x:v>37.995</x:v>
      </x:c>
      <x:c r="M9706" s="5">
        <x:f>J9706/1.426*100</x:f>
      </x:c>
      <x:c r="N9706" s="6">
        <x:f>M9706*L9706/100</x:f>
      </x:c>
      <x:c r="O9706" s="6">
        <x:f>H9706-N9706</x:f>
      </x:c>
    </x:row>
    <x:row r="9707" spans="1:25">
      <x:c r="A9707" s="0" t="s">
        <x:v>170</x:v>
      </x:c>
      <x:c r="B9707" s="0" t="n">
        <x:v>4509</x:v>
      </x:c>
      <x:c r="C9707" s="0" t="s">
        <x:v>21</x:v>
      </x:c>
      <x:c r="D9707" s="0" t="s">
        <x:v>22</x:v>
      </x:c>
      <x:c r="E9707" s="0" t="s">
        <x:v>23</x:v>
      </x:c>
      <x:c r="F9707" s="0" t="s">
        <x:v>20</x:v>
      </x:c>
      <x:c r="G9707" s="0" t="n">
        <x:v>17</x:v>
      </x:c>
      <x:c r="H9707" s="4" t="n">
        <x:v>0.612</x:v>
      </x:c>
      <x:c r="I9707" s="4" t="n">
        <x:v>17</x:v>
      </x:c>
      <x:c r="J9707" s="4" t="n">
        <x:v>0.036</x:v>
      </x:c>
      <x:c r="K9707" s="4">
        <x:f>I9707*J9707</x:f>
      </x:c>
      <x:c r="L9707" s="4" t="n">
        <x:v>37.995</x:v>
      </x:c>
      <x:c r="M9707" s="5">
        <x:f>J9707/1.426*100</x:f>
      </x:c>
      <x:c r="N9707" s="6">
        <x:f>M9707*L9707/100</x:f>
      </x:c>
      <x:c r="O9707" s="6">
        <x:f>H9707-N9707</x:f>
      </x:c>
    </x:row>
    <x:row r="9708" spans="1:25">
      <x:c r="A9708" s="0" t="s">
        <x:v>170</x:v>
      </x:c>
      <x:c r="B9708" s="0" t="n">
        <x:v>4509</x:v>
      </x:c>
      <x:c r="C9708" s="0" t="s">
        <x:v>21</x:v>
      </x:c>
      <x:c r="D9708" s="0" t="s">
        <x:v>28</x:v>
      </x:c>
      <x:c r="E9708" s="0" t="s">
        <x:v>23</x:v>
      </x:c>
      <x:c r="F9708" s="0" t="s">
        <x:v>20</x:v>
      </x:c>
      <x:c r="G9708" s="0" t="n">
        <x:v>17</x:v>
      </x:c>
      <x:c r="H9708" s="4" t="n">
        <x:v>0.782</x:v>
      </x:c>
      <x:c r="I9708" s="4" t="n">
        <x:v>17</x:v>
      </x:c>
      <x:c r="J9708" s="4" t="n">
        <x:v>0.046</x:v>
      </x:c>
      <x:c r="K9708" s="4">
        <x:f>I9708*J9708</x:f>
      </x:c>
      <x:c r="L9708" s="4" t="n">
        <x:v>37.995</x:v>
      </x:c>
      <x:c r="M9708" s="5">
        <x:f>J9708/1.426*100</x:f>
      </x:c>
      <x:c r="N9708" s="6">
        <x:f>M9708*L9708/100</x:f>
      </x:c>
      <x:c r="O9708" s="6">
        <x:f>H9708-N9708</x:f>
      </x:c>
    </x:row>
    <x:row r="9709" spans="1:25">
      <x:c r="A9709" s="0" t="s">
        <x:v>170</x:v>
      </x:c>
      <x:c r="B9709" s="0" t="n">
        <x:v>4509</x:v>
      </x:c>
      <x:c r="C9709" s="0" t="s">
        <x:v>21</x:v>
      </x:c>
      <x:c r="D9709" s="0" t="s">
        <x:v>28</x:v>
      </x:c>
      <x:c r="E9709" s="0" t="s">
        <x:v>23</x:v>
      </x:c>
      <x:c r="F9709" s="0" t="s">
        <x:v>26</x:v>
      </x:c>
      <x:c r="G9709" s="0" t="n">
        <x:v>17</x:v>
      </x:c>
      <x:c r="H9709" s="4" t="n">
        <x:v>18.02</x:v>
      </x:c>
      <x:c r="I9709" s="4" t="n">
        <x:v>17</x:v>
      </x:c>
      <x:c r="J9709" s="4" t="n">
        <x:v>1.06</x:v>
      </x:c>
      <x:c r="K9709" s="4">
        <x:f>I9709*J9709</x:f>
      </x:c>
      <x:c r="L9709" s="4" t="n">
        <x:v>37.995</x:v>
      </x:c>
      <x:c r="M9709" s="5">
        <x:f>J9709/1.426*100</x:f>
      </x:c>
      <x:c r="N9709" s="6">
        <x:f>M9709*L9709/100</x:f>
      </x:c>
      <x:c r="O9709" s="6">
        <x:f>H9709-N9709</x:f>
      </x:c>
    </x:row>
    <x:row r="9710" spans="1:25">
      <x:c r="A9710" s="0" t="s">
        <x:v>147</x:v>
      </x:c>
      <x:c r="B9710" s="0" t="n">
        <x:v>4518</x:v>
      </x:c>
      <x:c r="C9710" s="0" t="s">
        <x:v>21</x:v>
      </x:c>
      <x:c r="D9710" s="0" t="s">
        <x:v>22</x:v>
      </x:c>
      <x:c r="E9710" s="0" t="s">
        <x:v>23</x:v>
      </x:c>
      <x:c r="F9710" s="0" t="s">
        <x:v>20</x:v>
      </x:c>
      <x:c r="G9710" s="0" t="n">
        <x:v>130</x:v>
      </x:c>
      <x:c r="H9710" s="4" t="n">
        <x:v>44.33</x:v>
      </x:c>
      <x:c r="I9710" s="4" t="n">
        <x:v>130</x:v>
      </x:c>
      <x:c r="J9710" s="4" t="n">
        <x:v>0.341</x:v>
      </x:c>
      <x:c r="K9710" s="4">
        <x:f>I9710*J9710</x:f>
      </x:c>
      <x:c r="L9710" s="4" t="n">
        <x:v>250.807</x:v>
      </x:c>
      <x:c r="M9710" s="5">
        <x:f>J9710/2.789*100</x:f>
      </x:c>
      <x:c r="N9710" s="6">
        <x:f>M9710*L9710/100</x:f>
      </x:c>
      <x:c r="O9710" s="6">
        <x:f>H9710-N9710</x:f>
      </x:c>
    </x:row>
    <x:row r="9711" spans="1:25">
      <x:c r="A9711" s="0" t="s">
        <x:v>147</x:v>
      </x:c>
      <x:c r="B9711" s="0" t="n">
        <x:v>4518</x:v>
      </x:c>
      <x:c r="C9711" s="0" t="s">
        <x:v>21</x:v>
      </x:c>
      <x:c r="D9711" s="0" t="s">
        <x:v>22</x:v>
      </x:c>
      <x:c r="E9711" s="0" t="s">
        <x:v>23</x:v>
      </x:c>
      <x:c r="F9711" s="0" t="s">
        <x:v>20</x:v>
      </x:c>
      <x:c r="G9711" s="0" t="n">
        <x:v>130</x:v>
      </x:c>
      <x:c r="H9711" s="4" t="n">
        <x:v>43.384</x:v>
      </x:c>
      <x:c r="I9711" s="4" t="n">
        <x:v>130</x:v>
      </x:c>
      <x:c r="J9711" s="4" t="n">
        <x:v>0.334</x:v>
      </x:c>
      <x:c r="K9711" s="4">
        <x:f>I9711*J9711</x:f>
      </x:c>
      <x:c r="L9711" s="4" t="n">
        <x:v>250.807</x:v>
      </x:c>
      <x:c r="M9711" s="5">
        <x:f>J9711/2.789*100</x:f>
      </x:c>
      <x:c r="N9711" s="6">
        <x:f>M9711*L9711/100</x:f>
      </x:c>
      <x:c r="O9711" s="6">
        <x:f>H9711-N9711</x:f>
      </x:c>
    </x:row>
    <x:row r="9712" spans="1:25">
      <x:c r="A9712" s="0" t="s">
        <x:v>147</x:v>
      </x:c>
      <x:c r="B9712" s="0" t="n">
        <x:v>4518</x:v>
      </x:c>
      <x:c r="C9712" s="0" t="s">
        <x:v>21</x:v>
      </x:c>
      <x:c r="D9712" s="0" t="s">
        <x:v>22</x:v>
      </x:c>
      <x:c r="E9712" s="0" t="s">
        <x:v>23</x:v>
      </x:c>
      <x:c r="F9712" s="0" t="s">
        <x:v>20</x:v>
      </x:c>
      <x:c r="G9712" s="0" t="n">
        <x:v>130</x:v>
      </x:c>
      <x:c r="H9712" s="4" t="n">
        <x:v>43.384</x:v>
      </x:c>
      <x:c r="I9712" s="4" t="n">
        <x:v>130</x:v>
      </x:c>
      <x:c r="J9712" s="4" t="n">
        <x:v>0.334</x:v>
      </x:c>
      <x:c r="K9712" s="4">
        <x:f>I9712*J9712</x:f>
      </x:c>
      <x:c r="L9712" s="4" t="n">
        <x:v>250.807</x:v>
      </x:c>
      <x:c r="M9712" s="5">
        <x:f>J9712/2.789*100</x:f>
      </x:c>
      <x:c r="N9712" s="6">
        <x:f>M9712*L9712/100</x:f>
      </x:c>
      <x:c r="O9712" s="6">
        <x:f>H9712-N9712</x:f>
      </x:c>
    </x:row>
    <x:row r="9713" spans="1:25">
      <x:c r="A9713" s="0" t="s">
        <x:v>147</x:v>
      </x:c>
      <x:c r="B9713" s="0" t="n">
        <x:v>4518</x:v>
      </x:c>
      <x:c r="C9713" s="0" t="s">
        <x:v>21</x:v>
      </x:c>
      <x:c r="D9713" s="0" t="s">
        <x:v>28</x:v>
      </x:c>
      <x:c r="E9713" s="0" t="s">
        <x:v>19</x:v>
      </x:c>
      <x:c r="F9713" s="0" t="s">
        <x:v>26</x:v>
      </x:c>
      <x:c r="G9713" s="0" t="n">
        <x:v>130</x:v>
      </x:c>
      <x:c r="H9713" s="4" t="n">
        <x:v>33.803</x:v>
      </x:c>
      <x:c r="I9713" s="4" t="n">
        <x:v>130</x:v>
      </x:c>
      <x:c r="J9713" s="4" t="n">
        <x:v>0.26</x:v>
      </x:c>
      <x:c r="K9713" s="4">
        <x:f>I9713*J9713</x:f>
      </x:c>
      <x:c r="L9713" s="4" t="n">
        <x:v>250.807</x:v>
      </x:c>
      <x:c r="M9713" s="5">
        <x:f>J9713/2.789*100</x:f>
      </x:c>
      <x:c r="N9713" s="6">
        <x:f>M9713*L9713/100</x:f>
      </x:c>
      <x:c r="O9713" s="6">
        <x:f>H9713-N9713</x:f>
      </x:c>
    </x:row>
    <x:row r="9714" spans="1:25">
      <x:c r="A9714" s="0" t="s">
        <x:v>147</x:v>
      </x:c>
      <x:c r="B9714" s="0" t="n">
        <x:v>4518</x:v>
      </x:c>
      <x:c r="C9714" s="0" t="s">
        <x:v>21</x:v>
      </x:c>
      <x:c r="D9714" s="0" t="s">
        <x:v>28</x:v>
      </x:c>
      <x:c r="E9714" s="0" t="s">
        <x:v>23</x:v>
      </x:c>
      <x:c r="F9714" s="0" t="s">
        <x:v>26</x:v>
      </x:c>
      <x:c r="G9714" s="0" t="n">
        <x:v>130</x:v>
      </x:c>
      <x:c r="H9714" s="4" t="n">
        <x:v>197.6</x:v>
      </x:c>
      <x:c r="I9714" s="4" t="n">
        <x:v>130</x:v>
      </x:c>
      <x:c r="J9714" s="4" t="n">
        <x:v>1.52</x:v>
      </x:c>
      <x:c r="K9714" s="4">
        <x:f>I9714*J9714</x:f>
      </x:c>
      <x:c r="L9714" s="4" t="n">
        <x:v>250.807</x:v>
      </x:c>
      <x:c r="M9714" s="5">
        <x:f>J9714/2.789*100</x:f>
      </x:c>
      <x:c r="N9714" s="6">
        <x:f>M9714*L9714/100</x:f>
      </x:c>
      <x:c r="O9714" s="6">
        <x:f>H9714-N9714</x:f>
      </x:c>
    </x:row>
    <x:row r="9715" spans="1:25">
      <x:c r="A9715" s="0" t="s">
        <x:v>146</x:v>
      </x:c>
      <x:c r="B9715" s="0" t="n">
        <x:v>4519</x:v>
      </x:c>
      <x:c r="C9715" s="0" t="s">
        <x:v>21</x:v>
      </x:c>
      <x:c r="D9715" s="0" t="s">
        <x:v>22</x:v>
      </x:c>
      <x:c r="E9715" s="0" t="s">
        <x:v>23</x:v>
      </x:c>
      <x:c r="F9715" s="0" t="s">
        <x:v>20</x:v>
      </x:c>
      <x:c r="G9715" s="0" t="n">
        <x:v>130</x:v>
      </x:c>
      <x:c r="H9715" s="4" t="n">
        <x:v>43.384</x:v>
      </x:c>
      <x:c r="I9715" s="4" t="n">
        <x:v>130</x:v>
      </x:c>
      <x:c r="J9715" s="4" t="n">
        <x:v>0.334</x:v>
      </x:c>
      <x:c r="K9715" s="4">
        <x:f>I9715*J9715</x:f>
      </x:c>
      <x:c r="L9715" s="4" t="n">
        <x:v>299.695</x:v>
      </x:c>
      <x:c r="M9715" s="5">
        <x:f>J9715/2.789*100</x:f>
      </x:c>
      <x:c r="N9715" s="6">
        <x:f>M9715*L9715/100</x:f>
      </x:c>
      <x:c r="O9715" s="6">
        <x:f>H9715-N9715</x:f>
      </x:c>
    </x:row>
    <x:row r="9716" spans="1:25">
      <x:c r="A9716" s="0" t="s">
        <x:v>146</x:v>
      </x:c>
      <x:c r="B9716" s="0" t="n">
        <x:v>4519</x:v>
      </x:c>
      <x:c r="C9716" s="0" t="s">
        <x:v>21</x:v>
      </x:c>
      <x:c r="D9716" s="0" t="s">
        <x:v>22</x:v>
      </x:c>
      <x:c r="E9716" s="0" t="s">
        <x:v>23</x:v>
      </x:c>
      <x:c r="F9716" s="0" t="s">
        <x:v>20</x:v>
      </x:c>
      <x:c r="G9716" s="0" t="n">
        <x:v>130</x:v>
      </x:c>
      <x:c r="H9716" s="4" t="n">
        <x:v>43.384</x:v>
      </x:c>
      <x:c r="I9716" s="4" t="n">
        <x:v>130</x:v>
      </x:c>
      <x:c r="J9716" s="4" t="n">
        <x:v>0.334</x:v>
      </x:c>
      <x:c r="K9716" s="4">
        <x:f>I9716*J9716</x:f>
      </x:c>
      <x:c r="L9716" s="4" t="n">
        <x:v>299.695</x:v>
      </x:c>
      <x:c r="M9716" s="5">
        <x:f>J9716/2.789*100</x:f>
      </x:c>
      <x:c r="N9716" s="6">
        <x:f>M9716*L9716/100</x:f>
      </x:c>
      <x:c r="O9716" s="6">
        <x:f>H9716-N9716</x:f>
      </x:c>
    </x:row>
    <x:row r="9717" spans="1:25">
      <x:c r="A9717" s="0" t="s">
        <x:v>146</x:v>
      </x:c>
      <x:c r="B9717" s="0" t="n">
        <x:v>4519</x:v>
      </x:c>
      <x:c r="C9717" s="0" t="s">
        <x:v>21</x:v>
      </x:c>
      <x:c r="D9717" s="0" t="s">
        <x:v>22</x:v>
      </x:c>
      <x:c r="E9717" s="0" t="s">
        <x:v>23</x:v>
      </x:c>
      <x:c r="F9717" s="0" t="s">
        <x:v>20</x:v>
      </x:c>
      <x:c r="G9717" s="0" t="n">
        <x:v>130</x:v>
      </x:c>
      <x:c r="H9717" s="4" t="n">
        <x:v>44.33</x:v>
      </x:c>
      <x:c r="I9717" s="4" t="n">
        <x:v>130</x:v>
      </x:c>
      <x:c r="J9717" s="4" t="n">
        <x:v>0.341</x:v>
      </x:c>
      <x:c r="K9717" s="4">
        <x:f>I9717*J9717</x:f>
      </x:c>
      <x:c r="L9717" s="4" t="n">
        <x:v>299.695</x:v>
      </x:c>
      <x:c r="M9717" s="5">
        <x:f>J9717/2.789*100</x:f>
      </x:c>
      <x:c r="N9717" s="6">
        <x:f>M9717*L9717/100</x:f>
      </x:c>
      <x:c r="O9717" s="6">
        <x:f>H9717-N9717</x:f>
      </x:c>
    </x:row>
    <x:row r="9718" spans="1:25">
      <x:c r="A9718" s="0" t="s">
        <x:v>146</x:v>
      </x:c>
      <x:c r="B9718" s="0" t="n">
        <x:v>4519</x:v>
      </x:c>
      <x:c r="C9718" s="0" t="s">
        <x:v>21</x:v>
      </x:c>
      <x:c r="D9718" s="0" t="s">
        <x:v>28</x:v>
      </x:c>
      <x:c r="E9718" s="0" t="s">
        <x:v>19</x:v>
      </x:c>
      <x:c r="F9718" s="0" t="s">
        <x:v>26</x:v>
      </x:c>
      <x:c r="G9718" s="0" t="n">
        <x:v>130</x:v>
      </x:c>
      <x:c r="H9718" s="4" t="n">
        <x:v>33.803</x:v>
      </x:c>
      <x:c r="I9718" s="4" t="n">
        <x:v>130</x:v>
      </x:c>
      <x:c r="J9718" s="4" t="n">
        <x:v>0.26</x:v>
      </x:c>
      <x:c r="K9718" s="4">
        <x:f>I9718*J9718</x:f>
      </x:c>
      <x:c r="L9718" s="4" t="n">
        <x:v>299.695</x:v>
      </x:c>
      <x:c r="M9718" s="5">
        <x:f>J9718/2.789*100</x:f>
      </x:c>
      <x:c r="N9718" s="6">
        <x:f>M9718*L9718/100</x:f>
      </x:c>
      <x:c r="O9718" s="6">
        <x:f>H9718-N9718</x:f>
      </x:c>
    </x:row>
    <x:row r="9719" spans="1:25">
      <x:c r="A9719" s="0" t="s">
        <x:v>146</x:v>
      </x:c>
      <x:c r="B9719" s="0" t="n">
        <x:v>4519</x:v>
      </x:c>
      <x:c r="C9719" s="0" t="s">
        <x:v>21</x:v>
      </x:c>
      <x:c r="D9719" s="0" t="s">
        <x:v>28</x:v>
      </x:c>
      <x:c r="E9719" s="0" t="s">
        <x:v>23</x:v>
      </x:c>
      <x:c r="F9719" s="0" t="s">
        <x:v>26</x:v>
      </x:c>
      <x:c r="G9719" s="0" t="n">
        <x:v>130</x:v>
      </x:c>
      <x:c r="H9719" s="4" t="n">
        <x:v>197.6</x:v>
      </x:c>
      <x:c r="I9719" s="4" t="n">
        <x:v>130</x:v>
      </x:c>
      <x:c r="J9719" s="4" t="n">
        <x:v>1.52</x:v>
      </x:c>
      <x:c r="K9719" s="4">
        <x:f>I9719*J9719</x:f>
      </x:c>
      <x:c r="L9719" s="4" t="n">
        <x:v>299.695</x:v>
      </x:c>
      <x:c r="M9719" s="5">
        <x:f>J9719/2.789*100</x:f>
      </x:c>
      <x:c r="N9719" s="6">
        <x:f>M9719*L9719/100</x:f>
      </x:c>
      <x:c r="O9719" s="6">
        <x:f>H9719-N9719</x:f>
      </x:c>
    </x:row>
    <x:row r="9720" spans="1:25">
      <x:c r="A9720" s="0" t="s">
        <x:v>65</x:v>
      </x:c>
      <x:c r="B9720" s="0" t="n">
        <x:v>4520</x:v>
      </x:c>
      <x:c r="C9720" s="0" t="s">
        <x:v>21</x:v>
      </x:c>
      <x:c r="D9720" s="0" t="s">
        <x:v>22</x:v>
      </x:c>
      <x:c r="E9720" s="0" t="s">
        <x:v>23</x:v>
      </x:c>
      <x:c r="F9720" s="0" t="s">
        <x:v>20</x:v>
      </x:c>
      <x:c r="G9720" s="0" t="n">
        <x:v>133</x:v>
      </x:c>
      <x:c r="H9720" s="4" t="n">
        <x:v>43.384</x:v>
      </x:c>
      <x:c r="I9720" s="4" t="n">
        <x:v>133</x:v>
      </x:c>
      <x:c r="J9720" s="4" t="n">
        <x:v>0.326</x:v>
      </x:c>
      <x:c r="K9720" s="4">
        <x:f>I9720*J9720</x:f>
      </x:c>
      <x:c r="L9720" s="4" t="n">
        <x:v>295.92</x:v>
      </x:c>
      <x:c r="M9720" s="5">
        <x:f>J9720/3.757*100</x:f>
      </x:c>
      <x:c r="N9720" s="6">
        <x:f>M9720*L9720/100</x:f>
      </x:c>
      <x:c r="O9720" s="6">
        <x:f>H9720-N9720</x:f>
      </x:c>
    </x:row>
    <x:row r="9721" spans="1:25">
      <x:c r="A9721" s="0" t="s">
        <x:v>65</x:v>
      </x:c>
      <x:c r="B9721" s="0" t="n">
        <x:v>4520</x:v>
      </x:c>
      <x:c r="C9721" s="0" t="s">
        <x:v>21</x:v>
      </x:c>
      <x:c r="D9721" s="0" t="s">
        <x:v>22</x:v>
      </x:c>
      <x:c r="E9721" s="0" t="s">
        <x:v>23</x:v>
      </x:c>
      <x:c r="F9721" s="0" t="s">
        <x:v>20</x:v>
      </x:c>
      <x:c r="G9721" s="0" t="n">
        <x:v>133</x:v>
      </x:c>
      <x:c r="H9721" s="4" t="n">
        <x:v>43.384</x:v>
      </x:c>
      <x:c r="I9721" s="4" t="n">
        <x:v>133</x:v>
      </x:c>
      <x:c r="J9721" s="4" t="n">
        <x:v>0.326</x:v>
      </x:c>
      <x:c r="K9721" s="4">
        <x:f>I9721*J9721</x:f>
      </x:c>
      <x:c r="L9721" s="4" t="n">
        <x:v>295.92</x:v>
      </x:c>
      <x:c r="M9721" s="5">
        <x:f>J9721/3.757*100</x:f>
      </x:c>
      <x:c r="N9721" s="6">
        <x:f>M9721*L9721/100</x:f>
      </x:c>
      <x:c r="O9721" s="6">
        <x:f>H9721-N9721</x:f>
      </x:c>
    </x:row>
    <x:row r="9722" spans="1:25">
      <x:c r="A9722" s="0" t="s">
        <x:v>65</x:v>
      </x:c>
      <x:c r="B9722" s="0" t="n">
        <x:v>4520</x:v>
      </x:c>
      <x:c r="C9722" s="0" t="s">
        <x:v>21</x:v>
      </x:c>
      <x:c r="D9722" s="0" t="s">
        <x:v>22</x:v>
      </x:c>
      <x:c r="E9722" s="0" t="s">
        <x:v>23</x:v>
      </x:c>
      <x:c r="F9722" s="0" t="s">
        <x:v>20</x:v>
      </x:c>
      <x:c r="G9722" s="0" t="n">
        <x:v>133</x:v>
      </x:c>
      <x:c r="H9722" s="4" t="n">
        <x:v>44.33</x:v>
      </x:c>
      <x:c r="I9722" s="4" t="n">
        <x:v>133</x:v>
      </x:c>
      <x:c r="J9722" s="4" t="n">
        <x:v>0.333</x:v>
      </x:c>
      <x:c r="K9722" s="4">
        <x:f>I9722*J9722</x:f>
      </x:c>
      <x:c r="L9722" s="4" t="n">
        <x:v>295.92</x:v>
      </x:c>
      <x:c r="M9722" s="5">
        <x:f>J9722/3.757*100</x:f>
      </x:c>
      <x:c r="N9722" s="6">
        <x:f>M9722*L9722/100</x:f>
      </x:c>
      <x:c r="O9722" s="6">
        <x:f>H9722-N9722</x:f>
      </x:c>
    </x:row>
    <x:row r="9723" spans="1:25">
      <x:c r="A9723" s="0" t="s">
        <x:v>65</x:v>
      </x:c>
      <x:c r="B9723" s="0" t="n">
        <x:v>4520</x:v>
      </x:c>
      <x:c r="C9723" s="0" t="s">
        <x:v>21</x:v>
      </x:c>
      <x:c r="D9723" s="0" t="s">
        <x:v>22</x:v>
      </x:c>
      <x:c r="E9723" s="0" t="s">
        <x:v>23</x:v>
      </x:c>
      <x:c r="F9723" s="0" t="s">
        <x:v>20</x:v>
      </x:c>
      <x:c r="G9723" s="0" t="n">
        <x:v>133</x:v>
      </x:c>
      <x:c r="H9723" s="4" t="n">
        <x:v>44.33</x:v>
      </x:c>
      <x:c r="I9723" s="4" t="n">
        <x:v>133</x:v>
      </x:c>
      <x:c r="J9723" s="4" t="n">
        <x:v>0.333</x:v>
      </x:c>
      <x:c r="K9723" s="4">
        <x:f>I9723*J9723</x:f>
      </x:c>
      <x:c r="L9723" s="4" t="n">
        <x:v>295.92</x:v>
      </x:c>
      <x:c r="M9723" s="5">
        <x:f>J9723/3.757*100</x:f>
      </x:c>
      <x:c r="N9723" s="6">
        <x:f>M9723*L9723/100</x:f>
      </x:c>
      <x:c r="O9723" s="6">
        <x:f>H9723-N9723</x:f>
      </x:c>
    </x:row>
    <x:row r="9724" spans="1:25">
      <x:c r="A9724" s="0" t="s">
        <x:v>65</x:v>
      </x:c>
      <x:c r="B9724" s="0" t="n">
        <x:v>4520</x:v>
      </x:c>
      <x:c r="C9724" s="0" t="s">
        <x:v>21</x:v>
      </x:c>
      <x:c r="D9724" s="0" t="s">
        <x:v>22</x:v>
      </x:c>
      <x:c r="E9724" s="0" t="s">
        <x:v>23</x:v>
      </x:c>
      <x:c r="F9724" s="0" t="s">
        <x:v>20</x:v>
      </x:c>
      <x:c r="G9724" s="0" t="n">
        <x:v>133</x:v>
      </x:c>
      <x:c r="H9724" s="4" t="n">
        <x:v>44.33</x:v>
      </x:c>
      <x:c r="I9724" s="4" t="n">
        <x:v>133</x:v>
      </x:c>
      <x:c r="J9724" s="4" t="n">
        <x:v>0.333</x:v>
      </x:c>
      <x:c r="K9724" s="4">
        <x:f>I9724*J9724</x:f>
      </x:c>
      <x:c r="L9724" s="4" t="n">
        <x:v>295.92</x:v>
      </x:c>
      <x:c r="M9724" s="5">
        <x:f>J9724/3.757*100</x:f>
      </x:c>
      <x:c r="N9724" s="6">
        <x:f>M9724*L9724/100</x:f>
      </x:c>
      <x:c r="O9724" s="6">
        <x:f>H9724-N9724</x:f>
      </x:c>
    </x:row>
    <x:row r="9725" spans="1:25">
      <x:c r="A9725" s="0" t="s">
        <x:v>65</x:v>
      </x:c>
      <x:c r="B9725" s="0" t="n">
        <x:v>4520</x:v>
      </x:c>
      <x:c r="C9725" s="0" t="s">
        <x:v>21</x:v>
      </x:c>
      <x:c r="D9725" s="0" t="s">
        <x:v>22</x:v>
      </x:c>
      <x:c r="E9725" s="0" t="s">
        <x:v>23</x:v>
      </x:c>
      <x:c r="F9725" s="0" t="s">
        <x:v>20</x:v>
      </x:c>
      <x:c r="G9725" s="0" t="n">
        <x:v>133</x:v>
      </x:c>
      <x:c r="H9725" s="4" t="n">
        <x:v>43.384</x:v>
      </x:c>
      <x:c r="I9725" s="4" t="n">
        <x:v>133</x:v>
      </x:c>
      <x:c r="J9725" s="4" t="n">
        <x:v>0.326</x:v>
      </x:c>
      <x:c r="K9725" s="4">
        <x:f>I9725*J9725</x:f>
      </x:c>
      <x:c r="L9725" s="4" t="n">
        <x:v>295.92</x:v>
      </x:c>
      <x:c r="M9725" s="5">
        <x:f>J9725/3.757*100</x:f>
      </x:c>
      <x:c r="N9725" s="6">
        <x:f>M9725*L9725/100</x:f>
      </x:c>
      <x:c r="O9725" s="6">
        <x:f>H9725-N9725</x:f>
      </x:c>
    </x:row>
    <x:row r="9726" spans="1:25">
      <x:c r="A9726" s="0" t="s">
        <x:v>65</x:v>
      </x:c>
      <x:c r="B9726" s="0" t="n">
        <x:v>4520</x:v>
      </x:c>
      <x:c r="C9726" s="0" t="s">
        <x:v>21</x:v>
      </x:c>
      <x:c r="D9726" s="0" t="s">
        <x:v>28</x:v>
      </x:c>
      <x:c r="E9726" s="0" t="s">
        <x:v>19</x:v>
      </x:c>
      <x:c r="F9726" s="0" t="s">
        <x:v>26</x:v>
      </x:c>
      <x:c r="G9726" s="0" t="n">
        <x:v>133</x:v>
      </x:c>
      <x:c r="H9726" s="4" t="n">
        <x:v>34.58</x:v>
      </x:c>
      <x:c r="I9726" s="4" t="n">
        <x:v>133</x:v>
      </x:c>
      <x:c r="J9726" s="4" t="n">
        <x:v>0.26</x:v>
      </x:c>
      <x:c r="K9726" s="4">
        <x:f>I9726*J9726</x:f>
      </x:c>
      <x:c r="L9726" s="4" t="n">
        <x:v>295.92</x:v>
      </x:c>
      <x:c r="M9726" s="5">
        <x:f>J9726/3.757*100</x:f>
      </x:c>
      <x:c r="N9726" s="6">
        <x:f>M9726*L9726/100</x:f>
      </x:c>
      <x:c r="O9726" s="6">
        <x:f>H9726-N9726</x:f>
      </x:c>
    </x:row>
    <x:row r="9727" spans="1:25">
      <x:c r="A9727" s="0" t="s">
        <x:v>65</x:v>
      </x:c>
      <x:c r="B9727" s="0" t="n">
        <x:v>4520</x:v>
      </x:c>
      <x:c r="C9727" s="0" t="s">
        <x:v>21</x:v>
      </x:c>
      <x:c r="D9727" s="0" t="s">
        <x:v>28</x:v>
      </x:c>
      <x:c r="E9727" s="0" t="s">
        <x:v>23</x:v>
      </x:c>
      <x:c r="F9727" s="0" t="s">
        <x:v>26</x:v>
      </x:c>
      <x:c r="G9727" s="0" t="n">
        <x:v>133</x:v>
      </x:c>
      <x:c r="H9727" s="4" t="n">
        <x:v>202.16</x:v>
      </x:c>
      <x:c r="I9727" s="4" t="n">
        <x:v>133</x:v>
      </x:c>
      <x:c r="J9727" s="4" t="n">
        <x:v>1.52</x:v>
      </x:c>
      <x:c r="K9727" s="4">
        <x:f>I9727*J9727</x:f>
      </x:c>
      <x:c r="L9727" s="4" t="n">
        <x:v>295.92</x:v>
      </x:c>
      <x:c r="M9727" s="5">
        <x:f>J9727/3.757*100</x:f>
      </x:c>
      <x:c r="N9727" s="6">
        <x:f>M9727*L9727/100</x:f>
      </x:c>
      <x:c r="O9727" s="6">
        <x:f>H9727-N9727</x:f>
      </x:c>
    </x:row>
    <x:row r="9728" spans="1:25">
      <x:c r="A9728" s="0" t="s">
        <x:v>53</x:v>
      </x:c>
      <x:c r="B9728" s="0" t="n">
        <x:v>4521</x:v>
      </x:c>
      <x:c r="C9728" s="0" t="s">
        <x:v>21</x:v>
      </x:c>
      <x:c r="D9728" s="0" t="s">
        <x:v>22</x:v>
      </x:c>
      <x:c r="E9728" s="0" t="s">
        <x:v>23</x:v>
      </x:c>
      <x:c r="F9728" s="0" t="s">
        <x:v>20</x:v>
      </x:c>
      <x:c r="G9728" s="0" t="n">
        <x:v>130</x:v>
      </x:c>
      <x:c r="H9728" s="4" t="n">
        <x:v>44.33</x:v>
      </x:c>
      <x:c r="I9728" s="4" t="n">
        <x:v>130</x:v>
      </x:c>
      <x:c r="J9728" s="4" t="n">
        <x:v>0.341</x:v>
      </x:c>
      <x:c r="K9728" s="4">
        <x:f>I9728*J9728</x:f>
      </x:c>
      <x:c r="L9728" s="4" t="n">
        <x:v>305.393</x:v>
      </x:c>
      <x:c r="M9728" s="5">
        <x:f>J9728/2.455*100</x:f>
      </x:c>
      <x:c r="N9728" s="6">
        <x:f>M9728*L9728/100</x:f>
      </x:c>
      <x:c r="O9728" s="6">
        <x:f>H9728-N9728</x:f>
      </x:c>
    </x:row>
    <x:row r="9729" spans="1:25">
      <x:c r="A9729" s="0" t="s">
        <x:v>53</x:v>
      </x:c>
      <x:c r="B9729" s="0" t="n">
        <x:v>4521</x:v>
      </x:c>
      <x:c r="C9729" s="0" t="s">
        <x:v>21</x:v>
      </x:c>
      <x:c r="D9729" s="0" t="s">
        <x:v>22</x:v>
      </x:c>
      <x:c r="E9729" s="0" t="s">
        <x:v>23</x:v>
      </x:c>
      <x:c r="F9729" s="0" t="s">
        <x:v>20</x:v>
      </x:c>
      <x:c r="G9729" s="0" t="n">
        <x:v>130</x:v>
      </x:c>
      <x:c r="H9729" s="4" t="n">
        <x:v>43.384</x:v>
      </x:c>
      <x:c r="I9729" s="4" t="n">
        <x:v>130</x:v>
      </x:c>
      <x:c r="J9729" s="4" t="n">
        <x:v>0.334</x:v>
      </x:c>
      <x:c r="K9729" s="4">
        <x:f>I9729*J9729</x:f>
      </x:c>
      <x:c r="L9729" s="4" t="n">
        <x:v>305.393</x:v>
      </x:c>
      <x:c r="M9729" s="5">
        <x:f>J9729/2.455*100</x:f>
      </x:c>
      <x:c r="N9729" s="6">
        <x:f>M9729*L9729/100</x:f>
      </x:c>
      <x:c r="O9729" s="6">
        <x:f>H9729-N9729</x:f>
      </x:c>
    </x:row>
    <x:row r="9730" spans="1:25">
      <x:c r="A9730" s="0" t="s">
        <x:v>53</x:v>
      </x:c>
      <x:c r="B9730" s="0" t="n">
        <x:v>4521</x:v>
      </x:c>
      <x:c r="C9730" s="0" t="s">
        <x:v>21</x:v>
      </x:c>
      <x:c r="D9730" s="0" t="s">
        <x:v>28</x:v>
      </x:c>
      <x:c r="E9730" s="0" t="s">
        <x:v>19</x:v>
      </x:c>
      <x:c r="F9730" s="0" t="s">
        <x:v>26</x:v>
      </x:c>
      <x:c r="G9730" s="0" t="n">
        <x:v>130</x:v>
      </x:c>
      <x:c r="H9730" s="4" t="n">
        <x:v>33.805</x:v>
      </x:c>
      <x:c r="I9730" s="4" t="n">
        <x:v>130</x:v>
      </x:c>
      <x:c r="J9730" s="4" t="n">
        <x:v>0.26</x:v>
      </x:c>
      <x:c r="K9730" s="4">
        <x:f>I9730*J9730</x:f>
      </x:c>
      <x:c r="L9730" s="4" t="n">
        <x:v>305.393</x:v>
      </x:c>
      <x:c r="M9730" s="5">
        <x:f>J9730/2.455*100</x:f>
      </x:c>
      <x:c r="N9730" s="6">
        <x:f>M9730*L9730/100</x:f>
      </x:c>
      <x:c r="O9730" s="6">
        <x:f>H9730-N9730</x:f>
      </x:c>
    </x:row>
    <x:row r="9731" spans="1:25">
      <x:c r="A9731" s="0" t="s">
        <x:v>53</x:v>
      </x:c>
      <x:c r="B9731" s="0" t="n">
        <x:v>4521</x:v>
      </x:c>
      <x:c r="C9731" s="0" t="s">
        <x:v>21</x:v>
      </x:c>
      <x:c r="D9731" s="0" t="s">
        <x:v>28</x:v>
      </x:c>
      <x:c r="E9731" s="0" t="s">
        <x:v>23</x:v>
      </x:c>
      <x:c r="F9731" s="0" t="s">
        <x:v>26</x:v>
      </x:c>
      <x:c r="G9731" s="0" t="n">
        <x:v>130</x:v>
      </x:c>
      <x:c r="H9731" s="4" t="n">
        <x:v>197.6</x:v>
      </x:c>
      <x:c r="I9731" s="4" t="n">
        <x:v>130</x:v>
      </x:c>
      <x:c r="J9731" s="4" t="n">
        <x:v>1.52</x:v>
      </x:c>
      <x:c r="K9731" s="4">
        <x:f>I9731*J9731</x:f>
      </x:c>
      <x:c r="L9731" s="4" t="n">
        <x:v>305.393</x:v>
      </x:c>
      <x:c r="M9731" s="5">
        <x:f>J9731/2.455*100</x:f>
      </x:c>
      <x:c r="N9731" s="6">
        <x:f>M9731*L9731/100</x:f>
      </x:c>
      <x:c r="O9731" s="6">
        <x:f>H9731-N9731</x:f>
      </x:c>
    </x:row>
    <x:row r="9732" spans="1:25">
      <x:c r="A9732" s="0" t="s">
        <x:v>51</x:v>
      </x:c>
      <x:c r="B9732" s="0" t="n">
        <x:v>4531</x:v>
      </x:c>
      <x:c r="C9732" s="0" t="s">
        <x:v>21</x:v>
      </x:c>
      <x:c r="D9732" s="0" t="s">
        <x:v>22</x:v>
      </x:c>
      <x:c r="E9732" s="0" t="s">
        <x:v>23</x:v>
      </x:c>
      <x:c r="F9732" s="0" t="s">
        <x:v>20</x:v>
      </x:c>
      <x:c r="G9732" s="0" t="n">
        <x:v>130</x:v>
      </x:c>
      <x:c r="H9732" s="4" t="n">
        <x:v>44.33</x:v>
      </x:c>
      <x:c r="I9732" s="4" t="n">
        <x:v>130</x:v>
      </x:c>
      <x:c r="J9732" s="4" t="n">
        <x:v>0.341</x:v>
      </x:c>
      <x:c r="K9732" s="4">
        <x:f>I9732*J9732</x:f>
      </x:c>
      <x:c r="L9732" s="4" t="n">
        <x:v>314.699</x:v>
      </x:c>
      <x:c r="M9732" s="5">
        <x:f>J9732/3.123*100</x:f>
      </x:c>
      <x:c r="N9732" s="6">
        <x:f>M9732*L9732/100</x:f>
      </x:c>
      <x:c r="O9732" s="6">
        <x:f>H9732-N9732</x:f>
      </x:c>
    </x:row>
    <x:row r="9733" spans="1:25">
      <x:c r="A9733" s="0" t="s">
        <x:v>51</x:v>
      </x:c>
      <x:c r="B9733" s="0" t="n">
        <x:v>4531</x:v>
      </x:c>
      <x:c r="C9733" s="0" t="s">
        <x:v>21</x:v>
      </x:c>
      <x:c r="D9733" s="0" t="s">
        <x:v>22</x:v>
      </x:c>
      <x:c r="E9733" s="0" t="s">
        <x:v>23</x:v>
      </x:c>
      <x:c r="F9733" s="0" t="s">
        <x:v>20</x:v>
      </x:c>
      <x:c r="G9733" s="0" t="n">
        <x:v>130</x:v>
      </x:c>
      <x:c r="H9733" s="4" t="n">
        <x:v>43.384</x:v>
      </x:c>
      <x:c r="I9733" s="4" t="n">
        <x:v>130</x:v>
      </x:c>
      <x:c r="J9733" s="4" t="n">
        <x:v>0.334</x:v>
      </x:c>
      <x:c r="K9733" s="4">
        <x:f>I9733*J9733</x:f>
      </x:c>
      <x:c r="L9733" s="4" t="n">
        <x:v>314.699</x:v>
      </x:c>
      <x:c r="M9733" s="5">
        <x:f>J9733/3.123*100</x:f>
      </x:c>
      <x:c r="N9733" s="6">
        <x:f>M9733*L9733/100</x:f>
      </x:c>
      <x:c r="O9733" s="6">
        <x:f>H9733-N9733</x:f>
      </x:c>
    </x:row>
    <x:row r="9734" spans="1:25">
      <x:c r="A9734" s="0" t="s">
        <x:v>51</x:v>
      </x:c>
      <x:c r="B9734" s="0" t="n">
        <x:v>4531</x:v>
      </x:c>
      <x:c r="C9734" s="0" t="s">
        <x:v>21</x:v>
      </x:c>
      <x:c r="D9734" s="0" t="s">
        <x:v>22</x:v>
      </x:c>
      <x:c r="E9734" s="0" t="s">
        <x:v>23</x:v>
      </x:c>
      <x:c r="F9734" s="0" t="s">
        <x:v>20</x:v>
      </x:c>
      <x:c r="G9734" s="0" t="n">
        <x:v>130</x:v>
      </x:c>
      <x:c r="H9734" s="4" t="n">
        <x:v>43.384</x:v>
      </x:c>
      <x:c r="I9734" s="4" t="n">
        <x:v>130</x:v>
      </x:c>
      <x:c r="J9734" s="4" t="n">
        <x:v>0.334</x:v>
      </x:c>
      <x:c r="K9734" s="4">
        <x:f>I9734*J9734</x:f>
      </x:c>
      <x:c r="L9734" s="4" t="n">
        <x:v>314.699</x:v>
      </x:c>
      <x:c r="M9734" s="5">
        <x:f>J9734/3.123*100</x:f>
      </x:c>
      <x:c r="N9734" s="6">
        <x:f>M9734*L9734/100</x:f>
      </x:c>
      <x:c r="O9734" s="6">
        <x:f>H9734-N9734</x:f>
      </x:c>
    </x:row>
    <x:row r="9735" spans="1:25">
      <x:c r="A9735" s="0" t="s">
        <x:v>51</x:v>
      </x:c>
      <x:c r="B9735" s="0" t="n">
        <x:v>4531</x:v>
      </x:c>
      <x:c r="C9735" s="0" t="s">
        <x:v>21</x:v>
      </x:c>
      <x:c r="D9735" s="0" t="s">
        <x:v>22</x:v>
      </x:c>
      <x:c r="E9735" s="0" t="s">
        <x:v>23</x:v>
      </x:c>
      <x:c r="F9735" s="0" t="s">
        <x:v>20</x:v>
      </x:c>
      <x:c r="G9735" s="0" t="n">
        <x:v>130</x:v>
      </x:c>
      <x:c r="H9735" s="4" t="n">
        <x:v>43.384</x:v>
      </x:c>
      <x:c r="I9735" s="4" t="n">
        <x:v>130</x:v>
      </x:c>
      <x:c r="J9735" s="4" t="n">
        <x:v>0.334</x:v>
      </x:c>
      <x:c r="K9735" s="4">
        <x:f>I9735*J9735</x:f>
      </x:c>
      <x:c r="L9735" s="4" t="n">
        <x:v>314.699</x:v>
      </x:c>
      <x:c r="M9735" s="5">
        <x:f>J9735/3.123*100</x:f>
      </x:c>
      <x:c r="N9735" s="6">
        <x:f>M9735*L9735/100</x:f>
      </x:c>
      <x:c r="O9735" s="6">
        <x:f>H9735-N9735</x:f>
      </x:c>
    </x:row>
    <x:row r="9736" spans="1:25">
      <x:c r="A9736" s="0" t="s">
        <x:v>51</x:v>
      </x:c>
      <x:c r="B9736" s="0" t="n">
        <x:v>4531</x:v>
      </x:c>
      <x:c r="C9736" s="0" t="s">
        <x:v>21</x:v>
      </x:c>
      <x:c r="D9736" s="0" t="s">
        <x:v>28</x:v>
      </x:c>
      <x:c r="E9736" s="0" t="s">
        <x:v>19</x:v>
      </x:c>
      <x:c r="F9736" s="0" t="s">
        <x:v>26</x:v>
      </x:c>
      <x:c r="G9736" s="0" t="n">
        <x:v>130</x:v>
      </x:c>
      <x:c r="H9736" s="4" t="n">
        <x:v>33.8</x:v>
      </x:c>
      <x:c r="I9736" s="4" t="n">
        <x:v>130</x:v>
      </x:c>
      <x:c r="J9736" s="4" t="n">
        <x:v>0.26</x:v>
      </x:c>
      <x:c r="K9736" s="4">
        <x:f>I9736*J9736</x:f>
      </x:c>
      <x:c r="L9736" s="4" t="n">
        <x:v>314.699</x:v>
      </x:c>
      <x:c r="M9736" s="5">
        <x:f>J9736/3.123*100</x:f>
      </x:c>
      <x:c r="N9736" s="6">
        <x:f>M9736*L9736/100</x:f>
      </x:c>
      <x:c r="O9736" s="6">
        <x:f>H9736-N9736</x:f>
      </x:c>
    </x:row>
    <x:row r="9737" spans="1:25">
      <x:c r="A9737" s="0" t="s">
        <x:v>51</x:v>
      </x:c>
      <x:c r="B9737" s="0" t="n">
        <x:v>4531</x:v>
      </x:c>
      <x:c r="C9737" s="0" t="s">
        <x:v>21</x:v>
      </x:c>
      <x:c r="D9737" s="0" t="s">
        <x:v>28</x:v>
      </x:c>
      <x:c r="E9737" s="0" t="s">
        <x:v>23</x:v>
      </x:c>
      <x:c r="F9737" s="0" t="s">
        <x:v>26</x:v>
      </x:c>
      <x:c r="G9737" s="0" t="n">
        <x:v>130</x:v>
      </x:c>
      <x:c r="H9737" s="4" t="n">
        <x:v>197.601</x:v>
      </x:c>
      <x:c r="I9737" s="4" t="n">
        <x:v>130</x:v>
      </x:c>
      <x:c r="J9737" s="4" t="n">
        <x:v>1.52</x:v>
      </x:c>
      <x:c r="K9737" s="4">
        <x:f>I9737*J9737</x:f>
      </x:c>
      <x:c r="L9737" s="4" t="n">
        <x:v>314.699</x:v>
      </x:c>
      <x:c r="M9737" s="5">
        <x:f>J9737/3.123*100</x:f>
      </x:c>
      <x:c r="N9737" s="6">
        <x:f>M9737*L9737/100</x:f>
      </x:c>
      <x:c r="O9737" s="6">
        <x:f>H9737-N9737</x:f>
      </x:c>
    </x:row>
    <x:row r="9738" spans="1:25">
      <x:c r="A9738" s="0" t="s">
        <x:v>104</x:v>
      </x:c>
      <x:c r="B9738" s="0" t="n">
        <x:v>4532</x:v>
      </x:c>
      <x:c r="C9738" s="0" t="s">
        <x:v>21</x:v>
      </x:c>
      <x:c r="D9738" s="0" t="s">
        <x:v>22</x:v>
      </x:c>
      <x:c r="E9738" s="0" t="s">
        <x:v>23</x:v>
      </x:c>
      <x:c r="F9738" s="0" t="s">
        <x:v>20</x:v>
      </x:c>
      <x:c r="G9738" s="0" t="n">
        <x:v>130</x:v>
      </x:c>
      <x:c r="H9738" s="4" t="n">
        <x:v>43.384</x:v>
      </x:c>
      <x:c r="I9738" s="4" t="n">
        <x:v>130</x:v>
      </x:c>
      <x:c r="J9738" s="4" t="n">
        <x:v>0.334</x:v>
      </x:c>
      <x:c r="K9738" s="4">
        <x:f>I9738*J9738</x:f>
      </x:c>
      <x:c r="L9738" s="4" t="n">
        <x:v>289.701</x:v>
      </x:c>
      <x:c r="M9738" s="5">
        <x:f>J9738/3.457*100</x:f>
      </x:c>
      <x:c r="N9738" s="6">
        <x:f>M9738*L9738/100</x:f>
      </x:c>
      <x:c r="O9738" s="6">
        <x:f>H9738-N9738</x:f>
      </x:c>
    </x:row>
    <x:row r="9739" spans="1:25">
      <x:c r="A9739" s="0" t="s">
        <x:v>104</x:v>
      </x:c>
      <x:c r="B9739" s="0" t="n">
        <x:v>4532</x:v>
      </x:c>
      <x:c r="C9739" s="0" t="s">
        <x:v>21</x:v>
      </x:c>
      <x:c r="D9739" s="0" t="s">
        <x:v>22</x:v>
      </x:c>
      <x:c r="E9739" s="0" t="s">
        <x:v>23</x:v>
      </x:c>
      <x:c r="F9739" s="0" t="s">
        <x:v>20</x:v>
      </x:c>
      <x:c r="G9739" s="0" t="n">
        <x:v>130</x:v>
      </x:c>
      <x:c r="H9739" s="4" t="n">
        <x:v>44.33</x:v>
      </x:c>
      <x:c r="I9739" s="4" t="n">
        <x:v>130</x:v>
      </x:c>
      <x:c r="J9739" s="4" t="n">
        <x:v>0.341</x:v>
      </x:c>
      <x:c r="K9739" s="4">
        <x:f>I9739*J9739</x:f>
      </x:c>
      <x:c r="L9739" s="4" t="n">
        <x:v>289.701</x:v>
      </x:c>
      <x:c r="M9739" s="5">
        <x:f>J9739/3.457*100</x:f>
      </x:c>
      <x:c r="N9739" s="6">
        <x:f>M9739*L9739/100</x:f>
      </x:c>
      <x:c r="O9739" s="6">
        <x:f>H9739-N9739</x:f>
      </x:c>
    </x:row>
    <x:row r="9740" spans="1:25">
      <x:c r="A9740" s="0" t="s">
        <x:v>104</x:v>
      </x:c>
      <x:c r="B9740" s="0" t="n">
        <x:v>4532</x:v>
      </x:c>
      <x:c r="C9740" s="0" t="s">
        <x:v>21</x:v>
      </x:c>
      <x:c r="D9740" s="0" t="s">
        <x:v>22</x:v>
      </x:c>
      <x:c r="E9740" s="0" t="s">
        <x:v>23</x:v>
      </x:c>
      <x:c r="F9740" s="0" t="s">
        <x:v>20</x:v>
      </x:c>
      <x:c r="G9740" s="0" t="n">
        <x:v>130</x:v>
      </x:c>
      <x:c r="H9740" s="4" t="n">
        <x:v>43.384</x:v>
      </x:c>
      <x:c r="I9740" s="4" t="n">
        <x:v>130</x:v>
      </x:c>
      <x:c r="J9740" s="4" t="n">
        <x:v>0.334</x:v>
      </x:c>
      <x:c r="K9740" s="4">
        <x:f>I9740*J9740</x:f>
      </x:c>
      <x:c r="L9740" s="4" t="n">
        <x:v>289.701</x:v>
      </x:c>
      <x:c r="M9740" s="5">
        <x:f>J9740/3.457*100</x:f>
      </x:c>
      <x:c r="N9740" s="6">
        <x:f>M9740*L9740/100</x:f>
      </x:c>
      <x:c r="O9740" s="6">
        <x:f>H9740-N9740</x:f>
      </x:c>
    </x:row>
    <x:row r="9741" spans="1:25">
      <x:c r="A9741" s="0" t="s">
        <x:v>104</x:v>
      </x:c>
      <x:c r="B9741" s="0" t="n">
        <x:v>4532</x:v>
      </x:c>
      <x:c r="C9741" s="0" t="s">
        <x:v>21</x:v>
      </x:c>
      <x:c r="D9741" s="0" t="s">
        <x:v>22</x:v>
      </x:c>
      <x:c r="E9741" s="0" t="s">
        <x:v>23</x:v>
      </x:c>
      <x:c r="F9741" s="0" t="s">
        <x:v>20</x:v>
      </x:c>
      <x:c r="G9741" s="0" t="n">
        <x:v>130</x:v>
      </x:c>
      <x:c r="H9741" s="4" t="n">
        <x:v>43.384</x:v>
      </x:c>
      <x:c r="I9741" s="4" t="n">
        <x:v>130</x:v>
      </x:c>
      <x:c r="J9741" s="4" t="n">
        <x:v>0.334</x:v>
      </x:c>
      <x:c r="K9741" s="4">
        <x:f>I9741*J9741</x:f>
      </x:c>
      <x:c r="L9741" s="4" t="n">
        <x:v>289.701</x:v>
      </x:c>
      <x:c r="M9741" s="5">
        <x:f>J9741/3.457*100</x:f>
      </x:c>
      <x:c r="N9741" s="6">
        <x:f>M9741*L9741/100</x:f>
      </x:c>
      <x:c r="O9741" s="6">
        <x:f>H9741-N9741</x:f>
      </x:c>
    </x:row>
    <x:row r="9742" spans="1:25">
      <x:c r="A9742" s="0" t="s">
        <x:v>104</x:v>
      </x:c>
      <x:c r="B9742" s="0" t="n">
        <x:v>4532</x:v>
      </x:c>
      <x:c r="C9742" s="0" t="s">
        <x:v>21</x:v>
      </x:c>
      <x:c r="D9742" s="0" t="s">
        <x:v>22</x:v>
      </x:c>
      <x:c r="E9742" s="0" t="s">
        <x:v>23</x:v>
      </x:c>
      <x:c r="F9742" s="0" t="s">
        <x:v>20</x:v>
      </x:c>
      <x:c r="G9742" s="0" t="n">
        <x:v>130</x:v>
      </x:c>
      <x:c r="H9742" s="4" t="n">
        <x:v>43.384</x:v>
      </x:c>
      <x:c r="I9742" s="4" t="n">
        <x:v>130</x:v>
      </x:c>
      <x:c r="J9742" s="4" t="n">
        <x:v>0.334</x:v>
      </x:c>
      <x:c r="K9742" s="4">
        <x:f>I9742*J9742</x:f>
      </x:c>
      <x:c r="L9742" s="4" t="n">
        <x:v>289.701</x:v>
      </x:c>
      <x:c r="M9742" s="5">
        <x:f>J9742/3.457*100</x:f>
      </x:c>
      <x:c r="N9742" s="6">
        <x:f>M9742*L9742/100</x:f>
      </x:c>
      <x:c r="O9742" s="6">
        <x:f>H9742-N9742</x:f>
      </x:c>
    </x:row>
    <x:row r="9743" spans="1:25">
      <x:c r="A9743" s="0" t="s">
        <x:v>104</x:v>
      </x:c>
      <x:c r="B9743" s="0" t="n">
        <x:v>4532</x:v>
      </x:c>
      <x:c r="C9743" s="0" t="s">
        <x:v>21</x:v>
      </x:c>
      <x:c r="D9743" s="0" t="s">
        <x:v>28</x:v>
      </x:c>
      <x:c r="E9743" s="0" t="s">
        <x:v>19</x:v>
      </x:c>
      <x:c r="F9743" s="0" t="s">
        <x:v>26</x:v>
      </x:c>
      <x:c r="G9743" s="0" t="n">
        <x:v>130</x:v>
      </x:c>
      <x:c r="H9743" s="4" t="n">
        <x:v>33.807</x:v>
      </x:c>
      <x:c r="I9743" s="4" t="n">
        <x:v>130</x:v>
      </x:c>
      <x:c r="J9743" s="4" t="n">
        <x:v>0.26</x:v>
      </x:c>
      <x:c r="K9743" s="4">
        <x:f>I9743*J9743</x:f>
      </x:c>
      <x:c r="L9743" s="4" t="n">
        <x:v>289.701</x:v>
      </x:c>
      <x:c r="M9743" s="5">
        <x:f>J9743/3.457*100</x:f>
      </x:c>
      <x:c r="N9743" s="6">
        <x:f>M9743*L9743/100</x:f>
      </x:c>
      <x:c r="O9743" s="6">
        <x:f>H9743-N9743</x:f>
      </x:c>
    </x:row>
    <x:row r="9744" spans="1:25">
      <x:c r="A9744" s="0" t="s">
        <x:v>104</x:v>
      </x:c>
      <x:c r="B9744" s="0" t="n">
        <x:v>4532</x:v>
      </x:c>
      <x:c r="C9744" s="0" t="s">
        <x:v>21</x:v>
      </x:c>
      <x:c r="D9744" s="0" t="s">
        <x:v>28</x:v>
      </x:c>
      <x:c r="E9744" s="0" t="s">
        <x:v>23</x:v>
      </x:c>
      <x:c r="F9744" s="0" t="s">
        <x:v>26</x:v>
      </x:c>
      <x:c r="G9744" s="0" t="n">
        <x:v>130</x:v>
      </x:c>
      <x:c r="H9744" s="4" t="n">
        <x:v>197.6</x:v>
      </x:c>
      <x:c r="I9744" s="4" t="n">
        <x:v>130</x:v>
      </x:c>
      <x:c r="J9744" s="4" t="n">
        <x:v>1.52</x:v>
      </x:c>
      <x:c r="K9744" s="4">
        <x:f>I9744*J9744</x:f>
      </x:c>
      <x:c r="L9744" s="4" t="n">
        <x:v>289.701</x:v>
      </x:c>
      <x:c r="M9744" s="5">
        <x:f>J9744/3.457*100</x:f>
      </x:c>
      <x:c r="N9744" s="6">
        <x:f>M9744*L9744/100</x:f>
      </x:c>
      <x:c r="O9744" s="6">
        <x:f>H9744-N9744</x:f>
      </x:c>
    </x:row>
    <x:row r="9745" spans="1:25">
      <x:c r="A9745" s="0" t="s">
        <x:v>27</x:v>
      </x:c>
      <x:c r="B9745" s="0" t="n">
        <x:v>4533</x:v>
      </x:c>
      <x:c r="C9745" s="0" t="s">
        <x:v>21</x:v>
      </x:c>
      <x:c r="D9745" s="0" t="s">
        <x:v>22</x:v>
      </x:c>
      <x:c r="E9745" s="0" t="s">
        <x:v>23</x:v>
      </x:c>
      <x:c r="F9745" s="0" t="s">
        <x:v>20</x:v>
      </x:c>
      <x:c r="G9745" s="0" t="n">
        <x:v>130</x:v>
      </x:c>
      <x:c r="H9745" s="4" t="n">
        <x:v>44.33</x:v>
      </x:c>
      <x:c r="I9745" s="4" t="n">
        <x:v>130</x:v>
      </x:c>
      <x:c r="J9745" s="4" t="n">
        <x:v>0.341</x:v>
      </x:c>
      <x:c r="K9745" s="4">
        <x:f>I9745*J9745</x:f>
      </x:c>
      <x:c r="L9745" s="4" t="n">
        <x:v>297.409</x:v>
      </x:c>
      <x:c r="M9745" s="5">
        <x:f>J9745/3.123*100</x:f>
      </x:c>
      <x:c r="N9745" s="6">
        <x:f>M9745*L9745/100</x:f>
      </x:c>
      <x:c r="O9745" s="6">
        <x:f>H9745-N9745</x:f>
      </x:c>
    </x:row>
    <x:row r="9746" spans="1:25">
      <x:c r="A9746" s="0" t="s">
        <x:v>27</x:v>
      </x:c>
      <x:c r="B9746" s="0" t="n">
        <x:v>4533</x:v>
      </x:c>
      <x:c r="C9746" s="0" t="s">
        <x:v>21</x:v>
      </x:c>
      <x:c r="D9746" s="0" t="s">
        <x:v>22</x:v>
      </x:c>
      <x:c r="E9746" s="0" t="s">
        <x:v>23</x:v>
      </x:c>
      <x:c r="F9746" s="0" t="s">
        <x:v>20</x:v>
      </x:c>
      <x:c r="G9746" s="0" t="n">
        <x:v>130</x:v>
      </x:c>
      <x:c r="H9746" s="4" t="n">
        <x:v>43.384</x:v>
      </x:c>
      <x:c r="I9746" s="4" t="n">
        <x:v>130</x:v>
      </x:c>
      <x:c r="J9746" s="4" t="n">
        <x:v>0.334</x:v>
      </x:c>
      <x:c r="K9746" s="4">
        <x:f>I9746*J9746</x:f>
      </x:c>
      <x:c r="L9746" s="4" t="n">
        <x:v>297.409</x:v>
      </x:c>
      <x:c r="M9746" s="5">
        <x:f>J9746/3.123*100</x:f>
      </x:c>
      <x:c r="N9746" s="6">
        <x:f>M9746*L9746/100</x:f>
      </x:c>
      <x:c r="O9746" s="6">
        <x:f>H9746-N9746</x:f>
      </x:c>
    </x:row>
    <x:row r="9747" spans="1:25">
      <x:c r="A9747" s="0" t="s">
        <x:v>27</x:v>
      </x:c>
      <x:c r="B9747" s="0" t="n">
        <x:v>4533</x:v>
      </x:c>
      <x:c r="C9747" s="0" t="s">
        <x:v>21</x:v>
      </x:c>
      <x:c r="D9747" s="0" t="s">
        <x:v>22</x:v>
      </x:c>
      <x:c r="E9747" s="0" t="s">
        <x:v>23</x:v>
      </x:c>
      <x:c r="F9747" s="0" t="s">
        <x:v>20</x:v>
      </x:c>
      <x:c r="G9747" s="0" t="n">
        <x:v>130</x:v>
      </x:c>
      <x:c r="H9747" s="4" t="n">
        <x:v>43.384</x:v>
      </x:c>
      <x:c r="I9747" s="4" t="n">
        <x:v>130</x:v>
      </x:c>
      <x:c r="J9747" s="4" t="n">
        <x:v>0.334</x:v>
      </x:c>
      <x:c r="K9747" s="4">
        <x:f>I9747*J9747</x:f>
      </x:c>
      <x:c r="L9747" s="4" t="n">
        <x:v>297.409</x:v>
      </x:c>
      <x:c r="M9747" s="5">
        <x:f>J9747/3.123*100</x:f>
      </x:c>
      <x:c r="N9747" s="6">
        <x:f>M9747*L9747/100</x:f>
      </x:c>
      <x:c r="O9747" s="6">
        <x:f>H9747-N9747</x:f>
      </x:c>
    </x:row>
    <x:row r="9748" spans="1:25">
      <x:c r="A9748" s="0" t="s">
        <x:v>27</x:v>
      </x:c>
      <x:c r="B9748" s="0" t="n">
        <x:v>4533</x:v>
      </x:c>
      <x:c r="C9748" s="0" t="s">
        <x:v>21</x:v>
      </x:c>
      <x:c r="D9748" s="0" t="s">
        <x:v>22</x:v>
      </x:c>
      <x:c r="E9748" s="0" t="s">
        <x:v>23</x:v>
      </x:c>
      <x:c r="F9748" s="0" t="s">
        <x:v>20</x:v>
      </x:c>
      <x:c r="G9748" s="0" t="n">
        <x:v>130</x:v>
      </x:c>
      <x:c r="H9748" s="4" t="n">
        <x:v>43.384</x:v>
      </x:c>
      <x:c r="I9748" s="4" t="n">
        <x:v>130</x:v>
      </x:c>
      <x:c r="J9748" s="4" t="n">
        <x:v>0.334</x:v>
      </x:c>
      <x:c r="K9748" s="4">
        <x:f>I9748*J9748</x:f>
      </x:c>
      <x:c r="L9748" s="4" t="n">
        <x:v>297.409</x:v>
      </x:c>
      <x:c r="M9748" s="5">
        <x:f>J9748/3.123*100</x:f>
      </x:c>
      <x:c r="N9748" s="6">
        <x:f>M9748*L9748/100</x:f>
      </x:c>
      <x:c r="O9748" s="6">
        <x:f>H9748-N9748</x:f>
      </x:c>
    </x:row>
    <x:row r="9749" spans="1:25">
      <x:c r="A9749" s="0" t="s">
        <x:v>27</x:v>
      </x:c>
      <x:c r="B9749" s="0" t="n">
        <x:v>4533</x:v>
      </x:c>
      <x:c r="C9749" s="0" t="s">
        <x:v>21</x:v>
      </x:c>
      <x:c r="D9749" s="0" t="s">
        <x:v>28</x:v>
      </x:c>
      <x:c r="E9749" s="0" t="s">
        <x:v>19</x:v>
      </x:c>
      <x:c r="F9749" s="0" t="s">
        <x:v>26</x:v>
      </x:c>
      <x:c r="G9749" s="0" t="n">
        <x:v>130</x:v>
      </x:c>
      <x:c r="H9749" s="4" t="n">
        <x:v>33.795</x:v>
      </x:c>
      <x:c r="I9749" s="4" t="n">
        <x:v>130</x:v>
      </x:c>
      <x:c r="J9749" s="4" t="n">
        <x:v>0.26</x:v>
      </x:c>
      <x:c r="K9749" s="4">
        <x:f>I9749*J9749</x:f>
      </x:c>
      <x:c r="L9749" s="4" t="n">
        <x:v>297.409</x:v>
      </x:c>
      <x:c r="M9749" s="5">
        <x:f>J9749/3.123*100</x:f>
      </x:c>
      <x:c r="N9749" s="6">
        <x:f>M9749*L9749/100</x:f>
      </x:c>
      <x:c r="O9749" s="6">
        <x:f>H9749-N9749</x:f>
      </x:c>
    </x:row>
    <x:row r="9750" spans="1:25">
      <x:c r="A9750" s="0" t="s">
        <x:v>27</x:v>
      </x:c>
      <x:c r="B9750" s="0" t="n">
        <x:v>4533</x:v>
      </x:c>
      <x:c r="C9750" s="0" t="s">
        <x:v>21</x:v>
      </x:c>
      <x:c r="D9750" s="0" t="s">
        <x:v>28</x:v>
      </x:c>
      <x:c r="E9750" s="0" t="s">
        <x:v>23</x:v>
      </x:c>
      <x:c r="F9750" s="0" t="s">
        <x:v>26</x:v>
      </x:c>
      <x:c r="G9750" s="0" t="n">
        <x:v>130</x:v>
      </x:c>
      <x:c r="H9750" s="4" t="n">
        <x:v>197.6</x:v>
      </x:c>
      <x:c r="I9750" s="4" t="n">
        <x:v>130</x:v>
      </x:c>
      <x:c r="J9750" s="4" t="n">
        <x:v>1.52</x:v>
      </x:c>
      <x:c r="K9750" s="4">
        <x:f>I9750*J9750</x:f>
      </x:c>
      <x:c r="L9750" s="4" t="n">
        <x:v>297.409</x:v>
      </x:c>
      <x:c r="M9750" s="5">
        <x:f>J9750/3.123*100</x:f>
      </x:c>
      <x:c r="N9750" s="6">
        <x:f>M9750*L9750/100</x:f>
      </x:c>
      <x:c r="O9750" s="6">
        <x:f>H9750-N9750</x:f>
      </x:c>
    </x:row>
    <x:row r="9751" spans="1:25">
      <x:c r="A9751" s="0" t="s">
        <x:v>103</x:v>
      </x:c>
      <x:c r="B9751" s="0" t="n">
        <x:v>4534</x:v>
      </x:c>
      <x:c r="C9751" s="0" t="s">
        <x:v>21</x:v>
      </x:c>
      <x:c r="D9751" s="0" t="s">
        <x:v>22</x:v>
      </x:c>
      <x:c r="E9751" s="0" t="s">
        <x:v>23</x:v>
      </x:c>
      <x:c r="F9751" s="0" t="s">
        <x:v>20</x:v>
      </x:c>
      <x:c r="G9751" s="0" t="n">
        <x:v>130</x:v>
      </x:c>
      <x:c r="H9751" s="4" t="n">
        <x:v>44.33</x:v>
      </x:c>
      <x:c r="I9751" s="4" t="n">
        <x:v>130</x:v>
      </x:c>
      <x:c r="J9751" s="4" t="n">
        <x:v>0.341</x:v>
      </x:c>
      <x:c r="K9751" s="4">
        <x:f>I9751*J9751</x:f>
      </x:c>
      <x:c r="L9751" s="4" t="n">
        <x:v>291.414</x:v>
      </x:c>
      <x:c r="M9751" s="5">
        <x:f>J9751/3.123*100</x:f>
      </x:c>
      <x:c r="N9751" s="6">
        <x:f>M9751*L9751/100</x:f>
      </x:c>
      <x:c r="O9751" s="6">
        <x:f>H9751-N9751</x:f>
      </x:c>
    </x:row>
    <x:row r="9752" spans="1:25">
      <x:c r="A9752" s="0" t="s">
        <x:v>103</x:v>
      </x:c>
      <x:c r="B9752" s="0" t="n">
        <x:v>4534</x:v>
      </x:c>
      <x:c r="C9752" s="0" t="s">
        <x:v>21</x:v>
      </x:c>
      <x:c r="D9752" s="0" t="s">
        <x:v>22</x:v>
      </x:c>
      <x:c r="E9752" s="0" t="s">
        <x:v>23</x:v>
      </x:c>
      <x:c r="F9752" s="0" t="s">
        <x:v>20</x:v>
      </x:c>
      <x:c r="G9752" s="0" t="n">
        <x:v>130</x:v>
      </x:c>
      <x:c r="H9752" s="4" t="n">
        <x:v>43.384</x:v>
      </x:c>
      <x:c r="I9752" s="4" t="n">
        <x:v>130</x:v>
      </x:c>
      <x:c r="J9752" s="4" t="n">
        <x:v>0.334</x:v>
      </x:c>
      <x:c r="K9752" s="4">
        <x:f>I9752*J9752</x:f>
      </x:c>
      <x:c r="L9752" s="4" t="n">
        <x:v>291.414</x:v>
      </x:c>
      <x:c r="M9752" s="5">
        <x:f>J9752/3.123*100</x:f>
      </x:c>
      <x:c r="N9752" s="6">
        <x:f>M9752*L9752/100</x:f>
      </x:c>
      <x:c r="O9752" s="6">
        <x:f>H9752-N9752</x:f>
      </x:c>
    </x:row>
    <x:row r="9753" spans="1:25">
      <x:c r="A9753" s="0" t="s">
        <x:v>103</x:v>
      </x:c>
      <x:c r="B9753" s="0" t="n">
        <x:v>4534</x:v>
      </x:c>
      <x:c r="C9753" s="0" t="s">
        <x:v>21</x:v>
      </x:c>
      <x:c r="D9753" s="0" t="s">
        <x:v>22</x:v>
      </x:c>
      <x:c r="E9753" s="0" t="s">
        <x:v>23</x:v>
      </x:c>
      <x:c r="F9753" s="0" t="s">
        <x:v>20</x:v>
      </x:c>
      <x:c r="G9753" s="0" t="n">
        <x:v>130</x:v>
      </x:c>
      <x:c r="H9753" s="4" t="n">
        <x:v>43.384</x:v>
      </x:c>
      <x:c r="I9753" s="4" t="n">
        <x:v>130</x:v>
      </x:c>
      <x:c r="J9753" s="4" t="n">
        <x:v>0.334</x:v>
      </x:c>
      <x:c r="K9753" s="4">
        <x:f>I9753*J9753</x:f>
      </x:c>
      <x:c r="L9753" s="4" t="n">
        <x:v>291.414</x:v>
      </x:c>
      <x:c r="M9753" s="5">
        <x:f>J9753/3.123*100</x:f>
      </x:c>
      <x:c r="N9753" s="6">
        <x:f>M9753*L9753/100</x:f>
      </x:c>
      <x:c r="O9753" s="6">
        <x:f>H9753-N9753</x:f>
      </x:c>
    </x:row>
    <x:row r="9754" spans="1:25">
      <x:c r="A9754" s="0" t="s">
        <x:v>103</x:v>
      </x:c>
      <x:c r="B9754" s="0" t="n">
        <x:v>4534</x:v>
      </x:c>
      <x:c r="C9754" s="0" t="s">
        <x:v>21</x:v>
      </x:c>
      <x:c r="D9754" s="0" t="s">
        <x:v>22</x:v>
      </x:c>
      <x:c r="E9754" s="0" t="s">
        <x:v>23</x:v>
      </x:c>
      <x:c r="F9754" s="0" t="s">
        <x:v>20</x:v>
      </x:c>
      <x:c r="G9754" s="0" t="n">
        <x:v>130</x:v>
      </x:c>
      <x:c r="H9754" s="4" t="n">
        <x:v>43.384</x:v>
      </x:c>
      <x:c r="I9754" s="4" t="n">
        <x:v>130</x:v>
      </x:c>
      <x:c r="J9754" s="4" t="n">
        <x:v>0.334</x:v>
      </x:c>
      <x:c r="K9754" s="4">
        <x:f>I9754*J9754</x:f>
      </x:c>
      <x:c r="L9754" s="4" t="n">
        <x:v>291.414</x:v>
      </x:c>
      <x:c r="M9754" s="5">
        <x:f>J9754/3.123*100</x:f>
      </x:c>
      <x:c r="N9754" s="6">
        <x:f>M9754*L9754/100</x:f>
      </x:c>
      <x:c r="O9754" s="6">
        <x:f>H9754-N9754</x:f>
      </x:c>
    </x:row>
    <x:row r="9755" spans="1:25">
      <x:c r="A9755" s="0" t="s">
        <x:v>103</x:v>
      </x:c>
      <x:c r="B9755" s="0" t="n">
        <x:v>4534</x:v>
      </x:c>
      <x:c r="C9755" s="0" t="s">
        <x:v>21</x:v>
      </x:c>
      <x:c r="D9755" s="0" t="s">
        <x:v>28</x:v>
      </x:c>
      <x:c r="E9755" s="0" t="s">
        <x:v>19</x:v>
      </x:c>
      <x:c r="F9755" s="0" t="s">
        <x:v>26</x:v>
      </x:c>
      <x:c r="G9755" s="0" t="n">
        <x:v>130</x:v>
      </x:c>
      <x:c r="H9755" s="4" t="n">
        <x:v>33.801</x:v>
      </x:c>
      <x:c r="I9755" s="4" t="n">
        <x:v>130</x:v>
      </x:c>
      <x:c r="J9755" s="4" t="n">
        <x:v>0.26</x:v>
      </x:c>
      <x:c r="K9755" s="4">
        <x:f>I9755*J9755</x:f>
      </x:c>
      <x:c r="L9755" s="4" t="n">
        <x:v>291.414</x:v>
      </x:c>
      <x:c r="M9755" s="5">
        <x:f>J9755/3.123*100</x:f>
      </x:c>
      <x:c r="N9755" s="6">
        <x:f>M9755*L9755/100</x:f>
      </x:c>
      <x:c r="O9755" s="6">
        <x:f>H9755-N9755</x:f>
      </x:c>
    </x:row>
    <x:row r="9756" spans="1:25">
      <x:c r="A9756" s="0" t="s">
        <x:v>103</x:v>
      </x:c>
      <x:c r="B9756" s="0" t="n">
        <x:v>4534</x:v>
      </x:c>
      <x:c r="C9756" s="0" t="s">
        <x:v>21</x:v>
      </x:c>
      <x:c r="D9756" s="0" t="s">
        <x:v>28</x:v>
      </x:c>
      <x:c r="E9756" s="0" t="s">
        <x:v>23</x:v>
      </x:c>
      <x:c r="F9756" s="0" t="s">
        <x:v>26</x:v>
      </x:c>
      <x:c r="G9756" s="0" t="n">
        <x:v>130</x:v>
      </x:c>
      <x:c r="H9756" s="4" t="n">
        <x:v>189.97</x:v>
      </x:c>
      <x:c r="I9756" s="4" t="n">
        <x:v>130</x:v>
      </x:c>
      <x:c r="J9756" s="4" t="n">
        <x:v>1.52</x:v>
      </x:c>
      <x:c r="K9756" s="4">
        <x:f>I9756*J9756</x:f>
      </x:c>
      <x:c r="L9756" s="4" t="n">
        <x:v>291.414</x:v>
      </x:c>
      <x:c r="M9756" s="5">
        <x:f>J9756/3.123*100</x:f>
      </x:c>
      <x:c r="N9756" s="6">
        <x:f>M9756*L9756/100</x:f>
      </x:c>
      <x:c r="O9756" s="6">
        <x:f>H9756-N9756</x:f>
      </x:c>
    </x:row>
    <x:row r="9757" spans="1:25">
      <x:c r="A9757" s="0" t="s">
        <x:v>164</x:v>
      </x:c>
      <x:c r="B9757" s="0" t="n">
        <x:v>4538</x:v>
      </x:c>
      <x:c r="C9757" s="0" t="s">
        <x:v>21</x:v>
      </x:c>
      <x:c r="D9757" s="0" t="s">
        <x:v>42</x:v>
      </x:c>
      <x:c r="E9757" s="0" t="s">
        <x:v>23</x:v>
      </x:c>
      <x:c r="F9757" s="0" t="s">
        <x:v>20</x:v>
      </x:c>
      <x:c r="G9757" s="0" t="n">
        <x:v>20</x:v>
      </x:c>
      <x:c r="H9757" s="4" t="n">
        <x:v>10.8</x:v>
      </x:c>
      <x:c r="I9757" s="4" t="n">
        <x:v>20</x:v>
      </x:c>
      <x:c r="J9757" s="4" t="n">
        <x:v>0.54</x:v>
      </x:c>
      <x:c r="K9757" s="4">
        <x:f>I9757*J9757</x:f>
      </x:c>
      <x:c r="L9757" s="4" t="n">
        <x:v>46.724</x:v>
      </x:c>
      <x:c r="M9757" s="5">
        <x:f>J9757/5.67*100</x:f>
      </x:c>
      <x:c r="N9757" s="6">
        <x:f>M9757*L9757/100</x:f>
      </x:c>
      <x:c r="O9757" s="6">
        <x:f>H9757-N9757</x:f>
      </x:c>
    </x:row>
    <x:row r="9758" spans="1:25">
      <x:c r="A9758" s="0" t="s">
        <x:v>164</x:v>
      </x:c>
      <x:c r="B9758" s="0" t="n">
        <x:v>4538</x:v>
      </x:c>
      <x:c r="C9758" s="0" t="s">
        <x:v>21</x:v>
      </x:c>
      <x:c r="D9758" s="0" t="s">
        <x:v>156</x:v>
      </x:c>
      <x:c r="E9758" s="0" t="s">
        <x:v>157</x:v>
      </x:c>
      <x:c r="F9758" s="0" t="s">
        <x:v>26</x:v>
      </x:c>
      <x:c r="G9758" s="0" t="n">
        <x:v>20</x:v>
      </x:c>
      <x:c r="H9758" s="4" t="n">
        <x:v>51.3</x:v>
      </x:c>
      <x:c r="I9758" s="4" t="n">
        <x:v>20</x:v>
      </x:c>
      <x:c r="J9758" s="4" t="n">
        <x:v>2.565</x:v>
      </x:c>
      <x:c r="K9758" s="4">
        <x:f>I9758*J9758</x:f>
      </x:c>
      <x:c r="L9758" s="4" t="n">
        <x:v>46.724</x:v>
      </x:c>
      <x:c r="M9758" s="5">
        <x:f>J9758/5.67*100</x:f>
      </x:c>
      <x:c r="N9758" s="6">
        <x:f>M9758*L9758/100</x:f>
      </x:c>
      <x:c r="O9758" s="6">
        <x:f>H9758-N9758</x:f>
      </x:c>
    </x:row>
    <x:row r="9759" spans="1:25">
      <x:c r="A9759" s="0" t="s">
        <x:v>164</x:v>
      </x:c>
      <x:c r="B9759" s="0" t="n">
        <x:v>4538</x:v>
      </x:c>
      <x:c r="C9759" s="0" t="s">
        <x:v>17</x:v>
      </x:c>
      <x:c r="D9759" s="0" t="s">
        <x:v>18</x:v>
      </x:c>
      <x:c r="E9759" s="0" t="s">
        <x:v>158</x:v>
      </x:c>
      <x:c r="F9759" s="0" t="s">
        <x:v>26</x:v>
      </x:c>
      <x:c r="G9759" s="0" t="n">
        <x:v>20</x:v>
      </x:c>
      <x:c r="H9759" s="4" t="n">
        <x:v>51.301</x:v>
      </x:c>
      <x:c r="I9759" s="4" t="n">
        <x:v>20</x:v>
      </x:c>
      <x:c r="J9759" s="4" t="n">
        <x:v>2.565</x:v>
      </x:c>
      <x:c r="K9759" s="4">
        <x:f>I9759*J9759</x:f>
      </x:c>
      <x:c r="L9759" s="4" t="n">
        <x:v>46.724</x:v>
      </x:c>
      <x:c r="M9759" s="5">
        <x:f>J9759/5.67*100</x:f>
      </x:c>
      <x:c r="N9759" s="6">
        <x:f>M9759*L9759/100</x:f>
      </x:c>
      <x:c r="O9759" s="6">
        <x:f>H9759-N9759</x:f>
      </x:c>
    </x:row>
    <x:row r="9760" spans="1:25">
      <x:c r="A9760" s="0" t="s">
        <x:v>153</x:v>
      </x:c>
      <x:c r="B9760" s="0" t="n">
        <x:v>4547</x:v>
      </x:c>
      <x:c r="C9760" s="0" t="s">
        <x:v>21</x:v>
      </x:c>
      <x:c r="D9760" s="0" t="s">
        <x:v>169</x:v>
      </x:c>
      <x:c r="E9760" s="0" t="s">
        <x:v>23</x:v>
      </x:c>
      <x:c r="F9760" s="0" t="s">
        <x:v>20</x:v>
      </x:c>
      <x:c r="G9760" s="0" t="n">
        <x:v>20005</x:v>
      </x:c>
      <x:c r="H9760" s="4" t="n">
        <x:v>235</x:v>
      </x:c>
      <x:c r="I9760" s="4" t="n">
        <x:v>20005</x:v>
      </x:c>
      <x:c r="J9760" s="4" t="n">
        <x:v>0.012</x:v>
      </x:c>
      <x:c r="K9760" s="4">
        <x:f>I9760*J9760</x:f>
      </x:c>
      <x:c r="L9760" s="4" t="n">
        <x:v>0</x:v>
      </x:c>
      <x:c r="M9760" s="5">
        <x:f>J9760/0.049*100</x:f>
      </x:c>
      <x:c r="N9760" s="6">
        <x:f>M9760*L9760/100</x:f>
      </x:c>
      <x:c r="O9760" s="6">
        <x:f>H9760-N9760</x:f>
      </x:c>
    </x:row>
    <x:row r="9761" spans="1:25">
      <x:c r="A9761" s="0" t="s">
        <x:v>153</x:v>
      </x:c>
      <x:c r="B9761" s="0" t="n">
        <x:v>4547</x:v>
      </x:c>
      <x:c r="C9761" s="0" t="s">
        <x:v>21</x:v>
      </x:c>
      <x:c r="D9761" s="0" t="s">
        <x:v>169</x:v>
      </x:c>
      <x:c r="E9761" s="0" t="s">
        <x:v>23</x:v>
      </x:c>
      <x:c r="F9761" s="0" t="s">
        <x:v>20</x:v>
      </x:c>
      <x:c r="G9761" s="0" t="n">
        <x:v>20005</x:v>
      </x:c>
      <x:c r="H9761" s="4" t="n">
        <x:v>235</x:v>
      </x:c>
      <x:c r="I9761" s="4" t="n">
        <x:v>20005</x:v>
      </x:c>
      <x:c r="J9761" s="4" t="n">
        <x:v>0.012</x:v>
      </x:c>
      <x:c r="K9761" s="4">
        <x:f>I9761*J9761</x:f>
      </x:c>
      <x:c r="L9761" s="4" t="n">
        <x:v>0</x:v>
      </x:c>
      <x:c r="M9761" s="5">
        <x:f>J9761/0.049*100</x:f>
      </x:c>
      <x:c r="N9761" s="6">
        <x:f>M9761*L9761/100</x:f>
      </x:c>
      <x:c r="O9761" s="6">
        <x:f>H9761-N9761</x:f>
      </x:c>
    </x:row>
    <x:row r="9762" spans="1:25">
      <x:c r="A9762" s="0" t="s">
        <x:v>153</x:v>
      </x:c>
      <x:c r="B9762" s="0" t="n">
        <x:v>4547</x:v>
      </x:c>
      <x:c r="C9762" s="0" t="s">
        <x:v>21</x:v>
      </x:c>
      <x:c r="D9762" s="0" t="s">
        <x:v>169</x:v>
      </x:c>
      <x:c r="E9762" s="0" t="s">
        <x:v>23</x:v>
      </x:c>
      <x:c r="F9762" s="0" t="s">
        <x:v>20</x:v>
      </x:c>
      <x:c r="G9762" s="0" t="n">
        <x:v>20005</x:v>
      </x:c>
      <x:c r="H9762" s="4" t="n">
        <x:v>235</x:v>
      </x:c>
      <x:c r="I9762" s="4" t="n">
        <x:v>20005</x:v>
      </x:c>
      <x:c r="J9762" s="4" t="n">
        <x:v>0.012</x:v>
      </x:c>
      <x:c r="K9762" s="4">
        <x:f>I9762*J9762</x:f>
      </x:c>
      <x:c r="L9762" s="4" t="n">
        <x:v>0</x:v>
      </x:c>
      <x:c r="M9762" s="5">
        <x:f>J9762/0.049*100</x:f>
      </x:c>
      <x:c r="N9762" s="6">
        <x:f>M9762*L9762/100</x:f>
      </x:c>
      <x:c r="O9762" s="6">
        <x:f>H9762-N9762</x:f>
      </x:c>
    </x:row>
    <x:row r="9763" spans="1:25">
      <x:c r="A9763" s="0" t="s">
        <x:v>153</x:v>
      </x:c>
      <x:c r="B9763" s="0" t="n">
        <x:v>4547</x:v>
      </x:c>
      <x:c r="C9763" s="0" t="s">
        <x:v>21</x:v>
      </x:c>
      <x:c r="D9763" s="0" t="s">
        <x:v>169</x:v>
      </x:c>
      <x:c r="E9763" s="0" t="s">
        <x:v>23</x:v>
      </x:c>
      <x:c r="F9763" s="0" t="s">
        <x:v>20</x:v>
      </x:c>
      <x:c r="G9763" s="0" t="n">
        <x:v>20005</x:v>
      </x:c>
      <x:c r="H9763" s="4" t="n">
        <x:v>235.235</x:v>
      </x:c>
      <x:c r="I9763" s="4" t="n">
        <x:v>20005</x:v>
      </x:c>
      <x:c r="J9763" s="4" t="n">
        <x:v>0.012</x:v>
      </x:c>
      <x:c r="K9763" s="4">
        <x:f>I9763*J9763</x:f>
      </x:c>
      <x:c r="L9763" s="4" t="n">
        <x:v>0</x:v>
      </x:c>
      <x:c r="M9763" s="5">
        <x:f>J9763/0.049*100</x:f>
      </x:c>
      <x:c r="N9763" s="6">
        <x:f>M9763*L9763/100</x:f>
      </x:c>
      <x:c r="O9763" s="6">
        <x:f>H9763-N9763</x:f>
      </x:c>
    </x:row>
    <x:row r="9764" spans="1:25">
      <x:c r="A9764" s="0" t="s">
        <x:v>153</x:v>
      </x:c>
      <x:c r="B9764" s="0" t="n">
        <x:v>4547</x:v>
      </x:c>
      <x:c r="C9764" s="0" t="s">
        <x:v>21</x:v>
      </x:c>
      <x:c r="D9764" s="0" t="s">
        <x:v>169</x:v>
      </x:c>
      <x:c r="E9764" s="0" t="s">
        <x:v>23</x:v>
      </x:c>
      <x:c r="F9764" s="0" t="s">
        <x:v>26</x:v>
      </x:c>
      <x:c r="G9764" s="0" t="n">
        <x:v>20005</x:v>
      </x:c>
      <x:c r="H9764" s="4" t="n">
        <x:v>20</x:v>
      </x:c>
      <x:c r="I9764" s="4" t="n">
        <x:v>20005</x:v>
      </x:c>
      <x:c r="J9764" s="4" t="n">
        <x:v>0.001</x:v>
      </x:c>
      <x:c r="K9764" s="4">
        <x:f>I9764*J9764</x:f>
      </x:c>
      <x:c r="L9764" s="4" t="n">
        <x:v>0</x:v>
      </x:c>
      <x:c r="M9764" s="5">
        <x:f>J9764/0.049*100</x:f>
      </x:c>
      <x:c r="N9764" s="6">
        <x:f>M9764*L9764/100</x:f>
      </x:c>
      <x:c r="O9764" s="6">
        <x:f>H9764-N9764</x:f>
      </x:c>
    </x:row>
    <x:row r="9765" spans="1:25">
      <x:c r="A9765" s="0" t="s">
        <x:v>83</x:v>
      </x:c>
      <x:c r="B9765" s="0" t="n">
        <x:v>4549</x:v>
      </x:c>
      <x:c r="C9765" s="0" t="s">
        <x:v>21</x:v>
      </x:c>
      <x:c r="D9765" s="0" t="s">
        <x:v>22</x:v>
      </x:c>
      <x:c r="E9765" s="0" t="s">
        <x:v>23</x:v>
      </x:c>
      <x:c r="F9765" s="0" t="s">
        <x:v>20</x:v>
      </x:c>
      <x:c r="G9765" s="0" t="n">
        <x:v>130</x:v>
      </x:c>
      <x:c r="H9765" s="4" t="n">
        <x:v>43.384</x:v>
      </x:c>
      <x:c r="I9765" s="4" t="n">
        <x:v>130</x:v>
      </x:c>
      <x:c r="J9765" s="4" t="n">
        <x:v>0.334</x:v>
      </x:c>
      <x:c r="K9765" s="4">
        <x:f>I9765*J9765</x:f>
      </x:c>
      <x:c r="L9765" s="4" t="n">
        <x:v>300.703</x:v>
      </x:c>
      <x:c r="M9765" s="5">
        <x:f>J9765/3.457*100</x:f>
      </x:c>
      <x:c r="N9765" s="6">
        <x:f>M9765*L9765/100</x:f>
      </x:c>
      <x:c r="O9765" s="6">
        <x:f>H9765-N9765</x:f>
      </x:c>
    </x:row>
    <x:row r="9766" spans="1:25">
      <x:c r="A9766" s="0" t="s">
        <x:v>83</x:v>
      </x:c>
      <x:c r="B9766" s="0" t="n">
        <x:v>4549</x:v>
      </x:c>
      <x:c r="C9766" s="0" t="s">
        <x:v>21</x:v>
      </x:c>
      <x:c r="D9766" s="0" t="s">
        <x:v>22</x:v>
      </x:c>
      <x:c r="E9766" s="0" t="s">
        <x:v>23</x:v>
      </x:c>
      <x:c r="F9766" s="0" t="s">
        <x:v>20</x:v>
      </x:c>
      <x:c r="G9766" s="0" t="n">
        <x:v>130</x:v>
      </x:c>
      <x:c r="H9766" s="4" t="n">
        <x:v>44.33</x:v>
      </x:c>
      <x:c r="I9766" s="4" t="n">
        <x:v>130</x:v>
      </x:c>
      <x:c r="J9766" s="4" t="n">
        <x:v>0.341</x:v>
      </x:c>
      <x:c r="K9766" s="4">
        <x:f>I9766*J9766</x:f>
      </x:c>
      <x:c r="L9766" s="4" t="n">
        <x:v>300.703</x:v>
      </x:c>
      <x:c r="M9766" s="5">
        <x:f>J9766/3.457*100</x:f>
      </x:c>
      <x:c r="N9766" s="6">
        <x:f>M9766*L9766/100</x:f>
      </x:c>
      <x:c r="O9766" s="6">
        <x:f>H9766-N9766</x:f>
      </x:c>
    </x:row>
    <x:row r="9767" spans="1:25">
      <x:c r="A9767" s="0" t="s">
        <x:v>83</x:v>
      </x:c>
      <x:c r="B9767" s="0" t="n">
        <x:v>4549</x:v>
      </x:c>
      <x:c r="C9767" s="0" t="s">
        <x:v>21</x:v>
      </x:c>
      <x:c r="D9767" s="0" t="s">
        <x:v>22</x:v>
      </x:c>
      <x:c r="E9767" s="0" t="s">
        <x:v>23</x:v>
      </x:c>
      <x:c r="F9767" s="0" t="s">
        <x:v>20</x:v>
      </x:c>
      <x:c r="G9767" s="0" t="n">
        <x:v>130</x:v>
      </x:c>
      <x:c r="H9767" s="4" t="n">
        <x:v>43.384</x:v>
      </x:c>
      <x:c r="I9767" s="4" t="n">
        <x:v>130</x:v>
      </x:c>
      <x:c r="J9767" s="4" t="n">
        <x:v>0.334</x:v>
      </x:c>
      <x:c r="K9767" s="4">
        <x:f>I9767*J9767</x:f>
      </x:c>
      <x:c r="L9767" s="4" t="n">
        <x:v>300.703</x:v>
      </x:c>
      <x:c r="M9767" s="5">
        <x:f>J9767/3.457*100</x:f>
      </x:c>
      <x:c r="N9767" s="6">
        <x:f>M9767*L9767/100</x:f>
      </x:c>
      <x:c r="O9767" s="6">
        <x:f>H9767-N9767</x:f>
      </x:c>
    </x:row>
    <x:row r="9768" spans="1:25">
      <x:c r="A9768" s="0" t="s">
        <x:v>83</x:v>
      </x:c>
      <x:c r="B9768" s="0" t="n">
        <x:v>4549</x:v>
      </x:c>
      <x:c r="C9768" s="0" t="s">
        <x:v>21</x:v>
      </x:c>
      <x:c r="D9768" s="0" t="s">
        <x:v>22</x:v>
      </x:c>
      <x:c r="E9768" s="0" t="s">
        <x:v>23</x:v>
      </x:c>
      <x:c r="F9768" s="0" t="s">
        <x:v>20</x:v>
      </x:c>
      <x:c r="G9768" s="0" t="n">
        <x:v>130</x:v>
      </x:c>
      <x:c r="H9768" s="4" t="n">
        <x:v>43.384</x:v>
      </x:c>
      <x:c r="I9768" s="4" t="n">
        <x:v>130</x:v>
      </x:c>
      <x:c r="J9768" s="4" t="n">
        <x:v>0.334</x:v>
      </x:c>
      <x:c r="K9768" s="4">
        <x:f>I9768*J9768</x:f>
      </x:c>
      <x:c r="L9768" s="4" t="n">
        <x:v>300.703</x:v>
      </x:c>
      <x:c r="M9768" s="5">
        <x:f>J9768/3.457*100</x:f>
      </x:c>
      <x:c r="N9768" s="6">
        <x:f>M9768*L9768/100</x:f>
      </x:c>
      <x:c r="O9768" s="6">
        <x:f>H9768-N9768</x:f>
      </x:c>
    </x:row>
    <x:row r="9769" spans="1:25">
      <x:c r="A9769" s="0" t="s">
        <x:v>83</x:v>
      </x:c>
      <x:c r="B9769" s="0" t="n">
        <x:v>4549</x:v>
      </x:c>
      <x:c r="C9769" s="0" t="s">
        <x:v>21</x:v>
      </x:c>
      <x:c r="D9769" s="0" t="s">
        <x:v>22</x:v>
      </x:c>
      <x:c r="E9769" s="0" t="s">
        <x:v>23</x:v>
      </x:c>
      <x:c r="F9769" s="0" t="s">
        <x:v>20</x:v>
      </x:c>
      <x:c r="G9769" s="0" t="n">
        <x:v>130</x:v>
      </x:c>
      <x:c r="H9769" s="4" t="n">
        <x:v>43.384</x:v>
      </x:c>
      <x:c r="I9769" s="4" t="n">
        <x:v>130</x:v>
      </x:c>
      <x:c r="J9769" s="4" t="n">
        <x:v>0.334</x:v>
      </x:c>
      <x:c r="K9769" s="4">
        <x:f>I9769*J9769</x:f>
      </x:c>
      <x:c r="L9769" s="4" t="n">
        <x:v>300.703</x:v>
      </x:c>
      <x:c r="M9769" s="5">
        <x:f>J9769/3.457*100</x:f>
      </x:c>
      <x:c r="N9769" s="6">
        <x:f>M9769*L9769/100</x:f>
      </x:c>
      <x:c r="O9769" s="6">
        <x:f>H9769-N9769</x:f>
      </x:c>
    </x:row>
    <x:row r="9770" spans="1:25">
      <x:c r="A9770" s="0" t="s">
        <x:v>83</x:v>
      </x:c>
      <x:c r="B9770" s="0" t="n">
        <x:v>4549</x:v>
      </x:c>
      <x:c r="C9770" s="0" t="s">
        <x:v>21</x:v>
      </x:c>
      <x:c r="D9770" s="0" t="s">
        <x:v>28</x:v>
      </x:c>
      <x:c r="E9770" s="0" t="s">
        <x:v>19</x:v>
      </x:c>
      <x:c r="F9770" s="0" t="s">
        <x:v>26</x:v>
      </x:c>
      <x:c r="G9770" s="0" t="n">
        <x:v>130</x:v>
      </x:c>
      <x:c r="H9770" s="4" t="n">
        <x:v>33.805</x:v>
      </x:c>
      <x:c r="I9770" s="4" t="n">
        <x:v>130</x:v>
      </x:c>
      <x:c r="J9770" s="4" t="n">
        <x:v>0.26</x:v>
      </x:c>
      <x:c r="K9770" s="4">
        <x:f>I9770*J9770</x:f>
      </x:c>
      <x:c r="L9770" s="4" t="n">
        <x:v>300.703</x:v>
      </x:c>
      <x:c r="M9770" s="5">
        <x:f>J9770/3.457*100</x:f>
      </x:c>
      <x:c r="N9770" s="6">
        <x:f>M9770*L9770/100</x:f>
      </x:c>
      <x:c r="O9770" s="6">
        <x:f>H9770-N9770</x:f>
      </x:c>
    </x:row>
    <x:row r="9771" spans="1:25">
      <x:c r="A9771" s="0" t="s">
        <x:v>83</x:v>
      </x:c>
      <x:c r="B9771" s="0" t="n">
        <x:v>4549</x:v>
      </x:c>
      <x:c r="C9771" s="0" t="s">
        <x:v>21</x:v>
      </x:c>
      <x:c r="D9771" s="0" t="s">
        <x:v>28</x:v>
      </x:c>
      <x:c r="E9771" s="0" t="s">
        <x:v>23</x:v>
      </x:c>
      <x:c r="F9771" s="0" t="s">
        <x:v>26</x:v>
      </x:c>
      <x:c r="G9771" s="0" t="n">
        <x:v>130</x:v>
      </x:c>
      <x:c r="H9771" s="4" t="n">
        <x:v>197.6</x:v>
      </x:c>
      <x:c r="I9771" s="4" t="n">
        <x:v>130</x:v>
      </x:c>
      <x:c r="J9771" s="4" t="n">
        <x:v>1.52</x:v>
      </x:c>
      <x:c r="K9771" s="4">
        <x:f>I9771*J9771</x:f>
      </x:c>
      <x:c r="L9771" s="4" t="n">
        <x:v>300.703</x:v>
      </x:c>
      <x:c r="M9771" s="5">
        <x:f>J9771/3.457*100</x:f>
      </x:c>
      <x:c r="N9771" s="6">
        <x:f>M9771*L9771/100</x:f>
      </x:c>
      <x:c r="O9771" s="6">
        <x:f>H9771-N9771</x:f>
      </x:c>
    </x:row>
    <x:row r="9772" spans="1:25">
      <x:c r="A9772" s="0" t="s">
        <x:v>69</x:v>
      </x:c>
      <x:c r="B9772" s="0" t="n">
        <x:v>4550</x:v>
      </x:c>
      <x:c r="C9772" s="0" t="s">
        <x:v>21</x:v>
      </x:c>
      <x:c r="D9772" s="0" t="s">
        <x:v>22</x:v>
      </x:c>
      <x:c r="E9772" s="0" t="s">
        <x:v>23</x:v>
      </x:c>
      <x:c r="F9772" s="0" t="s">
        <x:v>20</x:v>
      </x:c>
      <x:c r="G9772" s="0" t="n">
        <x:v>130</x:v>
      </x:c>
      <x:c r="H9772" s="4" t="n">
        <x:v>44.33</x:v>
      </x:c>
      <x:c r="I9772" s="4" t="n">
        <x:v>130</x:v>
      </x:c>
      <x:c r="J9772" s="4" t="n">
        <x:v>0.341</x:v>
      </x:c>
      <x:c r="K9772" s="4">
        <x:f>I9772*J9772</x:f>
      </x:c>
      <x:c r="L9772" s="4" t="n">
        <x:v>291.417</x:v>
      </x:c>
      <x:c r="M9772" s="5">
        <x:f>J9772/4.125*100</x:f>
      </x:c>
      <x:c r="N9772" s="6">
        <x:f>M9772*L9772/100</x:f>
      </x:c>
      <x:c r="O9772" s="6">
        <x:f>H9772-N9772</x:f>
      </x:c>
    </x:row>
    <x:row r="9773" spans="1:25">
      <x:c r="A9773" s="0" t="s">
        <x:v>69</x:v>
      </x:c>
      <x:c r="B9773" s="0" t="n">
        <x:v>4550</x:v>
      </x:c>
      <x:c r="C9773" s="0" t="s">
        <x:v>21</x:v>
      </x:c>
      <x:c r="D9773" s="0" t="s">
        <x:v>22</x:v>
      </x:c>
      <x:c r="E9773" s="0" t="s">
        <x:v>23</x:v>
      </x:c>
      <x:c r="F9773" s="0" t="s">
        <x:v>20</x:v>
      </x:c>
      <x:c r="G9773" s="0" t="n">
        <x:v>130</x:v>
      </x:c>
      <x:c r="H9773" s="4" t="n">
        <x:v>43.384</x:v>
      </x:c>
      <x:c r="I9773" s="4" t="n">
        <x:v>130</x:v>
      </x:c>
      <x:c r="J9773" s="4" t="n">
        <x:v>0.334</x:v>
      </x:c>
      <x:c r="K9773" s="4">
        <x:f>I9773*J9773</x:f>
      </x:c>
      <x:c r="L9773" s="4" t="n">
        <x:v>291.417</x:v>
      </x:c>
      <x:c r="M9773" s="5">
        <x:f>J9773/4.125*100</x:f>
      </x:c>
      <x:c r="N9773" s="6">
        <x:f>M9773*L9773/100</x:f>
      </x:c>
      <x:c r="O9773" s="6">
        <x:f>H9773-N9773</x:f>
      </x:c>
    </x:row>
    <x:row r="9774" spans="1:25">
      <x:c r="A9774" s="0" t="s">
        <x:v>69</x:v>
      </x:c>
      <x:c r="B9774" s="0" t="n">
        <x:v>4550</x:v>
      </x:c>
      <x:c r="C9774" s="0" t="s">
        <x:v>21</x:v>
      </x:c>
      <x:c r="D9774" s="0" t="s">
        <x:v>22</x:v>
      </x:c>
      <x:c r="E9774" s="0" t="s">
        <x:v>23</x:v>
      </x:c>
      <x:c r="F9774" s="0" t="s">
        <x:v>20</x:v>
      </x:c>
      <x:c r="G9774" s="0" t="n">
        <x:v>130</x:v>
      </x:c>
      <x:c r="H9774" s="4" t="n">
        <x:v>43.384</x:v>
      </x:c>
      <x:c r="I9774" s="4" t="n">
        <x:v>130</x:v>
      </x:c>
      <x:c r="J9774" s="4" t="n">
        <x:v>0.334</x:v>
      </x:c>
      <x:c r="K9774" s="4">
        <x:f>I9774*J9774</x:f>
      </x:c>
      <x:c r="L9774" s="4" t="n">
        <x:v>291.417</x:v>
      </x:c>
      <x:c r="M9774" s="5">
        <x:f>J9774/4.125*100</x:f>
      </x:c>
      <x:c r="N9774" s="6">
        <x:f>M9774*L9774/100</x:f>
      </x:c>
      <x:c r="O9774" s="6">
        <x:f>H9774-N9774</x:f>
      </x:c>
    </x:row>
    <x:row r="9775" spans="1:25">
      <x:c r="A9775" s="0" t="s">
        <x:v>69</x:v>
      </x:c>
      <x:c r="B9775" s="0" t="n">
        <x:v>4550</x:v>
      </x:c>
      <x:c r="C9775" s="0" t="s">
        <x:v>21</x:v>
      </x:c>
      <x:c r="D9775" s="0" t="s">
        <x:v>22</x:v>
      </x:c>
      <x:c r="E9775" s="0" t="s">
        <x:v>23</x:v>
      </x:c>
      <x:c r="F9775" s="0" t="s">
        <x:v>20</x:v>
      </x:c>
      <x:c r="G9775" s="0" t="n">
        <x:v>130</x:v>
      </x:c>
      <x:c r="H9775" s="4" t="n">
        <x:v>43.384</x:v>
      </x:c>
      <x:c r="I9775" s="4" t="n">
        <x:v>130</x:v>
      </x:c>
      <x:c r="J9775" s="4" t="n">
        <x:v>0.334</x:v>
      </x:c>
      <x:c r="K9775" s="4">
        <x:f>I9775*J9775</x:f>
      </x:c>
      <x:c r="L9775" s="4" t="n">
        <x:v>291.417</x:v>
      </x:c>
      <x:c r="M9775" s="5">
        <x:f>J9775/4.125*100</x:f>
      </x:c>
      <x:c r="N9775" s="6">
        <x:f>M9775*L9775/100</x:f>
      </x:c>
      <x:c r="O9775" s="6">
        <x:f>H9775-N9775</x:f>
      </x:c>
    </x:row>
    <x:row r="9776" spans="1:25">
      <x:c r="A9776" s="0" t="s">
        <x:v>69</x:v>
      </x:c>
      <x:c r="B9776" s="0" t="n">
        <x:v>4550</x:v>
      </x:c>
      <x:c r="C9776" s="0" t="s">
        <x:v>21</x:v>
      </x:c>
      <x:c r="D9776" s="0" t="s">
        <x:v>22</x:v>
      </x:c>
      <x:c r="E9776" s="0" t="s">
        <x:v>23</x:v>
      </x:c>
      <x:c r="F9776" s="0" t="s">
        <x:v>20</x:v>
      </x:c>
      <x:c r="G9776" s="0" t="n">
        <x:v>130</x:v>
      </x:c>
      <x:c r="H9776" s="4" t="n">
        <x:v>43.384</x:v>
      </x:c>
      <x:c r="I9776" s="4" t="n">
        <x:v>130</x:v>
      </x:c>
      <x:c r="J9776" s="4" t="n">
        <x:v>0.334</x:v>
      </x:c>
      <x:c r="K9776" s="4">
        <x:f>I9776*J9776</x:f>
      </x:c>
      <x:c r="L9776" s="4" t="n">
        <x:v>291.417</x:v>
      </x:c>
      <x:c r="M9776" s="5">
        <x:f>J9776/4.125*100</x:f>
      </x:c>
      <x:c r="N9776" s="6">
        <x:f>M9776*L9776/100</x:f>
      </x:c>
      <x:c r="O9776" s="6">
        <x:f>H9776-N9776</x:f>
      </x:c>
    </x:row>
    <x:row r="9777" spans="1:25">
      <x:c r="A9777" s="0" t="s">
        <x:v>69</x:v>
      </x:c>
      <x:c r="B9777" s="0" t="n">
        <x:v>4550</x:v>
      </x:c>
      <x:c r="C9777" s="0" t="s">
        <x:v>21</x:v>
      </x:c>
      <x:c r="D9777" s="0" t="s">
        <x:v>22</x:v>
      </x:c>
      <x:c r="E9777" s="0" t="s">
        <x:v>23</x:v>
      </x:c>
      <x:c r="F9777" s="0" t="s">
        <x:v>20</x:v>
      </x:c>
      <x:c r="G9777" s="0" t="n">
        <x:v>130</x:v>
      </x:c>
      <x:c r="H9777" s="4" t="n">
        <x:v>43.384</x:v>
      </x:c>
      <x:c r="I9777" s="4" t="n">
        <x:v>130</x:v>
      </x:c>
      <x:c r="J9777" s="4" t="n">
        <x:v>0.334</x:v>
      </x:c>
      <x:c r="K9777" s="4">
        <x:f>I9777*J9777</x:f>
      </x:c>
      <x:c r="L9777" s="4" t="n">
        <x:v>291.417</x:v>
      </x:c>
      <x:c r="M9777" s="5">
        <x:f>J9777/4.125*100</x:f>
      </x:c>
      <x:c r="N9777" s="6">
        <x:f>M9777*L9777/100</x:f>
      </x:c>
      <x:c r="O9777" s="6">
        <x:f>H9777-N9777</x:f>
      </x:c>
    </x:row>
    <x:row r="9778" spans="1:25">
      <x:c r="A9778" s="0" t="s">
        <x:v>69</x:v>
      </x:c>
      <x:c r="B9778" s="0" t="n">
        <x:v>4550</x:v>
      </x:c>
      <x:c r="C9778" s="0" t="s">
        <x:v>21</x:v>
      </x:c>
      <x:c r="D9778" s="0" t="s">
        <x:v>22</x:v>
      </x:c>
      <x:c r="E9778" s="0" t="s">
        <x:v>23</x:v>
      </x:c>
      <x:c r="F9778" s="0" t="s">
        <x:v>20</x:v>
      </x:c>
      <x:c r="G9778" s="0" t="n">
        <x:v>130</x:v>
      </x:c>
      <x:c r="H9778" s="4" t="n">
        <x:v>43.384</x:v>
      </x:c>
      <x:c r="I9778" s="4" t="n">
        <x:v>130</x:v>
      </x:c>
      <x:c r="J9778" s="4" t="n">
        <x:v>0.334</x:v>
      </x:c>
      <x:c r="K9778" s="4">
        <x:f>I9778*J9778</x:f>
      </x:c>
      <x:c r="L9778" s="4" t="n">
        <x:v>291.417</x:v>
      </x:c>
      <x:c r="M9778" s="5">
        <x:f>J9778/4.125*100</x:f>
      </x:c>
      <x:c r="N9778" s="6">
        <x:f>M9778*L9778/100</x:f>
      </x:c>
      <x:c r="O9778" s="6">
        <x:f>H9778-N9778</x:f>
      </x:c>
    </x:row>
    <x:row r="9779" spans="1:25">
      <x:c r="A9779" s="0" t="s">
        <x:v>69</x:v>
      </x:c>
      <x:c r="B9779" s="0" t="n">
        <x:v>4550</x:v>
      </x:c>
      <x:c r="C9779" s="0" t="s">
        <x:v>21</x:v>
      </x:c>
      <x:c r="D9779" s="0" t="s">
        <x:v>28</x:v>
      </x:c>
      <x:c r="E9779" s="0" t="s">
        <x:v>19</x:v>
      </x:c>
      <x:c r="F9779" s="0" t="s">
        <x:v>26</x:v>
      </x:c>
      <x:c r="G9779" s="0" t="n">
        <x:v>130</x:v>
      </x:c>
      <x:c r="H9779" s="4" t="n">
        <x:v>33.809</x:v>
      </x:c>
      <x:c r="I9779" s="4" t="n">
        <x:v>130</x:v>
      </x:c>
      <x:c r="J9779" s="4" t="n">
        <x:v>0.26</x:v>
      </x:c>
      <x:c r="K9779" s="4">
        <x:f>I9779*J9779</x:f>
      </x:c>
      <x:c r="L9779" s="4" t="n">
        <x:v>291.417</x:v>
      </x:c>
      <x:c r="M9779" s="5">
        <x:f>J9779/4.125*100</x:f>
      </x:c>
      <x:c r="N9779" s="6">
        <x:f>M9779*L9779/100</x:f>
      </x:c>
      <x:c r="O9779" s="6">
        <x:f>H9779-N9779</x:f>
      </x:c>
    </x:row>
    <x:row r="9780" spans="1:25">
      <x:c r="A9780" s="0" t="s">
        <x:v>69</x:v>
      </x:c>
      <x:c r="B9780" s="0" t="n">
        <x:v>4550</x:v>
      </x:c>
      <x:c r="C9780" s="0" t="s">
        <x:v>21</x:v>
      </x:c>
      <x:c r="D9780" s="0" t="s">
        <x:v>28</x:v>
      </x:c>
      <x:c r="E9780" s="0" t="s">
        <x:v>23</x:v>
      </x:c>
      <x:c r="F9780" s="0" t="s">
        <x:v>26</x:v>
      </x:c>
      <x:c r="G9780" s="0" t="n">
        <x:v>130</x:v>
      </x:c>
      <x:c r="H9780" s="4" t="n">
        <x:v>197.6</x:v>
      </x:c>
      <x:c r="I9780" s="4" t="n">
        <x:v>130</x:v>
      </x:c>
      <x:c r="J9780" s="4" t="n">
        <x:v>1.52</x:v>
      </x:c>
      <x:c r="K9780" s="4">
        <x:f>I9780*J9780</x:f>
      </x:c>
      <x:c r="L9780" s="4" t="n">
        <x:v>291.417</x:v>
      </x:c>
      <x:c r="M9780" s="5">
        <x:f>J9780/4.125*100</x:f>
      </x:c>
      <x:c r="N9780" s="6">
        <x:f>M9780*L9780/100</x:f>
      </x:c>
      <x:c r="O9780" s="6">
        <x:f>H9780-N9780</x:f>
      </x:c>
    </x:row>
    <x:row r="9781" spans="1:25">
      <x:c r="A9781" s="0" t="s">
        <x:v>175</x:v>
      </x:c>
      <x:c r="B9781" s="0" t="n">
        <x:v>4557</x:v>
      </x:c>
      <x:c r="C9781" s="0" t="s">
        <x:v>21</x:v>
      </x:c>
      <x:c r="D9781" s="0" t="s">
        <x:v>42</x:v>
      </x:c>
      <x:c r="E9781" s="0" t="s">
        <x:v>23</x:v>
      </x:c>
      <x:c r="F9781" s="0" t="s">
        <x:v>20</x:v>
      </x:c>
      <x:c r="G9781" s="0" t="n">
        <x:v>100</x:v>
      </x:c>
      <x:c r="H9781" s="4" t="n">
        <x:v>36.2</x:v>
      </x:c>
      <x:c r="I9781" s="4" t="n">
        <x:v>100</x:v>
      </x:c>
      <x:c r="J9781" s="4" t="n">
        <x:v>0.362</x:v>
      </x:c>
      <x:c r="K9781" s="4">
        <x:f>I9781*J9781</x:f>
      </x:c>
      <x:c r="L9781" s="4" t="n">
        <x:v>361.648</x:v>
      </x:c>
      <x:c r="M9781" s="5">
        <x:f>J9781/3.912*100</x:f>
      </x:c>
      <x:c r="N9781" s="6">
        <x:f>M9781*L9781/100</x:f>
      </x:c>
      <x:c r="O9781" s="6">
        <x:f>H9781-N9781</x:f>
      </x:c>
    </x:row>
    <x:row r="9782" spans="1:25">
      <x:c r="A9782" s="0" t="s">
        <x:v>175</x:v>
      </x:c>
      <x:c r="B9782" s="0" t="n">
        <x:v>4557</x:v>
      </x:c>
      <x:c r="C9782" s="0" t="s">
        <x:v>17</x:v>
      </x:c>
      <x:c r="D9782" s="0" t="s">
        <x:v>176</x:v>
      </x:c>
      <x:c r="E9782" s="0" t="s">
        <x:v>177</x:v>
      </x:c>
      <x:c r="F9782" s="0" t="s">
        <x:v>26</x:v>
      </x:c>
      <x:c r="G9782" s="0" t="n">
        <x:v>100</x:v>
      </x:c>
      <x:c r="H9782" s="4" t="n">
        <x:v>155</x:v>
      </x:c>
      <x:c r="I9782" s="4" t="n">
        <x:v>100</x:v>
      </x:c>
      <x:c r="J9782" s="4" t="n">
        <x:v>1.75</x:v>
      </x:c>
      <x:c r="K9782" s="4">
        <x:f>I9782*J9782</x:f>
      </x:c>
      <x:c r="L9782" s="4" t="n">
        <x:v>361.648</x:v>
      </x:c>
      <x:c r="M9782" s="5">
        <x:f>J9782/3.912*100</x:f>
      </x:c>
      <x:c r="N9782" s="6">
        <x:f>M9782*L9782/100</x:f>
      </x:c>
      <x:c r="O9782" s="6">
        <x:f>H9782-N9782</x:f>
      </x:c>
    </x:row>
    <x:row r="9783" spans="1:25">
      <x:c r="A9783" s="0" t="s">
        <x:v>175</x:v>
      </x:c>
      <x:c r="B9783" s="0" t="n">
        <x:v>4557</x:v>
      </x:c>
      <x:c r="C9783" s="0" t="s">
        <x:v>17</x:v>
      </x:c>
      <x:c r="D9783" s="0" t="s">
        <x:v>176</x:v>
      </x:c>
      <x:c r="E9783" s="0" t="s">
        <x:v>23</x:v>
      </x:c>
      <x:c r="F9783" s="0" t="s">
        <x:v>26</x:v>
      </x:c>
      <x:c r="G9783" s="0" t="n">
        <x:v>100</x:v>
      </x:c>
      <x:c r="H9783" s="4" t="n">
        <x:v>120.002</x:v>
      </x:c>
      <x:c r="I9783" s="4" t="n">
        <x:v>100</x:v>
      </x:c>
      <x:c r="J9783" s="4" t="n">
        <x:v>1.8</x:v>
      </x:c>
      <x:c r="K9783" s="4">
        <x:f>I9783*J9783</x:f>
      </x:c>
      <x:c r="L9783" s="4" t="n">
        <x:v>361.648</x:v>
      </x:c>
      <x:c r="M9783" s="5">
        <x:f>J9783/3.912*100</x:f>
      </x:c>
      <x:c r="N9783" s="6">
        <x:f>M9783*L9783/100</x:f>
      </x:c>
      <x:c r="O9783" s="6">
        <x:f>H9783-N9783</x:f>
      </x:c>
    </x:row>
    <x:row r="9784" spans="1:25">
      <x:c r="A9784" s="0" t="s">
        <x:v>88</x:v>
      </x:c>
      <x:c r="B9784" s="0" t="n">
        <x:v>4558</x:v>
      </x:c>
      <x:c r="C9784" s="0" t="s">
        <x:v>21</x:v>
      </x:c>
      <x:c r="D9784" s="0" t="s">
        <x:v>22</x:v>
      </x:c>
      <x:c r="E9784" s="0" t="s">
        <x:v>23</x:v>
      </x:c>
      <x:c r="F9784" s="0" t="s">
        <x:v>20</x:v>
      </x:c>
      <x:c r="G9784" s="0" t="n">
        <x:v>130</x:v>
      </x:c>
      <x:c r="H9784" s="4" t="n">
        <x:v>44.33</x:v>
      </x:c>
      <x:c r="I9784" s="4" t="n">
        <x:v>130</x:v>
      </x:c>
      <x:c r="J9784" s="4" t="n">
        <x:v>0.341</x:v>
      </x:c>
      <x:c r="K9784" s="4">
        <x:f>I9784*J9784</x:f>
      </x:c>
      <x:c r="L9784" s="4" t="n">
        <x:v>298.798</x:v>
      </x:c>
      <x:c r="M9784" s="5">
        <x:f>J9784/3.123*100</x:f>
      </x:c>
      <x:c r="N9784" s="6">
        <x:f>M9784*L9784/100</x:f>
      </x:c>
      <x:c r="O9784" s="6">
        <x:f>H9784-N9784</x:f>
      </x:c>
    </x:row>
    <x:row r="9785" spans="1:25">
      <x:c r="A9785" s="0" t="s">
        <x:v>88</x:v>
      </x:c>
      <x:c r="B9785" s="0" t="n">
        <x:v>4558</x:v>
      </x:c>
      <x:c r="C9785" s="0" t="s">
        <x:v>21</x:v>
      </x:c>
      <x:c r="D9785" s="0" t="s">
        <x:v>22</x:v>
      </x:c>
      <x:c r="E9785" s="0" t="s">
        <x:v>23</x:v>
      </x:c>
      <x:c r="F9785" s="0" t="s">
        <x:v>20</x:v>
      </x:c>
      <x:c r="G9785" s="0" t="n">
        <x:v>130</x:v>
      </x:c>
      <x:c r="H9785" s="4" t="n">
        <x:v>43.384</x:v>
      </x:c>
      <x:c r="I9785" s="4" t="n">
        <x:v>130</x:v>
      </x:c>
      <x:c r="J9785" s="4" t="n">
        <x:v>0.334</x:v>
      </x:c>
      <x:c r="K9785" s="4">
        <x:f>I9785*J9785</x:f>
      </x:c>
      <x:c r="L9785" s="4" t="n">
        <x:v>298.798</x:v>
      </x:c>
      <x:c r="M9785" s="5">
        <x:f>J9785/3.123*100</x:f>
      </x:c>
      <x:c r="N9785" s="6">
        <x:f>M9785*L9785/100</x:f>
      </x:c>
      <x:c r="O9785" s="6">
        <x:f>H9785-N9785</x:f>
      </x:c>
    </x:row>
    <x:row r="9786" spans="1:25">
      <x:c r="A9786" s="0" t="s">
        <x:v>88</x:v>
      </x:c>
      <x:c r="B9786" s="0" t="n">
        <x:v>4558</x:v>
      </x:c>
      <x:c r="C9786" s="0" t="s">
        <x:v>21</x:v>
      </x:c>
      <x:c r="D9786" s="0" t="s">
        <x:v>22</x:v>
      </x:c>
      <x:c r="E9786" s="0" t="s">
        <x:v>23</x:v>
      </x:c>
      <x:c r="F9786" s="0" t="s">
        <x:v>20</x:v>
      </x:c>
      <x:c r="G9786" s="0" t="n">
        <x:v>130</x:v>
      </x:c>
      <x:c r="H9786" s="4" t="n">
        <x:v>43.384</x:v>
      </x:c>
      <x:c r="I9786" s="4" t="n">
        <x:v>130</x:v>
      </x:c>
      <x:c r="J9786" s="4" t="n">
        <x:v>0.334</x:v>
      </x:c>
      <x:c r="K9786" s="4">
        <x:f>I9786*J9786</x:f>
      </x:c>
      <x:c r="L9786" s="4" t="n">
        <x:v>298.798</x:v>
      </x:c>
      <x:c r="M9786" s="5">
        <x:f>J9786/3.123*100</x:f>
      </x:c>
      <x:c r="N9786" s="6">
        <x:f>M9786*L9786/100</x:f>
      </x:c>
      <x:c r="O9786" s="6">
        <x:f>H9786-N9786</x:f>
      </x:c>
    </x:row>
    <x:row r="9787" spans="1:25">
      <x:c r="A9787" s="0" t="s">
        <x:v>88</x:v>
      </x:c>
      <x:c r="B9787" s="0" t="n">
        <x:v>4558</x:v>
      </x:c>
      <x:c r="C9787" s="0" t="s">
        <x:v>21</x:v>
      </x:c>
      <x:c r="D9787" s="0" t="s">
        <x:v>22</x:v>
      </x:c>
      <x:c r="E9787" s="0" t="s">
        <x:v>23</x:v>
      </x:c>
      <x:c r="F9787" s="0" t="s">
        <x:v>20</x:v>
      </x:c>
      <x:c r="G9787" s="0" t="n">
        <x:v>130</x:v>
      </x:c>
      <x:c r="H9787" s="4" t="n">
        <x:v>43.384</x:v>
      </x:c>
      <x:c r="I9787" s="4" t="n">
        <x:v>130</x:v>
      </x:c>
      <x:c r="J9787" s="4" t="n">
        <x:v>0.334</x:v>
      </x:c>
      <x:c r="K9787" s="4">
        <x:f>I9787*J9787</x:f>
      </x:c>
      <x:c r="L9787" s="4" t="n">
        <x:v>298.798</x:v>
      </x:c>
      <x:c r="M9787" s="5">
        <x:f>J9787/3.123*100</x:f>
      </x:c>
      <x:c r="N9787" s="6">
        <x:f>M9787*L9787/100</x:f>
      </x:c>
      <x:c r="O9787" s="6">
        <x:f>H9787-N9787</x:f>
      </x:c>
    </x:row>
    <x:row r="9788" spans="1:25">
      <x:c r="A9788" s="0" t="s">
        <x:v>88</x:v>
      </x:c>
      <x:c r="B9788" s="0" t="n">
        <x:v>4558</x:v>
      </x:c>
      <x:c r="C9788" s="0" t="s">
        <x:v>21</x:v>
      </x:c>
      <x:c r="D9788" s="0" t="s">
        <x:v>28</x:v>
      </x:c>
      <x:c r="E9788" s="0" t="s">
        <x:v>19</x:v>
      </x:c>
      <x:c r="F9788" s="0" t="s">
        <x:v>26</x:v>
      </x:c>
      <x:c r="G9788" s="0" t="n">
        <x:v>130</x:v>
      </x:c>
      <x:c r="H9788" s="4" t="n">
        <x:v>33.802</x:v>
      </x:c>
      <x:c r="I9788" s="4" t="n">
        <x:v>130</x:v>
      </x:c>
      <x:c r="J9788" s="4" t="n">
        <x:v>0.26</x:v>
      </x:c>
      <x:c r="K9788" s="4">
        <x:f>I9788*J9788</x:f>
      </x:c>
      <x:c r="L9788" s="4" t="n">
        <x:v>298.798</x:v>
      </x:c>
      <x:c r="M9788" s="5">
        <x:f>J9788/3.123*100</x:f>
      </x:c>
      <x:c r="N9788" s="6">
        <x:f>M9788*L9788/100</x:f>
      </x:c>
      <x:c r="O9788" s="6">
        <x:f>H9788-N9788</x:f>
      </x:c>
    </x:row>
    <x:row r="9789" spans="1:25">
      <x:c r="A9789" s="0" t="s">
        <x:v>88</x:v>
      </x:c>
      <x:c r="B9789" s="0" t="n">
        <x:v>4558</x:v>
      </x:c>
      <x:c r="C9789" s="0" t="s">
        <x:v>21</x:v>
      </x:c>
      <x:c r="D9789" s="0" t="s">
        <x:v>28</x:v>
      </x:c>
      <x:c r="E9789" s="0" t="s">
        <x:v>23</x:v>
      </x:c>
      <x:c r="F9789" s="0" t="s">
        <x:v>26</x:v>
      </x:c>
      <x:c r="G9789" s="0" t="n">
        <x:v>130</x:v>
      </x:c>
      <x:c r="H9789" s="4" t="n">
        <x:v>197.6</x:v>
      </x:c>
      <x:c r="I9789" s="4" t="n">
        <x:v>130</x:v>
      </x:c>
      <x:c r="J9789" s="4" t="n">
        <x:v>1.52</x:v>
      </x:c>
      <x:c r="K9789" s="4">
        <x:f>I9789*J9789</x:f>
      </x:c>
      <x:c r="L9789" s="4" t="n">
        <x:v>298.798</x:v>
      </x:c>
      <x:c r="M9789" s="5">
        <x:f>J9789/3.123*100</x:f>
      </x:c>
      <x:c r="N9789" s="6">
        <x:f>M9789*L9789/100</x:f>
      </x:c>
      <x:c r="O9789" s="6">
        <x:f>H9789-N9789</x:f>
      </x:c>
    </x:row>
    <x:row r="9790" spans="1:25">
      <x:c r="A9790" s="0" t="s">
        <x:v>30</x:v>
      </x:c>
      <x:c r="B9790" s="0" t="n">
        <x:v>4559</x:v>
      </x:c>
      <x:c r="C9790" s="0" t="s">
        <x:v>21</x:v>
      </x:c>
      <x:c r="D9790" s="0" t="s">
        <x:v>22</x:v>
      </x:c>
      <x:c r="E9790" s="0" t="s">
        <x:v>23</x:v>
      </x:c>
      <x:c r="F9790" s="0" t="s">
        <x:v>20</x:v>
      </x:c>
      <x:c r="G9790" s="0" t="n">
        <x:v>130</x:v>
      </x:c>
      <x:c r="H9790" s="4" t="n">
        <x:v>44.33</x:v>
      </x:c>
      <x:c r="I9790" s="4" t="n">
        <x:v>130</x:v>
      </x:c>
      <x:c r="J9790" s="4" t="n">
        <x:v>0.341</x:v>
      </x:c>
      <x:c r="K9790" s="4">
        <x:f>I9790*J9790</x:f>
      </x:c>
      <x:c r="L9790" s="4" t="n">
        <x:v>302.881</x:v>
      </x:c>
      <x:c r="M9790" s="5">
        <x:f>J9790/2.789*100</x:f>
      </x:c>
      <x:c r="N9790" s="6">
        <x:f>M9790*L9790/100</x:f>
      </x:c>
      <x:c r="O9790" s="6">
        <x:f>H9790-N9790</x:f>
      </x:c>
    </x:row>
    <x:row r="9791" spans="1:25">
      <x:c r="A9791" s="0" t="s">
        <x:v>30</x:v>
      </x:c>
      <x:c r="B9791" s="0" t="n">
        <x:v>4559</x:v>
      </x:c>
      <x:c r="C9791" s="0" t="s">
        <x:v>21</x:v>
      </x:c>
      <x:c r="D9791" s="0" t="s">
        <x:v>22</x:v>
      </x:c>
      <x:c r="E9791" s="0" t="s">
        <x:v>23</x:v>
      </x:c>
      <x:c r="F9791" s="0" t="s">
        <x:v>20</x:v>
      </x:c>
      <x:c r="G9791" s="0" t="n">
        <x:v>130</x:v>
      </x:c>
      <x:c r="H9791" s="4" t="n">
        <x:v>43.384</x:v>
      </x:c>
      <x:c r="I9791" s="4" t="n">
        <x:v>130</x:v>
      </x:c>
      <x:c r="J9791" s="4" t="n">
        <x:v>0.334</x:v>
      </x:c>
      <x:c r="K9791" s="4">
        <x:f>I9791*J9791</x:f>
      </x:c>
      <x:c r="L9791" s="4" t="n">
        <x:v>302.881</x:v>
      </x:c>
      <x:c r="M9791" s="5">
        <x:f>J9791/2.789*100</x:f>
      </x:c>
      <x:c r="N9791" s="6">
        <x:f>M9791*L9791/100</x:f>
      </x:c>
      <x:c r="O9791" s="6">
        <x:f>H9791-N9791</x:f>
      </x:c>
    </x:row>
    <x:row r="9792" spans="1:25">
      <x:c r="A9792" s="0" t="s">
        <x:v>30</x:v>
      </x:c>
      <x:c r="B9792" s="0" t="n">
        <x:v>4559</x:v>
      </x:c>
      <x:c r="C9792" s="0" t="s">
        <x:v>21</x:v>
      </x:c>
      <x:c r="D9792" s="0" t="s">
        <x:v>22</x:v>
      </x:c>
      <x:c r="E9792" s="0" t="s">
        <x:v>23</x:v>
      </x:c>
      <x:c r="F9792" s="0" t="s">
        <x:v>20</x:v>
      </x:c>
      <x:c r="G9792" s="0" t="n">
        <x:v>130</x:v>
      </x:c>
      <x:c r="H9792" s="4" t="n">
        <x:v>43.384</x:v>
      </x:c>
      <x:c r="I9792" s="4" t="n">
        <x:v>130</x:v>
      </x:c>
      <x:c r="J9792" s="4" t="n">
        <x:v>0.334</x:v>
      </x:c>
      <x:c r="K9792" s="4">
        <x:f>I9792*J9792</x:f>
      </x:c>
      <x:c r="L9792" s="4" t="n">
        <x:v>302.881</x:v>
      </x:c>
      <x:c r="M9792" s="5">
        <x:f>J9792/2.789*100</x:f>
      </x:c>
      <x:c r="N9792" s="6">
        <x:f>M9792*L9792/100</x:f>
      </x:c>
      <x:c r="O9792" s="6">
        <x:f>H9792-N9792</x:f>
      </x:c>
    </x:row>
    <x:row r="9793" spans="1:25">
      <x:c r="A9793" s="0" t="s">
        <x:v>30</x:v>
      </x:c>
      <x:c r="B9793" s="0" t="n">
        <x:v>4559</x:v>
      </x:c>
      <x:c r="C9793" s="0" t="s">
        <x:v>21</x:v>
      </x:c>
      <x:c r="D9793" s="0" t="s">
        <x:v>28</x:v>
      </x:c>
      <x:c r="E9793" s="0" t="s">
        <x:v>19</x:v>
      </x:c>
      <x:c r="F9793" s="0" t="s">
        <x:v>26</x:v>
      </x:c>
      <x:c r="G9793" s="0" t="n">
        <x:v>130</x:v>
      </x:c>
      <x:c r="H9793" s="4" t="n">
        <x:v>33.804</x:v>
      </x:c>
      <x:c r="I9793" s="4" t="n">
        <x:v>130</x:v>
      </x:c>
      <x:c r="J9793" s="4" t="n">
        <x:v>0.26</x:v>
      </x:c>
      <x:c r="K9793" s="4">
        <x:f>I9793*J9793</x:f>
      </x:c>
      <x:c r="L9793" s="4" t="n">
        <x:v>302.881</x:v>
      </x:c>
      <x:c r="M9793" s="5">
        <x:f>J9793/2.789*100</x:f>
      </x:c>
      <x:c r="N9793" s="6">
        <x:f>M9793*L9793/100</x:f>
      </x:c>
      <x:c r="O9793" s="6">
        <x:f>H9793-N9793</x:f>
      </x:c>
    </x:row>
    <x:row r="9794" spans="1:25">
      <x:c r="A9794" s="0" t="s">
        <x:v>30</x:v>
      </x:c>
      <x:c r="B9794" s="0" t="n">
        <x:v>4559</x:v>
      </x:c>
      <x:c r="C9794" s="0" t="s">
        <x:v>21</x:v>
      </x:c>
      <x:c r="D9794" s="0" t="s">
        <x:v>28</x:v>
      </x:c>
      <x:c r="E9794" s="0" t="s">
        <x:v>23</x:v>
      </x:c>
      <x:c r="F9794" s="0" t="s">
        <x:v>26</x:v>
      </x:c>
      <x:c r="G9794" s="0" t="n">
        <x:v>130</x:v>
      </x:c>
      <x:c r="H9794" s="4" t="n">
        <x:v>197.6</x:v>
      </x:c>
      <x:c r="I9794" s="4" t="n">
        <x:v>130</x:v>
      </x:c>
      <x:c r="J9794" s="4" t="n">
        <x:v>1.52</x:v>
      </x:c>
      <x:c r="K9794" s="4">
        <x:f>I9794*J9794</x:f>
      </x:c>
      <x:c r="L9794" s="4" t="n">
        <x:v>302.881</x:v>
      </x:c>
      <x:c r="M9794" s="5">
        <x:f>J9794/2.789*100</x:f>
      </x:c>
      <x:c r="N9794" s="6">
        <x:f>M9794*L9794/100</x:f>
      </x:c>
      <x:c r="O9794" s="6">
        <x:f>H9794-N9794</x:f>
      </x:c>
    </x:row>
    <x:row r="9795" spans="1:25">
      <x:c r="A9795" s="0" t="s">
        <x:v>29</x:v>
      </x:c>
      <x:c r="B9795" s="0" t="n">
        <x:v>4560</x:v>
      </x:c>
      <x:c r="C9795" s="0" t="s">
        <x:v>21</x:v>
      </x:c>
      <x:c r="D9795" s="0" t="s">
        <x:v>22</x:v>
      </x:c>
      <x:c r="E9795" s="0" t="s">
        <x:v>23</x:v>
      </x:c>
      <x:c r="F9795" s="0" t="s">
        <x:v>20</x:v>
      </x:c>
      <x:c r="G9795" s="0" t="n">
        <x:v>130</x:v>
      </x:c>
      <x:c r="H9795" s="4" t="n">
        <x:v>44.33</x:v>
      </x:c>
      <x:c r="I9795" s="4" t="n">
        <x:v>130</x:v>
      </x:c>
      <x:c r="J9795" s="4" t="n">
        <x:v>0.341</x:v>
      </x:c>
      <x:c r="K9795" s="4">
        <x:f>I9795*J9795</x:f>
      </x:c>
      <x:c r="L9795" s="4" t="n">
        <x:v>296.638</x:v>
      </x:c>
      <x:c r="M9795" s="5">
        <x:f>J9795/2.789*100</x:f>
      </x:c>
      <x:c r="N9795" s="6">
        <x:f>M9795*L9795/100</x:f>
      </x:c>
      <x:c r="O9795" s="6">
        <x:f>H9795-N9795</x:f>
      </x:c>
    </x:row>
    <x:row r="9796" spans="1:25">
      <x:c r="A9796" s="0" t="s">
        <x:v>29</x:v>
      </x:c>
      <x:c r="B9796" s="0" t="n">
        <x:v>4560</x:v>
      </x:c>
      <x:c r="C9796" s="0" t="s">
        <x:v>21</x:v>
      </x:c>
      <x:c r="D9796" s="0" t="s">
        <x:v>22</x:v>
      </x:c>
      <x:c r="E9796" s="0" t="s">
        <x:v>23</x:v>
      </x:c>
      <x:c r="F9796" s="0" t="s">
        <x:v>20</x:v>
      </x:c>
      <x:c r="G9796" s="0" t="n">
        <x:v>130</x:v>
      </x:c>
      <x:c r="H9796" s="4" t="n">
        <x:v>43.384</x:v>
      </x:c>
      <x:c r="I9796" s="4" t="n">
        <x:v>130</x:v>
      </x:c>
      <x:c r="J9796" s="4" t="n">
        <x:v>0.334</x:v>
      </x:c>
      <x:c r="K9796" s="4">
        <x:f>I9796*J9796</x:f>
      </x:c>
      <x:c r="L9796" s="4" t="n">
        <x:v>296.638</x:v>
      </x:c>
      <x:c r="M9796" s="5">
        <x:f>J9796/2.789*100</x:f>
      </x:c>
      <x:c r="N9796" s="6">
        <x:f>M9796*L9796/100</x:f>
      </x:c>
      <x:c r="O9796" s="6">
        <x:f>H9796-N9796</x:f>
      </x:c>
    </x:row>
    <x:row r="9797" spans="1:25">
      <x:c r="A9797" s="0" t="s">
        <x:v>29</x:v>
      </x:c>
      <x:c r="B9797" s="0" t="n">
        <x:v>4560</x:v>
      </x:c>
      <x:c r="C9797" s="0" t="s">
        <x:v>21</x:v>
      </x:c>
      <x:c r="D9797" s="0" t="s">
        <x:v>22</x:v>
      </x:c>
      <x:c r="E9797" s="0" t="s">
        <x:v>23</x:v>
      </x:c>
      <x:c r="F9797" s="0" t="s">
        <x:v>20</x:v>
      </x:c>
      <x:c r="G9797" s="0" t="n">
        <x:v>130</x:v>
      </x:c>
      <x:c r="H9797" s="4" t="n">
        <x:v>43.384</x:v>
      </x:c>
      <x:c r="I9797" s="4" t="n">
        <x:v>130</x:v>
      </x:c>
      <x:c r="J9797" s="4" t="n">
        <x:v>0.334</x:v>
      </x:c>
      <x:c r="K9797" s="4">
        <x:f>I9797*J9797</x:f>
      </x:c>
      <x:c r="L9797" s="4" t="n">
        <x:v>296.638</x:v>
      </x:c>
      <x:c r="M9797" s="5">
        <x:f>J9797/2.789*100</x:f>
      </x:c>
      <x:c r="N9797" s="6">
        <x:f>M9797*L9797/100</x:f>
      </x:c>
      <x:c r="O9797" s="6">
        <x:f>H9797-N9797</x:f>
      </x:c>
    </x:row>
    <x:row r="9798" spans="1:25">
      <x:c r="A9798" s="0" t="s">
        <x:v>29</x:v>
      </x:c>
      <x:c r="B9798" s="0" t="n">
        <x:v>4560</x:v>
      </x:c>
      <x:c r="C9798" s="0" t="s">
        <x:v>21</x:v>
      </x:c>
      <x:c r="D9798" s="0" t="s">
        <x:v>28</x:v>
      </x:c>
      <x:c r="E9798" s="0" t="s">
        <x:v>19</x:v>
      </x:c>
      <x:c r="F9798" s="0" t="s">
        <x:v>26</x:v>
      </x:c>
      <x:c r="G9798" s="0" t="n">
        <x:v>130</x:v>
      </x:c>
      <x:c r="H9798" s="4" t="n">
        <x:v>33.805</x:v>
      </x:c>
      <x:c r="I9798" s="4" t="n">
        <x:v>130</x:v>
      </x:c>
      <x:c r="J9798" s="4" t="n">
        <x:v>0.26</x:v>
      </x:c>
      <x:c r="K9798" s="4">
        <x:f>I9798*J9798</x:f>
      </x:c>
      <x:c r="L9798" s="4" t="n">
        <x:v>296.638</x:v>
      </x:c>
      <x:c r="M9798" s="5">
        <x:f>J9798/2.789*100</x:f>
      </x:c>
      <x:c r="N9798" s="6">
        <x:f>M9798*L9798/100</x:f>
      </x:c>
      <x:c r="O9798" s="6">
        <x:f>H9798-N9798</x:f>
      </x:c>
    </x:row>
    <x:row r="9799" spans="1:25">
      <x:c r="A9799" s="0" t="s">
        <x:v>29</x:v>
      </x:c>
      <x:c r="B9799" s="0" t="n">
        <x:v>4560</x:v>
      </x:c>
      <x:c r="C9799" s="0" t="s">
        <x:v>21</x:v>
      </x:c>
      <x:c r="D9799" s="0" t="s">
        <x:v>28</x:v>
      </x:c>
      <x:c r="E9799" s="0" t="s">
        <x:v>23</x:v>
      </x:c>
      <x:c r="F9799" s="0" t="s">
        <x:v>26</x:v>
      </x:c>
      <x:c r="G9799" s="0" t="n">
        <x:v>130</x:v>
      </x:c>
      <x:c r="H9799" s="4" t="n">
        <x:v>179.204</x:v>
      </x:c>
      <x:c r="I9799" s="4" t="n">
        <x:v>130</x:v>
      </x:c>
      <x:c r="J9799" s="4" t="n">
        <x:v>1.52</x:v>
      </x:c>
      <x:c r="K9799" s="4">
        <x:f>I9799*J9799</x:f>
      </x:c>
      <x:c r="L9799" s="4" t="n">
        <x:v>296.638</x:v>
      </x:c>
      <x:c r="M9799" s="5">
        <x:f>J9799/2.789*100</x:f>
      </x:c>
      <x:c r="N9799" s="6">
        <x:f>M9799*L9799/100</x:f>
      </x:c>
      <x:c r="O9799" s="6">
        <x:f>H9799-N9799</x:f>
      </x:c>
    </x:row>
    <x:row r="9800" spans="1:25">
      <x:c r="A9800" s="0" t="s">
        <x:v>31</x:v>
      </x:c>
      <x:c r="B9800" s="0" t="n">
        <x:v>4561</x:v>
      </x:c>
      <x:c r="C9800" s="0" t="s">
        <x:v>21</x:v>
      </x:c>
      <x:c r="D9800" s="0" t="s">
        <x:v>22</x:v>
      </x:c>
      <x:c r="E9800" s="0" t="s">
        <x:v>23</x:v>
      </x:c>
      <x:c r="F9800" s="0" t="s">
        <x:v>20</x:v>
      </x:c>
      <x:c r="G9800" s="0" t="n">
        <x:v>130</x:v>
      </x:c>
      <x:c r="H9800" s="4" t="n">
        <x:v>44.33</x:v>
      </x:c>
      <x:c r="I9800" s="4" t="n">
        <x:v>130</x:v>
      </x:c>
      <x:c r="J9800" s="4" t="n">
        <x:v>0.341</x:v>
      </x:c>
      <x:c r="K9800" s="4">
        <x:f>I9800*J9800</x:f>
      </x:c>
      <x:c r="L9800" s="4" t="n">
        <x:v>294.091</x:v>
      </x:c>
      <x:c r="M9800" s="5">
        <x:f>J9800/3.123*100</x:f>
      </x:c>
      <x:c r="N9800" s="6">
        <x:f>M9800*L9800/100</x:f>
      </x:c>
      <x:c r="O9800" s="6">
        <x:f>H9800-N9800</x:f>
      </x:c>
    </x:row>
    <x:row r="9801" spans="1:25">
      <x:c r="A9801" s="0" t="s">
        <x:v>31</x:v>
      </x:c>
      <x:c r="B9801" s="0" t="n">
        <x:v>4561</x:v>
      </x:c>
      <x:c r="C9801" s="0" t="s">
        <x:v>21</x:v>
      </x:c>
      <x:c r="D9801" s="0" t="s">
        <x:v>22</x:v>
      </x:c>
      <x:c r="E9801" s="0" t="s">
        <x:v>23</x:v>
      </x:c>
      <x:c r="F9801" s="0" t="s">
        <x:v>20</x:v>
      </x:c>
      <x:c r="G9801" s="0" t="n">
        <x:v>130</x:v>
      </x:c>
      <x:c r="H9801" s="4" t="n">
        <x:v>43.384</x:v>
      </x:c>
      <x:c r="I9801" s="4" t="n">
        <x:v>130</x:v>
      </x:c>
      <x:c r="J9801" s="4" t="n">
        <x:v>0.334</x:v>
      </x:c>
      <x:c r="K9801" s="4">
        <x:f>I9801*J9801</x:f>
      </x:c>
      <x:c r="L9801" s="4" t="n">
        <x:v>294.091</x:v>
      </x:c>
      <x:c r="M9801" s="5">
        <x:f>J9801/3.123*100</x:f>
      </x:c>
      <x:c r="N9801" s="6">
        <x:f>M9801*L9801/100</x:f>
      </x:c>
      <x:c r="O9801" s="6">
        <x:f>H9801-N9801</x:f>
      </x:c>
    </x:row>
    <x:row r="9802" spans="1:25">
      <x:c r="A9802" s="0" t="s">
        <x:v>31</x:v>
      </x:c>
      <x:c r="B9802" s="0" t="n">
        <x:v>4561</x:v>
      </x:c>
      <x:c r="C9802" s="0" t="s">
        <x:v>21</x:v>
      </x:c>
      <x:c r="D9802" s="0" t="s">
        <x:v>22</x:v>
      </x:c>
      <x:c r="E9802" s="0" t="s">
        <x:v>23</x:v>
      </x:c>
      <x:c r="F9802" s="0" t="s">
        <x:v>20</x:v>
      </x:c>
      <x:c r="G9802" s="0" t="n">
        <x:v>130</x:v>
      </x:c>
      <x:c r="H9802" s="4" t="n">
        <x:v>43.384</x:v>
      </x:c>
      <x:c r="I9802" s="4" t="n">
        <x:v>130</x:v>
      </x:c>
      <x:c r="J9802" s="4" t="n">
        <x:v>0.334</x:v>
      </x:c>
      <x:c r="K9802" s="4">
        <x:f>I9802*J9802</x:f>
      </x:c>
      <x:c r="L9802" s="4" t="n">
        <x:v>294.091</x:v>
      </x:c>
      <x:c r="M9802" s="5">
        <x:f>J9802/3.123*100</x:f>
      </x:c>
      <x:c r="N9802" s="6">
        <x:f>M9802*L9802/100</x:f>
      </x:c>
      <x:c r="O9802" s="6">
        <x:f>H9802-N9802</x:f>
      </x:c>
    </x:row>
    <x:row r="9803" spans="1:25">
      <x:c r="A9803" s="0" t="s">
        <x:v>31</x:v>
      </x:c>
      <x:c r="B9803" s="0" t="n">
        <x:v>4561</x:v>
      </x:c>
      <x:c r="C9803" s="0" t="s">
        <x:v>21</x:v>
      </x:c>
      <x:c r="D9803" s="0" t="s">
        <x:v>22</x:v>
      </x:c>
      <x:c r="E9803" s="0" t="s">
        <x:v>23</x:v>
      </x:c>
      <x:c r="F9803" s="0" t="s">
        <x:v>20</x:v>
      </x:c>
      <x:c r="G9803" s="0" t="n">
        <x:v>130</x:v>
      </x:c>
      <x:c r="H9803" s="4" t="n">
        <x:v>43.384</x:v>
      </x:c>
      <x:c r="I9803" s="4" t="n">
        <x:v>130</x:v>
      </x:c>
      <x:c r="J9803" s="4" t="n">
        <x:v>0.334</x:v>
      </x:c>
      <x:c r="K9803" s="4">
        <x:f>I9803*J9803</x:f>
      </x:c>
      <x:c r="L9803" s="4" t="n">
        <x:v>294.091</x:v>
      </x:c>
      <x:c r="M9803" s="5">
        <x:f>J9803/3.123*100</x:f>
      </x:c>
      <x:c r="N9803" s="6">
        <x:f>M9803*L9803/100</x:f>
      </x:c>
      <x:c r="O9803" s="6">
        <x:f>H9803-N9803</x:f>
      </x:c>
    </x:row>
    <x:row r="9804" spans="1:25">
      <x:c r="A9804" s="0" t="s">
        <x:v>31</x:v>
      </x:c>
      <x:c r="B9804" s="0" t="n">
        <x:v>4561</x:v>
      </x:c>
      <x:c r="C9804" s="0" t="s">
        <x:v>21</x:v>
      </x:c>
      <x:c r="D9804" s="0" t="s">
        <x:v>28</x:v>
      </x:c>
      <x:c r="E9804" s="0" t="s">
        <x:v>19</x:v>
      </x:c>
      <x:c r="F9804" s="0" t="s">
        <x:v>26</x:v>
      </x:c>
      <x:c r="G9804" s="0" t="n">
        <x:v>130</x:v>
      </x:c>
      <x:c r="H9804" s="4" t="n">
        <x:v>33.803</x:v>
      </x:c>
      <x:c r="I9804" s="4" t="n">
        <x:v>130</x:v>
      </x:c>
      <x:c r="J9804" s="4" t="n">
        <x:v>0.26</x:v>
      </x:c>
      <x:c r="K9804" s="4">
        <x:f>I9804*J9804</x:f>
      </x:c>
      <x:c r="L9804" s="4" t="n">
        <x:v>294.091</x:v>
      </x:c>
      <x:c r="M9804" s="5">
        <x:f>J9804/3.123*100</x:f>
      </x:c>
      <x:c r="N9804" s="6">
        <x:f>M9804*L9804/100</x:f>
      </x:c>
      <x:c r="O9804" s="6">
        <x:f>H9804-N9804</x:f>
      </x:c>
    </x:row>
    <x:row r="9805" spans="1:25">
      <x:c r="A9805" s="0" t="s">
        <x:v>31</x:v>
      </x:c>
      <x:c r="B9805" s="0" t="n">
        <x:v>4561</x:v>
      </x:c>
      <x:c r="C9805" s="0" t="s">
        <x:v>21</x:v>
      </x:c>
      <x:c r="D9805" s="0" t="s">
        <x:v>28</x:v>
      </x:c>
      <x:c r="E9805" s="0" t="s">
        <x:v>23</x:v>
      </x:c>
      <x:c r="F9805" s="0" t="s">
        <x:v>26</x:v>
      </x:c>
      <x:c r="G9805" s="0" t="n">
        <x:v>130</x:v>
      </x:c>
      <x:c r="H9805" s="4" t="n">
        <x:v>197.6</x:v>
      </x:c>
      <x:c r="I9805" s="4" t="n">
        <x:v>130</x:v>
      </x:c>
      <x:c r="J9805" s="4" t="n">
        <x:v>1.52</x:v>
      </x:c>
      <x:c r="K9805" s="4">
        <x:f>I9805*J9805</x:f>
      </x:c>
      <x:c r="L9805" s="4" t="n">
        <x:v>294.091</x:v>
      </x:c>
      <x:c r="M9805" s="5">
        <x:f>J9805/3.123*100</x:f>
      </x:c>
      <x:c r="N9805" s="6">
        <x:f>M9805*L9805/100</x:f>
      </x:c>
      <x:c r="O9805" s="6">
        <x:f>H9805-N9805</x:f>
      </x:c>
    </x:row>
    <x:row r="9806" spans="1:25">
      <x:c r="A9806" s="0" t="s">
        <x:v>67</x:v>
      </x:c>
      <x:c r="B9806" s="0" t="n">
        <x:v>4562</x:v>
      </x:c>
      <x:c r="C9806" s="0" t="s">
        <x:v>21</x:v>
      </x:c>
      <x:c r="D9806" s="0" t="s">
        <x:v>22</x:v>
      </x:c>
      <x:c r="E9806" s="0" t="s">
        <x:v>23</x:v>
      </x:c>
      <x:c r="F9806" s="0" t="s">
        <x:v>20</x:v>
      </x:c>
      <x:c r="G9806" s="0" t="n">
        <x:v>130</x:v>
      </x:c>
      <x:c r="H9806" s="4" t="n">
        <x:v>44.33</x:v>
      </x:c>
      <x:c r="I9806" s="4" t="n">
        <x:v>130</x:v>
      </x:c>
      <x:c r="J9806" s="4" t="n">
        <x:v>0.341</x:v>
      </x:c>
      <x:c r="K9806" s="4">
        <x:f>I9806*J9806</x:f>
      </x:c>
      <x:c r="L9806" s="4" t="n">
        <x:v>290.777</x:v>
      </x:c>
      <x:c r="M9806" s="5">
        <x:f>J9806/2.789*100</x:f>
      </x:c>
      <x:c r="N9806" s="6">
        <x:f>M9806*L9806/100</x:f>
      </x:c>
      <x:c r="O9806" s="6">
        <x:f>H9806-N9806</x:f>
      </x:c>
    </x:row>
    <x:row r="9807" spans="1:25">
      <x:c r="A9807" s="0" t="s">
        <x:v>67</x:v>
      </x:c>
      <x:c r="B9807" s="0" t="n">
        <x:v>4562</x:v>
      </x:c>
      <x:c r="C9807" s="0" t="s">
        <x:v>21</x:v>
      </x:c>
      <x:c r="D9807" s="0" t="s">
        <x:v>22</x:v>
      </x:c>
      <x:c r="E9807" s="0" t="s">
        <x:v>23</x:v>
      </x:c>
      <x:c r="F9807" s="0" t="s">
        <x:v>20</x:v>
      </x:c>
      <x:c r="G9807" s="0" t="n">
        <x:v>130</x:v>
      </x:c>
      <x:c r="H9807" s="4" t="n">
        <x:v>43.384</x:v>
      </x:c>
      <x:c r="I9807" s="4" t="n">
        <x:v>130</x:v>
      </x:c>
      <x:c r="J9807" s="4" t="n">
        <x:v>0.334</x:v>
      </x:c>
      <x:c r="K9807" s="4">
        <x:f>I9807*J9807</x:f>
      </x:c>
      <x:c r="L9807" s="4" t="n">
        <x:v>290.777</x:v>
      </x:c>
      <x:c r="M9807" s="5">
        <x:f>J9807/2.789*100</x:f>
      </x:c>
      <x:c r="N9807" s="6">
        <x:f>M9807*L9807/100</x:f>
      </x:c>
      <x:c r="O9807" s="6">
        <x:f>H9807-N9807</x:f>
      </x:c>
    </x:row>
    <x:row r="9808" spans="1:25">
      <x:c r="A9808" s="0" t="s">
        <x:v>67</x:v>
      </x:c>
      <x:c r="B9808" s="0" t="n">
        <x:v>4562</x:v>
      </x:c>
      <x:c r="C9808" s="0" t="s">
        <x:v>21</x:v>
      </x:c>
      <x:c r="D9808" s="0" t="s">
        <x:v>22</x:v>
      </x:c>
      <x:c r="E9808" s="0" t="s">
        <x:v>23</x:v>
      </x:c>
      <x:c r="F9808" s="0" t="s">
        <x:v>20</x:v>
      </x:c>
      <x:c r="G9808" s="0" t="n">
        <x:v>130</x:v>
      </x:c>
      <x:c r="H9808" s="4" t="n">
        <x:v>43.384</x:v>
      </x:c>
      <x:c r="I9808" s="4" t="n">
        <x:v>130</x:v>
      </x:c>
      <x:c r="J9808" s="4" t="n">
        <x:v>0.334</x:v>
      </x:c>
      <x:c r="K9808" s="4">
        <x:f>I9808*J9808</x:f>
      </x:c>
      <x:c r="L9808" s="4" t="n">
        <x:v>290.777</x:v>
      </x:c>
      <x:c r="M9808" s="5">
        <x:f>J9808/2.789*100</x:f>
      </x:c>
      <x:c r="N9808" s="6">
        <x:f>M9808*L9808/100</x:f>
      </x:c>
      <x:c r="O9808" s="6">
        <x:f>H9808-N9808</x:f>
      </x:c>
    </x:row>
    <x:row r="9809" spans="1:25">
      <x:c r="A9809" s="0" t="s">
        <x:v>67</x:v>
      </x:c>
      <x:c r="B9809" s="0" t="n">
        <x:v>4562</x:v>
      </x:c>
      <x:c r="C9809" s="0" t="s">
        <x:v>21</x:v>
      </x:c>
      <x:c r="D9809" s="0" t="s">
        <x:v>28</x:v>
      </x:c>
      <x:c r="E9809" s="0" t="s">
        <x:v>19</x:v>
      </x:c>
      <x:c r="F9809" s="0" t="s">
        <x:v>26</x:v>
      </x:c>
      <x:c r="G9809" s="0" t="n">
        <x:v>130</x:v>
      </x:c>
      <x:c r="H9809" s="4" t="n">
        <x:v>33.806</x:v>
      </x:c>
      <x:c r="I9809" s="4" t="n">
        <x:v>130</x:v>
      </x:c>
      <x:c r="J9809" s="4" t="n">
        <x:v>0.26</x:v>
      </x:c>
      <x:c r="K9809" s="4">
        <x:f>I9809*J9809</x:f>
      </x:c>
      <x:c r="L9809" s="4" t="n">
        <x:v>290.777</x:v>
      </x:c>
      <x:c r="M9809" s="5">
        <x:f>J9809/2.789*100</x:f>
      </x:c>
      <x:c r="N9809" s="6">
        <x:f>M9809*L9809/100</x:f>
      </x:c>
      <x:c r="O9809" s="6">
        <x:f>H9809-N9809</x:f>
      </x:c>
    </x:row>
    <x:row r="9810" spans="1:25">
      <x:c r="A9810" s="0" t="s">
        <x:v>67</x:v>
      </x:c>
      <x:c r="B9810" s="0" t="n">
        <x:v>4562</x:v>
      </x:c>
      <x:c r="C9810" s="0" t="s">
        <x:v>21</x:v>
      </x:c>
      <x:c r="D9810" s="0" t="s">
        <x:v>28</x:v>
      </x:c>
      <x:c r="E9810" s="0" t="s">
        <x:v>23</x:v>
      </x:c>
      <x:c r="F9810" s="0" t="s">
        <x:v>26</x:v>
      </x:c>
      <x:c r="G9810" s="0" t="n">
        <x:v>130</x:v>
      </x:c>
      <x:c r="H9810" s="4" t="n">
        <x:v>197.6</x:v>
      </x:c>
      <x:c r="I9810" s="4" t="n">
        <x:v>130</x:v>
      </x:c>
      <x:c r="J9810" s="4" t="n">
        <x:v>1.52</x:v>
      </x:c>
      <x:c r="K9810" s="4">
        <x:f>I9810*J9810</x:f>
      </x:c>
      <x:c r="L9810" s="4" t="n">
        <x:v>290.777</x:v>
      </x:c>
      <x:c r="M9810" s="5">
        <x:f>J9810/2.789*100</x:f>
      </x:c>
      <x:c r="N9810" s="6">
        <x:f>M9810*L9810/100</x:f>
      </x:c>
      <x:c r="O9810" s="6">
        <x:f>H9810-N9810</x:f>
      </x:c>
    </x:row>
    <x:row r="9811" spans="1:25">
      <x:c r="A9811" s="0" t="s">
        <x:v>140</x:v>
      </x:c>
      <x:c r="B9811" s="0" t="n">
        <x:v>4567</x:v>
      </x:c>
      <x:c r="C9811" s="0" t="s">
        <x:v>21</x:v>
      </x:c>
      <x:c r="D9811" s="0" t="s">
        <x:v>22</x:v>
      </x:c>
      <x:c r="E9811" s="0" t="s">
        <x:v>23</x:v>
      </x:c>
      <x:c r="F9811" s="0" t="s">
        <x:v>20</x:v>
      </x:c>
      <x:c r="G9811" s="0" t="n">
        <x:v>117</x:v>
      </x:c>
      <x:c r="H9811" s="4" t="n">
        <x:v>43.384</x:v>
      </x:c>
      <x:c r="I9811" s="4" t="n">
        <x:v>117</x:v>
      </x:c>
      <x:c r="J9811" s="4" t="n">
        <x:v>0.371</x:v>
      </x:c>
      <x:c r="K9811" s="4">
        <x:f>I9811*J9811</x:f>
      </x:c>
      <x:c r="L9811" s="4" t="n">
        <x:v>259.592</x:v>
      </x:c>
      <x:c r="M9811" s="5">
        <x:f>J9811/3.272*100</x:f>
      </x:c>
      <x:c r="N9811" s="6">
        <x:f>M9811*L9811/100</x:f>
      </x:c>
      <x:c r="O9811" s="6">
        <x:f>H9811-N9811</x:f>
      </x:c>
    </x:row>
    <x:row r="9812" spans="1:25">
      <x:c r="A9812" s="0" t="s">
        <x:v>140</x:v>
      </x:c>
      <x:c r="B9812" s="0" t="n">
        <x:v>4567</x:v>
      </x:c>
      <x:c r="C9812" s="0" t="s">
        <x:v>21</x:v>
      </x:c>
      <x:c r="D9812" s="0" t="s">
        <x:v>22</x:v>
      </x:c>
      <x:c r="E9812" s="0" t="s">
        <x:v>23</x:v>
      </x:c>
      <x:c r="F9812" s="0" t="s">
        <x:v>20</x:v>
      </x:c>
      <x:c r="G9812" s="0" t="n">
        <x:v>117</x:v>
      </x:c>
      <x:c r="H9812" s="4" t="n">
        <x:v>44.33</x:v>
      </x:c>
      <x:c r="I9812" s="4" t="n">
        <x:v>117</x:v>
      </x:c>
      <x:c r="J9812" s="4" t="n">
        <x:v>0.379</x:v>
      </x:c>
      <x:c r="K9812" s="4">
        <x:f>I9812*J9812</x:f>
      </x:c>
      <x:c r="L9812" s="4" t="n">
        <x:v>259.592</x:v>
      </x:c>
      <x:c r="M9812" s="5">
        <x:f>J9812/3.272*100</x:f>
      </x:c>
      <x:c r="N9812" s="6">
        <x:f>M9812*L9812/100</x:f>
      </x:c>
      <x:c r="O9812" s="6">
        <x:f>H9812-N9812</x:f>
      </x:c>
    </x:row>
    <x:row r="9813" spans="1:25">
      <x:c r="A9813" s="0" t="s">
        <x:v>140</x:v>
      </x:c>
      <x:c r="B9813" s="0" t="n">
        <x:v>4567</x:v>
      </x:c>
      <x:c r="C9813" s="0" t="s">
        <x:v>21</x:v>
      </x:c>
      <x:c r="D9813" s="0" t="s">
        <x:v>22</x:v>
      </x:c>
      <x:c r="E9813" s="0" t="s">
        <x:v>23</x:v>
      </x:c>
      <x:c r="F9813" s="0" t="s">
        <x:v>20</x:v>
      </x:c>
      <x:c r="G9813" s="0" t="n">
        <x:v>117</x:v>
      </x:c>
      <x:c r="H9813" s="4" t="n">
        <x:v>43.384</x:v>
      </x:c>
      <x:c r="I9813" s="4" t="n">
        <x:v>117</x:v>
      </x:c>
      <x:c r="J9813" s="4" t="n">
        <x:v>0.371</x:v>
      </x:c>
      <x:c r="K9813" s="4">
        <x:f>I9813*J9813</x:f>
      </x:c>
      <x:c r="L9813" s="4" t="n">
        <x:v>259.592</x:v>
      </x:c>
      <x:c r="M9813" s="5">
        <x:f>J9813/3.272*100</x:f>
      </x:c>
      <x:c r="N9813" s="6">
        <x:f>M9813*L9813/100</x:f>
      </x:c>
      <x:c r="O9813" s="6">
        <x:f>H9813-N9813</x:f>
      </x:c>
    </x:row>
    <x:row r="9814" spans="1:25">
      <x:c r="A9814" s="0" t="s">
        <x:v>140</x:v>
      </x:c>
      <x:c r="B9814" s="0" t="n">
        <x:v>4567</x:v>
      </x:c>
      <x:c r="C9814" s="0" t="s">
        <x:v>21</x:v>
      </x:c>
      <x:c r="D9814" s="0" t="s">
        <x:v>22</x:v>
      </x:c>
      <x:c r="E9814" s="0" t="s">
        <x:v>23</x:v>
      </x:c>
      <x:c r="F9814" s="0" t="s">
        <x:v>20</x:v>
      </x:c>
      <x:c r="G9814" s="0" t="n">
        <x:v>117</x:v>
      </x:c>
      <x:c r="H9814" s="4" t="n">
        <x:v>43.384</x:v>
      </x:c>
      <x:c r="I9814" s="4" t="n">
        <x:v>117</x:v>
      </x:c>
      <x:c r="J9814" s="4" t="n">
        <x:v>0.371</x:v>
      </x:c>
      <x:c r="K9814" s="4">
        <x:f>I9814*J9814</x:f>
      </x:c>
      <x:c r="L9814" s="4" t="n">
        <x:v>259.592</x:v>
      </x:c>
      <x:c r="M9814" s="5">
        <x:f>J9814/3.272*100</x:f>
      </x:c>
      <x:c r="N9814" s="6">
        <x:f>M9814*L9814/100</x:f>
      </x:c>
      <x:c r="O9814" s="6">
        <x:f>H9814-N9814</x:f>
      </x:c>
    </x:row>
    <x:row r="9815" spans="1:25">
      <x:c r="A9815" s="0" t="s">
        <x:v>140</x:v>
      </x:c>
      <x:c r="B9815" s="0" t="n">
        <x:v>4567</x:v>
      </x:c>
      <x:c r="C9815" s="0" t="s">
        <x:v>21</x:v>
      </x:c>
      <x:c r="D9815" s="0" t="s">
        <x:v>28</x:v>
      </x:c>
      <x:c r="E9815" s="0" t="s">
        <x:v>19</x:v>
      </x:c>
      <x:c r="F9815" s="0" t="s">
        <x:v>26</x:v>
      </x:c>
      <x:c r="G9815" s="0" t="n">
        <x:v>117</x:v>
      </x:c>
      <x:c r="H9815" s="4" t="n">
        <x:v>30.424</x:v>
      </x:c>
      <x:c r="I9815" s="4" t="n">
        <x:v>117</x:v>
      </x:c>
      <x:c r="J9815" s="4" t="n">
        <x:v>0.26</x:v>
      </x:c>
      <x:c r="K9815" s="4">
        <x:f>I9815*J9815</x:f>
      </x:c>
      <x:c r="L9815" s="4" t="n">
        <x:v>259.592</x:v>
      </x:c>
      <x:c r="M9815" s="5">
        <x:f>J9815/3.272*100</x:f>
      </x:c>
      <x:c r="N9815" s="6">
        <x:f>M9815*L9815/100</x:f>
      </x:c>
      <x:c r="O9815" s="6">
        <x:f>H9815-N9815</x:f>
      </x:c>
    </x:row>
    <x:row r="9816" spans="1:25">
      <x:c r="A9816" s="0" t="s">
        <x:v>140</x:v>
      </x:c>
      <x:c r="B9816" s="0" t="n">
        <x:v>4567</x:v>
      </x:c>
      <x:c r="C9816" s="0" t="s">
        <x:v>21</x:v>
      </x:c>
      <x:c r="D9816" s="0" t="s">
        <x:v>28</x:v>
      </x:c>
      <x:c r="E9816" s="0" t="s">
        <x:v>23</x:v>
      </x:c>
      <x:c r="F9816" s="0" t="s">
        <x:v>26</x:v>
      </x:c>
      <x:c r="G9816" s="0" t="n">
        <x:v>117</x:v>
      </x:c>
      <x:c r="H9816" s="4" t="n">
        <x:v>177.84</x:v>
      </x:c>
      <x:c r="I9816" s="4" t="n">
        <x:v>117</x:v>
      </x:c>
      <x:c r="J9816" s="4" t="n">
        <x:v>1.52</x:v>
      </x:c>
      <x:c r="K9816" s="4">
        <x:f>I9816*J9816</x:f>
      </x:c>
      <x:c r="L9816" s="4" t="n">
        <x:v>259.592</x:v>
      </x:c>
      <x:c r="M9816" s="5">
        <x:f>J9816/3.272*100</x:f>
      </x:c>
      <x:c r="N9816" s="6">
        <x:f>M9816*L9816/100</x:f>
      </x:c>
      <x:c r="O9816" s="6">
        <x:f>H9816-N9816</x:f>
      </x:c>
    </x:row>
    <x:row r="9817" spans="1:25">
      <x:c r="A9817" s="0" t="s">
        <x:v>164</x:v>
      </x:c>
      <x:c r="B9817" s="0" t="n">
        <x:v>4569</x:v>
      </x:c>
      <x:c r="C9817" s="0" t="s">
        <x:v>21</x:v>
      </x:c>
      <x:c r="D9817" s="0" t="s">
        <x:v>42</x:v>
      </x:c>
      <x:c r="E9817" s="0" t="s">
        <x:v>23</x:v>
      </x:c>
      <x:c r="F9817" s="0" t="s">
        <x:v>20</x:v>
      </x:c>
      <x:c r="G9817" s="0" t="n">
        <x:v>23</x:v>
      </x:c>
      <x:c r="H9817" s="4" t="n">
        <x:v>2.7</x:v>
      </x:c>
      <x:c r="I9817" s="4" t="n">
        <x:v>23</x:v>
      </x:c>
      <x:c r="J9817" s="4" t="n">
        <x:v>0.117</x:v>
      </x:c>
      <x:c r="K9817" s="4">
        <x:f>I9817*J9817</x:f>
      </x:c>
      <x:c r="L9817" s="4" t="n">
        <x:v>126.302</x:v>
      </x:c>
      <x:c r="M9817" s="5">
        <x:f>J9817/5.67*100</x:f>
      </x:c>
      <x:c r="N9817" s="6">
        <x:f>M9817*L9817/100</x:f>
      </x:c>
      <x:c r="O9817" s="6">
        <x:f>H9817-N9817</x:f>
      </x:c>
    </x:row>
    <x:row r="9818" spans="1:25">
      <x:c r="A9818" s="0" t="s">
        <x:v>164</x:v>
      </x:c>
      <x:c r="B9818" s="0" t="n">
        <x:v>4569</x:v>
      </x:c>
      <x:c r="C9818" s="0" t="s">
        <x:v>21</x:v>
      </x:c>
      <x:c r="D9818" s="0" t="s">
        <x:v>42</x:v>
      </x:c>
      <x:c r="E9818" s="0" t="s">
        <x:v>23</x:v>
      </x:c>
      <x:c r="F9818" s="0" t="s">
        <x:v>20</x:v>
      </x:c>
      <x:c r="G9818" s="0" t="n">
        <x:v>23</x:v>
      </x:c>
      <x:c r="H9818" s="4" t="n">
        <x:v>9.72</x:v>
      </x:c>
      <x:c r="I9818" s="4" t="n">
        <x:v>23</x:v>
      </x:c>
      <x:c r="J9818" s="4" t="n">
        <x:v>0.423</x:v>
      </x:c>
      <x:c r="K9818" s="4">
        <x:f>I9818*J9818</x:f>
      </x:c>
      <x:c r="L9818" s="4" t="n">
        <x:v>126.302</x:v>
      </x:c>
      <x:c r="M9818" s="5">
        <x:f>J9818/5.67*100</x:f>
      </x:c>
      <x:c r="N9818" s="6">
        <x:f>M9818*L9818/100</x:f>
      </x:c>
      <x:c r="O9818" s="6">
        <x:f>H9818-N9818</x:f>
      </x:c>
    </x:row>
    <x:row r="9819" spans="1:25">
      <x:c r="A9819" s="0" t="s">
        <x:v>164</x:v>
      </x:c>
      <x:c r="B9819" s="0" t="n">
        <x:v>4569</x:v>
      </x:c>
      <x:c r="C9819" s="0" t="s">
        <x:v>21</x:v>
      </x:c>
      <x:c r="D9819" s="0" t="s">
        <x:v>156</x:v>
      </x:c>
      <x:c r="E9819" s="0" t="s">
        <x:v>157</x:v>
      </x:c>
      <x:c r="F9819" s="0" t="s">
        <x:v>26</x:v>
      </x:c>
      <x:c r="G9819" s="0" t="n">
        <x:v>23</x:v>
      </x:c>
      <x:c r="H9819" s="4" t="n">
        <x:v>58.995</x:v>
      </x:c>
      <x:c r="I9819" s="4" t="n">
        <x:v>23</x:v>
      </x:c>
      <x:c r="J9819" s="4" t="n">
        <x:v>2.565</x:v>
      </x:c>
      <x:c r="K9819" s="4">
        <x:f>I9819*J9819</x:f>
      </x:c>
      <x:c r="L9819" s="4" t="n">
        <x:v>126.302</x:v>
      </x:c>
      <x:c r="M9819" s="5">
        <x:f>J9819/5.67*100</x:f>
      </x:c>
      <x:c r="N9819" s="6">
        <x:f>M9819*L9819/100</x:f>
      </x:c>
      <x:c r="O9819" s="6">
        <x:f>H9819-N9819</x:f>
      </x:c>
    </x:row>
    <x:row r="9820" spans="1:25">
      <x:c r="A9820" s="0" t="s">
        <x:v>164</x:v>
      </x:c>
      <x:c r="B9820" s="0" t="n">
        <x:v>4569</x:v>
      </x:c>
      <x:c r="C9820" s="0" t="s">
        <x:v>17</x:v>
      </x:c>
      <x:c r="D9820" s="0" t="s">
        <x:v>18</x:v>
      </x:c>
      <x:c r="E9820" s="0" t="s">
        <x:v>158</x:v>
      </x:c>
      <x:c r="F9820" s="0" t="s">
        <x:v>26</x:v>
      </x:c>
      <x:c r="G9820" s="0" t="n">
        <x:v>23</x:v>
      </x:c>
      <x:c r="H9820" s="4" t="n">
        <x:v>58.995</x:v>
      </x:c>
      <x:c r="I9820" s="4" t="n">
        <x:v>23</x:v>
      </x:c>
      <x:c r="J9820" s="4" t="n">
        <x:v>2.565</x:v>
      </x:c>
      <x:c r="K9820" s="4">
        <x:f>I9820*J9820</x:f>
      </x:c>
      <x:c r="L9820" s="4" t="n">
        <x:v>126.302</x:v>
      </x:c>
      <x:c r="M9820" s="5">
        <x:f>J9820/5.67*100</x:f>
      </x:c>
      <x:c r="N9820" s="6">
        <x:f>M9820*L9820/100</x:f>
      </x:c>
      <x:c r="O9820" s="6">
        <x:f>H9820-N9820</x:f>
      </x:c>
    </x:row>
    <x:row r="9821" spans="1:25">
      <x:c r="A9821" s="0" t="s">
        <x:v>141</x:v>
      </x:c>
      <x:c r="B9821" s="0" t="n">
        <x:v>4571</x:v>
      </x:c>
      <x:c r="C9821" s="0" t="s">
        <x:v>21</x:v>
      </x:c>
      <x:c r="D9821" s="0" t="s">
        <x:v>22</x:v>
      </x:c>
      <x:c r="E9821" s="0" t="s">
        <x:v>23</x:v>
      </x:c>
      <x:c r="F9821" s="0" t="s">
        <x:v>20</x:v>
      </x:c>
      <x:c r="G9821" s="0" t="n">
        <x:v>130</x:v>
      </x:c>
      <x:c r="H9821" s="4" t="n">
        <x:v>43.384</x:v>
      </x:c>
      <x:c r="I9821" s="4" t="n">
        <x:v>130</x:v>
      </x:c>
      <x:c r="J9821" s="4" t="n">
        <x:v>0.334</x:v>
      </x:c>
      <x:c r="K9821" s="4">
        <x:f>I9821*J9821</x:f>
      </x:c>
      <x:c r="L9821" s="4" t="n">
        <x:v>291.823</x:v>
      </x:c>
      <x:c r="M9821" s="5">
        <x:f>J9821/3.123*100</x:f>
      </x:c>
      <x:c r="N9821" s="6">
        <x:f>M9821*L9821/100</x:f>
      </x:c>
      <x:c r="O9821" s="6">
        <x:f>H9821-N9821</x:f>
      </x:c>
    </x:row>
    <x:row r="9822" spans="1:25">
      <x:c r="A9822" s="0" t="s">
        <x:v>141</x:v>
      </x:c>
      <x:c r="B9822" s="0" t="n">
        <x:v>4571</x:v>
      </x:c>
      <x:c r="C9822" s="0" t="s">
        <x:v>21</x:v>
      </x:c>
      <x:c r="D9822" s="0" t="s">
        <x:v>22</x:v>
      </x:c>
      <x:c r="E9822" s="0" t="s">
        <x:v>23</x:v>
      </x:c>
      <x:c r="F9822" s="0" t="s">
        <x:v>20</x:v>
      </x:c>
      <x:c r="G9822" s="0" t="n">
        <x:v>130</x:v>
      </x:c>
      <x:c r="H9822" s="4" t="n">
        <x:v>44.33</x:v>
      </x:c>
      <x:c r="I9822" s="4" t="n">
        <x:v>130</x:v>
      </x:c>
      <x:c r="J9822" s="4" t="n">
        <x:v>0.341</x:v>
      </x:c>
      <x:c r="K9822" s="4">
        <x:f>I9822*J9822</x:f>
      </x:c>
      <x:c r="L9822" s="4" t="n">
        <x:v>291.823</x:v>
      </x:c>
      <x:c r="M9822" s="5">
        <x:f>J9822/3.123*100</x:f>
      </x:c>
      <x:c r="N9822" s="6">
        <x:f>M9822*L9822/100</x:f>
      </x:c>
      <x:c r="O9822" s="6">
        <x:f>H9822-N9822</x:f>
      </x:c>
    </x:row>
    <x:row r="9823" spans="1:25">
      <x:c r="A9823" s="0" t="s">
        <x:v>141</x:v>
      </x:c>
      <x:c r="B9823" s="0" t="n">
        <x:v>4571</x:v>
      </x:c>
      <x:c r="C9823" s="0" t="s">
        <x:v>21</x:v>
      </x:c>
      <x:c r="D9823" s="0" t="s">
        <x:v>22</x:v>
      </x:c>
      <x:c r="E9823" s="0" t="s">
        <x:v>23</x:v>
      </x:c>
      <x:c r="F9823" s="0" t="s">
        <x:v>20</x:v>
      </x:c>
      <x:c r="G9823" s="0" t="n">
        <x:v>130</x:v>
      </x:c>
      <x:c r="H9823" s="4" t="n">
        <x:v>43.384</x:v>
      </x:c>
      <x:c r="I9823" s="4" t="n">
        <x:v>130</x:v>
      </x:c>
      <x:c r="J9823" s="4" t="n">
        <x:v>0.334</x:v>
      </x:c>
      <x:c r="K9823" s="4">
        <x:f>I9823*J9823</x:f>
      </x:c>
      <x:c r="L9823" s="4" t="n">
        <x:v>291.823</x:v>
      </x:c>
      <x:c r="M9823" s="5">
        <x:f>J9823/3.123*100</x:f>
      </x:c>
      <x:c r="N9823" s="6">
        <x:f>M9823*L9823/100</x:f>
      </x:c>
      <x:c r="O9823" s="6">
        <x:f>H9823-N9823</x:f>
      </x:c>
    </x:row>
    <x:row r="9824" spans="1:25">
      <x:c r="A9824" s="0" t="s">
        <x:v>141</x:v>
      </x:c>
      <x:c r="B9824" s="0" t="n">
        <x:v>4571</x:v>
      </x:c>
      <x:c r="C9824" s="0" t="s">
        <x:v>21</x:v>
      </x:c>
      <x:c r="D9824" s="0" t="s">
        <x:v>22</x:v>
      </x:c>
      <x:c r="E9824" s="0" t="s">
        <x:v>23</x:v>
      </x:c>
      <x:c r="F9824" s="0" t="s">
        <x:v>20</x:v>
      </x:c>
      <x:c r="G9824" s="0" t="n">
        <x:v>130</x:v>
      </x:c>
      <x:c r="H9824" s="4" t="n">
        <x:v>43.384</x:v>
      </x:c>
      <x:c r="I9824" s="4" t="n">
        <x:v>130</x:v>
      </x:c>
      <x:c r="J9824" s="4" t="n">
        <x:v>0.334</x:v>
      </x:c>
      <x:c r="K9824" s="4">
        <x:f>I9824*J9824</x:f>
      </x:c>
      <x:c r="L9824" s="4" t="n">
        <x:v>291.823</x:v>
      </x:c>
      <x:c r="M9824" s="5">
        <x:f>J9824/3.123*100</x:f>
      </x:c>
      <x:c r="N9824" s="6">
        <x:f>M9824*L9824/100</x:f>
      </x:c>
      <x:c r="O9824" s="6">
        <x:f>H9824-N9824</x:f>
      </x:c>
    </x:row>
    <x:row r="9825" spans="1:25">
      <x:c r="A9825" s="0" t="s">
        <x:v>141</x:v>
      </x:c>
      <x:c r="B9825" s="0" t="n">
        <x:v>4571</x:v>
      </x:c>
      <x:c r="C9825" s="0" t="s">
        <x:v>21</x:v>
      </x:c>
      <x:c r="D9825" s="0" t="s">
        <x:v>28</x:v>
      </x:c>
      <x:c r="E9825" s="0" t="s">
        <x:v>19</x:v>
      </x:c>
      <x:c r="F9825" s="0" t="s">
        <x:v>26</x:v>
      </x:c>
      <x:c r="G9825" s="0" t="n">
        <x:v>130</x:v>
      </x:c>
      <x:c r="H9825" s="4" t="n">
        <x:v>33.803</x:v>
      </x:c>
      <x:c r="I9825" s="4" t="n">
        <x:v>130</x:v>
      </x:c>
      <x:c r="J9825" s="4" t="n">
        <x:v>0.26</x:v>
      </x:c>
      <x:c r="K9825" s="4">
        <x:f>I9825*J9825</x:f>
      </x:c>
      <x:c r="L9825" s="4" t="n">
        <x:v>291.823</x:v>
      </x:c>
      <x:c r="M9825" s="5">
        <x:f>J9825/3.123*100</x:f>
      </x:c>
      <x:c r="N9825" s="6">
        <x:f>M9825*L9825/100</x:f>
      </x:c>
      <x:c r="O9825" s="6">
        <x:f>H9825-N9825</x:f>
      </x:c>
    </x:row>
    <x:row r="9826" spans="1:25">
      <x:c r="A9826" s="0" t="s">
        <x:v>141</x:v>
      </x:c>
      <x:c r="B9826" s="0" t="n">
        <x:v>4571</x:v>
      </x:c>
      <x:c r="C9826" s="0" t="s">
        <x:v>21</x:v>
      </x:c>
      <x:c r="D9826" s="0" t="s">
        <x:v>28</x:v>
      </x:c>
      <x:c r="E9826" s="0" t="s">
        <x:v>23</x:v>
      </x:c>
      <x:c r="F9826" s="0" t="s">
        <x:v>26</x:v>
      </x:c>
      <x:c r="G9826" s="0" t="n">
        <x:v>130</x:v>
      </x:c>
      <x:c r="H9826" s="4" t="n">
        <x:v>197.6</x:v>
      </x:c>
      <x:c r="I9826" s="4" t="n">
        <x:v>130</x:v>
      </x:c>
      <x:c r="J9826" s="4" t="n">
        <x:v>1.52</x:v>
      </x:c>
      <x:c r="K9826" s="4">
        <x:f>I9826*J9826</x:f>
      </x:c>
      <x:c r="L9826" s="4" t="n">
        <x:v>291.823</x:v>
      </x:c>
      <x:c r="M9826" s="5">
        <x:f>J9826/3.123*100</x:f>
      </x:c>
      <x:c r="N9826" s="6">
        <x:f>M9826*L9826/100</x:f>
      </x:c>
      <x:c r="O9826" s="6">
        <x:f>H9826-N9826</x:f>
      </x:c>
    </x:row>
    <x:row r="9827" spans="1:25">
      <x:c r="A9827" s="0" t="s">
        <x:v>101</x:v>
      </x:c>
      <x:c r="B9827" s="0" t="n">
        <x:v>4572</x:v>
      </x:c>
      <x:c r="C9827" s="0" t="s">
        <x:v>21</x:v>
      </x:c>
      <x:c r="D9827" s="0" t="s">
        <x:v>22</x:v>
      </x:c>
      <x:c r="E9827" s="0" t="s">
        <x:v>23</x:v>
      </x:c>
      <x:c r="F9827" s="0" t="s">
        <x:v>20</x:v>
      </x:c>
      <x:c r="G9827" s="0" t="n">
        <x:v>130</x:v>
      </x:c>
      <x:c r="H9827" s="4" t="n">
        <x:v>43.384</x:v>
      </x:c>
      <x:c r="I9827" s="4" t="n">
        <x:v>130</x:v>
      </x:c>
      <x:c r="J9827" s="4" t="n">
        <x:v>0.334</x:v>
      </x:c>
      <x:c r="K9827" s="4">
        <x:f>I9827*J9827</x:f>
      </x:c>
      <x:c r="L9827" s="4" t="n">
        <x:v>291.105</x:v>
      </x:c>
      <x:c r="M9827" s="5">
        <x:f>J9827/3.123*100</x:f>
      </x:c>
      <x:c r="N9827" s="6">
        <x:f>M9827*L9827/100</x:f>
      </x:c>
      <x:c r="O9827" s="6">
        <x:f>H9827-N9827</x:f>
      </x:c>
    </x:row>
    <x:row r="9828" spans="1:25">
      <x:c r="A9828" s="0" t="s">
        <x:v>101</x:v>
      </x:c>
      <x:c r="B9828" s="0" t="n">
        <x:v>4572</x:v>
      </x:c>
      <x:c r="C9828" s="0" t="s">
        <x:v>21</x:v>
      </x:c>
      <x:c r="D9828" s="0" t="s">
        <x:v>22</x:v>
      </x:c>
      <x:c r="E9828" s="0" t="s">
        <x:v>23</x:v>
      </x:c>
      <x:c r="F9828" s="0" t="s">
        <x:v>20</x:v>
      </x:c>
      <x:c r="G9828" s="0" t="n">
        <x:v>130</x:v>
      </x:c>
      <x:c r="H9828" s="4" t="n">
        <x:v>44.33</x:v>
      </x:c>
      <x:c r="I9828" s="4" t="n">
        <x:v>130</x:v>
      </x:c>
      <x:c r="J9828" s="4" t="n">
        <x:v>0.341</x:v>
      </x:c>
      <x:c r="K9828" s="4">
        <x:f>I9828*J9828</x:f>
      </x:c>
      <x:c r="L9828" s="4" t="n">
        <x:v>291.105</x:v>
      </x:c>
      <x:c r="M9828" s="5">
        <x:f>J9828/3.123*100</x:f>
      </x:c>
      <x:c r="N9828" s="6">
        <x:f>M9828*L9828/100</x:f>
      </x:c>
      <x:c r="O9828" s="6">
        <x:f>H9828-N9828</x:f>
      </x:c>
    </x:row>
    <x:row r="9829" spans="1:25">
      <x:c r="A9829" s="0" t="s">
        <x:v>101</x:v>
      </x:c>
      <x:c r="B9829" s="0" t="n">
        <x:v>4572</x:v>
      </x:c>
      <x:c r="C9829" s="0" t="s">
        <x:v>21</x:v>
      </x:c>
      <x:c r="D9829" s="0" t="s">
        <x:v>22</x:v>
      </x:c>
      <x:c r="E9829" s="0" t="s">
        <x:v>23</x:v>
      </x:c>
      <x:c r="F9829" s="0" t="s">
        <x:v>20</x:v>
      </x:c>
      <x:c r="G9829" s="0" t="n">
        <x:v>130</x:v>
      </x:c>
      <x:c r="H9829" s="4" t="n">
        <x:v>43.384</x:v>
      </x:c>
      <x:c r="I9829" s="4" t="n">
        <x:v>130</x:v>
      </x:c>
      <x:c r="J9829" s="4" t="n">
        <x:v>0.334</x:v>
      </x:c>
      <x:c r="K9829" s="4">
        <x:f>I9829*J9829</x:f>
      </x:c>
      <x:c r="L9829" s="4" t="n">
        <x:v>291.105</x:v>
      </x:c>
      <x:c r="M9829" s="5">
        <x:f>J9829/3.123*100</x:f>
      </x:c>
      <x:c r="N9829" s="6">
        <x:f>M9829*L9829/100</x:f>
      </x:c>
      <x:c r="O9829" s="6">
        <x:f>H9829-N9829</x:f>
      </x:c>
    </x:row>
    <x:row r="9830" spans="1:25">
      <x:c r="A9830" s="0" t="s">
        <x:v>101</x:v>
      </x:c>
      <x:c r="B9830" s="0" t="n">
        <x:v>4572</x:v>
      </x:c>
      <x:c r="C9830" s="0" t="s">
        <x:v>21</x:v>
      </x:c>
      <x:c r="D9830" s="0" t="s">
        <x:v>22</x:v>
      </x:c>
      <x:c r="E9830" s="0" t="s">
        <x:v>23</x:v>
      </x:c>
      <x:c r="F9830" s="0" t="s">
        <x:v>20</x:v>
      </x:c>
      <x:c r="G9830" s="0" t="n">
        <x:v>130</x:v>
      </x:c>
      <x:c r="H9830" s="4" t="n">
        <x:v>43.384</x:v>
      </x:c>
      <x:c r="I9830" s="4" t="n">
        <x:v>130</x:v>
      </x:c>
      <x:c r="J9830" s="4" t="n">
        <x:v>0.334</x:v>
      </x:c>
      <x:c r="K9830" s="4">
        <x:f>I9830*J9830</x:f>
      </x:c>
      <x:c r="L9830" s="4" t="n">
        <x:v>291.105</x:v>
      </x:c>
      <x:c r="M9830" s="5">
        <x:f>J9830/3.123*100</x:f>
      </x:c>
      <x:c r="N9830" s="6">
        <x:f>M9830*L9830/100</x:f>
      </x:c>
      <x:c r="O9830" s="6">
        <x:f>H9830-N9830</x:f>
      </x:c>
    </x:row>
    <x:row r="9831" spans="1:25">
      <x:c r="A9831" s="0" t="s">
        <x:v>101</x:v>
      </x:c>
      <x:c r="B9831" s="0" t="n">
        <x:v>4572</x:v>
      </x:c>
      <x:c r="C9831" s="0" t="s">
        <x:v>21</x:v>
      </x:c>
      <x:c r="D9831" s="0" t="s">
        <x:v>28</x:v>
      </x:c>
      <x:c r="E9831" s="0" t="s">
        <x:v>19</x:v>
      </x:c>
      <x:c r="F9831" s="0" t="s">
        <x:v>26</x:v>
      </x:c>
      <x:c r="G9831" s="0" t="n">
        <x:v>130</x:v>
      </x:c>
      <x:c r="H9831" s="4" t="n">
        <x:v>33.805</x:v>
      </x:c>
      <x:c r="I9831" s="4" t="n">
        <x:v>130</x:v>
      </x:c>
      <x:c r="J9831" s="4" t="n">
        <x:v>0.26</x:v>
      </x:c>
      <x:c r="K9831" s="4">
        <x:f>I9831*J9831</x:f>
      </x:c>
      <x:c r="L9831" s="4" t="n">
        <x:v>291.105</x:v>
      </x:c>
      <x:c r="M9831" s="5">
        <x:f>J9831/3.123*100</x:f>
      </x:c>
      <x:c r="N9831" s="6">
        <x:f>M9831*L9831/100</x:f>
      </x:c>
      <x:c r="O9831" s="6">
        <x:f>H9831-N9831</x:f>
      </x:c>
    </x:row>
    <x:row r="9832" spans="1:25">
      <x:c r="A9832" s="0" t="s">
        <x:v>101</x:v>
      </x:c>
      <x:c r="B9832" s="0" t="n">
        <x:v>4572</x:v>
      </x:c>
      <x:c r="C9832" s="0" t="s">
        <x:v>21</x:v>
      </x:c>
      <x:c r="D9832" s="0" t="s">
        <x:v>28</x:v>
      </x:c>
      <x:c r="E9832" s="0" t="s">
        <x:v>23</x:v>
      </x:c>
      <x:c r="F9832" s="0" t="s">
        <x:v>26</x:v>
      </x:c>
      <x:c r="G9832" s="0" t="n">
        <x:v>130</x:v>
      </x:c>
      <x:c r="H9832" s="4" t="n">
        <x:v>197.6</x:v>
      </x:c>
      <x:c r="I9832" s="4" t="n">
        <x:v>130</x:v>
      </x:c>
      <x:c r="J9832" s="4" t="n">
        <x:v>1.52</x:v>
      </x:c>
      <x:c r="K9832" s="4">
        <x:f>I9832*J9832</x:f>
      </x:c>
      <x:c r="L9832" s="4" t="n">
        <x:v>291.105</x:v>
      </x:c>
      <x:c r="M9832" s="5">
        <x:f>J9832/3.123*100</x:f>
      </x:c>
      <x:c r="N9832" s="6">
        <x:f>M9832*L9832/100</x:f>
      </x:c>
      <x:c r="O9832" s="6">
        <x:f>H9832-N9832</x:f>
      </x:c>
    </x:row>
    <x:row r="9833" spans="1:25">
      <x:c r="A9833" s="0" t="s">
        <x:v>162</x:v>
      </x:c>
      <x:c r="B9833" s="0" t="n">
        <x:v>4578</x:v>
      </x:c>
      <x:c r="C9833" s="0" t="s">
        <x:v>21</x:v>
      </x:c>
      <x:c r="D9833" s="0" t="s">
        <x:v>42</x:v>
      </x:c>
      <x:c r="E9833" s="0" t="s">
        <x:v>23</x:v>
      </x:c>
      <x:c r="F9833" s="0" t="s">
        <x:v>20</x:v>
      </x:c>
      <x:c r="G9833" s="0" t="n">
        <x:v>100</x:v>
      </x:c>
      <x:c r="H9833" s="4" t="n">
        <x:v>36.2</x:v>
      </x:c>
      <x:c r="I9833" s="4" t="n">
        <x:v>100</x:v>
      </x:c>
      <x:c r="J9833" s="4" t="n">
        <x:v>0.362</x:v>
      </x:c>
      <x:c r="K9833" s="4">
        <x:f>I9833*J9833</x:f>
      </x:c>
      <x:c r="L9833" s="4" t="n">
        <x:v>356.908</x:v>
      </x:c>
      <x:c r="M9833" s="5">
        <x:f>J9833/3.912*100</x:f>
      </x:c>
      <x:c r="N9833" s="6">
        <x:f>M9833*L9833/100</x:f>
      </x:c>
      <x:c r="O9833" s="6">
        <x:f>H9833-N9833</x:f>
      </x:c>
    </x:row>
    <x:row r="9834" spans="1:25">
      <x:c r="A9834" s="0" t="s">
        <x:v>162</x:v>
      </x:c>
      <x:c r="B9834" s="0" t="n">
        <x:v>4578</x:v>
      </x:c>
      <x:c r="C9834" s="0" t="s">
        <x:v>17</x:v>
      </x:c>
      <x:c r="D9834" s="0" t="s">
        <x:v>176</x:v>
      </x:c>
      <x:c r="E9834" s="0" t="s">
        <x:v>177</x:v>
      </x:c>
      <x:c r="F9834" s="0" t="s">
        <x:v>26</x:v>
      </x:c>
      <x:c r="G9834" s="0" t="n">
        <x:v>100</x:v>
      </x:c>
      <x:c r="H9834" s="4" t="n">
        <x:v>175</x:v>
      </x:c>
      <x:c r="I9834" s="4" t="n">
        <x:v>100</x:v>
      </x:c>
      <x:c r="J9834" s="4" t="n">
        <x:v>1.75</x:v>
      </x:c>
      <x:c r="K9834" s="4">
        <x:f>I9834*J9834</x:f>
      </x:c>
      <x:c r="L9834" s="4" t="n">
        <x:v>356.908</x:v>
      </x:c>
      <x:c r="M9834" s="5">
        <x:f>J9834/3.912*100</x:f>
      </x:c>
      <x:c r="N9834" s="6">
        <x:f>M9834*L9834/100</x:f>
      </x:c>
      <x:c r="O9834" s="6">
        <x:f>H9834-N9834</x:f>
      </x:c>
    </x:row>
    <x:row r="9835" spans="1:25">
      <x:c r="A9835" s="0" t="s">
        <x:v>162</x:v>
      </x:c>
      <x:c r="B9835" s="0" t="n">
        <x:v>4578</x:v>
      </x:c>
      <x:c r="C9835" s="0" t="s">
        <x:v>17</x:v>
      </x:c>
      <x:c r="D9835" s="0" t="s">
        <x:v>176</x:v>
      </x:c>
      <x:c r="E9835" s="0" t="s">
        <x:v>23</x:v>
      </x:c>
      <x:c r="F9835" s="0" t="s">
        <x:v>26</x:v>
      </x:c>
      <x:c r="G9835" s="0" t="n">
        <x:v>100</x:v>
      </x:c>
      <x:c r="H9835" s="4" t="n">
        <x:v>180.002</x:v>
      </x:c>
      <x:c r="I9835" s="4" t="n">
        <x:v>100</x:v>
      </x:c>
      <x:c r="J9835" s="4" t="n">
        <x:v>1.8</x:v>
      </x:c>
      <x:c r="K9835" s="4">
        <x:f>I9835*J9835</x:f>
      </x:c>
      <x:c r="L9835" s="4" t="n">
        <x:v>356.908</x:v>
      </x:c>
      <x:c r="M9835" s="5">
        <x:f>J9835/3.912*100</x:f>
      </x:c>
      <x:c r="N9835" s="6">
        <x:f>M9835*L9835/100</x:f>
      </x:c>
      <x:c r="O9835" s="6">
        <x:f>H9835-N9835</x:f>
      </x:c>
    </x:row>
    <x:row r="9836" spans="1:25">
      <x:c r="A9836" s="0" t="s">
        <x:v>142</x:v>
      </x:c>
      <x:c r="B9836" s="0" t="n">
        <x:v>4579</x:v>
      </x:c>
      <x:c r="C9836" s="0" t="s">
        <x:v>21</x:v>
      </x:c>
      <x:c r="D9836" s="0" t="s">
        <x:v>22</x:v>
      </x:c>
      <x:c r="E9836" s="0" t="s">
        <x:v>23</x:v>
      </x:c>
      <x:c r="F9836" s="0" t="s">
        <x:v>20</x:v>
      </x:c>
      <x:c r="G9836" s="0" t="n">
        <x:v>65</x:v>
      </x:c>
      <x:c r="H9836" s="4" t="n">
        <x:v>2.34</x:v>
      </x:c>
      <x:c r="I9836" s="4" t="n">
        <x:v>65</x:v>
      </x:c>
      <x:c r="J9836" s="4" t="n">
        <x:v>0.036</x:v>
      </x:c>
      <x:c r="K9836" s="4">
        <x:f>I9836*J9836</x:f>
      </x:c>
      <x:c r="L9836" s="4" t="n">
        <x:v>156.609</x:v>
      </x:c>
      <x:c r="M9836" s="5">
        <x:f>J9836/2.41*100</x:f>
      </x:c>
      <x:c r="N9836" s="6">
        <x:f>M9836*L9836/100</x:f>
      </x:c>
      <x:c r="O9836" s="6">
        <x:f>H9836-N9836</x:f>
      </x:c>
    </x:row>
    <x:row r="9837" spans="1:25">
      <x:c r="A9837" s="0" t="s">
        <x:v>142</x:v>
      </x:c>
      <x:c r="B9837" s="0" t="n">
        <x:v>4579</x:v>
      </x:c>
      <x:c r="C9837" s="0" t="s">
        <x:v>21</x:v>
      </x:c>
      <x:c r="D9837" s="0" t="s">
        <x:v>28</x:v>
      </x:c>
      <x:c r="E9837" s="0" t="s">
        <x:v>23</x:v>
      </x:c>
      <x:c r="F9837" s="0" t="s">
        <x:v>20</x:v>
      </x:c>
      <x:c r="G9837" s="0" t="n">
        <x:v>65</x:v>
      </x:c>
      <x:c r="H9837" s="4" t="n">
        <x:v>2.99</x:v>
      </x:c>
      <x:c r="I9837" s="4" t="n">
        <x:v>65</x:v>
      </x:c>
      <x:c r="J9837" s="4" t="n">
        <x:v>0.046</x:v>
      </x:c>
      <x:c r="K9837" s="4">
        <x:f>I9837*J9837</x:f>
      </x:c>
      <x:c r="L9837" s="4" t="n">
        <x:v>156.609</x:v>
      </x:c>
      <x:c r="M9837" s="5">
        <x:f>J9837/2.41*100</x:f>
      </x:c>
      <x:c r="N9837" s="6">
        <x:f>M9837*L9837/100</x:f>
      </x:c>
      <x:c r="O9837" s="6">
        <x:f>H9837-N9837</x:f>
      </x:c>
    </x:row>
    <x:row r="9838" spans="1:25">
      <x:c r="A9838" s="0" t="s">
        <x:v>142</x:v>
      </x:c>
      <x:c r="B9838" s="0" t="n">
        <x:v>4579</x:v>
      </x:c>
      <x:c r="C9838" s="0" t="s">
        <x:v>17</x:v>
      </x:c>
      <x:c r="D9838" s="0" t="s">
        <x:v>18</x:v>
      </x:c>
      <x:c r="E9838" s="0" t="s">
        <x:v>167</x:v>
      </x:c>
      <x:c r="F9838" s="0" t="s">
        <x:v>20</x:v>
      </x:c>
      <x:c r="G9838" s="0" t="n">
        <x:v>65</x:v>
      </x:c>
      <x:c r="H9838" s="4" t="n">
        <x:v>41.221</x:v>
      </x:c>
      <x:c r="I9838" s="4" t="n">
        <x:v>65</x:v>
      </x:c>
      <x:c r="J9838" s="4" t="n">
        <x:v>0.634</x:v>
      </x:c>
      <x:c r="K9838" s="4">
        <x:f>I9838*J9838</x:f>
      </x:c>
      <x:c r="L9838" s="4" t="n">
        <x:v>156.609</x:v>
      </x:c>
      <x:c r="M9838" s="5">
        <x:f>J9838/2.41*100</x:f>
      </x:c>
      <x:c r="N9838" s="6">
        <x:f>M9838*L9838/100</x:f>
      </x:c>
      <x:c r="O9838" s="6">
        <x:f>H9838-N9838</x:f>
      </x:c>
    </x:row>
    <x:row r="9839" spans="1:25">
      <x:c r="A9839" s="0" t="s">
        <x:v>142</x:v>
      </x:c>
      <x:c r="B9839" s="0" t="n">
        <x:v>4579</x:v>
      </x:c>
      <x:c r="C9839" s="0" t="s">
        <x:v>17</x:v>
      </x:c>
      <x:c r="D9839" s="0" t="s">
        <x:v>18</x:v>
      </x:c>
      <x:c r="E9839" s="0" t="s">
        <x:v>167</x:v>
      </x:c>
      <x:c r="F9839" s="0" t="s">
        <x:v>20</x:v>
      </x:c>
      <x:c r="G9839" s="0" t="n">
        <x:v>65</x:v>
      </x:c>
      <x:c r="H9839" s="4" t="n">
        <x:v>41.221</x:v>
      </x:c>
      <x:c r="I9839" s="4" t="n">
        <x:v>65</x:v>
      </x:c>
      <x:c r="J9839" s="4" t="n">
        <x:v>0.634</x:v>
      </x:c>
      <x:c r="K9839" s="4">
        <x:f>I9839*J9839</x:f>
      </x:c>
      <x:c r="L9839" s="4" t="n">
        <x:v>156.609</x:v>
      </x:c>
      <x:c r="M9839" s="5">
        <x:f>J9839/2.41*100</x:f>
      </x:c>
      <x:c r="N9839" s="6">
        <x:f>M9839*L9839/100</x:f>
      </x:c>
      <x:c r="O9839" s="6">
        <x:f>H9839-N9839</x:f>
      </x:c>
    </x:row>
    <x:row r="9840" spans="1:25">
      <x:c r="A9840" s="0" t="s">
        <x:v>142</x:v>
      </x:c>
      <x:c r="B9840" s="0" t="n">
        <x:v>4579</x:v>
      </x:c>
      <x:c r="C9840" s="0" t="s">
        <x:v>21</x:v>
      </x:c>
      <x:c r="D9840" s="0" t="s">
        <x:v>28</x:v>
      </x:c>
      <x:c r="E9840" s="0" t="s">
        <x:v>23</x:v>
      </x:c>
      <x:c r="F9840" s="0" t="s">
        <x:v>26</x:v>
      </x:c>
      <x:c r="G9840" s="0" t="n">
        <x:v>65</x:v>
      </x:c>
      <x:c r="H9840" s="4" t="n">
        <x:v>68.9</x:v>
      </x:c>
      <x:c r="I9840" s="4" t="n">
        <x:v>65</x:v>
      </x:c>
      <x:c r="J9840" s="4" t="n">
        <x:v>1.06</x:v>
      </x:c>
      <x:c r="K9840" s="4">
        <x:f>I9840*J9840</x:f>
      </x:c>
      <x:c r="L9840" s="4" t="n">
        <x:v>156.609</x:v>
      </x:c>
      <x:c r="M9840" s="5">
        <x:f>J9840/2.41*100</x:f>
      </x:c>
      <x:c r="N9840" s="6">
        <x:f>M9840*L9840/100</x:f>
      </x:c>
      <x:c r="O9840" s="6">
        <x:f>H9840-N9840</x:f>
      </x:c>
    </x:row>
    <x:row r="9841" spans="1:25">
      <x:c r="A9841" s="0" t="s">
        <x:v>49</x:v>
      </x:c>
      <x:c r="B9841" s="0" t="n">
        <x:v>4581</x:v>
      </x:c>
      <x:c r="C9841" s="0" t="s">
        <x:v>21</x:v>
      </x:c>
      <x:c r="D9841" s="0" t="s">
        <x:v>22</x:v>
      </x:c>
      <x:c r="E9841" s="0" t="s">
        <x:v>23</x:v>
      </x:c>
      <x:c r="F9841" s="0" t="s">
        <x:v>20</x:v>
      </x:c>
      <x:c r="G9841" s="0" t="n">
        <x:v>130</x:v>
      </x:c>
      <x:c r="H9841" s="4" t="n">
        <x:v>44.33</x:v>
      </x:c>
      <x:c r="I9841" s="4" t="n">
        <x:v>130</x:v>
      </x:c>
      <x:c r="J9841" s="4" t="n">
        <x:v>0.341</x:v>
      </x:c>
      <x:c r="K9841" s="4">
        <x:f>I9841*J9841</x:f>
      </x:c>
      <x:c r="L9841" s="4" t="n">
        <x:v>290.271</x:v>
      </x:c>
      <x:c r="M9841" s="5">
        <x:f>J9841/3.123*100</x:f>
      </x:c>
      <x:c r="N9841" s="6">
        <x:f>M9841*L9841/100</x:f>
      </x:c>
      <x:c r="O9841" s="6">
        <x:f>H9841-N9841</x:f>
      </x:c>
    </x:row>
    <x:row r="9842" spans="1:25">
      <x:c r="A9842" s="0" t="s">
        <x:v>49</x:v>
      </x:c>
      <x:c r="B9842" s="0" t="n">
        <x:v>4581</x:v>
      </x:c>
      <x:c r="C9842" s="0" t="s">
        <x:v>21</x:v>
      </x:c>
      <x:c r="D9842" s="0" t="s">
        <x:v>22</x:v>
      </x:c>
      <x:c r="E9842" s="0" t="s">
        <x:v>23</x:v>
      </x:c>
      <x:c r="F9842" s="0" t="s">
        <x:v>20</x:v>
      </x:c>
      <x:c r="G9842" s="0" t="n">
        <x:v>130</x:v>
      </x:c>
      <x:c r="H9842" s="4" t="n">
        <x:v>43.384</x:v>
      </x:c>
      <x:c r="I9842" s="4" t="n">
        <x:v>130</x:v>
      </x:c>
      <x:c r="J9842" s="4" t="n">
        <x:v>0.334</x:v>
      </x:c>
      <x:c r="K9842" s="4">
        <x:f>I9842*J9842</x:f>
      </x:c>
      <x:c r="L9842" s="4" t="n">
        <x:v>290.271</x:v>
      </x:c>
      <x:c r="M9842" s="5">
        <x:f>J9842/3.123*100</x:f>
      </x:c>
      <x:c r="N9842" s="6">
        <x:f>M9842*L9842/100</x:f>
      </x:c>
      <x:c r="O9842" s="6">
        <x:f>H9842-N9842</x:f>
      </x:c>
    </x:row>
    <x:row r="9843" spans="1:25">
      <x:c r="A9843" s="0" t="s">
        <x:v>49</x:v>
      </x:c>
      <x:c r="B9843" s="0" t="n">
        <x:v>4581</x:v>
      </x:c>
      <x:c r="C9843" s="0" t="s">
        <x:v>21</x:v>
      </x:c>
      <x:c r="D9843" s="0" t="s">
        <x:v>22</x:v>
      </x:c>
      <x:c r="E9843" s="0" t="s">
        <x:v>23</x:v>
      </x:c>
      <x:c r="F9843" s="0" t="s">
        <x:v>20</x:v>
      </x:c>
      <x:c r="G9843" s="0" t="n">
        <x:v>130</x:v>
      </x:c>
      <x:c r="H9843" s="4" t="n">
        <x:v>43.384</x:v>
      </x:c>
      <x:c r="I9843" s="4" t="n">
        <x:v>130</x:v>
      </x:c>
      <x:c r="J9843" s="4" t="n">
        <x:v>0.334</x:v>
      </x:c>
      <x:c r="K9843" s="4">
        <x:f>I9843*J9843</x:f>
      </x:c>
      <x:c r="L9843" s="4" t="n">
        <x:v>290.271</x:v>
      </x:c>
      <x:c r="M9843" s="5">
        <x:f>J9843/3.123*100</x:f>
      </x:c>
      <x:c r="N9843" s="6">
        <x:f>M9843*L9843/100</x:f>
      </x:c>
      <x:c r="O9843" s="6">
        <x:f>H9843-N9843</x:f>
      </x:c>
    </x:row>
    <x:row r="9844" spans="1:25">
      <x:c r="A9844" s="0" t="s">
        <x:v>49</x:v>
      </x:c>
      <x:c r="B9844" s="0" t="n">
        <x:v>4581</x:v>
      </x:c>
      <x:c r="C9844" s="0" t="s">
        <x:v>21</x:v>
      </x:c>
      <x:c r="D9844" s="0" t="s">
        <x:v>22</x:v>
      </x:c>
      <x:c r="E9844" s="0" t="s">
        <x:v>23</x:v>
      </x:c>
      <x:c r="F9844" s="0" t="s">
        <x:v>20</x:v>
      </x:c>
      <x:c r="G9844" s="0" t="n">
        <x:v>130</x:v>
      </x:c>
      <x:c r="H9844" s="4" t="n">
        <x:v>43.384</x:v>
      </x:c>
      <x:c r="I9844" s="4" t="n">
        <x:v>130</x:v>
      </x:c>
      <x:c r="J9844" s="4" t="n">
        <x:v>0.334</x:v>
      </x:c>
      <x:c r="K9844" s="4">
        <x:f>I9844*J9844</x:f>
      </x:c>
      <x:c r="L9844" s="4" t="n">
        <x:v>290.271</x:v>
      </x:c>
      <x:c r="M9844" s="5">
        <x:f>J9844/3.123*100</x:f>
      </x:c>
      <x:c r="N9844" s="6">
        <x:f>M9844*L9844/100</x:f>
      </x:c>
      <x:c r="O9844" s="6">
        <x:f>H9844-N9844</x:f>
      </x:c>
    </x:row>
    <x:row r="9845" spans="1:25">
      <x:c r="A9845" s="0" t="s">
        <x:v>49</x:v>
      </x:c>
      <x:c r="B9845" s="0" t="n">
        <x:v>4581</x:v>
      </x:c>
      <x:c r="C9845" s="0" t="s">
        <x:v>21</x:v>
      </x:c>
      <x:c r="D9845" s="0" t="s">
        <x:v>28</x:v>
      </x:c>
      <x:c r="E9845" s="0" t="s">
        <x:v>19</x:v>
      </x:c>
      <x:c r="F9845" s="0" t="s">
        <x:v>26</x:v>
      </x:c>
      <x:c r="G9845" s="0" t="n">
        <x:v>130</x:v>
      </x:c>
      <x:c r="H9845" s="4" t="n">
        <x:v>33.803</x:v>
      </x:c>
      <x:c r="I9845" s="4" t="n">
        <x:v>130</x:v>
      </x:c>
      <x:c r="J9845" s="4" t="n">
        <x:v>0.26</x:v>
      </x:c>
      <x:c r="K9845" s="4">
        <x:f>I9845*J9845</x:f>
      </x:c>
      <x:c r="L9845" s="4" t="n">
        <x:v>290.271</x:v>
      </x:c>
      <x:c r="M9845" s="5">
        <x:f>J9845/3.123*100</x:f>
      </x:c>
      <x:c r="N9845" s="6">
        <x:f>M9845*L9845/100</x:f>
      </x:c>
      <x:c r="O9845" s="6">
        <x:f>H9845-N9845</x:f>
      </x:c>
    </x:row>
    <x:row r="9846" spans="1:25">
      <x:c r="A9846" s="0" t="s">
        <x:v>49</x:v>
      </x:c>
      <x:c r="B9846" s="0" t="n">
        <x:v>4581</x:v>
      </x:c>
      <x:c r="C9846" s="0" t="s">
        <x:v>21</x:v>
      </x:c>
      <x:c r="D9846" s="0" t="s">
        <x:v>28</x:v>
      </x:c>
      <x:c r="E9846" s="0" t="s">
        <x:v>23</x:v>
      </x:c>
      <x:c r="F9846" s="0" t="s">
        <x:v>26</x:v>
      </x:c>
      <x:c r="G9846" s="0" t="n">
        <x:v>130</x:v>
      </x:c>
      <x:c r="H9846" s="4" t="n">
        <x:v>197.6</x:v>
      </x:c>
      <x:c r="I9846" s="4" t="n">
        <x:v>130</x:v>
      </x:c>
      <x:c r="J9846" s="4" t="n">
        <x:v>1.52</x:v>
      </x:c>
      <x:c r="K9846" s="4">
        <x:f>I9846*J9846</x:f>
      </x:c>
      <x:c r="L9846" s="4" t="n">
        <x:v>290.271</x:v>
      </x:c>
      <x:c r="M9846" s="5">
        <x:f>J9846/3.123*100</x:f>
      </x:c>
      <x:c r="N9846" s="6">
        <x:f>M9846*L9846/100</x:f>
      </x:c>
      <x:c r="O9846" s="6">
        <x:f>H9846-N9846</x:f>
      </x:c>
    </x:row>
    <x:row r="9847" spans="1:25">
      <x:c r="A9847" s="0" t="s">
        <x:v>126</x:v>
      </x:c>
      <x:c r="B9847" s="0" t="n">
        <x:v>4582</x:v>
      </x:c>
      <x:c r="C9847" s="0" t="s">
        <x:v>21</x:v>
      </x:c>
      <x:c r="D9847" s="0" t="s">
        <x:v>22</x:v>
      </x:c>
      <x:c r="E9847" s="0" t="s">
        <x:v>23</x:v>
      </x:c>
      <x:c r="F9847" s="0" t="s">
        <x:v>20</x:v>
      </x:c>
      <x:c r="G9847" s="0" t="n">
        <x:v>130</x:v>
      </x:c>
      <x:c r="H9847" s="4" t="n">
        <x:v>44.33</x:v>
      </x:c>
      <x:c r="I9847" s="4" t="n">
        <x:v>130</x:v>
      </x:c>
      <x:c r="J9847" s="4" t="n">
        <x:v>0.341</x:v>
      </x:c>
      <x:c r="K9847" s="4">
        <x:f>I9847*J9847</x:f>
      </x:c>
      <x:c r="L9847" s="4" t="n">
        <x:v>287.623</x:v>
      </x:c>
      <x:c r="M9847" s="5">
        <x:f>J9847/3.123*100</x:f>
      </x:c>
      <x:c r="N9847" s="6">
        <x:f>M9847*L9847/100</x:f>
      </x:c>
      <x:c r="O9847" s="6">
        <x:f>H9847-N9847</x:f>
      </x:c>
    </x:row>
    <x:row r="9848" spans="1:25">
      <x:c r="A9848" s="0" t="s">
        <x:v>126</x:v>
      </x:c>
      <x:c r="B9848" s="0" t="n">
        <x:v>4582</x:v>
      </x:c>
      <x:c r="C9848" s="0" t="s">
        <x:v>21</x:v>
      </x:c>
      <x:c r="D9848" s="0" t="s">
        <x:v>22</x:v>
      </x:c>
      <x:c r="E9848" s="0" t="s">
        <x:v>23</x:v>
      </x:c>
      <x:c r="F9848" s="0" t="s">
        <x:v>20</x:v>
      </x:c>
      <x:c r="G9848" s="0" t="n">
        <x:v>130</x:v>
      </x:c>
      <x:c r="H9848" s="4" t="n">
        <x:v>43.384</x:v>
      </x:c>
      <x:c r="I9848" s="4" t="n">
        <x:v>130</x:v>
      </x:c>
      <x:c r="J9848" s="4" t="n">
        <x:v>0.334</x:v>
      </x:c>
      <x:c r="K9848" s="4">
        <x:f>I9848*J9848</x:f>
      </x:c>
      <x:c r="L9848" s="4" t="n">
        <x:v>287.623</x:v>
      </x:c>
      <x:c r="M9848" s="5">
        <x:f>J9848/3.123*100</x:f>
      </x:c>
      <x:c r="N9848" s="6">
        <x:f>M9848*L9848/100</x:f>
      </x:c>
      <x:c r="O9848" s="6">
        <x:f>H9848-N9848</x:f>
      </x:c>
    </x:row>
    <x:row r="9849" spans="1:25">
      <x:c r="A9849" s="0" t="s">
        <x:v>126</x:v>
      </x:c>
      <x:c r="B9849" s="0" t="n">
        <x:v>4582</x:v>
      </x:c>
      <x:c r="C9849" s="0" t="s">
        <x:v>21</x:v>
      </x:c>
      <x:c r="D9849" s="0" t="s">
        <x:v>22</x:v>
      </x:c>
      <x:c r="E9849" s="0" t="s">
        <x:v>23</x:v>
      </x:c>
      <x:c r="F9849" s="0" t="s">
        <x:v>20</x:v>
      </x:c>
      <x:c r="G9849" s="0" t="n">
        <x:v>130</x:v>
      </x:c>
      <x:c r="H9849" s="4" t="n">
        <x:v>43.384</x:v>
      </x:c>
      <x:c r="I9849" s="4" t="n">
        <x:v>130</x:v>
      </x:c>
      <x:c r="J9849" s="4" t="n">
        <x:v>0.334</x:v>
      </x:c>
      <x:c r="K9849" s="4">
        <x:f>I9849*J9849</x:f>
      </x:c>
      <x:c r="L9849" s="4" t="n">
        <x:v>287.623</x:v>
      </x:c>
      <x:c r="M9849" s="5">
        <x:f>J9849/3.123*100</x:f>
      </x:c>
      <x:c r="N9849" s="6">
        <x:f>M9849*L9849/100</x:f>
      </x:c>
      <x:c r="O9849" s="6">
        <x:f>H9849-N9849</x:f>
      </x:c>
    </x:row>
    <x:row r="9850" spans="1:25">
      <x:c r="A9850" s="0" t="s">
        <x:v>126</x:v>
      </x:c>
      <x:c r="B9850" s="0" t="n">
        <x:v>4582</x:v>
      </x:c>
      <x:c r="C9850" s="0" t="s">
        <x:v>21</x:v>
      </x:c>
      <x:c r="D9850" s="0" t="s">
        <x:v>22</x:v>
      </x:c>
      <x:c r="E9850" s="0" t="s">
        <x:v>23</x:v>
      </x:c>
      <x:c r="F9850" s="0" t="s">
        <x:v>20</x:v>
      </x:c>
      <x:c r="G9850" s="0" t="n">
        <x:v>130</x:v>
      </x:c>
      <x:c r="H9850" s="4" t="n">
        <x:v>43.384</x:v>
      </x:c>
      <x:c r="I9850" s="4" t="n">
        <x:v>130</x:v>
      </x:c>
      <x:c r="J9850" s="4" t="n">
        <x:v>0.334</x:v>
      </x:c>
      <x:c r="K9850" s="4">
        <x:f>I9850*J9850</x:f>
      </x:c>
      <x:c r="L9850" s="4" t="n">
        <x:v>287.623</x:v>
      </x:c>
      <x:c r="M9850" s="5">
        <x:f>J9850/3.123*100</x:f>
      </x:c>
      <x:c r="N9850" s="6">
        <x:f>M9850*L9850/100</x:f>
      </x:c>
      <x:c r="O9850" s="6">
        <x:f>H9850-N9850</x:f>
      </x:c>
    </x:row>
    <x:row r="9851" spans="1:25">
      <x:c r="A9851" s="0" t="s">
        <x:v>126</x:v>
      </x:c>
      <x:c r="B9851" s="0" t="n">
        <x:v>4582</x:v>
      </x:c>
      <x:c r="C9851" s="0" t="s">
        <x:v>21</x:v>
      </x:c>
      <x:c r="D9851" s="0" t="s">
        <x:v>28</x:v>
      </x:c>
      <x:c r="E9851" s="0" t="s">
        <x:v>19</x:v>
      </x:c>
      <x:c r="F9851" s="0" t="s">
        <x:v>26</x:v>
      </x:c>
      <x:c r="G9851" s="0" t="n">
        <x:v>130</x:v>
      </x:c>
      <x:c r="H9851" s="4" t="n">
        <x:v>33.803</x:v>
      </x:c>
      <x:c r="I9851" s="4" t="n">
        <x:v>130</x:v>
      </x:c>
      <x:c r="J9851" s="4" t="n">
        <x:v>0.26</x:v>
      </x:c>
      <x:c r="K9851" s="4">
        <x:f>I9851*J9851</x:f>
      </x:c>
      <x:c r="L9851" s="4" t="n">
        <x:v>287.623</x:v>
      </x:c>
      <x:c r="M9851" s="5">
        <x:f>J9851/3.123*100</x:f>
      </x:c>
      <x:c r="N9851" s="6">
        <x:f>M9851*L9851/100</x:f>
      </x:c>
      <x:c r="O9851" s="6">
        <x:f>H9851-N9851</x:f>
      </x:c>
    </x:row>
    <x:row r="9852" spans="1:25">
      <x:c r="A9852" s="0" t="s">
        <x:v>126</x:v>
      </x:c>
      <x:c r="B9852" s="0" t="n">
        <x:v>4582</x:v>
      </x:c>
      <x:c r="C9852" s="0" t="s">
        <x:v>21</x:v>
      </x:c>
      <x:c r="D9852" s="0" t="s">
        <x:v>28</x:v>
      </x:c>
      <x:c r="E9852" s="0" t="s">
        <x:v>23</x:v>
      </x:c>
      <x:c r="F9852" s="0" t="s">
        <x:v>26</x:v>
      </x:c>
      <x:c r="G9852" s="0" t="n">
        <x:v>130</x:v>
      </x:c>
      <x:c r="H9852" s="4" t="n">
        <x:v>197.6</x:v>
      </x:c>
      <x:c r="I9852" s="4" t="n">
        <x:v>130</x:v>
      </x:c>
      <x:c r="J9852" s="4" t="n">
        <x:v>1.52</x:v>
      </x:c>
      <x:c r="K9852" s="4">
        <x:f>I9852*J9852</x:f>
      </x:c>
      <x:c r="L9852" s="4" t="n">
        <x:v>287.623</x:v>
      </x:c>
      <x:c r="M9852" s="5">
        <x:f>J9852/3.123*100</x:f>
      </x:c>
      <x:c r="N9852" s="6">
        <x:f>M9852*L9852/100</x:f>
      </x:c>
      <x:c r="O9852" s="6">
        <x:f>H9852-N9852</x:f>
      </x:c>
    </x:row>
    <x:row r="9853" spans="1:25">
      <x:c r="A9853" s="0" t="s">
        <x:v>51</x:v>
      </x:c>
      <x:c r="B9853" s="0" t="n">
        <x:v>4583</x:v>
      </x:c>
      <x:c r="C9853" s="0" t="s">
        <x:v>21</x:v>
      </x:c>
      <x:c r="D9853" s="0" t="s">
        <x:v>22</x:v>
      </x:c>
      <x:c r="E9853" s="0" t="s">
        <x:v>23</x:v>
      </x:c>
      <x:c r="F9853" s="0" t="s">
        <x:v>20</x:v>
      </x:c>
      <x:c r="G9853" s="0" t="n">
        <x:v>130</x:v>
      </x:c>
      <x:c r="H9853" s="4" t="n">
        <x:v>44.33</x:v>
      </x:c>
      <x:c r="I9853" s="4" t="n">
        <x:v>130</x:v>
      </x:c>
      <x:c r="J9853" s="4" t="n">
        <x:v>0.341</x:v>
      </x:c>
      <x:c r="K9853" s="4">
        <x:f>I9853*J9853</x:f>
      </x:c>
      <x:c r="L9853" s="4" t="n">
        <x:v>294.2</x:v>
      </x:c>
      <x:c r="M9853" s="5">
        <x:f>J9853/3.123*100</x:f>
      </x:c>
      <x:c r="N9853" s="6">
        <x:f>M9853*L9853/100</x:f>
      </x:c>
      <x:c r="O9853" s="6">
        <x:f>H9853-N9853</x:f>
      </x:c>
    </x:row>
    <x:row r="9854" spans="1:25">
      <x:c r="A9854" s="0" t="s">
        <x:v>51</x:v>
      </x:c>
      <x:c r="B9854" s="0" t="n">
        <x:v>4583</x:v>
      </x:c>
      <x:c r="C9854" s="0" t="s">
        <x:v>21</x:v>
      </x:c>
      <x:c r="D9854" s="0" t="s">
        <x:v>22</x:v>
      </x:c>
      <x:c r="E9854" s="0" t="s">
        <x:v>23</x:v>
      </x:c>
      <x:c r="F9854" s="0" t="s">
        <x:v>20</x:v>
      </x:c>
      <x:c r="G9854" s="0" t="n">
        <x:v>130</x:v>
      </x:c>
      <x:c r="H9854" s="4" t="n">
        <x:v>43.384</x:v>
      </x:c>
      <x:c r="I9854" s="4" t="n">
        <x:v>130</x:v>
      </x:c>
      <x:c r="J9854" s="4" t="n">
        <x:v>0.334</x:v>
      </x:c>
      <x:c r="K9854" s="4">
        <x:f>I9854*J9854</x:f>
      </x:c>
      <x:c r="L9854" s="4" t="n">
        <x:v>294.2</x:v>
      </x:c>
      <x:c r="M9854" s="5">
        <x:f>J9854/3.123*100</x:f>
      </x:c>
      <x:c r="N9854" s="6">
        <x:f>M9854*L9854/100</x:f>
      </x:c>
      <x:c r="O9854" s="6">
        <x:f>H9854-N9854</x:f>
      </x:c>
    </x:row>
    <x:row r="9855" spans="1:25">
      <x:c r="A9855" s="0" t="s">
        <x:v>51</x:v>
      </x:c>
      <x:c r="B9855" s="0" t="n">
        <x:v>4583</x:v>
      </x:c>
      <x:c r="C9855" s="0" t="s">
        <x:v>21</x:v>
      </x:c>
      <x:c r="D9855" s="0" t="s">
        <x:v>22</x:v>
      </x:c>
      <x:c r="E9855" s="0" t="s">
        <x:v>23</x:v>
      </x:c>
      <x:c r="F9855" s="0" t="s">
        <x:v>20</x:v>
      </x:c>
      <x:c r="G9855" s="0" t="n">
        <x:v>130</x:v>
      </x:c>
      <x:c r="H9855" s="4" t="n">
        <x:v>43.384</x:v>
      </x:c>
      <x:c r="I9855" s="4" t="n">
        <x:v>130</x:v>
      </x:c>
      <x:c r="J9855" s="4" t="n">
        <x:v>0.334</x:v>
      </x:c>
      <x:c r="K9855" s="4">
        <x:f>I9855*J9855</x:f>
      </x:c>
      <x:c r="L9855" s="4" t="n">
        <x:v>294.2</x:v>
      </x:c>
      <x:c r="M9855" s="5">
        <x:f>J9855/3.123*100</x:f>
      </x:c>
      <x:c r="N9855" s="6">
        <x:f>M9855*L9855/100</x:f>
      </x:c>
      <x:c r="O9855" s="6">
        <x:f>H9855-N9855</x:f>
      </x:c>
    </x:row>
    <x:row r="9856" spans="1:25">
      <x:c r="A9856" s="0" t="s">
        <x:v>51</x:v>
      </x:c>
      <x:c r="B9856" s="0" t="n">
        <x:v>4583</x:v>
      </x:c>
      <x:c r="C9856" s="0" t="s">
        <x:v>21</x:v>
      </x:c>
      <x:c r="D9856" s="0" t="s">
        <x:v>22</x:v>
      </x:c>
      <x:c r="E9856" s="0" t="s">
        <x:v>23</x:v>
      </x:c>
      <x:c r="F9856" s="0" t="s">
        <x:v>20</x:v>
      </x:c>
      <x:c r="G9856" s="0" t="n">
        <x:v>130</x:v>
      </x:c>
      <x:c r="H9856" s="4" t="n">
        <x:v>43.384</x:v>
      </x:c>
      <x:c r="I9856" s="4" t="n">
        <x:v>130</x:v>
      </x:c>
      <x:c r="J9856" s="4" t="n">
        <x:v>0.334</x:v>
      </x:c>
      <x:c r="K9856" s="4">
        <x:f>I9856*J9856</x:f>
      </x:c>
      <x:c r="L9856" s="4" t="n">
        <x:v>294.2</x:v>
      </x:c>
      <x:c r="M9856" s="5">
        <x:f>J9856/3.123*100</x:f>
      </x:c>
      <x:c r="N9856" s="6">
        <x:f>M9856*L9856/100</x:f>
      </x:c>
      <x:c r="O9856" s="6">
        <x:f>H9856-N9856</x:f>
      </x:c>
    </x:row>
    <x:row r="9857" spans="1:25">
      <x:c r="A9857" s="0" t="s">
        <x:v>51</x:v>
      </x:c>
      <x:c r="B9857" s="0" t="n">
        <x:v>4583</x:v>
      </x:c>
      <x:c r="C9857" s="0" t="s">
        <x:v>21</x:v>
      </x:c>
      <x:c r="D9857" s="0" t="s">
        <x:v>28</x:v>
      </x:c>
      <x:c r="E9857" s="0" t="s">
        <x:v>19</x:v>
      </x:c>
      <x:c r="F9857" s="0" t="s">
        <x:v>26</x:v>
      </x:c>
      <x:c r="G9857" s="0" t="n">
        <x:v>130</x:v>
      </x:c>
      <x:c r="H9857" s="4" t="n">
        <x:v>33.803</x:v>
      </x:c>
      <x:c r="I9857" s="4" t="n">
        <x:v>130</x:v>
      </x:c>
      <x:c r="J9857" s="4" t="n">
        <x:v>0.26</x:v>
      </x:c>
      <x:c r="K9857" s="4">
        <x:f>I9857*J9857</x:f>
      </x:c>
      <x:c r="L9857" s="4" t="n">
        <x:v>294.2</x:v>
      </x:c>
      <x:c r="M9857" s="5">
        <x:f>J9857/3.123*100</x:f>
      </x:c>
      <x:c r="N9857" s="6">
        <x:f>M9857*L9857/100</x:f>
      </x:c>
      <x:c r="O9857" s="6">
        <x:f>H9857-N9857</x:f>
      </x:c>
    </x:row>
    <x:row r="9858" spans="1:25">
      <x:c r="A9858" s="0" t="s">
        <x:v>51</x:v>
      </x:c>
      <x:c r="B9858" s="0" t="n">
        <x:v>4583</x:v>
      </x:c>
      <x:c r="C9858" s="0" t="s">
        <x:v>21</x:v>
      </x:c>
      <x:c r="D9858" s="0" t="s">
        <x:v>28</x:v>
      </x:c>
      <x:c r="E9858" s="0" t="s">
        <x:v>23</x:v>
      </x:c>
      <x:c r="F9858" s="0" t="s">
        <x:v>26</x:v>
      </x:c>
      <x:c r="G9858" s="0" t="n">
        <x:v>130</x:v>
      </x:c>
      <x:c r="H9858" s="4" t="n">
        <x:v>197.6</x:v>
      </x:c>
      <x:c r="I9858" s="4" t="n">
        <x:v>130</x:v>
      </x:c>
      <x:c r="J9858" s="4" t="n">
        <x:v>1.52</x:v>
      </x:c>
      <x:c r="K9858" s="4">
        <x:f>I9858*J9858</x:f>
      </x:c>
      <x:c r="L9858" s="4" t="n">
        <x:v>294.2</x:v>
      </x:c>
      <x:c r="M9858" s="5">
        <x:f>J9858/3.123*100</x:f>
      </x:c>
      <x:c r="N9858" s="6">
        <x:f>M9858*L9858/100</x:f>
      </x:c>
      <x:c r="O9858" s="6">
        <x:f>H9858-N9858</x:f>
      </x:c>
    </x:row>
    <x:row r="9859" spans="1:25">
      <x:c r="A9859" s="0" t="s">
        <x:v>68</x:v>
      </x:c>
      <x:c r="B9859" s="0" t="n">
        <x:v>4584</x:v>
      </x:c>
      <x:c r="C9859" s="0" t="s">
        <x:v>21</x:v>
      </x:c>
      <x:c r="D9859" s="0" t="s">
        <x:v>22</x:v>
      </x:c>
      <x:c r="E9859" s="0" t="s">
        <x:v>23</x:v>
      </x:c>
      <x:c r="F9859" s="0" t="s">
        <x:v>20</x:v>
      </x:c>
      <x:c r="G9859" s="0" t="n">
        <x:v>130</x:v>
      </x:c>
      <x:c r="H9859" s="4" t="n">
        <x:v>44.33</x:v>
      </x:c>
      <x:c r="I9859" s="4" t="n">
        <x:v>130</x:v>
      </x:c>
      <x:c r="J9859" s="4" t="n">
        <x:v>0.341</x:v>
      </x:c>
      <x:c r="K9859" s="4">
        <x:f>I9859*J9859</x:f>
      </x:c>
      <x:c r="L9859" s="4" t="n">
        <x:v>279.818</x:v>
      </x:c>
      <x:c r="M9859" s="5">
        <x:f>J9859/2.789*100</x:f>
      </x:c>
      <x:c r="N9859" s="6">
        <x:f>M9859*L9859/100</x:f>
      </x:c>
      <x:c r="O9859" s="6">
        <x:f>H9859-N9859</x:f>
      </x:c>
    </x:row>
    <x:row r="9860" spans="1:25">
      <x:c r="A9860" s="0" t="s">
        <x:v>68</x:v>
      </x:c>
      <x:c r="B9860" s="0" t="n">
        <x:v>4584</x:v>
      </x:c>
      <x:c r="C9860" s="0" t="s">
        <x:v>21</x:v>
      </x:c>
      <x:c r="D9860" s="0" t="s">
        <x:v>22</x:v>
      </x:c>
      <x:c r="E9860" s="0" t="s">
        <x:v>23</x:v>
      </x:c>
      <x:c r="F9860" s="0" t="s">
        <x:v>20</x:v>
      </x:c>
      <x:c r="G9860" s="0" t="n">
        <x:v>130</x:v>
      </x:c>
      <x:c r="H9860" s="4" t="n">
        <x:v>43.384</x:v>
      </x:c>
      <x:c r="I9860" s="4" t="n">
        <x:v>130</x:v>
      </x:c>
      <x:c r="J9860" s="4" t="n">
        <x:v>0.334</x:v>
      </x:c>
      <x:c r="K9860" s="4">
        <x:f>I9860*J9860</x:f>
      </x:c>
      <x:c r="L9860" s="4" t="n">
        <x:v>279.818</x:v>
      </x:c>
      <x:c r="M9860" s="5">
        <x:f>J9860/2.789*100</x:f>
      </x:c>
      <x:c r="N9860" s="6">
        <x:f>M9860*L9860/100</x:f>
      </x:c>
      <x:c r="O9860" s="6">
        <x:f>H9860-N9860</x:f>
      </x:c>
    </x:row>
    <x:row r="9861" spans="1:25">
      <x:c r="A9861" s="0" t="s">
        <x:v>68</x:v>
      </x:c>
      <x:c r="B9861" s="0" t="n">
        <x:v>4584</x:v>
      </x:c>
      <x:c r="C9861" s="0" t="s">
        <x:v>21</x:v>
      </x:c>
      <x:c r="D9861" s="0" t="s">
        <x:v>22</x:v>
      </x:c>
      <x:c r="E9861" s="0" t="s">
        <x:v>23</x:v>
      </x:c>
      <x:c r="F9861" s="0" t="s">
        <x:v>20</x:v>
      </x:c>
      <x:c r="G9861" s="0" t="n">
        <x:v>130</x:v>
      </x:c>
      <x:c r="H9861" s="4" t="n">
        <x:v>43.384</x:v>
      </x:c>
      <x:c r="I9861" s="4" t="n">
        <x:v>130</x:v>
      </x:c>
      <x:c r="J9861" s="4" t="n">
        <x:v>0.334</x:v>
      </x:c>
      <x:c r="K9861" s="4">
        <x:f>I9861*J9861</x:f>
      </x:c>
      <x:c r="L9861" s="4" t="n">
        <x:v>279.818</x:v>
      </x:c>
      <x:c r="M9861" s="5">
        <x:f>J9861/2.789*100</x:f>
      </x:c>
      <x:c r="N9861" s="6">
        <x:f>M9861*L9861/100</x:f>
      </x:c>
      <x:c r="O9861" s="6">
        <x:f>H9861-N9861</x:f>
      </x:c>
    </x:row>
    <x:row r="9862" spans="1:25">
      <x:c r="A9862" s="0" t="s">
        <x:v>68</x:v>
      </x:c>
      <x:c r="B9862" s="0" t="n">
        <x:v>4584</x:v>
      </x:c>
      <x:c r="C9862" s="0" t="s">
        <x:v>21</x:v>
      </x:c>
      <x:c r="D9862" s="0" t="s">
        <x:v>28</x:v>
      </x:c>
      <x:c r="E9862" s="0" t="s">
        <x:v>19</x:v>
      </x:c>
      <x:c r="F9862" s="0" t="s">
        <x:v>26</x:v>
      </x:c>
      <x:c r="G9862" s="0" t="n">
        <x:v>130</x:v>
      </x:c>
      <x:c r="H9862" s="4" t="n">
        <x:v>33.805</x:v>
      </x:c>
      <x:c r="I9862" s="4" t="n">
        <x:v>130</x:v>
      </x:c>
      <x:c r="J9862" s="4" t="n">
        <x:v>0.26</x:v>
      </x:c>
      <x:c r="K9862" s="4">
        <x:f>I9862*J9862</x:f>
      </x:c>
      <x:c r="L9862" s="4" t="n">
        <x:v>279.818</x:v>
      </x:c>
      <x:c r="M9862" s="5">
        <x:f>J9862/2.789*100</x:f>
      </x:c>
      <x:c r="N9862" s="6">
        <x:f>M9862*L9862/100</x:f>
      </x:c>
      <x:c r="O9862" s="6">
        <x:f>H9862-N9862</x:f>
      </x:c>
    </x:row>
    <x:row r="9863" spans="1:25">
      <x:c r="A9863" s="0" t="s">
        <x:v>68</x:v>
      </x:c>
      <x:c r="B9863" s="0" t="n">
        <x:v>4584</x:v>
      </x:c>
      <x:c r="C9863" s="0" t="s">
        <x:v>21</x:v>
      </x:c>
      <x:c r="D9863" s="0" t="s">
        <x:v>28</x:v>
      </x:c>
      <x:c r="E9863" s="0" t="s">
        <x:v>23</x:v>
      </x:c>
      <x:c r="F9863" s="0" t="s">
        <x:v>26</x:v>
      </x:c>
      <x:c r="G9863" s="0" t="n">
        <x:v>130</x:v>
      </x:c>
      <x:c r="H9863" s="4" t="n">
        <x:v>197.6</x:v>
      </x:c>
      <x:c r="I9863" s="4" t="n">
        <x:v>130</x:v>
      </x:c>
      <x:c r="J9863" s="4" t="n">
        <x:v>1.52</x:v>
      </x:c>
      <x:c r="K9863" s="4">
        <x:f>I9863*J9863</x:f>
      </x:c>
      <x:c r="L9863" s="4" t="n">
        <x:v>279.818</x:v>
      </x:c>
      <x:c r="M9863" s="5">
        <x:f>J9863/2.789*100</x:f>
      </x:c>
      <x:c r="N9863" s="6">
        <x:f>M9863*L9863/100</x:f>
      </x:c>
      <x:c r="O9863" s="6">
        <x:f>H9863-N9863</x:f>
      </x:c>
    </x:row>
    <x:row r="9864" spans="1:25">
      <x:c r="A9864" s="0" t="s">
        <x:v>93</x:v>
      </x:c>
      <x:c r="B9864" s="0" t="n">
        <x:v>4585</x:v>
      </x:c>
      <x:c r="C9864" s="0" t="s">
        <x:v>21</x:v>
      </x:c>
      <x:c r="D9864" s="0" t="s">
        <x:v>22</x:v>
      </x:c>
      <x:c r="E9864" s="0" t="s">
        <x:v>23</x:v>
      </x:c>
      <x:c r="F9864" s="0" t="s">
        <x:v>20</x:v>
      </x:c>
      <x:c r="G9864" s="0" t="n">
        <x:v>130</x:v>
      </x:c>
      <x:c r="H9864" s="4" t="n">
        <x:v>44.33</x:v>
      </x:c>
      <x:c r="I9864" s="4" t="n">
        <x:v>130</x:v>
      </x:c>
      <x:c r="J9864" s="4" t="n">
        <x:v>0.341</x:v>
      </x:c>
      <x:c r="K9864" s="4">
        <x:f>I9864*J9864</x:f>
      </x:c>
      <x:c r="L9864" s="4" t="n">
        <x:v>294.777</x:v>
      </x:c>
      <x:c r="M9864" s="5">
        <x:f>J9864/3.123*100</x:f>
      </x:c>
      <x:c r="N9864" s="6">
        <x:f>M9864*L9864/100</x:f>
      </x:c>
      <x:c r="O9864" s="6">
        <x:f>H9864-N9864</x:f>
      </x:c>
    </x:row>
    <x:row r="9865" spans="1:25">
      <x:c r="A9865" s="0" t="s">
        <x:v>93</x:v>
      </x:c>
      <x:c r="B9865" s="0" t="n">
        <x:v>4585</x:v>
      </x:c>
      <x:c r="C9865" s="0" t="s">
        <x:v>21</x:v>
      </x:c>
      <x:c r="D9865" s="0" t="s">
        <x:v>22</x:v>
      </x:c>
      <x:c r="E9865" s="0" t="s">
        <x:v>23</x:v>
      </x:c>
      <x:c r="F9865" s="0" t="s">
        <x:v>20</x:v>
      </x:c>
      <x:c r="G9865" s="0" t="n">
        <x:v>130</x:v>
      </x:c>
      <x:c r="H9865" s="4" t="n">
        <x:v>43.384</x:v>
      </x:c>
      <x:c r="I9865" s="4" t="n">
        <x:v>130</x:v>
      </x:c>
      <x:c r="J9865" s="4" t="n">
        <x:v>0.334</x:v>
      </x:c>
      <x:c r="K9865" s="4">
        <x:f>I9865*J9865</x:f>
      </x:c>
      <x:c r="L9865" s="4" t="n">
        <x:v>294.777</x:v>
      </x:c>
      <x:c r="M9865" s="5">
        <x:f>J9865/3.123*100</x:f>
      </x:c>
      <x:c r="N9865" s="6">
        <x:f>M9865*L9865/100</x:f>
      </x:c>
      <x:c r="O9865" s="6">
        <x:f>H9865-N9865</x:f>
      </x:c>
    </x:row>
    <x:row r="9866" spans="1:25">
      <x:c r="A9866" s="0" t="s">
        <x:v>93</x:v>
      </x:c>
      <x:c r="B9866" s="0" t="n">
        <x:v>4585</x:v>
      </x:c>
      <x:c r="C9866" s="0" t="s">
        <x:v>21</x:v>
      </x:c>
      <x:c r="D9866" s="0" t="s">
        <x:v>22</x:v>
      </x:c>
      <x:c r="E9866" s="0" t="s">
        <x:v>23</x:v>
      </x:c>
      <x:c r="F9866" s="0" t="s">
        <x:v>20</x:v>
      </x:c>
      <x:c r="G9866" s="0" t="n">
        <x:v>130</x:v>
      </x:c>
      <x:c r="H9866" s="4" t="n">
        <x:v>43.384</x:v>
      </x:c>
      <x:c r="I9866" s="4" t="n">
        <x:v>130</x:v>
      </x:c>
      <x:c r="J9866" s="4" t="n">
        <x:v>0.334</x:v>
      </x:c>
      <x:c r="K9866" s="4">
        <x:f>I9866*J9866</x:f>
      </x:c>
      <x:c r="L9866" s="4" t="n">
        <x:v>294.777</x:v>
      </x:c>
      <x:c r="M9866" s="5">
        <x:f>J9866/3.123*100</x:f>
      </x:c>
      <x:c r="N9866" s="6">
        <x:f>M9866*L9866/100</x:f>
      </x:c>
      <x:c r="O9866" s="6">
        <x:f>H9866-N9866</x:f>
      </x:c>
    </x:row>
    <x:row r="9867" spans="1:25">
      <x:c r="A9867" s="0" t="s">
        <x:v>93</x:v>
      </x:c>
      <x:c r="B9867" s="0" t="n">
        <x:v>4585</x:v>
      </x:c>
      <x:c r="C9867" s="0" t="s">
        <x:v>21</x:v>
      </x:c>
      <x:c r="D9867" s="0" t="s">
        <x:v>22</x:v>
      </x:c>
      <x:c r="E9867" s="0" t="s">
        <x:v>23</x:v>
      </x:c>
      <x:c r="F9867" s="0" t="s">
        <x:v>20</x:v>
      </x:c>
      <x:c r="G9867" s="0" t="n">
        <x:v>130</x:v>
      </x:c>
      <x:c r="H9867" s="4" t="n">
        <x:v>43.384</x:v>
      </x:c>
      <x:c r="I9867" s="4" t="n">
        <x:v>130</x:v>
      </x:c>
      <x:c r="J9867" s="4" t="n">
        <x:v>0.334</x:v>
      </x:c>
      <x:c r="K9867" s="4">
        <x:f>I9867*J9867</x:f>
      </x:c>
      <x:c r="L9867" s="4" t="n">
        <x:v>294.777</x:v>
      </x:c>
      <x:c r="M9867" s="5">
        <x:f>J9867/3.123*100</x:f>
      </x:c>
      <x:c r="N9867" s="6">
        <x:f>M9867*L9867/100</x:f>
      </x:c>
      <x:c r="O9867" s="6">
        <x:f>H9867-N9867</x:f>
      </x:c>
    </x:row>
    <x:row r="9868" spans="1:25">
      <x:c r="A9868" s="0" t="s">
        <x:v>93</x:v>
      </x:c>
      <x:c r="B9868" s="0" t="n">
        <x:v>4585</x:v>
      </x:c>
      <x:c r="C9868" s="0" t="s">
        <x:v>21</x:v>
      </x:c>
      <x:c r="D9868" s="0" t="s">
        <x:v>28</x:v>
      </x:c>
      <x:c r="E9868" s="0" t="s">
        <x:v>19</x:v>
      </x:c>
      <x:c r="F9868" s="0" t="s">
        <x:v>26</x:v>
      </x:c>
      <x:c r="G9868" s="0" t="n">
        <x:v>130</x:v>
      </x:c>
      <x:c r="H9868" s="4" t="n">
        <x:v>33.804</x:v>
      </x:c>
      <x:c r="I9868" s="4" t="n">
        <x:v>130</x:v>
      </x:c>
      <x:c r="J9868" s="4" t="n">
        <x:v>0.26</x:v>
      </x:c>
      <x:c r="K9868" s="4">
        <x:f>I9868*J9868</x:f>
      </x:c>
      <x:c r="L9868" s="4" t="n">
        <x:v>294.777</x:v>
      </x:c>
      <x:c r="M9868" s="5">
        <x:f>J9868/3.123*100</x:f>
      </x:c>
      <x:c r="N9868" s="6">
        <x:f>M9868*L9868/100</x:f>
      </x:c>
      <x:c r="O9868" s="6">
        <x:f>H9868-N9868</x:f>
      </x:c>
    </x:row>
    <x:row r="9869" spans="1:25">
      <x:c r="A9869" s="0" t="s">
        <x:v>93</x:v>
      </x:c>
      <x:c r="B9869" s="0" t="n">
        <x:v>4585</x:v>
      </x:c>
      <x:c r="C9869" s="0" t="s">
        <x:v>21</x:v>
      </x:c>
      <x:c r="D9869" s="0" t="s">
        <x:v>28</x:v>
      </x:c>
      <x:c r="E9869" s="0" t="s">
        <x:v>23</x:v>
      </x:c>
      <x:c r="F9869" s="0" t="s">
        <x:v>26</x:v>
      </x:c>
      <x:c r="G9869" s="0" t="n">
        <x:v>130</x:v>
      </x:c>
      <x:c r="H9869" s="4" t="n">
        <x:v>197.6</x:v>
      </x:c>
      <x:c r="I9869" s="4" t="n">
        <x:v>130</x:v>
      </x:c>
      <x:c r="J9869" s="4" t="n">
        <x:v>1.52</x:v>
      </x:c>
      <x:c r="K9869" s="4">
        <x:f>I9869*J9869</x:f>
      </x:c>
      <x:c r="L9869" s="4" t="n">
        <x:v>294.777</x:v>
      </x:c>
      <x:c r="M9869" s="5">
        <x:f>J9869/3.123*100</x:f>
      </x:c>
      <x:c r="N9869" s="6">
        <x:f>M9869*L9869/100</x:f>
      </x:c>
      <x:c r="O9869" s="6">
        <x:f>H9869-N9869</x:f>
      </x:c>
    </x:row>
    <x:row r="9870" spans="1:25">
      <x:c r="A9870" s="0" t="s">
        <x:v>100</x:v>
      </x:c>
      <x:c r="B9870" s="0" t="n">
        <x:v>4586</x:v>
      </x:c>
      <x:c r="C9870" s="0" t="s">
        <x:v>21</x:v>
      </x:c>
      <x:c r="D9870" s="0" t="s">
        <x:v>22</x:v>
      </x:c>
      <x:c r="E9870" s="0" t="s">
        <x:v>23</x:v>
      </x:c>
      <x:c r="F9870" s="0" t="s">
        <x:v>20</x:v>
      </x:c>
      <x:c r="G9870" s="0" t="n">
        <x:v>130</x:v>
      </x:c>
      <x:c r="H9870" s="4" t="n">
        <x:v>44.33</x:v>
      </x:c>
      <x:c r="I9870" s="4" t="n">
        <x:v>130</x:v>
      </x:c>
      <x:c r="J9870" s="4" t="n">
        <x:v>0.341</x:v>
      </x:c>
      <x:c r="K9870" s="4">
        <x:f>I9870*J9870</x:f>
      </x:c>
      <x:c r="L9870" s="4" t="n">
        <x:v>280.297</x:v>
      </x:c>
      <x:c r="M9870" s="5">
        <x:f>J9870/2.789*100</x:f>
      </x:c>
      <x:c r="N9870" s="6">
        <x:f>M9870*L9870/100</x:f>
      </x:c>
      <x:c r="O9870" s="6">
        <x:f>H9870-N9870</x:f>
      </x:c>
    </x:row>
    <x:row r="9871" spans="1:25">
      <x:c r="A9871" s="0" t="s">
        <x:v>100</x:v>
      </x:c>
      <x:c r="B9871" s="0" t="n">
        <x:v>4586</x:v>
      </x:c>
      <x:c r="C9871" s="0" t="s">
        <x:v>21</x:v>
      </x:c>
      <x:c r="D9871" s="0" t="s">
        <x:v>22</x:v>
      </x:c>
      <x:c r="E9871" s="0" t="s">
        <x:v>23</x:v>
      </x:c>
      <x:c r="F9871" s="0" t="s">
        <x:v>20</x:v>
      </x:c>
      <x:c r="G9871" s="0" t="n">
        <x:v>130</x:v>
      </x:c>
      <x:c r="H9871" s="4" t="n">
        <x:v>43.384</x:v>
      </x:c>
      <x:c r="I9871" s="4" t="n">
        <x:v>130</x:v>
      </x:c>
      <x:c r="J9871" s="4" t="n">
        <x:v>0.334</x:v>
      </x:c>
      <x:c r="K9871" s="4">
        <x:f>I9871*J9871</x:f>
      </x:c>
      <x:c r="L9871" s="4" t="n">
        <x:v>280.297</x:v>
      </x:c>
      <x:c r="M9871" s="5">
        <x:f>J9871/2.789*100</x:f>
      </x:c>
      <x:c r="N9871" s="6">
        <x:f>M9871*L9871/100</x:f>
      </x:c>
      <x:c r="O9871" s="6">
        <x:f>H9871-N9871</x:f>
      </x:c>
    </x:row>
    <x:row r="9872" spans="1:25">
      <x:c r="A9872" s="0" t="s">
        <x:v>100</x:v>
      </x:c>
      <x:c r="B9872" s="0" t="n">
        <x:v>4586</x:v>
      </x:c>
      <x:c r="C9872" s="0" t="s">
        <x:v>21</x:v>
      </x:c>
      <x:c r="D9872" s="0" t="s">
        <x:v>22</x:v>
      </x:c>
      <x:c r="E9872" s="0" t="s">
        <x:v>23</x:v>
      </x:c>
      <x:c r="F9872" s="0" t="s">
        <x:v>20</x:v>
      </x:c>
      <x:c r="G9872" s="0" t="n">
        <x:v>130</x:v>
      </x:c>
      <x:c r="H9872" s="4" t="n">
        <x:v>43.384</x:v>
      </x:c>
      <x:c r="I9872" s="4" t="n">
        <x:v>130</x:v>
      </x:c>
      <x:c r="J9872" s="4" t="n">
        <x:v>0.334</x:v>
      </x:c>
      <x:c r="K9872" s="4">
        <x:f>I9872*J9872</x:f>
      </x:c>
      <x:c r="L9872" s="4" t="n">
        <x:v>280.297</x:v>
      </x:c>
      <x:c r="M9872" s="5">
        <x:f>J9872/2.789*100</x:f>
      </x:c>
      <x:c r="N9872" s="6">
        <x:f>M9872*L9872/100</x:f>
      </x:c>
      <x:c r="O9872" s="6">
        <x:f>H9872-N9872</x:f>
      </x:c>
    </x:row>
    <x:row r="9873" spans="1:25">
      <x:c r="A9873" s="0" t="s">
        <x:v>100</x:v>
      </x:c>
      <x:c r="B9873" s="0" t="n">
        <x:v>4586</x:v>
      </x:c>
      <x:c r="C9873" s="0" t="s">
        <x:v>21</x:v>
      </x:c>
      <x:c r="D9873" s="0" t="s">
        <x:v>28</x:v>
      </x:c>
      <x:c r="E9873" s="0" t="s">
        <x:v>19</x:v>
      </x:c>
      <x:c r="F9873" s="0" t="s">
        <x:v>26</x:v>
      </x:c>
      <x:c r="G9873" s="0" t="n">
        <x:v>130</x:v>
      </x:c>
      <x:c r="H9873" s="4" t="n">
        <x:v>33.81</x:v>
      </x:c>
      <x:c r="I9873" s="4" t="n">
        <x:v>130</x:v>
      </x:c>
      <x:c r="J9873" s="4" t="n">
        <x:v>0.26</x:v>
      </x:c>
      <x:c r="K9873" s="4">
        <x:f>I9873*J9873</x:f>
      </x:c>
      <x:c r="L9873" s="4" t="n">
        <x:v>280.297</x:v>
      </x:c>
      <x:c r="M9873" s="5">
        <x:f>J9873/2.789*100</x:f>
      </x:c>
      <x:c r="N9873" s="6">
        <x:f>M9873*L9873/100</x:f>
      </x:c>
      <x:c r="O9873" s="6">
        <x:f>H9873-N9873</x:f>
      </x:c>
    </x:row>
    <x:row r="9874" spans="1:25">
      <x:c r="A9874" s="0" t="s">
        <x:v>100</x:v>
      </x:c>
      <x:c r="B9874" s="0" t="n">
        <x:v>4586</x:v>
      </x:c>
      <x:c r="C9874" s="0" t="s">
        <x:v>21</x:v>
      </x:c>
      <x:c r="D9874" s="0" t="s">
        <x:v>28</x:v>
      </x:c>
      <x:c r="E9874" s="0" t="s">
        <x:v>23</x:v>
      </x:c>
      <x:c r="F9874" s="0" t="s">
        <x:v>26</x:v>
      </x:c>
      <x:c r="G9874" s="0" t="n">
        <x:v>130</x:v>
      </x:c>
      <x:c r="H9874" s="4" t="n">
        <x:v>197.6</x:v>
      </x:c>
      <x:c r="I9874" s="4" t="n">
        <x:v>130</x:v>
      </x:c>
      <x:c r="J9874" s="4" t="n">
        <x:v>1.52</x:v>
      </x:c>
      <x:c r="K9874" s="4">
        <x:f>I9874*J9874</x:f>
      </x:c>
      <x:c r="L9874" s="4" t="n">
        <x:v>280.297</x:v>
      </x:c>
      <x:c r="M9874" s="5">
        <x:f>J9874/2.789*100</x:f>
      </x:c>
      <x:c r="N9874" s="6">
        <x:f>M9874*L9874/100</x:f>
      </x:c>
      <x:c r="O9874" s="6">
        <x:f>H9874-N9874</x:f>
      </x:c>
    </x:row>
    <x:row r="9875" spans="1:25">
      <x:c r="A9875" s="0" t="s">
        <x:v>99</x:v>
      </x:c>
      <x:c r="B9875" s="0" t="n">
        <x:v>4587</x:v>
      </x:c>
      <x:c r="C9875" s="0" t="s">
        <x:v>21</x:v>
      </x:c>
      <x:c r="D9875" s="0" t="s">
        <x:v>22</x:v>
      </x:c>
      <x:c r="E9875" s="0" t="s">
        <x:v>23</x:v>
      </x:c>
      <x:c r="F9875" s="0" t="s">
        <x:v>20</x:v>
      </x:c>
      <x:c r="G9875" s="0" t="n">
        <x:v>130</x:v>
      </x:c>
      <x:c r="H9875" s="4" t="n">
        <x:v>44.33</x:v>
      </x:c>
      <x:c r="I9875" s="4" t="n">
        <x:v>130</x:v>
      </x:c>
      <x:c r="J9875" s="4" t="n">
        <x:v>0.341</x:v>
      </x:c>
      <x:c r="K9875" s="4">
        <x:f>I9875*J9875</x:f>
      </x:c>
      <x:c r="L9875" s="4" t="n">
        <x:v>296.801</x:v>
      </x:c>
      <x:c r="M9875" s="5">
        <x:f>J9875/3.123*100</x:f>
      </x:c>
      <x:c r="N9875" s="6">
        <x:f>M9875*L9875/100</x:f>
      </x:c>
      <x:c r="O9875" s="6">
        <x:f>H9875-N9875</x:f>
      </x:c>
    </x:row>
    <x:row r="9876" spans="1:25">
      <x:c r="A9876" s="0" t="s">
        <x:v>99</x:v>
      </x:c>
      <x:c r="B9876" s="0" t="n">
        <x:v>4587</x:v>
      </x:c>
      <x:c r="C9876" s="0" t="s">
        <x:v>21</x:v>
      </x:c>
      <x:c r="D9876" s="0" t="s">
        <x:v>22</x:v>
      </x:c>
      <x:c r="E9876" s="0" t="s">
        <x:v>23</x:v>
      </x:c>
      <x:c r="F9876" s="0" t="s">
        <x:v>20</x:v>
      </x:c>
      <x:c r="G9876" s="0" t="n">
        <x:v>130</x:v>
      </x:c>
      <x:c r="H9876" s="4" t="n">
        <x:v>43.384</x:v>
      </x:c>
      <x:c r="I9876" s="4" t="n">
        <x:v>130</x:v>
      </x:c>
      <x:c r="J9876" s="4" t="n">
        <x:v>0.334</x:v>
      </x:c>
      <x:c r="K9876" s="4">
        <x:f>I9876*J9876</x:f>
      </x:c>
      <x:c r="L9876" s="4" t="n">
        <x:v>296.801</x:v>
      </x:c>
      <x:c r="M9876" s="5">
        <x:f>J9876/3.123*100</x:f>
      </x:c>
      <x:c r="N9876" s="6">
        <x:f>M9876*L9876/100</x:f>
      </x:c>
      <x:c r="O9876" s="6">
        <x:f>H9876-N9876</x:f>
      </x:c>
    </x:row>
    <x:row r="9877" spans="1:25">
      <x:c r="A9877" s="0" t="s">
        <x:v>99</x:v>
      </x:c>
      <x:c r="B9877" s="0" t="n">
        <x:v>4587</x:v>
      </x:c>
      <x:c r="C9877" s="0" t="s">
        <x:v>21</x:v>
      </x:c>
      <x:c r="D9877" s="0" t="s">
        <x:v>22</x:v>
      </x:c>
      <x:c r="E9877" s="0" t="s">
        <x:v>23</x:v>
      </x:c>
      <x:c r="F9877" s="0" t="s">
        <x:v>20</x:v>
      </x:c>
      <x:c r="G9877" s="0" t="n">
        <x:v>130</x:v>
      </x:c>
      <x:c r="H9877" s="4" t="n">
        <x:v>43.384</x:v>
      </x:c>
      <x:c r="I9877" s="4" t="n">
        <x:v>130</x:v>
      </x:c>
      <x:c r="J9877" s="4" t="n">
        <x:v>0.334</x:v>
      </x:c>
      <x:c r="K9877" s="4">
        <x:f>I9877*J9877</x:f>
      </x:c>
      <x:c r="L9877" s="4" t="n">
        <x:v>296.801</x:v>
      </x:c>
      <x:c r="M9877" s="5">
        <x:f>J9877/3.123*100</x:f>
      </x:c>
      <x:c r="N9877" s="6">
        <x:f>M9877*L9877/100</x:f>
      </x:c>
      <x:c r="O9877" s="6">
        <x:f>H9877-N9877</x:f>
      </x:c>
    </x:row>
    <x:row r="9878" spans="1:25">
      <x:c r="A9878" s="0" t="s">
        <x:v>99</x:v>
      </x:c>
      <x:c r="B9878" s="0" t="n">
        <x:v>4587</x:v>
      </x:c>
      <x:c r="C9878" s="0" t="s">
        <x:v>21</x:v>
      </x:c>
      <x:c r="D9878" s="0" t="s">
        <x:v>22</x:v>
      </x:c>
      <x:c r="E9878" s="0" t="s">
        <x:v>23</x:v>
      </x:c>
      <x:c r="F9878" s="0" t="s">
        <x:v>20</x:v>
      </x:c>
      <x:c r="G9878" s="0" t="n">
        <x:v>130</x:v>
      </x:c>
      <x:c r="H9878" s="4" t="n">
        <x:v>43.384</x:v>
      </x:c>
      <x:c r="I9878" s="4" t="n">
        <x:v>130</x:v>
      </x:c>
      <x:c r="J9878" s="4" t="n">
        <x:v>0.334</x:v>
      </x:c>
      <x:c r="K9878" s="4">
        <x:f>I9878*J9878</x:f>
      </x:c>
      <x:c r="L9878" s="4" t="n">
        <x:v>296.801</x:v>
      </x:c>
      <x:c r="M9878" s="5">
        <x:f>J9878/3.123*100</x:f>
      </x:c>
      <x:c r="N9878" s="6">
        <x:f>M9878*L9878/100</x:f>
      </x:c>
      <x:c r="O9878" s="6">
        <x:f>H9878-N9878</x:f>
      </x:c>
    </x:row>
    <x:row r="9879" spans="1:25">
      <x:c r="A9879" s="0" t="s">
        <x:v>99</x:v>
      </x:c>
      <x:c r="B9879" s="0" t="n">
        <x:v>4587</x:v>
      </x:c>
      <x:c r="C9879" s="0" t="s">
        <x:v>21</x:v>
      </x:c>
      <x:c r="D9879" s="0" t="s">
        <x:v>28</x:v>
      </x:c>
      <x:c r="E9879" s="0" t="s">
        <x:v>19</x:v>
      </x:c>
      <x:c r="F9879" s="0" t="s">
        <x:v>26</x:v>
      </x:c>
      <x:c r="G9879" s="0" t="n">
        <x:v>130</x:v>
      </x:c>
      <x:c r="H9879" s="4" t="n">
        <x:v>33.803</x:v>
      </x:c>
      <x:c r="I9879" s="4" t="n">
        <x:v>130</x:v>
      </x:c>
      <x:c r="J9879" s="4" t="n">
        <x:v>0.26</x:v>
      </x:c>
      <x:c r="K9879" s="4">
        <x:f>I9879*J9879</x:f>
      </x:c>
      <x:c r="L9879" s="4" t="n">
        <x:v>296.801</x:v>
      </x:c>
      <x:c r="M9879" s="5">
        <x:f>J9879/3.123*100</x:f>
      </x:c>
      <x:c r="N9879" s="6">
        <x:f>M9879*L9879/100</x:f>
      </x:c>
      <x:c r="O9879" s="6">
        <x:f>H9879-N9879</x:f>
      </x:c>
    </x:row>
    <x:row r="9880" spans="1:25">
      <x:c r="A9880" s="0" t="s">
        <x:v>99</x:v>
      </x:c>
      <x:c r="B9880" s="0" t="n">
        <x:v>4587</x:v>
      </x:c>
      <x:c r="C9880" s="0" t="s">
        <x:v>21</x:v>
      </x:c>
      <x:c r="D9880" s="0" t="s">
        <x:v>28</x:v>
      </x:c>
      <x:c r="E9880" s="0" t="s">
        <x:v>23</x:v>
      </x:c>
      <x:c r="F9880" s="0" t="s">
        <x:v>26</x:v>
      </x:c>
      <x:c r="G9880" s="0" t="n">
        <x:v>130</x:v>
      </x:c>
      <x:c r="H9880" s="4" t="n">
        <x:v>197.6</x:v>
      </x:c>
      <x:c r="I9880" s="4" t="n">
        <x:v>130</x:v>
      </x:c>
      <x:c r="J9880" s="4" t="n">
        <x:v>1.52</x:v>
      </x:c>
      <x:c r="K9880" s="4">
        <x:f>I9880*J9880</x:f>
      </x:c>
      <x:c r="L9880" s="4" t="n">
        <x:v>296.801</x:v>
      </x:c>
      <x:c r="M9880" s="5">
        <x:f>J9880/3.123*100</x:f>
      </x:c>
      <x:c r="N9880" s="6">
        <x:f>M9880*L9880/100</x:f>
      </x:c>
      <x:c r="O9880" s="6">
        <x:f>H9880-N9880</x:f>
      </x:c>
    </x:row>
    <x:row r="9881" spans="1:25">
      <x:c r="A9881" s="0" t="s">
        <x:v>99</x:v>
      </x:c>
      <x:c r="B9881" s="0" t="n">
        <x:v>4587</x:v>
      </x:c>
      <x:c r="C9881" s="0" t="s">
        <x:v>21</x:v>
      </x:c>
      <x:c r="D9881" s="0" t="s">
        <x:v>33</x:v>
      </x:c>
      <x:c r="E9881" s="0" t="s">
        <x:v>34</x:v>
      </x:c>
      <x:c r="F9881" s="0" t="s">
        <x:v>26</x:v>
      </x:c>
      <x:c r="G9881" s="0" t="n">
        <x:v>130</x:v>
      </x:c>
      <x:c r="H9881" s="4" t="n">
        <x:v>5</x:v>
      </x:c>
      <x:c r="I9881" s="4" t="n">
        <x:v>130</x:v>
      </x:c>
      <x:c r="J9881" s="4" t="s"/>
      <x:c r="K9881" s="4">
        <x:f>I9881*J9881</x:f>
      </x:c>
      <x:c r="L9881" s="4" t="n">
        <x:v>296.801</x:v>
      </x:c>
      <x:c r="M9881" s="5">
        <x:f>J9881/3.123*100</x:f>
      </x:c>
      <x:c r="N9881" s="6">
        <x:f>M9881*L9881/100</x:f>
      </x:c>
      <x:c r="O9881" s="6">
        <x:f>H9881-N9881</x:f>
      </x:c>
    </x:row>
    <x:row r="9882" spans="1:25">
      <x:c r="A9882" s="0" t="s">
        <x:v>99</x:v>
      </x:c>
      <x:c r="B9882" s="0" t="n">
        <x:v>4587</x:v>
      </x:c>
      <x:c r="C9882" s="0" t="s">
        <x:v>21</x:v>
      </x:c>
      <x:c r="D9882" s="0" t="s">
        <x:v>36</x:v>
      </x:c>
      <x:c r="E9882" s="0" t="s">
        <x:v>37</x:v>
      </x:c>
      <x:c r="F9882" s="0" t="s">
        <x:v>26</x:v>
      </x:c>
      <x:c r="G9882" s="0" t="n">
        <x:v>130</x:v>
      </x:c>
      <x:c r="H9882" s="4" t="n">
        <x:v>0.001</x:v>
      </x:c>
      <x:c r="I9882" s="4" t="n">
        <x:v>130</x:v>
      </x:c>
      <x:c r="J9882" s="4" t="s"/>
      <x:c r="K9882" s="4">
        <x:f>I9882*J9882</x:f>
      </x:c>
      <x:c r="L9882" s="4" t="n">
        <x:v>296.801</x:v>
      </x:c>
      <x:c r="M9882" s="5">
        <x:f>J9882/3.123*100</x:f>
      </x:c>
      <x:c r="N9882" s="6">
        <x:f>M9882*L9882/100</x:f>
      </x:c>
      <x:c r="O9882" s="6">
        <x:f>H9882-N9882</x:f>
      </x:c>
    </x:row>
    <x:row r="9883" spans="1:25">
      <x:c r="A9883" s="0" t="s">
        <x:v>99</x:v>
      </x:c>
      <x:c r="B9883" s="0" t="n">
        <x:v>4587</x:v>
      </x:c>
      <x:c r="C9883" s="0" t="s">
        <x:v>21</x:v>
      </x:c>
      <x:c r="D9883" s="0" t="s">
        <x:v>36</x:v>
      </x:c>
      <x:c r="E9883" s="0" t="s">
        <x:v>38</x:v>
      </x:c>
      <x:c r="F9883" s="0" t="s">
        <x:v>26</x:v>
      </x:c>
      <x:c r="G9883" s="0" t="n">
        <x:v>130</x:v>
      </x:c>
      <x:c r="H9883" s="4" t="n">
        <x:v>0.001</x:v>
      </x:c>
      <x:c r="I9883" s="4" t="n">
        <x:v>130</x:v>
      </x:c>
      <x:c r="J9883" s="4" t="s"/>
      <x:c r="K9883" s="4">
        <x:f>I9883*J9883</x:f>
      </x:c>
      <x:c r="L9883" s="4" t="n">
        <x:v>296.801</x:v>
      </x:c>
      <x:c r="M9883" s="5">
        <x:f>J9883/3.123*100</x:f>
      </x:c>
      <x:c r="N9883" s="6">
        <x:f>M9883*L9883/100</x:f>
      </x:c>
      <x:c r="O9883" s="6">
        <x:f>H9883-N9883</x:f>
      </x:c>
    </x:row>
    <x:row r="9884" spans="1:25">
      <x:c r="A9884" s="0" t="s">
        <x:v>110</x:v>
      </x:c>
      <x:c r="B9884" s="0" t="n">
        <x:v>4600</x:v>
      </x:c>
      <x:c r="C9884" s="0" t="s">
        <x:v>21</x:v>
      </x:c>
      <x:c r="D9884" s="0" t="s">
        <x:v>22</x:v>
      </x:c>
      <x:c r="E9884" s="0" t="s">
        <x:v>23</x:v>
      </x:c>
      <x:c r="F9884" s="0" t="s">
        <x:v>20</x:v>
      </x:c>
      <x:c r="G9884" s="0" t="n">
        <x:v>130</x:v>
      </x:c>
      <x:c r="H9884" s="4" t="n">
        <x:v>44.33</x:v>
      </x:c>
      <x:c r="I9884" s="4" t="n">
        <x:v>130</x:v>
      </x:c>
      <x:c r="J9884" s="4" t="n">
        <x:v>0.341</x:v>
      </x:c>
      <x:c r="K9884" s="4">
        <x:f>I9884*J9884</x:f>
      </x:c>
      <x:c r="L9884" s="4" t="n">
        <x:v>293.74</x:v>
      </x:c>
      <x:c r="M9884" s="5">
        <x:f>J9884/2.789*100</x:f>
      </x:c>
      <x:c r="N9884" s="6">
        <x:f>M9884*L9884/100</x:f>
      </x:c>
      <x:c r="O9884" s="6">
        <x:f>H9884-N9884</x:f>
      </x:c>
    </x:row>
    <x:row r="9885" spans="1:25">
      <x:c r="A9885" s="0" t="s">
        <x:v>110</x:v>
      </x:c>
      <x:c r="B9885" s="0" t="n">
        <x:v>4600</x:v>
      </x:c>
      <x:c r="C9885" s="0" t="s">
        <x:v>21</x:v>
      </x:c>
      <x:c r="D9885" s="0" t="s">
        <x:v>22</x:v>
      </x:c>
      <x:c r="E9885" s="0" t="s">
        <x:v>23</x:v>
      </x:c>
      <x:c r="F9885" s="0" t="s">
        <x:v>20</x:v>
      </x:c>
      <x:c r="G9885" s="0" t="n">
        <x:v>130</x:v>
      </x:c>
      <x:c r="H9885" s="4" t="n">
        <x:v>43.384</x:v>
      </x:c>
      <x:c r="I9885" s="4" t="n">
        <x:v>130</x:v>
      </x:c>
      <x:c r="J9885" s="4" t="n">
        <x:v>0.334</x:v>
      </x:c>
      <x:c r="K9885" s="4">
        <x:f>I9885*J9885</x:f>
      </x:c>
      <x:c r="L9885" s="4" t="n">
        <x:v>293.74</x:v>
      </x:c>
      <x:c r="M9885" s="5">
        <x:f>J9885/2.789*100</x:f>
      </x:c>
      <x:c r="N9885" s="6">
        <x:f>M9885*L9885/100</x:f>
      </x:c>
      <x:c r="O9885" s="6">
        <x:f>H9885-N9885</x:f>
      </x:c>
    </x:row>
    <x:row r="9886" spans="1:25">
      <x:c r="A9886" s="0" t="s">
        <x:v>110</x:v>
      </x:c>
      <x:c r="B9886" s="0" t="n">
        <x:v>4600</x:v>
      </x:c>
      <x:c r="C9886" s="0" t="s">
        <x:v>21</x:v>
      </x:c>
      <x:c r="D9886" s="0" t="s">
        <x:v>22</x:v>
      </x:c>
      <x:c r="E9886" s="0" t="s">
        <x:v>23</x:v>
      </x:c>
      <x:c r="F9886" s="0" t="s">
        <x:v>20</x:v>
      </x:c>
      <x:c r="G9886" s="0" t="n">
        <x:v>130</x:v>
      </x:c>
      <x:c r="H9886" s="4" t="n">
        <x:v>43.384</x:v>
      </x:c>
      <x:c r="I9886" s="4" t="n">
        <x:v>130</x:v>
      </x:c>
      <x:c r="J9886" s="4" t="n">
        <x:v>0.334</x:v>
      </x:c>
      <x:c r="K9886" s="4">
        <x:f>I9886*J9886</x:f>
      </x:c>
      <x:c r="L9886" s="4" t="n">
        <x:v>293.74</x:v>
      </x:c>
      <x:c r="M9886" s="5">
        <x:f>J9886/2.789*100</x:f>
      </x:c>
      <x:c r="N9886" s="6">
        <x:f>M9886*L9886/100</x:f>
      </x:c>
      <x:c r="O9886" s="6">
        <x:f>H9886-N9886</x:f>
      </x:c>
    </x:row>
    <x:row r="9887" spans="1:25">
      <x:c r="A9887" s="0" t="s">
        <x:v>110</x:v>
      </x:c>
      <x:c r="B9887" s="0" t="n">
        <x:v>4600</x:v>
      </x:c>
      <x:c r="C9887" s="0" t="s">
        <x:v>21</x:v>
      </x:c>
      <x:c r="D9887" s="0" t="s">
        <x:v>28</x:v>
      </x:c>
      <x:c r="E9887" s="0" t="s">
        <x:v>19</x:v>
      </x:c>
      <x:c r="F9887" s="0" t="s">
        <x:v>26</x:v>
      </x:c>
      <x:c r="G9887" s="0" t="n">
        <x:v>130</x:v>
      </x:c>
      <x:c r="H9887" s="4" t="n">
        <x:v>33.803</x:v>
      </x:c>
      <x:c r="I9887" s="4" t="n">
        <x:v>130</x:v>
      </x:c>
      <x:c r="J9887" s="4" t="n">
        <x:v>0.26</x:v>
      </x:c>
      <x:c r="K9887" s="4">
        <x:f>I9887*J9887</x:f>
      </x:c>
      <x:c r="L9887" s="4" t="n">
        <x:v>293.74</x:v>
      </x:c>
      <x:c r="M9887" s="5">
        <x:f>J9887/2.789*100</x:f>
      </x:c>
      <x:c r="N9887" s="6">
        <x:f>M9887*L9887/100</x:f>
      </x:c>
      <x:c r="O9887" s="6">
        <x:f>H9887-N9887</x:f>
      </x:c>
    </x:row>
    <x:row r="9888" spans="1:25">
      <x:c r="A9888" s="0" t="s">
        <x:v>110</x:v>
      </x:c>
      <x:c r="B9888" s="0" t="n">
        <x:v>4600</x:v>
      </x:c>
      <x:c r="C9888" s="0" t="s">
        <x:v>21</x:v>
      </x:c>
      <x:c r="D9888" s="0" t="s">
        <x:v>28</x:v>
      </x:c>
      <x:c r="E9888" s="0" t="s">
        <x:v>23</x:v>
      </x:c>
      <x:c r="F9888" s="0" t="s">
        <x:v>26</x:v>
      </x:c>
      <x:c r="G9888" s="0" t="n">
        <x:v>130</x:v>
      </x:c>
      <x:c r="H9888" s="4" t="n">
        <x:v>197.6</x:v>
      </x:c>
      <x:c r="I9888" s="4" t="n">
        <x:v>130</x:v>
      </x:c>
      <x:c r="J9888" s="4" t="n">
        <x:v>1.52</x:v>
      </x:c>
      <x:c r="K9888" s="4">
        <x:f>I9888*J9888</x:f>
      </x:c>
      <x:c r="L9888" s="4" t="n">
        <x:v>293.74</x:v>
      </x:c>
      <x:c r="M9888" s="5">
        <x:f>J9888/2.789*100</x:f>
      </x:c>
      <x:c r="N9888" s="6">
        <x:f>M9888*L9888/100</x:f>
      </x:c>
      <x:c r="O9888" s="6">
        <x:f>H9888-N9888</x:f>
      </x:c>
    </x:row>
    <x:row r="9889" spans="1:25">
      <x:c r="A9889" s="0" t="s">
        <x:v>85</x:v>
      </x:c>
      <x:c r="B9889" s="0" t="n">
        <x:v>4601</x:v>
      </x:c>
      <x:c r="C9889" s="0" t="s">
        <x:v>21</x:v>
      </x:c>
      <x:c r="D9889" s="0" t="s">
        <x:v>22</x:v>
      </x:c>
      <x:c r="E9889" s="0" t="s">
        <x:v>23</x:v>
      </x:c>
      <x:c r="F9889" s="0" t="s">
        <x:v>20</x:v>
      </x:c>
      <x:c r="G9889" s="0" t="n">
        <x:v>150</x:v>
      </x:c>
      <x:c r="H9889" s="4" t="n">
        <x:v>44.33</x:v>
      </x:c>
      <x:c r="I9889" s="4" t="n">
        <x:v>150</x:v>
      </x:c>
      <x:c r="J9889" s="4" t="n">
        <x:v>0.296</x:v>
      </x:c>
      <x:c r="K9889" s="4">
        <x:f>I9889*J9889</x:f>
      </x:c>
      <x:c r="L9889" s="4" t="n">
        <x:v>335.698</x:v>
      </x:c>
      <x:c r="M9889" s="5">
        <x:f>J9889/2.988*100</x:f>
      </x:c>
      <x:c r="N9889" s="6">
        <x:f>M9889*L9889/100</x:f>
      </x:c>
      <x:c r="O9889" s="6">
        <x:f>H9889-N9889</x:f>
      </x:c>
    </x:row>
    <x:row r="9890" spans="1:25">
      <x:c r="A9890" s="0" t="s">
        <x:v>85</x:v>
      </x:c>
      <x:c r="B9890" s="0" t="n">
        <x:v>4601</x:v>
      </x:c>
      <x:c r="C9890" s="0" t="s">
        <x:v>21</x:v>
      </x:c>
      <x:c r="D9890" s="0" t="s">
        <x:v>22</x:v>
      </x:c>
      <x:c r="E9890" s="0" t="s">
        <x:v>23</x:v>
      </x:c>
      <x:c r="F9890" s="0" t="s">
        <x:v>20</x:v>
      </x:c>
      <x:c r="G9890" s="0" t="n">
        <x:v>150</x:v>
      </x:c>
      <x:c r="H9890" s="4" t="n">
        <x:v>6.82</x:v>
      </x:c>
      <x:c r="I9890" s="4" t="n">
        <x:v>150</x:v>
      </x:c>
      <x:c r="J9890" s="4" t="n">
        <x:v>0.045</x:v>
      </x:c>
      <x:c r="K9890" s="4">
        <x:f>I9890*J9890</x:f>
      </x:c>
      <x:c r="L9890" s="4" t="n">
        <x:v>335.698</x:v>
      </x:c>
      <x:c r="M9890" s="5">
        <x:f>J9890/2.988*100</x:f>
      </x:c>
      <x:c r="N9890" s="6">
        <x:f>M9890*L9890/100</x:f>
      </x:c>
      <x:c r="O9890" s="6">
        <x:f>H9890-N9890</x:f>
      </x:c>
    </x:row>
    <x:row r="9891" spans="1:25">
      <x:c r="A9891" s="0" t="s">
        <x:v>85</x:v>
      </x:c>
      <x:c r="B9891" s="0" t="n">
        <x:v>4601</x:v>
      </x:c>
      <x:c r="C9891" s="0" t="s">
        <x:v>21</x:v>
      </x:c>
      <x:c r="D9891" s="0" t="s">
        <x:v>22</x:v>
      </x:c>
      <x:c r="E9891" s="0" t="s">
        <x:v>23</x:v>
      </x:c>
      <x:c r="F9891" s="0" t="s">
        <x:v>20</x:v>
      </x:c>
      <x:c r="G9891" s="0" t="n">
        <x:v>150</x:v>
      </x:c>
      <x:c r="H9891" s="4" t="n">
        <x:v>43.384</x:v>
      </x:c>
      <x:c r="I9891" s="4" t="n">
        <x:v>150</x:v>
      </x:c>
      <x:c r="J9891" s="4" t="n">
        <x:v>0.289</x:v>
      </x:c>
      <x:c r="K9891" s="4">
        <x:f>I9891*J9891</x:f>
      </x:c>
      <x:c r="L9891" s="4" t="n">
        <x:v>335.698</x:v>
      </x:c>
      <x:c r="M9891" s="5">
        <x:f>J9891/2.988*100</x:f>
      </x:c>
      <x:c r="N9891" s="6">
        <x:f>M9891*L9891/100</x:f>
      </x:c>
      <x:c r="O9891" s="6">
        <x:f>H9891-N9891</x:f>
      </x:c>
    </x:row>
    <x:row r="9892" spans="1:25">
      <x:c r="A9892" s="0" t="s">
        <x:v>85</x:v>
      </x:c>
      <x:c r="B9892" s="0" t="n">
        <x:v>4601</x:v>
      </x:c>
      <x:c r="C9892" s="0" t="s">
        <x:v>21</x:v>
      </x:c>
      <x:c r="D9892" s="0" t="s">
        <x:v>22</x:v>
      </x:c>
      <x:c r="E9892" s="0" t="s">
        <x:v>23</x:v>
      </x:c>
      <x:c r="F9892" s="0" t="s">
        <x:v>20</x:v>
      </x:c>
      <x:c r="G9892" s="0" t="n">
        <x:v>150</x:v>
      </x:c>
      <x:c r="H9892" s="4" t="n">
        <x:v>43.384</x:v>
      </x:c>
      <x:c r="I9892" s="4" t="n">
        <x:v>150</x:v>
      </x:c>
      <x:c r="J9892" s="4" t="n">
        <x:v>0.289</x:v>
      </x:c>
      <x:c r="K9892" s="4">
        <x:f>I9892*J9892</x:f>
      </x:c>
      <x:c r="L9892" s="4" t="n">
        <x:v>335.698</x:v>
      </x:c>
      <x:c r="M9892" s="5">
        <x:f>J9892/2.988*100</x:f>
      </x:c>
      <x:c r="N9892" s="6">
        <x:f>M9892*L9892/100</x:f>
      </x:c>
      <x:c r="O9892" s="6">
        <x:f>H9892-N9892</x:f>
      </x:c>
    </x:row>
    <x:row r="9893" spans="1:25">
      <x:c r="A9893" s="0" t="s">
        <x:v>85</x:v>
      </x:c>
      <x:c r="B9893" s="0" t="n">
        <x:v>4601</x:v>
      </x:c>
      <x:c r="C9893" s="0" t="s">
        <x:v>21</x:v>
      </x:c>
      <x:c r="D9893" s="0" t="s">
        <x:v>22</x:v>
      </x:c>
      <x:c r="E9893" s="0" t="s">
        <x:v>23</x:v>
      </x:c>
      <x:c r="F9893" s="0" t="s">
        <x:v>20</x:v>
      </x:c>
      <x:c r="G9893" s="0" t="n">
        <x:v>150</x:v>
      </x:c>
      <x:c r="H9893" s="4" t="n">
        <x:v>43.384</x:v>
      </x:c>
      <x:c r="I9893" s="4" t="n">
        <x:v>150</x:v>
      </x:c>
      <x:c r="J9893" s="4" t="n">
        <x:v>0.289</x:v>
      </x:c>
      <x:c r="K9893" s="4">
        <x:f>I9893*J9893</x:f>
      </x:c>
      <x:c r="L9893" s="4" t="n">
        <x:v>335.698</x:v>
      </x:c>
      <x:c r="M9893" s="5">
        <x:f>J9893/2.988*100</x:f>
      </x:c>
      <x:c r="N9893" s="6">
        <x:f>M9893*L9893/100</x:f>
      </x:c>
      <x:c r="O9893" s="6">
        <x:f>H9893-N9893</x:f>
      </x:c>
    </x:row>
    <x:row r="9894" spans="1:25">
      <x:c r="A9894" s="0" t="s">
        <x:v>85</x:v>
      </x:c>
      <x:c r="B9894" s="0" t="n">
        <x:v>4601</x:v>
      </x:c>
      <x:c r="C9894" s="0" t="s">
        <x:v>21</x:v>
      </x:c>
      <x:c r="D9894" s="0" t="s">
        <x:v>28</x:v>
      </x:c>
      <x:c r="E9894" s="0" t="s">
        <x:v>19</x:v>
      </x:c>
      <x:c r="F9894" s="0" t="s">
        <x:v>26</x:v>
      </x:c>
      <x:c r="G9894" s="0" t="n">
        <x:v>150</x:v>
      </x:c>
      <x:c r="H9894" s="4" t="n">
        <x:v>39.003</x:v>
      </x:c>
      <x:c r="I9894" s="4" t="n">
        <x:v>150</x:v>
      </x:c>
      <x:c r="J9894" s="4" t="n">
        <x:v>0.26</x:v>
      </x:c>
      <x:c r="K9894" s="4">
        <x:f>I9894*J9894</x:f>
      </x:c>
      <x:c r="L9894" s="4" t="n">
        <x:v>335.698</x:v>
      </x:c>
      <x:c r="M9894" s="5">
        <x:f>J9894/2.988*100</x:f>
      </x:c>
      <x:c r="N9894" s="6">
        <x:f>M9894*L9894/100</x:f>
      </x:c>
      <x:c r="O9894" s="6">
        <x:f>H9894-N9894</x:f>
      </x:c>
    </x:row>
    <x:row r="9895" spans="1:25">
      <x:c r="A9895" s="0" t="s">
        <x:v>85</x:v>
      </x:c>
      <x:c r="B9895" s="0" t="n">
        <x:v>4601</x:v>
      </x:c>
      <x:c r="C9895" s="0" t="s">
        <x:v>21</x:v>
      </x:c>
      <x:c r="D9895" s="0" t="s">
        <x:v>28</x:v>
      </x:c>
      <x:c r="E9895" s="0" t="s">
        <x:v>23</x:v>
      </x:c>
      <x:c r="F9895" s="0" t="s">
        <x:v>26</x:v>
      </x:c>
      <x:c r="G9895" s="0" t="n">
        <x:v>150</x:v>
      </x:c>
      <x:c r="H9895" s="4" t="n">
        <x:v>227.999</x:v>
      </x:c>
      <x:c r="I9895" s="4" t="n">
        <x:v>150</x:v>
      </x:c>
      <x:c r="J9895" s="4" t="n">
        <x:v>1.52</x:v>
      </x:c>
      <x:c r="K9895" s="4">
        <x:f>I9895*J9895</x:f>
      </x:c>
      <x:c r="L9895" s="4" t="n">
        <x:v>335.698</x:v>
      </x:c>
      <x:c r="M9895" s="5">
        <x:f>J9895/2.988*100</x:f>
      </x:c>
      <x:c r="N9895" s="6">
        <x:f>M9895*L9895/100</x:f>
      </x:c>
      <x:c r="O9895" s="6">
        <x:f>H9895-N9895</x:f>
      </x:c>
    </x:row>
    <x:row r="9896" spans="1:25">
      <x:c r="A9896" s="0" t="s">
        <x:v>146</x:v>
      </x:c>
      <x:c r="B9896" s="0" t="n">
        <x:v>4603</x:v>
      </x:c>
      <x:c r="C9896" s="0" t="s">
        <x:v>21</x:v>
      </x:c>
      <x:c r="D9896" s="0" t="s">
        <x:v>22</x:v>
      </x:c>
      <x:c r="E9896" s="0" t="s">
        <x:v>23</x:v>
      </x:c>
      <x:c r="F9896" s="0" t="s">
        <x:v>20</x:v>
      </x:c>
      <x:c r="G9896" s="0" t="n">
        <x:v>130</x:v>
      </x:c>
      <x:c r="H9896" s="4" t="n">
        <x:v>43.384</x:v>
      </x:c>
      <x:c r="I9896" s="4" t="n">
        <x:v>130</x:v>
      </x:c>
      <x:c r="J9896" s="4" t="n">
        <x:v>0.334</x:v>
      </x:c>
      <x:c r="K9896" s="4">
        <x:f>I9896*J9896</x:f>
      </x:c>
      <x:c r="L9896" s="4" t="n">
        <x:v>293.282</x:v>
      </x:c>
      <x:c r="M9896" s="5">
        <x:f>J9896/3.123*100</x:f>
      </x:c>
      <x:c r="N9896" s="6">
        <x:f>M9896*L9896/100</x:f>
      </x:c>
      <x:c r="O9896" s="6">
        <x:f>H9896-N9896</x:f>
      </x:c>
    </x:row>
    <x:row r="9897" spans="1:25">
      <x:c r="A9897" s="0" t="s">
        <x:v>146</x:v>
      </x:c>
      <x:c r="B9897" s="0" t="n">
        <x:v>4603</x:v>
      </x:c>
      <x:c r="C9897" s="0" t="s">
        <x:v>21</x:v>
      </x:c>
      <x:c r="D9897" s="0" t="s">
        <x:v>22</x:v>
      </x:c>
      <x:c r="E9897" s="0" t="s">
        <x:v>23</x:v>
      </x:c>
      <x:c r="F9897" s="0" t="s">
        <x:v>20</x:v>
      </x:c>
      <x:c r="G9897" s="0" t="n">
        <x:v>130</x:v>
      </x:c>
      <x:c r="H9897" s="4" t="n">
        <x:v>44.33</x:v>
      </x:c>
      <x:c r="I9897" s="4" t="n">
        <x:v>130</x:v>
      </x:c>
      <x:c r="J9897" s="4" t="n">
        <x:v>0.341</x:v>
      </x:c>
      <x:c r="K9897" s="4">
        <x:f>I9897*J9897</x:f>
      </x:c>
      <x:c r="L9897" s="4" t="n">
        <x:v>293.282</x:v>
      </x:c>
      <x:c r="M9897" s="5">
        <x:f>J9897/3.123*100</x:f>
      </x:c>
      <x:c r="N9897" s="6">
        <x:f>M9897*L9897/100</x:f>
      </x:c>
      <x:c r="O9897" s="6">
        <x:f>H9897-N9897</x:f>
      </x:c>
    </x:row>
    <x:row r="9898" spans="1:25">
      <x:c r="A9898" s="0" t="s">
        <x:v>146</x:v>
      </x:c>
      <x:c r="B9898" s="0" t="n">
        <x:v>4603</x:v>
      </x:c>
      <x:c r="C9898" s="0" t="s">
        <x:v>21</x:v>
      </x:c>
      <x:c r="D9898" s="0" t="s">
        <x:v>22</x:v>
      </x:c>
      <x:c r="E9898" s="0" t="s">
        <x:v>23</x:v>
      </x:c>
      <x:c r="F9898" s="0" t="s">
        <x:v>20</x:v>
      </x:c>
      <x:c r="G9898" s="0" t="n">
        <x:v>130</x:v>
      </x:c>
      <x:c r="H9898" s="4" t="n">
        <x:v>43.384</x:v>
      </x:c>
      <x:c r="I9898" s="4" t="n">
        <x:v>130</x:v>
      </x:c>
      <x:c r="J9898" s="4" t="n">
        <x:v>0.334</x:v>
      </x:c>
      <x:c r="K9898" s="4">
        <x:f>I9898*J9898</x:f>
      </x:c>
      <x:c r="L9898" s="4" t="n">
        <x:v>293.282</x:v>
      </x:c>
      <x:c r="M9898" s="5">
        <x:f>J9898/3.123*100</x:f>
      </x:c>
      <x:c r="N9898" s="6">
        <x:f>M9898*L9898/100</x:f>
      </x:c>
      <x:c r="O9898" s="6">
        <x:f>H9898-N9898</x:f>
      </x:c>
    </x:row>
    <x:row r="9899" spans="1:25">
      <x:c r="A9899" s="0" t="s">
        <x:v>146</x:v>
      </x:c>
      <x:c r="B9899" s="0" t="n">
        <x:v>4603</x:v>
      </x:c>
      <x:c r="C9899" s="0" t="s">
        <x:v>21</x:v>
      </x:c>
      <x:c r="D9899" s="0" t="s">
        <x:v>22</x:v>
      </x:c>
      <x:c r="E9899" s="0" t="s">
        <x:v>23</x:v>
      </x:c>
      <x:c r="F9899" s="0" t="s">
        <x:v>20</x:v>
      </x:c>
      <x:c r="G9899" s="0" t="n">
        <x:v>130</x:v>
      </x:c>
      <x:c r="H9899" s="4" t="n">
        <x:v>43.384</x:v>
      </x:c>
      <x:c r="I9899" s="4" t="n">
        <x:v>130</x:v>
      </x:c>
      <x:c r="J9899" s="4" t="n">
        <x:v>0.334</x:v>
      </x:c>
      <x:c r="K9899" s="4">
        <x:f>I9899*J9899</x:f>
      </x:c>
      <x:c r="L9899" s="4" t="n">
        <x:v>293.282</x:v>
      </x:c>
      <x:c r="M9899" s="5">
        <x:f>J9899/3.123*100</x:f>
      </x:c>
      <x:c r="N9899" s="6">
        <x:f>M9899*L9899/100</x:f>
      </x:c>
      <x:c r="O9899" s="6">
        <x:f>H9899-N9899</x:f>
      </x:c>
    </x:row>
    <x:row r="9900" spans="1:25">
      <x:c r="A9900" s="0" t="s">
        <x:v>146</x:v>
      </x:c>
      <x:c r="B9900" s="0" t="n">
        <x:v>4603</x:v>
      </x:c>
      <x:c r="C9900" s="0" t="s">
        <x:v>21</x:v>
      </x:c>
      <x:c r="D9900" s="0" t="s">
        <x:v>28</x:v>
      </x:c>
      <x:c r="E9900" s="0" t="s">
        <x:v>19</x:v>
      </x:c>
      <x:c r="F9900" s="0" t="s">
        <x:v>26</x:v>
      </x:c>
      <x:c r="G9900" s="0" t="n">
        <x:v>130</x:v>
      </x:c>
      <x:c r="H9900" s="4" t="n">
        <x:v>33.801</x:v>
      </x:c>
      <x:c r="I9900" s="4" t="n">
        <x:v>130</x:v>
      </x:c>
      <x:c r="J9900" s="4" t="n">
        <x:v>0.26</x:v>
      </x:c>
      <x:c r="K9900" s="4">
        <x:f>I9900*J9900</x:f>
      </x:c>
      <x:c r="L9900" s="4" t="n">
        <x:v>293.282</x:v>
      </x:c>
      <x:c r="M9900" s="5">
        <x:f>J9900/3.123*100</x:f>
      </x:c>
      <x:c r="N9900" s="6">
        <x:f>M9900*L9900/100</x:f>
      </x:c>
      <x:c r="O9900" s="6">
        <x:f>H9900-N9900</x:f>
      </x:c>
    </x:row>
    <x:row r="9901" spans="1:25">
      <x:c r="A9901" s="0" t="s">
        <x:v>146</x:v>
      </x:c>
      <x:c r="B9901" s="0" t="n">
        <x:v>4603</x:v>
      </x:c>
      <x:c r="C9901" s="0" t="s">
        <x:v>21</x:v>
      </x:c>
      <x:c r="D9901" s="0" t="s">
        <x:v>28</x:v>
      </x:c>
      <x:c r="E9901" s="0" t="s">
        <x:v>23</x:v>
      </x:c>
      <x:c r="F9901" s="0" t="s">
        <x:v>26</x:v>
      </x:c>
      <x:c r="G9901" s="0" t="n">
        <x:v>130</x:v>
      </x:c>
      <x:c r="H9901" s="4" t="n">
        <x:v>197.6</x:v>
      </x:c>
      <x:c r="I9901" s="4" t="n">
        <x:v>130</x:v>
      </x:c>
      <x:c r="J9901" s="4" t="n">
        <x:v>1.52</x:v>
      </x:c>
      <x:c r="K9901" s="4">
        <x:f>I9901*J9901</x:f>
      </x:c>
      <x:c r="L9901" s="4" t="n">
        <x:v>293.282</x:v>
      </x:c>
      <x:c r="M9901" s="5">
        <x:f>J9901/3.123*100</x:f>
      </x:c>
      <x:c r="N9901" s="6">
        <x:f>M9901*L9901/100</x:f>
      </x:c>
      <x:c r="O9901" s="6">
        <x:f>H9901-N9901</x:f>
      </x:c>
    </x:row>
    <x:row r="9902" spans="1:25">
      <x:c r="A9902" s="0" t="s">
        <x:v>166</x:v>
      </x:c>
      <x:c r="B9902" s="0" t="n">
        <x:v>4622</x:v>
      </x:c>
      <x:c r="C9902" s="0" t="s">
        <x:v>21</x:v>
      </x:c>
      <x:c r="D9902" s="0" t="s">
        <x:v>22</x:v>
      </x:c>
      <x:c r="E9902" s="0" t="s">
        <x:v>23</x:v>
      </x:c>
      <x:c r="F9902" s="0" t="s">
        <x:v>20</x:v>
      </x:c>
      <x:c r="G9902" s="0" t="n">
        <x:v>65</x:v>
      </x:c>
      <x:c r="H9902" s="4" t="n">
        <x:v>2.34</x:v>
      </x:c>
      <x:c r="I9902" s="4" t="n">
        <x:v>65</x:v>
      </x:c>
      <x:c r="J9902" s="4" t="n">
        <x:v>0.036</x:v>
      </x:c>
      <x:c r="K9902" s="4">
        <x:f>I9902*J9902</x:f>
      </x:c>
      <x:c r="L9902" s="4" t="n">
        <x:v>153.605</x:v>
      </x:c>
      <x:c r="M9902" s="5">
        <x:f>J9902/1.776*100</x:f>
      </x:c>
      <x:c r="N9902" s="6">
        <x:f>M9902*L9902/100</x:f>
      </x:c>
      <x:c r="O9902" s="6">
        <x:f>H9902-N9902</x:f>
      </x:c>
    </x:row>
    <x:row r="9903" spans="1:25">
      <x:c r="A9903" s="0" t="s">
        <x:v>166</x:v>
      </x:c>
      <x:c r="B9903" s="0" t="n">
        <x:v>4622</x:v>
      </x:c>
      <x:c r="C9903" s="0" t="s">
        <x:v>21</x:v>
      </x:c>
      <x:c r="D9903" s="0" t="s">
        <x:v>28</x:v>
      </x:c>
      <x:c r="E9903" s="0" t="s">
        <x:v>23</x:v>
      </x:c>
      <x:c r="F9903" s="0" t="s">
        <x:v>20</x:v>
      </x:c>
      <x:c r="G9903" s="0" t="n">
        <x:v>65</x:v>
      </x:c>
      <x:c r="H9903" s="4" t="n">
        <x:v>2.99</x:v>
      </x:c>
      <x:c r="I9903" s="4" t="n">
        <x:v>65</x:v>
      </x:c>
      <x:c r="J9903" s="4" t="n">
        <x:v>0.046</x:v>
      </x:c>
      <x:c r="K9903" s="4">
        <x:f>I9903*J9903</x:f>
      </x:c>
      <x:c r="L9903" s="4" t="n">
        <x:v>153.605</x:v>
      </x:c>
      <x:c r="M9903" s="5">
        <x:f>J9903/1.776*100</x:f>
      </x:c>
      <x:c r="N9903" s="6">
        <x:f>M9903*L9903/100</x:f>
      </x:c>
      <x:c r="O9903" s="6">
        <x:f>H9903-N9903</x:f>
      </x:c>
    </x:row>
    <x:row r="9904" spans="1:25">
      <x:c r="A9904" s="0" t="s">
        <x:v>166</x:v>
      </x:c>
      <x:c r="B9904" s="0" t="n">
        <x:v>4622</x:v>
      </x:c>
      <x:c r="C9904" s="0" t="s">
        <x:v>17</x:v>
      </x:c>
      <x:c r="D9904" s="0" t="s">
        <x:v>18</x:v>
      </x:c>
      <x:c r="E9904" s="0" t="s">
        <x:v>167</x:v>
      </x:c>
      <x:c r="F9904" s="0" t="s">
        <x:v>20</x:v>
      </x:c>
      <x:c r="G9904" s="0" t="n">
        <x:v>65</x:v>
      </x:c>
      <x:c r="H9904" s="4" t="n">
        <x:v>41.221</x:v>
      </x:c>
      <x:c r="I9904" s="4" t="n">
        <x:v>65</x:v>
      </x:c>
      <x:c r="J9904" s="4" t="n">
        <x:v>0.634</x:v>
      </x:c>
      <x:c r="K9904" s="4">
        <x:f>I9904*J9904</x:f>
      </x:c>
      <x:c r="L9904" s="4" t="n">
        <x:v>153.605</x:v>
      </x:c>
      <x:c r="M9904" s="5">
        <x:f>J9904/1.776*100</x:f>
      </x:c>
      <x:c r="N9904" s="6">
        <x:f>M9904*L9904/100</x:f>
      </x:c>
      <x:c r="O9904" s="6">
        <x:f>H9904-N9904</x:f>
      </x:c>
    </x:row>
    <x:row r="9905" spans="1:25">
      <x:c r="A9905" s="0" t="s">
        <x:v>166</x:v>
      </x:c>
      <x:c r="B9905" s="0" t="n">
        <x:v>4622</x:v>
      </x:c>
      <x:c r="C9905" s="0" t="s">
        <x:v>21</x:v>
      </x:c>
      <x:c r="D9905" s="0" t="s">
        <x:v>28</x:v>
      </x:c>
      <x:c r="E9905" s="0" t="s">
        <x:v>23</x:v>
      </x:c>
      <x:c r="F9905" s="0" t="s">
        <x:v>26</x:v>
      </x:c>
      <x:c r="G9905" s="0" t="n">
        <x:v>65</x:v>
      </x:c>
      <x:c r="H9905" s="4" t="n">
        <x:v>68.9</x:v>
      </x:c>
      <x:c r="I9905" s="4" t="n">
        <x:v>65</x:v>
      </x:c>
      <x:c r="J9905" s="4" t="n">
        <x:v>1.06</x:v>
      </x:c>
      <x:c r="K9905" s="4">
        <x:f>I9905*J9905</x:f>
      </x:c>
      <x:c r="L9905" s="4" t="n">
        <x:v>153.605</x:v>
      </x:c>
      <x:c r="M9905" s="5">
        <x:f>J9905/1.776*100</x:f>
      </x:c>
      <x:c r="N9905" s="6">
        <x:f>M9905*L9905/100</x:f>
      </x:c>
      <x:c r="O9905" s="6">
        <x:f>H9905-N9905</x:f>
      </x:c>
    </x:row>
    <x:row r="9906" spans="1:25">
      <x:c r="A9906" s="0" t="s">
        <x:v>171</x:v>
      </x:c>
      <x:c r="B9906" s="0" t="n">
        <x:v>4623</x:v>
      </x:c>
      <x:c r="C9906" s="0" t="s">
        <x:v>21</x:v>
      </x:c>
      <x:c r="D9906" s="0" t="s">
        <x:v>28</x:v>
      </x:c>
      <x:c r="E9906" s="0" t="s">
        <x:v>23</x:v>
      </x:c>
      <x:c r="F9906" s="0" t="s">
        <x:v>20</x:v>
      </x:c>
      <x:c r="G9906" s="0" t="n">
        <x:v>65</x:v>
      </x:c>
      <x:c r="H9906" s="4" t="n">
        <x:v>2.99</x:v>
      </x:c>
      <x:c r="I9906" s="4" t="n">
        <x:v>65</x:v>
      </x:c>
      <x:c r="J9906" s="4" t="n">
        <x:v>0.046</x:v>
      </x:c>
      <x:c r="K9906" s="4">
        <x:f>I9906*J9906</x:f>
      </x:c>
      <x:c r="L9906" s="4" t="n">
        <x:v>139.113</x:v>
      </x:c>
      <x:c r="M9906" s="5">
        <x:f>J9906/1.776*100</x:f>
      </x:c>
      <x:c r="N9906" s="6">
        <x:f>M9906*L9906/100</x:f>
      </x:c>
      <x:c r="O9906" s="6">
        <x:f>H9906-N9906</x:f>
      </x:c>
    </x:row>
    <x:row r="9907" spans="1:25">
      <x:c r="A9907" s="0" t="s">
        <x:v>171</x:v>
      </x:c>
      <x:c r="B9907" s="0" t="n">
        <x:v>4623</x:v>
      </x:c>
      <x:c r="C9907" s="0" t="s">
        <x:v>21</x:v>
      </x:c>
      <x:c r="D9907" s="0" t="s">
        <x:v>22</x:v>
      </x:c>
      <x:c r="E9907" s="0" t="s">
        <x:v>23</x:v>
      </x:c>
      <x:c r="F9907" s="0" t="s">
        <x:v>20</x:v>
      </x:c>
      <x:c r="G9907" s="0" t="n">
        <x:v>65</x:v>
      </x:c>
      <x:c r="H9907" s="4" t="n">
        <x:v>2.34</x:v>
      </x:c>
      <x:c r="I9907" s="4" t="n">
        <x:v>65</x:v>
      </x:c>
      <x:c r="J9907" s="4" t="n">
        <x:v>0.036</x:v>
      </x:c>
      <x:c r="K9907" s="4">
        <x:f>I9907*J9907</x:f>
      </x:c>
      <x:c r="L9907" s="4" t="n">
        <x:v>139.113</x:v>
      </x:c>
      <x:c r="M9907" s="5">
        <x:f>J9907/1.776*100</x:f>
      </x:c>
      <x:c r="N9907" s="6">
        <x:f>M9907*L9907/100</x:f>
      </x:c>
      <x:c r="O9907" s="6">
        <x:f>H9907-N9907</x:f>
      </x:c>
    </x:row>
    <x:row r="9908" spans="1:25">
      <x:c r="A9908" s="0" t="s">
        <x:v>171</x:v>
      </x:c>
      <x:c r="B9908" s="0" t="n">
        <x:v>4623</x:v>
      </x:c>
      <x:c r="C9908" s="0" t="s">
        <x:v>17</x:v>
      </x:c>
      <x:c r="D9908" s="0" t="s">
        <x:v>18</x:v>
      </x:c>
      <x:c r="E9908" s="0" t="s">
        <x:v>167</x:v>
      </x:c>
      <x:c r="F9908" s="0" t="s">
        <x:v>20</x:v>
      </x:c>
      <x:c r="G9908" s="0" t="n">
        <x:v>65</x:v>
      </x:c>
      <x:c r="H9908" s="4" t="n">
        <x:v>41.221</x:v>
      </x:c>
      <x:c r="I9908" s="4" t="n">
        <x:v>65</x:v>
      </x:c>
      <x:c r="J9908" s="4" t="n">
        <x:v>0.634</x:v>
      </x:c>
      <x:c r="K9908" s="4">
        <x:f>I9908*J9908</x:f>
      </x:c>
      <x:c r="L9908" s="4" t="n">
        <x:v>139.113</x:v>
      </x:c>
      <x:c r="M9908" s="5">
        <x:f>J9908/1.776*100</x:f>
      </x:c>
      <x:c r="N9908" s="6">
        <x:f>M9908*L9908/100</x:f>
      </x:c>
      <x:c r="O9908" s="6">
        <x:f>H9908-N9908</x:f>
      </x:c>
    </x:row>
    <x:row r="9909" spans="1:25">
      <x:c r="A9909" s="0" t="s">
        <x:v>171</x:v>
      </x:c>
      <x:c r="B9909" s="0" t="n">
        <x:v>4623</x:v>
      </x:c>
      <x:c r="C9909" s="0" t="s">
        <x:v>21</x:v>
      </x:c>
      <x:c r="D9909" s="0" t="s">
        <x:v>28</x:v>
      </x:c>
      <x:c r="E9909" s="0" t="s">
        <x:v>23</x:v>
      </x:c>
      <x:c r="F9909" s="0" t="s">
        <x:v>26</x:v>
      </x:c>
      <x:c r="G9909" s="0" t="n">
        <x:v>65</x:v>
      </x:c>
      <x:c r="H9909" s="4" t="n">
        <x:v>68.9</x:v>
      </x:c>
      <x:c r="I9909" s="4" t="n">
        <x:v>65</x:v>
      </x:c>
      <x:c r="J9909" s="4" t="n">
        <x:v>1.06</x:v>
      </x:c>
      <x:c r="K9909" s="4">
        <x:f>I9909*J9909</x:f>
      </x:c>
      <x:c r="L9909" s="4" t="n">
        <x:v>139.113</x:v>
      </x:c>
      <x:c r="M9909" s="5">
        <x:f>J9909/1.776*100</x:f>
      </x:c>
      <x:c r="N9909" s="6">
        <x:f>M9909*L9909/100</x:f>
      </x:c>
      <x:c r="O9909" s="6">
        <x:f>H9909-N9909</x:f>
      </x:c>
    </x:row>
    <x:row r="9910" spans="1:25">
      <x:c r="A9910" s="0" t="s">
        <x:v>108</x:v>
      </x:c>
      <x:c r="B9910" s="0" t="n">
        <x:v>4626</x:v>
      </x:c>
      <x:c r="C9910" s="0" t="s">
        <x:v>21</x:v>
      </x:c>
      <x:c r="D9910" s="0" t="s">
        <x:v>22</x:v>
      </x:c>
      <x:c r="E9910" s="0" t="s">
        <x:v>23</x:v>
      </x:c>
      <x:c r="F9910" s="0" t="s">
        <x:v>20</x:v>
      </x:c>
      <x:c r="G9910" s="0" t="n">
        <x:v>130</x:v>
      </x:c>
      <x:c r="H9910" s="4" t="n">
        <x:v>43.384</x:v>
      </x:c>
      <x:c r="I9910" s="4" t="n">
        <x:v>0</x:v>
      </x:c>
      <x:c r="J9910" s="4" t="n">
        <x:v>0.334</x:v>
      </x:c>
      <x:c r="K9910" s="4">
        <x:f>I9910*J9910</x:f>
      </x:c>
      <x:c r="L9910" s="4" t="n">
        <x:v>0</x:v>
      </x:c>
      <x:c r="M9910" s="5">
        <x:f>J9910/2.455*100</x:f>
      </x:c>
      <x:c r="N9910" s="6">
        <x:f>M9910*L9910/100</x:f>
      </x:c>
      <x:c r="O9910" s="6">
        <x:f>H9910-N9910</x:f>
      </x:c>
    </x:row>
    <x:row r="9911" spans="1:25">
      <x:c r="A9911" s="0" t="s">
        <x:v>108</x:v>
      </x:c>
      <x:c r="B9911" s="0" t="n">
        <x:v>4626</x:v>
      </x:c>
      <x:c r="C9911" s="0" t="s">
        <x:v>21</x:v>
      </x:c>
      <x:c r="D9911" s="0" t="s">
        <x:v>22</x:v>
      </x:c>
      <x:c r="E9911" s="0" t="s">
        <x:v>23</x:v>
      </x:c>
      <x:c r="F9911" s="0" t="s">
        <x:v>20</x:v>
      </x:c>
      <x:c r="G9911" s="0" t="n">
        <x:v>130</x:v>
      </x:c>
      <x:c r="H9911" s="4" t="n">
        <x:v>44.33</x:v>
      </x:c>
      <x:c r="I9911" s="4" t="n">
        <x:v>0</x:v>
      </x:c>
      <x:c r="J9911" s="4" t="n">
        <x:v>0.341</x:v>
      </x:c>
      <x:c r="K9911" s="4">
        <x:f>I9911*J9911</x:f>
      </x:c>
      <x:c r="L9911" s="4" t="n">
        <x:v>0</x:v>
      </x:c>
      <x:c r="M9911" s="5">
        <x:f>J9911/2.455*100</x:f>
      </x:c>
      <x:c r="N9911" s="6">
        <x:f>M9911*L9911/100</x:f>
      </x:c>
      <x:c r="O9911" s="6">
        <x:f>H9911-N9911</x:f>
      </x:c>
    </x:row>
    <x:row r="9912" spans="1:25">
      <x:c r="A9912" s="0" t="s">
        <x:v>108</x:v>
      </x:c>
      <x:c r="B9912" s="0" t="n">
        <x:v>4626</x:v>
      </x:c>
      <x:c r="C9912" s="0" t="s">
        <x:v>21</x:v>
      </x:c>
      <x:c r="D9912" s="0" t="s">
        <x:v>28</x:v>
      </x:c>
      <x:c r="E9912" s="0" t="s">
        <x:v>19</x:v>
      </x:c>
      <x:c r="F9912" s="0" t="s">
        <x:v>26</x:v>
      </x:c>
      <x:c r="G9912" s="0" t="n">
        <x:v>130</x:v>
      </x:c>
      <x:c r="H9912" s="4" t="n">
        <x:v>0.001</x:v>
      </x:c>
      <x:c r="I9912" s="4" t="n">
        <x:v>0</x:v>
      </x:c>
      <x:c r="J9912" s="4" t="n">
        <x:v>0.26</x:v>
      </x:c>
      <x:c r="K9912" s="4">
        <x:f>I9912*J9912</x:f>
      </x:c>
      <x:c r="L9912" s="4" t="n">
        <x:v>0</x:v>
      </x:c>
      <x:c r="M9912" s="5">
        <x:f>J9912/2.455*100</x:f>
      </x:c>
      <x:c r="N9912" s="6">
        <x:f>M9912*L9912/100</x:f>
      </x:c>
      <x:c r="O9912" s="6">
        <x:f>H9912-N9912</x:f>
      </x:c>
    </x:row>
    <x:row r="9913" spans="1:25">
      <x:c r="A9913" s="0" t="s">
        <x:v>108</x:v>
      </x:c>
      <x:c r="B9913" s="0" t="n">
        <x:v>4626</x:v>
      </x:c>
      <x:c r="C9913" s="0" t="s">
        <x:v>21</x:v>
      </x:c>
      <x:c r="D9913" s="0" t="s">
        <x:v>28</x:v>
      </x:c>
      <x:c r="E9913" s="0" t="s">
        <x:v>23</x:v>
      </x:c>
      <x:c r="F9913" s="0" t="s">
        <x:v>26</x:v>
      </x:c>
      <x:c r="G9913" s="0" t="n">
        <x:v>130</x:v>
      </x:c>
      <x:c r="H9913" s="4" t="n">
        <x:v>11</x:v>
      </x:c>
      <x:c r="I9913" s="4" t="n">
        <x:v>0</x:v>
      </x:c>
      <x:c r="J9913" s="4" t="n">
        <x:v>1.52</x:v>
      </x:c>
      <x:c r="K9913" s="4">
        <x:f>I9913*J9913</x:f>
      </x:c>
      <x:c r="L9913" s="4" t="n">
        <x:v>0</x:v>
      </x:c>
      <x:c r="M9913" s="5">
        <x:f>J9913/2.455*100</x:f>
      </x:c>
      <x:c r="N9913" s="6">
        <x:f>M9913*L9913/100</x:f>
      </x:c>
      <x:c r="O9913" s="6">
        <x:f>H9913-N9913</x:f>
      </x:c>
    </x:row>
    <x:row r="9914" spans="1:25">
      <x:c r="A9914" s="0" t="s">
        <x:v>66</x:v>
      </x:c>
      <x:c r="B9914" s="0" t="n">
        <x:v>4628</x:v>
      </x:c>
      <x:c r="C9914" s="0" t="s">
        <x:v>21</x:v>
      </x:c>
      <x:c r="D9914" s="0" t="s">
        <x:v>22</x:v>
      </x:c>
      <x:c r="E9914" s="0" t="s">
        <x:v>23</x:v>
      </x:c>
      <x:c r="F9914" s="0" t="s">
        <x:v>20</x:v>
      </x:c>
      <x:c r="G9914" s="0" t="n">
        <x:v>130</x:v>
      </x:c>
      <x:c r="H9914" s="4" t="n">
        <x:v>44.33</x:v>
      </x:c>
      <x:c r="I9914" s="4" t="n">
        <x:v>130</x:v>
      </x:c>
      <x:c r="J9914" s="4" t="n">
        <x:v>0.341</x:v>
      </x:c>
      <x:c r="K9914" s="4">
        <x:f>I9914*J9914</x:f>
      </x:c>
      <x:c r="L9914" s="4" t="n">
        <x:v>292.4</x:v>
      </x:c>
      <x:c r="M9914" s="5">
        <x:f>J9914/3.457*100</x:f>
      </x:c>
      <x:c r="N9914" s="6">
        <x:f>M9914*L9914/100</x:f>
      </x:c>
      <x:c r="O9914" s="6">
        <x:f>H9914-N9914</x:f>
      </x:c>
    </x:row>
    <x:row r="9915" spans="1:25">
      <x:c r="A9915" s="0" t="s">
        <x:v>66</x:v>
      </x:c>
      <x:c r="B9915" s="0" t="n">
        <x:v>4628</x:v>
      </x:c>
      <x:c r="C9915" s="0" t="s">
        <x:v>21</x:v>
      </x:c>
      <x:c r="D9915" s="0" t="s">
        <x:v>22</x:v>
      </x:c>
      <x:c r="E9915" s="0" t="s">
        <x:v>23</x:v>
      </x:c>
      <x:c r="F9915" s="0" t="s">
        <x:v>20</x:v>
      </x:c>
      <x:c r="G9915" s="0" t="n">
        <x:v>130</x:v>
      </x:c>
      <x:c r="H9915" s="4" t="n">
        <x:v>43.384</x:v>
      </x:c>
      <x:c r="I9915" s="4" t="n">
        <x:v>130</x:v>
      </x:c>
      <x:c r="J9915" s="4" t="n">
        <x:v>0.334</x:v>
      </x:c>
      <x:c r="K9915" s="4">
        <x:f>I9915*J9915</x:f>
      </x:c>
      <x:c r="L9915" s="4" t="n">
        <x:v>292.4</x:v>
      </x:c>
      <x:c r="M9915" s="5">
        <x:f>J9915/3.457*100</x:f>
      </x:c>
      <x:c r="N9915" s="6">
        <x:f>M9915*L9915/100</x:f>
      </x:c>
      <x:c r="O9915" s="6">
        <x:f>H9915-N9915</x:f>
      </x:c>
    </x:row>
    <x:row r="9916" spans="1:25">
      <x:c r="A9916" s="0" t="s">
        <x:v>66</x:v>
      </x:c>
      <x:c r="B9916" s="0" t="n">
        <x:v>4628</x:v>
      </x:c>
      <x:c r="C9916" s="0" t="s">
        <x:v>21</x:v>
      </x:c>
      <x:c r="D9916" s="0" t="s">
        <x:v>22</x:v>
      </x:c>
      <x:c r="E9916" s="0" t="s">
        <x:v>23</x:v>
      </x:c>
      <x:c r="F9916" s="0" t="s">
        <x:v>20</x:v>
      </x:c>
      <x:c r="G9916" s="0" t="n">
        <x:v>130</x:v>
      </x:c>
      <x:c r="H9916" s="4" t="n">
        <x:v>43.384</x:v>
      </x:c>
      <x:c r="I9916" s="4" t="n">
        <x:v>130</x:v>
      </x:c>
      <x:c r="J9916" s="4" t="n">
        <x:v>0.334</x:v>
      </x:c>
      <x:c r="K9916" s="4">
        <x:f>I9916*J9916</x:f>
      </x:c>
      <x:c r="L9916" s="4" t="n">
        <x:v>292.4</x:v>
      </x:c>
      <x:c r="M9916" s="5">
        <x:f>J9916/3.457*100</x:f>
      </x:c>
      <x:c r="N9916" s="6">
        <x:f>M9916*L9916/100</x:f>
      </x:c>
      <x:c r="O9916" s="6">
        <x:f>H9916-N9916</x:f>
      </x:c>
    </x:row>
    <x:row r="9917" spans="1:25">
      <x:c r="A9917" s="0" t="s">
        <x:v>66</x:v>
      </x:c>
      <x:c r="B9917" s="0" t="n">
        <x:v>4628</x:v>
      </x:c>
      <x:c r="C9917" s="0" t="s">
        <x:v>21</x:v>
      </x:c>
      <x:c r="D9917" s="0" t="s">
        <x:v>22</x:v>
      </x:c>
      <x:c r="E9917" s="0" t="s">
        <x:v>23</x:v>
      </x:c>
      <x:c r="F9917" s="0" t="s">
        <x:v>20</x:v>
      </x:c>
      <x:c r="G9917" s="0" t="n">
        <x:v>130</x:v>
      </x:c>
      <x:c r="H9917" s="4" t="n">
        <x:v>43.384</x:v>
      </x:c>
      <x:c r="I9917" s="4" t="n">
        <x:v>130</x:v>
      </x:c>
      <x:c r="J9917" s="4" t="n">
        <x:v>0.334</x:v>
      </x:c>
      <x:c r="K9917" s="4">
        <x:f>I9917*J9917</x:f>
      </x:c>
      <x:c r="L9917" s="4" t="n">
        <x:v>292.4</x:v>
      </x:c>
      <x:c r="M9917" s="5">
        <x:f>J9917/3.457*100</x:f>
      </x:c>
      <x:c r="N9917" s="6">
        <x:f>M9917*L9917/100</x:f>
      </x:c>
      <x:c r="O9917" s="6">
        <x:f>H9917-N9917</x:f>
      </x:c>
    </x:row>
    <x:row r="9918" spans="1:25">
      <x:c r="A9918" s="0" t="s">
        <x:v>66</x:v>
      </x:c>
      <x:c r="B9918" s="0" t="n">
        <x:v>4628</x:v>
      </x:c>
      <x:c r="C9918" s="0" t="s">
        <x:v>21</x:v>
      </x:c>
      <x:c r="D9918" s="0" t="s">
        <x:v>22</x:v>
      </x:c>
      <x:c r="E9918" s="0" t="s">
        <x:v>23</x:v>
      </x:c>
      <x:c r="F9918" s="0" t="s">
        <x:v>20</x:v>
      </x:c>
      <x:c r="G9918" s="0" t="n">
        <x:v>130</x:v>
      </x:c>
      <x:c r="H9918" s="4" t="n">
        <x:v>43.384</x:v>
      </x:c>
      <x:c r="I9918" s="4" t="n">
        <x:v>130</x:v>
      </x:c>
      <x:c r="J9918" s="4" t="n">
        <x:v>0.334</x:v>
      </x:c>
      <x:c r="K9918" s="4">
        <x:f>I9918*J9918</x:f>
      </x:c>
      <x:c r="L9918" s="4" t="n">
        <x:v>292.4</x:v>
      </x:c>
      <x:c r="M9918" s="5">
        <x:f>J9918/3.457*100</x:f>
      </x:c>
      <x:c r="N9918" s="6">
        <x:f>M9918*L9918/100</x:f>
      </x:c>
      <x:c r="O9918" s="6">
        <x:f>H9918-N9918</x:f>
      </x:c>
    </x:row>
    <x:row r="9919" spans="1:25">
      <x:c r="A9919" s="0" t="s">
        <x:v>66</x:v>
      </x:c>
      <x:c r="B9919" s="0" t="n">
        <x:v>4628</x:v>
      </x:c>
      <x:c r="C9919" s="0" t="s">
        <x:v>21</x:v>
      </x:c>
      <x:c r="D9919" s="0" t="s">
        <x:v>28</x:v>
      </x:c>
      <x:c r="E9919" s="0" t="s">
        <x:v>19</x:v>
      </x:c>
      <x:c r="F9919" s="0" t="s">
        <x:v>26</x:v>
      </x:c>
      <x:c r="G9919" s="0" t="n">
        <x:v>130</x:v>
      </x:c>
      <x:c r="H9919" s="4" t="n">
        <x:v>33.805</x:v>
      </x:c>
      <x:c r="I9919" s="4" t="n">
        <x:v>130</x:v>
      </x:c>
      <x:c r="J9919" s="4" t="n">
        <x:v>0.26</x:v>
      </x:c>
      <x:c r="K9919" s="4">
        <x:f>I9919*J9919</x:f>
      </x:c>
      <x:c r="L9919" s="4" t="n">
        <x:v>292.4</x:v>
      </x:c>
      <x:c r="M9919" s="5">
        <x:f>J9919/3.457*100</x:f>
      </x:c>
      <x:c r="N9919" s="6">
        <x:f>M9919*L9919/100</x:f>
      </x:c>
      <x:c r="O9919" s="6">
        <x:f>H9919-N9919</x:f>
      </x:c>
    </x:row>
    <x:row r="9920" spans="1:25">
      <x:c r="A9920" s="0" t="s">
        <x:v>66</x:v>
      </x:c>
      <x:c r="B9920" s="0" t="n">
        <x:v>4628</x:v>
      </x:c>
      <x:c r="C9920" s="0" t="s">
        <x:v>21</x:v>
      </x:c>
      <x:c r="D9920" s="0" t="s">
        <x:v>28</x:v>
      </x:c>
      <x:c r="E9920" s="0" t="s">
        <x:v>23</x:v>
      </x:c>
      <x:c r="F9920" s="0" t="s">
        <x:v>26</x:v>
      </x:c>
      <x:c r="G9920" s="0" t="n">
        <x:v>130</x:v>
      </x:c>
      <x:c r="H9920" s="4" t="n">
        <x:v>197.6</x:v>
      </x:c>
      <x:c r="I9920" s="4" t="n">
        <x:v>130</x:v>
      </x:c>
      <x:c r="J9920" s="4" t="n">
        <x:v>1.52</x:v>
      </x:c>
      <x:c r="K9920" s="4">
        <x:f>I9920*J9920</x:f>
      </x:c>
      <x:c r="L9920" s="4" t="n">
        <x:v>292.4</x:v>
      </x:c>
      <x:c r="M9920" s="5">
        <x:f>J9920/3.457*100</x:f>
      </x:c>
      <x:c r="N9920" s="6">
        <x:f>M9920*L9920/100</x:f>
      </x:c>
      <x:c r="O9920" s="6">
        <x:f>H9920-N9920</x:f>
      </x:c>
    </x:row>
    <x:row r="9921" spans="1:25">
      <x:c r="A9921" s="0" t="s">
        <x:v>111</x:v>
      </x:c>
      <x:c r="B9921" s="0" t="n">
        <x:v>4629</x:v>
      </x:c>
      <x:c r="C9921" s="0" t="s">
        <x:v>21</x:v>
      </x:c>
      <x:c r="D9921" s="0" t="s">
        <x:v>22</x:v>
      </x:c>
      <x:c r="E9921" s="0" t="s">
        <x:v>23</x:v>
      </x:c>
      <x:c r="F9921" s="0" t="s">
        <x:v>20</x:v>
      </x:c>
      <x:c r="G9921" s="0" t="n">
        <x:v>130</x:v>
      </x:c>
      <x:c r="H9921" s="4" t="n">
        <x:v>43.384</x:v>
      </x:c>
      <x:c r="I9921" s="4" t="n">
        <x:v>130</x:v>
      </x:c>
      <x:c r="J9921" s="4" t="n">
        <x:v>0.334</x:v>
      </x:c>
      <x:c r="K9921" s="4">
        <x:f>I9921*J9921</x:f>
      </x:c>
      <x:c r="L9921" s="4" t="n">
        <x:v>289.887</x:v>
      </x:c>
      <x:c r="M9921" s="5">
        <x:f>J9921/3.123*100</x:f>
      </x:c>
      <x:c r="N9921" s="6">
        <x:f>M9921*L9921/100</x:f>
      </x:c>
      <x:c r="O9921" s="6">
        <x:f>H9921-N9921</x:f>
      </x:c>
    </x:row>
    <x:row r="9922" spans="1:25">
      <x:c r="A9922" s="0" t="s">
        <x:v>111</x:v>
      </x:c>
      <x:c r="B9922" s="0" t="n">
        <x:v>4629</x:v>
      </x:c>
      <x:c r="C9922" s="0" t="s">
        <x:v>21</x:v>
      </x:c>
      <x:c r="D9922" s="0" t="s">
        <x:v>22</x:v>
      </x:c>
      <x:c r="E9922" s="0" t="s">
        <x:v>23</x:v>
      </x:c>
      <x:c r="F9922" s="0" t="s">
        <x:v>20</x:v>
      </x:c>
      <x:c r="G9922" s="0" t="n">
        <x:v>130</x:v>
      </x:c>
      <x:c r="H9922" s="4" t="n">
        <x:v>44.33</x:v>
      </x:c>
      <x:c r="I9922" s="4" t="n">
        <x:v>130</x:v>
      </x:c>
      <x:c r="J9922" s="4" t="n">
        <x:v>0.341</x:v>
      </x:c>
      <x:c r="K9922" s="4">
        <x:f>I9922*J9922</x:f>
      </x:c>
      <x:c r="L9922" s="4" t="n">
        <x:v>289.887</x:v>
      </x:c>
      <x:c r="M9922" s="5">
        <x:f>J9922/3.123*100</x:f>
      </x:c>
      <x:c r="N9922" s="6">
        <x:f>M9922*L9922/100</x:f>
      </x:c>
      <x:c r="O9922" s="6">
        <x:f>H9922-N9922</x:f>
      </x:c>
    </x:row>
    <x:row r="9923" spans="1:25">
      <x:c r="A9923" s="0" t="s">
        <x:v>111</x:v>
      </x:c>
      <x:c r="B9923" s="0" t="n">
        <x:v>4629</x:v>
      </x:c>
      <x:c r="C9923" s="0" t="s">
        <x:v>21</x:v>
      </x:c>
      <x:c r="D9923" s="0" t="s">
        <x:v>22</x:v>
      </x:c>
      <x:c r="E9923" s="0" t="s">
        <x:v>23</x:v>
      </x:c>
      <x:c r="F9923" s="0" t="s">
        <x:v>20</x:v>
      </x:c>
      <x:c r="G9923" s="0" t="n">
        <x:v>130</x:v>
      </x:c>
      <x:c r="H9923" s="4" t="n">
        <x:v>43.384</x:v>
      </x:c>
      <x:c r="I9923" s="4" t="n">
        <x:v>130</x:v>
      </x:c>
      <x:c r="J9923" s="4" t="n">
        <x:v>0.334</x:v>
      </x:c>
      <x:c r="K9923" s="4">
        <x:f>I9923*J9923</x:f>
      </x:c>
      <x:c r="L9923" s="4" t="n">
        <x:v>289.887</x:v>
      </x:c>
      <x:c r="M9923" s="5">
        <x:f>J9923/3.123*100</x:f>
      </x:c>
      <x:c r="N9923" s="6">
        <x:f>M9923*L9923/100</x:f>
      </x:c>
      <x:c r="O9923" s="6">
        <x:f>H9923-N9923</x:f>
      </x:c>
    </x:row>
    <x:row r="9924" spans="1:25">
      <x:c r="A9924" s="0" t="s">
        <x:v>111</x:v>
      </x:c>
      <x:c r="B9924" s="0" t="n">
        <x:v>4629</x:v>
      </x:c>
      <x:c r="C9924" s="0" t="s">
        <x:v>21</x:v>
      </x:c>
      <x:c r="D9924" s="0" t="s">
        <x:v>22</x:v>
      </x:c>
      <x:c r="E9924" s="0" t="s">
        <x:v>23</x:v>
      </x:c>
      <x:c r="F9924" s="0" t="s">
        <x:v>20</x:v>
      </x:c>
      <x:c r="G9924" s="0" t="n">
        <x:v>130</x:v>
      </x:c>
      <x:c r="H9924" s="4" t="n">
        <x:v>43.384</x:v>
      </x:c>
      <x:c r="I9924" s="4" t="n">
        <x:v>130</x:v>
      </x:c>
      <x:c r="J9924" s="4" t="n">
        <x:v>0.334</x:v>
      </x:c>
      <x:c r="K9924" s="4">
        <x:f>I9924*J9924</x:f>
      </x:c>
      <x:c r="L9924" s="4" t="n">
        <x:v>289.887</x:v>
      </x:c>
      <x:c r="M9924" s="5">
        <x:f>J9924/3.123*100</x:f>
      </x:c>
      <x:c r="N9924" s="6">
        <x:f>M9924*L9924/100</x:f>
      </x:c>
      <x:c r="O9924" s="6">
        <x:f>H9924-N9924</x:f>
      </x:c>
    </x:row>
    <x:row r="9925" spans="1:25">
      <x:c r="A9925" s="0" t="s">
        <x:v>111</x:v>
      </x:c>
      <x:c r="B9925" s="0" t="n">
        <x:v>4629</x:v>
      </x:c>
      <x:c r="C9925" s="0" t="s">
        <x:v>21</x:v>
      </x:c>
      <x:c r="D9925" s="0" t="s">
        <x:v>28</x:v>
      </x:c>
      <x:c r="E9925" s="0" t="s">
        <x:v>19</x:v>
      </x:c>
      <x:c r="F9925" s="0" t="s">
        <x:v>26</x:v>
      </x:c>
      <x:c r="G9925" s="0" t="n">
        <x:v>130</x:v>
      </x:c>
      <x:c r="H9925" s="4" t="n">
        <x:v>33.805</x:v>
      </x:c>
      <x:c r="I9925" s="4" t="n">
        <x:v>130</x:v>
      </x:c>
      <x:c r="J9925" s="4" t="n">
        <x:v>0.26</x:v>
      </x:c>
      <x:c r="K9925" s="4">
        <x:f>I9925*J9925</x:f>
      </x:c>
      <x:c r="L9925" s="4" t="n">
        <x:v>289.887</x:v>
      </x:c>
      <x:c r="M9925" s="5">
        <x:f>J9925/3.123*100</x:f>
      </x:c>
      <x:c r="N9925" s="6">
        <x:f>M9925*L9925/100</x:f>
      </x:c>
      <x:c r="O9925" s="6">
        <x:f>H9925-N9925</x:f>
      </x:c>
    </x:row>
    <x:row r="9926" spans="1:25">
      <x:c r="A9926" s="0" t="s">
        <x:v>111</x:v>
      </x:c>
      <x:c r="B9926" s="0" t="n">
        <x:v>4629</x:v>
      </x:c>
      <x:c r="C9926" s="0" t="s">
        <x:v>21</x:v>
      </x:c>
      <x:c r="D9926" s="0" t="s">
        <x:v>28</x:v>
      </x:c>
      <x:c r="E9926" s="0" t="s">
        <x:v>23</x:v>
      </x:c>
      <x:c r="F9926" s="0" t="s">
        <x:v>26</x:v>
      </x:c>
      <x:c r="G9926" s="0" t="n">
        <x:v>130</x:v>
      </x:c>
      <x:c r="H9926" s="4" t="n">
        <x:v>197.6</x:v>
      </x:c>
      <x:c r="I9926" s="4" t="n">
        <x:v>130</x:v>
      </x:c>
      <x:c r="J9926" s="4" t="n">
        <x:v>1.52</x:v>
      </x:c>
      <x:c r="K9926" s="4">
        <x:f>I9926*J9926</x:f>
      </x:c>
      <x:c r="L9926" s="4" t="n">
        <x:v>289.887</x:v>
      </x:c>
      <x:c r="M9926" s="5">
        <x:f>J9926/3.123*100</x:f>
      </x:c>
      <x:c r="N9926" s="6">
        <x:f>M9926*L9926/100</x:f>
      </x:c>
      <x:c r="O9926" s="6">
        <x:f>H9926-N9926</x:f>
      </x:c>
    </x:row>
    <x:row r="9927" spans="1:25">
      <x:c r="A9927" s="0" t="s">
        <x:v>78</x:v>
      </x:c>
      <x:c r="B9927" s="0" t="n">
        <x:v>4630</x:v>
      </x:c>
      <x:c r="C9927" s="0" t="s">
        <x:v>21</x:v>
      </x:c>
      <x:c r="D9927" s="0" t="s">
        <x:v>22</x:v>
      </x:c>
      <x:c r="E9927" s="0" t="s">
        <x:v>23</x:v>
      </x:c>
      <x:c r="F9927" s="0" t="s">
        <x:v>20</x:v>
      </x:c>
      <x:c r="G9927" s="0" t="n">
        <x:v>130</x:v>
      </x:c>
      <x:c r="H9927" s="4" t="n">
        <x:v>44.33</x:v>
      </x:c>
      <x:c r="I9927" s="4" t="n">
        <x:v>130</x:v>
      </x:c>
      <x:c r="J9927" s="4" t="n">
        <x:v>0.341</x:v>
      </x:c>
      <x:c r="K9927" s="4">
        <x:f>I9927*J9927</x:f>
      </x:c>
      <x:c r="L9927" s="4" t="n">
        <x:v>296.795</x:v>
      </x:c>
      <x:c r="M9927" s="5">
        <x:f>J9927/3.123*100</x:f>
      </x:c>
      <x:c r="N9927" s="6">
        <x:f>M9927*L9927/100</x:f>
      </x:c>
      <x:c r="O9927" s="6">
        <x:f>H9927-N9927</x:f>
      </x:c>
    </x:row>
    <x:row r="9928" spans="1:25">
      <x:c r="A9928" s="0" t="s">
        <x:v>78</x:v>
      </x:c>
      <x:c r="B9928" s="0" t="n">
        <x:v>4630</x:v>
      </x:c>
      <x:c r="C9928" s="0" t="s">
        <x:v>21</x:v>
      </x:c>
      <x:c r="D9928" s="0" t="s">
        <x:v>22</x:v>
      </x:c>
      <x:c r="E9928" s="0" t="s">
        <x:v>23</x:v>
      </x:c>
      <x:c r="F9928" s="0" t="s">
        <x:v>20</x:v>
      </x:c>
      <x:c r="G9928" s="0" t="n">
        <x:v>130</x:v>
      </x:c>
      <x:c r="H9928" s="4" t="n">
        <x:v>43.384</x:v>
      </x:c>
      <x:c r="I9928" s="4" t="n">
        <x:v>130</x:v>
      </x:c>
      <x:c r="J9928" s="4" t="n">
        <x:v>0.334</x:v>
      </x:c>
      <x:c r="K9928" s="4">
        <x:f>I9928*J9928</x:f>
      </x:c>
      <x:c r="L9928" s="4" t="n">
        <x:v>296.795</x:v>
      </x:c>
      <x:c r="M9928" s="5">
        <x:f>J9928/3.123*100</x:f>
      </x:c>
      <x:c r="N9928" s="6">
        <x:f>M9928*L9928/100</x:f>
      </x:c>
      <x:c r="O9928" s="6">
        <x:f>H9928-N9928</x:f>
      </x:c>
    </x:row>
    <x:row r="9929" spans="1:25">
      <x:c r="A9929" s="0" t="s">
        <x:v>78</x:v>
      </x:c>
      <x:c r="B9929" s="0" t="n">
        <x:v>4630</x:v>
      </x:c>
      <x:c r="C9929" s="0" t="s">
        <x:v>21</x:v>
      </x:c>
      <x:c r="D9929" s="0" t="s">
        <x:v>22</x:v>
      </x:c>
      <x:c r="E9929" s="0" t="s">
        <x:v>23</x:v>
      </x:c>
      <x:c r="F9929" s="0" t="s">
        <x:v>20</x:v>
      </x:c>
      <x:c r="G9929" s="0" t="n">
        <x:v>130</x:v>
      </x:c>
      <x:c r="H9929" s="4" t="n">
        <x:v>43.384</x:v>
      </x:c>
      <x:c r="I9929" s="4" t="n">
        <x:v>130</x:v>
      </x:c>
      <x:c r="J9929" s="4" t="n">
        <x:v>0.334</x:v>
      </x:c>
      <x:c r="K9929" s="4">
        <x:f>I9929*J9929</x:f>
      </x:c>
      <x:c r="L9929" s="4" t="n">
        <x:v>296.795</x:v>
      </x:c>
      <x:c r="M9929" s="5">
        <x:f>J9929/3.123*100</x:f>
      </x:c>
      <x:c r="N9929" s="6">
        <x:f>M9929*L9929/100</x:f>
      </x:c>
      <x:c r="O9929" s="6">
        <x:f>H9929-N9929</x:f>
      </x:c>
    </x:row>
    <x:row r="9930" spans="1:25">
      <x:c r="A9930" s="0" t="s">
        <x:v>78</x:v>
      </x:c>
      <x:c r="B9930" s="0" t="n">
        <x:v>4630</x:v>
      </x:c>
      <x:c r="C9930" s="0" t="s">
        <x:v>21</x:v>
      </x:c>
      <x:c r="D9930" s="0" t="s">
        <x:v>22</x:v>
      </x:c>
      <x:c r="E9930" s="0" t="s">
        <x:v>23</x:v>
      </x:c>
      <x:c r="F9930" s="0" t="s">
        <x:v>20</x:v>
      </x:c>
      <x:c r="G9930" s="0" t="n">
        <x:v>130</x:v>
      </x:c>
      <x:c r="H9930" s="4" t="n">
        <x:v>43.384</x:v>
      </x:c>
      <x:c r="I9930" s="4" t="n">
        <x:v>130</x:v>
      </x:c>
      <x:c r="J9930" s="4" t="n">
        <x:v>0.334</x:v>
      </x:c>
      <x:c r="K9930" s="4">
        <x:f>I9930*J9930</x:f>
      </x:c>
      <x:c r="L9930" s="4" t="n">
        <x:v>296.795</x:v>
      </x:c>
      <x:c r="M9930" s="5">
        <x:f>J9930/3.123*100</x:f>
      </x:c>
      <x:c r="N9930" s="6">
        <x:f>M9930*L9930/100</x:f>
      </x:c>
      <x:c r="O9930" s="6">
        <x:f>H9930-N9930</x:f>
      </x:c>
    </x:row>
    <x:row r="9931" spans="1:25">
      <x:c r="A9931" s="0" t="s">
        <x:v>78</x:v>
      </x:c>
      <x:c r="B9931" s="0" t="n">
        <x:v>4630</x:v>
      </x:c>
      <x:c r="C9931" s="0" t="s">
        <x:v>21</x:v>
      </x:c>
      <x:c r="D9931" s="0" t="s">
        <x:v>28</x:v>
      </x:c>
      <x:c r="E9931" s="0" t="s">
        <x:v>19</x:v>
      </x:c>
      <x:c r="F9931" s="0" t="s">
        <x:v>26</x:v>
      </x:c>
      <x:c r="G9931" s="0" t="n">
        <x:v>130</x:v>
      </x:c>
      <x:c r="H9931" s="4" t="n">
        <x:v>33.8</x:v>
      </x:c>
      <x:c r="I9931" s="4" t="n">
        <x:v>130</x:v>
      </x:c>
      <x:c r="J9931" s="4" t="n">
        <x:v>0.26</x:v>
      </x:c>
      <x:c r="K9931" s="4">
        <x:f>I9931*J9931</x:f>
      </x:c>
      <x:c r="L9931" s="4" t="n">
        <x:v>296.795</x:v>
      </x:c>
      <x:c r="M9931" s="5">
        <x:f>J9931/3.123*100</x:f>
      </x:c>
      <x:c r="N9931" s="6">
        <x:f>M9931*L9931/100</x:f>
      </x:c>
      <x:c r="O9931" s="6">
        <x:f>H9931-N9931</x:f>
      </x:c>
    </x:row>
    <x:row r="9932" spans="1:25">
      <x:c r="A9932" s="0" t="s">
        <x:v>78</x:v>
      </x:c>
      <x:c r="B9932" s="0" t="n">
        <x:v>4630</x:v>
      </x:c>
      <x:c r="C9932" s="0" t="s">
        <x:v>21</x:v>
      </x:c>
      <x:c r="D9932" s="0" t="s">
        <x:v>28</x:v>
      </x:c>
      <x:c r="E9932" s="0" t="s">
        <x:v>23</x:v>
      </x:c>
      <x:c r="F9932" s="0" t="s">
        <x:v>26</x:v>
      </x:c>
      <x:c r="G9932" s="0" t="n">
        <x:v>130</x:v>
      </x:c>
      <x:c r="H9932" s="4" t="n">
        <x:v>197.6</x:v>
      </x:c>
      <x:c r="I9932" s="4" t="n">
        <x:v>130</x:v>
      </x:c>
      <x:c r="J9932" s="4" t="n">
        <x:v>1.52</x:v>
      </x:c>
      <x:c r="K9932" s="4">
        <x:f>I9932*J9932</x:f>
      </x:c>
      <x:c r="L9932" s="4" t="n">
        <x:v>296.795</x:v>
      </x:c>
      <x:c r="M9932" s="5">
        <x:f>J9932/3.123*100</x:f>
      </x:c>
      <x:c r="N9932" s="6">
        <x:f>M9932*L9932/100</x:f>
      </x:c>
      <x:c r="O9932" s="6">
        <x:f>H9932-N9932</x:f>
      </x:c>
    </x:row>
    <x:row r="9933" spans="1:25">
      <x:c r="A9933" s="0" t="s">
        <x:v>147</x:v>
      </x:c>
      <x:c r="B9933" s="0" t="n">
        <x:v>4631</x:v>
      </x:c>
      <x:c r="C9933" s="0" t="s">
        <x:v>21</x:v>
      </x:c>
      <x:c r="D9933" s="0" t="s">
        <x:v>22</x:v>
      </x:c>
      <x:c r="E9933" s="0" t="s">
        <x:v>23</x:v>
      </x:c>
      <x:c r="F9933" s="0" t="s">
        <x:v>20</x:v>
      </x:c>
      <x:c r="G9933" s="0" t="n">
        <x:v>130</x:v>
      </x:c>
      <x:c r="H9933" s="4" t="n">
        <x:v>44.33</x:v>
      </x:c>
      <x:c r="I9933" s="4" t="n">
        <x:v>130</x:v>
      </x:c>
      <x:c r="J9933" s="4" t="n">
        <x:v>0.341</x:v>
      </x:c>
      <x:c r="K9933" s="4">
        <x:f>I9933*J9933</x:f>
      </x:c>
      <x:c r="L9933" s="4" t="n">
        <x:v>291.599</x:v>
      </x:c>
      <x:c r="M9933" s="5">
        <x:f>J9933/3.123*100</x:f>
      </x:c>
      <x:c r="N9933" s="6">
        <x:f>M9933*L9933/100</x:f>
      </x:c>
      <x:c r="O9933" s="6">
        <x:f>H9933-N9933</x:f>
      </x:c>
    </x:row>
    <x:row r="9934" spans="1:25">
      <x:c r="A9934" s="0" t="s">
        <x:v>147</x:v>
      </x:c>
      <x:c r="B9934" s="0" t="n">
        <x:v>4631</x:v>
      </x:c>
      <x:c r="C9934" s="0" t="s">
        <x:v>21</x:v>
      </x:c>
      <x:c r="D9934" s="0" t="s">
        <x:v>22</x:v>
      </x:c>
      <x:c r="E9934" s="0" t="s">
        <x:v>23</x:v>
      </x:c>
      <x:c r="F9934" s="0" t="s">
        <x:v>20</x:v>
      </x:c>
      <x:c r="G9934" s="0" t="n">
        <x:v>130</x:v>
      </x:c>
      <x:c r="H9934" s="4" t="n">
        <x:v>43.384</x:v>
      </x:c>
      <x:c r="I9934" s="4" t="n">
        <x:v>130</x:v>
      </x:c>
      <x:c r="J9934" s="4" t="n">
        <x:v>0.334</x:v>
      </x:c>
      <x:c r="K9934" s="4">
        <x:f>I9934*J9934</x:f>
      </x:c>
      <x:c r="L9934" s="4" t="n">
        <x:v>291.599</x:v>
      </x:c>
      <x:c r="M9934" s="5">
        <x:f>J9934/3.123*100</x:f>
      </x:c>
      <x:c r="N9934" s="6">
        <x:f>M9934*L9934/100</x:f>
      </x:c>
      <x:c r="O9934" s="6">
        <x:f>H9934-N9934</x:f>
      </x:c>
    </x:row>
    <x:row r="9935" spans="1:25">
      <x:c r="A9935" s="0" t="s">
        <x:v>147</x:v>
      </x:c>
      <x:c r="B9935" s="0" t="n">
        <x:v>4631</x:v>
      </x:c>
      <x:c r="C9935" s="0" t="s">
        <x:v>21</x:v>
      </x:c>
      <x:c r="D9935" s="0" t="s">
        <x:v>22</x:v>
      </x:c>
      <x:c r="E9935" s="0" t="s">
        <x:v>23</x:v>
      </x:c>
      <x:c r="F9935" s="0" t="s">
        <x:v>20</x:v>
      </x:c>
      <x:c r="G9935" s="0" t="n">
        <x:v>130</x:v>
      </x:c>
      <x:c r="H9935" s="4" t="n">
        <x:v>43.384</x:v>
      </x:c>
      <x:c r="I9935" s="4" t="n">
        <x:v>130</x:v>
      </x:c>
      <x:c r="J9935" s="4" t="n">
        <x:v>0.334</x:v>
      </x:c>
      <x:c r="K9935" s="4">
        <x:f>I9935*J9935</x:f>
      </x:c>
      <x:c r="L9935" s="4" t="n">
        <x:v>291.599</x:v>
      </x:c>
      <x:c r="M9935" s="5">
        <x:f>J9935/3.123*100</x:f>
      </x:c>
      <x:c r="N9935" s="6">
        <x:f>M9935*L9935/100</x:f>
      </x:c>
      <x:c r="O9935" s="6">
        <x:f>H9935-N9935</x:f>
      </x:c>
    </x:row>
    <x:row r="9936" spans="1:25">
      <x:c r="A9936" s="0" t="s">
        <x:v>147</x:v>
      </x:c>
      <x:c r="B9936" s="0" t="n">
        <x:v>4631</x:v>
      </x:c>
      <x:c r="C9936" s="0" t="s">
        <x:v>21</x:v>
      </x:c>
      <x:c r="D9936" s="0" t="s">
        <x:v>22</x:v>
      </x:c>
      <x:c r="E9936" s="0" t="s">
        <x:v>23</x:v>
      </x:c>
      <x:c r="F9936" s="0" t="s">
        <x:v>20</x:v>
      </x:c>
      <x:c r="G9936" s="0" t="n">
        <x:v>130</x:v>
      </x:c>
      <x:c r="H9936" s="4" t="n">
        <x:v>43.384</x:v>
      </x:c>
      <x:c r="I9936" s="4" t="n">
        <x:v>130</x:v>
      </x:c>
      <x:c r="J9936" s="4" t="n">
        <x:v>0.334</x:v>
      </x:c>
      <x:c r="K9936" s="4">
        <x:f>I9936*J9936</x:f>
      </x:c>
      <x:c r="L9936" s="4" t="n">
        <x:v>291.599</x:v>
      </x:c>
      <x:c r="M9936" s="5">
        <x:f>J9936/3.123*100</x:f>
      </x:c>
      <x:c r="N9936" s="6">
        <x:f>M9936*L9936/100</x:f>
      </x:c>
      <x:c r="O9936" s="6">
        <x:f>H9936-N9936</x:f>
      </x:c>
    </x:row>
    <x:row r="9937" spans="1:25">
      <x:c r="A9937" s="0" t="s">
        <x:v>147</x:v>
      </x:c>
      <x:c r="B9937" s="0" t="n">
        <x:v>4631</x:v>
      </x:c>
      <x:c r="C9937" s="0" t="s">
        <x:v>21</x:v>
      </x:c>
      <x:c r="D9937" s="0" t="s">
        <x:v>28</x:v>
      </x:c>
      <x:c r="E9937" s="0" t="s">
        <x:v>19</x:v>
      </x:c>
      <x:c r="F9937" s="0" t="s">
        <x:v>26</x:v>
      </x:c>
      <x:c r="G9937" s="0" t="n">
        <x:v>130</x:v>
      </x:c>
      <x:c r="H9937" s="4" t="n">
        <x:v>33.805</x:v>
      </x:c>
      <x:c r="I9937" s="4" t="n">
        <x:v>130</x:v>
      </x:c>
      <x:c r="J9937" s="4" t="n">
        <x:v>0.26</x:v>
      </x:c>
      <x:c r="K9937" s="4">
        <x:f>I9937*J9937</x:f>
      </x:c>
      <x:c r="L9937" s="4" t="n">
        <x:v>291.599</x:v>
      </x:c>
      <x:c r="M9937" s="5">
        <x:f>J9937/3.123*100</x:f>
      </x:c>
      <x:c r="N9937" s="6">
        <x:f>M9937*L9937/100</x:f>
      </x:c>
      <x:c r="O9937" s="6">
        <x:f>H9937-N9937</x:f>
      </x:c>
    </x:row>
    <x:row r="9938" spans="1:25">
      <x:c r="A9938" s="0" t="s">
        <x:v>147</x:v>
      </x:c>
      <x:c r="B9938" s="0" t="n">
        <x:v>4631</x:v>
      </x:c>
      <x:c r="C9938" s="0" t="s">
        <x:v>21</x:v>
      </x:c>
      <x:c r="D9938" s="0" t="s">
        <x:v>28</x:v>
      </x:c>
      <x:c r="E9938" s="0" t="s">
        <x:v>23</x:v>
      </x:c>
      <x:c r="F9938" s="0" t="s">
        <x:v>26</x:v>
      </x:c>
      <x:c r="G9938" s="0" t="n">
        <x:v>130</x:v>
      </x:c>
      <x:c r="H9938" s="4" t="n">
        <x:v>197.6</x:v>
      </x:c>
      <x:c r="I9938" s="4" t="n">
        <x:v>130</x:v>
      </x:c>
      <x:c r="J9938" s="4" t="n">
        <x:v>1.52</x:v>
      </x:c>
      <x:c r="K9938" s="4">
        <x:f>I9938*J9938</x:f>
      </x:c>
      <x:c r="L9938" s="4" t="n">
        <x:v>291.599</x:v>
      </x:c>
      <x:c r="M9938" s="5">
        <x:f>J9938/3.123*100</x:f>
      </x:c>
      <x:c r="N9938" s="6">
        <x:f>M9938*L9938/100</x:f>
      </x:c>
      <x:c r="O9938" s="6">
        <x:f>H9938-N9938</x:f>
      </x:c>
    </x:row>
    <x:row r="9939" spans="1:25">
      <x:c r="A9939" s="0" t="s">
        <x:v>104</x:v>
      </x:c>
      <x:c r="B9939" s="0" t="n">
        <x:v>4632</x:v>
      </x:c>
      <x:c r="C9939" s="0" t="s">
        <x:v>21</x:v>
      </x:c>
      <x:c r="D9939" s="0" t="s">
        <x:v>22</x:v>
      </x:c>
      <x:c r="E9939" s="0" t="s">
        <x:v>23</x:v>
      </x:c>
      <x:c r="F9939" s="0" t="s">
        <x:v>20</x:v>
      </x:c>
      <x:c r="G9939" s="0" t="n">
        <x:v>130</x:v>
      </x:c>
      <x:c r="H9939" s="4" t="n">
        <x:v>43.384</x:v>
      </x:c>
      <x:c r="I9939" s="4" t="n">
        <x:v>130</x:v>
      </x:c>
      <x:c r="J9939" s="4" t="n">
        <x:v>0.334</x:v>
      </x:c>
      <x:c r="K9939" s="4">
        <x:f>I9939*J9939</x:f>
      </x:c>
      <x:c r="L9939" s="4" t="n">
        <x:v>291.317</x:v>
      </x:c>
      <x:c r="M9939" s="5">
        <x:f>J9939/2.789*100</x:f>
      </x:c>
      <x:c r="N9939" s="6">
        <x:f>M9939*L9939/100</x:f>
      </x:c>
      <x:c r="O9939" s="6">
        <x:f>H9939-N9939</x:f>
      </x:c>
    </x:row>
    <x:row r="9940" spans="1:25">
      <x:c r="A9940" s="0" t="s">
        <x:v>104</x:v>
      </x:c>
      <x:c r="B9940" s="0" t="n">
        <x:v>4632</x:v>
      </x:c>
      <x:c r="C9940" s="0" t="s">
        <x:v>21</x:v>
      </x:c>
      <x:c r="D9940" s="0" t="s">
        <x:v>22</x:v>
      </x:c>
      <x:c r="E9940" s="0" t="s">
        <x:v>23</x:v>
      </x:c>
      <x:c r="F9940" s="0" t="s">
        <x:v>20</x:v>
      </x:c>
      <x:c r="G9940" s="0" t="n">
        <x:v>130</x:v>
      </x:c>
      <x:c r="H9940" s="4" t="n">
        <x:v>43.384</x:v>
      </x:c>
      <x:c r="I9940" s="4" t="n">
        <x:v>130</x:v>
      </x:c>
      <x:c r="J9940" s="4" t="n">
        <x:v>0.334</x:v>
      </x:c>
      <x:c r="K9940" s="4">
        <x:f>I9940*J9940</x:f>
      </x:c>
      <x:c r="L9940" s="4" t="n">
        <x:v>291.317</x:v>
      </x:c>
      <x:c r="M9940" s="5">
        <x:f>J9940/2.789*100</x:f>
      </x:c>
      <x:c r="N9940" s="6">
        <x:f>M9940*L9940/100</x:f>
      </x:c>
      <x:c r="O9940" s="6">
        <x:f>H9940-N9940</x:f>
      </x:c>
    </x:row>
    <x:row r="9941" spans="1:25">
      <x:c r="A9941" s="0" t="s">
        <x:v>104</x:v>
      </x:c>
      <x:c r="B9941" s="0" t="n">
        <x:v>4632</x:v>
      </x:c>
      <x:c r="C9941" s="0" t="s">
        <x:v>21</x:v>
      </x:c>
      <x:c r="D9941" s="0" t="s">
        <x:v>22</x:v>
      </x:c>
      <x:c r="E9941" s="0" t="s">
        <x:v>23</x:v>
      </x:c>
      <x:c r="F9941" s="0" t="s">
        <x:v>20</x:v>
      </x:c>
      <x:c r="G9941" s="0" t="n">
        <x:v>130</x:v>
      </x:c>
      <x:c r="H9941" s="4" t="n">
        <x:v>44.33</x:v>
      </x:c>
      <x:c r="I9941" s="4" t="n">
        <x:v>130</x:v>
      </x:c>
      <x:c r="J9941" s="4" t="n">
        <x:v>0.341</x:v>
      </x:c>
      <x:c r="K9941" s="4">
        <x:f>I9941*J9941</x:f>
      </x:c>
      <x:c r="L9941" s="4" t="n">
        <x:v>291.317</x:v>
      </x:c>
      <x:c r="M9941" s="5">
        <x:f>J9941/2.789*100</x:f>
      </x:c>
      <x:c r="N9941" s="6">
        <x:f>M9941*L9941/100</x:f>
      </x:c>
      <x:c r="O9941" s="6">
        <x:f>H9941-N9941</x:f>
      </x:c>
    </x:row>
    <x:row r="9942" spans="1:25">
      <x:c r="A9942" s="0" t="s">
        <x:v>104</x:v>
      </x:c>
      <x:c r="B9942" s="0" t="n">
        <x:v>4632</x:v>
      </x:c>
      <x:c r="C9942" s="0" t="s">
        <x:v>21</x:v>
      </x:c>
      <x:c r="D9942" s="0" t="s">
        <x:v>28</x:v>
      </x:c>
      <x:c r="E9942" s="0" t="s">
        <x:v>19</x:v>
      </x:c>
      <x:c r="F9942" s="0" t="s">
        <x:v>26</x:v>
      </x:c>
      <x:c r="G9942" s="0" t="n">
        <x:v>130</x:v>
      </x:c>
      <x:c r="H9942" s="4" t="n">
        <x:v>33.805</x:v>
      </x:c>
      <x:c r="I9942" s="4" t="n">
        <x:v>130</x:v>
      </x:c>
      <x:c r="J9942" s="4" t="n">
        <x:v>0.26</x:v>
      </x:c>
      <x:c r="K9942" s="4">
        <x:f>I9942*J9942</x:f>
      </x:c>
      <x:c r="L9942" s="4" t="n">
        <x:v>291.317</x:v>
      </x:c>
      <x:c r="M9942" s="5">
        <x:f>J9942/2.789*100</x:f>
      </x:c>
      <x:c r="N9942" s="6">
        <x:f>M9942*L9942/100</x:f>
      </x:c>
      <x:c r="O9942" s="6">
        <x:f>H9942-N9942</x:f>
      </x:c>
    </x:row>
    <x:row r="9943" spans="1:25">
      <x:c r="A9943" s="0" t="s">
        <x:v>104</x:v>
      </x:c>
      <x:c r="B9943" s="0" t="n">
        <x:v>4632</x:v>
      </x:c>
      <x:c r="C9943" s="0" t="s">
        <x:v>21</x:v>
      </x:c>
      <x:c r="D9943" s="0" t="s">
        <x:v>28</x:v>
      </x:c>
      <x:c r="E9943" s="0" t="s">
        <x:v>23</x:v>
      </x:c>
      <x:c r="F9943" s="0" t="s">
        <x:v>26</x:v>
      </x:c>
      <x:c r="G9943" s="0" t="n">
        <x:v>130</x:v>
      </x:c>
      <x:c r="H9943" s="4" t="n">
        <x:v>197.6</x:v>
      </x:c>
      <x:c r="I9943" s="4" t="n">
        <x:v>130</x:v>
      </x:c>
      <x:c r="J9943" s="4" t="n">
        <x:v>1.52</x:v>
      </x:c>
      <x:c r="K9943" s="4">
        <x:f>I9943*J9943</x:f>
      </x:c>
      <x:c r="L9943" s="4" t="n">
        <x:v>291.317</x:v>
      </x:c>
      <x:c r="M9943" s="5">
        <x:f>J9943/2.789*100</x:f>
      </x:c>
      <x:c r="N9943" s="6">
        <x:f>M9943*L9943/100</x:f>
      </x:c>
      <x:c r="O9943" s="6">
        <x:f>H9943-N9943</x:f>
      </x:c>
    </x:row>
    <x:row r="9944" spans="1:25">
      <x:c r="A9944" s="0" t="s">
        <x:v>168</x:v>
      </x:c>
      <x:c r="B9944" s="0" t="n">
        <x:v>4633</x:v>
      </x:c>
      <x:c r="C9944" s="0" t="s">
        <x:v>21</x:v>
      </x:c>
      <x:c r="D9944" s="0" t="s">
        <x:v>22</x:v>
      </x:c>
      <x:c r="E9944" s="0" t="s">
        <x:v>23</x:v>
      </x:c>
      <x:c r="F9944" s="0" t="s">
        <x:v>20</x:v>
      </x:c>
      <x:c r="G9944" s="0" t="n">
        <x:v>70</x:v>
      </x:c>
      <x:c r="H9944" s="4" t="n">
        <x:v>2.34</x:v>
      </x:c>
      <x:c r="I9944" s="4" t="n">
        <x:v>70</x:v>
      </x:c>
      <x:c r="J9944" s="4" t="n">
        <x:v>0.033</x:v>
      </x:c>
      <x:c r="K9944" s="4">
        <x:f>I9944*J9944</x:f>
      </x:c>
      <x:c r="L9944" s="4" t="n">
        <x:v>172.9</x:v>
      </x:c>
      <x:c r="M9944" s="5">
        <x:f>J9944/3.53*100</x:f>
      </x:c>
      <x:c r="N9944" s="6">
        <x:f>M9944*L9944/100</x:f>
      </x:c>
      <x:c r="O9944" s="6">
        <x:f>H9944-N9944</x:f>
      </x:c>
    </x:row>
    <x:row r="9945" spans="1:25">
      <x:c r="A9945" s="0" t="s">
        <x:v>168</x:v>
      </x:c>
      <x:c r="B9945" s="0" t="n">
        <x:v>4633</x:v>
      </x:c>
      <x:c r="C9945" s="0" t="s">
        <x:v>21</x:v>
      </x:c>
      <x:c r="D9945" s="0" t="s">
        <x:v>28</x:v>
      </x:c>
      <x:c r="E9945" s="0" t="s">
        <x:v>23</x:v>
      </x:c>
      <x:c r="F9945" s="0" t="s">
        <x:v>20</x:v>
      </x:c>
      <x:c r="G9945" s="0" t="n">
        <x:v>70</x:v>
      </x:c>
      <x:c r="H9945" s="4" t="n">
        <x:v>2.99</x:v>
      </x:c>
      <x:c r="I9945" s="4" t="n">
        <x:v>70</x:v>
      </x:c>
      <x:c r="J9945" s="4" t="n">
        <x:v>0.043</x:v>
      </x:c>
      <x:c r="K9945" s="4">
        <x:f>I9945*J9945</x:f>
      </x:c>
      <x:c r="L9945" s="4" t="n">
        <x:v>172.9</x:v>
      </x:c>
      <x:c r="M9945" s="5">
        <x:f>J9945/3.53*100</x:f>
      </x:c>
      <x:c r="N9945" s="6">
        <x:f>M9945*L9945/100</x:f>
      </x:c>
      <x:c r="O9945" s="6">
        <x:f>H9945-N9945</x:f>
      </x:c>
    </x:row>
    <x:row r="9946" spans="1:25">
      <x:c r="A9946" s="0" t="s">
        <x:v>168</x:v>
      </x:c>
      <x:c r="B9946" s="0" t="n">
        <x:v>4633</x:v>
      </x:c>
      <x:c r="C9946" s="0" t="s">
        <x:v>17</x:v>
      </x:c>
      <x:c r="D9946" s="0" t="s">
        <x:v>18</x:v>
      </x:c>
      <x:c r="E9946" s="0" t="s">
        <x:v>167</x:v>
      </x:c>
      <x:c r="F9946" s="0" t="s">
        <x:v>20</x:v>
      </x:c>
      <x:c r="G9946" s="0" t="n">
        <x:v>70</x:v>
      </x:c>
      <x:c r="H9946" s="4" t="n">
        <x:v>55.719</x:v>
      </x:c>
      <x:c r="I9946" s="4" t="n">
        <x:v>70</x:v>
      </x:c>
      <x:c r="J9946" s="4" t="n">
        <x:v>0.796</x:v>
      </x:c>
      <x:c r="K9946" s="4">
        <x:f>I9946*J9946</x:f>
      </x:c>
      <x:c r="L9946" s="4" t="n">
        <x:v>172.9</x:v>
      </x:c>
      <x:c r="M9946" s="5">
        <x:f>J9946/3.53*100</x:f>
      </x:c>
      <x:c r="N9946" s="6">
        <x:f>M9946*L9946/100</x:f>
      </x:c>
      <x:c r="O9946" s="6">
        <x:f>H9946-N9946</x:f>
      </x:c>
    </x:row>
    <x:row r="9947" spans="1:25">
      <x:c r="A9947" s="0" t="s">
        <x:v>168</x:v>
      </x:c>
      <x:c r="B9947" s="0" t="n">
        <x:v>4633</x:v>
      </x:c>
      <x:c r="C9947" s="0" t="s">
        <x:v>17</x:v>
      </x:c>
      <x:c r="D9947" s="0" t="s">
        <x:v>18</x:v>
      </x:c>
      <x:c r="E9947" s="0" t="s">
        <x:v>167</x:v>
      </x:c>
      <x:c r="F9947" s="0" t="s">
        <x:v>20</x:v>
      </x:c>
      <x:c r="G9947" s="0" t="n">
        <x:v>70</x:v>
      </x:c>
      <x:c r="H9947" s="4" t="n">
        <x:v>55.719</x:v>
      </x:c>
      <x:c r="I9947" s="4" t="n">
        <x:v>70</x:v>
      </x:c>
      <x:c r="J9947" s="4" t="n">
        <x:v>0.796</x:v>
      </x:c>
      <x:c r="K9947" s="4">
        <x:f>I9947*J9947</x:f>
      </x:c>
      <x:c r="L9947" s="4" t="n">
        <x:v>172.9</x:v>
      </x:c>
      <x:c r="M9947" s="5">
        <x:f>J9947/3.53*100</x:f>
      </x:c>
      <x:c r="N9947" s="6">
        <x:f>M9947*L9947/100</x:f>
      </x:c>
      <x:c r="O9947" s="6">
        <x:f>H9947-N9947</x:f>
      </x:c>
    </x:row>
    <x:row r="9948" spans="1:25">
      <x:c r="A9948" s="0" t="s">
        <x:v>168</x:v>
      </x:c>
      <x:c r="B9948" s="0" t="n">
        <x:v>4633</x:v>
      </x:c>
      <x:c r="C9948" s="0" t="s">
        <x:v>17</x:v>
      </x:c>
      <x:c r="D9948" s="0" t="s">
        <x:v>18</x:v>
      </x:c>
      <x:c r="E9948" s="0" t="s">
        <x:v>167</x:v>
      </x:c>
      <x:c r="F9948" s="0" t="s">
        <x:v>20</x:v>
      </x:c>
      <x:c r="G9948" s="0" t="n">
        <x:v>70</x:v>
      </x:c>
      <x:c r="H9948" s="4" t="n">
        <x:v>55.719</x:v>
      </x:c>
      <x:c r="I9948" s="4" t="n">
        <x:v>70</x:v>
      </x:c>
      <x:c r="J9948" s="4" t="n">
        <x:v>0.796</x:v>
      </x:c>
      <x:c r="K9948" s="4">
        <x:f>I9948*J9948</x:f>
      </x:c>
      <x:c r="L9948" s="4" t="n">
        <x:v>172.9</x:v>
      </x:c>
      <x:c r="M9948" s="5">
        <x:f>J9948/3.53*100</x:f>
      </x:c>
      <x:c r="N9948" s="6">
        <x:f>M9948*L9948/100</x:f>
      </x:c>
      <x:c r="O9948" s="6">
        <x:f>H9948-N9948</x:f>
      </x:c>
    </x:row>
    <x:row r="9949" spans="1:25">
      <x:c r="A9949" s="0" t="s">
        <x:v>168</x:v>
      </x:c>
      <x:c r="B9949" s="0" t="n">
        <x:v>4633</x:v>
      </x:c>
      <x:c r="C9949" s="0" t="s">
        <x:v>21</x:v>
      </x:c>
      <x:c r="D9949" s="0" t="s">
        <x:v>22</x:v>
      </x:c>
      <x:c r="E9949" s="0" t="s">
        <x:v>23</x:v>
      </x:c>
      <x:c r="F9949" s="0" t="s">
        <x:v>20</x:v>
      </x:c>
      <x:c r="G9949" s="0" t="n">
        <x:v>70</x:v>
      </x:c>
      <x:c r="H9949" s="4" t="n">
        <x:v>0.18</x:v>
      </x:c>
      <x:c r="I9949" s="4" t="n">
        <x:v>70</x:v>
      </x:c>
      <x:c r="J9949" s="4" t="n">
        <x:v>0.003</x:v>
      </x:c>
      <x:c r="K9949" s="4">
        <x:f>I9949*J9949</x:f>
      </x:c>
      <x:c r="L9949" s="4" t="n">
        <x:v>172.9</x:v>
      </x:c>
      <x:c r="M9949" s="5">
        <x:f>J9949/3.53*100</x:f>
      </x:c>
      <x:c r="N9949" s="6">
        <x:f>M9949*L9949/100</x:f>
      </x:c>
      <x:c r="O9949" s="6">
        <x:f>H9949-N9949</x:f>
      </x:c>
    </x:row>
    <x:row r="9950" spans="1:25">
      <x:c r="A9950" s="0" t="s">
        <x:v>168</x:v>
      </x:c>
      <x:c r="B9950" s="0" t="n">
        <x:v>4633</x:v>
      </x:c>
      <x:c r="C9950" s="0" t="s">
        <x:v>21</x:v>
      </x:c>
      <x:c r="D9950" s="0" t="s">
        <x:v>28</x:v>
      </x:c>
      <x:c r="E9950" s="0" t="s">
        <x:v>23</x:v>
      </x:c>
      <x:c r="F9950" s="0" t="s">
        <x:v>20</x:v>
      </x:c>
      <x:c r="G9950" s="0" t="n">
        <x:v>70</x:v>
      </x:c>
      <x:c r="H9950" s="4" t="n">
        <x:v>0.23</x:v>
      </x:c>
      <x:c r="I9950" s="4" t="n">
        <x:v>70</x:v>
      </x:c>
      <x:c r="J9950" s="4" t="n">
        <x:v>0.003</x:v>
      </x:c>
      <x:c r="K9950" s="4">
        <x:f>I9950*J9950</x:f>
      </x:c>
      <x:c r="L9950" s="4" t="n">
        <x:v>172.9</x:v>
      </x:c>
      <x:c r="M9950" s="5">
        <x:f>J9950/3.53*100</x:f>
      </x:c>
      <x:c r="N9950" s="6">
        <x:f>M9950*L9950/100</x:f>
      </x:c>
      <x:c r="O9950" s="6">
        <x:f>H9950-N9950</x:f>
      </x:c>
    </x:row>
    <x:row r="9951" spans="1:25">
      <x:c r="A9951" s="0" t="s">
        <x:v>168</x:v>
      </x:c>
      <x:c r="B9951" s="0" t="n">
        <x:v>4633</x:v>
      </x:c>
      <x:c r="C9951" s="0" t="s">
        <x:v>21</x:v>
      </x:c>
      <x:c r="D9951" s="0" t="s">
        <x:v>28</x:v>
      </x:c>
      <x:c r="E9951" s="0" t="s">
        <x:v>23</x:v>
      </x:c>
      <x:c r="F9951" s="0" t="s">
        <x:v>26</x:v>
      </x:c>
      <x:c r="G9951" s="0" t="n">
        <x:v>70</x:v>
      </x:c>
      <x:c r="H9951" s="4" t="n">
        <x:v>74.2</x:v>
      </x:c>
      <x:c r="I9951" s="4" t="n">
        <x:v>70</x:v>
      </x:c>
      <x:c r="J9951" s="4" t="n">
        <x:v>1.06</x:v>
      </x:c>
      <x:c r="K9951" s="4">
        <x:f>I9951*J9951</x:f>
      </x:c>
      <x:c r="L9951" s="4" t="n">
        <x:v>172.9</x:v>
      </x:c>
      <x:c r="M9951" s="5">
        <x:f>J9951/3.53*100</x:f>
      </x:c>
      <x:c r="N9951" s="6">
        <x:f>M9951*L9951/100</x:f>
      </x:c>
      <x:c r="O9951" s="6">
        <x:f>H9951-N9951</x:f>
      </x:c>
    </x:row>
    <x:row r="9952" spans="1:25">
      <x:c r="A9952" s="0" t="s">
        <x:v>148</x:v>
      </x:c>
      <x:c r="B9952" s="0" t="n">
        <x:v>4635</x:v>
      </x:c>
      <x:c r="C9952" s="0" t="s">
        <x:v>17</x:v>
      </x:c>
      <x:c r="D9952" s="0" t="s">
        <x:v>18</x:v>
      </x:c>
      <x:c r="E9952" s="0" t="s">
        <x:v>167</x:v>
      </x:c>
      <x:c r="F9952" s="0" t="s">
        <x:v>20</x:v>
      </x:c>
      <x:c r="G9952" s="0" t="n">
        <x:v>65</x:v>
      </x:c>
      <x:c r="H9952" s="4" t="n">
        <x:v>41.221</x:v>
      </x:c>
      <x:c r="I9952" s="4" t="n">
        <x:v>65</x:v>
      </x:c>
      <x:c r="J9952" s="4" t="n">
        <x:v>0.634</x:v>
      </x:c>
      <x:c r="K9952" s="4">
        <x:f>I9952*J9952</x:f>
      </x:c>
      <x:c r="L9952" s="4" t="n">
        <x:v>158.104</x:v>
      </x:c>
      <x:c r="M9952" s="5">
        <x:f>J9952/3.49*100</x:f>
      </x:c>
      <x:c r="N9952" s="6">
        <x:f>M9952*L9952/100</x:f>
      </x:c>
      <x:c r="O9952" s="6">
        <x:f>H9952-N9952</x:f>
      </x:c>
    </x:row>
    <x:row r="9953" spans="1:25">
      <x:c r="A9953" s="0" t="s">
        <x:v>148</x:v>
      </x:c>
      <x:c r="B9953" s="0" t="n">
        <x:v>4635</x:v>
      </x:c>
      <x:c r="C9953" s="0" t="s">
        <x:v>17</x:v>
      </x:c>
      <x:c r="D9953" s="0" t="s">
        <x:v>18</x:v>
      </x:c>
      <x:c r="E9953" s="0" t="s">
        <x:v>167</x:v>
      </x:c>
      <x:c r="F9953" s="0" t="s">
        <x:v>20</x:v>
      </x:c>
      <x:c r="G9953" s="0" t="n">
        <x:v>65</x:v>
      </x:c>
      <x:c r="H9953" s="4" t="n">
        <x:v>55.719</x:v>
      </x:c>
      <x:c r="I9953" s="4" t="n">
        <x:v>65</x:v>
      </x:c>
      <x:c r="J9953" s="4" t="n">
        <x:v>0.857</x:v>
      </x:c>
      <x:c r="K9953" s="4">
        <x:f>I9953*J9953</x:f>
      </x:c>
      <x:c r="L9953" s="4" t="n">
        <x:v>158.104</x:v>
      </x:c>
      <x:c r="M9953" s="5">
        <x:f>J9953/3.49*100</x:f>
      </x:c>
      <x:c r="N9953" s="6">
        <x:f>M9953*L9953/100</x:f>
      </x:c>
      <x:c r="O9953" s="6">
        <x:f>H9953-N9953</x:f>
      </x:c>
    </x:row>
    <x:row r="9954" spans="1:25">
      <x:c r="A9954" s="0" t="s">
        <x:v>148</x:v>
      </x:c>
      <x:c r="B9954" s="0" t="n">
        <x:v>4635</x:v>
      </x:c>
      <x:c r="C9954" s="0" t="s">
        <x:v>17</x:v>
      </x:c>
      <x:c r="D9954" s="0" t="s">
        <x:v>18</x:v>
      </x:c>
      <x:c r="E9954" s="0" t="s">
        <x:v>167</x:v>
      </x:c>
      <x:c r="F9954" s="0" t="s">
        <x:v>20</x:v>
      </x:c>
      <x:c r="G9954" s="0" t="n">
        <x:v>65</x:v>
      </x:c>
      <x:c r="H9954" s="4" t="n">
        <x:v>55.719</x:v>
      </x:c>
      <x:c r="I9954" s="4" t="n">
        <x:v>65</x:v>
      </x:c>
      <x:c r="J9954" s="4" t="n">
        <x:v>0.857</x:v>
      </x:c>
      <x:c r="K9954" s="4">
        <x:f>I9954*J9954</x:f>
      </x:c>
      <x:c r="L9954" s="4" t="n">
        <x:v>158.104</x:v>
      </x:c>
      <x:c r="M9954" s="5">
        <x:f>J9954/3.49*100</x:f>
      </x:c>
      <x:c r="N9954" s="6">
        <x:f>M9954*L9954/100</x:f>
      </x:c>
      <x:c r="O9954" s="6">
        <x:f>H9954-N9954</x:f>
      </x:c>
    </x:row>
    <x:row r="9955" spans="1:25">
      <x:c r="A9955" s="0" t="s">
        <x:v>148</x:v>
      </x:c>
      <x:c r="B9955" s="0" t="n">
        <x:v>4635</x:v>
      </x:c>
      <x:c r="C9955" s="0" t="s">
        <x:v>21</x:v>
      </x:c>
      <x:c r="D9955" s="0" t="s">
        <x:v>28</x:v>
      </x:c>
      <x:c r="E9955" s="0" t="s">
        <x:v>23</x:v>
      </x:c>
      <x:c r="F9955" s="0" t="s">
        <x:v>20</x:v>
      </x:c>
      <x:c r="G9955" s="0" t="n">
        <x:v>65</x:v>
      </x:c>
      <x:c r="H9955" s="4" t="n">
        <x:v>2.99</x:v>
      </x:c>
      <x:c r="I9955" s="4" t="n">
        <x:v>65</x:v>
      </x:c>
      <x:c r="J9955" s="4" t="n">
        <x:v>0.046</x:v>
      </x:c>
      <x:c r="K9955" s="4">
        <x:f>I9955*J9955</x:f>
      </x:c>
      <x:c r="L9955" s="4" t="n">
        <x:v>158.104</x:v>
      </x:c>
      <x:c r="M9955" s="5">
        <x:f>J9955/3.49*100</x:f>
      </x:c>
      <x:c r="N9955" s="6">
        <x:f>M9955*L9955/100</x:f>
      </x:c>
      <x:c r="O9955" s="6">
        <x:f>H9955-N9955</x:f>
      </x:c>
    </x:row>
    <x:row r="9956" spans="1:25">
      <x:c r="A9956" s="0" t="s">
        <x:v>148</x:v>
      </x:c>
      <x:c r="B9956" s="0" t="n">
        <x:v>4635</x:v>
      </x:c>
      <x:c r="C9956" s="0" t="s">
        <x:v>21</x:v>
      </x:c>
      <x:c r="D9956" s="0" t="s">
        <x:v>22</x:v>
      </x:c>
      <x:c r="E9956" s="0" t="s">
        <x:v>23</x:v>
      </x:c>
      <x:c r="F9956" s="0" t="s">
        <x:v>20</x:v>
      </x:c>
      <x:c r="G9956" s="0" t="n">
        <x:v>65</x:v>
      </x:c>
      <x:c r="H9956" s="4" t="n">
        <x:v>2.34</x:v>
      </x:c>
      <x:c r="I9956" s="4" t="n">
        <x:v>65</x:v>
      </x:c>
      <x:c r="J9956" s="4" t="n">
        <x:v>0.036</x:v>
      </x:c>
      <x:c r="K9956" s="4">
        <x:f>I9956*J9956</x:f>
      </x:c>
      <x:c r="L9956" s="4" t="n">
        <x:v>158.104</x:v>
      </x:c>
      <x:c r="M9956" s="5">
        <x:f>J9956/3.49*100</x:f>
      </x:c>
      <x:c r="N9956" s="6">
        <x:f>M9956*L9956/100</x:f>
      </x:c>
      <x:c r="O9956" s="6">
        <x:f>H9956-N9956</x:f>
      </x:c>
    </x:row>
    <x:row r="9957" spans="1:25">
      <x:c r="A9957" s="0" t="s">
        <x:v>148</x:v>
      </x:c>
      <x:c r="B9957" s="0" t="n">
        <x:v>4635</x:v>
      </x:c>
      <x:c r="C9957" s="0" t="s">
        <x:v>21</x:v>
      </x:c>
      <x:c r="D9957" s="0" t="s">
        <x:v>28</x:v>
      </x:c>
      <x:c r="E9957" s="0" t="s">
        <x:v>23</x:v>
      </x:c>
      <x:c r="F9957" s="0" t="s">
        <x:v>26</x:v>
      </x:c>
      <x:c r="G9957" s="0" t="n">
        <x:v>65</x:v>
      </x:c>
      <x:c r="H9957" s="4" t="n">
        <x:v>68.9</x:v>
      </x:c>
      <x:c r="I9957" s="4" t="n">
        <x:v>65</x:v>
      </x:c>
      <x:c r="J9957" s="4" t="n">
        <x:v>1.06</x:v>
      </x:c>
      <x:c r="K9957" s="4">
        <x:f>I9957*J9957</x:f>
      </x:c>
      <x:c r="L9957" s="4" t="n">
        <x:v>158.104</x:v>
      </x:c>
      <x:c r="M9957" s="5">
        <x:f>J9957/3.49*100</x:f>
      </x:c>
      <x:c r="N9957" s="6">
        <x:f>M9957*L9957/100</x:f>
      </x:c>
      <x:c r="O9957" s="6">
        <x:f>H9957-N9957</x:f>
      </x:c>
    </x:row>
    <x:row r="9958" spans="1:25">
      <x:c r="A9958" s="0" t="s">
        <x:v>143</x:v>
      </x:c>
      <x:c r="B9958" s="0" t="n">
        <x:v>4636</x:v>
      </x:c>
      <x:c r="C9958" s="0" t="s">
        <x:v>21</x:v>
      </x:c>
      <x:c r="D9958" s="0" t="s">
        <x:v>22</x:v>
      </x:c>
      <x:c r="E9958" s="0" t="s">
        <x:v>23</x:v>
      </x:c>
      <x:c r="F9958" s="0" t="s">
        <x:v>20</x:v>
      </x:c>
      <x:c r="G9958" s="0" t="n">
        <x:v>72</x:v>
      </x:c>
      <x:c r="H9958" s="4" t="n">
        <x:v>0.252</x:v>
      </x:c>
      <x:c r="I9958" s="4" t="n">
        <x:v>72</x:v>
      </x:c>
      <x:c r="J9958" s="4" t="n">
        <x:v>0.004</x:v>
      </x:c>
      <x:c r="K9958" s="4">
        <x:f>I9958*J9958</x:f>
      </x:c>
      <x:c r="L9958" s="4" t="n">
        <x:v>140.4</x:v>
      </x:c>
      <x:c r="M9958" s="5">
        <x:f>J9958/2.691*100</x:f>
      </x:c>
      <x:c r="N9958" s="6">
        <x:f>M9958*L9958/100</x:f>
      </x:c>
      <x:c r="O9958" s="6">
        <x:f>H9958-N9958</x:f>
      </x:c>
    </x:row>
    <x:row r="9959" spans="1:25">
      <x:c r="A9959" s="0" t="s">
        <x:v>143</x:v>
      </x:c>
      <x:c r="B9959" s="0" t="n">
        <x:v>4636</x:v>
      </x:c>
      <x:c r="C9959" s="0" t="s">
        <x:v>21</x:v>
      </x:c>
      <x:c r="D9959" s="0" t="s">
        <x:v>28</x:v>
      </x:c>
      <x:c r="E9959" s="0" t="s">
        <x:v>23</x:v>
      </x:c>
      <x:c r="F9959" s="0" t="s">
        <x:v>20</x:v>
      </x:c>
      <x:c r="G9959" s="0" t="n">
        <x:v>72</x:v>
      </x:c>
      <x:c r="H9959" s="4" t="n">
        <x:v>0.322</x:v>
      </x:c>
      <x:c r="I9959" s="4" t="n">
        <x:v>72</x:v>
      </x:c>
      <x:c r="J9959" s="4" t="n">
        <x:v>0.004</x:v>
      </x:c>
      <x:c r="K9959" s="4">
        <x:f>I9959*J9959</x:f>
      </x:c>
      <x:c r="L9959" s="4" t="n">
        <x:v>140.4</x:v>
      </x:c>
      <x:c r="M9959" s="5">
        <x:f>J9959/2.691*100</x:f>
      </x:c>
      <x:c r="N9959" s="6">
        <x:f>M9959*L9959/100</x:f>
      </x:c>
      <x:c r="O9959" s="6">
        <x:f>H9959-N9959</x:f>
      </x:c>
    </x:row>
    <x:row r="9960" spans="1:25">
      <x:c r="A9960" s="0" t="s">
        <x:v>143</x:v>
      </x:c>
      <x:c r="B9960" s="0" t="n">
        <x:v>4636</x:v>
      </x:c>
      <x:c r="C9960" s="0" t="s">
        <x:v>21</x:v>
      </x:c>
      <x:c r="D9960" s="0" t="s">
        <x:v>22</x:v>
      </x:c>
      <x:c r="E9960" s="0" t="s">
        <x:v>23</x:v>
      </x:c>
      <x:c r="F9960" s="0" t="s">
        <x:v>20</x:v>
      </x:c>
      <x:c r="G9960" s="0" t="n">
        <x:v>72</x:v>
      </x:c>
      <x:c r="H9960" s="4" t="n">
        <x:v>2.34</x:v>
      </x:c>
      <x:c r="I9960" s="4" t="n">
        <x:v>72</x:v>
      </x:c>
      <x:c r="J9960" s="4" t="n">
        <x:v>0.033</x:v>
      </x:c>
      <x:c r="K9960" s="4">
        <x:f>I9960*J9960</x:f>
      </x:c>
      <x:c r="L9960" s="4" t="n">
        <x:v>140.4</x:v>
      </x:c>
      <x:c r="M9960" s="5">
        <x:f>J9960/2.691*100</x:f>
      </x:c>
      <x:c r="N9960" s="6">
        <x:f>M9960*L9960/100</x:f>
      </x:c>
      <x:c r="O9960" s="6">
        <x:f>H9960-N9960</x:f>
      </x:c>
    </x:row>
    <x:row r="9961" spans="1:25">
      <x:c r="A9961" s="0" t="s">
        <x:v>143</x:v>
      </x:c>
      <x:c r="B9961" s="0" t="n">
        <x:v>4636</x:v>
      </x:c>
      <x:c r="C9961" s="0" t="s">
        <x:v>21</x:v>
      </x:c>
      <x:c r="D9961" s="0" t="s">
        <x:v>28</x:v>
      </x:c>
      <x:c r="E9961" s="0" t="s">
        <x:v>23</x:v>
      </x:c>
      <x:c r="F9961" s="0" t="s">
        <x:v>20</x:v>
      </x:c>
      <x:c r="G9961" s="0" t="n">
        <x:v>72</x:v>
      </x:c>
      <x:c r="H9961" s="4" t="n">
        <x:v>2.99</x:v>
      </x:c>
      <x:c r="I9961" s="4" t="n">
        <x:v>72</x:v>
      </x:c>
      <x:c r="J9961" s="4" t="n">
        <x:v>0.042</x:v>
      </x:c>
      <x:c r="K9961" s="4">
        <x:f>I9961*J9961</x:f>
      </x:c>
      <x:c r="L9961" s="4" t="n">
        <x:v>140.4</x:v>
      </x:c>
      <x:c r="M9961" s="5">
        <x:f>J9961/2.691*100</x:f>
      </x:c>
      <x:c r="N9961" s="6">
        <x:f>M9961*L9961/100</x:f>
      </x:c>
      <x:c r="O9961" s="6">
        <x:f>H9961-N9961</x:f>
      </x:c>
    </x:row>
    <x:row r="9962" spans="1:25">
      <x:c r="A9962" s="0" t="s">
        <x:v>143</x:v>
      </x:c>
      <x:c r="B9962" s="0" t="n">
        <x:v>4636</x:v>
      </x:c>
      <x:c r="C9962" s="0" t="s">
        <x:v>17</x:v>
      </x:c>
      <x:c r="D9962" s="0" t="s">
        <x:v>18</x:v>
      </x:c>
      <x:c r="E9962" s="0" t="s">
        <x:v>167</x:v>
      </x:c>
      <x:c r="F9962" s="0" t="s">
        <x:v>20</x:v>
      </x:c>
      <x:c r="G9962" s="0" t="n">
        <x:v>72</x:v>
      </x:c>
      <x:c r="H9962" s="4" t="n">
        <x:v>55.719</x:v>
      </x:c>
      <x:c r="I9962" s="4" t="n">
        <x:v>72</x:v>
      </x:c>
      <x:c r="J9962" s="4" t="n">
        <x:v>0.774</x:v>
      </x:c>
      <x:c r="K9962" s="4">
        <x:f>I9962*J9962</x:f>
      </x:c>
      <x:c r="L9962" s="4" t="n">
        <x:v>140.4</x:v>
      </x:c>
      <x:c r="M9962" s="5">
        <x:f>J9962/2.691*100</x:f>
      </x:c>
      <x:c r="N9962" s="6">
        <x:f>M9962*L9962/100</x:f>
      </x:c>
      <x:c r="O9962" s="6">
        <x:f>H9962-N9962</x:f>
      </x:c>
    </x:row>
    <x:row r="9963" spans="1:25">
      <x:c r="A9963" s="0" t="s">
        <x:v>143</x:v>
      </x:c>
      <x:c r="B9963" s="0" t="n">
        <x:v>4636</x:v>
      </x:c>
      <x:c r="C9963" s="0" t="s">
        <x:v>17</x:v>
      </x:c>
      <x:c r="D9963" s="0" t="s">
        <x:v>18</x:v>
      </x:c>
      <x:c r="E9963" s="0" t="s">
        <x:v>167</x:v>
      </x:c>
      <x:c r="F9963" s="0" t="s">
        <x:v>20</x:v>
      </x:c>
      <x:c r="G9963" s="0" t="n">
        <x:v>72</x:v>
      </x:c>
      <x:c r="H9963" s="4" t="n">
        <x:v>55.719</x:v>
      </x:c>
      <x:c r="I9963" s="4" t="n">
        <x:v>72</x:v>
      </x:c>
      <x:c r="J9963" s="4" t="n">
        <x:v>0.774</x:v>
      </x:c>
      <x:c r="K9963" s="4">
        <x:f>I9963*J9963</x:f>
      </x:c>
      <x:c r="L9963" s="4" t="n">
        <x:v>140.4</x:v>
      </x:c>
      <x:c r="M9963" s="5">
        <x:f>J9963/2.691*100</x:f>
      </x:c>
      <x:c r="N9963" s="6">
        <x:f>M9963*L9963/100</x:f>
      </x:c>
      <x:c r="O9963" s="6">
        <x:f>H9963-N9963</x:f>
      </x:c>
    </x:row>
    <x:row r="9964" spans="1:25">
      <x:c r="A9964" s="0" t="s">
        <x:v>143</x:v>
      </x:c>
      <x:c r="B9964" s="0" t="n">
        <x:v>4636</x:v>
      </x:c>
      <x:c r="C9964" s="0" t="s">
        <x:v>21</x:v>
      </x:c>
      <x:c r="D9964" s="0" t="s">
        <x:v>28</x:v>
      </x:c>
      <x:c r="E9964" s="0" t="s">
        <x:v>23</x:v>
      </x:c>
      <x:c r="F9964" s="0" t="s">
        <x:v>26</x:v>
      </x:c>
      <x:c r="G9964" s="0" t="n">
        <x:v>72</x:v>
      </x:c>
      <x:c r="H9964" s="4" t="n">
        <x:v>76.32</x:v>
      </x:c>
      <x:c r="I9964" s="4" t="n">
        <x:v>72</x:v>
      </x:c>
      <x:c r="J9964" s="4" t="n">
        <x:v>1.06</x:v>
      </x:c>
      <x:c r="K9964" s="4">
        <x:f>I9964*J9964</x:f>
      </x:c>
      <x:c r="L9964" s="4" t="n">
        <x:v>140.4</x:v>
      </x:c>
      <x:c r="M9964" s="5">
        <x:f>J9964/2.691*100</x:f>
      </x:c>
      <x:c r="N9964" s="6">
        <x:f>M9964*L9964/100</x:f>
      </x:c>
      <x:c r="O9964" s="6">
        <x:f>H9964-N9964</x:f>
      </x:c>
    </x:row>
    <x:row r="9965" spans="1:25">
      <x:c r="A9965" s="0" t="s">
        <x:v>132</x:v>
      </x:c>
      <x:c r="B9965" s="0" t="n">
        <x:v>4637</x:v>
      </x:c>
      <x:c r="C9965" s="0" t="s">
        <x:v>21</x:v>
      </x:c>
      <x:c r="D9965" s="0" t="s">
        <x:v>28</x:v>
      </x:c>
      <x:c r="E9965" s="0" t="s">
        <x:v>23</x:v>
      </x:c>
      <x:c r="F9965" s="0" t="s">
        <x:v>20</x:v>
      </x:c>
      <x:c r="G9965" s="0" t="n">
        <x:v>65</x:v>
      </x:c>
      <x:c r="H9965" s="4" t="n">
        <x:v>2.99</x:v>
      </x:c>
      <x:c r="I9965" s="4" t="n">
        <x:v>65</x:v>
      </x:c>
      <x:c r="J9965" s="4" t="n">
        <x:v>0.046</x:v>
      </x:c>
      <x:c r="K9965" s="4">
        <x:f>I9965*J9965</x:f>
      </x:c>
      <x:c r="L9965" s="4" t="n">
        <x:v>154.412</x:v>
      </x:c>
      <x:c r="M9965" s="5">
        <x:f>J9965/2.41*100</x:f>
      </x:c>
      <x:c r="N9965" s="6">
        <x:f>M9965*L9965/100</x:f>
      </x:c>
      <x:c r="O9965" s="6">
        <x:f>H9965-N9965</x:f>
      </x:c>
    </x:row>
    <x:row r="9966" spans="1:25">
      <x:c r="A9966" s="0" t="s">
        <x:v>132</x:v>
      </x:c>
      <x:c r="B9966" s="0" t="n">
        <x:v>4637</x:v>
      </x:c>
      <x:c r="C9966" s="0" t="s">
        <x:v>21</x:v>
      </x:c>
      <x:c r="D9966" s="0" t="s">
        <x:v>22</x:v>
      </x:c>
      <x:c r="E9966" s="0" t="s">
        <x:v>23</x:v>
      </x:c>
      <x:c r="F9966" s="0" t="s">
        <x:v>20</x:v>
      </x:c>
      <x:c r="G9966" s="0" t="n">
        <x:v>65</x:v>
      </x:c>
      <x:c r="H9966" s="4" t="n">
        <x:v>2.34</x:v>
      </x:c>
      <x:c r="I9966" s="4" t="n">
        <x:v>65</x:v>
      </x:c>
      <x:c r="J9966" s="4" t="n">
        <x:v>0.036</x:v>
      </x:c>
      <x:c r="K9966" s="4">
        <x:f>I9966*J9966</x:f>
      </x:c>
      <x:c r="L9966" s="4" t="n">
        <x:v>154.412</x:v>
      </x:c>
      <x:c r="M9966" s="5">
        <x:f>J9966/2.41*100</x:f>
      </x:c>
      <x:c r="N9966" s="6">
        <x:f>M9966*L9966/100</x:f>
      </x:c>
      <x:c r="O9966" s="6">
        <x:f>H9966-N9966</x:f>
      </x:c>
    </x:row>
    <x:row r="9967" spans="1:25">
      <x:c r="A9967" s="0" t="s">
        <x:v>132</x:v>
      </x:c>
      <x:c r="B9967" s="0" t="n">
        <x:v>4637</x:v>
      </x:c>
      <x:c r="C9967" s="0" t="s">
        <x:v>17</x:v>
      </x:c>
      <x:c r="D9967" s="0" t="s">
        <x:v>18</x:v>
      </x:c>
      <x:c r="E9967" s="0" t="s">
        <x:v>167</x:v>
      </x:c>
      <x:c r="F9967" s="0" t="s">
        <x:v>20</x:v>
      </x:c>
      <x:c r="G9967" s="0" t="n">
        <x:v>65</x:v>
      </x:c>
      <x:c r="H9967" s="4" t="n">
        <x:v>41.221</x:v>
      </x:c>
      <x:c r="I9967" s="4" t="n">
        <x:v>65</x:v>
      </x:c>
      <x:c r="J9967" s="4" t="n">
        <x:v>0.634</x:v>
      </x:c>
      <x:c r="K9967" s="4">
        <x:f>I9967*J9967</x:f>
      </x:c>
      <x:c r="L9967" s="4" t="n">
        <x:v>154.412</x:v>
      </x:c>
      <x:c r="M9967" s="5">
        <x:f>J9967/2.41*100</x:f>
      </x:c>
      <x:c r="N9967" s="6">
        <x:f>M9967*L9967/100</x:f>
      </x:c>
      <x:c r="O9967" s="6">
        <x:f>H9967-N9967</x:f>
      </x:c>
    </x:row>
    <x:row r="9968" spans="1:25">
      <x:c r="A9968" s="0" t="s">
        <x:v>132</x:v>
      </x:c>
      <x:c r="B9968" s="0" t="n">
        <x:v>4637</x:v>
      </x:c>
      <x:c r="C9968" s="0" t="s">
        <x:v>17</x:v>
      </x:c>
      <x:c r="D9968" s="0" t="s">
        <x:v>18</x:v>
      </x:c>
      <x:c r="E9968" s="0" t="s">
        <x:v>167</x:v>
      </x:c>
      <x:c r="F9968" s="0" t="s">
        <x:v>20</x:v>
      </x:c>
      <x:c r="G9968" s="0" t="n">
        <x:v>65</x:v>
      </x:c>
      <x:c r="H9968" s="4" t="n">
        <x:v>41.221</x:v>
      </x:c>
      <x:c r="I9968" s="4" t="n">
        <x:v>65</x:v>
      </x:c>
      <x:c r="J9968" s="4" t="n">
        <x:v>0.634</x:v>
      </x:c>
      <x:c r="K9968" s="4">
        <x:f>I9968*J9968</x:f>
      </x:c>
      <x:c r="L9968" s="4" t="n">
        <x:v>154.412</x:v>
      </x:c>
      <x:c r="M9968" s="5">
        <x:f>J9968/2.41*100</x:f>
      </x:c>
      <x:c r="N9968" s="6">
        <x:f>M9968*L9968/100</x:f>
      </x:c>
      <x:c r="O9968" s="6">
        <x:f>H9968-N9968</x:f>
      </x:c>
    </x:row>
    <x:row r="9969" spans="1:25">
      <x:c r="A9969" s="0" t="s">
        <x:v>132</x:v>
      </x:c>
      <x:c r="B9969" s="0" t="n">
        <x:v>4637</x:v>
      </x:c>
      <x:c r="C9969" s="0" t="s">
        <x:v>21</x:v>
      </x:c>
      <x:c r="D9969" s="0" t="s">
        <x:v>28</x:v>
      </x:c>
      <x:c r="E9969" s="0" t="s">
        <x:v>23</x:v>
      </x:c>
      <x:c r="F9969" s="0" t="s">
        <x:v>26</x:v>
      </x:c>
      <x:c r="G9969" s="0" t="n">
        <x:v>65</x:v>
      </x:c>
      <x:c r="H9969" s="4" t="n">
        <x:v>68.9</x:v>
      </x:c>
      <x:c r="I9969" s="4" t="n">
        <x:v>65</x:v>
      </x:c>
      <x:c r="J9969" s="4" t="n">
        <x:v>1.06</x:v>
      </x:c>
      <x:c r="K9969" s="4">
        <x:f>I9969*J9969</x:f>
      </x:c>
      <x:c r="L9969" s="4" t="n">
        <x:v>154.412</x:v>
      </x:c>
      <x:c r="M9969" s="5">
        <x:f>J9969/2.41*100</x:f>
      </x:c>
      <x:c r="N9969" s="6">
        <x:f>M9969*L9969/100</x:f>
      </x:c>
      <x:c r="O9969" s="6">
        <x:f>H9969-N9969</x:f>
      </x:c>
    </x:row>
    <x:row r="9970" spans="1:25">
      <x:c r="A9970" s="0" t="s">
        <x:v>172</x:v>
      </x:c>
      <x:c r="B9970" s="0" t="n">
        <x:v>4642</x:v>
      </x:c>
      <x:c r="C9970" s="0" t="s">
        <x:v>17</x:v>
      </x:c>
      <x:c r="D9970" s="0" t="s">
        <x:v>18</x:v>
      </x:c>
      <x:c r="E9970" s="0" t="s">
        <x:v>167</x:v>
      </x:c>
      <x:c r="F9970" s="0" t="s">
        <x:v>20</x:v>
      </x:c>
      <x:c r="G9970" s="0" t="n">
        <x:v>65</x:v>
      </x:c>
      <x:c r="H9970" s="4" t="n">
        <x:v>41.221</x:v>
      </x:c>
      <x:c r="I9970" s="4" t="n">
        <x:v>65</x:v>
      </x:c>
      <x:c r="J9970" s="4" t="n">
        <x:v>0.634</x:v>
      </x:c>
      <x:c r="K9970" s="4">
        <x:f>I9970*J9970</x:f>
      </x:c>
      <x:c r="L9970" s="4" t="n">
        <x:v>130.199</x:v>
      </x:c>
      <x:c r="M9970" s="5">
        <x:f>J9970/3.49*100</x:f>
      </x:c>
      <x:c r="N9970" s="6">
        <x:f>M9970*L9970/100</x:f>
      </x:c>
      <x:c r="O9970" s="6">
        <x:f>H9970-N9970</x:f>
      </x:c>
    </x:row>
    <x:row r="9971" spans="1:25">
      <x:c r="A9971" s="0" t="s">
        <x:v>172</x:v>
      </x:c>
      <x:c r="B9971" s="0" t="n">
        <x:v>4642</x:v>
      </x:c>
      <x:c r="C9971" s="0" t="s">
        <x:v>21</x:v>
      </x:c>
      <x:c r="D9971" s="0" t="s">
        <x:v>22</x:v>
      </x:c>
      <x:c r="E9971" s="0" t="s">
        <x:v>23</x:v>
      </x:c>
      <x:c r="F9971" s="0" t="s">
        <x:v>20</x:v>
      </x:c>
      <x:c r="G9971" s="0" t="n">
        <x:v>65</x:v>
      </x:c>
      <x:c r="H9971" s="4" t="n">
        <x:v>2.34</x:v>
      </x:c>
      <x:c r="I9971" s="4" t="n">
        <x:v>65</x:v>
      </x:c>
      <x:c r="J9971" s="4" t="n">
        <x:v>0.036</x:v>
      </x:c>
      <x:c r="K9971" s="4">
        <x:f>I9971*J9971</x:f>
      </x:c>
      <x:c r="L9971" s="4" t="n">
        <x:v>130.199</x:v>
      </x:c>
      <x:c r="M9971" s="5">
        <x:f>J9971/3.49*100</x:f>
      </x:c>
      <x:c r="N9971" s="6">
        <x:f>M9971*L9971/100</x:f>
      </x:c>
      <x:c r="O9971" s="6">
        <x:f>H9971-N9971</x:f>
      </x:c>
    </x:row>
    <x:row r="9972" spans="1:25">
      <x:c r="A9972" s="0" t="s">
        <x:v>172</x:v>
      </x:c>
      <x:c r="B9972" s="0" t="n">
        <x:v>4642</x:v>
      </x:c>
      <x:c r="C9972" s="0" t="s">
        <x:v>21</x:v>
      </x:c>
      <x:c r="D9972" s="0" t="s">
        <x:v>28</x:v>
      </x:c>
      <x:c r="E9972" s="0" t="s">
        <x:v>23</x:v>
      </x:c>
      <x:c r="F9972" s="0" t="s">
        <x:v>20</x:v>
      </x:c>
      <x:c r="G9972" s="0" t="n">
        <x:v>65</x:v>
      </x:c>
      <x:c r="H9972" s="4" t="n">
        <x:v>2.99</x:v>
      </x:c>
      <x:c r="I9972" s="4" t="n">
        <x:v>65</x:v>
      </x:c>
      <x:c r="J9972" s="4" t="n">
        <x:v>0.046</x:v>
      </x:c>
      <x:c r="K9972" s="4">
        <x:f>I9972*J9972</x:f>
      </x:c>
      <x:c r="L9972" s="4" t="n">
        <x:v>130.199</x:v>
      </x:c>
      <x:c r="M9972" s="5">
        <x:f>J9972/3.49*100</x:f>
      </x:c>
      <x:c r="N9972" s="6">
        <x:f>M9972*L9972/100</x:f>
      </x:c>
      <x:c r="O9972" s="6">
        <x:f>H9972-N9972</x:f>
      </x:c>
    </x:row>
    <x:row r="9973" spans="1:25">
      <x:c r="A9973" s="0" t="s">
        <x:v>172</x:v>
      </x:c>
      <x:c r="B9973" s="0" t="n">
        <x:v>4642</x:v>
      </x:c>
      <x:c r="C9973" s="0" t="s">
        <x:v>17</x:v>
      </x:c>
      <x:c r="D9973" s="0" t="s">
        <x:v>18</x:v>
      </x:c>
      <x:c r="E9973" s="0" t="s">
        <x:v>167</x:v>
      </x:c>
      <x:c r="F9973" s="0" t="s">
        <x:v>20</x:v>
      </x:c>
      <x:c r="G9973" s="0" t="n">
        <x:v>65</x:v>
      </x:c>
      <x:c r="H9973" s="4" t="n">
        <x:v>55.719</x:v>
      </x:c>
      <x:c r="I9973" s="4" t="n">
        <x:v>65</x:v>
      </x:c>
      <x:c r="J9973" s="4" t="n">
        <x:v>0.857</x:v>
      </x:c>
      <x:c r="K9973" s="4">
        <x:f>I9973*J9973</x:f>
      </x:c>
      <x:c r="L9973" s="4" t="n">
        <x:v>130.199</x:v>
      </x:c>
      <x:c r="M9973" s="5">
        <x:f>J9973/3.49*100</x:f>
      </x:c>
      <x:c r="N9973" s="6">
        <x:f>M9973*L9973/100</x:f>
      </x:c>
      <x:c r="O9973" s="6">
        <x:f>H9973-N9973</x:f>
      </x:c>
    </x:row>
    <x:row r="9974" spans="1:25">
      <x:c r="A9974" s="0" t="s">
        <x:v>172</x:v>
      </x:c>
      <x:c r="B9974" s="0" t="n">
        <x:v>4642</x:v>
      </x:c>
      <x:c r="C9974" s="0" t="s">
        <x:v>17</x:v>
      </x:c>
      <x:c r="D9974" s="0" t="s">
        <x:v>18</x:v>
      </x:c>
      <x:c r="E9974" s="0" t="s">
        <x:v>167</x:v>
      </x:c>
      <x:c r="F9974" s="0" t="s">
        <x:v>20</x:v>
      </x:c>
      <x:c r="G9974" s="0" t="n">
        <x:v>65</x:v>
      </x:c>
      <x:c r="H9974" s="4" t="n">
        <x:v>55.719</x:v>
      </x:c>
      <x:c r="I9974" s="4" t="n">
        <x:v>65</x:v>
      </x:c>
      <x:c r="J9974" s="4" t="n">
        <x:v>0.857</x:v>
      </x:c>
      <x:c r="K9974" s="4">
        <x:f>I9974*J9974</x:f>
      </x:c>
      <x:c r="L9974" s="4" t="n">
        <x:v>130.199</x:v>
      </x:c>
      <x:c r="M9974" s="5">
        <x:f>J9974/3.49*100</x:f>
      </x:c>
      <x:c r="N9974" s="6">
        <x:f>M9974*L9974/100</x:f>
      </x:c>
      <x:c r="O9974" s="6">
        <x:f>H9974-N9974</x:f>
      </x:c>
    </x:row>
    <x:row r="9975" spans="1:25">
      <x:c r="A9975" s="0" t="s">
        <x:v>172</x:v>
      </x:c>
      <x:c r="B9975" s="0" t="n">
        <x:v>4642</x:v>
      </x:c>
      <x:c r="C9975" s="0" t="s">
        <x:v>21</x:v>
      </x:c>
      <x:c r="D9975" s="0" t="s">
        <x:v>28</x:v>
      </x:c>
      <x:c r="E9975" s="0" t="s">
        <x:v>23</x:v>
      </x:c>
      <x:c r="F9975" s="0" t="s">
        <x:v>26</x:v>
      </x:c>
      <x:c r="G9975" s="0" t="n">
        <x:v>65</x:v>
      </x:c>
      <x:c r="H9975" s="4" t="n">
        <x:v>68.9</x:v>
      </x:c>
      <x:c r="I9975" s="4" t="n">
        <x:v>65</x:v>
      </x:c>
      <x:c r="J9975" s="4" t="n">
        <x:v>1.06</x:v>
      </x:c>
      <x:c r="K9975" s="4">
        <x:f>I9975*J9975</x:f>
      </x:c>
      <x:c r="L9975" s="4" t="n">
        <x:v>130.199</x:v>
      </x:c>
      <x:c r="M9975" s="5">
        <x:f>J9975/3.49*100</x:f>
      </x:c>
      <x:c r="N9975" s="6">
        <x:f>M9975*L9975/100</x:f>
      </x:c>
      <x:c r="O9975" s="6">
        <x:f>H9975-N9975</x:f>
      </x:c>
    </x:row>
    <x:row r="9976" spans="1:25">
      <x:c r="A9976" s="0" t="s">
        <x:v>164</x:v>
      </x:c>
      <x:c r="B9976" s="0" t="n">
        <x:v>4645</x:v>
      </x:c>
      <x:c r="C9976" s="0" t="s">
        <x:v>21</x:v>
      </x:c>
      <x:c r="D9976" s="0" t="s">
        <x:v>42</x:v>
      </x:c>
      <x:c r="E9976" s="0" t="s">
        <x:v>23</x:v>
      </x:c>
      <x:c r="F9976" s="0" t="s">
        <x:v>20</x:v>
      </x:c>
      <x:c r="G9976" s="0" t="n">
        <x:v>3</x:v>
      </x:c>
      <x:c r="H9976" s="4" t="n">
        <x:v>1.62</x:v>
      </x:c>
      <x:c r="I9976" s="4" t="n">
        <x:v>3</x:v>
      </x:c>
      <x:c r="J9976" s="4" t="n">
        <x:v>0.54</x:v>
      </x:c>
      <x:c r="K9976" s="4">
        <x:f>I9976*J9976</x:f>
      </x:c>
      <x:c r="L9976" s="4" t="n">
        <x:v>18.099</x:v>
      </x:c>
      <x:c r="M9976" s="5">
        <x:f>J9976/5.67*100</x:f>
      </x:c>
      <x:c r="N9976" s="6">
        <x:f>M9976*L9976/100</x:f>
      </x:c>
      <x:c r="O9976" s="6">
        <x:f>H9976-N9976</x:f>
      </x:c>
    </x:row>
    <x:row r="9977" spans="1:25">
      <x:c r="A9977" s="0" t="s">
        <x:v>164</x:v>
      </x:c>
      <x:c r="B9977" s="0" t="n">
        <x:v>4645</x:v>
      </x:c>
      <x:c r="C9977" s="0" t="s">
        <x:v>21</x:v>
      </x:c>
      <x:c r="D9977" s="0" t="s">
        <x:v>156</x:v>
      </x:c>
      <x:c r="E9977" s="0" t="s">
        <x:v>157</x:v>
      </x:c>
      <x:c r="F9977" s="0" t="s">
        <x:v>26</x:v>
      </x:c>
      <x:c r="G9977" s="0" t="n">
        <x:v>3</x:v>
      </x:c>
      <x:c r="H9977" s="4" t="n">
        <x:v>7.695</x:v>
      </x:c>
      <x:c r="I9977" s="4" t="n">
        <x:v>3</x:v>
      </x:c>
      <x:c r="J9977" s="4" t="n">
        <x:v>2.565</x:v>
      </x:c>
      <x:c r="K9977" s="4">
        <x:f>I9977*J9977</x:f>
      </x:c>
      <x:c r="L9977" s="4" t="n">
        <x:v>18.099</x:v>
      </x:c>
      <x:c r="M9977" s="5">
        <x:f>J9977/5.67*100</x:f>
      </x:c>
      <x:c r="N9977" s="6">
        <x:f>M9977*L9977/100</x:f>
      </x:c>
      <x:c r="O9977" s="6">
        <x:f>H9977-N9977</x:f>
      </x:c>
    </x:row>
    <x:row r="9978" spans="1:25">
      <x:c r="A9978" s="0" t="s">
        <x:v>164</x:v>
      </x:c>
      <x:c r="B9978" s="0" t="n">
        <x:v>4645</x:v>
      </x:c>
      <x:c r="C9978" s="0" t="s">
        <x:v>17</x:v>
      </x:c>
      <x:c r="D9978" s="0" t="s">
        <x:v>18</x:v>
      </x:c>
      <x:c r="E9978" s="0" t="s">
        <x:v>158</x:v>
      </x:c>
      <x:c r="F9978" s="0" t="s">
        <x:v>26</x:v>
      </x:c>
      <x:c r="G9978" s="0" t="n">
        <x:v>3</x:v>
      </x:c>
      <x:c r="H9978" s="4" t="n">
        <x:v>7.695</x:v>
      </x:c>
      <x:c r="I9978" s="4" t="n">
        <x:v>3</x:v>
      </x:c>
      <x:c r="J9978" s="4" t="n">
        <x:v>2.565</x:v>
      </x:c>
      <x:c r="K9978" s="4">
        <x:f>I9978*J9978</x:f>
      </x:c>
      <x:c r="L9978" s="4" t="n">
        <x:v>18.099</x:v>
      </x:c>
      <x:c r="M9978" s="5">
        <x:f>J9978/5.67*100</x:f>
      </x:c>
      <x:c r="N9978" s="6">
        <x:f>M9978*L9978/100</x:f>
      </x:c>
      <x:c r="O9978" s="6">
        <x:f>H9978-N9978</x:f>
      </x:c>
    </x:row>
    <x:row r="9979" spans="1:25">
      <x:c r="A9979" s="0" t="s">
        <x:v>144</x:v>
      </x:c>
      <x:c r="B9979" s="0" t="n">
        <x:v>4650</x:v>
      </x:c>
      <x:c r="C9979" s="0" t="s">
        <x:v>128</x:v>
      </x:c>
      <x:c r="D9979" s="0" t="s">
        <x:v>129</x:v>
      </x:c>
      <x:c r="E9979" s="0" t="s">
        <x:v>130</x:v>
      </x:c>
      <x:c r="F9979" s="0" t="s">
        <x:v>20</x:v>
      </x:c>
      <x:c r="G9979" s="0" t="n">
        <x:v>800</x:v>
      </x:c>
      <x:c r="H9979" s="4" t="n">
        <x:v>50</x:v>
      </x:c>
      <x:c r="I9979" s="4" t="n">
        <x:v>750</x:v>
      </x:c>
      <x:c r="J9979" s="4" t="n">
        <x:v>0.063</x:v>
      </x:c>
      <x:c r="K9979" s="4">
        <x:f>I9979*J9979</x:f>
      </x:c>
      <x:c r="L9979" s="4" t="n">
        <x:v>123.084</x:v>
      </x:c>
      <x:c r="M9979" s="5">
        <x:f>J9979/0.278*100</x:f>
      </x:c>
      <x:c r="N9979" s="6">
        <x:f>M9979*L9979/100</x:f>
      </x:c>
      <x:c r="O9979" s="6">
        <x:f>H9979-N9979</x:f>
      </x:c>
    </x:row>
    <x:row r="9980" spans="1:25">
      <x:c r="A9980" s="0" t="s">
        <x:v>144</x:v>
      </x:c>
      <x:c r="B9980" s="0" t="n">
        <x:v>4650</x:v>
      </x:c>
      <x:c r="C9980" s="0" t="s">
        <x:v>128</x:v>
      </x:c>
      <x:c r="D9980" s="0" t="s">
        <x:v>18</x:v>
      </x:c>
      <x:c r="E9980" s="0" t="s">
        <x:v>19</x:v>
      </x:c>
      <x:c r="F9980" s="0" t="s">
        <x:v>20</x:v>
      </x:c>
      <x:c r="G9980" s="0" t="n">
        <x:v>800</x:v>
      </x:c>
      <x:c r="H9980" s="4" t="n">
        <x:v>60</x:v>
      </x:c>
      <x:c r="I9980" s="4" t="n">
        <x:v>750</x:v>
      </x:c>
      <x:c r="J9980" s="4" t="n">
        <x:v>0.075</x:v>
      </x:c>
      <x:c r="K9980" s="4">
        <x:f>I9980*J9980</x:f>
      </x:c>
      <x:c r="L9980" s="4" t="n">
        <x:v>123.084</x:v>
      </x:c>
      <x:c r="M9980" s="5">
        <x:f>J9980/0.278*100</x:f>
      </x:c>
      <x:c r="N9980" s="6">
        <x:f>M9980*L9980/100</x:f>
      </x:c>
      <x:c r="O9980" s="6">
        <x:f>H9980-N9980</x:f>
      </x:c>
    </x:row>
    <x:row r="9981" spans="1:25">
      <x:c r="A9981" s="0" t="s">
        <x:v>144</x:v>
      </x:c>
      <x:c r="B9981" s="0" t="n">
        <x:v>4650</x:v>
      </x:c>
      <x:c r="C9981" s="0" t="s">
        <x:v>128</x:v>
      </x:c>
      <x:c r="D9981" s="0" t="s">
        <x:v>129</x:v>
      </x:c>
      <x:c r="E9981" s="0" t="s">
        <x:v>130</x:v>
      </x:c>
      <x:c r="F9981" s="0" t="s">
        <x:v>20</x:v>
      </x:c>
      <x:c r="G9981" s="0" t="n">
        <x:v>800</x:v>
      </x:c>
      <x:c r="H9981" s="4" t="n">
        <x:v>15</x:v>
      </x:c>
      <x:c r="I9981" s="4" t="n">
        <x:v>750</x:v>
      </x:c>
      <x:c r="J9981" s="4" t="n">
        <x:v>0.019</x:v>
      </x:c>
      <x:c r="K9981" s="4">
        <x:f>I9981*J9981</x:f>
      </x:c>
      <x:c r="L9981" s="4" t="n">
        <x:v>123.084</x:v>
      </x:c>
      <x:c r="M9981" s="5">
        <x:f>J9981/0.278*100</x:f>
      </x:c>
      <x:c r="N9981" s="6">
        <x:f>M9981*L9981/100</x:f>
      </x:c>
      <x:c r="O9981" s="6">
        <x:f>H9981-N9981</x:f>
      </x:c>
    </x:row>
    <x:row r="9982" spans="1:25">
      <x:c r="A9982" s="0" t="s">
        <x:v>144</x:v>
      </x:c>
      <x:c r="B9982" s="0" t="n">
        <x:v>4650</x:v>
      </x:c>
      <x:c r="C9982" s="0" t="s">
        <x:v>128</x:v>
      </x:c>
      <x:c r="D9982" s="0" t="s">
        <x:v>18</x:v>
      </x:c>
      <x:c r="E9982" s="0" t="s">
        <x:v>19</x:v>
      </x:c>
      <x:c r="F9982" s="0" t="s">
        <x:v>20</x:v>
      </x:c>
      <x:c r="G9982" s="0" t="n">
        <x:v>800</x:v>
      </x:c>
      <x:c r="H9982" s="4" t="n">
        <x:v>18</x:v>
      </x:c>
      <x:c r="I9982" s="4" t="n">
        <x:v>750</x:v>
      </x:c>
      <x:c r="J9982" s="4" t="n">
        <x:v>0.023</x:v>
      </x:c>
      <x:c r="K9982" s="4">
        <x:f>I9982*J9982</x:f>
      </x:c>
      <x:c r="L9982" s="4" t="n">
        <x:v>123.084</x:v>
      </x:c>
      <x:c r="M9982" s="5">
        <x:f>J9982/0.278*100</x:f>
      </x:c>
      <x:c r="N9982" s="6">
        <x:f>M9982*L9982/100</x:f>
      </x:c>
      <x:c r="O9982" s="6">
        <x:f>H9982-N9982</x:f>
      </x:c>
    </x:row>
    <x:row r="9983" spans="1:25">
      <x:c r="A9983" s="0" t="s">
        <x:v>144</x:v>
      </x:c>
      <x:c r="B9983" s="0" t="n">
        <x:v>4650</x:v>
      </x:c>
      <x:c r="C9983" s="0" t="s">
        <x:v>128</x:v>
      </x:c>
      <x:c r="D9983" s="0" t="s">
        <x:v>129</x:v>
      </x:c>
      <x:c r="E9983" s="0" t="s">
        <x:v>130</x:v>
      </x:c>
      <x:c r="F9983" s="0" t="s">
        <x:v>20</x:v>
      </x:c>
      <x:c r="G9983" s="0" t="n">
        <x:v>800</x:v>
      </x:c>
      <x:c r="H9983" s="4" t="n">
        <x:v>10</x:v>
      </x:c>
      <x:c r="I9983" s="4" t="n">
        <x:v>750</x:v>
      </x:c>
      <x:c r="J9983" s="4" t="n">
        <x:v>0.013</x:v>
      </x:c>
      <x:c r="K9983" s="4">
        <x:f>I9983*J9983</x:f>
      </x:c>
      <x:c r="L9983" s="4" t="n">
        <x:v>123.084</x:v>
      </x:c>
      <x:c r="M9983" s="5">
        <x:f>J9983/0.278*100</x:f>
      </x:c>
      <x:c r="N9983" s="6">
        <x:f>M9983*L9983/100</x:f>
      </x:c>
      <x:c r="O9983" s="6">
        <x:f>H9983-N9983</x:f>
      </x:c>
    </x:row>
    <x:row r="9984" spans="1:25">
      <x:c r="A9984" s="0" t="s">
        <x:v>144</x:v>
      </x:c>
      <x:c r="B9984" s="0" t="n">
        <x:v>4650</x:v>
      </x:c>
      <x:c r="C9984" s="0" t="s">
        <x:v>128</x:v>
      </x:c>
      <x:c r="D9984" s="0" t="s">
        <x:v>18</x:v>
      </x:c>
      <x:c r="E9984" s="0" t="s">
        <x:v>19</x:v>
      </x:c>
      <x:c r="F9984" s="0" t="s">
        <x:v>20</x:v>
      </x:c>
      <x:c r="G9984" s="0" t="n">
        <x:v>800</x:v>
      </x:c>
      <x:c r="H9984" s="4" t="n">
        <x:v>12</x:v>
      </x:c>
      <x:c r="I9984" s="4" t="n">
        <x:v>750</x:v>
      </x:c>
      <x:c r="J9984" s="4" t="n">
        <x:v>0.015</x:v>
      </x:c>
      <x:c r="K9984" s="4">
        <x:f>I9984*J9984</x:f>
      </x:c>
      <x:c r="L9984" s="4" t="n">
        <x:v>123.084</x:v>
      </x:c>
      <x:c r="M9984" s="5">
        <x:f>J9984/0.278*100</x:f>
      </x:c>
      <x:c r="N9984" s="6">
        <x:f>M9984*L9984/100</x:f>
      </x:c>
      <x:c r="O9984" s="6">
        <x:f>H9984-N9984</x:f>
      </x:c>
    </x:row>
    <x:row r="9985" spans="1:25">
      <x:c r="A9985" s="0" t="s">
        <x:v>144</x:v>
      </x:c>
      <x:c r="B9985" s="0" t="n">
        <x:v>4650</x:v>
      </x:c>
      <x:c r="C9985" s="0" t="s">
        <x:v>128</x:v>
      </x:c>
      <x:c r="D9985" s="0" t="s">
        <x:v>18</x:v>
      </x:c>
      <x:c r="E9985" s="0" t="s">
        <x:v>19</x:v>
      </x:c>
      <x:c r="F9985" s="0" t="s">
        <x:v>26</x:v>
      </x:c>
      <x:c r="G9985" s="0" t="n">
        <x:v>800</x:v>
      </x:c>
      <x:c r="H9985" s="4" t="n">
        <x:v>56.002</x:v>
      </x:c>
      <x:c r="I9985" s="4" t="n">
        <x:v>750</x:v>
      </x:c>
      <x:c r="J9985" s="4" t="n">
        <x:v>0.07</x:v>
      </x:c>
      <x:c r="K9985" s="4">
        <x:f>I9985*J9985</x:f>
      </x:c>
      <x:c r="L9985" s="4" t="n">
        <x:v>123.084</x:v>
      </x:c>
      <x:c r="M9985" s="5">
        <x:f>J9985/0.278*100</x:f>
      </x:c>
      <x:c r="N9985" s="6">
        <x:f>M9985*L9985/100</x:f>
      </x:c>
      <x:c r="O9985" s="6">
        <x:f>H9985-N9985</x:f>
      </x:c>
    </x:row>
    <x:row r="9986" spans="1:25">
      <x:c r="A9986" s="0" t="s">
        <x:v>30</x:v>
      </x:c>
      <x:c r="B9986" s="0" t="n">
        <x:v>4651</x:v>
      </x:c>
      <x:c r="C9986" s="0" t="s">
        <x:v>21</x:v>
      </x:c>
      <x:c r="D9986" s="0" t="s">
        <x:v>22</x:v>
      </x:c>
      <x:c r="E9986" s="0" t="s">
        <x:v>23</x:v>
      </x:c>
      <x:c r="F9986" s="0" t="s">
        <x:v>20</x:v>
      </x:c>
      <x:c r="G9986" s="0" t="n">
        <x:v>180</x:v>
      </x:c>
      <x:c r="H9986" s="4" t="n">
        <x:v>43.384</x:v>
      </x:c>
      <x:c r="I9986" s="4" t="n">
        <x:v>180</x:v>
      </x:c>
      <x:c r="J9986" s="4" t="n">
        <x:v>0.241</x:v>
      </x:c>
      <x:c r="K9986" s="4">
        <x:f>I9986*J9986</x:f>
      </x:c>
      <x:c r="L9986" s="4" t="n">
        <x:v>401.647</x:v>
      </x:c>
      <x:c r="M9986" s="5">
        <x:f>J9986/2.532*100</x:f>
      </x:c>
      <x:c r="N9986" s="6">
        <x:f>M9986*L9986/100</x:f>
      </x:c>
      <x:c r="O9986" s="6">
        <x:f>H9986-N9986</x:f>
      </x:c>
    </x:row>
    <x:row r="9987" spans="1:25">
      <x:c r="A9987" s="0" t="s">
        <x:v>30</x:v>
      </x:c>
      <x:c r="B9987" s="0" t="n">
        <x:v>4651</x:v>
      </x:c>
      <x:c r="C9987" s="0" t="s">
        <x:v>21</x:v>
      </x:c>
      <x:c r="D9987" s="0" t="s">
        <x:v>22</x:v>
      </x:c>
      <x:c r="E9987" s="0" t="s">
        <x:v>23</x:v>
      </x:c>
      <x:c r="F9987" s="0" t="s">
        <x:v>20</x:v>
      </x:c>
      <x:c r="G9987" s="0" t="n">
        <x:v>180</x:v>
      </x:c>
      <x:c r="H9987" s="4" t="n">
        <x:v>44.33</x:v>
      </x:c>
      <x:c r="I9987" s="4" t="n">
        <x:v>180</x:v>
      </x:c>
      <x:c r="J9987" s="4" t="n">
        <x:v>0.246</x:v>
      </x:c>
      <x:c r="K9987" s="4">
        <x:f>I9987*J9987</x:f>
      </x:c>
      <x:c r="L9987" s="4" t="n">
        <x:v>401.647</x:v>
      </x:c>
      <x:c r="M9987" s="5">
        <x:f>J9987/2.532*100</x:f>
      </x:c>
      <x:c r="N9987" s="6">
        <x:f>M9987*L9987/100</x:f>
      </x:c>
      <x:c r="O9987" s="6">
        <x:f>H9987-N9987</x:f>
      </x:c>
    </x:row>
    <x:row r="9988" spans="1:25">
      <x:c r="A9988" s="0" t="s">
        <x:v>30</x:v>
      </x:c>
      <x:c r="B9988" s="0" t="n">
        <x:v>4651</x:v>
      </x:c>
      <x:c r="C9988" s="0" t="s">
        <x:v>21</x:v>
      </x:c>
      <x:c r="D9988" s="0" t="s">
        <x:v>22</x:v>
      </x:c>
      <x:c r="E9988" s="0" t="s">
        <x:v>23</x:v>
      </x:c>
      <x:c r="F9988" s="0" t="s">
        <x:v>20</x:v>
      </x:c>
      <x:c r="G9988" s="0" t="n">
        <x:v>180</x:v>
      </x:c>
      <x:c r="H9988" s="4" t="n">
        <x:v>3.41</x:v>
      </x:c>
      <x:c r="I9988" s="4" t="n">
        <x:v>180</x:v>
      </x:c>
      <x:c r="J9988" s="4" t="n">
        <x:v>0.019</x:v>
      </x:c>
      <x:c r="K9988" s="4">
        <x:f>I9988*J9988</x:f>
      </x:c>
      <x:c r="L9988" s="4" t="n">
        <x:v>401.647</x:v>
      </x:c>
      <x:c r="M9988" s="5">
        <x:f>J9988/2.532*100</x:f>
      </x:c>
      <x:c r="N9988" s="6">
        <x:f>M9988*L9988/100</x:f>
      </x:c>
      <x:c r="O9988" s="6">
        <x:f>H9988-N9988</x:f>
      </x:c>
    </x:row>
    <x:row r="9989" spans="1:25">
      <x:c r="A9989" s="0" t="s">
        <x:v>30</x:v>
      </x:c>
      <x:c r="B9989" s="0" t="n">
        <x:v>4651</x:v>
      </x:c>
      <x:c r="C9989" s="0" t="s">
        <x:v>21</x:v>
      </x:c>
      <x:c r="D9989" s="0" t="s">
        <x:v>22</x:v>
      </x:c>
      <x:c r="E9989" s="0" t="s">
        <x:v>23</x:v>
      </x:c>
      <x:c r="F9989" s="0" t="s">
        <x:v>20</x:v>
      </x:c>
      <x:c r="G9989" s="0" t="n">
        <x:v>180</x:v>
      </x:c>
      <x:c r="H9989" s="4" t="n">
        <x:v>44.33</x:v>
      </x:c>
      <x:c r="I9989" s="4" t="n">
        <x:v>180</x:v>
      </x:c>
      <x:c r="J9989" s="4" t="n">
        <x:v>0.246</x:v>
      </x:c>
      <x:c r="K9989" s="4">
        <x:f>I9989*J9989</x:f>
      </x:c>
      <x:c r="L9989" s="4" t="n">
        <x:v>401.647</x:v>
      </x:c>
      <x:c r="M9989" s="5">
        <x:f>J9989/2.532*100</x:f>
      </x:c>
      <x:c r="N9989" s="6">
        <x:f>M9989*L9989/100</x:f>
      </x:c>
      <x:c r="O9989" s="6">
        <x:f>H9989-N9989</x:f>
      </x:c>
    </x:row>
    <x:row r="9990" spans="1:25">
      <x:c r="A9990" s="0" t="s">
        <x:v>30</x:v>
      </x:c>
      <x:c r="B9990" s="0" t="n">
        <x:v>4651</x:v>
      </x:c>
      <x:c r="C9990" s="0" t="s">
        <x:v>21</x:v>
      </x:c>
      <x:c r="D9990" s="0" t="s">
        <x:v>28</x:v>
      </x:c>
      <x:c r="E9990" s="0" t="s">
        <x:v>19</x:v>
      </x:c>
      <x:c r="F9990" s="0" t="s">
        <x:v>26</x:v>
      </x:c>
      <x:c r="G9990" s="0" t="n">
        <x:v>180</x:v>
      </x:c>
      <x:c r="H9990" s="4" t="n">
        <x:v>46.8</x:v>
      </x:c>
      <x:c r="I9990" s="4" t="n">
        <x:v>180</x:v>
      </x:c>
      <x:c r="J9990" s="4" t="n">
        <x:v>0.26</x:v>
      </x:c>
      <x:c r="K9990" s="4">
        <x:f>I9990*J9990</x:f>
      </x:c>
      <x:c r="L9990" s="4" t="n">
        <x:v>401.647</x:v>
      </x:c>
      <x:c r="M9990" s="5">
        <x:f>J9990/2.532*100</x:f>
      </x:c>
      <x:c r="N9990" s="6">
        <x:f>M9990*L9990/100</x:f>
      </x:c>
      <x:c r="O9990" s="6">
        <x:f>H9990-N9990</x:f>
      </x:c>
    </x:row>
    <x:row r="9991" spans="1:25">
      <x:c r="A9991" s="0" t="s">
        <x:v>30</x:v>
      </x:c>
      <x:c r="B9991" s="0" t="n">
        <x:v>4651</x:v>
      </x:c>
      <x:c r="C9991" s="0" t="s">
        <x:v>21</x:v>
      </x:c>
      <x:c r="D9991" s="0" t="s">
        <x:v>28</x:v>
      </x:c>
      <x:c r="E9991" s="0" t="s">
        <x:v>23</x:v>
      </x:c>
      <x:c r="F9991" s="0" t="s">
        <x:v>26</x:v>
      </x:c>
      <x:c r="G9991" s="0" t="n">
        <x:v>180</x:v>
      </x:c>
      <x:c r="H9991" s="4" t="n">
        <x:v>273.599</x:v>
      </x:c>
      <x:c r="I9991" s="4" t="n">
        <x:v>180</x:v>
      </x:c>
      <x:c r="J9991" s="4" t="n">
        <x:v>1.52</x:v>
      </x:c>
      <x:c r="K9991" s="4">
        <x:f>I9991*J9991</x:f>
      </x:c>
      <x:c r="L9991" s="4" t="n">
        <x:v>401.647</x:v>
      </x:c>
      <x:c r="M9991" s="5">
        <x:f>J9991/2.532*100</x:f>
      </x:c>
      <x:c r="N9991" s="6">
        <x:f>M9991*L9991/100</x:f>
      </x:c>
      <x:c r="O9991" s="6">
        <x:f>H9991-N9991</x:f>
      </x:c>
    </x:row>
    <x:row r="9992" spans="1:25">
      <x:c r="A9992" s="0" t="s">
        <x:v>51</x:v>
      </x:c>
      <x:c r="B9992" s="0" t="n">
        <x:v>4652</x:v>
      </x:c>
      <x:c r="C9992" s="0" t="s">
        <x:v>21</x:v>
      </x:c>
      <x:c r="D9992" s="0" t="s">
        <x:v>22</x:v>
      </x:c>
      <x:c r="E9992" s="0" t="s">
        <x:v>23</x:v>
      </x:c>
      <x:c r="F9992" s="0" t="s">
        <x:v>20</x:v>
      </x:c>
      <x:c r="G9992" s="0" t="n">
        <x:v>130</x:v>
      </x:c>
      <x:c r="H9992" s="4" t="n">
        <x:v>44.33</x:v>
      </x:c>
      <x:c r="I9992" s="4" t="n">
        <x:v>130</x:v>
      </x:c>
      <x:c r="J9992" s="4" t="n">
        <x:v>0.341</x:v>
      </x:c>
      <x:c r="K9992" s="4">
        <x:f>I9992*J9992</x:f>
      </x:c>
      <x:c r="L9992" s="4" t="n">
        <x:v>295.8</x:v>
      </x:c>
      <x:c r="M9992" s="5">
        <x:f>J9992/2.789*100</x:f>
      </x:c>
      <x:c r="N9992" s="6">
        <x:f>M9992*L9992/100</x:f>
      </x:c>
      <x:c r="O9992" s="6">
        <x:f>H9992-N9992</x:f>
      </x:c>
    </x:row>
    <x:row r="9993" spans="1:25">
      <x:c r="A9993" s="0" t="s">
        <x:v>51</x:v>
      </x:c>
      <x:c r="B9993" s="0" t="n">
        <x:v>4652</x:v>
      </x:c>
      <x:c r="C9993" s="0" t="s">
        <x:v>21</x:v>
      </x:c>
      <x:c r="D9993" s="0" t="s">
        <x:v>22</x:v>
      </x:c>
      <x:c r="E9993" s="0" t="s">
        <x:v>23</x:v>
      </x:c>
      <x:c r="F9993" s="0" t="s">
        <x:v>20</x:v>
      </x:c>
      <x:c r="G9993" s="0" t="n">
        <x:v>130</x:v>
      </x:c>
      <x:c r="H9993" s="4" t="n">
        <x:v>43.384</x:v>
      </x:c>
      <x:c r="I9993" s="4" t="n">
        <x:v>130</x:v>
      </x:c>
      <x:c r="J9993" s="4" t="n">
        <x:v>0.334</x:v>
      </x:c>
      <x:c r="K9993" s="4">
        <x:f>I9993*J9993</x:f>
      </x:c>
      <x:c r="L9993" s="4" t="n">
        <x:v>295.8</x:v>
      </x:c>
      <x:c r="M9993" s="5">
        <x:f>J9993/2.789*100</x:f>
      </x:c>
      <x:c r="N9993" s="6">
        <x:f>M9993*L9993/100</x:f>
      </x:c>
      <x:c r="O9993" s="6">
        <x:f>H9993-N9993</x:f>
      </x:c>
    </x:row>
    <x:row r="9994" spans="1:25">
      <x:c r="A9994" s="0" t="s">
        <x:v>51</x:v>
      </x:c>
      <x:c r="B9994" s="0" t="n">
        <x:v>4652</x:v>
      </x:c>
      <x:c r="C9994" s="0" t="s">
        <x:v>21</x:v>
      </x:c>
      <x:c r="D9994" s="0" t="s">
        <x:v>22</x:v>
      </x:c>
      <x:c r="E9994" s="0" t="s">
        <x:v>23</x:v>
      </x:c>
      <x:c r="F9994" s="0" t="s">
        <x:v>20</x:v>
      </x:c>
      <x:c r="G9994" s="0" t="n">
        <x:v>130</x:v>
      </x:c>
      <x:c r="H9994" s="4" t="n">
        <x:v>43.384</x:v>
      </x:c>
      <x:c r="I9994" s="4" t="n">
        <x:v>130</x:v>
      </x:c>
      <x:c r="J9994" s="4" t="n">
        <x:v>0.334</x:v>
      </x:c>
      <x:c r="K9994" s="4">
        <x:f>I9994*J9994</x:f>
      </x:c>
      <x:c r="L9994" s="4" t="n">
        <x:v>295.8</x:v>
      </x:c>
      <x:c r="M9994" s="5">
        <x:f>J9994/2.789*100</x:f>
      </x:c>
      <x:c r="N9994" s="6">
        <x:f>M9994*L9994/100</x:f>
      </x:c>
      <x:c r="O9994" s="6">
        <x:f>H9994-N9994</x:f>
      </x:c>
    </x:row>
    <x:row r="9995" spans="1:25">
      <x:c r="A9995" s="0" t="s">
        <x:v>51</x:v>
      </x:c>
      <x:c r="B9995" s="0" t="n">
        <x:v>4652</x:v>
      </x:c>
      <x:c r="C9995" s="0" t="s">
        <x:v>21</x:v>
      </x:c>
      <x:c r="D9995" s="0" t="s">
        <x:v>28</x:v>
      </x:c>
      <x:c r="E9995" s="0" t="s">
        <x:v>19</x:v>
      </x:c>
      <x:c r="F9995" s="0" t="s">
        <x:v>26</x:v>
      </x:c>
      <x:c r="G9995" s="0" t="n">
        <x:v>130</x:v>
      </x:c>
      <x:c r="H9995" s="4" t="n">
        <x:v>33.806</x:v>
      </x:c>
      <x:c r="I9995" s="4" t="n">
        <x:v>130</x:v>
      </x:c>
      <x:c r="J9995" s="4" t="n">
        <x:v>0.26</x:v>
      </x:c>
      <x:c r="K9995" s="4">
        <x:f>I9995*J9995</x:f>
      </x:c>
      <x:c r="L9995" s="4" t="n">
        <x:v>295.8</x:v>
      </x:c>
      <x:c r="M9995" s="5">
        <x:f>J9995/2.789*100</x:f>
      </x:c>
      <x:c r="N9995" s="6">
        <x:f>M9995*L9995/100</x:f>
      </x:c>
      <x:c r="O9995" s="6">
        <x:f>H9995-N9995</x:f>
      </x:c>
    </x:row>
    <x:row r="9996" spans="1:25">
      <x:c r="A9996" s="0" t="s">
        <x:v>51</x:v>
      </x:c>
      <x:c r="B9996" s="0" t="n">
        <x:v>4652</x:v>
      </x:c>
      <x:c r="C9996" s="0" t="s">
        <x:v>21</x:v>
      </x:c>
      <x:c r="D9996" s="0" t="s">
        <x:v>28</x:v>
      </x:c>
      <x:c r="E9996" s="0" t="s">
        <x:v>23</x:v>
      </x:c>
      <x:c r="F9996" s="0" t="s">
        <x:v>26</x:v>
      </x:c>
      <x:c r="G9996" s="0" t="n">
        <x:v>130</x:v>
      </x:c>
      <x:c r="H9996" s="4" t="n">
        <x:v>197.6</x:v>
      </x:c>
      <x:c r="I9996" s="4" t="n">
        <x:v>130</x:v>
      </x:c>
      <x:c r="J9996" s="4" t="n">
        <x:v>1.52</x:v>
      </x:c>
      <x:c r="K9996" s="4">
        <x:f>I9996*J9996</x:f>
      </x:c>
      <x:c r="L9996" s="4" t="n">
        <x:v>295.8</x:v>
      </x:c>
      <x:c r="M9996" s="5">
        <x:f>J9996/2.789*100</x:f>
      </x:c>
      <x:c r="N9996" s="6">
        <x:f>M9996*L9996/100</x:f>
      </x:c>
      <x:c r="O9996" s="6">
        <x:f>H9996-N9996</x:f>
      </x:c>
    </x:row>
    <x:row r="9997" spans="1:25">
      <x:c r="A9997" s="0" t="s">
        <x:v>103</x:v>
      </x:c>
      <x:c r="B9997" s="0" t="n">
        <x:v>4654</x:v>
      </x:c>
      <x:c r="C9997" s="0" t="s">
        <x:v>21</x:v>
      </x:c>
      <x:c r="D9997" s="0" t="s">
        <x:v>22</x:v>
      </x:c>
      <x:c r="E9997" s="0" t="s">
        <x:v>23</x:v>
      </x:c>
      <x:c r="F9997" s="0" t="s">
        <x:v>20</x:v>
      </x:c>
      <x:c r="G9997" s="0" t="n">
        <x:v>130</x:v>
      </x:c>
      <x:c r="H9997" s="4" t="n">
        <x:v>44.33</x:v>
      </x:c>
      <x:c r="I9997" s="4" t="n">
        <x:v>130</x:v>
      </x:c>
      <x:c r="J9997" s="4" t="n">
        <x:v>0.341</x:v>
      </x:c>
      <x:c r="K9997" s="4">
        <x:f>I9997*J9997</x:f>
      </x:c>
      <x:c r="L9997" s="4" t="n">
        <x:v>293.039</x:v>
      </x:c>
      <x:c r="M9997" s="5">
        <x:f>J9997/3.123*100</x:f>
      </x:c>
      <x:c r="N9997" s="6">
        <x:f>M9997*L9997/100</x:f>
      </x:c>
      <x:c r="O9997" s="6">
        <x:f>H9997-N9997</x:f>
      </x:c>
    </x:row>
    <x:row r="9998" spans="1:25">
      <x:c r="A9998" s="0" t="s">
        <x:v>103</x:v>
      </x:c>
      <x:c r="B9998" s="0" t="n">
        <x:v>4654</x:v>
      </x:c>
      <x:c r="C9998" s="0" t="s">
        <x:v>21</x:v>
      </x:c>
      <x:c r="D9998" s="0" t="s">
        <x:v>22</x:v>
      </x:c>
      <x:c r="E9998" s="0" t="s">
        <x:v>23</x:v>
      </x:c>
      <x:c r="F9998" s="0" t="s">
        <x:v>20</x:v>
      </x:c>
      <x:c r="G9998" s="0" t="n">
        <x:v>130</x:v>
      </x:c>
      <x:c r="H9998" s="4" t="n">
        <x:v>43.384</x:v>
      </x:c>
      <x:c r="I9998" s="4" t="n">
        <x:v>130</x:v>
      </x:c>
      <x:c r="J9998" s="4" t="n">
        <x:v>0.334</x:v>
      </x:c>
      <x:c r="K9998" s="4">
        <x:f>I9998*J9998</x:f>
      </x:c>
      <x:c r="L9998" s="4" t="n">
        <x:v>293.039</x:v>
      </x:c>
      <x:c r="M9998" s="5">
        <x:f>J9998/3.123*100</x:f>
      </x:c>
      <x:c r="N9998" s="6">
        <x:f>M9998*L9998/100</x:f>
      </x:c>
      <x:c r="O9998" s="6">
        <x:f>H9998-N9998</x:f>
      </x:c>
    </x:row>
    <x:row r="9999" spans="1:25">
      <x:c r="A9999" s="0" t="s">
        <x:v>103</x:v>
      </x:c>
      <x:c r="B9999" s="0" t="n">
        <x:v>4654</x:v>
      </x:c>
      <x:c r="C9999" s="0" t="s">
        <x:v>21</x:v>
      </x:c>
      <x:c r="D9999" s="0" t="s">
        <x:v>22</x:v>
      </x:c>
      <x:c r="E9999" s="0" t="s">
        <x:v>23</x:v>
      </x:c>
      <x:c r="F9999" s="0" t="s">
        <x:v>20</x:v>
      </x:c>
      <x:c r="G9999" s="0" t="n">
        <x:v>130</x:v>
      </x:c>
      <x:c r="H9999" s="4" t="n">
        <x:v>43.384</x:v>
      </x:c>
      <x:c r="I9999" s="4" t="n">
        <x:v>130</x:v>
      </x:c>
      <x:c r="J9999" s="4" t="n">
        <x:v>0.334</x:v>
      </x:c>
      <x:c r="K9999" s="4">
        <x:f>I9999*J9999</x:f>
      </x:c>
      <x:c r="L9999" s="4" t="n">
        <x:v>293.039</x:v>
      </x:c>
      <x:c r="M9999" s="5">
        <x:f>J9999/3.123*100</x:f>
      </x:c>
      <x:c r="N9999" s="6">
        <x:f>M9999*L9999/100</x:f>
      </x:c>
      <x:c r="O9999" s="6">
        <x:f>H9999-N9999</x:f>
      </x:c>
    </x:row>
    <x:row r="10000" spans="1:25">
      <x:c r="A10000" s="0" t="s">
        <x:v>103</x:v>
      </x:c>
      <x:c r="B10000" s="0" t="n">
        <x:v>4654</x:v>
      </x:c>
      <x:c r="C10000" s="0" t="s">
        <x:v>21</x:v>
      </x:c>
      <x:c r="D10000" s="0" t="s">
        <x:v>22</x:v>
      </x:c>
      <x:c r="E10000" s="0" t="s">
        <x:v>23</x:v>
      </x:c>
      <x:c r="F10000" s="0" t="s">
        <x:v>20</x:v>
      </x:c>
      <x:c r="G10000" s="0" t="n">
        <x:v>130</x:v>
      </x:c>
      <x:c r="H10000" s="4" t="n">
        <x:v>43.384</x:v>
      </x:c>
      <x:c r="I10000" s="4" t="n">
        <x:v>130</x:v>
      </x:c>
      <x:c r="J10000" s="4" t="n">
        <x:v>0.334</x:v>
      </x:c>
      <x:c r="K10000" s="4">
        <x:f>I10000*J10000</x:f>
      </x:c>
      <x:c r="L10000" s="4" t="n">
        <x:v>293.039</x:v>
      </x:c>
      <x:c r="M10000" s="5">
        <x:f>J10000/3.123*100</x:f>
      </x:c>
      <x:c r="N10000" s="6">
        <x:f>M10000*L10000/100</x:f>
      </x:c>
      <x:c r="O10000" s="6">
        <x:f>H10000-N10000</x:f>
      </x:c>
    </x:row>
    <x:row r="10001" spans="1:25">
      <x:c r="A10001" s="0" t="s">
        <x:v>103</x:v>
      </x:c>
      <x:c r="B10001" s="0" t="n">
        <x:v>4654</x:v>
      </x:c>
      <x:c r="C10001" s="0" t="s">
        <x:v>21</x:v>
      </x:c>
      <x:c r="D10001" s="0" t="s">
        <x:v>28</x:v>
      </x:c>
      <x:c r="E10001" s="0" t="s">
        <x:v>19</x:v>
      </x:c>
      <x:c r="F10001" s="0" t="s">
        <x:v>26</x:v>
      </x:c>
      <x:c r="G10001" s="0" t="n">
        <x:v>130</x:v>
      </x:c>
      <x:c r="H10001" s="4" t="n">
        <x:v>33.804</x:v>
      </x:c>
      <x:c r="I10001" s="4" t="n">
        <x:v>130</x:v>
      </x:c>
      <x:c r="J10001" s="4" t="n">
        <x:v>0.26</x:v>
      </x:c>
      <x:c r="K10001" s="4">
        <x:f>I10001*J10001</x:f>
      </x:c>
      <x:c r="L10001" s="4" t="n">
        <x:v>293.039</x:v>
      </x:c>
      <x:c r="M10001" s="5">
        <x:f>J10001/3.123*100</x:f>
      </x:c>
      <x:c r="N10001" s="6">
        <x:f>M10001*L10001/100</x:f>
      </x:c>
      <x:c r="O10001" s="6">
        <x:f>H10001-N10001</x:f>
      </x:c>
    </x:row>
    <x:row r="10002" spans="1:25">
      <x:c r="A10002" s="0" t="s">
        <x:v>103</x:v>
      </x:c>
      <x:c r="B10002" s="0" t="n">
        <x:v>4654</x:v>
      </x:c>
      <x:c r="C10002" s="0" t="s">
        <x:v>21</x:v>
      </x:c>
      <x:c r="D10002" s="0" t="s">
        <x:v>28</x:v>
      </x:c>
      <x:c r="E10002" s="0" t="s">
        <x:v>23</x:v>
      </x:c>
      <x:c r="F10002" s="0" t="s">
        <x:v>26</x:v>
      </x:c>
      <x:c r="G10002" s="0" t="n">
        <x:v>130</x:v>
      </x:c>
      <x:c r="H10002" s="4" t="n">
        <x:v>197.6</x:v>
      </x:c>
      <x:c r="I10002" s="4" t="n">
        <x:v>130</x:v>
      </x:c>
      <x:c r="J10002" s="4" t="n">
        <x:v>1.52</x:v>
      </x:c>
      <x:c r="K10002" s="4">
        <x:f>I10002*J10002</x:f>
      </x:c>
      <x:c r="L10002" s="4" t="n">
        <x:v>293.039</x:v>
      </x:c>
      <x:c r="M10002" s="5">
        <x:f>J10002/3.123*100</x:f>
      </x:c>
      <x:c r="N10002" s="6">
        <x:f>M10002*L10002/100</x:f>
      </x:c>
      <x:c r="O10002" s="6">
        <x:f>H10002-N10002</x:f>
      </x:c>
    </x:row>
    <x:row r="10003" spans="1:25">
      <x:c r="A10003" s="0" t="s">
        <x:v>112</x:v>
      </x:c>
      <x:c r="B10003" s="0" t="n">
        <x:v>4657</x:v>
      </x:c>
      <x:c r="C10003" s="0" t="s">
        <x:v>21</x:v>
      </x:c>
      <x:c r="D10003" s="0" t="s">
        <x:v>22</x:v>
      </x:c>
      <x:c r="E10003" s="0" t="s">
        <x:v>23</x:v>
      </x:c>
      <x:c r="F10003" s="0" t="s">
        <x:v>20</x:v>
      </x:c>
      <x:c r="G10003" s="0" t="n">
        <x:v>130</x:v>
      </x:c>
      <x:c r="H10003" s="4" t="n">
        <x:v>43.384</x:v>
      </x:c>
      <x:c r="I10003" s="4" t="n">
        <x:v>130</x:v>
      </x:c>
      <x:c r="J10003" s="4" t="n">
        <x:v>0.334</x:v>
      </x:c>
      <x:c r="K10003" s="4">
        <x:f>I10003*J10003</x:f>
      </x:c>
      <x:c r="L10003" s="4" t="n">
        <x:v>294.314</x:v>
      </x:c>
      <x:c r="M10003" s="5">
        <x:f>J10003/3.123*100</x:f>
      </x:c>
      <x:c r="N10003" s="6">
        <x:f>M10003*L10003/100</x:f>
      </x:c>
      <x:c r="O10003" s="6">
        <x:f>H10003-N10003</x:f>
      </x:c>
    </x:row>
    <x:row r="10004" spans="1:25">
      <x:c r="A10004" s="0" t="s">
        <x:v>112</x:v>
      </x:c>
      <x:c r="B10004" s="0" t="n">
        <x:v>4657</x:v>
      </x:c>
      <x:c r="C10004" s="0" t="s">
        <x:v>21</x:v>
      </x:c>
      <x:c r="D10004" s="0" t="s">
        <x:v>22</x:v>
      </x:c>
      <x:c r="E10004" s="0" t="s">
        <x:v>23</x:v>
      </x:c>
      <x:c r="F10004" s="0" t="s">
        <x:v>20</x:v>
      </x:c>
      <x:c r="G10004" s="0" t="n">
        <x:v>130</x:v>
      </x:c>
      <x:c r="H10004" s="4" t="n">
        <x:v>44.33</x:v>
      </x:c>
      <x:c r="I10004" s="4" t="n">
        <x:v>130</x:v>
      </x:c>
      <x:c r="J10004" s="4" t="n">
        <x:v>0.341</x:v>
      </x:c>
      <x:c r="K10004" s="4">
        <x:f>I10004*J10004</x:f>
      </x:c>
      <x:c r="L10004" s="4" t="n">
        <x:v>294.314</x:v>
      </x:c>
      <x:c r="M10004" s="5">
        <x:f>J10004/3.123*100</x:f>
      </x:c>
      <x:c r="N10004" s="6">
        <x:f>M10004*L10004/100</x:f>
      </x:c>
      <x:c r="O10004" s="6">
        <x:f>H10004-N10004</x:f>
      </x:c>
    </x:row>
    <x:row r="10005" spans="1:25">
      <x:c r="A10005" s="0" t="s">
        <x:v>112</x:v>
      </x:c>
      <x:c r="B10005" s="0" t="n">
        <x:v>4657</x:v>
      </x:c>
      <x:c r="C10005" s="0" t="s">
        <x:v>21</x:v>
      </x:c>
      <x:c r="D10005" s="0" t="s">
        <x:v>22</x:v>
      </x:c>
      <x:c r="E10005" s="0" t="s">
        <x:v>23</x:v>
      </x:c>
      <x:c r="F10005" s="0" t="s">
        <x:v>20</x:v>
      </x:c>
      <x:c r="G10005" s="0" t="n">
        <x:v>130</x:v>
      </x:c>
      <x:c r="H10005" s="4" t="n">
        <x:v>43.384</x:v>
      </x:c>
      <x:c r="I10005" s="4" t="n">
        <x:v>130</x:v>
      </x:c>
      <x:c r="J10005" s="4" t="n">
        <x:v>0.334</x:v>
      </x:c>
      <x:c r="K10005" s="4">
        <x:f>I10005*J10005</x:f>
      </x:c>
      <x:c r="L10005" s="4" t="n">
        <x:v>294.314</x:v>
      </x:c>
      <x:c r="M10005" s="5">
        <x:f>J10005/3.123*100</x:f>
      </x:c>
      <x:c r="N10005" s="6">
        <x:f>M10005*L10005/100</x:f>
      </x:c>
      <x:c r="O10005" s="6">
        <x:f>H10005-N10005</x:f>
      </x:c>
    </x:row>
    <x:row r="10006" spans="1:25">
      <x:c r="A10006" s="0" t="s">
        <x:v>112</x:v>
      </x:c>
      <x:c r="B10006" s="0" t="n">
        <x:v>4657</x:v>
      </x:c>
      <x:c r="C10006" s="0" t="s">
        <x:v>21</x:v>
      </x:c>
      <x:c r="D10006" s="0" t="s">
        <x:v>22</x:v>
      </x:c>
      <x:c r="E10006" s="0" t="s">
        <x:v>23</x:v>
      </x:c>
      <x:c r="F10006" s="0" t="s">
        <x:v>20</x:v>
      </x:c>
      <x:c r="G10006" s="0" t="n">
        <x:v>130</x:v>
      </x:c>
      <x:c r="H10006" s="4" t="n">
        <x:v>43.384</x:v>
      </x:c>
      <x:c r="I10006" s="4" t="n">
        <x:v>130</x:v>
      </x:c>
      <x:c r="J10006" s="4" t="n">
        <x:v>0.334</x:v>
      </x:c>
      <x:c r="K10006" s="4">
        <x:f>I10006*J10006</x:f>
      </x:c>
      <x:c r="L10006" s="4" t="n">
        <x:v>294.314</x:v>
      </x:c>
      <x:c r="M10006" s="5">
        <x:f>J10006/3.123*100</x:f>
      </x:c>
      <x:c r="N10006" s="6">
        <x:f>M10006*L10006/100</x:f>
      </x:c>
      <x:c r="O10006" s="6">
        <x:f>H10006-N10006</x:f>
      </x:c>
    </x:row>
    <x:row r="10007" spans="1:25">
      <x:c r="A10007" s="0" t="s">
        <x:v>112</x:v>
      </x:c>
      <x:c r="B10007" s="0" t="n">
        <x:v>4657</x:v>
      </x:c>
      <x:c r="C10007" s="0" t="s">
        <x:v>21</x:v>
      </x:c>
      <x:c r="D10007" s="0" t="s">
        <x:v>28</x:v>
      </x:c>
      <x:c r="E10007" s="0" t="s">
        <x:v>19</x:v>
      </x:c>
      <x:c r="F10007" s="0" t="s">
        <x:v>26</x:v>
      </x:c>
      <x:c r="G10007" s="0" t="n">
        <x:v>130</x:v>
      </x:c>
      <x:c r="H10007" s="4" t="n">
        <x:v>33.804</x:v>
      </x:c>
      <x:c r="I10007" s="4" t="n">
        <x:v>130</x:v>
      </x:c>
      <x:c r="J10007" s="4" t="n">
        <x:v>0.26</x:v>
      </x:c>
      <x:c r="K10007" s="4">
        <x:f>I10007*J10007</x:f>
      </x:c>
      <x:c r="L10007" s="4" t="n">
        <x:v>294.314</x:v>
      </x:c>
      <x:c r="M10007" s="5">
        <x:f>J10007/3.123*100</x:f>
      </x:c>
      <x:c r="N10007" s="6">
        <x:f>M10007*L10007/100</x:f>
      </x:c>
      <x:c r="O10007" s="6">
        <x:f>H10007-N10007</x:f>
      </x:c>
    </x:row>
    <x:row r="10008" spans="1:25">
      <x:c r="A10008" s="0" t="s">
        <x:v>112</x:v>
      </x:c>
      <x:c r="B10008" s="0" t="n">
        <x:v>4657</x:v>
      </x:c>
      <x:c r="C10008" s="0" t="s">
        <x:v>21</x:v>
      </x:c>
      <x:c r="D10008" s="0" t="s">
        <x:v>28</x:v>
      </x:c>
      <x:c r="E10008" s="0" t="s">
        <x:v>23</x:v>
      </x:c>
      <x:c r="F10008" s="0" t="s">
        <x:v>26</x:v>
      </x:c>
      <x:c r="G10008" s="0" t="n">
        <x:v>130</x:v>
      </x:c>
      <x:c r="H10008" s="4" t="n">
        <x:v>197.6</x:v>
      </x:c>
      <x:c r="I10008" s="4" t="n">
        <x:v>130</x:v>
      </x:c>
      <x:c r="J10008" s="4" t="n">
        <x:v>1.52</x:v>
      </x:c>
      <x:c r="K10008" s="4">
        <x:f>I10008*J10008</x:f>
      </x:c>
      <x:c r="L10008" s="4" t="n">
        <x:v>294.314</x:v>
      </x:c>
      <x:c r="M10008" s="5">
        <x:f>J10008/3.123*100</x:f>
      </x:c>
      <x:c r="N10008" s="6">
        <x:f>M10008*L10008/100</x:f>
      </x:c>
      <x:c r="O10008" s="6">
        <x:f>H10008-N10008</x:f>
      </x:c>
    </x:row>
    <x:row r="10009" spans="1:25">
      <x:c r="A10009" s="0" t="s">
        <x:v>27</x:v>
      </x:c>
      <x:c r="B10009" s="0" t="n">
        <x:v>4658</x:v>
      </x:c>
      <x:c r="C10009" s="0" t="s">
        <x:v>21</x:v>
      </x:c>
      <x:c r="D10009" s="0" t="s">
        <x:v>22</x:v>
      </x:c>
      <x:c r="E10009" s="0" t="s">
        <x:v>23</x:v>
      </x:c>
      <x:c r="F10009" s="0" t="s">
        <x:v>20</x:v>
      </x:c>
      <x:c r="G10009" s="0" t="n">
        <x:v>130</x:v>
      </x:c>
      <x:c r="H10009" s="4" t="n">
        <x:v>44.33</x:v>
      </x:c>
      <x:c r="I10009" s="4" t="n">
        <x:v>130</x:v>
      </x:c>
      <x:c r="J10009" s="4" t="n">
        <x:v>0.341</x:v>
      </x:c>
      <x:c r="K10009" s="4">
        <x:f>I10009*J10009</x:f>
      </x:c>
      <x:c r="L10009" s="4" t="n">
        <x:v>294.207</x:v>
      </x:c>
      <x:c r="M10009" s="5">
        <x:f>J10009/2.455*100</x:f>
      </x:c>
      <x:c r="N10009" s="6">
        <x:f>M10009*L10009/100</x:f>
      </x:c>
      <x:c r="O10009" s="6">
        <x:f>H10009-N10009</x:f>
      </x:c>
    </x:row>
    <x:row r="10010" spans="1:25">
      <x:c r="A10010" s="0" t="s">
        <x:v>27</x:v>
      </x:c>
      <x:c r="B10010" s="0" t="n">
        <x:v>4658</x:v>
      </x:c>
      <x:c r="C10010" s="0" t="s">
        <x:v>21</x:v>
      </x:c>
      <x:c r="D10010" s="0" t="s">
        <x:v>22</x:v>
      </x:c>
      <x:c r="E10010" s="0" t="s">
        <x:v>23</x:v>
      </x:c>
      <x:c r="F10010" s="0" t="s">
        <x:v>20</x:v>
      </x:c>
      <x:c r="G10010" s="0" t="n">
        <x:v>130</x:v>
      </x:c>
      <x:c r="H10010" s="4" t="n">
        <x:v>43.384</x:v>
      </x:c>
      <x:c r="I10010" s="4" t="n">
        <x:v>130</x:v>
      </x:c>
      <x:c r="J10010" s="4" t="n">
        <x:v>0.334</x:v>
      </x:c>
      <x:c r="K10010" s="4">
        <x:f>I10010*J10010</x:f>
      </x:c>
      <x:c r="L10010" s="4" t="n">
        <x:v>294.207</x:v>
      </x:c>
      <x:c r="M10010" s="5">
        <x:f>J10010/2.455*100</x:f>
      </x:c>
      <x:c r="N10010" s="6">
        <x:f>M10010*L10010/100</x:f>
      </x:c>
      <x:c r="O10010" s="6">
        <x:f>H10010-N10010</x:f>
      </x:c>
    </x:row>
    <x:row r="10011" spans="1:25">
      <x:c r="A10011" s="0" t="s">
        <x:v>27</x:v>
      </x:c>
      <x:c r="B10011" s="0" t="n">
        <x:v>4658</x:v>
      </x:c>
      <x:c r="C10011" s="0" t="s">
        <x:v>21</x:v>
      </x:c>
      <x:c r="D10011" s="0" t="s">
        <x:v>28</x:v>
      </x:c>
      <x:c r="E10011" s="0" t="s">
        <x:v>19</x:v>
      </x:c>
      <x:c r="F10011" s="0" t="s">
        <x:v>26</x:v>
      </x:c>
      <x:c r="G10011" s="0" t="n">
        <x:v>130</x:v>
      </x:c>
      <x:c r="H10011" s="4" t="n">
        <x:v>33.802</x:v>
      </x:c>
      <x:c r="I10011" s="4" t="n">
        <x:v>130</x:v>
      </x:c>
      <x:c r="J10011" s="4" t="n">
        <x:v>0.26</x:v>
      </x:c>
      <x:c r="K10011" s="4">
        <x:f>I10011*J10011</x:f>
      </x:c>
      <x:c r="L10011" s="4" t="n">
        <x:v>294.207</x:v>
      </x:c>
      <x:c r="M10011" s="5">
        <x:f>J10011/2.455*100</x:f>
      </x:c>
      <x:c r="N10011" s="6">
        <x:f>M10011*L10011/100</x:f>
      </x:c>
      <x:c r="O10011" s="6">
        <x:f>H10011-N10011</x:f>
      </x:c>
    </x:row>
    <x:row r="10012" spans="1:25">
      <x:c r="A10012" s="0" t="s">
        <x:v>27</x:v>
      </x:c>
      <x:c r="B10012" s="0" t="n">
        <x:v>4658</x:v>
      </x:c>
      <x:c r="C10012" s="0" t="s">
        <x:v>21</x:v>
      </x:c>
      <x:c r="D10012" s="0" t="s">
        <x:v>28</x:v>
      </x:c>
      <x:c r="E10012" s="0" t="s">
        <x:v>23</x:v>
      </x:c>
      <x:c r="F10012" s="0" t="s">
        <x:v>26</x:v>
      </x:c>
      <x:c r="G10012" s="0" t="n">
        <x:v>130</x:v>
      </x:c>
      <x:c r="H10012" s="4" t="n">
        <x:v>197.6</x:v>
      </x:c>
      <x:c r="I10012" s="4" t="n">
        <x:v>130</x:v>
      </x:c>
      <x:c r="J10012" s="4" t="n">
        <x:v>1.52</x:v>
      </x:c>
      <x:c r="K10012" s="4">
        <x:f>I10012*J10012</x:f>
      </x:c>
      <x:c r="L10012" s="4" t="n">
        <x:v>294.207</x:v>
      </x:c>
      <x:c r="M10012" s="5">
        <x:f>J10012/2.455*100</x:f>
      </x:c>
      <x:c r="N10012" s="6">
        <x:f>M10012*L10012/100</x:f>
      </x:c>
      <x:c r="O10012" s="6">
        <x:f>H10012-N10012</x:f>
      </x:c>
    </x:row>
    <x:row r="10013" spans="1:25">
      <x:c r="A10013" s="0" t="s">
        <x:v>140</x:v>
      </x:c>
      <x:c r="B10013" s="0" t="n">
        <x:v>4659</x:v>
      </x:c>
      <x:c r="C10013" s="0" t="s">
        <x:v>21</x:v>
      </x:c>
      <x:c r="D10013" s="0" t="s">
        <x:v>22</x:v>
      </x:c>
      <x:c r="E10013" s="0" t="s">
        <x:v>23</x:v>
      </x:c>
      <x:c r="F10013" s="0" t="s">
        <x:v>20</x:v>
      </x:c>
      <x:c r="G10013" s="0" t="n">
        <x:v>130</x:v>
      </x:c>
      <x:c r="H10013" s="4" t="n">
        <x:v>44.33</x:v>
      </x:c>
      <x:c r="I10013" s="4" t="n">
        <x:v>130</x:v>
      </x:c>
      <x:c r="J10013" s="4" t="n">
        <x:v>0.341</x:v>
      </x:c>
      <x:c r="K10013" s="4">
        <x:f>I10013*J10013</x:f>
      </x:c>
      <x:c r="L10013" s="4" t="n">
        <x:v>293.995</x:v>
      </x:c>
      <x:c r="M10013" s="5">
        <x:f>J10013/3.123*100</x:f>
      </x:c>
      <x:c r="N10013" s="6">
        <x:f>M10013*L10013/100</x:f>
      </x:c>
      <x:c r="O10013" s="6">
        <x:f>H10013-N10013</x:f>
      </x:c>
    </x:row>
    <x:row r="10014" spans="1:25">
      <x:c r="A10014" s="0" t="s">
        <x:v>140</x:v>
      </x:c>
      <x:c r="B10014" s="0" t="n">
        <x:v>4659</x:v>
      </x:c>
      <x:c r="C10014" s="0" t="s">
        <x:v>21</x:v>
      </x:c>
      <x:c r="D10014" s="0" t="s">
        <x:v>22</x:v>
      </x:c>
      <x:c r="E10014" s="0" t="s">
        <x:v>23</x:v>
      </x:c>
      <x:c r="F10014" s="0" t="s">
        <x:v>20</x:v>
      </x:c>
      <x:c r="G10014" s="0" t="n">
        <x:v>130</x:v>
      </x:c>
      <x:c r="H10014" s="4" t="n">
        <x:v>43.384</x:v>
      </x:c>
      <x:c r="I10014" s="4" t="n">
        <x:v>130</x:v>
      </x:c>
      <x:c r="J10014" s="4" t="n">
        <x:v>0.334</x:v>
      </x:c>
      <x:c r="K10014" s="4">
        <x:f>I10014*J10014</x:f>
      </x:c>
      <x:c r="L10014" s="4" t="n">
        <x:v>293.995</x:v>
      </x:c>
      <x:c r="M10014" s="5">
        <x:f>J10014/3.123*100</x:f>
      </x:c>
      <x:c r="N10014" s="6">
        <x:f>M10014*L10014/100</x:f>
      </x:c>
      <x:c r="O10014" s="6">
        <x:f>H10014-N10014</x:f>
      </x:c>
    </x:row>
    <x:row r="10015" spans="1:25">
      <x:c r="A10015" s="0" t="s">
        <x:v>140</x:v>
      </x:c>
      <x:c r="B10015" s="0" t="n">
        <x:v>4659</x:v>
      </x:c>
      <x:c r="C10015" s="0" t="s">
        <x:v>21</x:v>
      </x:c>
      <x:c r="D10015" s="0" t="s">
        <x:v>22</x:v>
      </x:c>
      <x:c r="E10015" s="0" t="s">
        <x:v>23</x:v>
      </x:c>
      <x:c r="F10015" s="0" t="s">
        <x:v>20</x:v>
      </x:c>
      <x:c r="G10015" s="0" t="n">
        <x:v>130</x:v>
      </x:c>
      <x:c r="H10015" s="4" t="n">
        <x:v>43.384</x:v>
      </x:c>
      <x:c r="I10015" s="4" t="n">
        <x:v>130</x:v>
      </x:c>
      <x:c r="J10015" s="4" t="n">
        <x:v>0.334</x:v>
      </x:c>
      <x:c r="K10015" s="4">
        <x:f>I10015*J10015</x:f>
      </x:c>
      <x:c r="L10015" s="4" t="n">
        <x:v>293.995</x:v>
      </x:c>
      <x:c r="M10015" s="5">
        <x:f>J10015/3.123*100</x:f>
      </x:c>
      <x:c r="N10015" s="6">
        <x:f>M10015*L10015/100</x:f>
      </x:c>
      <x:c r="O10015" s="6">
        <x:f>H10015-N10015</x:f>
      </x:c>
    </x:row>
    <x:row r="10016" spans="1:25">
      <x:c r="A10016" s="0" t="s">
        <x:v>140</x:v>
      </x:c>
      <x:c r="B10016" s="0" t="n">
        <x:v>4659</x:v>
      </x:c>
      <x:c r="C10016" s="0" t="s">
        <x:v>21</x:v>
      </x:c>
      <x:c r="D10016" s="0" t="s">
        <x:v>22</x:v>
      </x:c>
      <x:c r="E10016" s="0" t="s">
        <x:v>23</x:v>
      </x:c>
      <x:c r="F10016" s="0" t="s">
        <x:v>20</x:v>
      </x:c>
      <x:c r="G10016" s="0" t="n">
        <x:v>130</x:v>
      </x:c>
      <x:c r="H10016" s="4" t="n">
        <x:v>43.384</x:v>
      </x:c>
      <x:c r="I10016" s="4" t="n">
        <x:v>130</x:v>
      </x:c>
      <x:c r="J10016" s="4" t="n">
        <x:v>0.334</x:v>
      </x:c>
      <x:c r="K10016" s="4">
        <x:f>I10016*J10016</x:f>
      </x:c>
      <x:c r="L10016" s="4" t="n">
        <x:v>293.995</x:v>
      </x:c>
      <x:c r="M10016" s="5">
        <x:f>J10016/3.123*100</x:f>
      </x:c>
      <x:c r="N10016" s="6">
        <x:f>M10016*L10016/100</x:f>
      </x:c>
      <x:c r="O10016" s="6">
        <x:f>H10016-N10016</x:f>
      </x:c>
    </x:row>
    <x:row r="10017" spans="1:25">
      <x:c r="A10017" s="0" t="s">
        <x:v>140</x:v>
      </x:c>
      <x:c r="B10017" s="0" t="n">
        <x:v>4659</x:v>
      </x:c>
      <x:c r="C10017" s="0" t="s">
        <x:v>21</x:v>
      </x:c>
      <x:c r="D10017" s="0" t="s">
        <x:v>28</x:v>
      </x:c>
      <x:c r="E10017" s="0" t="s">
        <x:v>19</x:v>
      </x:c>
      <x:c r="F10017" s="0" t="s">
        <x:v>26</x:v>
      </x:c>
      <x:c r="G10017" s="0" t="n">
        <x:v>130</x:v>
      </x:c>
      <x:c r="H10017" s="4" t="n">
        <x:v>33.806</x:v>
      </x:c>
      <x:c r="I10017" s="4" t="n">
        <x:v>130</x:v>
      </x:c>
      <x:c r="J10017" s="4" t="n">
        <x:v>0.26</x:v>
      </x:c>
      <x:c r="K10017" s="4">
        <x:f>I10017*J10017</x:f>
      </x:c>
      <x:c r="L10017" s="4" t="n">
        <x:v>293.995</x:v>
      </x:c>
      <x:c r="M10017" s="5">
        <x:f>J10017/3.123*100</x:f>
      </x:c>
      <x:c r="N10017" s="6">
        <x:f>M10017*L10017/100</x:f>
      </x:c>
      <x:c r="O10017" s="6">
        <x:f>H10017-N10017</x:f>
      </x:c>
    </x:row>
    <x:row r="10018" spans="1:25">
      <x:c r="A10018" s="0" t="s">
        <x:v>140</x:v>
      </x:c>
      <x:c r="B10018" s="0" t="n">
        <x:v>4659</x:v>
      </x:c>
      <x:c r="C10018" s="0" t="s">
        <x:v>21</x:v>
      </x:c>
      <x:c r="D10018" s="0" t="s">
        <x:v>28</x:v>
      </x:c>
      <x:c r="E10018" s="0" t="s">
        <x:v>23</x:v>
      </x:c>
      <x:c r="F10018" s="0" t="s">
        <x:v>26</x:v>
      </x:c>
      <x:c r="G10018" s="0" t="n">
        <x:v>130</x:v>
      </x:c>
      <x:c r="H10018" s="4" t="n">
        <x:v>197.6</x:v>
      </x:c>
      <x:c r="I10018" s="4" t="n">
        <x:v>130</x:v>
      </x:c>
      <x:c r="J10018" s="4" t="n">
        <x:v>1.52</x:v>
      </x:c>
      <x:c r="K10018" s="4">
        <x:f>I10018*J10018</x:f>
      </x:c>
      <x:c r="L10018" s="4" t="n">
        <x:v>293.995</x:v>
      </x:c>
      <x:c r="M10018" s="5">
        <x:f>J10018/3.123*100</x:f>
      </x:c>
      <x:c r="N10018" s="6">
        <x:f>M10018*L10018/100</x:f>
      </x:c>
      <x:c r="O10018" s="6">
        <x:f>H10018-N10018</x:f>
      </x:c>
    </x:row>
    <x:row r="10019" spans="1:25">
      <x:c r="A10019" s="0" t="s">
        <x:v>29</x:v>
      </x:c>
      <x:c r="B10019" s="0" t="n">
        <x:v>4660</x:v>
      </x:c>
      <x:c r="C10019" s="0" t="s">
        <x:v>21</x:v>
      </x:c>
      <x:c r="D10019" s="0" t="s">
        <x:v>22</x:v>
      </x:c>
      <x:c r="E10019" s="0" t="s">
        <x:v>23</x:v>
      </x:c>
      <x:c r="F10019" s="0" t="s">
        <x:v>20</x:v>
      </x:c>
      <x:c r="G10019" s="0" t="n">
        <x:v>130</x:v>
      </x:c>
      <x:c r="H10019" s="4" t="n">
        <x:v>43.384</x:v>
      </x:c>
      <x:c r="I10019" s="4" t="n">
        <x:v>130</x:v>
      </x:c>
      <x:c r="J10019" s="4" t="n">
        <x:v>0.334</x:v>
      </x:c>
      <x:c r="K10019" s="4">
        <x:f>I10019*J10019</x:f>
      </x:c>
      <x:c r="L10019" s="4" t="n">
        <x:v>285.298</x:v>
      </x:c>
      <x:c r="M10019" s="5">
        <x:f>J10019/3.123*100</x:f>
      </x:c>
      <x:c r="N10019" s="6">
        <x:f>M10019*L10019/100</x:f>
      </x:c>
      <x:c r="O10019" s="6">
        <x:f>H10019-N10019</x:f>
      </x:c>
    </x:row>
    <x:row r="10020" spans="1:25">
      <x:c r="A10020" s="0" t="s">
        <x:v>29</x:v>
      </x:c>
      <x:c r="B10020" s="0" t="n">
        <x:v>4660</x:v>
      </x:c>
      <x:c r="C10020" s="0" t="s">
        <x:v>21</x:v>
      </x:c>
      <x:c r="D10020" s="0" t="s">
        <x:v>22</x:v>
      </x:c>
      <x:c r="E10020" s="0" t="s">
        <x:v>23</x:v>
      </x:c>
      <x:c r="F10020" s="0" t="s">
        <x:v>20</x:v>
      </x:c>
      <x:c r="G10020" s="0" t="n">
        <x:v>130</x:v>
      </x:c>
      <x:c r="H10020" s="4" t="n">
        <x:v>43.384</x:v>
      </x:c>
      <x:c r="I10020" s="4" t="n">
        <x:v>130</x:v>
      </x:c>
      <x:c r="J10020" s="4" t="n">
        <x:v>0.334</x:v>
      </x:c>
      <x:c r="K10020" s="4">
        <x:f>I10020*J10020</x:f>
      </x:c>
      <x:c r="L10020" s="4" t="n">
        <x:v>285.298</x:v>
      </x:c>
      <x:c r="M10020" s="5">
        <x:f>J10020/3.123*100</x:f>
      </x:c>
      <x:c r="N10020" s="6">
        <x:f>M10020*L10020/100</x:f>
      </x:c>
      <x:c r="O10020" s="6">
        <x:f>H10020-N10020</x:f>
      </x:c>
    </x:row>
    <x:row r="10021" spans="1:25">
      <x:c r="A10021" s="0" t="s">
        <x:v>29</x:v>
      </x:c>
      <x:c r="B10021" s="0" t="n">
        <x:v>4660</x:v>
      </x:c>
      <x:c r="C10021" s="0" t="s">
        <x:v>21</x:v>
      </x:c>
      <x:c r="D10021" s="0" t="s">
        <x:v>22</x:v>
      </x:c>
      <x:c r="E10021" s="0" t="s">
        <x:v>23</x:v>
      </x:c>
      <x:c r="F10021" s="0" t="s">
        <x:v>20</x:v>
      </x:c>
      <x:c r="G10021" s="0" t="n">
        <x:v>130</x:v>
      </x:c>
      <x:c r="H10021" s="4" t="n">
        <x:v>43.384</x:v>
      </x:c>
      <x:c r="I10021" s="4" t="n">
        <x:v>130</x:v>
      </x:c>
      <x:c r="J10021" s="4" t="n">
        <x:v>0.334</x:v>
      </x:c>
      <x:c r="K10021" s="4">
        <x:f>I10021*J10021</x:f>
      </x:c>
      <x:c r="L10021" s="4" t="n">
        <x:v>285.298</x:v>
      </x:c>
      <x:c r="M10021" s="5">
        <x:f>J10021/3.123*100</x:f>
      </x:c>
      <x:c r="N10021" s="6">
        <x:f>M10021*L10021/100</x:f>
      </x:c>
      <x:c r="O10021" s="6">
        <x:f>H10021-N10021</x:f>
      </x:c>
    </x:row>
    <x:row r="10022" spans="1:25">
      <x:c r="A10022" s="0" t="s">
        <x:v>29</x:v>
      </x:c>
      <x:c r="B10022" s="0" t="n">
        <x:v>4660</x:v>
      </x:c>
      <x:c r="C10022" s="0" t="s">
        <x:v>21</x:v>
      </x:c>
      <x:c r="D10022" s="0" t="s">
        <x:v>22</x:v>
      </x:c>
      <x:c r="E10022" s="0" t="s">
        <x:v>23</x:v>
      </x:c>
      <x:c r="F10022" s="0" t="s">
        <x:v>20</x:v>
      </x:c>
      <x:c r="G10022" s="0" t="n">
        <x:v>130</x:v>
      </x:c>
      <x:c r="H10022" s="4" t="n">
        <x:v>44.33</x:v>
      </x:c>
      <x:c r="I10022" s="4" t="n">
        <x:v>130</x:v>
      </x:c>
      <x:c r="J10022" s="4" t="n">
        <x:v>0.341</x:v>
      </x:c>
      <x:c r="K10022" s="4">
        <x:f>I10022*J10022</x:f>
      </x:c>
      <x:c r="L10022" s="4" t="n">
        <x:v>285.298</x:v>
      </x:c>
      <x:c r="M10022" s="5">
        <x:f>J10022/3.123*100</x:f>
      </x:c>
      <x:c r="N10022" s="6">
        <x:f>M10022*L10022/100</x:f>
      </x:c>
      <x:c r="O10022" s="6">
        <x:f>H10022-N10022</x:f>
      </x:c>
    </x:row>
    <x:row r="10023" spans="1:25">
      <x:c r="A10023" s="0" t="s">
        <x:v>29</x:v>
      </x:c>
      <x:c r="B10023" s="0" t="n">
        <x:v>4660</x:v>
      </x:c>
      <x:c r="C10023" s="0" t="s">
        <x:v>21</x:v>
      </x:c>
      <x:c r="D10023" s="0" t="s">
        <x:v>28</x:v>
      </x:c>
      <x:c r="E10023" s="0" t="s">
        <x:v>19</x:v>
      </x:c>
      <x:c r="F10023" s="0" t="s">
        <x:v>26</x:v>
      </x:c>
      <x:c r="G10023" s="0" t="n">
        <x:v>130</x:v>
      </x:c>
      <x:c r="H10023" s="4" t="n">
        <x:v>33.803</x:v>
      </x:c>
      <x:c r="I10023" s="4" t="n">
        <x:v>130</x:v>
      </x:c>
      <x:c r="J10023" s="4" t="n">
        <x:v>0.26</x:v>
      </x:c>
      <x:c r="K10023" s="4">
        <x:f>I10023*J10023</x:f>
      </x:c>
      <x:c r="L10023" s="4" t="n">
        <x:v>285.298</x:v>
      </x:c>
      <x:c r="M10023" s="5">
        <x:f>J10023/3.123*100</x:f>
      </x:c>
      <x:c r="N10023" s="6">
        <x:f>M10023*L10023/100</x:f>
      </x:c>
      <x:c r="O10023" s="6">
        <x:f>H10023-N10023</x:f>
      </x:c>
    </x:row>
    <x:row r="10024" spans="1:25">
      <x:c r="A10024" s="0" t="s">
        <x:v>29</x:v>
      </x:c>
      <x:c r="B10024" s="0" t="n">
        <x:v>4660</x:v>
      </x:c>
      <x:c r="C10024" s="0" t="s">
        <x:v>21</x:v>
      </x:c>
      <x:c r="D10024" s="0" t="s">
        <x:v>28</x:v>
      </x:c>
      <x:c r="E10024" s="0" t="s">
        <x:v>23</x:v>
      </x:c>
      <x:c r="F10024" s="0" t="s">
        <x:v>26</x:v>
      </x:c>
      <x:c r="G10024" s="0" t="n">
        <x:v>130</x:v>
      </x:c>
      <x:c r="H10024" s="4" t="n">
        <x:v>197.6</x:v>
      </x:c>
      <x:c r="I10024" s="4" t="n">
        <x:v>130</x:v>
      </x:c>
      <x:c r="J10024" s="4" t="n">
        <x:v>1.52</x:v>
      </x:c>
      <x:c r="K10024" s="4">
        <x:f>I10024*J10024</x:f>
      </x:c>
      <x:c r="L10024" s="4" t="n">
        <x:v>285.298</x:v>
      </x:c>
      <x:c r="M10024" s="5">
        <x:f>J10024/3.123*100</x:f>
      </x:c>
      <x:c r="N10024" s="6">
        <x:f>M10024*L10024/100</x:f>
      </x:c>
      <x:c r="O10024" s="6">
        <x:f>H10024-N10024</x:f>
      </x:c>
    </x:row>
    <x:row r="10025" spans="1:25">
      <x:c r="A10025" s="0" t="s">
        <x:v>124</x:v>
      </x:c>
      <x:c r="B10025" s="0" t="n">
        <x:v>4663</x:v>
      </x:c>
      <x:c r="C10025" s="0" t="s">
        <x:v>21</x:v>
      </x:c>
      <x:c r="D10025" s="0" t="s">
        <x:v>42</x:v>
      </x:c>
      <x:c r="E10025" s="0" t="s">
        <x:v>23</x:v>
      </x:c>
      <x:c r="F10025" s="0" t="s">
        <x:v>20</x:v>
      </x:c>
      <x:c r="G10025" s="0" t="n">
        <x:v>118</x:v>
      </x:c>
      <x:c r="H10025" s="4" t="n">
        <x:v>25.252</x:v>
      </x:c>
      <x:c r="I10025" s="4" t="n">
        <x:v>71</x:v>
      </x:c>
      <x:c r="J10025" s="4" t="n">
        <x:v>0.214</x:v>
      </x:c>
      <x:c r="K10025" s="4">
        <x:f>I10025*J10025</x:f>
      </x:c>
      <x:c r="L10025" s="4" t="n">
        <x:v>152.622</x:v>
      </x:c>
      <x:c r="M10025" s="5">
        <x:f>J10025/2.129*100</x:f>
      </x:c>
      <x:c r="N10025" s="6">
        <x:f>M10025*L10025/100</x:f>
      </x:c>
      <x:c r="O10025" s="6">
        <x:f>H10025-N10025</x:f>
      </x:c>
    </x:row>
    <x:row r="10026" spans="1:25">
      <x:c r="A10026" s="0" t="s">
        <x:v>124</x:v>
      </x:c>
      <x:c r="B10026" s="0" t="n">
        <x:v>4663</x:v>
      </x:c>
      <x:c r="C10026" s="0" t="s">
        <x:v>21</x:v>
      </x:c>
      <x:c r="D10026" s="0" t="s">
        <x:v>28</x:v>
      </x:c>
      <x:c r="E10026" s="0" t="s">
        <x:v>58</x:v>
      </x:c>
      <x:c r="F10026" s="0" t="s">
        <x:v>26</x:v>
      </x:c>
      <x:c r="G10026" s="0" t="n">
        <x:v>118</x:v>
      </x:c>
      <x:c r="H10026" s="4" t="n">
        <x:v>7.445</x:v>
      </x:c>
      <x:c r="I10026" s="4" t="n">
        <x:v>71</x:v>
      </x:c>
      <x:c r="J10026" s="4" t="n">
        <x:v>0.097</x:v>
      </x:c>
      <x:c r="K10026" s="4">
        <x:f>I10026*J10026</x:f>
      </x:c>
      <x:c r="L10026" s="4" t="n">
        <x:v>152.622</x:v>
      </x:c>
      <x:c r="M10026" s="5">
        <x:f>J10026/2.129*100</x:f>
      </x:c>
      <x:c r="N10026" s="6">
        <x:f>M10026*L10026/100</x:f>
      </x:c>
      <x:c r="O10026" s="6">
        <x:f>H10026-N10026</x:f>
      </x:c>
    </x:row>
    <x:row r="10027" spans="1:25">
      <x:c r="A10027" s="0" t="s">
        <x:v>124</x:v>
      </x:c>
      <x:c r="B10027" s="0" t="n">
        <x:v>4663</x:v>
      </x:c>
      <x:c r="C10027" s="0" t="s">
        <x:v>21</x:v>
      </x:c>
      <x:c r="D10027" s="0" t="s">
        <x:v>28</x:v>
      </x:c>
      <x:c r="E10027" s="0" t="s">
        <x:v>59</x:v>
      </x:c>
      <x:c r="F10027" s="0" t="s">
        <x:v>26</x:v>
      </x:c>
      <x:c r="G10027" s="0" t="n">
        <x:v>118</x:v>
      </x:c>
      <x:c r="H10027" s="4" t="n">
        <x:v>42.48</x:v>
      </x:c>
      <x:c r="I10027" s="4" t="n">
        <x:v>71</x:v>
      </x:c>
      <x:c r="J10027" s="4" t="n">
        <x:v>0.36</x:v>
      </x:c>
      <x:c r="K10027" s="4">
        <x:f>I10027*J10027</x:f>
      </x:c>
      <x:c r="L10027" s="4" t="n">
        <x:v>152.622</x:v>
      </x:c>
      <x:c r="M10027" s="5">
        <x:f>J10027/2.129*100</x:f>
      </x:c>
      <x:c r="N10027" s="6">
        <x:f>M10027*L10027/100</x:f>
      </x:c>
      <x:c r="O10027" s="6">
        <x:f>H10027-N10027</x:f>
      </x:c>
    </x:row>
    <x:row r="10028" spans="1:25">
      <x:c r="A10028" s="0" t="s">
        <x:v>124</x:v>
      </x:c>
      <x:c r="B10028" s="0" t="n">
        <x:v>4663</x:v>
      </x:c>
      <x:c r="C10028" s="0" t="s">
        <x:v>21</x:v>
      </x:c>
      <x:c r="D10028" s="0" t="s">
        <x:v>28</x:v>
      </x:c>
      <x:c r="E10028" s="0" t="s">
        <x:v>60</x:v>
      </x:c>
      <x:c r="F10028" s="0" t="s">
        <x:v>26</x:v>
      </x:c>
      <x:c r="G10028" s="0" t="n">
        <x:v>118</x:v>
      </x:c>
      <x:c r="H10028" s="4" t="n">
        <x:v>49.089</x:v>
      </x:c>
      <x:c r="I10028" s="4" t="n">
        <x:v>71</x:v>
      </x:c>
      <x:c r="J10028" s="4" t="n">
        <x:v>0.416</x:v>
      </x:c>
      <x:c r="K10028" s="4">
        <x:f>I10028*J10028</x:f>
      </x:c>
      <x:c r="L10028" s="4" t="n">
        <x:v>152.622</x:v>
      </x:c>
      <x:c r="M10028" s="5">
        <x:f>J10028/2.129*100</x:f>
      </x:c>
      <x:c r="N10028" s="6">
        <x:f>M10028*L10028/100</x:f>
      </x:c>
      <x:c r="O10028" s="6">
        <x:f>H10028-N10028</x:f>
      </x:c>
    </x:row>
    <x:row r="10029" spans="1:25">
      <x:c r="A10029" s="0" t="s">
        <x:v>124</x:v>
      </x:c>
      <x:c r="B10029" s="0" t="n">
        <x:v>4663</x:v>
      </x:c>
      <x:c r="C10029" s="0" t="s">
        <x:v>21</x:v>
      </x:c>
      <x:c r="D10029" s="0" t="s">
        <x:v>28</x:v>
      </x:c>
      <x:c r="E10029" s="0" t="s">
        <x:v>61</x:v>
      </x:c>
      <x:c r="F10029" s="0" t="s">
        <x:v>26</x:v>
      </x:c>
      <x:c r="G10029" s="0" t="n">
        <x:v>118</x:v>
      </x:c>
      <x:c r="H10029" s="4" t="n">
        <x:v>55.696</x:v>
      </x:c>
      <x:c r="I10029" s="4" t="n">
        <x:v>71</x:v>
      </x:c>
      <x:c r="J10029" s="4" t="n">
        <x:v>0.472</x:v>
      </x:c>
      <x:c r="K10029" s="4">
        <x:f>I10029*J10029</x:f>
      </x:c>
      <x:c r="L10029" s="4" t="n">
        <x:v>152.622</x:v>
      </x:c>
      <x:c r="M10029" s="5">
        <x:f>J10029/2.129*100</x:f>
      </x:c>
      <x:c r="N10029" s="6">
        <x:f>M10029*L10029/100</x:f>
      </x:c>
      <x:c r="O10029" s="6">
        <x:f>H10029-N10029</x:f>
      </x:c>
    </x:row>
    <x:row r="10030" spans="1:25">
      <x:c r="A10030" s="0" t="s">
        <x:v>124</x:v>
      </x:c>
      <x:c r="B10030" s="0" t="n">
        <x:v>4663</x:v>
      </x:c>
      <x:c r="C10030" s="0" t="s">
        <x:v>21</x:v>
      </x:c>
      <x:c r="D10030" s="0" t="s">
        <x:v>28</x:v>
      </x:c>
      <x:c r="E10030" s="0" t="s">
        <x:v>62</x:v>
      </x:c>
      <x:c r="F10030" s="0" t="s">
        <x:v>26</x:v>
      </x:c>
      <x:c r="G10030" s="0" t="n">
        <x:v>118</x:v>
      </x:c>
      <x:c r="H10030" s="4" t="n">
        <x:v>2.007</x:v>
      </x:c>
      <x:c r="I10030" s="4" t="n">
        <x:v>71</x:v>
      </x:c>
      <x:c r="J10030" s="4" t="n">
        <x:v>0.017</x:v>
      </x:c>
      <x:c r="K10030" s="4">
        <x:f>I10030*J10030</x:f>
      </x:c>
      <x:c r="L10030" s="4" t="n">
        <x:v>152.622</x:v>
      </x:c>
      <x:c r="M10030" s="5">
        <x:f>J10030/2.129*100</x:f>
      </x:c>
      <x:c r="N10030" s="6">
        <x:f>M10030*L10030/100</x:f>
      </x:c>
      <x:c r="O10030" s="6">
        <x:f>H10030-N10030</x:f>
      </x:c>
    </x:row>
    <x:row r="10031" spans="1:25">
      <x:c r="A10031" s="0" t="s">
        <x:v>124</x:v>
      </x:c>
      <x:c r="B10031" s="0" t="n">
        <x:v>4663</x:v>
      </x:c>
      <x:c r="C10031" s="0" t="s">
        <x:v>21</x:v>
      </x:c>
      <x:c r="D10031" s="0" t="s">
        <x:v>28</x:v>
      </x:c>
      <x:c r="E10031" s="0" t="s">
        <x:v>63</x:v>
      </x:c>
      <x:c r="F10031" s="0" t="s">
        <x:v>26</x:v>
      </x:c>
      <x:c r="G10031" s="0" t="n">
        <x:v>118</x:v>
      </x:c>
      <x:c r="H10031" s="4" t="n">
        <x:v>25.252</x:v>
      </x:c>
      <x:c r="I10031" s="4" t="n">
        <x:v>71</x:v>
      </x:c>
      <x:c r="J10031" s="4" t="n">
        <x:v>0.214</x:v>
      </x:c>
      <x:c r="K10031" s="4">
        <x:f>I10031*J10031</x:f>
      </x:c>
      <x:c r="L10031" s="4" t="n">
        <x:v>152.622</x:v>
      </x:c>
      <x:c r="M10031" s="5">
        <x:f>J10031/2.129*100</x:f>
      </x:c>
      <x:c r="N10031" s="6">
        <x:f>M10031*L10031/100</x:f>
      </x:c>
      <x:c r="O10031" s="6">
        <x:f>H10031-N10031</x:f>
      </x:c>
    </x:row>
    <x:row r="10032" spans="1:25">
      <x:c r="A10032" s="0" t="s">
        <x:v>124</x:v>
      </x:c>
      <x:c r="B10032" s="0" t="n">
        <x:v>4663</x:v>
      </x:c>
      <x:c r="C10032" s="0" t="s">
        <x:v>21</x:v>
      </x:c>
      <x:c r="D10032" s="0" t="s">
        <x:v>28</x:v>
      </x:c>
      <x:c r="E10032" s="0" t="s">
        <x:v>64</x:v>
      </x:c>
      <x:c r="F10032" s="0" t="s">
        <x:v>26</x:v>
      </x:c>
      <x:c r="G10032" s="0" t="n">
        <x:v>118</x:v>
      </x:c>
      <x:c r="H10032" s="4" t="n">
        <x:v>40.001</x:v>
      </x:c>
      <x:c r="I10032" s="4" t="n">
        <x:v>71</x:v>
      </x:c>
      <x:c r="J10032" s="4" t="n">
        <x:v>0.339</x:v>
      </x:c>
      <x:c r="K10032" s="4">
        <x:f>I10032*J10032</x:f>
      </x:c>
      <x:c r="L10032" s="4" t="n">
        <x:v>152.622</x:v>
      </x:c>
      <x:c r="M10032" s="5">
        <x:f>J10032/2.129*100</x:f>
      </x:c>
      <x:c r="N10032" s="6">
        <x:f>M10032*L10032/100</x:f>
      </x:c>
      <x:c r="O10032" s="6">
        <x:f>H10032-N10032</x:f>
      </x:c>
    </x:row>
    <x:row r="10033" spans="1:25">
      <x:c r="A10033" s="0" t="s">
        <x:v>166</x:v>
      </x:c>
      <x:c r="B10033" s="0" t="n">
        <x:v>4664</x:v>
      </x:c>
      <x:c r="C10033" s="0" t="s">
        <x:v>17</x:v>
      </x:c>
      <x:c r="D10033" s="0" t="s">
        <x:v>18</x:v>
      </x:c>
      <x:c r="E10033" s="0" t="s">
        <x:v>167</x:v>
      </x:c>
      <x:c r="F10033" s="0" t="s">
        <x:v>20</x:v>
      </x:c>
      <x:c r="G10033" s="0" t="n">
        <x:v>56</x:v>
      </x:c>
      <x:c r="H10033" s="4" t="n">
        <x:v>41.221</x:v>
      </x:c>
      <x:c r="I10033" s="4" t="n">
        <x:v>56</x:v>
      </x:c>
      <x:c r="J10033" s="4" t="n">
        <x:v>0.736</x:v>
      </x:c>
      <x:c r="K10033" s="4">
        <x:f>I10033*J10033</x:f>
      </x:c>
      <x:c r="L10033" s="4" t="n">
        <x:v>137.694</x:v>
      </x:c>
      <x:c r="M10033" s="5">
        <x:f>J10033/2.627*100</x:f>
      </x:c>
      <x:c r="N10033" s="6">
        <x:f>M10033*L10033/100</x:f>
      </x:c>
      <x:c r="O10033" s="6">
        <x:f>H10033-N10033</x:f>
      </x:c>
    </x:row>
    <x:row r="10034" spans="1:25">
      <x:c r="A10034" s="0" t="s">
        <x:v>166</x:v>
      </x:c>
      <x:c r="B10034" s="0" t="n">
        <x:v>4664</x:v>
      </x:c>
      <x:c r="C10034" s="0" t="s">
        <x:v>17</x:v>
      </x:c>
      <x:c r="D10034" s="0" t="s">
        <x:v>18</x:v>
      </x:c>
      <x:c r="E10034" s="0" t="s">
        <x:v>167</x:v>
      </x:c>
      <x:c r="F10034" s="0" t="s">
        <x:v>20</x:v>
      </x:c>
      <x:c r="G10034" s="0" t="n">
        <x:v>56</x:v>
      </x:c>
      <x:c r="H10034" s="4" t="n">
        <x:v>41.221</x:v>
      </x:c>
      <x:c r="I10034" s="4" t="n">
        <x:v>56</x:v>
      </x:c>
      <x:c r="J10034" s="4" t="n">
        <x:v>0.736</x:v>
      </x:c>
      <x:c r="K10034" s="4">
        <x:f>I10034*J10034</x:f>
      </x:c>
      <x:c r="L10034" s="4" t="n">
        <x:v>137.694</x:v>
      </x:c>
      <x:c r="M10034" s="5">
        <x:f>J10034/2.627*100</x:f>
      </x:c>
      <x:c r="N10034" s="6">
        <x:f>M10034*L10034/100</x:f>
      </x:c>
      <x:c r="O10034" s="6">
        <x:f>H10034-N10034</x:f>
      </x:c>
    </x:row>
    <x:row r="10035" spans="1:25">
      <x:c r="A10035" s="0" t="s">
        <x:v>166</x:v>
      </x:c>
      <x:c r="B10035" s="0" t="n">
        <x:v>4664</x:v>
      </x:c>
      <x:c r="C10035" s="0" t="s">
        <x:v>21</x:v>
      </x:c>
      <x:c r="D10035" s="0" t="s">
        <x:v>22</x:v>
      </x:c>
      <x:c r="E10035" s="0" t="s">
        <x:v>23</x:v>
      </x:c>
      <x:c r="F10035" s="0" t="s">
        <x:v>20</x:v>
      </x:c>
      <x:c r="G10035" s="0" t="n">
        <x:v>56</x:v>
      </x:c>
      <x:c r="H10035" s="4" t="n">
        <x:v>2.34</x:v>
      </x:c>
      <x:c r="I10035" s="4" t="n">
        <x:v>56</x:v>
      </x:c>
      <x:c r="J10035" s="4" t="n">
        <x:v>0.042</x:v>
      </x:c>
      <x:c r="K10035" s="4">
        <x:f>I10035*J10035</x:f>
      </x:c>
      <x:c r="L10035" s="4" t="n">
        <x:v>137.694</x:v>
      </x:c>
      <x:c r="M10035" s="5">
        <x:f>J10035/2.627*100</x:f>
      </x:c>
      <x:c r="N10035" s="6">
        <x:f>M10035*L10035/100</x:f>
      </x:c>
      <x:c r="O10035" s="6">
        <x:f>H10035-N10035</x:f>
      </x:c>
    </x:row>
    <x:row r="10036" spans="1:25">
      <x:c r="A10036" s="0" t="s">
        <x:v>166</x:v>
      </x:c>
      <x:c r="B10036" s="0" t="n">
        <x:v>4664</x:v>
      </x:c>
      <x:c r="C10036" s="0" t="s">
        <x:v>21</x:v>
      </x:c>
      <x:c r="D10036" s="0" t="s">
        <x:v>28</x:v>
      </x:c>
      <x:c r="E10036" s="0" t="s">
        <x:v>23</x:v>
      </x:c>
      <x:c r="F10036" s="0" t="s">
        <x:v>20</x:v>
      </x:c>
      <x:c r="G10036" s="0" t="n">
        <x:v>56</x:v>
      </x:c>
      <x:c r="H10036" s="4" t="n">
        <x:v>2.99</x:v>
      </x:c>
      <x:c r="I10036" s="4" t="n">
        <x:v>56</x:v>
      </x:c>
      <x:c r="J10036" s="4" t="n">
        <x:v>0.053</x:v>
      </x:c>
      <x:c r="K10036" s="4">
        <x:f>I10036*J10036</x:f>
      </x:c>
      <x:c r="L10036" s="4" t="n">
        <x:v>137.694</x:v>
      </x:c>
      <x:c r="M10036" s="5">
        <x:f>J10036/2.627*100</x:f>
      </x:c>
      <x:c r="N10036" s="6">
        <x:f>M10036*L10036/100</x:f>
      </x:c>
      <x:c r="O10036" s="6">
        <x:f>H10036-N10036</x:f>
      </x:c>
    </x:row>
    <x:row r="10037" spans="1:25">
      <x:c r="A10037" s="0" t="s">
        <x:v>166</x:v>
      </x:c>
      <x:c r="B10037" s="0" t="n">
        <x:v>4664</x:v>
      </x:c>
      <x:c r="C10037" s="0" t="s">
        <x:v>21</x:v>
      </x:c>
      <x:c r="D10037" s="0" t="s">
        <x:v>28</x:v>
      </x:c>
      <x:c r="E10037" s="0" t="s">
        <x:v>23</x:v>
      </x:c>
      <x:c r="F10037" s="0" t="s">
        <x:v>26</x:v>
      </x:c>
      <x:c r="G10037" s="0" t="n">
        <x:v>56</x:v>
      </x:c>
      <x:c r="H10037" s="4" t="n">
        <x:v>68.9</x:v>
      </x:c>
      <x:c r="I10037" s="4" t="n">
        <x:v>56</x:v>
      </x:c>
      <x:c r="J10037" s="4" t="n">
        <x:v>1.06</x:v>
      </x:c>
      <x:c r="K10037" s="4">
        <x:f>I10037*J10037</x:f>
      </x:c>
      <x:c r="L10037" s="4" t="n">
        <x:v>137.694</x:v>
      </x:c>
      <x:c r="M10037" s="5">
        <x:f>J10037/2.627*100</x:f>
      </x:c>
      <x:c r="N10037" s="6">
        <x:f>M10037*L10037/100</x:f>
      </x:c>
      <x:c r="O10037" s="6">
        <x:f>H10037-N10037</x:f>
      </x:c>
    </x:row>
    <x:row r="10038" spans="1:25">
      <x:c r="A10038" s="0" t="s">
        <x:v>164</x:v>
      </x:c>
      <x:c r="B10038" s="0" t="n">
        <x:v>4665</x:v>
      </x:c>
      <x:c r="C10038" s="0" t="s">
        <x:v>21</x:v>
      </x:c>
      <x:c r="D10038" s="0" t="s">
        <x:v>42</x:v>
      </x:c>
      <x:c r="E10038" s="0" t="s">
        <x:v>23</x:v>
      </x:c>
      <x:c r="F10038" s="0" t="s">
        <x:v>20</x:v>
      </x:c>
      <x:c r="G10038" s="0" t="n">
        <x:v>30</x:v>
      </x:c>
      <x:c r="H10038" s="4" t="n">
        <x:v>10.86</x:v>
      </x:c>
      <x:c r="I10038" s="4" t="n">
        <x:v>30</x:v>
      </x:c>
      <x:c r="J10038" s="4" t="n">
        <x:v>0.362</x:v>
      </x:c>
      <x:c r="K10038" s="4">
        <x:f>I10038*J10038</x:f>
      </x:c>
      <x:c r="L10038" s="4" t="n">
        <x:v>113.901</x:v>
      </x:c>
      <x:c r="M10038" s="5">
        <x:f>J10038/3.912*100</x:f>
      </x:c>
      <x:c r="N10038" s="6">
        <x:f>M10038*L10038/100</x:f>
      </x:c>
      <x:c r="O10038" s="6">
        <x:f>H10038-N10038</x:f>
      </x:c>
    </x:row>
    <x:row r="10039" spans="1:25">
      <x:c r="A10039" s="0" t="s">
        <x:v>164</x:v>
      </x:c>
      <x:c r="B10039" s="0" t="n">
        <x:v>4665</x:v>
      </x:c>
      <x:c r="C10039" s="0" t="s">
        <x:v>17</x:v>
      </x:c>
      <x:c r="D10039" s="0" t="s">
        <x:v>176</x:v>
      </x:c>
      <x:c r="E10039" s="0" t="s">
        <x:v>177</x:v>
      </x:c>
      <x:c r="F10039" s="0" t="s">
        <x:v>26</x:v>
      </x:c>
      <x:c r="G10039" s="0" t="n">
        <x:v>30</x:v>
      </x:c>
      <x:c r="H10039" s="4" t="n">
        <x:v>34.8</x:v>
      </x:c>
      <x:c r="I10039" s="4" t="n">
        <x:v>30</x:v>
      </x:c>
      <x:c r="J10039" s="4" t="n">
        <x:v>1.75</x:v>
      </x:c>
      <x:c r="K10039" s="4">
        <x:f>I10039*J10039</x:f>
      </x:c>
      <x:c r="L10039" s="4" t="n">
        <x:v>113.901</x:v>
      </x:c>
      <x:c r="M10039" s="5">
        <x:f>J10039/3.912*100</x:f>
      </x:c>
      <x:c r="N10039" s="6">
        <x:f>M10039*L10039/100</x:f>
      </x:c>
      <x:c r="O10039" s="6">
        <x:f>H10039-N10039</x:f>
      </x:c>
    </x:row>
    <x:row r="10040" spans="1:25">
      <x:c r="A10040" s="0" t="s">
        <x:v>164</x:v>
      </x:c>
      <x:c r="B10040" s="0" t="n">
        <x:v>4665</x:v>
      </x:c>
      <x:c r="C10040" s="0" t="s">
        <x:v>17</x:v>
      </x:c>
      <x:c r="D10040" s="0" t="s">
        <x:v>176</x:v>
      </x:c>
      <x:c r="E10040" s="0" t="s">
        <x:v>23</x:v>
      </x:c>
      <x:c r="F10040" s="0" t="s">
        <x:v>26</x:v>
      </x:c>
      <x:c r="G10040" s="0" t="n">
        <x:v>30</x:v>
      </x:c>
      <x:c r="H10040" s="4" t="n">
        <x:v>54.002</x:v>
      </x:c>
      <x:c r="I10040" s="4" t="n">
        <x:v>30</x:v>
      </x:c>
      <x:c r="J10040" s="4" t="n">
        <x:v>1.8</x:v>
      </x:c>
      <x:c r="K10040" s="4">
        <x:f>I10040*J10040</x:f>
      </x:c>
      <x:c r="L10040" s="4" t="n">
        <x:v>113.901</x:v>
      </x:c>
      <x:c r="M10040" s="5">
        <x:f>J10040/3.912*100</x:f>
      </x:c>
      <x:c r="N10040" s="6">
        <x:f>M10040*L10040/100</x:f>
      </x:c>
      <x:c r="O10040" s="6">
        <x:f>H10040-N10040</x:f>
      </x:c>
    </x:row>
    <x:row r="10041" spans="1:25">
      <x:c r="A10041" s="0" t="s">
        <x:v>135</x:v>
      </x:c>
      <x:c r="B10041" s="0" t="n">
        <x:v>4670</x:v>
      </x:c>
      <x:c r="C10041" s="0" t="s">
        <x:v>21</x:v>
      </x:c>
      <x:c r="D10041" s="0" t="s">
        <x:v>22</x:v>
      </x:c>
      <x:c r="E10041" s="0" t="s">
        <x:v>23</x:v>
      </x:c>
      <x:c r="F10041" s="0" t="s">
        <x:v>20</x:v>
      </x:c>
      <x:c r="G10041" s="0" t="n">
        <x:v>65</x:v>
      </x:c>
      <x:c r="H10041" s="4" t="n">
        <x:v>2.34</x:v>
      </x:c>
      <x:c r="I10041" s="4" t="n">
        <x:v>65</x:v>
      </x:c>
      <x:c r="J10041" s="4" t="n">
        <x:v>0.036</x:v>
      </x:c>
      <x:c r="K10041" s="4">
        <x:f>I10041*J10041</x:f>
      </x:c>
      <x:c r="L10041" s="4" t="n">
        <x:v>150.031</x:v>
      </x:c>
      <x:c r="M10041" s="5">
        <x:f>J10041/2.044*100</x:f>
      </x:c>
      <x:c r="N10041" s="6">
        <x:f>M10041*L10041/100</x:f>
      </x:c>
      <x:c r="O10041" s="6">
        <x:f>H10041-N10041</x:f>
      </x:c>
    </x:row>
    <x:row r="10042" spans="1:25">
      <x:c r="A10042" s="0" t="s">
        <x:v>135</x:v>
      </x:c>
      <x:c r="B10042" s="0" t="n">
        <x:v>4670</x:v>
      </x:c>
      <x:c r="C10042" s="0" t="s">
        <x:v>21</x:v>
      </x:c>
      <x:c r="D10042" s="0" t="s">
        <x:v>28</x:v>
      </x:c>
      <x:c r="E10042" s="0" t="s">
        <x:v>23</x:v>
      </x:c>
      <x:c r="F10042" s="0" t="s">
        <x:v>20</x:v>
      </x:c>
      <x:c r="G10042" s="0" t="n">
        <x:v>65</x:v>
      </x:c>
      <x:c r="H10042" s="4" t="n">
        <x:v>2.99</x:v>
      </x:c>
      <x:c r="I10042" s="4" t="n">
        <x:v>65</x:v>
      </x:c>
      <x:c r="J10042" s="4" t="n">
        <x:v>0.046</x:v>
      </x:c>
      <x:c r="K10042" s="4">
        <x:f>I10042*J10042</x:f>
      </x:c>
      <x:c r="L10042" s="4" t="n">
        <x:v>150.031</x:v>
      </x:c>
      <x:c r="M10042" s="5">
        <x:f>J10042/2.044*100</x:f>
      </x:c>
      <x:c r="N10042" s="6">
        <x:f>M10042*L10042/100</x:f>
      </x:c>
      <x:c r="O10042" s="6">
        <x:f>H10042-N10042</x:f>
      </x:c>
    </x:row>
    <x:row r="10043" spans="1:25">
      <x:c r="A10043" s="0" t="s">
        <x:v>135</x:v>
      </x:c>
      <x:c r="B10043" s="0" t="n">
        <x:v>4670</x:v>
      </x:c>
      <x:c r="C10043" s="0" t="s">
        <x:v>21</x:v>
      </x:c>
      <x:c r="D10043" s="0" t="s">
        <x:v>22</x:v>
      </x:c>
      <x:c r="E10043" s="0" t="s">
        <x:v>23</x:v>
      </x:c>
      <x:c r="F10043" s="0" t="s">
        <x:v>20</x:v>
      </x:c>
      <x:c r="G10043" s="0" t="n">
        <x:v>65</x:v>
      </x:c>
      <x:c r="H10043" s="4" t="n">
        <x:v>0.432</x:v>
      </x:c>
      <x:c r="I10043" s="4" t="n">
        <x:v>65</x:v>
      </x:c>
      <x:c r="J10043" s="4" t="n">
        <x:v>0.007</x:v>
      </x:c>
      <x:c r="K10043" s="4">
        <x:f>I10043*J10043</x:f>
      </x:c>
      <x:c r="L10043" s="4" t="n">
        <x:v>150.031</x:v>
      </x:c>
      <x:c r="M10043" s="5">
        <x:f>J10043/2.044*100</x:f>
      </x:c>
      <x:c r="N10043" s="6">
        <x:f>M10043*L10043/100</x:f>
      </x:c>
      <x:c r="O10043" s="6">
        <x:f>H10043-N10043</x:f>
      </x:c>
    </x:row>
    <x:row r="10044" spans="1:25">
      <x:c r="A10044" s="0" t="s">
        <x:v>135</x:v>
      </x:c>
      <x:c r="B10044" s="0" t="n">
        <x:v>4670</x:v>
      </x:c>
      <x:c r="C10044" s="0" t="s">
        <x:v>21</x:v>
      </x:c>
      <x:c r="D10044" s="0" t="s">
        <x:v>22</x:v>
      </x:c>
      <x:c r="E10044" s="0" t="s">
        <x:v>23</x:v>
      </x:c>
      <x:c r="F10044" s="0" t="s">
        <x:v>20</x:v>
      </x:c>
      <x:c r="G10044" s="0" t="n">
        <x:v>65</x:v>
      </x:c>
      <x:c r="H10044" s="4" t="n">
        <x:v>0.432</x:v>
      </x:c>
      <x:c r="I10044" s="4" t="n">
        <x:v>65</x:v>
      </x:c>
      <x:c r="J10044" s="4" t="n">
        <x:v>0.007</x:v>
      </x:c>
      <x:c r="K10044" s="4">
        <x:f>I10044*J10044</x:f>
      </x:c>
      <x:c r="L10044" s="4" t="n">
        <x:v>150.031</x:v>
      </x:c>
      <x:c r="M10044" s="5">
        <x:f>J10044/2.044*100</x:f>
      </x:c>
      <x:c r="N10044" s="6">
        <x:f>M10044*L10044/100</x:f>
      </x:c>
      <x:c r="O10044" s="6">
        <x:f>H10044-N10044</x:f>
      </x:c>
    </x:row>
    <x:row r="10045" spans="1:25">
      <x:c r="A10045" s="0" t="s">
        <x:v>135</x:v>
      </x:c>
      <x:c r="B10045" s="0" t="n">
        <x:v>4670</x:v>
      </x:c>
      <x:c r="C10045" s="0" t="s">
        <x:v>21</x:v>
      </x:c>
      <x:c r="D10045" s="0" t="s">
        <x:v>22</x:v>
      </x:c>
      <x:c r="E10045" s="0" t="s">
        <x:v>23</x:v>
      </x:c>
      <x:c r="F10045" s="0" t="s">
        <x:v>20</x:v>
      </x:c>
      <x:c r="G10045" s="0" t="n">
        <x:v>65</x:v>
      </x:c>
      <x:c r="H10045" s="4" t="n">
        <x:v>0.432</x:v>
      </x:c>
      <x:c r="I10045" s="4" t="n">
        <x:v>65</x:v>
      </x:c>
      <x:c r="J10045" s="4" t="n">
        <x:v>0.007</x:v>
      </x:c>
      <x:c r="K10045" s="4">
        <x:f>I10045*J10045</x:f>
      </x:c>
      <x:c r="L10045" s="4" t="n">
        <x:v>150.031</x:v>
      </x:c>
      <x:c r="M10045" s="5">
        <x:f>J10045/2.044*100</x:f>
      </x:c>
      <x:c r="N10045" s="6">
        <x:f>M10045*L10045/100</x:f>
      </x:c>
      <x:c r="O10045" s="6">
        <x:f>H10045-N10045</x:f>
      </x:c>
    </x:row>
    <x:row r="10046" spans="1:25">
      <x:c r="A10046" s="0" t="s">
        <x:v>135</x:v>
      </x:c>
      <x:c r="B10046" s="0" t="n">
        <x:v>4670</x:v>
      </x:c>
      <x:c r="C10046" s="0" t="s">
        <x:v>21</x:v>
      </x:c>
      <x:c r="D10046" s="0" t="s">
        <x:v>28</x:v>
      </x:c>
      <x:c r="E10046" s="0" t="s">
        <x:v>23</x:v>
      </x:c>
      <x:c r="F10046" s="0" t="s">
        <x:v>20</x:v>
      </x:c>
      <x:c r="G10046" s="0" t="n">
        <x:v>65</x:v>
      </x:c>
      <x:c r="H10046" s="4" t="n">
        <x:v>0.552</x:v>
      </x:c>
      <x:c r="I10046" s="4" t="n">
        <x:v>65</x:v>
      </x:c>
      <x:c r="J10046" s="4" t="n">
        <x:v>0.008</x:v>
      </x:c>
      <x:c r="K10046" s="4">
        <x:f>I10046*J10046</x:f>
      </x:c>
      <x:c r="L10046" s="4" t="n">
        <x:v>150.031</x:v>
      </x:c>
      <x:c r="M10046" s="5">
        <x:f>J10046/2.044*100</x:f>
      </x:c>
      <x:c r="N10046" s="6">
        <x:f>M10046*L10046/100</x:f>
      </x:c>
      <x:c r="O10046" s="6">
        <x:f>H10046-N10046</x:f>
      </x:c>
    </x:row>
    <x:row r="10047" spans="1:25">
      <x:c r="A10047" s="0" t="s">
        <x:v>135</x:v>
      </x:c>
      <x:c r="B10047" s="0" t="n">
        <x:v>4670</x:v>
      </x:c>
      <x:c r="C10047" s="0" t="s">
        <x:v>21</x:v>
      </x:c>
      <x:c r="D10047" s="0" t="s">
        <x:v>28</x:v>
      </x:c>
      <x:c r="E10047" s="0" t="s">
        <x:v>23</x:v>
      </x:c>
      <x:c r="F10047" s="0" t="s">
        <x:v>20</x:v>
      </x:c>
      <x:c r="G10047" s="0" t="n">
        <x:v>65</x:v>
      </x:c>
      <x:c r="H10047" s="4" t="n">
        <x:v>0.552</x:v>
      </x:c>
      <x:c r="I10047" s="4" t="n">
        <x:v>65</x:v>
      </x:c>
      <x:c r="J10047" s="4" t="n">
        <x:v>0.008</x:v>
      </x:c>
      <x:c r="K10047" s="4">
        <x:f>I10047*J10047</x:f>
      </x:c>
      <x:c r="L10047" s="4" t="n">
        <x:v>150.031</x:v>
      </x:c>
      <x:c r="M10047" s="5">
        <x:f>J10047/2.044*100</x:f>
      </x:c>
      <x:c r="N10047" s="6">
        <x:f>M10047*L10047/100</x:f>
      </x:c>
      <x:c r="O10047" s="6">
        <x:f>H10047-N10047</x:f>
      </x:c>
    </x:row>
    <x:row r="10048" spans="1:25">
      <x:c r="A10048" s="0" t="s">
        <x:v>135</x:v>
      </x:c>
      <x:c r="B10048" s="0" t="n">
        <x:v>4670</x:v>
      </x:c>
      <x:c r="C10048" s="0" t="s">
        <x:v>21</x:v>
      </x:c>
      <x:c r="D10048" s="0" t="s">
        <x:v>28</x:v>
      </x:c>
      <x:c r="E10048" s="0" t="s">
        <x:v>23</x:v>
      </x:c>
      <x:c r="F10048" s="0" t="s">
        <x:v>20</x:v>
      </x:c>
      <x:c r="G10048" s="0" t="n">
        <x:v>65</x:v>
      </x:c>
      <x:c r="H10048" s="4" t="n">
        <x:v>0.552</x:v>
      </x:c>
      <x:c r="I10048" s="4" t="n">
        <x:v>65</x:v>
      </x:c>
      <x:c r="J10048" s="4" t="n">
        <x:v>0.008</x:v>
      </x:c>
      <x:c r="K10048" s="4">
        <x:f>I10048*J10048</x:f>
      </x:c>
      <x:c r="L10048" s="4" t="n">
        <x:v>150.031</x:v>
      </x:c>
      <x:c r="M10048" s="5">
        <x:f>J10048/2.044*100</x:f>
      </x:c>
      <x:c r="N10048" s="6">
        <x:f>M10048*L10048/100</x:f>
      </x:c>
      <x:c r="O10048" s="6">
        <x:f>H10048-N10048</x:f>
      </x:c>
    </x:row>
    <x:row r="10049" spans="1:25">
      <x:c r="A10049" s="0" t="s">
        <x:v>135</x:v>
      </x:c>
      <x:c r="B10049" s="0" t="n">
        <x:v>4670</x:v>
      </x:c>
      <x:c r="C10049" s="0" t="s">
        <x:v>17</x:v>
      </x:c>
      <x:c r="D10049" s="0" t="s">
        <x:v>18</x:v>
      </x:c>
      <x:c r="E10049" s="0" t="s">
        <x:v>167</x:v>
      </x:c>
      <x:c r="F10049" s="0" t="s">
        <x:v>20</x:v>
      </x:c>
      <x:c r="G10049" s="0" t="n">
        <x:v>65</x:v>
      </x:c>
      <x:c r="H10049" s="4" t="n">
        <x:v>55.719</x:v>
      </x:c>
      <x:c r="I10049" s="4" t="n">
        <x:v>65</x:v>
      </x:c>
      <x:c r="J10049" s="4" t="n">
        <x:v>0.857</x:v>
      </x:c>
      <x:c r="K10049" s="4">
        <x:f>I10049*J10049</x:f>
      </x:c>
      <x:c r="L10049" s="4" t="n">
        <x:v>150.031</x:v>
      </x:c>
      <x:c r="M10049" s="5">
        <x:f>J10049/2.044*100</x:f>
      </x:c>
      <x:c r="N10049" s="6">
        <x:f>M10049*L10049/100</x:f>
      </x:c>
      <x:c r="O10049" s="6">
        <x:f>H10049-N10049</x:f>
      </x:c>
    </x:row>
    <x:row r="10050" spans="1:25">
      <x:c r="A10050" s="0" t="s">
        <x:v>135</x:v>
      </x:c>
      <x:c r="B10050" s="0" t="n">
        <x:v>4670</x:v>
      </x:c>
      <x:c r="C10050" s="0" t="s">
        <x:v>21</x:v>
      </x:c>
      <x:c r="D10050" s="0" t="s">
        <x:v>28</x:v>
      </x:c>
      <x:c r="E10050" s="0" t="s">
        <x:v>23</x:v>
      </x:c>
      <x:c r="F10050" s="0" t="s">
        <x:v>26</x:v>
      </x:c>
      <x:c r="G10050" s="0" t="n">
        <x:v>65</x:v>
      </x:c>
      <x:c r="H10050" s="4" t="n">
        <x:v>68.9</x:v>
      </x:c>
      <x:c r="I10050" s="4" t="n">
        <x:v>65</x:v>
      </x:c>
      <x:c r="J10050" s="4" t="n">
        <x:v>1.06</x:v>
      </x:c>
      <x:c r="K10050" s="4">
        <x:f>I10050*J10050</x:f>
      </x:c>
      <x:c r="L10050" s="4" t="n">
        <x:v>150.031</x:v>
      </x:c>
      <x:c r="M10050" s="5">
        <x:f>J10050/2.044*100</x:f>
      </x:c>
      <x:c r="N10050" s="6">
        <x:f>M10050*L10050/100</x:f>
      </x:c>
      <x:c r="O10050" s="6">
        <x:f>H10050-N10050</x:f>
      </x:c>
    </x:row>
    <x:row r="10051" spans="1:25">
      <x:c r="A10051" s="0" t="s">
        <x:v>163</x:v>
      </x:c>
      <x:c r="B10051" s="0" t="n">
        <x:v>4684</x:v>
      </x:c>
      <x:c r="C10051" s="0" t="s">
        <x:v>21</x:v>
      </x:c>
      <x:c r="D10051" s="0" t="s">
        <x:v>42</x:v>
      </x:c>
      <x:c r="E10051" s="0" t="s">
        <x:v>23</x:v>
      </x:c>
      <x:c r="F10051" s="0" t="s">
        <x:v>20</x:v>
      </x:c>
      <x:c r="G10051" s="0" t="n">
        <x:v>100</x:v>
      </x:c>
      <x:c r="H10051" s="4" t="n">
        <x:v>36.2</x:v>
      </x:c>
      <x:c r="I10051" s="4" t="n">
        <x:v>100</x:v>
      </x:c>
      <x:c r="J10051" s="4" t="n">
        <x:v>0.362</x:v>
      </x:c>
      <x:c r="K10051" s="4">
        <x:f>I10051*J10051</x:f>
      </x:c>
      <x:c r="L10051" s="4" t="n">
        <x:v>352.092</x:v>
      </x:c>
      <x:c r="M10051" s="5">
        <x:f>J10051/3.912*100</x:f>
      </x:c>
      <x:c r="N10051" s="6">
        <x:f>M10051*L10051/100</x:f>
      </x:c>
      <x:c r="O10051" s="6">
        <x:f>H10051-N10051</x:f>
      </x:c>
    </x:row>
    <x:row r="10052" spans="1:25">
      <x:c r="A10052" s="0" t="s">
        <x:v>163</x:v>
      </x:c>
      <x:c r="B10052" s="0" t="n">
        <x:v>4684</x:v>
      </x:c>
      <x:c r="C10052" s="0" t="s">
        <x:v>17</x:v>
      </x:c>
      <x:c r="D10052" s="0" t="s">
        <x:v>176</x:v>
      </x:c>
      <x:c r="E10052" s="0" t="s">
        <x:v>177</x:v>
      </x:c>
      <x:c r="F10052" s="0" t="s">
        <x:v>26</x:v>
      </x:c>
      <x:c r="G10052" s="0" t="n">
        <x:v>100</x:v>
      </x:c>
      <x:c r="H10052" s="4" t="n">
        <x:v>175</x:v>
      </x:c>
      <x:c r="I10052" s="4" t="n">
        <x:v>100</x:v>
      </x:c>
      <x:c r="J10052" s="4" t="n">
        <x:v>1.75</x:v>
      </x:c>
      <x:c r="K10052" s="4">
        <x:f>I10052*J10052</x:f>
      </x:c>
      <x:c r="L10052" s="4" t="n">
        <x:v>352.092</x:v>
      </x:c>
      <x:c r="M10052" s="5">
        <x:f>J10052/3.912*100</x:f>
      </x:c>
      <x:c r="N10052" s="6">
        <x:f>M10052*L10052/100</x:f>
      </x:c>
      <x:c r="O10052" s="6">
        <x:f>H10052-N10052</x:f>
      </x:c>
    </x:row>
    <x:row r="10053" spans="1:25">
      <x:c r="A10053" s="0" t="s">
        <x:v>163</x:v>
      </x:c>
      <x:c r="B10053" s="0" t="n">
        <x:v>4684</x:v>
      </x:c>
      <x:c r="C10053" s="0" t="s">
        <x:v>17</x:v>
      </x:c>
      <x:c r="D10053" s="0" t="s">
        <x:v>176</x:v>
      </x:c>
      <x:c r="E10053" s="0" t="s">
        <x:v>23</x:v>
      </x:c>
      <x:c r="F10053" s="0" t="s">
        <x:v>26</x:v>
      </x:c>
      <x:c r="G10053" s="0" t="n">
        <x:v>100</x:v>
      </x:c>
      <x:c r="H10053" s="4" t="n">
        <x:v>167.903</x:v>
      </x:c>
      <x:c r="I10053" s="4" t="n">
        <x:v>100</x:v>
      </x:c>
      <x:c r="J10053" s="4" t="n">
        <x:v>1.8</x:v>
      </x:c>
      <x:c r="K10053" s="4">
        <x:f>I10053*J10053</x:f>
      </x:c>
      <x:c r="L10053" s="4" t="n">
        <x:v>352.092</x:v>
      </x:c>
      <x:c r="M10053" s="5">
        <x:f>J10053/3.912*100</x:f>
      </x:c>
      <x:c r="N10053" s="6">
        <x:f>M10053*L10053/100</x:f>
      </x:c>
      <x:c r="O10053" s="6">
        <x:f>H10053-N10053</x:f>
      </x:c>
    </x:row>
    <x:row r="10054" spans="1:25">
      <x:c r="A10054" s="0" t="s">
        <x:v>170</x:v>
      </x:c>
      <x:c r="B10054" s="0" t="n">
        <x:v>4686</x:v>
      </x:c>
      <x:c r="C10054" s="0" t="s">
        <x:v>21</x:v>
      </x:c>
      <x:c r="D10054" s="0" t="s">
        <x:v>28</x:v>
      </x:c>
      <x:c r="E10054" s="0" t="s">
        <x:v>23</x:v>
      </x:c>
      <x:c r="F10054" s="0" t="s">
        <x:v>20</x:v>
      </x:c>
      <x:c r="G10054" s="0" t="n">
        <x:v>65</x:v>
      </x:c>
      <x:c r="H10054" s="4" t="n">
        <x:v>2.99</x:v>
      </x:c>
      <x:c r="I10054" s="4" t="n">
        <x:v>65</x:v>
      </x:c>
      <x:c r="J10054" s="4" t="n">
        <x:v>0.046</x:v>
      </x:c>
      <x:c r="K10054" s="4">
        <x:f>I10054*J10054</x:f>
      </x:c>
      <x:c r="L10054" s="4" t="n">
        <x:v>161.986</x:v>
      </x:c>
      <x:c r="M10054" s="5">
        <x:f>J10054/2.856*100</x:f>
      </x:c>
      <x:c r="N10054" s="6">
        <x:f>M10054*L10054/100</x:f>
      </x:c>
      <x:c r="O10054" s="6">
        <x:f>H10054-N10054</x:f>
      </x:c>
    </x:row>
    <x:row r="10055" spans="1:25">
      <x:c r="A10055" s="0" t="s">
        <x:v>170</x:v>
      </x:c>
      <x:c r="B10055" s="0" t="n">
        <x:v>4686</x:v>
      </x:c>
      <x:c r="C10055" s="0" t="s">
        <x:v>21</x:v>
      </x:c>
      <x:c r="D10055" s="0" t="s">
        <x:v>22</x:v>
      </x:c>
      <x:c r="E10055" s="0" t="s">
        <x:v>23</x:v>
      </x:c>
      <x:c r="F10055" s="0" t="s">
        <x:v>20</x:v>
      </x:c>
      <x:c r="G10055" s="0" t="n">
        <x:v>65</x:v>
      </x:c>
      <x:c r="H10055" s="4" t="n">
        <x:v>2.34</x:v>
      </x:c>
      <x:c r="I10055" s="4" t="n">
        <x:v>65</x:v>
      </x:c>
      <x:c r="J10055" s="4" t="n">
        <x:v>0.036</x:v>
      </x:c>
      <x:c r="K10055" s="4">
        <x:f>I10055*J10055</x:f>
      </x:c>
      <x:c r="L10055" s="4" t="n">
        <x:v>161.986</x:v>
      </x:c>
      <x:c r="M10055" s="5">
        <x:f>J10055/2.856*100</x:f>
      </x:c>
      <x:c r="N10055" s="6">
        <x:f>M10055*L10055/100</x:f>
      </x:c>
      <x:c r="O10055" s="6">
        <x:f>H10055-N10055</x:f>
      </x:c>
    </x:row>
    <x:row r="10056" spans="1:25">
      <x:c r="A10056" s="0" t="s">
        <x:v>170</x:v>
      </x:c>
      <x:c r="B10056" s="0" t="n">
        <x:v>4686</x:v>
      </x:c>
      <x:c r="C10056" s="0" t="s">
        <x:v>17</x:v>
      </x:c>
      <x:c r="D10056" s="0" t="s">
        <x:v>18</x:v>
      </x:c>
      <x:c r="E10056" s="0" t="s">
        <x:v>167</x:v>
      </x:c>
      <x:c r="F10056" s="0" t="s">
        <x:v>20</x:v>
      </x:c>
      <x:c r="G10056" s="0" t="n">
        <x:v>65</x:v>
      </x:c>
      <x:c r="H10056" s="4" t="n">
        <x:v>55.719</x:v>
      </x:c>
      <x:c r="I10056" s="4" t="n">
        <x:v>65</x:v>
      </x:c>
      <x:c r="J10056" s="4" t="n">
        <x:v>0.857</x:v>
      </x:c>
      <x:c r="K10056" s="4">
        <x:f>I10056*J10056</x:f>
      </x:c>
      <x:c r="L10056" s="4" t="n">
        <x:v>161.986</x:v>
      </x:c>
      <x:c r="M10056" s="5">
        <x:f>J10056/2.856*100</x:f>
      </x:c>
      <x:c r="N10056" s="6">
        <x:f>M10056*L10056/100</x:f>
      </x:c>
      <x:c r="O10056" s="6">
        <x:f>H10056-N10056</x:f>
      </x:c>
    </x:row>
    <x:row r="10057" spans="1:25">
      <x:c r="A10057" s="0" t="s">
        <x:v>170</x:v>
      </x:c>
      <x:c r="B10057" s="0" t="n">
        <x:v>4686</x:v>
      </x:c>
      <x:c r="C10057" s="0" t="s">
        <x:v>17</x:v>
      </x:c>
      <x:c r="D10057" s="0" t="s">
        <x:v>18</x:v>
      </x:c>
      <x:c r="E10057" s="0" t="s">
        <x:v>167</x:v>
      </x:c>
      <x:c r="F10057" s="0" t="s">
        <x:v>20</x:v>
      </x:c>
      <x:c r="G10057" s="0" t="n">
        <x:v>65</x:v>
      </x:c>
      <x:c r="H10057" s="4" t="n">
        <x:v>55.719</x:v>
      </x:c>
      <x:c r="I10057" s="4" t="n">
        <x:v>65</x:v>
      </x:c>
      <x:c r="J10057" s="4" t="n">
        <x:v>0.857</x:v>
      </x:c>
      <x:c r="K10057" s="4">
        <x:f>I10057*J10057</x:f>
      </x:c>
      <x:c r="L10057" s="4" t="n">
        <x:v>161.986</x:v>
      </x:c>
      <x:c r="M10057" s="5">
        <x:f>J10057/2.856*100</x:f>
      </x:c>
      <x:c r="N10057" s="6">
        <x:f>M10057*L10057/100</x:f>
      </x:c>
      <x:c r="O10057" s="6">
        <x:f>H10057-N10057</x:f>
      </x:c>
    </x:row>
    <x:row r="10058" spans="1:25">
      <x:c r="A10058" s="0" t="s">
        <x:v>170</x:v>
      </x:c>
      <x:c r="B10058" s="0" t="n">
        <x:v>4686</x:v>
      </x:c>
      <x:c r="C10058" s="0" t="s">
        <x:v>21</x:v>
      </x:c>
      <x:c r="D10058" s="0" t="s">
        <x:v>28</x:v>
      </x:c>
      <x:c r="E10058" s="0" t="s">
        <x:v>23</x:v>
      </x:c>
      <x:c r="F10058" s="0" t="s">
        <x:v>26</x:v>
      </x:c>
      <x:c r="G10058" s="0" t="n">
        <x:v>65</x:v>
      </x:c>
      <x:c r="H10058" s="4" t="n">
        <x:v>68.9</x:v>
      </x:c>
      <x:c r="I10058" s="4" t="n">
        <x:v>65</x:v>
      </x:c>
      <x:c r="J10058" s="4" t="n">
        <x:v>1.06</x:v>
      </x:c>
      <x:c r="K10058" s="4">
        <x:f>I10058*J10058</x:f>
      </x:c>
      <x:c r="L10058" s="4" t="n">
        <x:v>161.986</x:v>
      </x:c>
      <x:c r="M10058" s="5">
        <x:f>J10058/2.856*100</x:f>
      </x:c>
      <x:c r="N10058" s="6">
        <x:f>M10058*L10058/100</x:f>
      </x:c>
      <x:c r="O10058" s="6">
        <x:f>H10058-N10058</x:f>
      </x:c>
    </x:row>
    <x:row r="10059" spans="1:25">
      <x:c r="A10059" s="0" t="s">
        <x:v>160</x:v>
      </x:c>
      <x:c r="B10059" s="0" t="n">
        <x:v>4687</x:v>
      </x:c>
      <x:c r="C10059" s="0" t="s">
        <x:v>21</x:v>
      </x:c>
      <x:c r="D10059" s="0" t="s">
        <x:v>28</x:v>
      </x:c>
      <x:c r="E10059" s="0" t="s">
        <x:v>23</x:v>
      </x:c>
      <x:c r="F10059" s="0" t="s">
        <x:v>20</x:v>
      </x:c>
      <x:c r="G10059" s="0" t="n">
        <x:v>65</x:v>
      </x:c>
      <x:c r="H10059" s="4" t="n">
        <x:v>2.99</x:v>
      </x:c>
      <x:c r="I10059" s="4" t="n">
        <x:v>65</x:v>
      </x:c>
      <x:c r="J10059" s="4" t="n">
        <x:v>0.046</x:v>
      </x:c>
      <x:c r="K10059" s="4">
        <x:f>I10059*J10059</x:f>
      </x:c>
      <x:c r="L10059" s="4" t="n">
        <x:v>160.297</x:v>
      </x:c>
      <x:c r="M10059" s="5">
        <x:f>J10059/2.016*100</x:f>
      </x:c>
      <x:c r="N10059" s="6">
        <x:f>M10059*L10059/100</x:f>
      </x:c>
      <x:c r="O10059" s="6">
        <x:f>H10059-N10059</x:f>
      </x:c>
    </x:row>
    <x:row r="10060" spans="1:25">
      <x:c r="A10060" s="0" t="s">
        <x:v>160</x:v>
      </x:c>
      <x:c r="B10060" s="0" t="n">
        <x:v>4687</x:v>
      </x:c>
      <x:c r="C10060" s="0" t="s">
        <x:v>21</x:v>
      </x:c>
      <x:c r="D10060" s="0" t="s">
        <x:v>22</x:v>
      </x:c>
      <x:c r="E10060" s="0" t="s">
        <x:v>23</x:v>
      </x:c>
      <x:c r="F10060" s="0" t="s">
        <x:v>20</x:v>
      </x:c>
      <x:c r="G10060" s="0" t="n">
        <x:v>65</x:v>
      </x:c>
      <x:c r="H10060" s="4" t="n">
        <x:v>2.34</x:v>
      </x:c>
      <x:c r="I10060" s="4" t="n">
        <x:v>65</x:v>
      </x:c>
      <x:c r="J10060" s="4" t="n">
        <x:v>0.036</x:v>
      </x:c>
      <x:c r="K10060" s="4">
        <x:f>I10060*J10060</x:f>
      </x:c>
      <x:c r="L10060" s="4" t="n">
        <x:v>160.297</x:v>
      </x:c>
      <x:c r="M10060" s="5">
        <x:f>J10060/2.016*100</x:f>
      </x:c>
      <x:c r="N10060" s="6">
        <x:f>M10060*L10060/100</x:f>
      </x:c>
      <x:c r="O10060" s="6">
        <x:f>H10060-N10060</x:f>
      </x:c>
    </x:row>
    <x:row r="10061" spans="1:25">
      <x:c r="A10061" s="0" t="s">
        <x:v>160</x:v>
      </x:c>
      <x:c r="B10061" s="0" t="n">
        <x:v>4687</x:v>
      </x:c>
      <x:c r="C10061" s="0" t="s">
        <x:v>17</x:v>
      </x:c>
      <x:c r="D10061" s="0" t="s">
        <x:v>18</x:v>
      </x:c>
      <x:c r="E10061" s="0" t="s">
        <x:v>167</x:v>
      </x:c>
      <x:c r="F10061" s="0" t="s">
        <x:v>20</x:v>
      </x:c>
      <x:c r="G10061" s="0" t="n">
        <x:v>65</x:v>
      </x:c>
      <x:c r="H10061" s="4" t="n">
        <x:v>28.428</x:v>
      </x:c>
      <x:c r="I10061" s="4" t="n">
        <x:v>65</x:v>
      </x:c>
      <x:c r="J10061" s="4" t="n">
        <x:v>0.437</x:v>
      </x:c>
      <x:c r="K10061" s="4">
        <x:f>I10061*J10061</x:f>
      </x:c>
      <x:c r="L10061" s="4" t="n">
        <x:v>160.297</x:v>
      </x:c>
      <x:c r="M10061" s="5">
        <x:f>J10061/2.016*100</x:f>
      </x:c>
      <x:c r="N10061" s="6">
        <x:f>M10061*L10061/100</x:f>
      </x:c>
      <x:c r="O10061" s="6">
        <x:f>H10061-N10061</x:f>
      </x:c>
    </x:row>
    <x:row r="10062" spans="1:25">
      <x:c r="A10062" s="0" t="s">
        <x:v>160</x:v>
      </x:c>
      <x:c r="B10062" s="0" t="n">
        <x:v>4687</x:v>
      </x:c>
      <x:c r="C10062" s="0" t="s">
        <x:v>17</x:v>
      </x:c>
      <x:c r="D10062" s="0" t="s">
        <x:v>18</x:v>
      </x:c>
      <x:c r="E10062" s="0" t="s">
        <x:v>167</x:v>
      </x:c>
      <x:c r="F10062" s="0" t="s">
        <x:v>20</x:v>
      </x:c>
      <x:c r="G10062" s="0" t="n">
        <x:v>65</x:v>
      </x:c>
      <x:c r="H10062" s="4" t="n">
        <x:v>28.428</x:v>
      </x:c>
      <x:c r="I10062" s="4" t="n">
        <x:v>65</x:v>
      </x:c>
      <x:c r="J10062" s="4" t="n">
        <x:v>0.437</x:v>
      </x:c>
      <x:c r="K10062" s="4">
        <x:f>I10062*J10062</x:f>
      </x:c>
      <x:c r="L10062" s="4" t="n">
        <x:v>160.297</x:v>
      </x:c>
      <x:c r="M10062" s="5">
        <x:f>J10062/2.016*100</x:f>
      </x:c>
      <x:c r="N10062" s="6">
        <x:f>M10062*L10062/100</x:f>
      </x:c>
      <x:c r="O10062" s="6">
        <x:f>H10062-N10062</x:f>
      </x:c>
    </x:row>
    <x:row r="10063" spans="1:25">
      <x:c r="A10063" s="0" t="s">
        <x:v>160</x:v>
      </x:c>
      <x:c r="B10063" s="0" t="n">
        <x:v>4687</x:v>
      </x:c>
      <x:c r="C10063" s="0" t="s">
        <x:v>21</x:v>
      </x:c>
      <x:c r="D10063" s="0" t="s">
        <x:v>28</x:v>
      </x:c>
      <x:c r="E10063" s="0" t="s">
        <x:v>23</x:v>
      </x:c>
      <x:c r="F10063" s="0" t="s">
        <x:v>26</x:v>
      </x:c>
      <x:c r="G10063" s="0" t="n">
        <x:v>65</x:v>
      </x:c>
      <x:c r="H10063" s="4" t="n">
        <x:v>65.8</x:v>
      </x:c>
      <x:c r="I10063" s="4" t="n">
        <x:v>65</x:v>
      </x:c>
      <x:c r="J10063" s="4" t="n">
        <x:v>1.06</x:v>
      </x:c>
      <x:c r="K10063" s="4">
        <x:f>I10063*J10063</x:f>
      </x:c>
      <x:c r="L10063" s="4" t="n">
        <x:v>160.297</x:v>
      </x:c>
      <x:c r="M10063" s="5">
        <x:f>J10063/2.016*100</x:f>
      </x:c>
      <x:c r="N10063" s="6">
        <x:f>M10063*L10063/100</x:f>
      </x:c>
      <x:c r="O10063" s="6">
        <x:f>H10063-N10063</x:f>
      </x:c>
    </x:row>
    <x:row r="10064" spans="1:25">
      <x:c r="A10064" s="0" t="s">
        <x:v>69</x:v>
      </x:c>
      <x:c r="B10064" s="0" t="n">
        <x:v>4688</x:v>
      </x:c>
      <x:c r="C10064" s="0" t="s">
        <x:v>21</x:v>
      </x:c>
      <x:c r="D10064" s="0" t="s">
        <x:v>22</x:v>
      </x:c>
      <x:c r="E10064" s="0" t="s">
        <x:v>23</x:v>
      </x:c>
      <x:c r="F10064" s="0" t="s">
        <x:v>20</x:v>
      </x:c>
      <x:c r="G10064" s="0" t="n">
        <x:v>130</x:v>
      </x:c>
      <x:c r="H10064" s="4" t="n">
        <x:v>44.33</x:v>
      </x:c>
      <x:c r="I10064" s="4" t="n">
        <x:v>130</x:v>
      </x:c>
      <x:c r="J10064" s="4" t="n">
        <x:v>0.341</x:v>
      </x:c>
      <x:c r="K10064" s="4">
        <x:f>I10064*J10064</x:f>
      </x:c>
      <x:c r="L10064" s="4" t="n">
        <x:v>288.698</x:v>
      </x:c>
      <x:c r="M10064" s="5">
        <x:f>J10064/3.123*100</x:f>
      </x:c>
      <x:c r="N10064" s="6">
        <x:f>M10064*L10064/100</x:f>
      </x:c>
      <x:c r="O10064" s="6">
        <x:f>H10064-N10064</x:f>
      </x:c>
    </x:row>
    <x:row r="10065" spans="1:25">
      <x:c r="A10065" s="0" t="s">
        <x:v>69</x:v>
      </x:c>
      <x:c r="B10065" s="0" t="n">
        <x:v>4688</x:v>
      </x:c>
      <x:c r="C10065" s="0" t="s">
        <x:v>21</x:v>
      </x:c>
      <x:c r="D10065" s="0" t="s">
        <x:v>22</x:v>
      </x:c>
      <x:c r="E10065" s="0" t="s">
        <x:v>23</x:v>
      </x:c>
      <x:c r="F10065" s="0" t="s">
        <x:v>20</x:v>
      </x:c>
      <x:c r="G10065" s="0" t="n">
        <x:v>130</x:v>
      </x:c>
      <x:c r="H10065" s="4" t="n">
        <x:v>43.384</x:v>
      </x:c>
      <x:c r="I10065" s="4" t="n">
        <x:v>130</x:v>
      </x:c>
      <x:c r="J10065" s="4" t="n">
        <x:v>0.334</x:v>
      </x:c>
      <x:c r="K10065" s="4">
        <x:f>I10065*J10065</x:f>
      </x:c>
      <x:c r="L10065" s="4" t="n">
        <x:v>288.698</x:v>
      </x:c>
      <x:c r="M10065" s="5">
        <x:f>J10065/3.123*100</x:f>
      </x:c>
      <x:c r="N10065" s="6">
        <x:f>M10065*L10065/100</x:f>
      </x:c>
      <x:c r="O10065" s="6">
        <x:f>H10065-N10065</x:f>
      </x:c>
    </x:row>
    <x:row r="10066" spans="1:25">
      <x:c r="A10066" s="0" t="s">
        <x:v>69</x:v>
      </x:c>
      <x:c r="B10066" s="0" t="n">
        <x:v>4688</x:v>
      </x:c>
      <x:c r="C10066" s="0" t="s">
        <x:v>21</x:v>
      </x:c>
      <x:c r="D10066" s="0" t="s">
        <x:v>22</x:v>
      </x:c>
      <x:c r="E10066" s="0" t="s">
        <x:v>23</x:v>
      </x:c>
      <x:c r="F10066" s="0" t="s">
        <x:v>20</x:v>
      </x:c>
      <x:c r="G10066" s="0" t="n">
        <x:v>130</x:v>
      </x:c>
      <x:c r="H10066" s="4" t="n">
        <x:v>43.384</x:v>
      </x:c>
      <x:c r="I10066" s="4" t="n">
        <x:v>130</x:v>
      </x:c>
      <x:c r="J10066" s="4" t="n">
        <x:v>0.334</x:v>
      </x:c>
      <x:c r="K10066" s="4">
        <x:f>I10066*J10066</x:f>
      </x:c>
      <x:c r="L10066" s="4" t="n">
        <x:v>288.698</x:v>
      </x:c>
      <x:c r="M10066" s="5">
        <x:f>J10066/3.123*100</x:f>
      </x:c>
      <x:c r="N10066" s="6">
        <x:f>M10066*L10066/100</x:f>
      </x:c>
      <x:c r="O10066" s="6">
        <x:f>H10066-N10066</x:f>
      </x:c>
    </x:row>
    <x:row r="10067" spans="1:25">
      <x:c r="A10067" s="0" t="s">
        <x:v>69</x:v>
      </x:c>
      <x:c r="B10067" s="0" t="n">
        <x:v>4688</x:v>
      </x:c>
      <x:c r="C10067" s="0" t="s">
        <x:v>21</x:v>
      </x:c>
      <x:c r="D10067" s="0" t="s">
        <x:v>22</x:v>
      </x:c>
      <x:c r="E10067" s="0" t="s">
        <x:v>23</x:v>
      </x:c>
      <x:c r="F10067" s="0" t="s">
        <x:v>20</x:v>
      </x:c>
      <x:c r="G10067" s="0" t="n">
        <x:v>130</x:v>
      </x:c>
      <x:c r="H10067" s="4" t="n">
        <x:v>43.384</x:v>
      </x:c>
      <x:c r="I10067" s="4" t="n">
        <x:v>130</x:v>
      </x:c>
      <x:c r="J10067" s="4" t="n">
        <x:v>0.334</x:v>
      </x:c>
      <x:c r="K10067" s="4">
        <x:f>I10067*J10067</x:f>
      </x:c>
      <x:c r="L10067" s="4" t="n">
        <x:v>288.698</x:v>
      </x:c>
      <x:c r="M10067" s="5">
        <x:f>J10067/3.123*100</x:f>
      </x:c>
      <x:c r="N10067" s="6">
        <x:f>M10067*L10067/100</x:f>
      </x:c>
      <x:c r="O10067" s="6">
        <x:f>H10067-N10067</x:f>
      </x:c>
    </x:row>
    <x:row r="10068" spans="1:25">
      <x:c r="A10068" s="0" t="s">
        <x:v>69</x:v>
      </x:c>
      <x:c r="B10068" s="0" t="n">
        <x:v>4688</x:v>
      </x:c>
      <x:c r="C10068" s="0" t="s">
        <x:v>21</x:v>
      </x:c>
      <x:c r="D10068" s="0" t="s">
        <x:v>28</x:v>
      </x:c>
      <x:c r="E10068" s="0" t="s">
        <x:v>19</x:v>
      </x:c>
      <x:c r="F10068" s="0" t="s">
        <x:v>26</x:v>
      </x:c>
      <x:c r="G10068" s="0" t="n">
        <x:v>130</x:v>
      </x:c>
      <x:c r="H10068" s="4" t="n">
        <x:v>33.808</x:v>
      </x:c>
      <x:c r="I10068" s="4" t="n">
        <x:v>130</x:v>
      </x:c>
      <x:c r="J10068" s="4" t="n">
        <x:v>0.26</x:v>
      </x:c>
      <x:c r="K10068" s="4">
        <x:f>I10068*J10068</x:f>
      </x:c>
      <x:c r="L10068" s="4" t="n">
        <x:v>288.698</x:v>
      </x:c>
      <x:c r="M10068" s="5">
        <x:f>J10068/3.123*100</x:f>
      </x:c>
      <x:c r="N10068" s="6">
        <x:f>M10068*L10068/100</x:f>
      </x:c>
      <x:c r="O10068" s="6">
        <x:f>H10068-N10068</x:f>
      </x:c>
    </x:row>
    <x:row r="10069" spans="1:25">
      <x:c r="A10069" s="0" t="s">
        <x:v>69</x:v>
      </x:c>
      <x:c r="B10069" s="0" t="n">
        <x:v>4688</x:v>
      </x:c>
      <x:c r="C10069" s="0" t="s">
        <x:v>21</x:v>
      </x:c>
      <x:c r="D10069" s="0" t="s">
        <x:v>28</x:v>
      </x:c>
      <x:c r="E10069" s="0" t="s">
        <x:v>23</x:v>
      </x:c>
      <x:c r="F10069" s="0" t="s">
        <x:v>26</x:v>
      </x:c>
      <x:c r="G10069" s="0" t="n">
        <x:v>130</x:v>
      </x:c>
      <x:c r="H10069" s="4" t="n">
        <x:v>197.6</x:v>
      </x:c>
      <x:c r="I10069" s="4" t="n">
        <x:v>130</x:v>
      </x:c>
      <x:c r="J10069" s="4" t="n">
        <x:v>1.52</x:v>
      </x:c>
      <x:c r="K10069" s="4">
        <x:f>I10069*J10069</x:f>
      </x:c>
      <x:c r="L10069" s="4" t="n">
        <x:v>288.698</x:v>
      </x:c>
      <x:c r="M10069" s="5">
        <x:f>J10069/3.123*100</x:f>
      </x:c>
      <x:c r="N10069" s="6">
        <x:f>M10069*L10069/100</x:f>
      </x:c>
      <x:c r="O10069" s="6">
        <x:f>H10069-N10069</x:f>
      </x:c>
    </x:row>
    <x:row r="10070" spans="1:25">
      <x:c r="A10070" s="0" t="s">
        <x:v>126</x:v>
      </x:c>
      <x:c r="B10070" s="0" t="n">
        <x:v>4689</x:v>
      </x:c>
      <x:c r="C10070" s="0" t="s">
        <x:v>21</x:v>
      </x:c>
      <x:c r="D10070" s="0" t="s">
        <x:v>22</x:v>
      </x:c>
      <x:c r="E10070" s="0" t="s">
        <x:v>23</x:v>
      </x:c>
      <x:c r="F10070" s="0" t="s">
        <x:v>20</x:v>
      </x:c>
      <x:c r="G10070" s="0" t="n">
        <x:v>190</x:v>
      </x:c>
      <x:c r="H10070" s="4" t="n">
        <x:v>44.33</x:v>
      </x:c>
      <x:c r="I10070" s="4" t="n">
        <x:v>190</x:v>
      </x:c>
      <x:c r="J10070" s="4" t="n">
        <x:v>0.233</x:v>
      </x:c>
      <x:c r="K10070" s="4">
        <x:f>I10070*J10070</x:f>
      </x:c>
      <x:c r="L10070" s="4" t="n">
        <x:v>403.716</x:v>
      </x:c>
      <x:c r="M10070" s="5">
        <x:f>J10070/2.93*100</x:f>
      </x:c>
      <x:c r="N10070" s="6">
        <x:f>M10070*L10070/100</x:f>
      </x:c>
      <x:c r="O10070" s="6">
        <x:f>H10070-N10070</x:f>
      </x:c>
    </x:row>
    <x:row r="10071" spans="1:25">
      <x:c r="A10071" s="0" t="s">
        <x:v>126</x:v>
      </x:c>
      <x:c r="B10071" s="0" t="n">
        <x:v>4689</x:v>
      </x:c>
      <x:c r="C10071" s="0" t="s">
        <x:v>21</x:v>
      </x:c>
      <x:c r="D10071" s="0" t="s">
        <x:v>22</x:v>
      </x:c>
      <x:c r="E10071" s="0" t="s">
        <x:v>23</x:v>
      </x:c>
      <x:c r="F10071" s="0" t="s">
        <x:v>20</x:v>
      </x:c>
      <x:c r="G10071" s="0" t="n">
        <x:v>190</x:v>
      </x:c>
      <x:c r="H10071" s="4" t="n">
        <x:v>44.33</x:v>
      </x:c>
      <x:c r="I10071" s="4" t="n">
        <x:v>190</x:v>
      </x:c>
      <x:c r="J10071" s="4" t="n">
        <x:v>0.233</x:v>
      </x:c>
      <x:c r="K10071" s="4">
        <x:f>I10071*J10071</x:f>
      </x:c>
      <x:c r="L10071" s="4" t="n">
        <x:v>403.716</x:v>
      </x:c>
      <x:c r="M10071" s="5">
        <x:f>J10071/2.93*100</x:f>
      </x:c>
      <x:c r="N10071" s="6">
        <x:f>M10071*L10071/100</x:f>
      </x:c>
      <x:c r="O10071" s="6">
        <x:f>H10071-N10071</x:f>
      </x:c>
    </x:row>
    <x:row r="10072" spans="1:25">
      <x:c r="A10072" s="0" t="s">
        <x:v>126</x:v>
      </x:c>
      <x:c r="B10072" s="0" t="n">
        <x:v>4689</x:v>
      </x:c>
      <x:c r="C10072" s="0" t="s">
        <x:v>21</x:v>
      </x:c>
      <x:c r="D10072" s="0" t="s">
        <x:v>22</x:v>
      </x:c>
      <x:c r="E10072" s="0" t="s">
        <x:v>23</x:v>
      </x:c>
      <x:c r="F10072" s="0" t="s">
        <x:v>20</x:v>
      </x:c>
      <x:c r="G10072" s="0" t="n">
        <x:v>190</x:v>
      </x:c>
      <x:c r="H10072" s="4" t="n">
        <x:v>43.384</x:v>
      </x:c>
      <x:c r="I10072" s="4" t="n">
        <x:v>190</x:v>
      </x:c>
      <x:c r="J10072" s="4" t="n">
        <x:v>0.228</x:v>
      </x:c>
      <x:c r="K10072" s="4">
        <x:f>I10072*J10072</x:f>
      </x:c>
      <x:c r="L10072" s="4" t="n">
        <x:v>403.716</x:v>
      </x:c>
      <x:c r="M10072" s="5">
        <x:f>J10072/2.93*100</x:f>
      </x:c>
      <x:c r="N10072" s="6">
        <x:f>M10072*L10072/100</x:f>
      </x:c>
      <x:c r="O10072" s="6">
        <x:f>H10072-N10072</x:f>
      </x:c>
    </x:row>
    <x:row r="10073" spans="1:25">
      <x:c r="A10073" s="0" t="s">
        <x:v>126</x:v>
      </x:c>
      <x:c r="B10073" s="0" t="n">
        <x:v>4689</x:v>
      </x:c>
      <x:c r="C10073" s="0" t="s">
        <x:v>21</x:v>
      </x:c>
      <x:c r="D10073" s="0" t="s">
        <x:v>22</x:v>
      </x:c>
      <x:c r="E10073" s="0" t="s">
        <x:v>23</x:v>
      </x:c>
      <x:c r="F10073" s="0" t="s">
        <x:v>20</x:v>
      </x:c>
      <x:c r="G10073" s="0" t="n">
        <x:v>190</x:v>
      </x:c>
      <x:c r="H10073" s="4" t="n">
        <x:v>43.384</x:v>
      </x:c>
      <x:c r="I10073" s="4" t="n">
        <x:v>190</x:v>
      </x:c>
      <x:c r="J10073" s="4" t="n">
        <x:v>0.228</x:v>
      </x:c>
      <x:c r="K10073" s="4">
        <x:f>I10073*J10073</x:f>
      </x:c>
      <x:c r="L10073" s="4" t="n">
        <x:v>403.716</x:v>
      </x:c>
      <x:c r="M10073" s="5">
        <x:f>J10073/2.93*100</x:f>
      </x:c>
      <x:c r="N10073" s="6">
        <x:f>M10073*L10073/100</x:f>
      </x:c>
      <x:c r="O10073" s="6">
        <x:f>H10073-N10073</x:f>
      </x:c>
    </x:row>
    <x:row r="10074" spans="1:25">
      <x:c r="A10074" s="0" t="s">
        <x:v>126</x:v>
      </x:c>
      <x:c r="B10074" s="0" t="n">
        <x:v>4689</x:v>
      </x:c>
      <x:c r="C10074" s="0" t="s">
        <x:v>21</x:v>
      </x:c>
      <x:c r="D10074" s="0" t="s">
        <x:v>22</x:v>
      </x:c>
      <x:c r="E10074" s="0" t="s">
        <x:v>23</x:v>
      </x:c>
      <x:c r="F10074" s="0" t="s">
        <x:v>20</x:v>
      </x:c>
      <x:c r="G10074" s="0" t="n">
        <x:v>190</x:v>
      </x:c>
      <x:c r="H10074" s="4" t="n">
        <x:v>43.384</x:v>
      </x:c>
      <x:c r="I10074" s="4" t="n">
        <x:v>190</x:v>
      </x:c>
      <x:c r="J10074" s="4" t="n">
        <x:v>0.228</x:v>
      </x:c>
      <x:c r="K10074" s="4">
        <x:f>I10074*J10074</x:f>
      </x:c>
      <x:c r="L10074" s="4" t="n">
        <x:v>403.716</x:v>
      </x:c>
      <x:c r="M10074" s="5">
        <x:f>J10074/2.93*100</x:f>
      </x:c>
      <x:c r="N10074" s="6">
        <x:f>M10074*L10074/100</x:f>
      </x:c>
      <x:c r="O10074" s="6">
        <x:f>H10074-N10074</x:f>
      </x:c>
    </x:row>
    <x:row r="10075" spans="1:25">
      <x:c r="A10075" s="0" t="s">
        <x:v>126</x:v>
      </x:c>
      <x:c r="B10075" s="0" t="n">
        <x:v>4689</x:v>
      </x:c>
      <x:c r="C10075" s="0" t="s">
        <x:v>21</x:v>
      </x:c>
      <x:c r="D10075" s="0" t="s">
        <x:v>28</x:v>
      </x:c>
      <x:c r="E10075" s="0" t="s">
        <x:v>19</x:v>
      </x:c>
      <x:c r="F10075" s="0" t="s">
        <x:v>26</x:v>
      </x:c>
      <x:c r="G10075" s="0" t="n">
        <x:v>190</x:v>
      </x:c>
      <x:c r="H10075" s="4" t="n">
        <x:v>49.404</x:v>
      </x:c>
      <x:c r="I10075" s="4" t="n">
        <x:v>190</x:v>
      </x:c>
      <x:c r="J10075" s="4" t="n">
        <x:v>0.26</x:v>
      </x:c>
      <x:c r="K10075" s="4">
        <x:f>I10075*J10075</x:f>
      </x:c>
      <x:c r="L10075" s="4" t="n">
        <x:v>403.716</x:v>
      </x:c>
      <x:c r="M10075" s="5">
        <x:f>J10075/2.93*100</x:f>
      </x:c>
      <x:c r="N10075" s="6">
        <x:f>M10075*L10075/100</x:f>
      </x:c>
      <x:c r="O10075" s="6">
        <x:f>H10075-N10075</x:f>
      </x:c>
    </x:row>
    <x:row r="10076" spans="1:25">
      <x:c r="A10076" s="0" t="s">
        <x:v>126</x:v>
      </x:c>
      <x:c r="B10076" s="0" t="n">
        <x:v>4689</x:v>
      </x:c>
      <x:c r="C10076" s="0" t="s">
        <x:v>21</x:v>
      </x:c>
      <x:c r="D10076" s="0" t="s">
        <x:v>28</x:v>
      </x:c>
      <x:c r="E10076" s="0" t="s">
        <x:v>23</x:v>
      </x:c>
      <x:c r="F10076" s="0" t="s">
        <x:v>26</x:v>
      </x:c>
      <x:c r="G10076" s="0" t="n">
        <x:v>190</x:v>
      </x:c>
      <x:c r="H10076" s="4" t="n">
        <x:v>289.429</x:v>
      </x:c>
      <x:c r="I10076" s="4" t="n">
        <x:v>190</x:v>
      </x:c>
      <x:c r="J10076" s="4" t="n">
        <x:v>1.52</x:v>
      </x:c>
      <x:c r="K10076" s="4">
        <x:f>I10076*J10076</x:f>
      </x:c>
      <x:c r="L10076" s="4" t="n">
        <x:v>403.716</x:v>
      </x:c>
      <x:c r="M10076" s="5">
        <x:f>J10076/2.93*100</x:f>
      </x:c>
      <x:c r="N10076" s="6">
        <x:f>M10076*L10076/100</x:f>
      </x:c>
      <x:c r="O10076" s="6">
        <x:f>H10076-N10076</x:f>
      </x:c>
    </x:row>
    <x:row r="10077" spans="1:25">
      <x:c r="A10077" s="0" t="s">
        <x:v>67</x:v>
      </x:c>
      <x:c r="B10077" s="0" t="n">
        <x:v>4690</x:v>
      </x:c>
      <x:c r="C10077" s="0" t="s">
        <x:v>21</x:v>
      </x:c>
      <x:c r="D10077" s="0" t="s">
        <x:v>22</x:v>
      </x:c>
      <x:c r="E10077" s="0" t="s">
        <x:v>23</x:v>
      </x:c>
      <x:c r="F10077" s="0" t="s">
        <x:v>20</x:v>
      </x:c>
      <x:c r="G10077" s="0" t="n">
        <x:v>130</x:v>
      </x:c>
      <x:c r="H10077" s="4" t="n">
        <x:v>43.384</x:v>
      </x:c>
      <x:c r="I10077" s="4" t="n">
        <x:v>130</x:v>
      </x:c>
      <x:c r="J10077" s="4" t="n">
        <x:v>0.334</x:v>
      </x:c>
      <x:c r="K10077" s="4">
        <x:f>I10077*J10077</x:f>
      </x:c>
      <x:c r="L10077" s="4" t="n">
        <x:v>298.728</x:v>
      </x:c>
      <x:c r="M10077" s="5">
        <x:f>J10077/3.457*100</x:f>
      </x:c>
      <x:c r="N10077" s="6">
        <x:f>M10077*L10077/100</x:f>
      </x:c>
      <x:c r="O10077" s="6">
        <x:f>H10077-N10077</x:f>
      </x:c>
    </x:row>
    <x:row r="10078" spans="1:25">
      <x:c r="A10078" s="0" t="s">
        <x:v>67</x:v>
      </x:c>
      <x:c r="B10078" s="0" t="n">
        <x:v>4690</x:v>
      </x:c>
      <x:c r="C10078" s="0" t="s">
        <x:v>21</x:v>
      </x:c>
      <x:c r="D10078" s="0" t="s">
        <x:v>22</x:v>
      </x:c>
      <x:c r="E10078" s="0" t="s">
        <x:v>23</x:v>
      </x:c>
      <x:c r="F10078" s="0" t="s">
        <x:v>20</x:v>
      </x:c>
      <x:c r="G10078" s="0" t="n">
        <x:v>130</x:v>
      </x:c>
      <x:c r="H10078" s="4" t="n">
        <x:v>44.33</x:v>
      </x:c>
      <x:c r="I10078" s="4" t="n">
        <x:v>130</x:v>
      </x:c>
      <x:c r="J10078" s="4" t="n">
        <x:v>0.341</x:v>
      </x:c>
      <x:c r="K10078" s="4">
        <x:f>I10078*J10078</x:f>
      </x:c>
      <x:c r="L10078" s="4" t="n">
        <x:v>298.728</x:v>
      </x:c>
      <x:c r="M10078" s="5">
        <x:f>J10078/3.457*100</x:f>
      </x:c>
      <x:c r="N10078" s="6">
        <x:f>M10078*L10078/100</x:f>
      </x:c>
      <x:c r="O10078" s="6">
        <x:f>H10078-N10078</x:f>
      </x:c>
    </x:row>
    <x:row r="10079" spans="1:25">
      <x:c r="A10079" s="0" t="s">
        <x:v>67</x:v>
      </x:c>
      <x:c r="B10079" s="0" t="n">
        <x:v>4690</x:v>
      </x:c>
      <x:c r="C10079" s="0" t="s">
        <x:v>21</x:v>
      </x:c>
      <x:c r="D10079" s="0" t="s">
        <x:v>22</x:v>
      </x:c>
      <x:c r="E10079" s="0" t="s">
        <x:v>23</x:v>
      </x:c>
      <x:c r="F10079" s="0" t="s">
        <x:v>20</x:v>
      </x:c>
      <x:c r="G10079" s="0" t="n">
        <x:v>130</x:v>
      </x:c>
      <x:c r="H10079" s="4" t="n">
        <x:v>43.384</x:v>
      </x:c>
      <x:c r="I10079" s="4" t="n">
        <x:v>130</x:v>
      </x:c>
      <x:c r="J10079" s="4" t="n">
        <x:v>0.334</x:v>
      </x:c>
      <x:c r="K10079" s="4">
        <x:f>I10079*J10079</x:f>
      </x:c>
      <x:c r="L10079" s="4" t="n">
        <x:v>298.728</x:v>
      </x:c>
      <x:c r="M10079" s="5">
        <x:f>J10079/3.457*100</x:f>
      </x:c>
      <x:c r="N10079" s="6">
        <x:f>M10079*L10079/100</x:f>
      </x:c>
      <x:c r="O10079" s="6">
        <x:f>H10079-N10079</x:f>
      </x:c>
    </x:row>
    <x:row r="10080" spans="1:25">
      <x:c r="A10080" s="0" t="s">
        <x:v>67</x:v>
      </x:c>
      <x:c r="B10080" s="0" t="n">
        <x:v>4690</x:v>
      </x:c>
      <x:c r="C10080" s="0" t="s">
        <x:v>21</x:v>
      </x:c>
      <x:c r="D10080" s="0" t="s">
        <x:v>22</x:v>
      </x:c>
      <x:c r="E10080" s="0" t="s">
        <x:v>23</x:v>
      </x:c>
      <x:c r="F10080" s="0" t="s">
        <x:v>20</x:v>
      </x:c>
      <x:c r="G10080" s="0" t="n">
        <x:v>130</x:v>
      </x:c>
      <x:c r="H10080" s="4" t="n">
        <x:v>43.384</x:v>
      </x:c>
      <x:c r="I10080" s="4" t="n">
        <x:v>130</x:v>
      </x:c>
      <x:c r="J10080" s="4" t="n">
        <x:v>0.334</x:v>
      </x:c>
      <x:c r="K10080" s="4">
        <x:f>I10080*J10080</x:f>
      </x:c>
      <x:c r="L10080" s="4" t="n">
        <x:v>298.728</x:v>
      </x:c>
      <x:c r="M10080" s="5">
        <x:f>J10080/3.457*100</x:f>
      </x:c>
      <x:c r="N10080" s="6">
        <x:f>M10080*L10080/100</x:f>
      </x:c>
      <x:c r="O10080" s="6">
        <x:f>H10080-N10080</x:f>
      </x:c>
    </x:row>
    <x:row r="10081" spans="1:25">
      <x:c r="A10081" s="0" t="s">
        <x:v>67</x:v>
      </x:c>
      <x:c r="B10081" s="0" t="n">
        <x:v>4690</x:v>
      </x:c>
      <x:c r="C10081" s="0" t="s">
        <x:v>21</x:v>
      </x:c>
      <x:c r="D10081" s="0" t="s">
        <x:v>22</x:v>
      </x:c>
      <x:c r="E10081" s="0" t="s">
        <x:v>23</x:v>
      </x:c>
      <x:c r="F10081" s="0" t="s">
        <x:v>20</x:v>
      </x:c>
      <x:c r="G10081" s="0" t="n">
        <x:v>130</x:v>
      </x:c>
      <x:c r="H10081" s="4" t="n">
        <x:v>43.384</x:v>
      </x:c>
      <x:c r="I10081" s="4" t="n">
        <x:v>130</x:v>
      </x:c>
      <x:c r="J10081" s="4" t="n">
        <x:v>0.334</x:v>
      </x:c>
      <x:c r="K10081" s="4">
        <x:f>I10081*J10081</x:f>
      </x:c>
      <x:c r="L10081" s="4" t="n">
        <x:v>298.728</x:v>
      </x:c>
      <x:c r="M10081" s="5">
        <x:f>J10081/3.457*100</x:f>
      </x:c>
      <x:c r="N10081" s="6">
        <x:f>M10081*L10081/100</x:f>
      </x:c>
      <x:c r="O10081" s="6">
        <x:f>H10081-N10081</x:f>
      </x:c>
    </x:row>
    <x:row r="10082" spans="1:25">
      <x:c r="A10082" s="0" t="s">
        <x:v>67</x:v>
      </x:c>
      <x:c r="B10082" s="0" t="n">
        <x:v>4690</x:v>
      </x:c>
      <x:c r="C10082" s="0" t="s">
        <x:v>21</x:v>
      </x:c>
      <x:c r="D10082" s="0" t="s">
        <x:v>28</x:v>
      </x:c>
      <x:c r="E10082" s="0" t="s">
        <x:v>19</x:v>
      </x:c>
      <x:c r="F10082" s="0" t="s">
        <x:v>26</x:v>
      </x:c>
      <x:c r="G10082" s="0" t="n">
        <x:v>130</x:v>
      </x:c>
      <x:c r="H10082" s="4" t="n">
        <x:v>33.805</x:v>
      </x:c>
      <x:c r="I10082" s="4" t="n">
        <x:v>130</x:v>
      </x:c>
      <x:c r="J10082" s="4" t="n">
        <x:v>0.26</x:v>
      </x:c>
      <x:c r="K10082" s="4">
        <x:f>I10082*J10082</x:f>
      </x:c>
      <x:c r="L10082" s="4" t="n">
        <x:v>298.728</x:v>
      </x:c>
      <x:c r="M10082" s="5">
        <x:f>J10082/3.457*100</x:f>
      </x:c>
      <x:c r="N10082" s="6">
        <x:f>M10082*L10082/100</x:f>
      </x:c>
      <x:c r="O10082" s="6">
        <x:f>H10082-N10082</x:f>
      </x:c>
    </x:row>
    <x:row r="10083" spans="1:25">
      <x:c r="A10083" s="0" t="s">
        <x:v>67</x:v>
      </x:c>
      <x:c r="B10083" s="0" t="n">
        <x:v>4690</x:v>
      </x:c>
      <x:c r="C10083" s="0" t="s">
        <x:v>21</x:v>
      </x:c>
      <x:c r="D10083" s="0" t="s">
        <x:v>28</x:v>
      </x:c>
      <x:c r="E10083" s="0" t="s">
        <x:v>23</x:v>
      </x:c>
      <x:c r="F10083" s="0" t="s">
        <x:v>26</x:v>
      </x:c>
      <x:c r="G10083" s="0" t="n">
        <x:v>130</x:v>
      </x:c>
      <x:c r="H10083" s="4" t="n">
        <x:v>197.6</x:v>
      </x:c>
      <x:c r="I10083" s="4" t="n">
        <x:v>130</x:v>
      </x:c>
      <x:c r="J10083" s="4" t="n">
        <x:v>1.52</x:v>
      </x:c>
      <x:c r="K10083" s="4">
        <x:f>I10083*J10083</x:f>
      </x:c>
      <x:c r="L10083" s="4" t="n">
        <x:v>298.728</x:v>
      </x:c>
      <x:c r="M10083" s="5">
        <x:f>J10083/3.457*100</x:f>
      </x:c>
      <x:c r="N10083" s="6">
        <x:f>M10083*L10083/100</x:f>
      </x:c>
      <x:c r="O10083" s="6">
        <x:f>H10083-N10083</x:f>
      </x:c>
    </x:row>
    <x:row r="10084" spans="1:25">
      <x:c r="A10084" s="0" t="s">
        <x:v>83</x:v>
      </x:c>
      <x:c r="B10084" s="0" t="n">
        <x:v>4691</x:v>
      </x:c>
      <x:c r="C10084" s="0" t="s">
        <x:v>21</x:v>
      </x:c>
      <x:c r="D10084" s="0" t="s">
        <x:v>22</x:v>
      </x:c>
      <x:c r="E10084" s="0" t="s">
        <x:v>23</x:v>
      </x:c>
      <x:c r="F10084" s="0" t="s">
        <x:v>20</x:v>
      </x:c>
      <x:c r="G10084" s="0" t="n">
        <x:v>130</x:v>
      </x:c>
      <x:c r="H10084" s="4" t="n">
        <x:v>44.33</x:v>
      </x:c>
      <x:c r="I10084" s="4" t="n">
        <x:v>130</x:v>
      </x:c>
      <x:c r="J10084" s="4" t="n">
        <x:v>0.341</x:v>
      </x:c>
      <x:c r="K10084" s="4">
        <x:f>I10084*J10084</x:f>
      </x:c>
      <x:c r="L10084" s="4" t="n">
        <x:v>299.803</x:v>
      </x:c>
      <x:c r="M10084" s="5">
        <x:f>J10084/3.123*100</x:f>
      </x:c>
      <x:c r="N10084" s="6">
        <x:f>M10084*L10084/100</x:f>
      </x:c>
      <x:c r="O10084" s="6">
        <x:f>H10084-N10084</x:f>
      </x:c>
    </x:row>
    <x:row r="10085" spans="1:25">
      <x:c r="A10085" s="0" t="s">
        <x:v>83</x:v>
      </x:c>
      <x:c r="B10085" s="0" t="n">
        <x:v>4691</x:v>
      </x:c>
      <x:c r="C10085" s="0" t="s">
        <x:v>21</x:v>
      </x:c>
      <x:c r="D10085" s="0" t="s">
        <x:v>22</x:v>
      </x:c>
      <x:c r="E10085" s="0" t="s">
        <x:v>23</x:v>
      </x:c>
      <x:c r="F10085" s="0" t="s">
        <x:v>20</x:v>
      </x:c>
      <x:c r="G10085" s="0" t="n">
        <x:v>130</x:v>
      </x:c>
      <x:c r="H10085" s="4" t="n">
        <x:v>43.384</x:v>
      </x:c>
      <x:c r="I10085" s="4" t="n">
        <x:v>130</x:v>
      </x:c>
      <x:c r="J10085" s="4" t="n">
        <x:v>0.334</x:v>
      </x:c>
      <x:c r="K10085" s="4">
        <x:f>I10085*J10085</x:f>
      </x:c>
      <x:c r="L10085" s="4" t="n">
        <x:v>299.803</x:v>
      </x:c>
      <x:c r="M10085" s="5">
        <x:f>J10085/3.123*100</x:f>
      </x:c>
      <x:c r="N10085" s="6">
        <x:f>M10085*L10085/100</x:f>
      </x:c>
      <x:c r="O10085" s="6">
        <x:f>H10085-N10085</x:f>
      </x:c>
    </x:row>
    <x:row r="10086" spans="1:25">
      <x:c r="A10086" s="0" t="s">
        <x:v>83</x:v>
      </x:c>
      <x:c r="B10086" s="0" t="n">
        <x:v>4691</x:v>
      </x:c>
      <x:c r="C10086" s="0" t="s">
        <x:v>21</x:v>
      </x:c>
      <x:c r="D10086" s="0" t="s">
        <x:v>22</x:v>
      </x:c>
      <x:c r="E10086" s="0" t="s">
        <x:v>23</x:v>
      </x:c>
      <x:c r="F10086" s="0" t="s">
        <x:v>20</x:v>
      </x:c>
      <x:c r="G10086" s="0" t="n">
        <x:v>130</x:v>
      </x:c>
      <x:c r="H10086" s="4" t="n">
        <x:v>43.384</x:v>
      </x:c>
      <x:c r="I10086" s="4" t="n">
        <x:v>130</x:v>
      </x:c>
      <x:c r="J10086" s="4" t="n">
        <x:v>0.334</x:v>
      </x:c>
      <x:c r="K10086" s="4">
        <x:f>I10086*J10086</x:f>
      </x:c>
      <x:c r="L10086" s="4" t="n">
        <x:v>299.803</x:v>
      </x:c>
      <x:c r="M10086" s="5">
        <x:f>J10086/3.123*100</x:f>
      </x:c>
      <x:c r="N10086" s="6">
        <x:f>M10086*L10086/100</x:f>
      </x:c>
      <x:c r="O10086" s="6">
        <x:f>H10086-N10086</x:f>
      </x:c>
    </x:row>
    <x:row r="10087" spans="1:25">
      <x:c r="A10087" s="0" t="s">
        <x:v>83</x:v>
      </x:c>
      <x:c r="B10087" s="0" t="n">
        <x:v>4691</x:v>
      </x:c>
      <x:c r="C10087" s="0" t="s">
        <x:v>21</x:v>
      </x:c>
      <x:c r="D10087" s="0" t="s">
        <x:v>22</x:v>
      </x:c>
      <x:c r="E10087" s="0" t="s">
        <x:v>23</x:v>
      </x:c>
      <x:c r="F10087" s="0" t="s">
        <x:v>20</x:v>
      </x:c>
      <x:c r="G10087" s="0" t="n">
        <x:v>130</x:v>
      </x:c>
      <x:c r="H10087" s="4" t="n">
        <x:v>43.384</x:v>
      </x:c>
      <x:c r="I10087" s="4" t="n">
        <x:v>130</x:v>
      </x:c>
      <x:c r="J10087" s="4" t="n">
        <x:v>0.334</x:v>
      </x:c>
      <x:c r="K10087" s="4">
        <x:f>I10087*J10087</x:f>
      </x:c>
      <x:c r="L10087" s="4" t="n">
        <x:v>299.803</x:v>
      </x:c>
      <x:c r="M10087" s="5">
        <x:f>J10087/3.123*100</x:f>
      </x:c>
      <x:c r="N10087" s="6">
        <x:f>M10087*L10087/100</x:f>
      </x:c>
      <x:c r="O10087" s="6">
        <x:f>H10087-N10087</x:f>
      </x:c>
    </x:row>
    <x:row r="10088" spans="1:25">
      <x:c r="A10088" s="0" t="s">
        <x:v>83</x:v>
      </x:c>
      <x:c r="B10088" s="0" t="n">
        <x:v>4691</x:v>
      </x:c>
      <x:c r="C10088" s="0" t="s">
        <x:v>21</x:v>
      </x:c>
      <x:c r="D10088" s="0" t="s">
        <x:v>28</x:v>
      </x:c>
      <x:c r="E10088" s="0" t="s">
        <x:v>19</x:v>
      </x:c>
      <x:c r="F10088" s="0" t="s">
        <x:v>26</x:v>
      </x:c>
      <x:c r="G10088" s="0" t="n">
        <x:v>130</x:v>
      </x:c>
      <x:c r="H10088" s="4" t="n">
        <x:v>33.804</x:v>
      </x:c>
      <x:c r="I10088" s="4" t="n">
        <x:v>130</x:v>
      </x:c>
      <x:c r="J10088" s="4" t="n">
        <x:v>0.26</x:v>
      </x:c>
      <x:c r="K10088" s="4">
        <x:f>I10088*J10088</x:f>
      </x:c>
      <x:c r="L10088" s="4" t="n">
        <x:v>299.803</x:v>
      </x:c>
      <x:c r="M10088" s="5">
        <x:f>J10088/3.123*100</x:f>
      </x:c>
      <x:c r="N10088" s="6">
        <x:f>M10088*L10088/100</x:f>
      </x:c>
      <x:c r="O10088" s="6">
        <x:f>H10088-N10088</x:f>
      </x:c>
    </x:row>
    <x:row r="10089" spans="1:25">
      <x:c r="A10089" s="0" t="s">
        <x:v>83</x:v>
      </x:c>
      <x:c r="B10089" s="0" t="n">
        <x:v>4691</x:v>
      </x:c>
      <x:c r="C10089" s="0" t="s">
        <x:v>21</x:v>
      </x:c>
      <x:c r="D10089" s="0" t="s">
        <x:v>28</x:v>
      </x:c>
      <x:c r="E10089" s="0" t="s">
        <x:v>23</x:v>
      </x:c>
      <x:c r="F10089" s="0" t="s">
        <x:v>26</x:v>
      </x:c>
      <x:c r="G10089" s="0" t="n">
        <x:v>130</x:v>
      </x:c>
      <x:c r="H10089" s="4" t="n">
        <x:v>197.6</x:v>
      </x:c>
      <x:c r="I10089" s="4" t="n">
        <x:v>130</x:v>
      </x:c>
      <x:c r="J10089" s="4" t="n">
        <x:v>1.52</x:v>
      </x:c>
      <x:c r="K10089" s="4">
        <x:f>I10089*J10089</x:f>
      </x:c>
      <x:c r="L10089" s="4" t="n">
        <x:v>299.803</x:v>
      </x:c>
      <x:c r="M10089" s="5">
        <x:f>J10089/3.123*100</x:f>
      </x:c>
      <x:c r="N10089" s="6">
        <x:f>M10089*L10089/100</x:f>
      </x:c>
      <x:c r="O10089" s="6">
        <x:f>H10089-N10089</x:f>
      </x:c>
    </x:row>
    <x:row r="10090" spans="1:25">
      <x:c r="A10090" s="0" t="s">
        <x:v>88</x:v>
      </x:c>
      <x:c r="B10090" s="0" t="n">
        <x:v>4692</x:v>
      </x:c>
      <x:c r="C10090" s="0" t="s">
        <x:v>21</x:v>
      </x:c>
      <x:c r="D10090" s="0" t="s">
        <x:v>22</x:v>
      </x:c>
      <x:c r="E10090" s="0" t="s">
        <x:v>23</x:v>
      </x:c>
      <x:c r="F10090" s="0" t="s">
        <x:v>20</x:v>
      </x:c>
      <x:c r="G10090" s="0" t="n">
        <x:v>160</x:v>
      </x:c>
      <x:c r="H10090" s="4" t="n">
        <x:v>44.33</x:v>
      </x:c>
      <x:c r="I10090" s="4" t="n">
        <x:v>160</x:v>
      </x:c>
      <x:c r="J10090" s="4" t="n">
        <x:v>0.277</x:v>
      </x:c>
      <x:c r="K10090" s="4">
        <x:f>I10090*J10090</x:f>
      </x:c>
      <x:c r="L10090" s="4" t="n">
        <x:v>368.531</x:v>
      </x:c>
      <x:c r="M10090" s="5">
        <x:f>J10090/3.418*100</x:f>
      </x:c>
      <x:c r="N10090" s="6">
        <x:f>M10090*L10090/100</x:f>
      </x:c>
      <x:c r="O10090" s="6">
        <x:f>H10090-N10090</x:f>
      </x:c>
    </x:row>
    <x:row r="10091" spans="1:25">
      <x:c r="A10091" s="0" t="s">
        <x:v>88</x:v>
      </x:c>
      <x:c r="B10091" s="0" t="n">
        <x:v>4692</x:v>
      </x:c>
      <x:c r="C10091" s="0" t="s">
        <x:v>21</x:v>
      </x:c>
      <x:c r="D10091" s="0" t="s">
        <x:v>22</x:v>
      </x:c>
      <x:c r="E10091" s="0" t="s">
        <x:v>23</x:v>
      </x:c>
      <x:c r="F10091" s="0" t="s">
        <x:v>20</x:v>
      </x:c>
      <x:c r="G10091" s="0" t="n">
        <x:v>160</x:v>
      </x:c>
      <x:c r="H10091" s="4" t="n">
        <x:v>44.33</x:v>
      </x:c>
      <x:c r="I10091" s="4" t="n">
        <x:v>160</x:v>
      </x:c>
      <x:c r="J10091" s="4" t="n">
        <x:v>0.277</x:v>
      </x:c>
      <x:c r="K10091" s="4">
        <x:f>I10091*J10091</x:f>
      </x:c>
      <x:c r="L10091" s="4" t="n">
        <x:v>368.531</x:v>
      </x:c>
      <x:c r="M10091" s="5">
        <x:f>J10091/3.418*100</x:f>
      </x:c>
      <x:c r="N10091" s="6">
        <x:f>M10091*L10091/100</x:f>
      </x:c>
      <x:c r="O10091" s="6">
        <x:f>H10091-N10091</x:f>
      </x:c>
    </x:row>
    <x:row r="10092" spans="1:25">
      <x:c r="A10092" s="0" t="s">
        <x:v>88</x:v>
      </x:c>
      <x:c r="B10092" s="0" t="n">
        <x:v>4692</x:v>
      </x:c>
      <x:c r="C10092" s="0" t="s">
        <x:v>21</x:v>
      </x:c>
      <x:c r="D10092" s="0" t="s">
        <x:v>22</x:v>
      </x:c>
      <x:c r="E10092" s="0" t="s">
        <x:v>23</x:v>
      </x:c>
      <x:c r="F10092" s="0" t="s">
        <x:v>20</x:v>
      </x:c>
      <x:c r="G10092" s="0" t="n">
        <x:v>160</x:v>
      </x:c>
      <x:c r="H10092" s="4" t="n">
        <x:v>43.384</x:v>
      </x:c>
      <x:c r="I10092" s="4" t="n">
        <x:v>160</x:v>
      </x:c>
      <x:c r="J10092" s="4" t="n">
        <x:v>0.271</x:v>
      </x:c>
      <x:c r="K10092" s="4">
        <x:f>I10092*J10092</x:f>
      </x:c>
      <x:c r="L10092" s="4" t="n">
        <x:v>368.531</x:v>
      </x:c>
      <x:c r="M10092" s="5">
        <x:f>J10092/3.418*100</x:f>
      </x:c>
      <x:c r="N10092" s="6">
        <x:f>M10092*L10092/100</x:f>
      </x:c>
      <x:c r="O10092" s="6">
        <x:f>H10092-N10092</x:f>
      </x:c>
    </x:row>
    <x:row r="10093" spans="1:25">
      <x:c r="A10093" s="0" t="s">
        <x:v>88</x:v>
      </x:c>
      <x:c r="B10093" s="0" t="n">
        <x:v>4692</x:v>
      </x:c>
      <x:c r="C10093" s="0" t="s">
        <x:v>21</x:v>
      </x:c>
      <x:c r="D10093" s="0" t="s">
        <x:v>22</x:v>
      </x:c>
      <x:c r="E10093" s="0" t="s">
        <x:v>23</x:v>
      </x:c>
      <x:c r="F10093" s="0" t="s">
        <x:v>20</x:v>
      </x:c>
      <x:c r="G10093" s="0" t="n">
        <x:v>160</x:v>
      </x:c>
      <x:c r="H10093" s="4" t="n">
        <x:v>43.384</x:v>
      </x:c>
      <x:c r="I10093" s="4" t="n">
        <x:v>160</x:v>
      </x:c>
      <x:c r="J10093" s="4" t="n">
        <x:v>0.271</x:v>
      </x:c>
      <x:c r="K10093" s="4">
        <x:f>I10093*J10093</x:f>
      </x:c>
      <x:c r="L10093" s="4" t="n">
        <x:v>368.531</x:v>
      </x:c>
      <x:c r="M10093" s="5">
        <x:f>J10093/3.418*100</x:f>
      </x:c>
      <x:c r="N10093" s="6">
        <x:f>M10093*L10093/100</x:f>
      </x:c>
      <x:c r="O10093" s="6">
        <x:f>H10093-N10093</x:f>
      </x:c>
    </x:row>
    <x:row r="10094" spans="1:25">
      <x:c r="A10094" s="0" t="s">
        <x:v>88</x:v>
      </x:c>
      <x:c r="B10094" s="0" t="n">
        <x:v>4692</x:v>
      </x:c>
      <x:c r="C10094" s="0" t="s">
        <x:v>21</x:v>
      </x:c>
      <x:c r="D10094" s="0" t="s">
        <x:v>22</x:v>
      </x:c>
      <x:c r="E10094" s="0" t="s">
        <x:v>23</x:v>
      </x:c>
      <x:c r="F10094" s="0" t="s">
        <x:v>20</x:v>
      </x:c>
      <x:c r="G10094" s="0" t="n">
        <x:v>160</x:v>
      </x:c>
      <x:c r="H10094" s="4" t="n">
        <x:v>43.384</x:v>
      </x:c>
      <x:c r="I10094" s="4" t="n">
        <x:v>160</x:v>
      </x:c>
      <x:c r="J10094" s="4" t="n">
        <x:v>0.271</x:v>
      </x:c>
      <x:c r="K10094" s="4">
        <x:f>I10094*J10094</x:f>
      </x:c>
      <x:c r="L10094" s="4" t="n">
        <x:v>368.531</x:v>
      </x:c>
      <x:c r="M10094" s="5">
        <x:f>J10094/3.418*100</x:f>
      </x:c>
      <x:c r="N10094" s="6">
        <x:f>M10094*L10094/100</x:f>
      </x:c>
      <x:c r="O10094" s="6">
        <x:f>H10094-N10094</x:f>
      </x:c>
    </x:row>
    <x:row r="10095" spans="1:25">
      <x:c r="A10095" s="0" t="s">
        <x:v>88</x:v>
      </x:c>
      <x:c r="B10095" s="0" t="n">
        <x:v>4692</x:v>
      </x:c>
      <x:c r="C10095" s="0" t="s">
        <x:v>21</x:v>
      </x:c>
      <x:c r="D10095" s="0" t="s">
        <x:v>22</x:v>
      </x:c>
      <x:c r="E10095" s="0" t="s">
        <x:v>23</x:v>
      </x:c>
      <x:c r="F10095" s="0" t="s">
        <x:v>20</x:v>
      </x:c>
      <x:c r="G10095" s="0" t="n">
        <x:v>160</x:v>
      </x:c>
      <x:c r="H10095" s="4" t="n">
        <x:v>43.384</x:v>
      </x:c>
      <x:c r="I10095" s="4" t="n">
        <x:v>160</x:v>
      </x:c>
      <x:c r="J10095" s="4" t="n">
        <x:v>0.271</x:v>
      </x:c>
      <x:c r="K10095" s="4">
        <x:f>I10095*J10095</x:f>
      </x:c>
      <x:c r="L10095" s="4" t="n">
        <x:v>368.531</x:v>
      </x:c>
      <x:c r="M10095" s="5">
        <x:f>J10095/3.418*100</x:f>
      </x:c>
      <x:c r="N10095" s="6">
        <x:f>M10095*L10095/100</x:f>
      </x:c>
      <x:c r="O10095" s="6">
        <x:f>H10095-N10095</x:f>
      </x:c>
    </x:row>
    <x:row r="10096" spans="1:25">
      <x:c r="A10096" s="0" t="s">
        <x:v>88</x:v>
      </x:c>
      <x:c r="B10096" s="0" t="n">
        <x:v>4692</x:v>
      </x:c>
      <x:c r="C10096" s="0" t="s">
        <x:v>21</x:v>
      </x:c>
      <x:c r="D10096" s="0" t="s">
        <x:v>28</x:v>
      </x:c>
      <x:c r="E10096" s="0" t="s">
        <x:v>19</x:v>
      </x:c>
      <x:c r="F10096" s="0" t="s">
        <x:v>26</x:v>
      </x:c>
      <x:c r="G10096" s="0" t="n">
        <x:v>160</x:v>
      </x:c>
      <x:c r="H10096" s="4" t="n">
        <x:v>41.602</x:v>
      </x:c>
      <x:c r="I10096" s="4" t="n">
        <x:v>160</x:v>
      </x:c>
      <x:c r="J10096" s="4" t="n">
        <x:v>0.26</x:v>
      </x:c>
      <x:c r="K10096" s="4">
        <x:f>I10096*J10096</x:f>
      </x:c>
      <x:c r="L10096" s="4" t="n">
        <x:v>368.531</x:v>
      </x:c>
      <x:c r="M10096" s="5">
        <x:f>J10096/3.418*100</x:f>
      </x:c>
      <x:c r="N10096" s="6">
        <x:f>M10096*L10096/100</x:f>
      </x:c>
      <x:c r="O10096" s="6">
        <x:f>H10096-N10096</x:f>
      </x:c>
    </x:row>
    <x:row r="10097" spans="1:25">
      <x:c r="A10097" s="0" t="s">
        <x:v>88</x:v>
      </x:c>
      <x:c r="B10097" s="0" t="n">
        <x:v>4692</x:v>
      </x:c>
      <x:c r="C10097" s="0" t="s">
        <x:v>21</x:v>
      </x:c>
      <x:c r="D10097" s="0" t="s">
        <x:v>28</x:v>
      </x:c>
      <x:c r="E10097" s="0" t="s">
        <x:v>23</x:v>
      </x:c>
      <x:c r="F10097" s="0" t="s">
        <x:v>26</x:v>
      </x:c>
      <x:c r="G10097" s="0" t="n">
        <x:v>160</x:v>
      </x:c>
      <x:c r="H10097" s="4" t="n">
        <x:v>243.199</x:v>
      </x:c>
      <x:c r="I10097" s="4" t="n">
        <x:v>160</x:v>
      </x:c>
      <x:c r="J10097" s="4" t="n">
        <x:v>1.52</x:v>
      </x:c>
      <x:c r="K10097" s="4">
        <x:f>I10097*J10097</x:f>
      </x:c>
      <x:c r="L10097" s="4" t="n">
        <x:v>368.531</x:v>
      </x:c>
      <x:c r="M10097" s="5">
        <x:f>J10097/3.418*100</x:f>
      </x:c>
      <x:c r="N10097" s="6">
        <x:f>M10097*L10097/100</x:f>
      </x:c>
      <x:c r="O10097" s="6">
        <x:f>H10097-N10097</x:f>
      </x:c>
    </x:row>
    <x:row r="10098" spans="1:25">
      <x:c r="A10098" s="0" t="s">
        <x:v>171</x:v>
      </x:c>
      <x:c r="B10098" s="0" t="n">
        <x:v>4710</x:v>
      </x:c>
      <x:c r="C10098" s="0" t="s">
        <x:v>17</x:v>
      </x:c>
      <x:c r="D10098" s="0" t="s">
        <x:v>18</x:v>
      </x:c>
      <x:c r="E10098" s="0" t="s">
        <x:v>167</x:v>
      </x:c>
      <x:c r="F10098" s="0" t="s">
        <x:v>20</x:v>
      </x:c>
      <x:c r="G10098" s="0" t="n">
        <x:v>65</x:v>
      </x:c>
      <x:c r="H10098" s="4" t="n">
        <x:v>41.221</x:v>
      </x:c>
      <x:c r="I10098" s="4" t="n">
        <x:v>65</x:v>
      </x:c>
      <x:c r="J10098" s="4" t="n">
        <x:v>0.634</x:v>
      </x:c>
      <x:c r="K10098" s="4">
        <x:f>I10098*J10098</x:f>
      </x:c>
      <x:c r="L10098" s="4" t="n">
        <x:v>158.418</x:v>
      </x:c>
      <x:c r="M10098" s="5">
        <x:f>J10098/3.49*100</x:f>
      </x:c>
      <x:c r="N10098" s="6">
        <x:f>M10098*L10098/100</x:f>
      </x:c>
      <x:c r="O10098" s="6">
        <x:f>H10098-N10098</x:f>
      </x:c>
    </x:row>
    <x:row r="10099" spans="1:25">
      <x:c r="A10099" s="0" t="s">
        <x:v>171</x:v>
      </x:c>
      <x:c r="B10099" s="0" t="n">
        <x:v>4710</x:v>
      </x:c>
      <x:c r="C10099" s="0" t="s">
        <x:v>21</x:v>
      </x:c>
      <x:c r="D10099" s="0" t="s">
        <x:v>22</x:v>
      </x:c>
      <x:c r="E10099" s="0" t="s">
        <x:v>23</x:v>
      </x:c>
      <x:c r="F10099" s="0" t="s">
        <x:v>20</x:v>
      </x:c>
      <x:c r="G10099" s="0" t="n">
        <x:v>65</x:v>
      </x:c>
      <x:c r="H10099" s="4" t="n">
        <x:v>2.34</x:v>
      </x:c>
      <x:c r="I10099" s="4" t="n">
        <x:v>65</x:v>
      </x:c>
      <x:c r="J10099" s="4" t="n">
        <x:v>0.036</x:v>
      </x:c>
      <x:c r="K10099" s="4">
        <x:f>I10099*J10099</x:f>
      </x:c>
      <x:c r="L10099" s="4" t="n">
        <x:v>158.418</x:v>
      </x:c>
      <x:c r="M10099" s="5">
        <x:f>J10099/3.49*100</x:f>
      </x:c>
      <x:c r="N10099" s="6">
        <x:f>M10099*L10099/100</x:f>
      </x:c>
      <x:c r="O10099" s="6">
        <x:f>H10099-N10099</x:f>
      </x:c>
    </x:row>
    <x:row r="10100" spans="1:25">
      <x:c r="A10100" s="0" t="s">
        <x:v>171</x:v>
      </x:c>
      <x:c r="B10100" s="0" t="n">
        <x:v>4710</x:v>
      </x:c>
      <x:c r="C10100" s="0" t="s">
        <x:v>21</x:v>
      </x:c>
      <x:c r="D10100" s="0" t="s">
        <x:v>28</x:v>
      </x:c>
      <x:c r="E10100" s="0" t="s">
        <x:v>23</x:v>
      </x:c>
      <x:c r="F10100" s="0" t="s">
        <x:v>20</x:v>
      </x:c>
      <x:c r="G10100" s="0" t="n">
        <x:v>65</x:v>
      </x:c>
      <x:c r="H10100" s="4" t="n">
        <x:v>2.99</x:v>
      </x:c>
      <x:c r="I10100" s="4" t="n">
        <x:v>65</x:v>
      </x:c>
      <x:c r="J10100" s="4" t="n">
        <x:v>0.046</x:v>
      </x:c>
      <x:c r="K10100" s="4">
        <x:f>I10100*J10100</x:f>
      </x:c>
      <x:c r="L10100" s="4" t="n">
        <x:v>158.418</x:v>
      </x:c>
      <x:c r="M10100" s="5">
        <x:f>J10100/3.49*100</x:f>
      </x:c>
      <x:c r="N10100" s="6">
        <x:f>M10100*L10100/100</x:f>
      </x:c>
      <x:c r="O10100" s="6">
        <x:f>H10100-N10100</x:f>
      </x:c>
    </x:row>
    <x:row r="10101" spans="1:25">
      <x:c r="A10101" s="0" t="s">
        <x:v>171</x:v>
      </x:c>
      <x:c r="B10101" s="0" t="n">
        <x:v>4710</x:v>
      </x:c>
      <x:c r="C10101" s="0" t="s">
        <x:v>17</x:v>
      </x:c>
      <x:c r="D10101" s="0" t="s">
        <x:v>18</x:v>
      </x:c>
      <x:c r="E10101" s="0" t="s">
        <x:v>167</x:v>
      </x:c>
      <x:c r="F10101" s="0" t="s">
        <x:v>20</x:v>
      </x:c>
      <x:c r="G10101" s="0" t="n">
        <x:v>65</x:v>
      </x:c>
      <x:c r="H10101" s="4" t="n">
        <x:v>55.719</x:v>
      </x:c>
      <x:c r="I10101" s="4" t="n">
        <x:v>65</x:v>
      </x:c>
      <x:c r="J10101" s="4" t="n">
        <x:v>0.857</x:v>
      </x:c>
      <x:c r="K10101" s="4">
        <x:f>I10101*J10101</x:f>
      </x:c>
      <x:c r="L10101" s="4" t="n">
        <x:v>158.418</x:v>
      </x:c>
      <x:c r="M10101" s="5">
        <x:f>J10101/3.49*100</x:f>
      </x:c>
      <x:c r="N10101" s="6">
        <x:f>M10101*L10101/100</x:f>
      </x:c>
      <x:c r="O10101" s="6">
        <x:f>H10101-N10101</x:f>
      </x:c>
    </x:row>
    <x:row r="10102" spans="1:25">
      <x:c r="A10102" s="0" t="s">
        <x:v>171</x:v>
      </x:c>
      <x:c r="B10102" s="0" t="n">
        <x:v>4710</x:v>
      </x:c>
      <x:c r="C10102" s="0" t="s">
        <x:v>17</x:v>
      </x:c>
      <x:c r="D10102" s="0" t="s">
        <x:v>18</x:v>
      </x:c>
      <x:c r="E10102" s="0" t="s">
        <x:v>167</x:v>
      </x:c>
      <x:c r="F10102" s="0" t="s">
        <x:v>20</x:v>
      </x:c>
      <x:c r="G10102" s="0" t="n">
        <x:v>65</x:v>
      </x:c>
      <x:c r="H10102" s="4" t="n">
        <x:v>55.719</x:v>
      </x:c>
      <x:c r="I10102" s="4" t="n">
        <x:v>65</x:v>
      </x:c>
      <x:c r="J10102" s="4" t="n">
        <x:v>0.857</x:v>
      </x:c>
      <x:c r="K10102" s="4">
        <x:f>I10102*J10102</x:f>
      </x:c>
      <x:c r="L10102" s="4" t="n">
        <x:v>158.418</x:v>
      </x:c>
      <x:c r="M10102" s="5">
        <x:f>J10102/3.49*100</x:f>
      </x:c>
      <x:c r="N10102" s="6">
        <x:f>M10102*L10102/100</x:f>
      </x:c>
      <x:c r="O10102" s="6">
        <x:f>H10102-N10102</x:f>
      </x:c>
    </x:row>
    <x:row r="10103" spans="1:25">
      <x:c r="A10103" s="0" t="s">
        <x:v>171</x:v>
      </x:c>
      <x:c r="B10103" s="0" t="n">
        <x:v>4710</x:v>
      </x:c>
      <x:c r="C10103" s="0" t="s">
        <x:v>21</x:v>
      </x:c>
      <x:c r="D10103" s="0" t="s">
        <x:v>28</x:v>
      </x:c>
      <x:c r="E10103" s="0" t="s">
        <x:v>23</x:v>
      </x:c>
      <x:c r="F10103" s="0" t="s">
        <x:v>26</x:v>
      </x:c>
      <x:c r="G10103" s="0" t="n">
        <x:v>65</x:v>
      </x:c>
      <x:c r="H10103" s="4" t="n">
        <x:v>68.9</x:v>
      </x:c>
      <x:c r="I10103" s="4" t="n">
        <x:v>65</x:v>
      </x:c>
      <x:c r="J10103" s="4" t="n">
        <x:v>1.06</x:v>
      </x:c>
      <x:c r="K10103" s="4">
        <x:f>I10103*J10103</x:f>
      </x:c>
      <x:c r="L10103" s="4" t="n">
        <x:v>158.418</x:v>
      </x:c>
      <x:c r="M10103" s="5">
        <x:f>J10103/3.49*100</x:f>
      </x:c>
      <x:c r="N10103" s="6">
        <x:f>M10103*L10103/100</x:f>
      </x:c>
      <x:c r="O10103" s="6">
        <x:f>H10103-N10103</x:f>
      </x:c>
    </x:row>
    <x:row r="10104" spans="1:25">
      <x:c r="A10104" s="0" t="s">
        <x:v>138</x:v>
      </x:c>
      <x:c r="B10104" s="0" t="n">
        <x:v>4712</x:v>
      </x:c>
      <x:c r="C10104" s="0" t="s">
        <x:v>21</x:v>
      </x:c>
      <x:c r="D10104" s="0" t="s">
        <x:v>22</x:v>
      </x:c>
      <x:c r="E10104" s="0" t="s">
        <x:v>23</x:v>
      </x:c>
      <x:c r="F10104" s="0" t="s">
        <x:v>20</x:v>
      </x:c>
      <x:c r="G10104" s="0" t="n">
        <x:v>65</x:v>
      </x:c>
      <x:c r="H10104" s="4" t="n">
        <x:v>2.34</x:v>
      </x:c>
      <x:c r="I10104" s="4" t="n">
        <x:v>65</x:v>
      </x:c>
      <x:c r="J10104" s="4" t="n">
        <x:v>0.036</x:v>
      </x:c>
      <x:c r="K10104" s="4">
        <x:f>I10104*J10104</x:f>
      </x:c>
      <x:c r="L10104" s="4" t="n">
        <x:v>155.58</x:v>
      </x:c>
      <x:c r="M10104" s="5">
        <x:f>J10104/2.41*100</x:f>
      </x:c>
      <x:c r="N10104" s="6">
        <x:f>M10104*L10104/100</x:f>
      </x:c>
      <x:c r="O10104" s="6">
        <x:f>H10104-N10104</x:f>
      </x:c>
    </x:row>
    <x:row r="10105" spans="1:25">
      <x:c r="A10105" s="0" t="s">
        <x:v>138</x:v>
      </x:c>
      <x:c r="B10105" s="0" t="n">
        <x:v>4712</x:v>
      </x:c>
      <x:c r="C10105" s="0" t="s">
        <x:v>21</x:v>
      </x:c>
      <x:c r="D10105" s="0" t="s">
        <x:v>28</x:v>
      </x:c>
      <x:c r="E10105" s="0" t="s">
        <x:v>23</x:v>
      </x:c>
      <x:c r="F10105" s="0" t="s">
        <x:v>20</x:v>
      </x:c>
      <x:c r="G10105" s="0" t="n">
        <x:v>65</x:v>
      </x:c>
      <x:c r="H10105" s="4" t="n">
        <x:v>2.99</x:v>
      </x:c>
      <x:c r="I10105" s="4" t="n">
        <x:v>65</x:v>
      </x:c>
      <x:c r="J10105" s="4" t="n">
        <x:v>0.046</x:v>
      </x:c>
      <x:c r="K10105" s="4">
        <x:f>I10105*J10105</x:f>
      </x:c>
      <x:c r="L10105" s="4" t="n">
        <x:v>155.58</x:v>
      </x:c>
      <x:c r="M10105" s="5">
        <x:f>J10105/2.41*100</x:f>
      </x:c>
      <x:c r="N10105" s="6">
        <x:f>M10105*L10105/100</x:f>
      </x:c>
      <x:c r="O10105" s="6">
        <x:f>H10105-N10105</x:f>
      </x:c>
    </x:row>
    <x:row r="10106" spans="1:25">
      <x:c r="A10106" s="0" t="s">
        <x:v>138</x:v>
      </x:c>
      <x:c r="B10106" s="0" t="n">
        <x:v>4712</x:v>
      </x:c>
      <x:c r="C10106" s="0" t="s">
        <x:v>17</x:v>
      </x:c>
      <x:c r="D10106" s="0" t="s">
        <x:v>18</x:v>
      </x:c>
      <x:c r="E10106" s="0" t="s">
        <x:v>167</x:v>
      </x:c>
      <x:c r="F10106" s="0" t="s">
        <x:v>20</x:v>
      </x:c>
      <x:c r="G10106" s="0" t="n">
        <x:v>65</x:v>
      </x:c>
      <x:c r="H10106" s="4" t="n">
        <x:v>41.221</x:v>
      </x:c>
      <x:c r="I10106" s="4" t="n">
        <x:v>65</x:v>
      </x:c>
      <x:c r="J10106" s="4" t="n">
        <x:v>0.634</x:v>
      </x:c>
      <x:c r="K10106" s="4">
        <x:f>I10106*J10106</x:f>
      </x:c>
      <x:c r="L10106" s="4" t="n">
        <x:v>155.58</x:v>
      </x:c>
      <x:c r="M10106" s="5">
        <x:f>J10106/2.41*100</x:f>
      </x:c>
      <x:c r="N10106" s="6">
        <x:f>M10106*L10106/100</x:f>
      </x:c>
      <x:c r="O10106" s="6">
        <x:f>H10106-N10106</x:f>
      </x:c>
    </x:row>
    <x:row r="10107" spans="1:25">
      <x:c r="A10107" s="0" t="s">
        <x:v>138</x:v>
      </x:c>
      <x:c r="B10107" s="0" t="n">
        <x:v>4712</x:v>
      </x:c>
      <x:c r="C10107" s="0" t="s">
        <x:v>17</x:v>
      </x:c>
      <x:c r="D10107" s="0" t="s">
        <x:v>18</x:v>
      </x:c>
      <x:c r="E10107" s="0" t="s">
        <x:v>167</x:v>
      </x:c>
      <x:c r="F10107" s="0" t="s">
        <x:v>20</x:v>
      </x:c>
      <x:c r="G10107" s="0" t="n">
        <x:v>65</x:v>
      </x:c>
      <x:c r="H10107" s="4" t="n">
        <x:v>41.221</x:v>
      </x:c>
      <x:c r="I10107" s="4" t="n">
        <x:v>65</x:v>
      </x:c>
      <x:c r="J10107" s="4" t="n">
        <x:v>0.634</x:v>
      </x:c>
      <x:c r="K10107" s="4">
        <x:f>I10107*J10107</x:f>
      </x:c>
      <x:c r="L10107" s="4" t="n">
        <x:v>155.58</x:v>
      </x:c>
      <x:c r="M10107" s="5">
        <x:f>J10107/2.41*100</x:f>
      </x:c>
      <x:c r="N10107" s="6">
        <x:f>M10107*L10107/100</x:f>
      </x:c>
      <x:c r="O10107" s="6">
        <x:f>H10107-N10107</x:f>
      </x:c>
    </x:row>
    <x:row r="10108" spans="1:25">
      <x:c r="A10108" s="0" t="s">
        <x:v>138</x:v>
      </x:c>
      <x:c r="B10108" s="0" t="n">
        <x:v>4712</x:v>
      </x:c>
      <x:c r="C10108" s="0" t="s">
        <x:v>21</x:v>
      </x:c>
      <x:c r="D10108" s="0" t="s">
        <x:v>28</x:v>
      </x:c>
      <x:c r="E10108" s="0" t="s">
        <x:v>23</x:v>
      </x:c>
      <x:c r="F10108" s="0" t="s">
        <x:v>26</x:v>
      </x:c>
      <x:c r="G10108" s="0" t="n">
        <x:v>65</x:v>
      </x:c>
      <x:c r="H10108" s="4" t="n">
        <x:v>68.9</x:v>
      </x:c>
      <x:c r="I10108" s="4" t="n">
        <x:v>65</x:v>
      </x:c>
      <x:c r="J10108" s="4" t="n">
        <x:v>1.06</x:v>
      </x:c>
      <x:c r="K10108" s="4">
        <x:f>I10108*J10108</x:f>
      </x:c>
      <x:c r="L10108" s="4" t="n">
        <x:v>155.58</x:v>
      </x:c>
      <x:c r="M10108" s="5">
        <x:f>J10108/2.41*100</x:f>
      </x:c>
      <x:c r="N10108" s="6">
        <x:f>M10108*L10108/100</x:f>
      </x:c>
      <x:c r="O10108" s="6">
        <x:f>H10108-N10108</x:f>
      </x:c>
    </x:row>
    <x:row r="10109" spans="1:25">
      <x:c r="A10109" s="0" t="s">
        <x:v>68</x:v>
      </x:c>
      <x:c r="B10109" s="0" t="n">
        <x:v>4713</x:v>
      </x:c>
      <x:c r="C10109" s="0" t="s">
        <x:v>21</x:v>
      </x:c>
      <x:c r="D10109" s="0" t="s">
        <x:v>22</x:v>
      </x:c>
      <x:c r="E10109" s="0" t="s">
        <x:v>23</x:v>
      </x:c>
      <x:c r="F10109" s="0" t="s">
        <x:v>20</x:v>
      </x:c>
      <x:c r="G10109" s="0" t="n">
        <x:v>130</x:v>
      </x:c>
      <x:c r="H10109" s="4" t="n">
        <x:v>44.33</x:v>
      </x:c>
      <x:c r="I10109" s="4" t="n">
        <x:v>130</x:v>
      </x:c>
      <x:c r="J10109" s="4" t="n">
        <x:v>0.341</x:v>
      </x:c>
      <x:c r="K10109" s="4">
        <x:f>I10109*J10109</x:f>
      </x:c>
      <x:c r="L10109" s="4" t="n">
        <x:v>292.2</x:v>
      </x:c>
      <x:c r="M10109" s="5">
        <x:f>J10109/2.789*100</x:f>
      </x:c>
      <x:c r="N10109" s="6">
        <x:f>M10109*L10109/100</x:f>
      </x:c>
      <x:c r="O10109" s="6">
        <x:f>H10109-N10109</x:f>
      </x:c>
    </x:row>
    <x:row r="10110" spans="1:25">
      <x:c r="A10110" s="0" t="s">
        <x:v>68</x:v>
      </x:c>
      <x:c r="B10110" s="0" t="n">
        <x:v>4713</x:v>
      </x:c>
      <x:c r="C10110" s="0" t="s">
        <x:v>21</x:v>
      </x:c>
      <x:c r="D10110" s="0" t="s">
        <x:v>22</x:v>
      </x:c>
      <x:c r="E10110" s="0" t="s">
        <x:v>23</x:v>
      </x:c>
      <x:c r="F10110" s="0" t="s">
        <x:v>20</x:v>
      </x:c>
      <x:c r="G10110" s="0" t="n">
        <x:v>130</x:v>
      </x:c>
      <x:c r="H10110" s="4" t="n">
        <x:v>43.384</x:v>
      </x:c>
      <x:c r="I10110" s="4" t="n">
        <x:v>130</x:v>
      </x:c>
      <x:c r="J10110" s="4" t="n">
        <x:v>0.334</x:v>
      </x:c>
      <x:c r="K10110" s="4">
        <x:f>I10110*J10110</x:f>
      </x:c>
      <x:c r="L10110" s="4" t="n">
        <x:v>292.2</x:v>
      </x:c>
      <x:c r="M10110" s="5">
        <x:f>J10110/2.789*100</x:f>
      </x:c>
      <x:c r="N10110" s="6">
        <x:f>M10110*L10110/100</x:f>
      </x:c>
      <x:c r="O10110" s="6">
        <x:f>H10110-N10110</x:f>
      </x:c>
    </x:row>
    <x:row r="10111" spans="1:25">
      <x:c r="A10111" s="0" t="s">
        <x:v>68</x:v>
      </x:c>
      <x:c r="B10111" s="0" t="n">
        <x:v>4713</x:v>
      </x:c>
      <x:c r="C10111" s="0" t="s">
        <x:v>21</x:v>
      </x:c>
      <x:c r="D10111" s="0" t="s">
        <x:v>22</x:v>
      </x:c>
      <x:c r="E10111" s="0" t="s">
        <x:v>23</x:v>
      </x:c>
      <x:c r="F10111" s="0" t="s">
        <x:v>20</x:v>
      </x:c>
      <x:c r="G10111" s="0" t="n">
        <x:v>130</x:v>
      </x:c>
      <x:c r="H10111" s="4" t="n">
        <x:v>43.384</x:v>
      </x:c>
      <x:c r="I10111" s="4" t="n">
        <x:v>130</x:v>
      </x:c>
      <x:c r="J10111" s="4" t="n">
        <x:v>0.334</x:v>
      </x:c>
      <x:c r="K10111" s="4">
        <x:f>I10111*J10111</x:f>
      </x:c>
      <x:c r="L10111" s="4" t="n">
        <x:v>292.2</x:v>
      </x:c>
      <x:c r="M10111" s="5">
        <x:f>J10111/2.789*100</x:f>
      </x:c>
      <x:c r="N10111" s="6">
        <x:f>M10111*L10111/100</x:f>
      </x:c>
      <x:c r="O10111" s="6">
        <x:f>H10111-N10111</x:f>
      </x:c>
    </x:row>
    <x:row r="10112" spans="1:25">
      <x:c r="A10112" s="0" t="s">
        <x:v>68</x:v>
      </x:c>
      <x:c r="B10112" s="0" t="n">
        <x:v>4713</x:v>
      </x:c>
      <x:c r="C10112" s="0" t="s">
        <x:v>21</x:v>
      </x:c>
      <x:c r="D10112" s="0" t="s">
        <x:v>28</x:v>
      </x:c>
      <x:c r="E10112" s="0" t="s">
        <x:v>19</x:v>
      </x:c>
      <x:c r="F10112" s="0" t="s">
        <x:v>26</x:v>
      </x:c>
      <x:c r="G10112" s="0" t="n">
        <x:v>130</x:v>
      </x:c>
      <x:c r="H10112" s="4" t="n">
        <x:v>33.8</x:v>
      </x:c>
      <x:c r="I10112" s="4" t="n">
        <x:v>130</x:v>
      </x:c>
      <x:c r="J10112" s="4" t="n">
        <x:v>0.26</x:v>
      </x:c>
      <x:c r="K10112" s="4">
        <x:f>I10112*J10112</x:f>
      </x:c>
      <x:c r="L10112" s="4" t="n">
        <x:v>292.2</x:v>
      </x:c>
      <x:c r="M10112" s="5">
        <x:f>J10112/2.789*100</x:f>
      </x:c>
      <x:c r="N10112" s="6">
        <x:f>M10112*L10112/100</x:f>
      </x:c>
      <x:c r="O10112" s="6">
        <x:f>H10112-N10112</x:f>
      </x:c>
    </x:row>
    <x:row r="10113" spans="1:25">
      <x:c r="A10113" s="0" t="s">
        <x:v>68</x:v>
      </x:c>
      <x:c r="B10113" s="0" t="n">
        <x:v>4713</x:v>
      </x:c>
      <x:c r="C10113" s="0" t="s">
        <x:v>21</x:v>
      </x:c>
      <x:c r="D10113" s="0" t="s">
        <x:v>28</x:v>
      </x:c>
      <x:c r="E10113" s="0" t="s">
        <x:v>23</x:v>
      </x:c>
      <x:c r="F10113" s="0" t="s">
        <x:v>26</x:v>
      </x:c>
      <x:c r="G10113" s="0" t="n">
        <x:v>130</x:v>
      </x:c>
      <x:c r="H10113" s="4" t="n">
        <x:v>197.6</x:v>
      </x:c>
      <x:c r="I10113" s="4" t="n">
        <x:v>130</x:v>
      </x:c>
      <x:c r="J10113" s="4" t="n">
        <x:v>1.52</x:v>
      </x:c>
      <x:c r="K10113" s="4">
        <x:f>I10113*J10113</x:f>
      </x:c>
      <x:c r="L10113" s="4" t="n">
        <x:v>292.2</x:v>
      </x:c>
      <x:c r="M10113" s="5">
        <x:f>J10113/2.789*100</x:f>
      </x:c>
      <x:c r="N10113" s="6">
        <x:f>M10113*L10113/100</x:f>
      </x:c>
      <x:c r="O10113" s="6">
        <x:f>H10113-N10113</x:f>
      </x:c>
    </x:row>
    <x:row r="10114" spans="1:25">
      <x:c r="A10114" s="0" t="s">
        <x:v>141</x:v>
      </x:c>
      <x:c r="B10114" s="0" t="n">
        <x:v>4714</x:v>
      </x:c>
      <x:c r="C10114" s="0" t="s">
        <x:v>21</x:v>
      </x:c>
      <x:c r="D10114" s="0" t="s">
        <x:v>22</x:v>
      </x:c>
      <x:c r="E10114" s="0" t="s">
        <x:v>23</x:v>
      </x:c>
      <x:c r="F10114" s="0" t="s">
        <x:v>20</x:v>
      </x:c>
      <x:c r="G10114" s="0" t="n">
        <x:v>130</x:v>
      </x:c>
      <x:c r="H10114" s="4" t="n">
        <x:v>44.33</x:v>
      </x:c>
      <x:c r="I10114" s="4" t="n">
        <x:v>130</x:v>
      </x:c>
      <x:c r="J10114" s="4" t="n">
        <x:v>0.341</x:v>
      </x:c>
      <x:c r="K10114" s="4">
        <x:f>I10114*J10114</x:f>
      </x:c>
      <x:c r="L10114" s="4" t="n">
        <x:v>290.129</x:v>
      </x:c>
      <x:c r="M10114" s="5">
        <x:f>J10114/3.457*100</x:f>
      </x:c>
      <x:c r="N10114" s="6">
        <x:f>M10114*L10114/100</x:f>
      </x:c>
      <x:c r="O10114" s="6">
        <x:f>H10114-N10114</x:f>
      </x:c>
    </x:row>
    <x:row r="10115" spans="1:25">
      <x:c r="A10115" s="0" t="s">
        <x:v>141</x:v>
      </x:c>
      <x:c r="B10115" s="0" t="n">
        <x:v>4714</x:v>
      </x:c>
      <x:c r="C10115" s="0" t="s">
        <x:v>21</x:v>
      </x:c>
      <x:c r="D10115" s="0" t="s">
        <x:v>22</x:v>
      </x:c>
      <x:c r="E10115" s="0" t="s">
        <x:v>23</x:v>
      </x:c>
      <x:c r="F10115" s="0" t="s">
        <x:v>20</x:v>
      </x:c>
      <x:c r="G10115" s="0" t="n">
        <x:v>130</x:v>
      </x:c>
      <x:c r="H10115" s="4" t="n">
        <x:v>43.384</x:v>
      </x:c>
      <x:c r="I10115" s="4" t="n">
        <x:v>130</x:v>
      </x:c>
      <x:c r="J10115" s="4" t="n">
        <x:v>0.334</x:v>
      </x:c>
      <x:c r="K10115" s="4">
        <x:f>I10115*J10115</x:f>
      </x:c>
      <x:c r="L10115" s="4" t="n">
        <x:v>290.129</x:v>
      </x:c>
      <x:c r="M10115" s="5">
        <x:f>J10115/3.457*100</x:f>
      </x:c>
      <x:c r="N10115" s="6">
        <x:f>M10115*L10115/100</x:f>
      </x:c>
      <x:c r="O10115" s="6">
        <x:f>H10115-N10115</x:f>
      </x:c>
    </x:row>
    <x:row r="10116" spans="1:25">
      <x:c r="A10116" s="0" t="s">
        <x:v>141</x:v>
      </x:c>
      <x:c r="B10116" s="0" t="n">
        <x:v>4714</x:v>
      </x:c>
      <x:c r="C10116" s="0" t="s">
        <x:v>21</x:v>
      </x:c>
      <x:c r="D10116" s="0" t="s">
        <x:v>22</x:v>
      </x:c>
      <x:c r="E10116" s="0" t="s">
        <x:v>23</x:v>
      </x:c>
      <x:c r="F10116" s="0" t="s">
        <x:v>20</x:v>
      </x:c>
      <x:c r="G10116" s="0" t="n">
        <x:v>130</x:v>
      </x:c>
      <x:c r="H10116" s="4" t="n">
        <x:v>43.384</x:v>
      </x:c>
      <x:c r="I10116" s="4" t="n">
        <x:v>130</x:v>
      </x:c>
      <x:c r="J10116" s="4" t="n">
        <x:v>0.334</x:v>
      </x:c>
      <x:c r="K10116" s="4">
        <x:f>I10116*J10116</x:f>
      </x:c>
      <x:c r="L10116" s="4" t="n">
        <x:v>290.129</x:v>
      </x:c>
      <x:c r="M10116" s="5">
        <x:f>J10116/3.457*100</x:f>
      </x:c>
      <x:c r="N10116" s="6">
        <x:f>M10116*L10116/100</x:f>
      </x:c>
      <x:c r="O10116" s="6">
        <x:f>H10116-N10116</x:f>
      </x:c>
    </x:row>
    <x:row r="10117" spans="1:25">
      <x:c r="A10117" s="0" t="s">
        <x:v>141</x:v>
      </x:c>
      <x:c r="B10117" s="0" t="n">
        <x:v>4714</x:v>
      </x:c>
      <x:c r="C10117" s="0" t="s">
        <x:v>21</x:v>
      </x:c>
      <x:c r="D10117" s="0" t="s">
        <x:v>22</x:v>
      </x:c>
      <x:c r="E10117" s="0" t="s">
        <x:v>23</x:v>
      </x:c>
      <x:c r="F10117" s="0" t="s">
        <x:v>20</x:v>
      </x:c>
      <x:c r="G10117" s="0" t="n">
        <x:v>130</x:v>
      </x:c>
      <x:c r="H10117" s="4" t="n">
        <x:v>43.384</x:v>
      </x:c>
      <x:c r="I10117" s="4" t="n">
        <x:v>130</x:v>
      </x:c>
      <x:c r="J10117" s="4" t="n">
        <x:v>0.334</x:v>
      </x:c>
      <x:c r="K10117" s="4">
        <x:f>I10117*J10117</x:f>
      </x:c>
      <x:c r="L10117" s="4" t="n">
        <x:v>290.129</x:v>
      </x:c>
      <x:c r="M10117" s="5">
        <x:f>J10117/3.457*100</x:f>
      </x:c>
      <x:c r="N10117" s="6">
        <x:f>M10117*L10117/100</x:f>
      </x:c>
      <x:c r="O10117" s="6">
        <x:f>H10117-N10117</x:f>
      </x:c>
    </x:row>
    <x:row r="10118" spans="1:25">
      <x:c r="A10118" s="0" t="s">
        <x:v>141</x:v>
      </x:c>
      <x:c r="B10118" s="0" t="n">
        <x:v>4714</x:v>
      </x:c>
      <x:c r="C10118" s="0" t="s">
        <x:v>21</x:v>
      </x:c>
      <x:c r="D10118" s="0" t="s">
        <x:v>22</x:v>
      </x:c>
      <x:c r="E10118" s="0" t="s">
        <x:v>23</x:v>
      </x:c>
      <x:c r="F10118" s="0" t="s">
        <x:v>20</x:v>
      </x:c>
      <x:c r="G10118" s="0" t="n">
        <x:v>130</x:v>
      </x:c>
      <x:c r="H10118" s="4" t="n">
        <x:v>43.384</x:v>
      </x:c>
      <x:c r="I10118" s="4" t="n">
        <x:v>130</x:v>
      </x:c>
      <x:c r="J10118" s="4" t="n">
        <x:v>0.334</x:v>
      </x:c>
      <x:c r="K10118" s="4">
        <x:f>I10118*J10118</x:f>
      </x:c>
      <x:c r="L10118" s="4" t="n">
        <x:v>290.129</x:v>
      </x:c>
      <x:c r="M10118" s="5">
        <x:f>J10118/3.457*100</x:f>
      </x:c>
      <x:c r="N10118" s="6">
        <x:f>M10118*L10118/100</x:f>
      </x:c>
      <x:c r="O10118" s="6">
        <x:f>H10118-N10118</x:f>
      </x:c>
    </x:row>
    <x:row r="10119" spans="1:25">
      <x:c r="A10119" s="0" t="s">
        <x:v>141</x:v>
      </x:c>
      <x:c r="B10119" s="0" t="n">
        <x:v>4714</x:v>
      </x:c>
      <x:c r="C10119" s="0" t="s">
        <x:v>21</x:v>
      </x:c>
      <x:c r="D10119" s="0" t="s">
        <x:v>28</x:v>
      </x:c>
      <x:c r="E10119" s="0" t="s">
        <x:v>19</x:v>
      </x:c>
      <x:c r="F10119" s="0" t="s">
        <x:v>26</x:v>
      </x:c>
      <x:c r="G10119" s="0" t="n">
        <x:v>130</x:v>
      </x:c>
      <x:c r="H10119" s="4" t="n">
        <x:v>33.808</x:v>
      </x:c>
      <x:c r="I10119" s="4" t="n">
        <x:v>130</x:v>
      </x:c>
      <x:c r="J10119" s="4" t="n">
        <x:v>0.26</x:v>
      </x:c>
      <x:c r="K10119" s="4">
        <x:f>I10119*J10119</x:f>
      </x:c>
      <x:c r="L10119" s="4" t="n">
        <x:v>290.129</x:v>
      </x:c>
      <x:c r="M10119" s="5">
        <x:f>J10119/3.457*100</x:f>
      </x:c>
      <x:c r="N10119" s="6">
        <x:f>M10119*L10119/100</x:f>
      </x:c>
      <x:c r="O10119" s="6">
        <x:f>H10119-N10119</x:f>
      </x:c>
    </x:row>
    <x:row r="10120" spans="1:25">
      <x:c r="A10120" s="0" t="s">
        <x:v>141</x:v>
      </x:c>
      <x:c r="B10120" s="0" t="n">
        <x:v>4714</x:v>
      </x:c>
      <x:c r="C10120" s="0" t="s">
        <x:v>21</x:v>
      </x:c>
      <x:c r="D10120" s="0" t="s">
        <x:v>28</x:v>
      </x:c>
      <x:c r="E10120" s="0" t="s">
        <x:v>23</x:v>
      </x:c>
      <x:c r="F10120" s="0" t="s">
        <x:v>26</x:v>
      </x:c>
      <x:c r="G10120" s="0" t="n">
        <x:v>130</x:v>
      </x:c>
      <x:c r="H10120" s="4" t="n">
        <x:v>197.6</x:v>
      </x:c>
      <x:c r="I10120" s="4" t="n">
        <x:v>130</x:v>
      </x:c>
      <x:c r="J10120" s="4" t="n">
        <x:v>1.52</x:v>
      </x:c>
      <x:c r="K10120" s="4">
        <x:f>I10120*J10120</x:f>
      </x:c>
      <x:c r="L10120" s="4" t="n">
        <x:v>290.129</x:v>
      </x:c>
      <x:c r="M10120" s="5">
        <x:f>J10120/3.457*100</x:f>
      </x:c>
      <x:c r="N10120" s="6">
        <x:f>M10120*L10120/100</x:f>
      </x:c>
      <x:c r="O10120" s="6">
        <x:f>H10120-N10120</x:f>
      </x:c>
    </x:row>
    <x:row r="10121" spans="1:25">
      <x:c r="A10121" s="0" t="s">
        <x:v>84</x:v>
      </x:c>
      <x:c r="B10121" s="0" t="n">
        <x:v>4715</x:v>
      </x:c>
      <x:c r="C10121" s="0" t="s">
        <x:v>21</x:v>
      </x:c>
      <x:c r="D10121" s="0" t="s">
        <x:v>22</x:v>
      </x:c>
      <x:c r="E10121" s="0" t="s">
        <x:v>23</x:v>
      </x:c>
      <x:c r="F10121" s="0" t="s">
        <x:v>20</x:v>
      </x:c>
      <x:c r="G10121" s="0" t="n">
        <x:v>130</x:v>
      </x:c>
      <x:c r="H10121" s="4" t="n">
        <x:v>44.33</x:v>
      </x:c>
      <x:c r="I10121" s="4" t="n">
        <x:v>130</x:v>
      </x:c>
      <x:c r="J10121" s="4" t="n">
        <x:v>0.341</x:v>
      </x:c>
      <x:c r="K10121" s="4">
        <x:f>I10121*J10121</x:f>
      </x:c>
      <x:c r="L10121" s="4" t="n">
        <x:v>294.096</x:v>
      </x:c>
      <x:c r="M10121" s="5">
        <x:f>J10121/3.123*100</x:f>
      </x:c>
      <x:c r="N10121" s="6">
        <x:f>M10121*L10121/100</x:f>
      </x:c>
      <x:c r="O10121" s="6">
        <x:f>H10121-N10121</x:f>
      </x:c>
    </x:row>
    <x:row r="10122" spans="1:25">
      <x:c r="A10122" s="0" t="s">
        <x:v>84</x:v>
      </x:c>
      <x:c r="B10122" s="0" t="n">
        <x:v>4715</x:v>
      </x:c>
      <x:c r="C10122" s="0" t="s">
        <x:v>21</x:v>
      </x:c>
      <x:c r="D10122" s="0" t="s">
        <x:v>22</x:v>
      </x:c>
      <x:c r="E10122" s="0" t="s">
        <x:v>23</x:v>
      </x:c>
      <x:c r="F10122" s="0" t="s">
        <x:v>20</x:v>
      </x:c>
      <x:c r="G10122" s="0" t="n">
        <x:v>130</x:v>
      </x:c>
      <x:c r="H10122" s="4" t="n">
        <x:v>43.384</x:v>
      </x:c>
      <x:c r="I10122" s="4" t="n">
        <x:v>130</x:v>
      </x:c>
      <x:c r="J10122" s="4" t="n">
        <x:v>0.334</x:v>
      </x:c>
      <x:c r="K10122" s="4">
        <x:f>I10122*J10122</x:f>
      </x:c>
      <x:c r="L10122" s="4" t="n">
        <x:v>294.096</x:v>
      </x:c>
      <x:c r="M10122" s="5">
        <x:f>J10122/3.123*100</x:f>
      </x:c>
      <x:c r="N10122" s="6">
        <x:f>M10122*L10122/100</x:f>
      </x:c>
      <x:c r="O10122" s="6">
        <x:f>H10122-N10122</x:f>
      </x:c>
    </x:row>
    <x:row r="10123" spans="1:25">
      <x:c r="A10123" s="0" t="s">
        <x:v>84</x:v>
      </x:c>
      <x:c r="B10123" s="0" t="n">
        <x:v>4715</x:v>
      </x:c>
      <x:c r="C10123" s="0" t="s">
        <x:v>21</x:v>
      </x:c>
      <x:c r="D10123" s="0" t="s">
        <x:v>22</x:v>
      </x:c>
      <x:c r="E10123" s="0" t="s">
        <x:v>23</x:v>
      </x:c>
      <x:c r="F10123" s="0" t="s">
        <x:v>20</x:v>
      </x:c>
      <x:c r="G10123" s="0" t="n">
        <x:v>130</x:v>
      </x:c>
      <x:c r="H10123" s="4" t="n">
        <x:v>43.384</x:v>
      </x:c>
      <x:c r="I10123" s="4" t="n">
        <x:v>130</x:v>
      </x:c>
      <x:c r="J10123" s="4" t="n">
        <x:v>0.334</x:v>
      </x:c>
      <x:c r="K10123" s="4">
        <x:f>I10123*J10123</x:f>
      </x:c>
      <x:c r="L10123" s="4" t="n">
        <x:v>294.096</x:v>
      </x:c>
      <x:c r="M10123" s="5">
        <x:f>J10123/3.123*100</x:f>
      </x:c>
      <x:c r="N10123" s="6">
        <x:f>M10123*L10123/100</x:f>
      </x:c>
      <x:c r="O10123" s="6">
        <x:f>H10123-N10123</x:f>
      </x:c>
    </x:row>
    <x:row r="10124" spans="1:25">
      <x:c r="A10124" s="0" t="s">
        <x:v>84</x:v>
      </x:c>
      <x:c r="B10124" s="0" t="n">
        <x:v>4715</x:v>
      </x:c>
      <x:c r="C10124" s="0" t="s">
        <x:v>21</x:v>
      </x:c>
      <x:c r="D10124" s="0" t="s">
        <x:v>22</x:v>
      </x:c>
      <x:c r="E10124" s="0" t="s">
        <x:v>23</x:v>
      </x:c>
      <x:c r="F10124" s="0" t="s">
        <x:v>20</x:v>
      </x:c>
      <x:c r="G10124" s="0" t="n">
        <x:v>130</x:v>
      </x:c>
      <x:c r="H10124" s="4" t="n">
        <x:v>43.384</x:v>
      </x:c>
      <x:c r="I10124" s="4" t="n">
        <x:v>130</x:v>
      </x:c>
      <x:c r="J10124" s="4" t="n">
        <x:v>0.334</x:v>
      </x:c>
      <x:c r="K10124" s="4">
        <x:f>I10124*J10124</x:f>
      </x:c>
      <x:c r="L10124" s="4" t="n">
        <x:v>294.096</x:v>
      </x:c>
      <x:c r="M10124" s="5">
        <x:f>J10124/3.123*100</x:f>
      </x:c>
      <x:c r="N10124" s="6">
        <x:f>M10124*L10124/100</x:f>
      </x:c>
      <x:c r="O10124" s="6">
        <x:f>H10124-N10124</x:f>
      </x:c>
    </x:row>
    <x:row r="10125" spans="1:25">
      <x:c r="A10125" s="0" t="s">
        <x:v>84</x:v>
      </x:c>
      <x:c r="B10125" s="0" t="n">
        <x:v>4715</x:v>
      </x:c>
      <x:c r="C10125" s="0" t="s">
        <x:v>21</x:v>
      </x:c>
      <x:c r="D10125" s="0" t="s">
        <x:v>28</x:v>
      </x:c>
      <x:c r="E10125" s="0" t="s">
        <x:v>19</x:v>
      </x:c>
      <x:c r="F10125" s="0" t="s">
        <x:v>26</x:v>
      </x:c>
      <x:c r="G10125" s="0" t="n">
        <x:v>130</x:v>
      </x:c>
      <x:c r="H10125" s="4" t="n">
        <x:v>33.807</x:v>
      </x:c>
      <x:c r="I10125" s="4" t="n">
        <x:v>130</x:v>
      </x:c>
      <x:c r="J10125" s="4" t="n">
        <x:v>0.26</x:v>
      </x:c>
      <x:c r="K10125" s="4">
        <x:f>I10125*J10125</x:f>
      </x:c>
      <x:c r="L10125" s="4" t="n">
        <x:v>294.096</x:v>
      </x:c>
      <x:c r="M10125" s="5">
        <x:f>J10125/3.123*100</x:f>
      </x:c>
      <x:c r="N10125" s="6">
        <x:f>M10125*L10125/100</x:f>
      </x:c>
      <x:c r="O10125" s="6">
        <x:f>H10125-N10125</x:f>
      </x:c>
    </x:row>
    <x:row r="10126" spans="1:25">
      <x:c r="A10126" s="0" t="s">
        <x:v>84</x:v>
      </x:c>
      <x:c r="B10126" s="0" t="n">
        <x:v>4715</x:v>
      </x:c>
      <x:c r="C10126" s="0" t="s">
        <x:v>21</x:v>
      </x:c>
      <x:c r="D10126" s="0" t="s">
        <x:v>28</x:v>
      </x:c>
      <x:c r="E10126" s="0" t="s">
        <x:v>23</x:v>
      </x:c>
      <x:c r="F10126" s="0" t="s">
        <x:v>26</x:v>
      </x:c>
      <x:c r="G10126" s="0" t="n">
        <x:v>130</x:v>
      </x:c>
      <x:c r="H10126" s="4" t="n">
        <x:v>197.6</x:v>
      </x:c>
      <x:c r="I10126" s="4" t="n">
        <x:v>130</x:v>
      </x:c>
      <x:c r="J10126" s="4" t="n">
        <x:v>1.52</x:v>
      </x:c>
      <x:c r="K10126" s="4">
        <x:f>I10126*J10126</x:f>
      </x:c>
      <x:c r="L10126" s="4" t="n">
        <x:v>294.096</x:v>
      </x:c>
      <x:c r="M10126" s="5">
        <x:f>J10126/3.123*100</x:f>
      </x:c>
      <x:c r="N10126" s="6">
        <x:f>M10126*L10126/100</x:f>
      </x:c>
      <x:c r="O10126" s="6">
        <x:f>H10126-N10126</x:f>
      </x:c>
    </x:row>
    <x:row r="10127" spans="1:25">
      <x:c r="A10127" s="0" t="s">
        <x:v>95</x:v>
      </x:c>
      <x:c r="B10127" s="0" t="n">
        <x:v>4717</x:v>
      </x:c>
      <x:c r="C10127" s="0" t="s">
        <x:v>21</x:v>
      </x:c>
      <x:c r="D10127" s="0" t="s">
        <x:v>22</x:v>
      </x:c>
      <x:c r="E10127" s="0" t="s">
        <x:v>23</x:v>
      </x:c>
      <x:c r="F10127" s="0" t="s">
        <x:v>20</x:v>
      </x:c>
      <x:c r="G10127" s="0" t="n">
        <x:v>138</x:v>
      </x:c>
      <x:c r="H10127" s="4" t="n">
        <x:v>44.33</x:v>
      </x:c>
      <x:c r="I10127" s="4" t="n">
        <x:v>138</x:v>
      </x:c>
      <x:c r="J10127" s="4" t="n">
        <x:v>0.321</x:v>
      </x:c>
      <x:c r="K10127" s="4">
        <x:f>I10127*J10127</x:f>
      </x:c>
      <x:c r="L10127" s="4" t="n">
        <x:v>308.715</x:v>
      </x:c>
      <x:c r="M10127" s="5">
        <x:f>J10127/3.377*100</x:f>
      </x:c>
      <x:c r="N10127" s="6">
        <x:f>M10127*L10127/100</x:f>
      </x:c>
      <x:c r="O10127" s="6">
        <x:f>H10127-N10127</x:f>
      </x:c>
    </x:row>
    <x:row r="10128" spans="1:25">
      <x:c r="A10128" s="0" t="s">
        <x:v>95</x:v>
      </x:c>
      <x:c r="B10128" s="0" t="n">
        <x:v>4717</x:v>
      </x:c>
      <x:c r="C10128" s="0" t="s">
        <x:v>21</x:v>
      </x:c>
      <x:c r="D10128" s="0" t="s">
        <x:v>22</x:v>
      </x:c>
      <x:c r="E10128" s="0" t="s">
        <x:v>23</x:v>
      </x:c>
      <x:c r="F10128" s="0" t="s">
        <x:v>20</x:v>
      </x:c>
      <x:c r="G10128" s="0" t="n">
        <x:v>138</x:v>
      </x:c>
      <x:c r="H10128" s="4" t="n">
        <x:v>43.384</x:v>
      </x:c>
      <x:c r="I10128" s="4" t="n">
        <x:v>138</x:v>
      </x:c>
      <x:c r="J10128" s="4" t="n">
        <x:v>0.314</x:v>
      </x:c>
      <x:c r="K10128" s="4">
        <x:f>I10128*J10128</x:f>
      </x:c>
      <x:c r="L10128" s="4" t="n">
        <x:v>308.715</x:v>
      </x:c>
      <x:c r="M10128" s="5">
        <x:f>J10128/3.377*100</x:f>
      </x:c>
      <x:c r="N10128" s="6">
        <x:f>M10128*L10128/100</x:f>
      </x:c>
      <x:c r="O10128" s="6">
        <x:f>H10128-N10128</x:f>
      </x:c>
    </x:row>
    <x:row r="10129" spans="1:25">
      <x:c r="A10129" s="0" t="s">
        <x:v>95</x:v>
      </x:c>
      <x:c r="B10129" s="0" t="n">
        <x:v>4717</x:v>
      </x:c>
      <x:c r="C10129" s="0" t="s">
        <x:v>21</x:v>
      </x:c>
      <x:c r="D10129" s="0" t="s">
        <x:v>22</x:v>
      </x:c>
      <x:c r="E10129" s="0" t="s">
        <x:v>23</x:v>
      </x:c>
      <x:c r="F10129" s="0" t="s">
        <x:v>20</x:v>
      </x:c>
      <x:c r="G10129" s="0" t="n">
        <x:v>138</x:v>
      </x:c>
      <x:c r="H10129" s="4" t="n">
        <x:v>43.384</x:v>
      </x:c>
      <x:c r="I10129" s="4" t="n">
        <x:v>138</x:v>
      </x:c>
      <x:c r="J10129" s="4" t="n">
        <x:v>0.314</x:v>
      </x:c>
      <x:c r="K10129" s="4">
        <x:f>I10129*J10129</x:f>
      </x:c>
      <x:c r="L10129" s="4" t="n">
        <x:v>308.715</x:v>
      </x:c>
      <x:c r="M10129" s="5">
        <x:f>J10129/3.377*100</x:f>
      </x:c>
      <x:c r="N10129" s="6">
        <x:f>M10129*L10129/100</x:f>
      </x:c>
      <x:c r="O10129" s="6">
        <x:f>H10129-N10129</x:f>
      </x:c>
    </x:row>
    <x:row r="10130" spans="1:25">
      <x:c r="A10130" s="0" t="s">
        <x:v>95</x:v>
      </x:c>
      <x:c r="B10130" s="0" t="n">
        <x:v>4717</x:v>
      </x:c>
      <x:c r="C10130" s="0" t="s">
        <x:v>21</x:v>
      </x:c>
      <x:c r="D10130" s="0" t="s">
        <x:v>22</x:v>
      </x:c>
      <x:c r="E10130" s="0" t="s">
        <x:v>23</x:v>
      </x:c>
      <x:c r="F10130" s="0" t="s">
        <x:v>20</x:v>
      </x:c>
      <x:c r="G10130" s="0" t="n">
        <x:v>138</x:v>
      </x:c>
      <x:c r="H10130" s="4" t="n">
        <x:v>2.728</x:v>
      </x:c>
      <x:c r="I10130" s="4" t="n">
        <x:v>138</x:v>
      </x:c>
      <x:c r="J10130" s="4" t="n">
        <x:v>0.02</x:v>
      </x:c>
      <x:c r="K10130" s="4">
        <x:f>I10130*J10130</x:f>
      </x:c>
      <x:c r="L10130" s="4" t="n">
        <x:v>308.715</x:v>
      </x:c>
      <x:c r="M10130" s="5">
        <x:f>J10130/3.377*100</x:f>
      </x:c>
      <x:c r="N10130" s="6">
        <x:f>M10130*L10130/100</x:f>
      </x:c>
      <x:c r="O10130" s="6">
        <x:f>H10130-N10130</x:f>
      </x:c>
    </x:row>
    <x:row r="10131" spans="1:25">
      <x:c r="A10131" s="0" t="s">
        <x:v>95</x:v>
      </x:c>
      <x:c r="B10131" s="0" t="n">
        <x:v>4717</x:v>
      </x:c>
      <x:c r="C10131" s="0" t="s">
        <x:v>21</x:v>
      </x:c>
      <x:c r="D10131" s="0" t="s">
        <x:v>22</x:v>
      </x:c>
      <x:c r="E10131" s="0" t="s">
        <x:v>23</x:v>
      </x:c>
      <x:c r="F10131" s="0" t="s">
        <x:v>20</x:v>
      </x:c>
      <x:c r="G10131" s="0" t="n">
        <x:v>138</x:v>
      </x:c>
      <x:c r="H10131" s="4" t="n">
        <x:v>43.384</x:v>
      </x:c>
      <x:c r="I10131" s="4" t="n">
        <x:v>138</x:v>
      </x:c>
      <x:c r="J10131" s="4" t="n">
        <x:v>0.314</x:v>
      </x:c>
      <x:c r="K10131" s="4">
        <x:f>I10131*J10131</x:f>
      </x:c>
      <x:c r="L10131" s="4" t="n">
        <x:v>308.715</x:v>
      </x:c>
      <x:c r="M10131" s="5">
        <x:f>J10131/3.377*100</x:f>
      </x:c>
      <x:c r="N10131" s="6">
        <x:f>M10131*L10131/100</x:f>
      </x:c>
      <x:c r="O10131" s="6">
        <x:f>H10131-N10131</x:f>
      </x:c>
    </x:row>
    <x:row r="10132" spans="1:25">
      <x:c r="A10132" s="0" t="s">
        <x:v>95</x:v>
      </x:c>
      <x:c r="B10132" s="0" t="n">
        <x:v>4717</x:v>
      </x:c>
      <x:c r="C10132" s="0" t="s">
        <x:v>21</x:v>
      </x:c>
      <x:c r="D10132" s="0" t="s">
        <x:v>22</x:v>
      </x:c>
      <x:c r="E10132" s="0" t="s">
        <x:v>23</x:v>
      </x:c>
      <x:c r="F10132" s="0" t="s">
        <x:v>20</x:v>
      </x:c>
      <x:c r="G10132" s="0" t="n">
        <x:v>138</x:v>
      </x:c>
      <x:c r="H10132" s="4" t="n">
        <x:v>43.384</x:v>
      </x:c>
      <x:c r="I10132" s="4" t="n">
        <x:v>138</x:v>
      </x:c>
      <x:c r="J10132" s="4" t="n">
        <x:v>0.314</x:v>
      </x:c>
      <x:c r="K10132" s="4">
        <x:f>I10132*J10132</x:f>
      </x:c>
      <x:c r="L10132" s="4" t="n">
        <x:v>308.715</x:v>
      </x:c>
      <x:c r="M10132" s="5">
        <x:f>J10132/3.377*100</x:f>
      </x:c>
      <x:c r="N10132" s="6">
        <x:f>M10132*L10132/100</x:f>
      </x:c>
      <x:c r="O10132" s="6">
        <x:f>H10132-N10132</x:f>
      </x:c>
    </x:row>
    <x:row r="10133" spans="1:25">
      <x:c r="A10133" s="0" t="s">
        <x:v>95</x:v>
      </x:c>
      <x:c r="B10133" s="0" t="n">
        <x:v>4717</x:v>
      </x:c>
      <x:c r="C10133" s="0" t="s">
        <x:v>21</x:v>
      </x:c>
      <x:c r="D10133" s="0" t="s">
        <x:v>28</x:v>
      </x:c>
      <x:c r="E10133" s="0" t="s">
        <x:v>19</x:v>
      </x:c>
      <x:c r="F10133" s="0" t="s">
        <x:v>26</x:v>
      </x:c>
      <x:c r="G10133" s="0" t="n">
        <x:v>138</x:v>
      </x:c>
      <x:c r="H10133" s="4" t="n">
        <x:v>35.837</x:v>
      </x:c>
      <x:c r="I10133" s="4" t="n">
        <x:v>138</x:v>
      </x:c>
      <x:c r="J10133" s="4" t="n">
        <x:v>0.26</x:v>
      </x:c>
      <x:c r="K10133" s="4">
        <x:f>I10133*J10133</x:f>
      </x:c>
      <x:c r="L10133" s="4" t="n">
        <x:v>308.715</x:v>
      </x:c>
      <x:c r="M10133" s="5">
        <x:f>J10133/3.377*100</x:f>
      </x:c>
      <x:c r="N10133" s="6">
        <x:f>M10133*L10133/100</x:f>
      </x:c>
      <x:c r="O10133" s="6">
        <x:f>H10133-N10133</x:f>
      </x:c>
    </x:row>
    <x:row r="10134" spans="1:25">
      <x:c r="A10134" s="0" t="s">
        <x:v>95</x:v>
      </x:c>
      <x:c r="B10134" s="0" t="n">
        <x:v>4717</x:v>
      </x:c>
      <x:c r="C10134" s="0" t="s">
        <x:v>21</x:v>
      </x:c>
      <x:c r="D10134" s="0" t="s">
        <x:v>28</x:v>
      </x:c>
      <x:c r="E10134" s="0" t="s">
        <x:v>23</x:v>
      </x:c>
      <x:c r="F10134" s="0" t="s">
        <x:v>26</x:v>
      </x:c>
      <x:c r="G10134" s="0" t="n">
        <x:v>138</x:v>
      </x:c>
      <x:c r="H10134" s="4" t="n">
        <x:v>209.76</x:v>
      </x:c>
      <x:c r="I10134" s="4" t="n">
        <x:v>138</x:v>
      </x:c>
      <x:c r="J10134" s="4" t="n">
        <x:v>1.52</x:v>
      </x:c>
      <x:c r="K10134" s="4">
        <x:f>I10134*J10134</x:f>
      </x:c>
      <x:c r="L10134" s="4" t="n">
        <x:v>308.715</x:v>
      </x:c>
      <x:c r="M10134" s="5">
        <x:f>J10134/3.377*100</x:f>
      </x:c>
      <x:c r="N10134" s="6">
        <x:f>M10134*L10134/100</x:f>
      </x:c>
      <x:c r="O10134" s="6">
        <x:f>H10134-N10134</x:f>
      </x:c>
    </x:row>
    <x:row r="10135" spans="1:25">
      <x:c r="A10135" s="0" t="s">
        <x:v>95</x:v>
      </x:c>
      <x:c r="B10135" s="0" t="n">
        <x:v>4717</x:v>
      </x:c>
      <x:c r="C10135" s="0" t="s">
        <x:v>17</x:v>
      </x:c>
      <x:c r="D10135" s="0" t="s">
        <x:v>24</x:v>
      </x:c>
      <x:c r="E10135" s="0" t="s">
        <x:v>178</x:v>
      </x:c>
      <x:c r="F10135" s="0" t="s">
        <x:v>26</x:v>
      </x:c>
      <x:c r="G10135" s="0" t="n">
        <x:v>138</x:v>
      </x:c>
      <x:c r="H10135" s="4" t="n">
        <x:v>192.5</x:v>
      </x:c>
      <x:c r="I10135" s="4" t="n">
        <x:v>138</x:v>
      </x:c>
      <x:c r="J10135" s="4" t="s"/>
      <x:c r="K10135" s="4">
        <x:f>I10135*J10135</x:f>
      </x:c>
      <x:c r="L10135" s="4" t="n">
        <x:v>308.715</x:v>
      </x:c>
      <x:c r="M10135" s="5">
        <x:f>J10135/3.377*100</x:f>
      </x:c>
      <x:c r="N10135" s="6">
        <x:f>M10135*L10135/100</x:f>
      </x:c>
      <x:c r="O10135" s="6">
        <x:f>H10135-N10135</x:f>
      </x:c>
    </x:row>
    <x:row r="10136" spans="1:25">
      <x:c r="A10136" s="0" t="s">
        <x:v>49</x:v>
      </x:c>
      <x:c r="B10136" s="0" t="n">
        <x:v>4718</x:v>
      </x:c>
      <x:c r="C10136" s="0" t="s">
        <x:v>21</x:v>
      </x:c>
      <x:c r="D10136" s="0" t="s">
        <x:v>22</x:v>
      </x:c>
      <x:c r="E10136" s="0" t="s">
        <x:v>23</x:v>
      </x:c>
      <x:c r="F10136" s="0" t="s">
        <x:v>20</x:v>
      </x:c>
      <x:c r="G10136" s="0" t="n">
        <x:v>130</x:v>
      </x:c>
      <x:c r="H10136" s="4" t="n">
        <x:v>44.33</x:v>
      </x:c>
      <x:c r="I10136" s="4" t="n">
        <x:v>130</x:v>
      </x:c>
      <x:c r="J10136" s="4" t="n">
        <x:v>0.341</x:v>
      </x:c>
      <x:c r="K10136" s="4">
        <x:f>I10136*J10136</x:f>
      </x:c>
      <x:c r="L10136" s="4" t="n">
        <x:v>294.022</x:v>
      </x:c>
      <x:c r="M10136" s="5">
        <x:f>J10136/3.805*100</x:f>
      </x:c>
      <x:c r="N10136" s="6">
        <x:f>M10136*L10136/100</x:f>
      </x:c>
      <x:c r="O10136" s="6">
        <x:f>H10136-N10136</x:f>
      </x:c>
    </x:row>
    <x:row r="10137" spans="1:25">
      <x:c r="A10137" s="0" t="s">
        <x:v>49</x:v>
      </x:c>
      <x:c r="B10137" s="0" t="n">
        <x:v>4718</x:v>
      </x:c>
      <x:c r="C10137" s="0" t="s">
        <x:v>21</x:v>
      </x:c>
      <x:c r="D10137" s="0" t="s">
        <x:v>22</x:v>
      </x:c>
      <x:c r="E10137" s="0" t="s">
        <x:v>23</x:v>
      </x:c>
      <x:c r="F10137" s="0" t="s">
        <x:v>20</x:v>
      </x:c>
      <x:c r="G10137" s="0" t="n">
        <x:v>130</x:v>
      </x:c>
      <x:c r="H10137" s="4" t="n">
        <x:v>44.33</x:v>
      </x:c>
      <x:c r="I10137" s="4" t="n">
        <x:v>130</x:v>
      </x:c>
      <x:c r="J10137" s="4" t="n">
        <x:v>0.341</x:v>
      </x:c>
      <x:c r="K10137" s="4">
        <x:f>I10137*J10137</x:f>
      </x:c>
      <x:c r="L10137" s="4" t="n">
        <x:v>294.022</x:v>
      </x:c>
      <x:c r="M10137" s="5">
        <x:f>J10137/3.805*100</x:f>
      </x:c>
      <x:c r="N10137" s="6">
        <x:f>M10137*L10137/100</x:f>
      </x:c>
      <x:c r="O10137" s="6">
        <x:f>H10137-N10137</x:f>
      </x:c>
    </x:row>
    <x:row r="10138" spans="1:25">
      <x:c r="A10138" s="0" t="s">
        <x:v>49</x:v>
      </x:c>
      <x:c r="B10138" s="0" t="n">
        <x:v>4718</x:v>
      </x:c>
      <x:c r="C10138" s="0" t="s">
        <x:v>21</x:v>
      </x:c>
      <x:c r="D10138" s="0" t="s">
        <x:v>22</x:v>
      </x:c>
      <x:c r="E10138" s="0" t="s">
        <x:v>23</x:v>
      </x:c>
      <x:c r="F10138" s="0" t="s">
        <x:v>20</x:v>
      </x:c>
      <x:c r="G10138" s="0" t="n">
        <x:v>130</x:v>
      </x:c>
      <x:c r="H10138" s="4" t="n">
        <x:v>43.384</x:v>
      </x:c>
      <x:c r="I10138" s="4" t="n">
        <x:v>130</x:v>
      </x:c>
      <x:c r="J10138" s="4" t="n">
        <x:v>0.334</x:v>
      </x:c>
      <x:c r="K10138" s="4">
        <x:f>I10138*J10138</x:f>
      </x:c>
      <x:c r="L10138" s="4" t="n">
        <x:v>294.022</x:v>
      </x:c>
      <x:c r="M10138" s="5">
        <x:f>J10138/3.805*100</x:f>
      </x:c>
      <x:c r="N10138" s="6">
        <x:f>M10138*L10138/100</x:f>
      </x:c>
      <x:c r="O10138" s="6">
        <x:f>H10138-N10138</x:f>
      </x:c>
    </x:row>
    <x:row r="10139" spans="1:25">
      <x:c r="A10139" s="0" t="s">
        <x:v>49</x:v>
      </x:c>
      <x:c r="B10139" s="0" t="n">
        <x:v>4718</x:v>
      </x:c>
      <x:c r="C10139" s="0" t="s">
        <x:v>21</x:v>
      </x:c>
      <x:c r="D10139" s="0" t="s">
        <x:v>22</x:v>
      </x:c>
      <x:c r="E10139" s="0" t="s">
        <x:v>23</x:v>
      </x:c>
      <x:c r="F10139" s="0" t="s">
        <x:v>20</x:v>
      </x:c>
      <x:c r="G10139" s="0" t="n">
        <x:v>130</x:v>
      </x:c>
      <x:c r="H10139" s="4" t="n">
        <x:v>44.33</x:v>
      </x:c>
      <x:c r="I10139" s="4" t="n">
        <x:v>130</x:v>
      </x:c>
      <x:c r="J10139" s="4" t="n">
        <x:v>0.341</x:v>
      </x:c>
      <x:c r="K10139" s="4">
        <x:f>I10139*J10139</x:f>
      </x:c>
      <x:c r="L10139" s="4" t="n">
        <x:v>294.022</x:v>
      </x:c>
      <x:c r="M10139" s="5">
        <x:f>J10139/3.805*100</x:f>
      </x:c>
      <x:c r="N10139" s="6">
        <x:f>M10139*L10139/100</x:f>
      </x:c>
      <x:c r="O10139" s="6">
        <x:f>H10139-N10139</x:f>
      </x:c>
    </x:row>
    <x:row r="10140" spans="1:25">
      <x:c r="A10140" s="0" t="s">
        <x:v>49</x:v>
      </x:c>
      <x:c r="B10140" s="0" t="n">
        <x:v>4718</x:v>
      </x:c>
      <x:c r="C10140" s="0" t="s">
        <x:v>21</x:v>
      </x:c>
      <x:c r="D10140" s="0" t="s">
        <x:v>22</x:v>
      </x:c>
      <x:c r="E10140" s="0" t="s">
        <x:v>23</x:v>
      </x:c>
      <x:c r="F10140" s="0" t="s">
        <x:v>20</x:v>
      </x:c>
      <x:c r="G10140" s="0" t="n">
        <x:v>130</x:v>
      </x:c>
      <x:c r="H10140" s="4" t="n">
        <x:v>43.384</x:v>
      </x:c>
      <x:c r="I10140" s="4" t="n">
        <x:v>130</x:v>
      </x:c>
      <x:c r="J10140" s="4" t="n">
        <x:v>0.334</x:v>
      </x:c>
      <x:c r="K10140" s="4">
        <x:f>I10140*J10140</x:f>
      </x:c>
      <x:c r="L10140" s="4" t="n">
        <x:v>294.022</x:v>
      </x:c>
      <x:c r="M10140" s="5">
        <x:f>J10140/3.805*100</x:f>
      </x:c>
      <x:c r="N10140" s="6">
        <x:f>M10140*L10140/100</x:f>
      </x:c>
      <x:c r="O10140" s="6">
        <x:f>H10140-N10140</x:f>
      </x:c>
    </x:row>
    <x:row r="10141" spans="1:25">
      <x:c r="A10141" s="0" t="s">
        <x:v>49</x:v>
      </x:c>
      <x:c r="B10141" s="0" t="n">
        <x:v>4718</x:v>
      </x:c>
      <x:c r="C10141" s="0" t="s">
        <x:v>21</x:v>
      </x:c>
      <x:c r="D10141" s="0" t="s">
        <x:v>22</x:v>
      </x:c>
      <x:c r="E10141" s="0" t="s">
        <x:v>23</x:v>
      </x:c>
      <x:c r="F10141" s="0" t="s">
        <x:v>20</x:v>
      </x:c>
      <x:c r="G10141" s="0" t="n">
        <x:v>130</x:v>
      </x:c>
      <x:c r="H10141" s="4" t="n">
        <x:v>43.384</x:v>
      </x:c>
      <x:c r="I10141" s="4" t="n">
        <x:v>130</x:v>
      </x:c>
      <x:c r="J10141" s="4" t="n">
        <x:v>0.334</x:v>
      </x:c>
      <x:c r="K10141" s="4">
        <x:f>I10141*J10141</x:f>
      </x:c>
      <x:c r="L10141" s="4" t="n">
        <x:v>294.022</x:v>
      </x:c>
      <x:c r="M10141" s="5">
        <x:f>J10141/3.805*100</x:f>
      </x:c>
      <x:c r="N10141" s="6">
        <x:f>M10141*L10141/100</x:f>
      </x:c>
      <x:c r="O10141" s="6">
        <x:f>H10141-N10141</x:f>
      </x:c>
    </x:row>
    <x:row r="10142" spans="1:25">
      <x:c r="A10142" s="0" t="s">
        <x:v>49</x:v>
      </x:c>
      <x:c r="B10142" s="0" t="n">
        <x:v>4718</x:v>
      </x:c>
      <x:c r="C10142" s="0" t="s">
        <x:v>21</x:v>
      </x:c>
      <x:c r="D10142" s="0" t="s">
        <x:v>28</x:v>
      </x:c>
      <x:c r="E10142" s="0" t="s">
        <x:v>19</x:v>
      </x:c>
      <x:c r="F10142" s="0" t="s">
        <x:v>26</x:v>
      </x:c>
      <x:c r="G10142" s="0" t="n">
        <x:v>130</x:v>
      </x:c>
      <x:c r="H10142" s="4" t="n">
        <x:v>33.805</x:v>
      </x:c>
      <x:c r="I10142" s="4" t="n">
        <x:v>130</x:v>
      </x:c>
      <x:c r="J10142" s="4" t="n">
        <x:v>0.26</x:v>
      </x:c>
      <x:c r="K10142" s="4">
        <x:f>I10142*J10142</x:f>
      </x:c>
      <x:c r="L10142" s="4" t="n">
        <x:v>294.022</x:v>
      </x:c>
      <x:c r="M10142" s="5">
        <x:f>J10142/3.805*100</x:f>
      </x:c>
      <x:c r="N10142" s="6">
        <x:f>M10142*L10142/100</x:f>
      </x:c>
      <x:c r="O10142" s="6">
        <x:f>H10142-N10142</x:f>
      </x:c>
    </x:row>
    <x:row r="10143" spans="1:25">
      <x:c r="A10143" s="0" t="s">
        <x:v>49</x:v>
      </x:c>
      <x:c r="B10143" s="0" t="n">
        <x:v>4718</x:v>
      </x:c>
      <x:c r="C10143" s="0" t="s">
        <x:v>21</x:v>
      </x:c>
      <x:c r="D10143" s="0" t="s">
        <x:v>28</x:v>
      </x:c>
      <x:c r="E10143" s="0" t="s">
        <x:v>23</x:v>
      </x:c>
      <x:c r="F10143" s="0" t="s">
        <x:v>26</x:v>
      </x:c>
      <x:c r="G10143" s="0" t="n">
        <x:v>130</x:v>
      </x:c>
      <x:c r="H10143" s="4" t="n">
        <x:v>197.6</x:v>
      </x:c>
      <x:c r="I10143" s="4" t="n">
        <x:v>130</x:v>
      </x:c>
      <x:c r="J10143" s="4" t="n">
        <x:v>1.52</x:v>
      </x:c>
      <x:c r="K10143" s="4">
        <x:f>I10143*J10143</x:f>
      </x:c>
      <x:c r="L10143" s="4" t="n">
        <x:v>294.022</x:v>
      </x:c>
      <x:c r="M10143" s="5">
        <x:f>J10143/3.805*100</x:f>
      </x:c>
      <x:c r="N10143" s="6">
        <x:f>M10143*L10143/100</x:f>
      </x:c>
      <x:c r="O10143" s="6">
        <x:f>H10143-N10143</x:f>
      </x:c>
    </x:row>
    <x:row r="10144" spans="1:25">
      <x:c r="A10144" s="0" t="s">
        <x:v>131</x:v>
      </x:c>
      <x:c r="B10144" s="0" t="n">
        <x:v>4721</x:v>
      </x:c>
      <x:c r="C10144" s="0" t="s">
        <x:v>21</x:v>
      </x:c>
      <x:c r="D10144" s="0" t="s">
        <x:v>22</x:v>
      </x:c>
      <x:c r="E10144" s="0" t="s">
        <x:v>23</x:v>
      </x:c>
      <x:c r="F10144" s="0" t="s">
        <x:v>20</x:v>
      </x:c>
      <x:c r="G10144" s="0" t="n">
        <x:v>65</x:v>
      </x:c>
      <x:c r="H10144" s="4" t="n">
        <x:v>2.34</x:v>
      </x:c>
      <x:c r="I10144" s="4" t="n">
        <x:v>65</x:v>
      </x:c>
      <x:c r="J10144" s="4" t="n">
        <x:v>0.036</x:v>
      </x:c>
      <x:c r="K10144" s="4">
        <x:f>I10144*J10144</x:f>
      </x:c>
      <x:c r="L10144" s="4" t="n">
        <x:v>155.172</x:v>
      </x:c>
      <x:c r="M10144" s="5">
        <x:f>J10144/3.49*100</x:f>
      </x:c>
      <x:c r="N10144" s="6">
        <x:f>M10144*L10144/100</x:f>
      </x:c>
      <x:c r="O10144" s="6">
        <x:f>H10144-N10144</x:f>
      </x:c>
    </x:row>
    <x:row r="10145" spans="1:25">
      <x:c r="A10145" s="0" t="s">
        <x:v>131</x:v>
      </x:c>
      <x:c r="B10145" s="0" t="n">
        <x:v>4721</x:v>
      </x:c>
      <x:c r="C10145" s="0" t="s">
        <x:v>21</x:v>
      </x:c>
      <x:c r="D10145" s="0" t="s">
        <x:v>28</x:v>
      </x:c>
      <x:c r="E10145" s="0" t="s">
        <x:v>23</x:v>
      </x:c>
      <x:c r="F10145" s="0" t="s">
        <x:v>20</x:v>
      </x:c>
      <x:c r="G10145" s="0" t="n">
        <x:v>65</x:v>
      </x:c>
      <x:c r="H10145" s="4" t="n">
        <x:v>2.99</x:v>
      </x:c>
      <x:c r="I10145" s="4" t="n">
        <x:v>65</x:v>
      </x:c>
      <x:c r="J10145" s="4" t="n">
        <x:v>0.046</x:v>
      </x:c>
      <x:c r="K10145" s="4">
        <x:f>I10145*J10145</x:f>
      </x:c>
      <x:c r="L10145" s="4" t="n">
        <x:v>155.172</x:v>
      </x:c>
      <x:c r="M10145" s="5">
        <x:f>J10145/3.49*100</x:f>
      </x:c>
      <x:c r="N10145" s="6">
        <x:f>M10145*L10145/100</x:f>
      </x:c>
      <x:c r="O10145" s="6">
        <x:f>H10145-N10145</x:f>
      </x:c>
    </x:row>
    <x:row r="10146" spans="1:25">
      <x:c r="A10146" s="0" t="s">
        <x:v>131</x:v>
      </x:c>
      <x:c r="B10146" s="0" t="n">
        <x:v>4721</x:v>
      </x:c>
      <x:c r="C10146" s="0" t="s">
        <x:v>17</x:v>
      </x:c>
      <x:c r="D10146" s="0" t="s">
        <x:v>18</x:v>
      </x:c>
      <x:c r="E10146" s="0" t="s">
        <x:v>167</x:v>
      </x:c>
      <x:c r="F10146" s="0" t="s">
        <x:v>20</x:v>
      </x:c>
      <x:c r="G10146" s="0" t="n">
        <x:v>65</x:v>
      </x:c>
      <x:c r="H10146" s="4" t="n">
        <x:v>41.221</x:v>
      </x:c>
      <x:c r="I10146" s="4" t="n">
        <x:v>65</x:v>
      </x:c>
      <x:c r="J10146" s="4" t="n">
        <x:v>0.634</x:v>
      </x:c>
      <x:c r="K10146" s="4">
        <x:f>I10146*J10146</x:f>
      </x:c>
      <x:c r="L10146" s="4" t="n">
        <x:v>155.172</x:v>
      </x:c>
      <x:c r="M10146" s="5">
        <x:f>J10146/3.49*100</x:f>
      </x:c>
      <x:c r="N10146" s="6">
        <x:f>M10146*L10146/100</x:f>
      </x:c>
      <x:c r="O10146" s="6">
        <x:f>H10146-N10146</x:f>
      </x:c>
    </x:row>
    <x:row r="10147" spans="1:25">
      <x:c r="A10147" s="0" t="s">
        <x:v>131</x:v>
      </x:c>
      <x:c r="B10147" s="0" t="n">
        <x:v>4721</x:v>
      </x:c>
      <x:c r="C10147" s="0" t="s">
        <x:v>17</x:v>
      </x:c>
      <x:c r="D10147" s="0" t="s">
        <x:v>18</x:v>
      </x:c>
      <x:c r="E10147" s="0" t="s">
        <x:v>167</x:v>
      </x:c>
      <x:c r="F10147" s="0" t="s">
        <x:v>20</x:v>
      </x:c>
      <x:c r="G10147" s="0" t="n">
        <x:v>65</x:v>
      </x:c>
      <x:c r="H10147" s="4" t="n">
        <x:v>55.719</x:v>
      </x:c>
      <x:c r="I10147" s="4" t="n">
        <x:v>65</x:v>
      </x:c>
      <x:c r="J10147" s="4" t="n">
        <x:v>0.857</x:v>
      </x:c>
      <x:c r="K10147" s="4">
        <x:f>I10147*J10147</x:f>
      </x:c>
      <x:c r="L10147" s="4" t="n">
        <x:v>155.172</x:v>
      </x:c>
      <x:c r="M10147" s="5">
        <x:f>J10147/3.49*100</x:f>
      </x:c>
      <x:c r="N10147" s="6">
        <x:f>M10147*L10147/100</x:f>
      </x:c>
      <x:c r="O10147" s="6">
        <x:f>H10147-N10147</x:f>
      </x:c>
    </x:row>
    <x:row r="10148" spans="1:25">
      <x:c r="A10148" s="0" t="s">
        <x:v>131</x:v>
      </x:c>
      <x:c r="B10148" s="0" t="n">
        <x:v>4721</x:v>
      </x:c>
      <x:c r="C10148" s="0" t="s">
        <x:v>17</x:v>
      </x:c>
      <x:c r="D10148" s="0" t="s">
        <x:v>18</x:v>
      </x:c>
      <x:c r="E10148" s="0" t="s">
        <x:v>167</x:v>
      </x:c>
      <x:c r="F10148" s="0" t="s">
        <x:v>20</x:v>
      </x:c>
      <x:c r="G10148" s="0" t="n">
        <x:v>65</x:v>
      </x:c>
      <x:c r="H10148" s="4" t="n">
        <x:v>55.719</x:v>
      </x:c>
      <x:c r="I10148" s="4" t="n">
        <x:v>65</x:v>
      </x:c>
      <x:c r="J10148" s="4" t="n">
        <x:v>0.857</x:v>
      </x:c>
      <x:c r="K10148" s="4">
        <x:f>I10148*J10148</x:f>
      </x:c>
      <x:c r="L10148" s="4" t="n">
        <x:v>155.172</x:v>
      </x:c>
      <x:c r="M10148" s="5">
        <x:f>J10148/3.49*100</x:f>
      </x:c>
      <x:c r="N10148" s="6">
        <x:f>M10148*L10148/100</x:f>
      </x:c>
      <x:c r="O10148" s="6">
        <x:f>H10148-N10148</x:f>
      </x:c>
    </x:row>
    <x:row r="10149" spans="1:25">
      <x:c r="A10149" s="0" t="s">
        <x:v>131</x:v>
      </x:c>
      <x:c r="B10149" s="0" t="n">
        <x:v>4721</x:v>
      </x:c>
      <x:c r="C10149" s="0" t="s">
        <x:v>21</x:v>
      </x:c>
      <x:c r="D10149" s="0" t="s">
        <x:v>28</x:v>
      </x:c>
      <x:c r="E10149" s="0" t="s">
        <x:v>23</x:v>
      </x:c>
      <x:c r="F10149" s="0" t="s">
        <x:v>26</x:v>
      </x:c>
      <x:c r="G10149" s="0" t="n">
        <x:v>65</x:v>
      </x:c>
      <x:c r="H10149" s="4" t="n">
        <x:v>68.9</x:v>
      </x:c>
      <x:c r="I10149" s="4" t="n">
        <x:v>65</x:v>
      </x:c>
      <x:c r="J10149" s="4" t="n">
        <x:v>1.06</x:v>
      </x:c>
      <x:c r="K10149" s="4">
        <x:f>I10149*J10149</x:f>
      </x:c>
      <x:c r="L10149" s="4" t="n">
        <x:v>155.172</x:v>
      </x:c>
      <x:c r="M10149" s="5">
        <x:f>J10149/3.49*100</x:f>
      </x:c>
      <x:c r="N10149" s="6">
        <x:f>M10149*L10149/100</x:f>
      </x:c>
      <x:c r="O10149" s="6">
        <x:f>H10149-N10149</x:f>
      </x:c>
    </x:row>
    <x:row r="10150" spans="1:25">
      <x:c r="A10150" s="0" t="s">
        <x:v>96</x:v>
      </x:c>
      <x:c r="B10150" s="0" t="n">
        <x:v>4738</x:v>
      </x:c>
      <x:c r="C10150" s="0" t="s">
        <x:v>21</x:v>
      </x:c>
      <x:c r="D10150" s="0" t="s">
        <x:v>22</x:v>
      </x:c>
      <x:c r="E10150" s="0" t="s">
        <x:v>23</x:v>
      </x:c>
      <x:c r="F10150" s="0" t="s">
        <x:v>20</x:v>
      </x:c>
      <x:c r="G10150" s="0" t="n">
        <x:v>130</x:v>
      </x:c>
      <x:c r="H10150" s="4" t="n">
        <x:v>44.33</x:v>
      </x:c>
      <x:c r="I10150" s="4" t="n">
        <x:v>130</x:v>
      </x:c>
      <x:c r="J10150" s="4" t="n">
        <x:v>0.341</x:v>
      </x:c>
      <x:c r="K10150" s="4">
        <x:f>I10150*J10150</x:f>
      </x:c>
      <x:c r="L10150" s="4" t="n">
        <x:v>292.997</x:v>
      </x:c>
      <x:c r="M10150" s="5">
        <x:f>J10150/3.123*100</x:f>
      </x:c>
      <x:c r="N10150" s="6">
        <x:f>M10150*L10150/100</x:f>
      </x:c>
      <x:c r="O10150" s="6">
        <x:f>H10150-N10150</x:f>
      </x:c>
    </x:row>
    <x:row r="10151" spans="1:25">
      <x:c r="A10151" s="0" t="s">
        <x:v>96</x:v>
      </x:c>
      <x:c r="B10151" s="0" t="n">
        <x:v>4738</x:v>
      </x:c>
      <x:c r="C10151" s="0" t="s">
        <x:v>21</x:v>
      </x:c>
      <x:c r="D10151" s="0" t="s">
        <x:v>22</x:v>
      </x:c>
      <x:c r="E10151" s="0" t="s">
        <x:v>23</x:v>
      </x:c>
      <x:c r="F10151" s="0" t="s">
        <x:v>20</x:v>
      </x:c>
      <x:c r="G10151" s="0" t="n">
        <x:v>130</x:v>
      </x:c>
      <x:c r="H10151" s="4" t="n">
        <x:v>43.384</x:v>
      </x:c>
      <x:c r="I10151" s="4" t="n">
        <x:v>130</x:v>
      </x:c>
      <x:c r="J10151" s="4" t="n">
        <x:v>0.334</x:v>
      </x:c>
      <x:c r="K10151" s="4">
        <x:f>I10151*J10151</x:f>
      </x:c>
      <x:c r="L10151" s="4" t="n">
        <x:v>292.997</x:v>
      </x:c>
      <x:c r="M10151" s="5">
        <x:f>J10151/3.123*100</x:f>
      </x:c>
      <x:c r="N10151" s="6">
        <x:f>M10151*L10151/100</x:f>
      </x:c>
      <x:c r="O10151" s="6">
        <x:f>H10151-N10151</x:f>
      </x:c>
    </x:row>
    <x:row r="10152" spans="1:25">
      <x:c r="A10152" s="0" t="s">
        <x:v>96</x:v>
      </x:c>
      <x:c r="B10152" s="0" t="n">
        <x:v>4738</x:v>
      </x:c>
      <x:c r="C10152" s="0" t="s">
        <x:v>21</x:v>
      </x:c>
      <x:c r="D10152" s="0" t="s">
        <x:v>22</x:v>
      </x:c>
      <x:c r="E10152" s="0" t="s">
        <x:v>23</x:v>
      </x:c>
      <x:c r="F10152" s="0" t="s">
        <x:v>20</x:v>
      </x:c>
      <x:c r="G10152" s="0" t="n">
        <x:v>130</x:v>
      </x:c>
      <x:c r="H10152" s="4" t="n">
        <x:v>43.384</x:v>
      </x:c>
      <x:c r="I10152" s="4" t="n">
        <x:v>130</x:v>
      </x:c>
      <x:c r="J10152" s="4" t="n">
        <x:v>0.334</x:v>
      </x:c>
      <x:c r="K10152" s="4">
        <x:f>I10152*J10152</x:f>
      </x:c>
      <x:c r="L10152" s="4" t="n">
        <x:v>292.997</x:v>
      </x:c>
      <x:c r="M10152" s="5">
        <x:f>J10152/3.123*100</x:f>
      </x:c>
      <x:c r="N10152" s="6">
        <x:f>M10152*L10152/100</x:f>
      </x:c>
      <x:c r="O10152" s="6">
        <x:f>H10152-N10152</x:f>
      </x:c>
    </x:row>
    <x:row r="10153" spans="1:25">
      <x:c r="A10153" s="0" t="s">
        <x:v>96</x:v>
      </x:c>
      <x:c r="B10153" s="0" t="n">
        <x:v>4738</x:v>
      </x:c>
      <x:c r="C10153" s="0" t="s">
        <x:v>21</x:v>
      </x:c>
      <x:c r="D10153" s="0" t="s">
        <x:v>22</x:v>
      </x:c>
      <x:c r="E10153" s="0" t="s">
        <x:v>23</x:v>
      </x:c>
      <x:c r="F10153" s="0" t="s">
        <x:v>20</x:v>
      </x:c>
      <x:c r="G10153" s="0" t="n">
        <x:v>130</x:v>
      </x:c>
      <x:c r="H10153" s="4" t="n">
        <x:v>43.384</x:v>
      </x:c>
      <x:c r="I10153" s="4" t="n">
        <x:v>130</x:v>
      </x:c>
      <x:c r="J10153" s="4" t="n">
        <x:v>0.334</x:v>
      </x:c>
      <x:c r="K10153" s="4">
        <x:f>I10153*J10153</x:f>
      </x:c>
      <x:c r="L10153" s="4" t="n">
        <x:v>292.997</x:v>
      </x:c>
      <x:c r="M10153" s="5">
        <x:f>J10153/3.123*100</x:f>
      </x:c>
      <x:c r="N10153" s="6">
        <x:f>M10153*L10153/100</x:f>
      </x:c>
      <x:c r="O10153" s="6">
        <x:f>H10153-N10153</x:f>
      </x:c>
    </x:row>
    <x:row r="10154" spans="1:25">
      <x:c r="A10154" s="0" t="s">
        <x:v>96</x:v>
      </x:c>
      <x:c r="B10154" s="0" t="n">
        <x:v>4738</x:v>
      </x:c>
      <x:c r="C10154" s="0" t="s">
        <x:v>21</x:v>
      </x:c>
      <x:c r="D10154" s="0" t="s">
        <x:v>28</x:v>
      </x:c>
      <x:c r="E10154" s="0" t="s">
        <x:v>19</x:v>
      </x:c>
      <x:c r="F10154" s="0" t="s">
        <x:v>26</x:v>
      </x:c>
      <x:c r="G10154" s="0" t="n">
        <x:v>130</x:v>
      </x:c>
      <x:c r="H10154" s="4" t="n">
        <x:v>33.809</x:v>
      </x:c>
      <x:c r="I10154" s="4" t="n">
        <x:v>130</x:v>
      </x:c>
      <x:c r="J10154" s="4" t="n">
        <x:v>0.26</x:v>
      </x:c>
      <x:c r="K10154" s="4">
        <x:f>I10154*J10154</x:f>
      </x:c>
      <x:c r="L10154" s="4" t="n">
        <x:v>292.997</x:v>
      </x:c>
      <x:c r="M10154" s="5">
        <x:f>J10154/3.123*100</x:f>
      </x:c>
      <x:c r="N10154" s="6">
        <x:f>M10154*L10154/100</x:f>
      </x:c>
      <x:c r="O10154" s="6">
        <x:f>H10154-N10154</x:f>
      </x:c>
    </x:row>
    <x:row r="10155" spans="1:25">
      <x:c r="A10155" s="0" t="s">
        <x:v>96</x:v>
      </x:c>
      <x:c r="B10155" s="0" t="n">
        <x:v>4738</x:v>
      </x:c>
      <x:c r="C10155" s="0" t="s">
        <x:v>21</x:v>
      </x:c>
      <x:c r="D10155" s="0" t="s">
        <x:v>28</x:v>
      </x:c>
      <x:c r="E10155" s="0" t="s">
        <x:v>23</x:v>
      </x:c>
      <x:c r="F10155" s="0" t="s">
        <x:v>26</x:v>
      </x:c>
      <x:c r="G10155" s="0" t="n">
        <x:v>130</x:v>
      </x:c>
      <x:c r="H10155" s="4" t="n">
        <x:v>197.6</x:v>
      </x:c>
      <x:c r="I10155" s="4" t="n">
        <x:v>130</x:v>
      </x:c>
      <x:c r="J10155" s="4" t="n">
        <x:v>1.52</x:v>
      </x:c>
      <x:c r="K10155" s="4">
        <x:f>I10155*J10155</x:f>
      </x:c>
      <x:c r="L10155" s="4" t="n">
        <x:v>292.997</x:v>
      </x:c>
      <x:c r="M10155" s="5">
        <x:f>J10155/3.123*100</x:f>
      </x:c>
      <x:c r="N10155" s="6">
        <x:f>M10155*L10155/100</x:f>
      </x:c>
      <x:c r="O10155" s="6">
        <x:f>H10155-N10155</x:f>
      </x:c>
    </x:row>
    <x:row r="10156" spans="1:25">
      <x:c r="A10156" s="0" t="s">
        <x:v>148</x:v>
      </x:c>
      <x:c r="B10156" s="0" t="n">
        <x:v>4739</x:v>
      </x:c>
      <x:c r="C10156" s="0" t="s">
        <x:v>21</x:v>
      </x:c>
      <x:c r="D10156" s="0" t="s">
        <x:v>22</x:v>
      </x:c>
      <x:c r="E10156" s="0" t="s">
        <x:v>23</x:v>
      </x:c>
      <x:c r="F10156" s="0" t="s">
        <x:v>20</x:v>
      </x:c>
      <x:c r="G10156" s="0" t="n">
        <x:v>65</x:v>
      </x:c>
      <x:c r="H10156" s="4" t="n">
        <x:v>2.34</x:v>
      </x:c>
      <x:c r="I10156" s="4" t="n">
        <x:v>65</x:v>
      </x:c>
      <x:c r="J10156" s="4" t="n">
        <x:v>0.036</x:v>
      </x:c>
      <x:c r="K10156" s="4">
        <x:f>I10156*J10156</x:f>
      </x:c>
      <x:c r="L10156" s="4" t="n">
        <x:v>161.188</x:v>
      </x:c>
      <x:c r="M10156" s="5">
        <x:f>J10156/2.856*100</x:f>
      </x:c>
      <x:c r="N10156" s="6">
        <x:f>M10156*L10156/100</x:f>
      </x:c>
      <x:c r="O10156" s="6">
        <x:f>H10156-N10156</x:f>
      </x:c>
    </x:row>
    <x:row r="10157" spans="1:25">
      <x:c r="A10157" s="0" t="s">
        <x:v>148</x:v>
      </x:c>
      <x:c r="B10157" s="0" t="n">
        <x:v>4739</x:v>
      </x:c>
      <x:c r="C10157" s="0" t="s">
        <x:v>21</x:v>
      </x:c>
      <x:c r="D10157" s="0" t="s">
        <x:v>28</x:v>
      </x:c>
      <x:c r="E10157" s="0" t="s">
        <x:v>23</x:v>
      </x:c>
      <x:c r="F10157" s="0" t="s">
        <x:v>20</x:v>
      </x:c>
      <x:c r="G10157" s="0" t="n">
        <x:v>65</x:v>
      </x:c>
      <x:c r="H10157" s="4" t="n">
        <x:v>2.99</x:v>
      </x:c>
      <x:c r="I10157" s="4" t="n">
        <x:v>65</x:v>
      </x:c>
      <x:c r="J10157" s="4" t="n">
        <x:v>0.046</x:v>
      </x:c>
      <x:c r="K10157" s="4">
        <x:f>I10157*J10157</x:f>
      </x:c>
      <x:c r="L10157" s="4" t="n">
        <x:v>161.188</x:v>
      </x:c>
      <x:c r="M10157" s="5">
        <x:f>J10157/2.856*100</x:f>
      </x:c>
      <x:c r="N10157" s="6">
        <x:f>M10157*L10157/100</x:f>
      </x:c>
      <x:c r="O10157" s="6">
        <x:f>H10157-N10157</x:f>
      </x:c>
    </x:row>
    <x:row r="10158" spans="1:25">
      <x:c r="A10158" s="0" t="s">
        <x:v>148</x:v>
      </x:c>
      <x:c r="B10158" s="0" t="n">
        <x:v>4739</x:v>
      </x:c>
      <x:c r="C10158" s="0" t="s">
        <x:v>17</x:v>
      </x:c>
      <x:c r="D10158" s="0" t="s">
        <x:v>18</x:v>
      </x:c>
      <x:c r="E10158" s="0" t="s">
        <x:v>167</x:v>
      </x:c>
      <x:c r="F10158" s="0" t="s">
        <x:v>20</x:v>
      </x:c>
      <x:c r="G10158" s="0" t="n">
        <x:v>65</x:v>
      </x:c>
      <x:c r="H10158" s="4" t="n">
        <x:v>55.719</x:v>
      </x:c>
      <x:c r="I10158" s="4" t="n">
        <x:v>65</x:v>
      </x:c>
      <x:c r="J10158" s="4" t="n">
        <x:v>0.857</x:v>
      </x:c>
      <x:c r="K10158" s="4">
        <x:f>I10158*J10158</x:f>
      </x:c>
      <x:c r="L10158" s="4" t="n">
        <x:v>161.188</x:v>
      </x:c>
      <x:c r="M10158" s="5">
        <x:f>J10158/2.856*100</x:f>
      </x:c>
      <x:c r="N10158" s="6">
        <x:f>M10158*L10158/100</x:f>
      </x:c>
      <x:c r="O10158" s="6">
        <x:f>H10158-N10158</x:f>
      </x:c>
    </x:row>
    <x:row r="10159" spans="1:25">
      <x:c r="A10159" s="0" t="s">
        <x:v>148</x:v>
      </x:c>
      <x:c r="B10159" s="0" t="n">
        <x:v>4739</x:v>
      </x:c>
      <x:c r="C10159" s="0" t="s">
        <x:v>17</x:v>
      </x:c>
      <x:c r="D10159" s="0" t="s">
        <x:v>18</x:v>
      </x:c>
      <x:c r="E10159" s="0" t="s">
        <x:v>167</x:v>
      </x:c>
      <x:c r="F10159" s="0" t="s">
        <x:v>20</x:v>
      </x:c>
      <x:c r="G10159" s="0" t="n">
        <x:v>65</x:v>
      </x:c>
      <x:c r="H10159" s="4" t="n">
        <x:v>55.719</x:v>
      </x:c>
      <x:c r="I10159" s="4" t="n">
        <x:v>65</x:v>
      </x:c>
      <x:c r="J10159" s="4" t="n">
        <x:v>0.857</x:v>
      </x:c>
      <x:c r="K10159" s="4">
        <x:f>I10159*J10159</x:f>
      </x:c>
      <x:c r="L10159" s="4" t="n">
        <x:v>161.188</x:v>
      </x:c>
      <x:c r="M10159" s="5">
        <x:f>J10159/2.856*100</x:f>
      </x:c>
      <x:c r="N10159" s="6">
        <x:f>M10159*L10159/100</x:f>
      </x:c>
      <x:c r="O10159" s="6">
        <x:f>H10159-N10159</x:f>
      </x:c>
    </x:row>
    <x:row r="10160" spans="1:25">
      <x:c r="A10160" s="0" t="s">
        <x:v>148</x:v>
      </x:c>
      <x:c r="B10160" s="0" t="n">
        <x:v>4739</x:v>
      </x:c>
      <x:c r="C10160" s="0" t="s">
        <x:v>21</x:v>
      </x:c>
      <x:c r="D10160" s="0" t="s">
        <x:v>28</x:v>
      </x:c>
      <x:c r="E10160" s="0" t="s">
        <x:v>23</x:v>
      </x:c>
      <x:c r="F10160" s="0" t="s">
        <x:v>26</x:v>
      </x:c>
      <x:c r="G10160" s="0" t="n">
        <x:v>65</x:v>
      </x:c>
      <x:c r="H10160" s="4" t="n">
        <x:v>68.9</x:v>
      </x:c>
      <x:c r="I10160" s="4" t="n">
        <x:v>65</x:v>
      </x:c>
      <x:c r="J10160" s="4" t="n">
        <x:v>1.06</x:v>
      </x:c>
      <x:c r="K10160" s="4">
        <x:f>I10160*J10160</x:f>
      </x:c>
      <x:c r="L10160" s="4" t="n">
        <x:v>161.188</x:v>
      </x:c>
      <x:c r="M10160" s="5">
        <x:f>J10160/2.856*100</x:f>
      </x:c>
      <x:c r="N10160" s="6">
        <x:f>M10160*L10160/100</x:f>
      </x:c>
      <x:c r="O10160" s="6">
        <x:f>H10160-N10160</x:f>
      </x:c>
    </x:row>
    <x:row r="10161" spans="1:25">
      <x:c r="A10161" s="0" t="s">
        <x:v>168</x:v>
      </x:c>
      <x:c r="B10161" s="0" t="n">
        <x:v>4740</x:v>
      </x:c>
      <x:c r="C10161" s="0" t="s">
        <x:v>21</x:v>
      </x:c>
      <x:c r="D10161" s="0" t="s">
        <x:v>22</x:v>
      </x:c>
      <x:c r="E10161" s="0" t="s">
        <x:v>23</x:v>
      </x:c>
      <x:c r="F10161" s="0" t="s">
        <x:v>20</x:v>
      </x:c>
      <x:c r="G10161" s="0" t="n">
        <x:v>65</x:v>
      </x:c>
      <x:c r="H10161" s="4" t="n">
        <x:v>2.34</x:v>
      </x:c>
      <x:c r="I10161" s="4" t="n">
        <x:v>65</x:v>
      </x:c>
      <x:c r="J10161" s="4" t="n">
        <x:v>0.036</x:v>
      </x:c>
      <x:c r="K10161" s="4">
        <x:f>I10161*J10161</x:f>
      </x:c>
      <x:c r="L10161" s="4" t="n">
        <x:v>163.52</x:v>
      </x:c>
      <x:c r="M10161" s="5">
        <x:f>J10161/4.124*100</x:f>
      </x:c>
      <x:c r="N10161" s="6">
        <x:f>M10161*L10161/100</x:f>
      </x:c>
      <x:c r="O10161" s="6">
        <x:f>H10161-N10161</x:f>
      </x:c>
    </x:row>
    <x:row r="10162" spans="1:25">
      <x:c r="A10162" s="0" t="s">
        <x:v>168</x:v>
      </x:c>
      <x:c r="B10162" s="0" t="n">
        <x:v>4740</x:v>
      </x:c>
      <x:c r="C10162" s="0" t="s">
        <x:v>21</x:v>
      </x:c>
      <x:c r="D10162" s="0" t="s">
        <x:v>28</x:v>
      </x:c>
      <x:c r="E10162" s="0" t="s">
        <x:v>23</x:v>
      </x:c>
      <x:c r="F10162" s="0" t="s">
        <x:v>20</x:v>
      </x:c>
      <x:c r="G10162" s="0" t="n">
        <x:v>65</x:v>
      </x:c>
      <x:c r="H10162" s="4" t="n">
        <x:v>2.99</x:v>
      </x:c>
      <x:c r="I10162" s="4" t="n">
        <x:v>65</x:v>
      </x:c>
      <x:c r="J10162" s="4" t="n">
        <x:v>0.046</x:v>
      </x:c>
      <x:c r="K10162" s="4">
        <x:f>I10162*J10162</x:f>
      </x:c>
      <x:c r="L10162" s="4" t="n">
        <x:v>163.52</x:v>
      </x:c>
      <x:c r="M10162" s="5">
        <x:f>J10162/4.124*100</x:f>
      </x:c>
      <x:c r="N10162" s="6">
        <x:f>M10162*L10162/100</x:f>
      </x:c>
      <x:c r="O10162" s="6">
        <x:f>H10162-N10162</x:f>
      </x:c>
    </x:row>
    <x:row r="10163" spans="1:25">
      <x:c r="A10163" s="0" t="s">
        <x:v>168</x:v>
      </x:c>
      <x:c r="B10163" s="0" t="n">
        <x:v>4740</x:v>
      </x:c>
      <x:c r="C10163" s="0" t="s">
        <x:v>17</x:v>
      </x:c>
      <x:c r="D10163" s="0" t="s">
        <x:v>18</x:v>
      </x:c>
      <x:c r="E10163" s="0" t="s">
        <x:v>167</x:v>
      </x:c>
      <x:c r="F10163" s="0" t="s">
        <x:v>20</x:v>
      </x:c>
      <x:c r="G10163" s="0" t="n">
        <x:v>65</x:v>
      </x:c>
      <x:c r="H10163" s="4" t="n">
        <x:v>41.221</x:v>
      </x:c>
      <x:c r="I10163" s="4" t="n">
        <x:v>65</x:v>
      </x:c>
      <x:c r="J10163" s="4" t="n">
        <x:v>0.634</x:v>
      </x:c>
      <x:c r="K10163" s="4">
        <x:f>I10163*J10163</x:f>
      </x:c>
      <x:c r="L10163" s="4" t="n">
        <x:v>163.52</x:v>
      </x:c>
      <x:c r="M10163" s="5">
        <x:f>J10163/4.124*100</x:f>
      </x:c>
      <x:c r="N10163" s="6">
        <x:f>M10163*L10163/100</x:f>
      </x:c>
      <x:c r="O10163" s="6">
        <x:f>H10163-N10163</x:f>
      </x:c>
    </x:row>
    <x:row r="10164" spans="1:25">
      <x:c r="A10164" s="0" t="s">
        <x:v>168</x:v>
      </x:c>
      <x:c r="B10164" s="0" t="n">
        <x:v>4740</x:v>
      </x:c>
      <x:c r="C10164" s="0" t="s">
        <x:v>17</x:v>
      </x:c>
      <x:c r="D10164" s="0" t="s">
        <x:v>18</x:v>
      </x:c>
      <x:c r="E10164" s="0" t="s">
        <x:v>167</x:v>
      </x:c>
      <x:c r="F10164" s="0" t="s">
        <x:v>20</x:v>
      </x:c>
      <x:c r="G10164" s="0" t="n">
        <x:v>65</x:v>
      </x:c>
      <x:c r="H10164" s="4" t="n">
        <x:v>41.221</x:v>
      </x:c>
      <x:c r="I10164" s="4" t="n">
        <x:v>65</x:v>
      </x:c>
      <x:c r="J10164" s="4" t="n">
        <x:v>0.634</x:v>
      </x:c>
      <x:c r="K10164" s="4">
        <x:f>I10164*J10164</x:f>
      </x:c>
      <x:c r="L10164" s="4" t="n">
        <x:v>163.52</x:v>
      </x:c>
      <x:c r="M10164" s="5">
        <x:f>J10164/4.124*100</x:f>
      </x:c>
      <x:c r="N10164" s="6">
        <x:f>M10164*L10164/100</x:f>
      </x:c>
      <x:c r="O10164" s="6">
        <x:f>H10164-N10164</x:f>
      </x:c>
    </x:row>
    <x:row r="10165" spans="1:25">
      <x:c r="A10165" s="0" t="s">
        <x:v>168</x:v>
      </x:c>
      <x:c r="B10165" s="0" t="n">
        <x:v>4740</x:v>
      </x:c>
      <x:c r="C10165" s="0" t="s">
        <x:v>17</x:v>
      </x:c>
      <x:c r="D10165" s="0" t="s">
        <x:v>18</x:v>
      </x:c>
      <x:c r="E10165" s="0" t="s">
        <x:v>167</x:v>
      </x:c>
      <x:c r="F10165" s="0" t="s">
        <x:v>20</x:v>
      </x:c>
      <x:c r="G10165" s="0" t="n">
        <x:v>65</x:v>
      </x:c>
      <x:c r="H10165" s="4" t="n">
        <x:v>55.719</x:v>
      </x:c>
      <x:c r="I10165" s="4" t="n">
        <x:v>65</x:v>
      </x:c>
      <x:c r="J10165" s="4" t="n">
        <x:v>0.857</x:v>
      </x:c>
      <x:c r="K10165" s="4">
        <x:f>I10165*J10165</x:f>
      </x:c>
      <x:c r="L10165" s="4" t="n">
        <x:v>163.52</x:v>
      </x:c>
      <x:c r="M10165" s="5">
        <x:f>J10165/4.124*100</x:f>
      </x:c>
      <x:c r="N10165" s="6">
        <x:f>M10165*L10165/100</x:f>
      </x:c>
      <x:c r="O10165" s="6">
        <x:f>H10165-N10165</x:f>
      </x:c>
    </x:row>
    <x:row r="10166" spans="1:25">
      <x:c r="A10166" s="0" t="s">
        <x:v>168</x:v>
      </x:c>
      <x:c r="B10166" s="0" t="n">
        <x:v>4740</x:v>
      </x:c>
      <x:c r="C10166" s="0" t="s">
        <x:v>17</x:v>
      </x:c>
      <x:c r="D10166" s="0" t="s">
        <x:v>18</x:v>
      </x:c>
      <x:c r="E10166" s="0" t="s">
        <x:v>167</x:v>
      </x:c>
      <x:c r="F10166" s="0" t="s">
        <x:v>20</x:v>
      </x:c>
      <x:c r="G10166" s="0" t="n">
        <x:v>65</x:v>
      </x:c>
      <x:c r="H10166" s="4" t="n">
        <x:v>55.719</x:v>
      </x:c>
      <x:c r="I10166" s="4" t="n">
        <x:v>65</x:v>
      </x:c>
      <x:c r="J10166" s="4" t="n">
        <x:v>0.857</x:v>
      </x:c>
      <x:c r="K10166" s="4">
        <x:f>I10166*J10166</x:f>
      </x:c>
      <x:c r="L10166" s="4" t="n">
        <x:v>163.52</x:v>
      </x:c>
      <x:c r="M10166" s="5">
        <x:f>J10166/4.124*100</x:f>
      </x:c>
      <x:c r="N10166" s="6">
        <x:f>M10166*L10166/100</x:f>
      </x:c>
      <x:c r="O10166" s="6">
        <x:f>H10166-N10166</x:f>
      </x:c>
    </x:row>
    <x:row r="10167" spans="1:25">
      <x:c r="A10167" s="0" t="s">
        <x:v>168</x:v>
      </x:c>
      <x:c r="B10167" s="0" t="n">
        <x:v>4740</x:v>
      </x:c>
      <x:c r="C10167" s="0" t="s">
        <x:v>21</x:v>
      </x:c>
      <x:c r="D10167" s="0" t="s">
        <x:v>28</x:v>
      </x:c>
      <x:c r="E10167" s="0" t="s">
        <x:v>23</x:v>
      </x:c>
      <x:c r="F10167" s="0" t="s">
        <x:v>26</x:v>
      </x:c>
      <x:c r="G10167" s="0" t="n">
        <x:v>65</x:v>
      </x:c>
      <x:c r="H10167" s="4" t="n">
        <x:v>68.9</x:v>
      </x:c>
      <x:c r="I10167" s="4" t="n">
        <x:v>65</x:v>
      </x:c>
      <x:c r="J10167" s="4" t="n">
        <x:v>1.06</x:v>
      </x:c>
      <x:c r="K10167" s="4">
        <x:f>I10167*J10167</x:f>
      </x:c>
      <x:c r="L10167" s="4" t="n">
        <x:v>163.52</x:v>
      </x:c>
      <x:c r="M10167" s="5">
        <x:f>J10167/4.124*100</x:f>
      </x:c>
      <x:c r="N10167" s="6">
        <x:f>M10167*L10167/100</x:f>
      </x:c>
      <x:c r="O10167" s="6">
        <x:f>H10167-N10167</x:f>
      </x:c>
    </x:row>
    <x:row r="10168" spans="1:25">
      <x:c r="A10168" s="0" t="s">
        <x:v>170</x:v>
      </x:c>
      <x:c r="B10168" s="0" t="n">
        <x:v>4741</x:v>
      </x:c>
      <x:c r="C10168" s="0" t="s">
        <x:v>17</x:v>
      </x:c>
      <x:c r="D10168" s="0" t="s">
        <x:v>18</x:v>
      </x:c>
      <x:c r="E10168" s="0" t="s">
        <x:v>167</x:v>
      </x:c>
      <x:c r="F10168" s="0" t="s">
        <x:v>20</x:v>
      </x:c>
      <x:c r="G10168" s="0" t="n">
        <x:v>65</x:v>
      </x:c>
      <x:c r="H10168" s="4" t="n">
        <x:v>41.221</x:v>
      </x:c>
      <x:c r="I10168" s="4" t="n">
        <x:v>65</x:v>
      </x:c>
      <x:c r="J10168" s="4" t="n">
        <x:v>0.634</x:v>
      </x:c>
      <x:c r="K10168" s="4">
        <x:f>I10168*J10168</x:f>
      </x:c>
      <x:c r="L10168" s="4" t="n">
        <x:v>172.185</x:v>
      </x:c>
      <x:c r="M10168" s="5">
        <x:f>J10168/3.49*100</x:f>
      </x:c>
      <x:c r="N10168" s="6">
        <x:f>M10168*L10168/100</x:f>
      </x:c>
      <x:c r="O10168" s="6">
        <x:f>H10168-N10168</x:f>
      </x:c>
    </x:row>
    <x:row r="10169" spans="1:25">
      <x:c r="A10169" s="0" t="s">
        <x:v>170</x:v>
      </x:c>
      <x:c r="B10169" s="0" t="n">
        <x:v>4741</x:v>
      </x:c>
      <x:c r="C10169" s="0" t="s">
        <x:v>21</x:v>
      </x:c>
      <x:c r="D10169" s="0" t="s">
        <x:v>28</x:v>
      </x:c>
      <x:c r="E10169" s="0" t="s">
        <x:v>23</x:v>
      </x:c>
      <x:c r="F10169" s="0" t="s">
        <x:v>20</x:v>
      </x:c>
      <x:c r="G10169" s="0" t="n">
        <x:v>65</x:v>
      </x:c>
      <x:c r="H10169" s="4" t="n">
        <x:v>2.99</x:v>
      </x:c>
      <x:c r="I10169" s="4" t="n">
        <x:v>65</x:v>
      </x:c>
      <x:c r="J10169" s="4" t="n">
        <x:v>0.046</x:v>
      </x:c>
      <x:c r="K10169" s="4">
        <x:f>I10169*J10169</x:f>
      </x:c>
      <x:c r="L10169" s="4" t="n">
        <x:v>172.185</x:v>
      </x:c>
      <x:c r="M10169" s="5">
        <x:f>J10169/3.49*100</x:f>
      </x:c>
      <x:c r="N10169" s="6">
        <x:f>M10169*L10169/100</x:f>
      </x:c>
      <x:c r="O10169" s="6">
        <x:f>H10169-N10169</x:f>
      </x:c>
    </x:row>
    <x:row r="10170" spans="1:25">
      <x:c r="A10170" s="0" t="s">
        <x:v>170</x:v>
      </x:c>
      <x:c r="B10170" s="0" t="n">
        <x:v>4741</x:v>
      </x:c>
      <x:c r="C10170" s="0" t="s">
        <x:v>21</x:v>
      </x:c>
      <x:c r="D10170" s="0" t="s">
        <x:v>22</x:v>
      </x:c>
      <x:c r="E10170" s="0" t="s">
        <x:v>23</x:v>
      </x:c>
      <x:c r="F10170" s="0" t="s">
        <x:v>20</x:v>
      </x:c>
      <x:c r="G10170" s="0" t="n">
        <x:v>65</x:v>
      </x:c>
      <x:c r="H10170" s="4" t="n">
        <x:v>2.34</x:v>
      </x:c>
      <x:c r="I10170" s="4" t="n">
        <x:v>65</x:v>
      </x:c>
      <x:c r="J10170" s="4" t="n">
        <x:v>0.036</x:v>
      </x:c>
      <x:c r="K10170" s="4">
        <x:f>I10170*J10170</x:f>
      </x:c>
      <x:c r="L10170" s="4" t="n">
        <x:v>172.185</x:v>
      </x:c>
      <x:c r="M10170" s="5">
        <x:f>J10170/3.49*100</x:f>
      </x:c>
      <x:c r="N10170" s="6">
        <x:f>M10170*L10170/100</x:f>
      </x:c>
      <x:c r="O10170" s="6">
        <x:f>H10170-N10170</x:f>
      </x:c>
    </x:row>
    <x:row r="10171" spans="1:25">
      <x:c r="A10171" s="0" t="s">
        <x:v>170</x:v>
      </x:c>
      <x:c r="B10171" s="0" t="n">
        <x:v>4741</x:v>
      </x:c>
      <x:c r="C10171" s="0" t="s">
        <x:v>17</x:v>
      </x:c>
      <x:c r="D10171" s="0" t="s">
        <x:v>18</x:v>
      </x:c>
      <x:c r="E10171" s="0" t="s">
        <x:v>167</x:v>
      </x:c>
      <x:c r="F10171" s="0" t="s">
        <x:v>20</x:v>
      </x:c>
      <x:c r="G10171" s="0" t="n">
        <x:v>65</x:v>
      </x:c>
      <x:c r="H10171" s="4" t="n">
        <x:v>55.719</x:v>
      </x:c>
      <x:c r="I10171" s="4" t="n">
        <x:v>65</x:v>
      </x:c>
      <x:c r="J10171" s="4" t="n">
        <x:v>0.857</x:v>
      </x:c>
      <x:c r="K10171" s="4">
        <x:f>I10171*J10171</x:f>
      </x:c>
      <x:c r="L10171" s="4" t="n">
        <x:v>172.185</x:v>
      </x:c>
      <x:c r="M10171" s="5">
        <x:f>J10171/3.49*100</x:f>
      </x:c>
      <x:c r="N10171" s="6">
        <x:f>M10171*L10171/100</x:f>
      </x:c>
      <x:c r="O10171" s="6">
        <x:f>H10171-N10171</x:f>
      </x:c>
    </x:row>
    <x:row r="10172" spans="1:25">
      <x:c r="A10172" s="0" t="s">
        <x:v>170</x:v>
      </x:c>
      <x:c r="B10172" s="0" t="n">
        <x:v>4741</x:v>
      </x:c>
      <x:c r="C10172" s="0" t="s">
        <x:v>17</x:v>
      </x:c>
      <x:c r="D10172" s="0" t="s">
        <x:v>18</x:v>
      </x:c>
      <x:c r="E10172" s="0" t="s">
        <x:v>167</x:v>
      </x:c>
      <x:c r="F10172" s="0" t="s">
        <x:v>20</x:v>
      </x:c>
      <x:c r="G10172" s="0" t="n">
        <x:v>65</x:v>
      </x:c>
      <x:c r="H10172" s="4" t="n">
        <x:v>55.719</x:v>
      </x:c>
      <x:c r="I10172" s="4" t="n">
        <x:v>65</x:v>
      </x:c>
      <x:c r="J10172" s="4" t="n">
        <x:v>0.857</x:v>
      </x:c>
      <x:c r="K10172" s="4">
        <x:f>I10172*J10172</x:f>
      </x:c>
      <x:c r="L10172" s="4" t="n">
        <x:v>172.185</x:v>
      </x:c>
      <x:c r="M10172" s="5">
        <x:f>J10172/3.49*100</x:f>
      </x:c>
      <x:c r="N10172" s="6">
        <x:f>M10172*L10172/100</x:f>
      </x:c>
      <x:c r="O10172" s="6">
        <x:f>H10172-N10172</x:f>
      </x:c>
    </x:row>
    <x:row r="10173" spans="1:25">
      <x:c r="A10173" s="0" t="s">
        <x:v>170</x:v>
      </x:c>
      <x:c r="B10173" s="0" t="n">
        <x:v>4741</x:v>
      </x:c>
      <x:c r="C10173" s="0" t="s">
        <x:v>21</x:v>
      </x:c>
      <x:c r="D10173" s="0" t="s">
        <x:v>28</x:v>
      </x:c>
      <x:c r="E10173" s="0" t="s">
        <x:v>23</x:v>
      </x:c>
      <x:c r="F10173" s="0" t="s">
        <x:v>26</x:v>
      </x:c>
      <x:c r="G10173" s="0" t="n">
        <x:v>65</x:v>
      </x:c>
      <x:c r="H10173" s="4" t="n">
        <x:v>68.9</x:v>
      </x:c>
      <x:c r="I10173" s="4" t="n">
        <x:v>65</x:v>
      </x:c>
      <x:c r="J10173" s="4" t="n">
        <x:v>1.06</x:v>
      </x:c>
      <x:c r="K10173" s="4">
        <x:f>I10173*J10173</x:f>
      </x:c>
      <x:c r="L10173" s="4" t="n">
        <x:v>172.185</x:v>
      </x:c>
      <x:c r="M10173" s="5">
        <x:f>J10173/3.49*100</x:f>
      </x:c>
      <x:c r="N10173" s="6">
        <x:f>M10173*L10173/100</x:f>
      </x:c>
      <x:c r="O10173" s="6">
        <x:f>H10173-N10173</x:f>
      </x:c>
    </x:row>
    <x:row r="10174" spans="1:25">
      <x:c r="A10174" s="0" t="s">
        <x:v>146</x:v>
      </x:c>
      <x:c r="B10174" s="0" t="n">
        <x:v>4742</x:v>
      </x:c>
      <x:c r="C10174" s="0" t="s">
        <x:v>21</x:v>
      </x:c>
      <x:c r="D10174" s="0" t="s">
        <x:v>22</x:v>
      </x:c>
      <x:c r="E10174" s="0" t="s">
        <x:v>23</x:v>
      </x:c>
      <x:c r="F10174" s="0" t="s">
        <x:v>20</x:v>
      </x:c>
      <x:c r="G10174" s="0" t="n">
        <x:v>130</x:v>
      </x:c>
      <x:c r="H10174" s="4" t="n">
        <x:v>44.33</x:v>
      </x:c>
      <x:c r="I10174" s="4" t="n">
        <x:v>130</x:v>
      </x:c>
      <x:c r="J10174" s="4" t="n">
        <x:v>0.341</x:v>
      </x:c>
      <x:c r="K10174" s="4">
        <x:f>I10174*J10174</x:f>
      </x:c>
      <x:c r="L10174" s="4" t="n">
        <x:v>291.096</x:v>
      </x:c>
      <x:c r="M10174" s="5">
        <x:f>J10174/3.123*100</x:f>
      </x:c>
      <x:c r="N10174" s="6">
        <x:f>M10174*L10174/100</x:f>
      </x:c>
      <x:c r="O10174" s="6">
        <x:f>H10174-N10174</x:f>
      </x:c>
    </x:row>
    <x:row r="10175" spans="1:25">
      <x:c r="A10175" s="0" t="s">
        <x:v>146</x:v>
      </x:c>
      <x:c r="B10175" s="0" t="n">
        <x:v>4742</x:v>
      </x:c>
      <x:c r="C10175" s="0" t="s">
        <x:v>21</x:v>
      </x:c>
      <x:c r="D10175" s="0" t="s">
        <x:v>22</x:v>
      </x:c>
      <x:c r="E10175" s="0" t="s">
        <x:v>23</x:v>
      </x:c>
      <x:c r="F10175" s="0" t="s">
        <x:v>20</x:v>
      </x:c>
      <x:c r="G10175" s="0" t="n">
        <x:v>130</x:v>
      </x:c>
      <x:c r="H10175" s="4" t="n">
        <x:v>43.384</x:v>
      </x:c>
      <x:c r="I10175" s="4" t="n">
        <x:v>130</x:v>
      </x:c>
      <x:c r="J10175" s="4" t="n">
        <x:v>0.334</x:v>
      </x:c>
      <x:c r="K10175" s="4">
        <x:f>I10175*J10175</x:f>
      </x:c>
      <x:c r="L10175" s="4" t="n">
        <x:v>291.096</x:v>
      </x:c>
      <x:c r="M10175" s="5">
        <x:f>J10175/3.123*100</x:f>
      </x:c>
      <x:c r="N10175" s="6">
        <x:f>M10175*L10175/100</x:f>
      </x:c>
      <x:c r="O10175" s="6">
        <x:f>H10175-N10175</x:f>
      </x:c>
    </x:row>
    <x:row r="10176" spans="1:25">
      <x:c r="A10176" s="0" t="s">
        <x:v>146</x:v>
      </x:c>
      <x:c r="B10176" s="0" t="n">
        <x:v>4742</x:v>
      </x:c>
      <x:c r="C10176" s="0" t="s">
        <x:v>21</x:v>
      </x:c>
      <x:c r="D10176" s="0" t="s">
        <x:v>22</x:v>
      </x:c>
      <x:c r="E10176" s="0" t="s">
        <x:v>23</x:v>
      </x:c>
      <x:c r="F10176" s="0" t="s">
        <x:v>20</x:v>
      </x:c>
      <x:c r="G10176" s="0" t="n">
        <x:v>130</x:v>
      </x:c>
      <x:c r="H10176" s="4" t="n">
        <x:v>43.384</x:v>
      </x:c>
      <x:c r="I10176" s="4" t="n">
        <x:v>130</x:v>
      </x:c>
      <x:c r="J10176" s="4" t="n">
        <x:v>0.334</x:v>
      </x:c>
      <x:c r="K10176" s="4">
        <x:f>I10176*J10176</x:f>
      </x:c>
      <x:c r="L10176" s="4" t="n">
        <x:v>291.096</x:v>
      </x:c>
      <x:c r="M10176" s="5">
        <x:f>J10176/3.123*100</x:f>
      </x:c>
      <x:c r="N10176" s="6">
        <x:f>M10176*L10176/100</x:f>
      </x:c>
      <x:c r="O10176" s="6">
        <x:f>H10176-N10176</x:f>
      </x:c>
    </x:row>
    <x:row r="10177" spans="1:25">
      <x:c r="A10177" s="0" t="s">
        <x:v>146</x:v>
      </x:c>
      <x:c r="B10177" s="0" t="n">
        <x:v>4742</x:v>
      </x:c>
      <x:c r="C10177" s="0" t="s">
        <x:v>21</x:v>
      </x:c>
      <x:c r="D10177" s="0" t="s">
        <x:v>22</x:v>
      </x:c>
      <x:c r="E10177" s="0" t="s">
        <x:v>23</x:v>
      </x:c>
      <x:c r="F10177" s="0" t="s">
        <x:v>20</x:v>
      </x:c>
      <x:c r="G10177" s="0" t="n">
        <x:v>130</x:v>
      </x:c>
      <x:c r="H10177" s="4" t="n">
        <x:v>43.384</x:v>
      </x:c>
      <x:c r="I10177" s="4" t="n">
        <x:v>130</x:v>
      </x:c>
      <x:c r="J10177" s="4" t="n">
        <x:v>0.334</x:v>
      </x:c>
      <x:c r="K10177" s="4">
        <x:f>I10177*J10177</x:f>
      </x:c>
      <x:c r="L10177" s="4" t="n">
        <x:v>291.096</x:v>
      </x:c>
      <x:c r="M10177" s="5">
        <x:f>J10177/3.123*100</x:f>
      </x:c>
      <x:c r="N10177" s="6">
        <x:f>M10177*L10177/100</x:f>
      </x:c>
      <x:c r="O10177" s="6">
        <x:f>H10177-N10177</x:f>
      </x:c>
    </x:row>
    <x:row r="10178" spans="1:25">
      <x:c r="A10178" s="0" t="s">
        <x:v>146</x:v>
      </x:c>
      <x:c r="B10178" s="0" t="n">
        <x:v>4742</x:v>
      </x:c>
      <x:c r="C10178" s="0" t="s">
        <x:v>21</x:v>
      </x:c>
      <x:c r="D10178" s="0" t="s">
        <x:v>28</x:v>
      </x:c>
      <x:c r="E10178" s="0" t="s">
        <x:v>19</x:v>
      </x:c>
      <x:c r="F10178" s="0" t="s">
        <x:v>26</x:v>
      </x:c>
      <x:c r="G10178" s="0" t="n">
        <x:v>130</x:v>
      </x:c>
      <x:c r="H10178" s="4" t="n">
        <x:v>33.802</x:v>
      </x:c>
      <x:c r="I10178" s="4" t="n">
        <x:v>130</x:v>
      </x:c>
      <x:c r="J10178" s="4" t="n">
        <x:v>0.26</x:v>
      </x:c>
      <x:c r="K10178" s="4">
        <x:f>I10178*J10178</x:f>
      </x:c>
      <x:c r="L10178" s="4" t="n">
        <x:v>291.096</x:v>
      </x:c>
      <x:c r="M10178" s="5">
        <x:f>J10178/3.123*100</x:f>
      </x:c>
      <x:c r="N10178" s="6">
        <x:f>M10178*L10178/100</x:f>
      </x:c>
      <x:c r="O10178" s="6">
        <x:f>H10178-N10178</x:f>
      </x:c>
    </x:row>
    <x:row r="10179" spans="1:25">
      <x:c r="A10179" s="0" t="s">
        <x:v>146</x:v>
      </x:c>
      <x:c r="B10179" s="0" t="n">
        <x:v>4742</x:v>
      </x:c>
      <x:c r="C10179" s="0" t="s">
        <x:v>21</x:v>
      </x:c>
      <x:c r="D10179" s="0" t="s">
        <x:v>28</x:v>
      </x:c>
      <x:c r="E10179" s="0" t="s">
        <x:v>23</x:v>
      </x:c>
      <x:c r="F10179" s="0" t="s">
        <x:v>26</x:v>
      </x:c>
      <x:c r="G10179" s="0" t="n">
        <x:v>130</x:v>
      </x:c>
      <x:c r="H10179" s="4" t="n">
        <x:v>186.207</x:v>
      </x:c>
      <x:c r="I10179" s="4" t="n">
        <x:v>130</x:v>
      </x:c>
      <x:c r="J10179" s="4" t="n">
        <x:v>1.52</x:v>
      </x:c>
      <x:c r="K10179" s="4">
        <x:f>I10179*J10179</x:f>
      </x:c>
      <x:c r="L10179" s="4" t="n">
        <x:v>291.096</x:v>
      </x:c>
      <x:c r="M10179" s="5">
        <x:f>J10179/3.123*100</x:f>
      </x:c>
      <x:c r="N10179" s="6">
        <x:f>M10179*L10179/100</x:f>
      </x:c>
      <x:c r="O10179" s="6">
        <x:f>H10179-N10179</x:f>
      </x:c>
    </x:row>
    <x:row r="10180" spans="1:25">
      <x:c r="A10180" s="0" t="s">
        <x:v>135</x:v>
      </x:c>
      <x:c r="B10180" s="0" t="n">
        <x:v>4743</x:v>
      </x:c>
      <x:c r="C10180" s="0" t="s">
        <x:v>17</x:v>
      </x:c>
      <x:c r="D10180" s="0" t="s">
        <x:v>18</x:v>
      </x:c>
      <x:c r="E10180" s="0" t="s">
        <x:v>167</x:v>
      </x:c>
      <x:c r="F10180" s="0" t="s">
        <x:v>20</x:v>
      </x:c>
      <x:c r="G10180" s="0" t="n">
        <x:v>73</x:v>
      </x:c>
      <x:c r="H10180" s="4" t="n">
        <x:v>41.221</x:v>
      </x:c>
      <x:c r="I10180" s="4" t="n">
        <x:v>73</x:v>
      </x:c>
      <x:c r="J10180" s="4" t="n">
        <x:v>0.565</x:v>
      </x:c>
      <x:c r="K10180" s="4">
        <x:f>I10180*J10180</x:f>
      </x:c>
      <x:c r="L10180" s="4" t="n">
        <x:v>173.406</x:v>
      </x:c>
      <x:c r="M10180" s="5">
        <x:f>J10180/2.291*100</x:f>
      </x:c>
      <x:c r="N10180" s="6">
        <x:f>M10180*L10180/100</x:f>
      </x:c>
      <x:c r="O10180" s="6">
        <x:f>H10180-N10180</x:f>
      </x:c>
    </x:row>
    <x:row r="10181" spans="1:25">
      <x:c r="A10181" s="0" t="s">
        <x:v>135</x:v>
      </x:c>
      <x:c r="B10181" s="0" t="n">
        <x:v>4743</x:v>
      </x:c>
      <x:c r="C10181" s="0" t="s">
        <x:v>17</x:v>
      </x:c>
      <x:c r="D10181" s="0" t="s">
        <x:v>18</x:v>
      </x:c>
      <x:c r="E10181" s="0" t="s">
        <x:v>167</x:v>
      </x:c>
      <x:c r="F10181" s="0" t="s">
        <x:v>20</x:v>
      </x:c>
      <x:c r="G10181" s="0" t="n">
        <x:v>73</x:v>
      </x:c>
      <x:c r="H10181" s="4" t="n">
        <x:v>41.221</x:v>
      </x:c>
      <x:c r="I10181" s="4" t="n">
        <x:v>73</x:v>
      </x:c>
      <x:c r="J10181" s="4" t="n">
        <x:v>0.565</x:v>
      </x:c>
      <x:c r="K10181" s="4">
        <x:f>I10181*J10181</x:f>
      </x:c>
      <x:c r="L10181" s="4" t="n">
        <x:v>173.406</x:v>
      </x:c>
      <x:c r="M10181" s="5">
        <x:f>J10181/2.291*100</x:f>
      </x:c>
      <x:c r="N10181" s="6">
        <x:f>M10181*L10181/100</x:f>
      </x:c>
      <x:c r="O10181" s="6">
        <x:f>H10181-N10181</x:f>
      </x:c>
    </x:row>
    <x:row r="10182" spans="1:25">
      <x:c r="A10182" s="0" t="s">
        <x:v>135</x:v>
      </x:c>
      <x:c r="B10182" s="0" t="n">
        <x:v>4743</x:v>
      </x:c>
      <x:c r="C10182" s="0" t="s">
        <x:v>21</x:v>
      </x:c>
      <x:c r="D10182" s="0" t="s">
        <x:v>22</x:v>
      </x:c>
      <x:c r="E10182" s="0" t="s">
        <x:v>23</x:v>
      </x:c>
      <x:c r="F10182" s="0" t="s">
        <x:v>20</x:v>
      </x:c>
      <x:c r="G10182" s="0" t="n">
        <x:v>73</x:v>
      </x:c>
      <x:c r="H10182" s="4" t="n">
        <x:v>0.432</x:v>
      </x:c>
      <x:c r="I10182" s="4" t="n">
        <x:v>73</x:v>
      </x:c>
      <x:c r="J10182" s="4" t="n">
        <x:v>0.006</x:v>
      </x:c>
      <x:c r="K10182" s="4">
        <x:f>I10182*J10182</x:f>
      </x:c>
      <x:c r="L10182" s="4" t="n">
        <x:v>173.406</x:v>
      </x:c>
      <x:c r="M10182" s="5">
        <x:f>J10182/2.291*100</x:f>
      </x:c>
      <x:c r="N10182" s="6">
        <x:f>M10182*L10182/100</x:f>
      </x:c>
      <x:c r="O10182" s="6">
        <x:f>H10182-N10182</x:f>
      </x:c>
    </x:row>
    <x:row r="10183" spans="1:25">
      <x:c r="A10183" s="0" t="s">
        <x:v>135</x:v>
      </x:c>
      <x:c r="B10183" s="0" t="n">
        <x:v>4743</x:v>
      </x:c>
      <x:c r="C10183" s="0" t="s">
        <x:v>21</x:v>
      </x:c>
      <x:c r="D10183" s="0" t="s">
        <x:v>28</x:v>
      </x:c>
      <x:c r="E10183" s="0" t="s">
        <x:v>23</x:v>
      </x:c>
      <x:c r="F10183" s="0" t="s">
        <x:v>20</x:v>
      </x:c>
      <x:c r="G10183" s="0" t="n">
        <x:v>73</x:v>
      </x:c>
      <x:c r="H10183" s="4" t="n">
        <x:v>0.552</x:v>
      </x:c>
      <x:c r="I10183" s="4" t="n">
        <x:v>73</x:v>
      </x:c>
      <x:c r="J10183" s="4" t="n">
        <x:v>0.008</x:v>
      </x:c>
      <x:c r="K10183" s="4">
        <x:f>I10183*J10183</x:f>
      </x:c>
      <x:c r="L10183" s="4" t="n">
        <x:v>173.406</x:v>
      </x:c>
      <x:c r="M10183" s="5">
        <x:f>J10183/2.291*100</x:f>
      </x:c>
      <x:c r="N10183" s="6">
        <x:f>M10183*L10183/100</x:f>
      </x:c>
      <x:c r="O10183" s="6">
        <x:f>H10183-N10183</x:f>
      </x:c>
    </x:row>
    <x:row r="10184" spans="1:25">
      <x:c r="A10184" s="0" t="s">
        <x:v>135</x:v>
      </x:c>
      <x:c r="B10184" s="0" t="n">
        <x:v>4743</x:v>
      </x:c>
      <x:c r="C10184" s="0" t="s">
        <x:v>21</x:v>
      </x:c>
      <x:c r="D10184" s="0" t="s">
        <x:v>28</x:v>
      </x:c>
      <x:c r="E10184" s="0" t="s">
        <x:v>23</x:v>
      </x:c>
      <x:c r="F10184" s="0" t="s">
        <x:v>20</x:v>
      </x:c>
      <x:c r="G10184" s="0" t="n">
        <x:v>73</x:v>
      </x:c>
      <x:c r="H10184" s="4" t="n">
        <x:v>0.552</x:v>
      </x:c>
      <x:c r="I10184" s="4" t="n">
        <x:v>73</x:v>
      </x:c>
      <x:c r="J10184" s="4" t="n">
        <x:v>0.008</x:v>
      </x:c>
      <x:c r="K10184" s="4">
        <x:f>I10184*J10184</x:f>
      </x:c>
      <x:c r="L10184" s="4" t="n">
        <x:v>173.406</x:v>
      </x:c>
      <x:c r="M10184" s="5">
        <x:f>J10184/2.291*100</x:f>
      </x:c>
      <x:c r="N10184" s="6">
        <x:f>M10184*L10184/100</x:f>
      </x:c>
      <x:c r="O10184" s="6">
        <x:f>H10184-N10184</x:f>
      </x:c>
    </x:row>
    <x:row r="10185" spans="1:25">
      <x:c r="A10185" s="0" t="s">
        <x:v>135</x:v>
      </x:c>
      <x:c r="B10185" s="0" t="n">
        <x:v>4743</x:v>
      </x:c>
      <x:c r="C10185" s="0" t="s">
        <x:v>21</x:v>
      </x:c>
      <x:c r="D10185" s="0" t="s">
        <x:v>22</x:v>
      </x:c>
      <x:c r="E10185" s="0" t="s">
        <x:v>23</x:v>
      </x:c>
      <x:c r="F10185" s="0" t="s">
        <x:v>20</x:v>
      </x:c>
      <x:c r="G10185" s="0" t="n">
        <x:v>73</x:v>
      </x:c>
      <x:c r="H10185" s="4" t="n">
        <x:v>0.432</x:v>
      </x:c>
      <x:c r="I10185" s="4" t="n">
        <x:v>73</x:v>
      </x:c>
      <x:c r="J10185" s="4" t="n">
        <x:v>0.006</x:v>
      </x:c>
      <x:c r="K10185" s="4">
        <x:f>I10185*J10185</x:f>
      </x:c>
      <x:c r="L10185" s="4" t="n">
        <x:v>173.406</x:v>
      </x:c>
      <x:c r="M10185" s="5">
        <x:f>J10185/2.291*100</x:f>
      </x:c>
      <x:c r="N10185" s="6">
        <x:f>M10185*L10185/100</x:f>
      </x:c>
      <x:c r="O10185" s="6">
        <x:f>H10185-N10185</x:f>
      </x:c>
    </x:row>
    <x:row r="10186" spans="1:25">
      <x:c r="A10186" s="0" t="s">
        <x:v>135</x:v>
      </x:c>
      <x:c r="B10186" s="0" t="n">
        <x:v>4743</x:v>
      </x:c>
      <x:c r="C10186" s="0" t="s">
        <x:v>21</x:v>
      </x:c>
      <x:c r="D10186" s="0" t="s">
        <x:v>22</x:v>
      </x:c>
      <x:c r="E10186" s="0" t="s">
        <x:v>23</x:v>
      </x:c>
      <x:c r="F10186" s="0" t="s">
        <x:v>20</x:v>
      </x:c>
      <x:c r="G10186" s="0" t="n">
        <x:v>73</x:v>
      </x:c>
      <x:c r="H10186" s="4" t="n">
        <x:v>2.34</x:v>
      </x:c>
      <x:c r="I10186" s="4" t="n">
        <x:v>73</x:v>
      </x:c>
      <x:c r="J10186" s="4" t="n">
        <x:v>0.032</x:v>
      </x:c>
      <x:c r="K10186" s="4">
        <x:f>I10186*J10186</x:f>
      </x:c>
      <x:c r="L10186" s="4" t="n">
        <x:v>173.406</x:v>
      </x:c>
      <x:c r="M10186" s="5">
        <x:f>J10186/2.291*100</x:f>
      </x:c>
      <x:c r="N10186" s="6">
        <x:f>M10186*L10186/100</x:f>
      </x:c>
      <x:c r="O10186" s="6">
        <x:f>H10186-N10186</x:f>
      </x:c>
    </x:row>
    <x:row r="10187" spans="1:25">
      <x:c r="A10187" s="0" t="s">
        <x:v>135</x:v>
      </x:c>
      <x:c r="B10187" s="0" t="n">
        <x:v>4743</x:v>
      </x:c>
      <x:c r="C10187" s="0" t="s">
        <x:v>21</x:v>
      </x:c>
      <x:c r="D10187" s="0" t="s">
        <x:v>28</x:v>
      </x:c>
      <x:c r="E10187" s="0" t="s">
        <x:v>23</x:v>
      </x:c>
      <x:c r="F10187" s="0" t="s">
        <x:v>20</x:v>
      </x:c>
      <x:c r="G10187" s="0" t="n">
        <x:v>73</x:v>
      </x:c>
      <x:c r="H10187" s="4" t="n">
        <x:v>2.99</x:v>
      </x:c>
      <x:c r="I10187" s="4" t="n">
        <x:v>73</x:v>
      </x:c>
      <x:c r="J10187" s="4" t="n">
        <x:v>0.041</x:v>
      </x:c>
      <x:c r="K10187" s="4">
        <x:f>I10187*J10187</x:f>
      </x:c>
      <x:c r="L10187" s="4" t="n">
        <x:v>173.406</x:v>
      </x:c>
      <x:c r="M10187" s="5">
        <x:f>J10187/2.291*100</x:f>
      </x:c>
      <x:c r="N10187" s="6">
        <x:f>M10187*L10187/100</x:f>
      </x:c>
      <x:c r="O10187" s="6">
        <x:f>H10187-N10187</x:f>
      </x:c>
    </x:row>
    <x:row r="10188" spans="1:25">
      <x:c r="A10188" s="0" t="s">
        <x:v>135</x:v>
      </x:c>
      <x:c r="B10188" s="0" t="n">
        <x:v>4743</x:v>
      </x:c>
      <x:c r="C10188" s="0" t="s">
        <x:v>21</x:v>
      </x:c>
      <x:c r="D10188" s="0" t="s">
        <x:v>28</x:v>
      </x:c>
      <x:c r="E10188" s="0" t="s">
        <x:v>23</x:v>
      </x:c>
      <x:c r="F10188" s="0" t="s">
        <x:v>26</x:v>
      </x:c>
      <x:c r="G10188" s="0" t="n">
        <x:v>73</x:v>
      </x:c>
      <x:c r="H10188" s="4" t="n">
        <x:v>77.38</x:v>
      </x:c>
      <x:c r="I10188" s="4" t="n">
        <x:v>73</x:v>
      </x:c>
      <x:c r="J10188" s="4" t="n">
        <x:v>1.06</x:v>
      </x:c>
      <x:c r="K10188" s="4">
        <x:f>I10188*J10188</x:f>
      </x:c>
      <x:c r="L10188" s="4" t="n">
        <x:v>173.406</x:v>
      </x:c>
      <x:c r="M10188" s="5">
        <x:f>J10188/2.291*100</x:f>
      </x:c>
      <x:c r="N10188" s="6">
        <x:f>M10188*L10188/100</x:f>
      </x:c>
      <x:c r="O10188" s="6">
        <x:f>H10188-N10188</x:f>
      </x:c>
    </x:row>
    <x:row r="10189" spans="1:25">
      <x:c r="A10189" s="0" t="s">
        <x:v>164</x:v>
      </x:c>
      <x:c r="B10189" s="0" t="n">
        <x:v>4745</x:v>
      </x:c>
      <x:c r="C10189" s="0" t="s">
        <x:v>21</x:v>
      </x:c>
      <x:c r="D10189" s="0" t="s">
        <x:v>42</x:v>
      </x:c>
      <x:c r="E10189" s="0" t="s">
        <x:v>23</x:v>
      </x:c>
      <x:c r="F10189" s="0" t="s">
        <x:v>20</x:v>
      </x:c>
      <x:c r="G10189" s="0" t="n">
        <x:v>100</x:v>
      </x:c>
      <x:c r="H10189" s="4" t="n">
        <x:v>36.2</x:v>
      </x:c>
      <x:c r="I10189" s="4" t="n">
        <x:v>100</x:v>
      </x:c>
      <x:c r="J10189" s="4" t="n">
        <x:v>0.362</x:v>
      </x:c>
      <x:c r="K10189" s="4">
        <x:f>I10189*J10189</x:f>
      </x:c>
      <x:c r="L10189" s="4" t="n">
        <x:v>358.387</x:v>
      </x:c>
      <x:c r="M10189" s="5">
        <x:f>J10189/3.912*100</x:f>
      </x:c>
      <x:c r="N10189" s="6">
        <x:f>M10189*L10189/100</x:f>
      </x:c>
      <x:c r="O10189" s="6">
        <x:f>H10189-N10189</x:f>
      </x:c>
    </x:row>
    <x:row r="10190" spans="1:25">
      <x:c r="A10190" s="0" t="s">
        <x:v>164</x:v>
      </x:c>
      <x:c r="B10190" s="0" t="n">
        <x:v>4745</x:v>
      </x:c>
      <x:c r="C10190" s="0" t="s">
        <x:v>17</x:v>
      </x:c>
      <x:c r="D10190" s="0" t="s">
        <x:v>176</x:v>
      </x:c>
      <x:c r="E10190" s="0" t="s">
        <x:v>177</x:v>
      </x:c>
      <x:c r="F10190" s="0" t="s">
        <x:v>26</x:v>
      </x:c>
      <x:c r="G10190" s="0" t="n">
        <x:v>100</x:v>
      </x:c>
      <x:c r="H10190" s="4" t="n">
        <x:v>167.808</x:v>
      </x:c>
      <x:c r="I10190" s="4" t="n">
        <x:v>100</x:v>
      </x:c>
      <x:c r="J10190" s="4" t="n">
        <x:v>1.75</x:v>
      </x:c>
      <x:c r="K10190" s="4">
        <x:f>I10190*J10190</x:f>
      </x:c>
      <x:c r="L10190" s="4" t="n">
        <x:v>358.387</x:v>
      </x:c>
      <x:c r="M10190" s="5">
        <x:f>J10190/3.912*100</x:f>
      </x:c>
      <x:c r="N10190" s="6">
        <x:f>M10190*L10190/100</x:f>
      </x:c>
      <x:c r="O10190" s="6">
        <x:f>H10190-N10190</x:f>
      </x:c>
    </x:row>
    <x:row r="10191" spans="1:25">
      <x:c r="A10191" s="0" t="s">
        <x:v>164</x:v>
      </x:c>
      <x:c r="B10191" s="0" t="n">
        <x:v>4745</x:v>
      </x:c>
      <x:c r="C10191" s="0" t="s">
        <x:v>17</x:v>
      </x:c>
      <x:c r="D10191" s="0" t="s">
        <x:v>176</x:v>
      </x:c>
      <x:c r="E10191" s="0" t="s">
        <x:v>23</x:v>
      </x:c>
      <x:c r="F10191" s="0" t="s">
        <x:v>26</x:v>
      </x:c>
      <x:c r="G10191" s="0" t="n">
        <x:v>100</x:v>
      </x:c>
      <x:c r="H10191" s="4" t="n">
        <x:v>162.505</x:v>
      </x:c>
      <x:c r="I10191" s="4" t="n">
        <x:v>100</x:v>
      </x:c>
      <x:c r="J10191" s="4" t="n">
        <x:v>1.8</x:v>
      </x:c>
      <x:c r="K10191" s="4">
        <x:f>I10191*J10191</x:f>
      </x:c>
      <x:c r="L10191" s="4" t="n">
        <x:v>358.387</x:v>
      </x:c>
      <x:c r="M10191" s="5">
        <x:f>J10191/3.912*100</x:f>
      </x:c>
      <x:c r="N10191" s="6">
        <x:f>M10191*L10191/100</x:f>
      </x:c>
      <x:c r="O10191" s="6">
        <x:f>H10191-N10191</x:f>
      </x:c>
    </x:row>
    <x:row r="10192" spans="1:25">
      <x:c r="A10192" s="0" t="s">
        <x:v>53</x:v>
      </x:c>
      <x:c r="B10192" s="0" t="n">
        <x:v>4751</x:v>
      </x:c>
      <x:c r="C10192" s="0" t="s">
        <x:v>21</x:v>
      </x:c>
      <x:c r="D10192" s="0" t="s">
        <x:v>22</x:v>
      </x:c>
      <x:c r="E10192" s="0" t="s">
        <x:v>23</x:v>
      </x:c>
      <x:c r="F10192" s="0" t="s">
        <x:v>20</x:v>
      </x:c>
      <x:c r="G10192" s="0" t="n">
        <x:v>127</x:v>
      </x:c>
      <x:c r="H10192" s="4" t="n">
        <x:v>44.33</x:v>
      </x:c>
      <x:c r="I10192" s="4" t="n">
        <x:v>127</x:v>
      </x:c>
      <x:c r="J10192" s="4" t="n">
        <x:v>0.349</x:v>
      </x:c>
      <x:c r="K10192" s="4">
        <x:f>I10192*J10192</x:f>
      </x:c>
      <x:c r="L10192" s="4" t="n">
        <x:v>284.095</x:v>
      </x:c>
      <x:c r="M10192" s="5">
        <x:f>J10192/2.813*100</x:f>
      </x:c>
      <x:c r="N10192" s="6">
        <x:f>M10192*L10192/100</x:f>
      </x:c>
      <x:c r="O10192" s="6">
        <x:f>H10192-N10192</x:f>
      </x:c>
    </x:row>
    <x:row r="10193" spans="1:25">
      <x:c r="A10193" s="0" t="s">
        <x:v>53</x:v>
      </x:c>
      <x:c r="B10193" s="0" t="n">
        <x:v>4751</x:v>
      </x:c>
      <x:c r="C10193" s="0" t="s">
        <x:v>21</x:v>
      </x:c>
      <x:c r="D10193" s="0" t="s">
        <x:v>22</x:v>
      </x:c>
      <x:c r="E10193" s="0" t="s">
        <x:v>23</x:v>
      </x:c>
      <x:c r="F10193" s="0" t="s">
        <x:v>20</x:v>
      </x:c>
      <x:c r="G10193" s="0" t="n">
        <x:v>127</x:v>
      </x:c>
      <x:c r="H10193" s="4" t="n">
        <x:v>43.384</x:v>
      </x:c>
      <x:c r="I10193" s="4" t="n">
        <x:v>127</x:v>
      </x:c>
      <x:c r="J10193" s="4" t="n">
        <x:v>0.342</x:v>
      </x:c>
      <x:c r="K10193" s="4">
        <x:f>I10193*J10193</x:f>
      </x:c>
      <x:c r="L10193" s="4" t="n">
        <x:v>284.095</x:v>
      </x:c>
      <x:c r="M10193" s="5">
        <x:f>J10193/2.813*100</x:f>
      </x:c>
      <x:c r="N10193" s="6">
        <x:f>M10193*L10193/100</x:f>
      </x:c>
      <x:c r="O10193" s="6">
        <x:f>H10193-N10193</x:f>
      </x:c>
    </x:row>
    <x:row r="10194" spans="1:25">
      <x:c r="A10194" s="0" t="s">
        <x:v>53</x:v>
      </x:c>
      <x:c r="B10194" s="0" t="n">
        <x:v>4751</x:v>
      </x:c>
      <x:c r="C10194" s="0" t="s">
        <x:v>21</x:v>
      </x:c>
      <x:c r="D10194" s="0" t="s">
        <x:v>22</x:v>
      </x:c>
      <x:c r="E10194" s="0" t="s">
        <x:v>23</x:v>
      </x:c>
      <x:c r="F10194" s="0" t="s">
        <x:v>20</x:v>
      </x:c>
      <x:c r="G10194" s="0" t="n">
        <x:v>127</x:v>
      </x:c>
      <x:c r="H10194" s="4" t="n">
        <x:v>43.384</x:v>
      </x:c>
      <x:c r="I10194" s="4" t="n">
        <x:v>127</x:v>
      </x:c>
      <x:c r="J10194" s="4" t="n">
        <x:v>0.342</x:v>
      </x:c>
      <x:c r="K10194" s="4">
        <x:f>I10194*J10194</x:f>
      </x:c>
      <x:c r="L10194" s="4" t="n">
        <x:v>284.095</x:v>
      </x:c>
      <x:c r="M10194" s="5">
        <x:f>J10194/2.813*100</x:f>
      </x:c>
      <x:c r="N10194" s="6">
        <x:f>M10194*L10194/100</x:f>
      </x:c>
      <x:c r="O10194" s="6">
        <x:f>H10194-N10194</x:f>
      </x:c>
    </x:row>
    <x:row r="10195" spans="1:25">
      <x:c r="A10195" s="0" t="s">
        <x:v>53</x:v>
      </x:c>
      <x:c r="B10195" s="0" t="n">
        <x:v>4751</x:v>
      </x:c>
      <x:c r="C10195" s="0" t="s">
        <x:v>21</x:v>
      </x:c>
      <x:c r="D10195" s="0" t="s">
        <x:v>28</x:v>
      </x:c>
      <x:c r="E10195" s="0" t="s">
        <x:v>19</x:v>
      </x:c>
      <x:c r="F10195" s="0" t="s">
        <x:v>26</x:v>
      </x:c>
      <x:c r="G10195" s="0" t="n">
        <x:v>127</x:v>
      </x:c>
      <x:c r="H10195" s="4" t="n">
        <x:v>33.806</x:v>
      </x:c>
      <x:c r="I10195" s="4" t="n">
        <x:v>127</x:v>
      </x:c>
      <x:c r="J10195" s="4" t="n">
        <x:v>0.26</x:v>
      </x:c>
      <x:c r="K10195" s="4">
        <x:f>I10195*J10195</x:f>
      </x:c>
      <x:c r="L10195" s="4" t="n">
        <x:v>284.095</x:v>
      </x:c>
      <x:c r="M10195" s="5">
        <x:f>J10195/2.813*100</x:f>
      </x:c>
      <x:c r="N10195" s="6">
        <x:f>M10195*L10195/100</x:f>
      </x:c>
      <x:c r="O10195" s="6">
        <x:f>H10195-N10195</x:f>
      </x:c>
    </x:row>
    <x:row r="10196" spans="1:25">
      <x:c r="A10196" s="0" t="s">
        <x:v>53</x:v>
      </x:c>
      <x:c r="B10196" s="0" t="n">
        <x:v>4751</x:v>
      </x:c>
      <x:c r="C10196" s="0" t="s">
        <x:v>21</x:v>
      </x:c>
      <x:c r="D10196" s="0" t="s">
        <x:v>28</x:v>
      </x:c>
      <x:c r="E10196" s="0" t="s">
        <x:v>23</x:v>
      </x:c>
      <x:c r="F10196" s="0" t="s">
        <x:v>26</x:v>
      </x:c>
      <x:c r="G10196" s="0" t="n">
        <x:v>127</x:v>
      </x:c>
      <x:c r="H10196" s="4" t="n">
        <x:v>197.6</x:v>
      </x:c>
      <x:c r="I10196" s="4" t="n">
        <x:v>127</x:v>
      </x:c>
      <x:c r="J10196" s="4" t="n">
        <x:v>1.52</x:v>
      </x:c>
      <x:c r="K10196" s="4">
        <x:f>I10196*J10196</x:f>
      </x:c>
      <x:c r="L10196" s="4" t="n">
        <x:v>284.095</x:v>
      </x:c>
      <x:c r="M10196" s="5">
        <x:f>J10196/2.813*100</x:f>
      </x:c>
      <x:c r="N10196" s="6">
        <x:f>M10196*L10196/100</x:f>
      </x:c>
      <x:c r="O10196" s="6">
        <x:f>H10196-N10196</x:f>
      </x:c>
    </x:row>
    <x:row r="10197" spans="1:25">
      <x:c r="A10197" s="0" t="s">
        <x:v>51</x:v>
      </x:c>
      <x:c r="B10197" s="0" t="n">
        <x:v>4752</x:v>
      </x:c>
      <x:c r="C10197" s="0" t="s">
        <x:v>21</x:v>
      </x:c>
      <x:c r="D10197" s="0" t="s">
        <x:v>22</x:v>
      </x:c>
      <x:c r="E10197" s="0" t="s">
        <x:v>23</x:v>
      </x:c>
      <x:c r="F10197" s="0" t="s">
        <x:v>20</x:v>
      </x:c>
      <x:c r="G10197" s="0" t="n">
        <x:v>130</x:v>
      </x:c>
      <x:c r="H10197" s="4" t="n">
        <x:v>44.33</x:v>
      </x:c>
      <x:c r="I10197" s="4" t="n">
        <x:v>130</x:v>
      </x:c>
      <x:c r="J10197" s="4" t="n">
        <x:v>0.341</x:v>
      </x:c>
      <x:c r="K10197" s="4">
        <x:f>I10197*J10197</x:f>
      </x:c>
      <x:c r="L10197" s="4" t="n">
        <x:v>286.718</x:v>
      </x:c>
      <x:c r="M10197" s="5">
        <x:f>J10197/3.123*100</x:f>
      </x:c>
      <x:c r="N10197" s="6">
        <x:f>M10197*L10197/100</x:f>
      </x:c>
      <x:c r="O10197" s="6">
        <x:f>H10197-N10197</x:f>
      </x:c>
    </x:row>
    <x:row r="10198" spans="1:25">
      <x:c r="A10198" s="0" t="s">
        <x:v>51</x:v>
      </x:c>
      <x:c r="B10198" s="0" t="n">
        <x:v>4752</x:v>
      </x:c>
      <x:c r="C10198" s="0" t="s">
        <x:v>21</x:v>
      </x:c>
      <x:c r="D10198" s="0" t="s">
        <x:v>22</x:v>
      </x:c>
      <x:c r="E10198" s="0" t="s">
        <x:v>23</x:v>
      </x:c>
      <x:c r="F10198" s="0" t="s">
        <x:v>20</x:v>
      </x:c>
      <x:c r="G10198" s="0" t="n">
        <x:v>130</x:v>
      </x:c>
      <x:c r="H10198" s="4" t="n">
        <x:v>43.384</x:v>
      </x:c>
      <x:c r="I10198" s="4" t="n">
        <x:v>130</x:v>
      </x:c>
      <x:c r="J10198" s="4" t="n">
        <x:v>0.334</x:v>
      </x:c>
      <x:c r="K10198" s="4">
        <x:f>I10198*J10198</x:f>
      </x:c>
      <x:c r="L10198" s="4" t="n">
        <x:v>286.718</x:v>
      </x:c>
      <x:c r="M10198" s="5">
        <x:f>J10198/3.123*100</x:f>
      </x:c>
      <x:c r="N10198" s="6">
        <x:f>M10198*L10198/100</x:f>
      </x:c>
      <x:c r="O10198" s="6">
        <x:f>H10198-N10198</x:f>
      </x:c>
    </x:row>
    <x:row r="10199" spans="1:25">
      <x:c r="A10199" s="0" t="s">
        <x:v>51</x:v>
      </x:c>
      <x:c r="B10199" s="0" t="n">
        <x:v>4752</x:v>
      </x:c>
      <x:c r="C10199" s="0" t="s">
        <x:v>21</x:v>
      </x:c>
      <x:c r="D10199" s="0" t="s">
        <x:v>22</x:v>
      </x:c>
      <x:c r="E10199" s="0" t="s">
        <x:v>23</x:v>
      </x:c>
      <x:c r="F10199" s="0" t="s">
        <x:v>20</x:v>
      </x:c>
      <x:c r="G10199" s="0" t="n">
        <x:v>130</x:v>
      </x:c>
      <x:c r="H10199" s="4" t="n">
        <x:v>43.384</x:v>
      </x:c>
      <x:c r="I10199" s="4" t="n">
        <x:v>130</x:v>
      </x:c>
      <x:c r="J10199" s="4" t="n">
        <x:v>0.334</x:v>
      </x:c>
      <x:c r="K10199" s="4">
        <x:f>I10199*J10199</x:f>
      </x:c>
      <x:c r="L10199" s="4" t="n">
        <x:v>286.718</x:v>
      </x:c>
      <x:c r="M10199" s="5">
        <x:f>J10199/3.123*100</x:f>
      </x:c>
      <x:c r="N10199" s="6">
        <x:f>M10199*L10199/100</x:f>
      </x:c>
      <x:c r="O10199" s="6">
        <x:f>H10199-N10199</x:f>
      </x:c>
    </x:row>
    <x:row r="10200" spans="1:25">
      <x:c r="A10200" s="0" t="s">
        <x:v>51</x:v>
      </x:c>
      <x:c r="B10200" s="0" t="n">
        <x:v>4752</x:v>
      </x:c>
      <x:c r="C10200" s="0" t="s">
        <x:v>21</x:v>
      </x:c>
      <x:c r="D10200" s="0" t="s">
        <x:v>22</x:v>
      </x:c>
      <x:c r="E10200" s="0" t="s">
        <x:v>23</x:v>
      </x:c>
      <x:c r="F10200" s="0" t="s">
        <x:v>20</x:v>
      </x:c>
      <x:c r="G10200" s="0" t="n">
        <x:v>130</x:v>
      </x:c>
      <x:c r="H10200" s="4" t="n">
        <x:v>43.384</x:v>
      </x:c>
      <x:c r="I10200" s="4" t="n">
        <x:v>130</x:v>
      </x:c>
      <x:c r="J10200" s="4" t="n">
        <x:v>0.334</x:v>
      </x:c>
      <x:c r="K10200" s="4">
        <x:f>I10200*J10200</x:f>
      </x:c>
      <x:c r="L10200" s="4" t="n">
        <x:v>286.718</x:v>
      </x:c>
      <x:c r="M10200" s="5">
        <x:f>J10200/3.123*100</x:f>
      </x:c>
      <x:c r="N10200" s="6">
        <x:f>M10200*L10200/100</x:f>
      </x:c>
      <x:c r="O10200" s="6">
        <x:f>H10200-N10200</x:f>
      </x:c>
    </x:row>
    <x:row r="10201" spans="1:25">
      <x:c r="A10201" s="0" t="s">
        <x:v>51</x:v>
      </x:c>
      <x:c r="B10201" s="0" t="n">
        <x:v>4752</x:v>
      </x:c>
      <x:c r="C10201" s="0" t="s">
        <x:v>21</x:v>
      </x:c>
      <x:c r="D10201" s="0" t="s">
        <x:v>28</x:v>
      </x:c>
      <x:c r="E10201" s="0" t="s">
        <x:v>19</x:v>
      </x:c>
      <x:c r="F10201" s="0" t="s">
        <x:v>26</x:v>
      </x:c>
      <x:c r="G10201" s="0" t="n">
        <x:v>130</x:v>
      </x:c>
      <x:c r="H10201" s="4" t="n">
        <x:v>33.802</x:v>
      </x:c>
      <x:c r="I10201" s="4" t="n">
        <x:v>130</x:v>
      </x:c>
      <x:c r="J10201" s="4" t="n">
        <x:v>0.26</x:v>
      </x:c>
      <x:c r="K10201" s="4">
        <x:f>I10201*J10201</x:f>
      </x:c>
      <x:c r="L10201" s="4" t="n">
        <x:v>286.718</x:v>
      </x:c>
      <x:c r="M10201" s="5">
        <x:f>J10201/3.123*100</x:f>
      </x:c>
      <x:c r="N10201" s="6">
        <x:f>M10201*L10201/100</x:f>
      </x:c>
      <x:c r="O10201" s="6">
        <x:f>H10201-N10201</x:f>
      </x:c>
    </x:row>
    <x:row r="10202" spans="1:25">
      <x:c r="A10202" s="0" t="s">
        <x:v>51</x:v>
      </x:c>
      <x:c r="B10202" s="0" t="n">
        <x:v>4752</x:v>
      </x:c>
      <x:c r="C10202" s="0" t="s">
        <x:v>21</x:v>
      </x:c>
      <x:c r="D10202" s="0" t="s">
        <x:v>28</x:v>
      </x:c>
      <x:c r="E10202" s="0" t="s">
        <x:v>23</x:v>
      </x:c>
      <x:c r="F10202" s="0" t="s">
        <x:v>26</x:v>
      </x:c>
      <x:c r="G10202" s="0" t="n">
        <x:v>130</x:v>
      </x:c>
      <x:c r="H10202" s="4" t="n">
        <x:v>197.6</x:v>
      </x:c>
      <x:c r="I10202" s="4" t="n">
        <x:v>130</x:v>
      </x:c>
      <x:c r="J10202" s="4" t="n">
        <x:v>1.52</x:v>
      </x:c>
      <x:c r="K10202" s="4">
        <x:f>I10202*J10202</x:f>
      </x:c>
      <x:c r="L10202" s="4" t="n">
        <x:v>286.718</x:v>
      </x:c>
      <x:c r="M10202" s="5">
        <x:f>J10202/3.123*100</x:f>
      </x:c>
      <x:c r="N10202" s="6">
        <x:f>M10202*L10202/100</x:f>
      </x:c>
      <x:c r="O10202" s="6">
        <x:f>H10202-N10202</x:f>
      </x:c>
    </x:row>
    <x:row r="10203" spans="1:25">
      <x:c r="A10203" s="0" t="s">
        <x:v>31</x:v>
      </x:c>
      <x:c r="B10203" s="0" t="n">
        <x:v>4753</x:v>
      </x:c>
      <x:c r="C10203" s="0" t="s">
        <x:v>21</x:v>
      </x:c>
      <x:c r="D10203" s="0" t="s">
        <x:v>22</x:v>
      </x:c>
      <x:c r="E10203" s="0" t="s">
        <x:v>23</x:v>
      </x:c>
      <x:c r="F10203" s="0" t="s">
        <x:v>20</x:v>
      </x:c>
      <x:c r="G10203" s="0" t="n">
        <x:v>130</x:v>
      </x:c>
      <x:c r="H10203" s="4" t="n">
        <x:v>44.33</x:v>
      </x:c>
      <x:c r="I10203" s="4" t="n">
        <x:v>130</x:v>
      </x:c>
      <x:c r="J10203" s="4" t="n">
        <x:v>0.341</x:v>
      </x:c>
      <x:c r="K10203" s="4">
        <x:f>I10203*J10203</x:f>
      </x:c>
      <x:c r="L10203" s="4" t="n">
        <x:v>311.312</x:v>
      </x:c>
      <x:c r="M10203" s="5">
        <x:f>J10203/2.789*100</x:f>
      </x:c>
      <x:c r="N10203" s="6">
        <x:f>M10203*L10203/100</x:f>
      </x:c>
      <x:c r="O10203" s="6">
        <x:f>H10203-N10203</x:f>
      </x:c>
    </x:row>
    <x:row r="10204" spans="1:25">
      <x:c r="A10204" s="0" t="s">
        <x:v>31</x:v>
      </x:c>
      <x:c r="B10204" s="0" t="n">
        <x:v>4753</x:v>
      </x:c>
      <x:c r="C10204" s="0" t="s">
        <x:v>21</x:v>
      </x:c>
      <x:c r="D10204" s="0" t="s">
        <x:v>22</x:v>
      </x:c>
      <x:c r="E10204" s="0" t="s">
        <x:v>23</x:v>
      </x:c>
      <x:c r="F10204" s="0" t="s">
        <x:v>20</x:v>
      </x:c>
      <x:c r="G10204" s="0" t="n">
        <x:v>130</x:v>
      </x:c>
      <x:c r="H10204" s="4" t="n">
        <x:v>43.384</x:v>
      </x:c>
      <x:c r="I10204" s="4" t="n">
        <x:v>130</x:v>
      </x:c>
      <x:c r="J10204" s="4" t="n">
        <x:v>0.334</x:v>
      </x:c>
      <x:c r="K10204" s="4">
        <x:f>I10204*J10204</x:f>
      </x:c>
      <x:c r="L10204" s="4" t="n">
        <x:v>311.312</x:v>
      </x:c>
      <x:c r="M10204" s="5">
        <x:f>J10204/2.789*100</x:f>
      </x:c>
      <x:c r="N10204" s="6">
        <x:f>M10204*L10204/100</x:f>
      </x:c>
      <x:c r="O10204" s="6">
        <x:f>H10204-N10204</x:f>
      </x:c>
    </x:row>
    <x:row r="10205" spans="1:25">
      <x:c r="A10205" s="0" t="s">
        <x:v>31</x:v>
      </x:c>
      <x:c r="B10205" s="0" t="n">
        <x:v>4753</x:v>
      </x:c>
      <x:c r="C10205" s="0" t="s">
        <x:v>21</x:v>
      </x:c>
      <x:c r="D10205" s="0" t="s">
        <x:v>22</x:v>
      </x:c>
      <x:c r="E10205" s="0" t="s">
        <x:v>23</x:v>
      </x:c>
      <x:c r="F10205" s="0" t="s">
        <x:v>20</x:v>
      </x:c>
      <x:c r="G10205" s="0" t="n">
        <x:v>130</x:v>
      </x:c>
      <x:c r="H10205" s="4" t="n">
        <x:v>43.384</x:v>
      </x:c>
      <x:c r="I10205" s="4" t="n">
        <x:v>130</x:v>
      </x:c>
      <x:c r="J10205" s="4" t="n">
        <x:v>0.334</x:v>
      </x:c>
      <x:c r="K10205" s="4">
        <x:f>I10205*J10205</x:f>
      </x:c>
      <x:c r="L10205" s="4" t="n">
        <x:v>311.312</x:v>
      </x:c>
      <x:c r="M10205" s="5">
        <x:f>J10205/2.789*100</x:f>
      </x:c>
      <x:c r="N10205" s="6">
        <x:f>M10205*L10205/100</x:f>
      </x:c>
      <x:c r="O10205" s="6">
        <x:f>H10205-N10205</x:f>
      </x:c>
    </x:row>
    <x:row r="10206" spans="1:25">
      <x:c r="A10206" s="0" t="s">
        <x:v>31</x:v>
      </x:c>
      <x:c r="B10206" s="0" t="n">
        <x:v>4753</x:v>
      </x:c>
      <x:c r="C10206" s="0" t="s">
        <x:v>21</x:v>
      </x:c>
      <x:c r="D10206" s="0" t="s">
        <x:v>28</x:v>
      </x:c>
      <x:c r="E10206" s="0" t="s">
        <x:v>19</x:v>
      </x:c>
      <x:c r="F10206" s="0" t="s">
        <x:v>26</x:v>
      </x:c>
      <x:c r="G10206" s="0" t="n">
        <x:v>130</x:v>
      </x:c>
      <x:c r="H10206" s="4" t="n">
        <x:v>33.802</x:v>
      </x:c>
      <x:c r="I10206" s="4" t="n">
        <x:v>130</x:v>
      </x:c>
      <x:c r="J10206" s="4" t="n">
        <x:v>0.26</x:v>
      </x:c>
      <x:c r="K10206" s="4">
        <x:f>I10206*J10206</x:f>
      </x:c>
      <x:c r="L10206" s="4" t="n">
        <x:v>311.312</x:v>
      </x:c>
      <x:c r="M10206" s="5">
        <x:f>J10206/2.789*100</x:f>
      </x:c>
      <x:c r="N10206" s="6">
        <x:f>M10206*L10206/100</x:f>
      </x:c>
      <x:c r="O10206" s="6">
        <x:f>H10206-N10206</x:f>
      </x:c>
    </x:row>
    <x:row r="10207" spans="1:25">
      <x:c r="A10207" s="0" t="s">
        <x:v>31</x:v>
      </x:c>
      <x:c r="B10207" s="0" t="n">
        <x:v>4753</x:v>
      </x:c>
      <x:c r="C10207" s="0" t="s">
        <x:v>21</x:v>
      </x:c>
      <x:c r="D10207" s="0" t="s">
        <x:v>28</x:v>
      </x:c>
      <x:c r="E10207" s="0" t="s">
        <x:v>23</x:v>
      </x:c>
      <x:c r="F10207" s="0" t="s">
        <x:v>26</x:v>
      </x:c>
      <x:c r="G10207" s="0" t="n">
        <x:v>130</x:v>
      </x:c>
      <x:c r="H10207" s="4" t="n">
        <x:v>197.6</x:v>
      </x:c>
      <x:c r="I10207" s="4" t="n">
        <x:v>130</x:v>
      </x:c>
      <x:c r="J10207" s="4" t="n">
        <x:v>1.52</x:v>
      </x:c>
      <x:c r="K10207" s="4">
        <x:f>I10207*J10207</x:f>
      </x:c>
      <x:c r="L10207" s="4" t="n">
        <x:v>311.312</x:v>
      </x:c>
      <x:c r="M10207" s="5">
        <x:f>J10207/2.789*100</x:f>
      </x:c>
      <x:c r="N10207" s="6">
        <x:f>M10207*L10207/100</x:f>
      </x:c>
      <x:c r="O10207" s="6">
        <x:f>H10207-N10207</x:f>
      </x:c>
    </x:row>
    <x:row r="10208" spans="1:25">
      <x:c r="A10208" s="0" t="s">
        <x:v>50</x:v>
      </x:c>
      <x:c r="B10208" s="0" t="n">
        <x:v>4754</x:v>
      </x:c>
      <x:c r="C10208" s="0" t="s">
        <x:v>21</x:v>
      </x:c>
      <x:c r="D10208" s="0" t="s">
        <x:v>22</x:v>
      </x:c>
      <x:c r="E10208" s="0" t="s">
        <x:v>23</x:v>
      </x:c>
      <x:c r="F10208" s="0" t="s">
        <x:v>20</x:v>
      </x:c>
      <x:c r="G10208" s="0" t="n">
        <x:v>118</x:v>
      </x:c>
      <x:c r="H10208" s="4" t="n">
        <x:v>44.33</x:v>
      </x:c>
      <x:c r="I10208" s="4" t="n">
        <x:v>118</x:v>
      </x:c>
      <x:c r="J10208" s="4" t="n">
        <x:v>0.376</x:v>
      </x:c>
      <x:c r="K10208" s="4">
        <x:f>I10208*J10208</x:f>
      </x:c>
      <x:c r="L10208" s="4" t="n">
        <x:v>262.649</x:v>
      </x:c>
      <x:c r="M10208" s="5">
        <x:f>J10208/2.892*100</x:f>
      </x:c>
      <x:c r="N10208" s="6">
        <x:f>M10208*L10208/100</x:f>
      </x:c>
      <x:c r="O10208" s="6">
        <x:f>H10208-N10208</x:f>
      </x:c>
    </x:row>
    <x:row r="10209" spans="1:25">
      <x:c r="A10209" s="0" t="s">
        <x:v>50</x:v>
      </x:c>
      <x:c r="B10209" s="0" t="n">
        <x:v>4754</x:v>
      </x:c>
      <x:c r="C10209" s="0" t="s">
        <x:v>21</x:v>
      </x:c>
      <x:c r="D10209" s="0" t="s">
        <x:v>22</x:v>
      </x:c>
      <x:c r="E10209" s="0" t="s">
        <x:v>23</x:v>
      </x:c>
      <x:c r="F10209" s="0" t="s">
        <x:v>20</x:v>
      </x:c>
      <x:c r="G10209" s="0" t="n">
        <x:v>118</x:v>
      </x:c>
      <x:c r="H10209" s="4" t="n">
        <x:v>43.384</x:v>
      </x:c>
      <x:c r="I10209" s="4" t="n">
        <x:v>118</x:v>
      </x:c>
      <x:c r="J10209" s="4" t="n">
        <x:v>0.368</x:v>
      </x:c>
      <x:c r="K10209" s="4">
        <x:f>I10209*J10209</x:f>
      </x:c>
      <x:c r="L10209" s="4" t="n">
        <x:v>262.649</x:v>
      </x:c>
      <x:c r="M10209" s="5">
        <x:f>J10209/2.892*100</x:f>
      </x:c>
      <x:c r="N10209" s="6">
        <x:f>M10209*L10209/100</x:f>
      </x:c>
      <x:c r="O10209" s="6">
        <x:f>H10209-N10209</x:f>
      </x:c>
    </x:row>
    <x:row r="10210" spans="1:25">
      <x:c r="A10210" s="0" t="s">
        <x:v>50</x:v>
      </x:c>
      <x:c r="B10210" s="0" t="n">
        <x:v>4754</x:v>
      </x:c>
      <x:c r="C10210" s="0" t="s">
        <x:v>21</x:v>
      </x:c>
      <x:c r="D10210" s="0" t="s">
        <x:v>22</x:v>
      </x:c>
      <x:c r="E10210" s="0" t="s">
        <x:v>23</x:v>
      </x:c>
      <x:c r="F10210" s="0" t="s">
        <x:v>20</x:v>
      </x:c>
      <x:c r="G10210" s="0" t="n">
        <x:v>118</x:v>
      </x:c>
      <x:c r="H10210" s="4" t="n">
        <x:v>43.384</x:v>
      </x:c>
      <x:c r="I10210" s="4" t="n">
        <x:v>118</x:v>
      </x:c>
      <x:c r="J10210" s="4" t="n">
        <x:v>0.368</x:v>
      </x:c>
      <x:c r="K10210" s="4">
        <x:f>I10210*J10210</x:f>
      </x:c>
      <x:c r="L10210" s="4" t="n">
        <x:v>262.649</x:v>
      </x:c>
      <x:c r="M10210" s="5">
        <x:f>J10210/2.892*100</x:f>
      </x:c>
      <x:c r="N10210" s="6">
        <x:f>M10210*L10210/100</x:f>
      </x:c>
      <x:c r="O10210" s="6">
        <x:f>H10210-N10210</x:f>
      </x:c>
    </x:row>
    <x:row r="10211" spans="1:25">
      <x:c r="A10211" s="0" t="s">
        <x:v>50</x:v>
      </x:c>
      <x:c r="B10211" s="0" t="n">
        <x:v>4754</x:v>
      </x:c>
      <x:c r="C10211" s="0" t="s">
        <x:v>21</x:v>
      </x:c>
      <x:c r="D10211" s="0" t="s">
        <x:v>28</x:v>
      </x:c>
      <x:c r="E10211" s="0" t="s">
        <x:v>19</x:v>
      </x:c>
      <x:c r="F10211" s="0" t="s">
        <x:v>26</x:v>
      </x:c>
      <x:c r="G10211" s="0" t="n">
        <x:v>118</x:v>
      </x:c>
      <x:c r="H10211" s="4" t="n">
        <x:v>33.8</x:v>
      </x:c>
      <x:c r="I10211" s="4" t="n">
        <x:v>118</x:v>
      </x:c>
      <x:c r="J10211" s="4" t="n">
        <x:v>0.26</x:v>
      </x:c>
      <x:c r="K10211" s="4">
        <x:f>I10211*J10211</x:f>
      </x:c>
      <x:c r="L10211" s="4" t="n">
        <x:v>262.649</x:v>
      </x:c>
      <x:c r="M10211" s="5">
        <x:f>J10211/2.892*100</x:f>
      </x:c>
      <x:c r="N10211" s="6">
        <x:f>M10211*L10211/100</x:f>
      </x:c>
      <x:c r="O10211" s="6">
        <x:f>H10211-N10211</x:f>
      </x:c>
    </x:row>
    <x:row r="10212" spans="1:25">
      <x:c r="A10212" s="0" t="s">
        <x:v>50</x:v>
      </x:c>
      <x:c r="B10212" s="0" t="n">
        <x:v>4754</x:v>
      </x:c>
      <x:c r="C10212" s="0" t="s">
        <x:v>21</x:v>
      </x:c>
      <x:c r="D10212" s="0" t="s">
        <x:v>28</x:v>
      </x:c>
      <x:c r="E10212" s="0" t="s">
        <x:v>23</x:v>
      </x:c>
      <x:c r="F10212" s="0" t="s">
        <x:v>26</x:v>
      </x:c>
      <x:c r="G10212" s="0" t="n">
        <x:v>118</x:v>
      </x:c>
      <x:c r="H10212" s="4" t="n">
        <x:v>197.6</x:v>
      </x:c>
      <x:c r="I10212" s="4" t="n">
        <x:v>118</x:v>
      </x:c>
      <x:c r="J10212" s="4" t="n">
        <x:v>1.52</x:v>
      </x:c>
      <x:c r="K10212" s="4">
        <x:f>I10212*J10212</x:f>
      </x:c>
      <x:c r="L10212" s="4" t="n">
        <x:v>262.649</x:v>
      </x:c>
      <x:c r="M10212" s="5">
        <x:f>J10212/2.892*100</x:f>
      </x:c>
      <x:c r="N10212" s="6">
        <x:f>M10212*L10212/100</x:f>
      </x:c>
      <x:c r="O10212" s="6">
        <x:f>H10212-N10212</x:f>
      </x:c>
    </x:row>
    <x:row r="10213" spans="1:25">
      <x:c r="A10213" s="0" t="s">
        <x:v>104</x:v>
      </x:c>
      <x:c r="B10213" s="0" t="n">
        <x:v>4755</x:v>
      </x:c>
      <x:c r="C10213" s="0" t="s">
        <x:v>21</x:v>
      </x:c>
      <x:c r="D10213" s="0" t="s">
        <x:v>22</x:v>
      </x:c>
      <x:c r="E10213" s="0" t="s">
        <x:v>23</x:v>
      </x:c>
      <x:c r="F10213" s="0" t="s">
        <x:v>20</x:v>
      </x:c>
      <x:c r="G10213" s="0" t="n">
        <x:v>130</x:v>
      </x:c>
      <x:c r="H10213" s="4" t="n">
        <x:v>43.384</x:v>
      </x:c>
      <x:c r="I10213" s="4" t="n">
        <x:v>130</x:v>
      </x:c>
      <x:c r="J10213" s="4" t="n">
        <x:v>0.334</x:v>
      </x:c>
      <x:c r="K10213" s="4">
        <x:f>I10213*J10213</x:f>
      </x:c>
      <x:c r="L10213" s="4" t="n">
        <x:v>297.611</x:v>
      </x:c>
      <x:c r="M10213" s="5">
        <x:f>J10213/3.123*100</x:f>
      </x:c>
      <x:c r="N10213" s="6">
        <x:f>M10213*L10213/100</x:f>
      </x:c>
      <x:c r="O10213" s="6">
        <x:f>H10213-N10213</x:f>
      </x:c>
    </x:row>
    <x:row r="10214" spans="1:25">
      <x:c r="A10214" s="0" t="s">
        <x:v>104</x:v>
      </x:c>
      <x:c r="B10214" s="0" t="n">
        <x:v>4755</x:v>
      </x:c>
      <x:c r="C10214" s="0" t="s">
        <x:v>21</x:v>
      </x:c>
      <x:c r="D10214" s="0" t="s">
        <x:v>22</x:v>
      </x:c>
      <x:c r="E10214" s="0" t="s">
        <x:v>23</x:v>
      </x:c>
      <x:c r="F10214" s="0" t="s">
        <x:v>20</x:v>
      </x:c>
      <x:c r="G10214" s="0" t="n">
        <x:v>130</x:v>
      </x:c>
      <x:c r="H10214" s="4" t="n">
        <x:v>44.33</x:v>
      </x:c>
      <x:c r="I10214" s="4" t="n">
        <x:v>130</x:v>
      </x:c>
      <x:c r="J10214" s="4" t="n">
        <x:v>0.341</x:v>
      </x:c>
      <x:c r="K10214" s="4">
        <x:f>I10214*J10214</x:f>
      </x:c>
      <x:c r="L10214" s="4" t="n">
        <x:v>297.611</x:v>
      </x:c>
      <x:c r="M10214" s="5">
        <x:f>J10214/3.123*100</x:f>
      </x:c>
      <x:c r="N10214" s="6">
        <x:f>M10214*L10214/100</x:f>
      </x:c>
      <x:c r="O10214" s="6">
        <x:f>H10214-N10214</x:f>
      </x:c>
    </x:row>
    <x:row r="10215" spans="1:25">
      <x:c r="A10215" s="0" t="s">
        <x:v>104</x:v>
      </x:c>
      <x:c r="B10215" s="0" t="n">
        <x:v>4755</x:v>
      </x:c>
      <x:c r="C10215" s="0" t="s">
        <x:v>21</x:v>
      </x:c>
      <x:c r="D10215" s="0" t="s">
        <x:v>22</x:v>
      </x:c>
      <x:c r="E10215" s="0" t="s">
        <x:v>23</x:v>
      </x:c>
      <x:c r="F10215" s="0" t="s">
        <x:v>20</x:v>
      </x:c>
      <x:c r="G10215" s="0" t="n">
        <x:v>130</x:v>
      </x:c>
      <x:c r="H10215" s="4" t="n">
        <x:v>43.384</x:v>
      </x:c>
      <x:c r="I10215" s="4" t="n">
        <x:v>130</x:v>
      </x:c>
      <x:c r="J10215" s="4" t="n">
        <x:v>0.334</x:v>
      </x:c>
      <x:c r="K10215" s="4">
        <x:f>I10215*J10215</x:f>
      </x:c>
      <x:c r="L10215" s="4" t="n">
        <x:v>297.611</x:v>
      </x:c>
      <x:c r="M10215" s="5">
        <x:f>J10215/3.123*100</x:f>
      </x:c>
      <x:c r="N10215" s="6">
        <x:f>M10215*L10215/100</x:f>
      </x:c>
      <x:c r="O10215" s="6">
        <x:f>H10215-N10215</x:f>
      </x:c>
    </x:row>
    <x:row r="10216" spans="1:25">
      <x:c r="A10216" s="0" t="s">
        <x:v>104</x:v>
      </x:c>
      <x:c r="B10216" s="0" t="n">
        <x:v>4755</x:v>
      </x:c>
      <x:c r="C10216" s="0" t="s">
        <x:v>21</x:v>
      </x:c>
      <x:c r="D10216" s="0" t="s">
        <x:v>22</x:v>
      </x:c>
      <x:c r="E10216" s="0" t="s">
        <x:v>23</x:v>
      </x:c>
      <x:c r="F10216" s="0" t="s">
        <x:v>20</x:v>
      </x:c>
      <x:c r="G10216" s="0" t="n">
        <x:v>130</x:v>
      </x:c>
      <x:c r="H10216" s="4" t="n">
        <x:v>43.384</x:v>
      </x:c>
      <x:c r="I10216" s="4" t="n">
        <x:v>130</x:v>
      </x:c>
      <x:c r="J10216" s="4" t="n">
        <x:v>0.334</x:v>
      </x:c>
      <x:c r="K10216" s="4">
        <x:f>I10216*J10216</x:f>
      </x:c>
      <x:c r="L10216" s="4" t="n">
        <x:v>297.611</x:v>
      </x:c>
      <x:c r="M10216" s="5">
        <x:f>J10216/3.123*100</x:f>
      </x:c>
      <x:c r="N10216" s="6">
        <x:f>M10216*L10216/100</x:f>
      </x:c>
      <x:c r="O10216" s="6">
        <x:f>H10216-N10216</x:f>
      </x:c>
    </x:row>
    <x:row r="10217" spans="1:25">
      <x:c r="A10217" s="0" t="s">
        <x:v>104</x:v>
      </x:c>
      <x:c r="B10217" s="0" t="n">
        <x:v>4755</x:v>
      </x:c>
      <x:c r="C10217" s="0" t="s">
        <x:v>21</x:v>
      </x:c>
      <x:c r="D10217" s="0" t="s">
        <x:v>28</x:v>
      </x:c>
      <x:c r="E10217" s="0" t="s">
        <x:v>19</x:v>
      </x:c>
      <x:c r="F10217" s="0" t="s">
        <x:v>26</x:v>
      </x:c>
      <x:c r="G10217" s="0" t="n">
        <x:v>130</x:v>
      </x:c>
      <x:c r="H10217" s="4" t="n">
        <x:v>33.804</x:v>
      </x:c>
      <x:c r="I10217" s="4" t="n">
        <x:v>130</x:v>
      </x:c>
      <x:c r="J10217" s="4" t="n">
        <x:v>0.26</x:v>
      </x:c>
      <x:c r="K10217" s="4">
        <x:f>I10217*J10217</x:f>
      </x:c>
      <x:c r="L10217" s="4" t="n">
        <x:v>297.611</x:v>
      </x:c>
      <x:c r="M10217" s="5">
        <x:f>J10217/3.123*100</x:f>
      </x:c>
      <x:c r="N10217" s="6">
        <x:f>M10217*L10217/100</x:f>
      </x:c>
      <x:c r="O10217" s="6">
        <x:f>H10217-N10217</x:f>
      </x:c>
    </x:row>
    <x:row r="10218" spans="1:25">
      <x:c r="A10218" s="0" t="s">
        <x:v>104</x:v>
      </x:c>
      <x:c r="B10218" s="0" t="n">
        <x:v>4755</x:v>
      </x:c>
      <x:c r="C10218" s="0" t="s">
        <x:v>21</x:v>
      </x:c>
      <x:c r="D10218" s="0" t="s">
        <x:v>28</x:v>
      </x:c>
      <x:c r="E10218" s="0" t="s">
        <x:v>23</x:v>
      </x:c>
      <x:c r="F10218" s="0" t="s">
        <x:v>26</x:v>
      </x:c>
      <x:c r="G10218" s="0" t="n">
        <x:v>130</x:v>
      </x:c>
      <x:c r="H10218" s="4" t="n">
        <x:v>197.6</x:v>
      </x:c>
      <x:c r="I10218" s="4" t="n">
        <x:v>130</x:v>
      </x:c>
      <x:c r="J10218" s="4" t="n">
        <x:v>1.52</x:v>
      </x:c>
      <x:c r="K10218" s="4">
        <x:f>I10218*J10218</x:f>
      </x:c>
      <x:c r="L10218" s="4" t="n">
        <x:v>297.611</x:v>
      </x:c>
      <x:c r="M10218" s="5">
        <x:f>J10218/3.123*100</x:f>
      </x:c>
      <x:c r="N10218" s="6">
        <x:f>M10218*L10218/100</x:f>
      </x:c>
      <x:c r="O10218" s="6">
        <x:f>H10218-N10218</x:f>
      </x:c>
    </x:row>
    <x:row r="10219" spans="1:25">
      <x:c r="A10219" s="0" t="s">
        <x:v>101</x:v>
      </x:c>
      <x:c r="B10219" s="0" t="n">
        <x:v>4756</x:v>
      </x:c>
      <x:c r="C10219" s="0" t="s">
        <x:v>21</x:v>
      </x:c>
      <x:c r="D10219" s="0" t="s">
        <x:v>22</x:v>
      </x:c>
      <x:c r="E10219" s="0" t="s">
        <x:v>23</x:v>
      </x:c>
      <x:c r="F10219" s="0" t="s">
        <x:v>20</x:v>
      </x:c>
      <x:c r="G10219" s="0" t="n">
        <x:v>130</x:v>
      </x:c>
      <x:c r="H10219" s="4" t="n">
        <x:v>44.33</x:v>
      </x:c>
      <x:c r="I10219" s="4" t="n">
        <x:v>130</x:v>
      </x:c>
      <x:c r="J10219" s="4" t="n">
        <x:v>0.341</x:v>
      </x:c>
      <x:c r="K10219" s="4">
        <x:f>I10219*J10219</x:f>
      </x:c>
      <x:c r="L10219" s="4" t="n">
        <x:v>299.303</x:v>
      </x:c>
      <x:c r="M10219" s="5">
        <x:f>J10219/3.457*100</x:f>
      </x:c>
      <x:c r="N10219" s="6">
        <x:f>M10219*L10219/100</x:f>
      </x:c>
      <x:c r="O10219" s="6">
        <x:f>H10219-N10219</x:f>
      </x:c>
    </x:row>
    <x:row r="10220" spans="1:25">
      <x:c r="A10220" s="0" t="s">
        <x:v>101</x:v>
      </x:c>
      <x:c r="B10220" s="0" t="n">
        <x:v>4756</x:v>
      </x:c>
      <x:c r="C10220" s="0" t="s">
        <x:v>21</x:v>
      </x:c>
      <x:c r="D10220" s="0" t="s">
        <x:v>22</x:v>
      </x:c>
      <x:c r="E10220" s="0" t="s">
        <x:v>23</x:v>
      </x:c>
      <x:c r="F10220" s="0" t="s">
        <x:v>20</x:v>
      </x:c>
      <x:c r="G10220" s="0" t="n">
        <x:v>130</x:v>
      </x:c>
      <x:c r="H10220" s="4" t="n">
        <x:v>43.384</x:v>
      </x:c>
      <x:c r="I10220" s="4" t="n">
        <x:v>130</x:v>
      </x:c>
      <x:c r="J10220" s="4" t="n">
        <x:v>0.334</x:v>
      </x:c>
      <x:c r="K10220" s="4">
        <x:f>I10220*J10220</x:f>
      </x:c>
      <x:c r="L10220" s="4" t="n">
        <x:v>299.303</x:v>
      </x:c>
      <x:c r="M10220" s="5">
        <x:f>J10220/3.457*100</x:f>
      </x:c>
      <x:c r="N10220" s="6">
        <x:f>M10220*L10220/100</x:f>
      </x:c>
      <x:c r="O10220" s="6">
        <x:f>H10220-N10220</x:f>
      </x:c>
    </x:row>
    <x:row r="10221" spans="1:25">
      <x:c r="A10221" s="0" t="s">
        <x:v>101</x:v>
      </x:c>
      <x:c r="B10221" s="0" t="n">
        <x:v>4756</x:v>
      </x:c>
      <x:c r="C10221" s="0" t="s">
        <x:v>21</x:v>
      </x:c>
      <x:c r="D10221" s="0" t="s">
        <x:v>22</x:v>
      </x:c>
      <x:c r="E10221" s="0" t="s">
        <x:v>23</x:v>
      </x:c>
      <x:c r="F10221" s="0" t="s">
        <x:v>20</x:v>
      </x:c>
      <x:c r="G10221" s="0" t="n">
        <x:v>130</x:v>
      </x:c>
      <x:c r="H10221" s="4" t="n">
        <x:v>43.384</x:v>
      </x:c>
      <x:c r="I10221" s="4" t="n">
        <x:v>130</x:v>
      </x:c>
      <x:c r="J10221" s="4" t="n">
        <x:v>0.334</x:v>
      </x:c>
      <x:c r="K10221" s="4">
        <x:f>I10221*J10221</x:f>
      </x:c>
      <x:c r="L10221" s="4" t="n">
        <x:v>299.303</x:v>
      </x:c>
      <x:c r="M10221" s="5">
        <x:f>J10221/3.457*100</x:f>
      </x:c>
      <x:c r="N10221" s="6">
        <x:f>M10221*L10221/100</x:f>
      </x:c>
      <x:c r="O10221" s="6">
        <x:f>H10221-N10221</x:f>
      </x:c>
    </x:row>
    <x:row r="10222" spans="1:25">
      <x:c r="A10222" s="0" t="s">
        <x:v>101</x:v>
      </x:c>
      <x:c r="B10222" s="0" t="n">
        <x:v>4756</x:v>
      </x:c>
      <x:c r="C10222" s="0" t="s">
        <x:v>21</x:v>
      </x:c>
      <x:c r="D10222" s="0" t="s">
        <x:v>22</x:v>
      </x:c>
      <x:c r="E10222" s="0" t="s">
        <x:v>23</x:v>
      </x:c>
      <x:c r="F10222" s="0" t="s">
        <x:v>20</x:v>
      </x:c>
      <x:c r="G10222" s="0" t="n">
        <x:v>130</x:v>
      </x:c>
      <x:c r="H10222" s="4" t="n">
        <x:v>43.384</x:v>
      </x:c>
      <x:c r="I10222" s="4" t="n">
        <x:v>130</x:v>
      </x:c>
      <x:c r="J10222" s="4" t="n">
        <x:v>0.334</x:v>
      </x:c>
      <x:c r="K10222" s="4">
        <x:f>I10222*J10222</x:f>
      </x:c>
      <x:c r="L10222" s="4" t="n">
        <x:v>299.303</x:v>
      </x:c>
      <x:c r="M10222" s="5">
        <x:f>J10222/3.457*100</x:f>
      </x:c>
      <x:c r="N10222" s="6">
        <x:f>M10222*L10222/100</x:f>
      </x:c>
      <x:c r="O10222" s="6">
        <x:f>H10222-N10222</x:f>
      </x:c>
    </x:row>
    <x:row r="10223" spans="1:25">
      <x:c r="A10223" s="0" t="s">
        <x:v>101</x:v>
      </x:c>
      <x:c r="B10223" s="0" t="n">
        <x:v>4756</x:v>
      </x:c>
      <x:c r="C10223" s="0" t="s">
        <x:v>21</x:v>
      </x:c>
      <x:c r="D10223" s="0" t="s">
        <x:v>22</x:v>
      </x:c>
      <x:c r="E10223" s="0" t="s">
        <x:v>23</x:v>
      </x:c>
      <x:c r="F10223" s="0" t="s">
        <x:v>20</x:v>
      </x:c>
      <x:c r="G10223" s="0" t="n">
        <x:v>130</x:v>
      </x:c>
      <x:c r="H10223" s="4" t="n">
        <x:v>43.384</x:v>
      </x:c>
      <x:c r="I10223" s="4" t="n">
        <x:v>130</x:v>
      </x:c>
      <x:c r="J10223" s="4" t="n">
        <x:v>0.334</x:v>
      </x:c>
      <x:c r="K10223" s="4">
        <x:f>I10223*J10223</x:f>
      </x:c>
      <x:c r="L10223" s="4" t="n">
        <x:v>299.303</x:v>
      </x:c>
      <x:c r="M10223" s="5">
        <x:f>J10223/3.457*100</x:f>
      </x:c>
      <x:c r="N10223" s="6">
        <x:f>M10223*L10223/100</x:f>
      </x:c>
      <x:c r="O10223" s="6">
        <x:f>H10223-N10223</x:f>
      </x:c>
    </x:row>
    <x:row r="10224" spans="1:25">
      <x:c r="A10224" s="0" t="s">
        <x:v>101</x:v>
      </x:c>
      <x:c r="B10224" s="0" t="n">
        <x:v>4756</x:v>
      </x:c>
      <x:c r="C10224" s="0" t="s">
        <x:v>21</x:v>
      </x:c>
      <x:c r="D10224" s="0" t="s">
        <x:v>28</x:v>
      </x:c>
      <x:c r="E10224" s="0" t="s">
        <x:v>19</x:v>
      </x:c>
      <x:c r="F10224" s="0" t="s">
        <x:v>26</x:v>
      </x:c>
      <x:c r="G10224" s="0" t="n">
        <x:v>130</x:v>
      </x:c>
      <x:c r="H10224" s="4" t="n">
        <x:v>33.805</x:v>
      </x:c>
      <x:c r="I10224" s="4" t="n">
        <x:v>130</x:v>
      </x:c>
      <x:c r="J10224" s="4" t="n">
        <x:v>0.26</x:v>
      </x:c>
      <x:c r="K10224" s="4">
        <x:f>I10224*J10224</x:f>
      </x:c>
      <x:c r="L10224" s="4" t="n">
        <x:v>299.303</x:v>
      </x:c>
      <x:c r="M10224" s="5">
        <x:f>J10224/3.457*100</x:f>
      </x:c>
      <x:c r="N10224" s="6">
        <x:f>M10224*L10224/100</x:f>
      </x:c>
      <x:c r="O10224" s="6">
        <x:f>H10224-N10224</x:f>
      </x:c>
    </x:row>
    <x:row r="10225" spans="1:25">
      <x:c r="A10225" s="0" t="s">
        <x:v>101</x:v>
      </x:c>
      <x:c r="B10225" s="0" t="n">
        <x:v>4756</x:v>
      </x:c>
      <x:c r="C10225" s="0" t="s">
        <x:v>21</x:v>
      </x:c>
      <x:c r="D10225" s="0" t="s">
        <x:v>28</x:v>
      </x:c>
      <x:c r="E10225" s="0" t="s">
        <x:v>23</x:v>
      </x:c>
      <x:c r="F10225" s="0" t="s">
        <x:v>26</x:v>
      </x:c>
      <x:c r="G10225" s="0" t="n">
        <x:v>130</x:v>
      </x:c>
      <x:c r="H10225" s="4" t="n">
        <x:v>197.6</x:v>
      </x:c>
      <x:c r="I10225" s="4" t="n">
        <x:v>130</x:v>
      </x:c>
      <x:c r="J10225" s="4" t="n">
        <x:v>1.52</x:v>
      </x:c>
      <x:c r="K10225" s="4">
        <x:f>I10225*J10225</x:f>
      </x:c>
      <x:c r="L10225" s="4" t="n">
        <x:v>299.303</x:v>
      </x:c>
      <x:c r="M10225" s="5">
        <x:f>J10225/3.457*100</x:f>
      </x:c>
      <x:c r="N10225" s="6">
        <x:f>M10225*L10225/100</x:f>
      </x:c>
      <x:c r="O10225" s="6">
        <x:f>H10225-N10225</x:f>
      </x:c>
    </x:row>
    <x:row r="10226" spans="1:25">
      <x:c r="A10226" s="0" t="s">
        <x:v>134</x:v>
      </x:c>
      <x:c r="B10226" s="0" t="n">
        <x:v>4757</x:v>
      </x:c>
      <x:c r="C10226" s="0" t="s">
        <x:v>17</x:v>
      </x:c>
      <x:c r="D10226" s="0" t="s">
        <x:v>18</x:v>
      </x:c>
      <x:c r="E10226" s="0" t="s">
        <x:v>167</x:v>
      </x:c>
      <x:c r="F10226" s="0" t="s">
        <x:v>20</x:v>
      </x:c>
      <x:c r="G10226" s="0" t="n">
        <x:v>65</x:v>
      </x:c>
      <x:c r="H10226" s="4" t="n">
        <x:v>41.221</x:v>
      </x:c>
      <x:c r="I10226" s="4" t="n">
        <x:v>65</x:v>
      </x:c>
      <x:c r="J10226" s="4" t="n">
        <x:v>0.634</x:v>
      </x:c>
      <x:c r="K10226" s="4">
        <x:f>I10226*J10226</x:f>
      </x:c>
      <x:c r="L10226" s="4" t="n">
        <x:v>159.709</x:v>
      </x:c>
      <x:c r="M10226" s="5">
        <x:f>J10226/3.044*100</x:f>
      </x:c>
      <x:c r="N10226" s="6">
        <x:f>M10226*L10226/100</x:f>
      </x:c>
      <x:c r="O10226" s="6">
        <x:f>H10226-N10226</x:f>
      </x:c>
    </x:row>
    <x:row r="10227" spans="1:25">
      <x:c r="A10227" s="0" t="s">
        <x:v>134</x:v>
      </x:c>
      <x:c r="B10227" s="0" t="n">
        <x:v>4757</x:v>
      </x:c>
      <x:c r="C10227" s="0" t="s">
        <x:v>21</x:v>
      </x:c>
      <x:c r="D10227" s="0" t="s">
        <x:v>22</x:v>
      </x:c>
      <x:c r="E10227" s="0" t="s">
        <x:v>23</x:v>
      </x:c>
      <x:c r="F10227" s="0" t="s">
        <x:v>20</x:v>
      </x:c>
      <x:c r="G10227" s="0" t="n">
        <x:v>65</x:v>
      </x:c>
      <x:c r="H10227" s="4" t="n">
        <x:v>2.34</x:v>
      </x:c>
      <x:c r="I10227" s="4" t="n">
        <x:v>65</x:v>
      </x:c>
      <x:c r="J10227" s="4" t="n">
        <x:v>0.036</x:v>
      </x:c>
      <x:c r="K10227" s="4">
        <x:f>I10227*J10227</x:f>
      </x:c>
      <x:c r="L10227" s="4" t="n">
        <x:v>159.709</x:v>
      </x:c>
      <x:c r="M10227" s="5">
        <x:f>J10227/3.044*100</x:f>
      </x:c>
      <x:c r="N10227" s="6">
        <x:f>M10227*L10227/100</x:f>
      </x:c>
      <x:c r="O10227" s="6">
        <x:f>H10227-N10227</x:f>
      </x:c>
    </x:row>
    <x:row r="10228" spans="1:25">
      <x:c r="A10228" s="0" t="s">
        <x:v>134</x:v>
      </x:c>
      <x:c r="B10228" s="0" t="n">
        <x:v>4757</x:v>
      </x:c>
      <x:c r="C10228" s="0" t="s">
        <x:v>21</x:v>
      </x:c>
      <x:c r="D10228" s="0" t="s">
        <x:v>28</x:v>
      </x:c>
      <x:c r="E10228" s="0" t="s">
        <x:v>23</x:v>
      </x:c>
      <x:c r="F10228" s="0" t="s">
        <x:v>20</x:v>
      </x:c>
      <x:c r="G10228" s="0" t="n">
        <x:v>65</x:v>
      </x:c>
      <x:c r="H10228" s="4" t="n">
        <x:v>2.99</x:v>
      </x:c>
      <x:c r="I10228" s="4" t="n">
        <x:v>65</x:v>
      </x:c>
      <x:c r="J10228" s="4" t="n">
        <x:v>0.046</x:v>
      </x:c>
      <x:c r="K10228" s="4">
        <x:f>I10228*J10228</x:f>
      </x:c>
      <x:c r="L10228" s="4" t="n">
        <x:v>159.709</x:v>
      </x:c>
      <x:c r="M10228" s="5">
        <x:f>J10228/3.044*100</x:f>
      </x:c>
      <x:c r="N10228" s="6">
        <x:f>M10228*L10228/100</x:f>
      </x:c>
      <x:c r="O10228" s="6">
        <x:f>H10228-N10228</x:f>
      </x:c>
    </x:row>
    <x:row r="10229" spans="1:25">
      <x:c r="A10229" s="0" t="s">
        <x:v>134</x:v>
      </x:c>
      <x:c r="B10229" s="0" t="n">
        <x:v>4757</x:v>
      </x:c>
      <x:c r="C10229" s="0" t="s">
        <x:v>17</x:v>
      </x:c>
      <x:c r="D10229" s="0" t="s">
        <x:v>18</x:v>
      </x:c>
      <x:c r="E10229" s="0" t="s">
        <x:v>167</x:v>
      </x:c>
      <x:c r="F10229" s="0" t="s">
        <x:v>20</x:v>
      </x:c>
      <x:c r="G10229" s="0" t="n">
        <x:v>65</x:v>
      </x:c>
      <x:c r="H10229" s="4" t="n">
        <x:v>41.221</x:v>
      </x:c>
      <x:c r="I10229" s="4" t="n">
        <x:v>65</x:v>
      </x:c>
      <x:c r="J10229" s="4" t="n">
        <x:v>0.634</x:v>
      </x:c>
      <x:c r="K10229" s="4">
        <x:f>I10229*J10229</x:f>
      </x:c>
      <x:c r="L10229" s="4" t="n">
        <x:v>159.709</x:v>
      </x:c>
      <x:c r="M10229" s="5">
        <x:f>J10229/3.044*100</x:f>
      </x:c>
      <x:c r="N10229" s="6">
        <x:f>M10229*L10229/100</x:f>
      </x:c>
      <x:c r="O10229" s="6">
        <x:f>H10229-N10229</x:f>
      </x:c>
    </x:row>
    <x:row r="10230" spans="1:25">
      <x:c r="A10230" s="0" t="s">
        <x:v>134</x:v>
      </x:c>
      <x:c r="B10230" s="0" t="n">
        <x:v>4757</x:v>
      </x:c>
      <x:c r="C10230" s="0" t="s">
        <x:v>17</x:v>
      </x:c>
      <x:c r="D10230" s="0" t="s">
        <x:v>18</x:v>
      </x:c>
      <x:c r="E10230" s="0" t="s">
        <x:v>167</x:v>
      </x:c>
      <x:c r="F10230" s="0" t="s">
        <x:v>20</x:v>
      </x:c>
      <x:c r="G10230" s="0" t="n">
        <x:v>65</x:v>
      </x:c>
      <x:c r="H10230" s="4" t="n">
        <x:v>41.221</x:v>
      </x:c>
      <x:c r="I10230" s="4" t="n">
        <x:v>65</x:v>
      </x:c>
      <x:c r="J10230" s="4" t="n">
        <x:v>0.634</x:v>
      </x:c>
      <x:c r="K10230" s="4">
        <x:f>I10230*J10230</x:f>
      </x:c>
      <x:c r="L10230" s="4" t="n">
        <x:v>159.709</x:v>
      </x:c>
      <x:c r="M10230" s="5">
        <x:f>J10230/3.044*100</x:f>
      </x:c>
      <x:c r="N10230" s="6">
        <x:f>M10230*L10230/100</x:f>
      </x:c>
      <x:c r="O10230" s="6">
        <x:f>H10230-N10230</x:f>
      </x:c>
    </x:row>
    <x:row r="10231" spans="1:25">
      <x:c r="A10231" s="0" t="s">
        <x:v>134</x:v>
      </x:c>
      <x:c r="B10231" s="0" t="n">
        <x:v>4757</x:v>
      </x:c>
      <x:c r="C10231" s="0" t="s">
        <x:v>21</x:v>
      </x:c>
      <x:c r="D10231" s="0" t="s">
        <x:v>28</x:v>
      </x:c>
      <x:c r="E10231" s="0" t="s">
        <x:v>23</x:v>
      </x:c>
      <x:c r="F10231" s="0" t="s">
        <x:v>26</x:v>
      </x:c>
      <x:c r="G10231" s="0" t="n">
        <x:v>65</x:v>
      </x:c>
      <x:c r="H10231" s="4" t="n">
        <x:v>68.9</x:v>
      </x:c>
      <x:c r="I10231" s="4" t="n">
        <x:v>65</x:v>
      </x:c>
      <x:c r="J10231" s="4" t="n">
        <x:v>1.06</x:v>
      </x:c>
      <x:c r="K10231" s="4">
        <x:f>I10231*J10231</x:f>
      </x:c>
      <x:c r="L10231" s="4" t="n">
        <x:v>159.709</x:v>
      </x:c>
      <x:c r="M10231" s="5">
        <x:f>J10231/3.044*100</x:f>
      </x:c>
      <x:c r="N10231" s="6">
        <x:f>M10231*L10231/100</x:f>
      </x:c>
      <x:c r="O10231" s="6">
        <x:f>H10231-N10231</x:f>
      </x:c>
    </x:row>
    <x:row r="10232" spans="1:25">
      <x:c r="A10232" s="0" t="s">
        <x:v>132</x:v>
      </x:c>
      <x:c r="B10232" s="0" t="n">
        <x:v>4758</x:v>
      </x:c>
      <x:c r="C10232" s="0" t="s">
        <x:v>17</x:v>
      </x:c>
      <x:c r="D10232" s="0" t="s">
        <x:v>18</x:v>
      </x:c>
      <x:c r="E10232" s="0" t="s">
        <x:v>167</x:v>
      </x:c>
      <x:c r="F10232" s="0" t="s">
        <x:v>20</x:v>
      </x:c>
      <x:c r="G10232" s="0" t="n">
        <x:v>65</x:v>
      </x:c>
      <x:c r="H10232" s="4" t="n">
        <x:v>41.221</x:v>
      </x:c>
      <x:c r="I10232" s="4" t="n">
        <x:v>65</x:v>
      </x:c>
      <x:c r="J10232" s="4" t="n">
        <x:v>0.634</x:v>
      </x:c>
      <x:c r="K10232" s="4">
        <x:f>I10232*J10232</x:f>
      </x:c>
      <x:c r="L10232" s="4" t="n">
        <x:v>154.519</x:v>
      </x:c>
      <x:c r="M10232" s="5">
        <x:f>J10232/3.044*100</x:f>
      </x:c>
      <x:c r="N10232" s="6">
        <x:f>M10232*L10232/100</x:f>
      </x:c>
      <x:c r="O10232" s="6">
        <x:f>H10232-N10232</x:f>
      </x:c>
    </x:row>
    <x:row r="10233" spans="1:25">
      <x:c r="A10233" s="0" t="s">
        <x:v>132</x:v>
      </x:c>
      <x:c r="B10233" s="0" t="n">
        <x:v>4758</x:v>
      </x:c>
      <x:c r="C10233" s="0" t="s">
        <x:v>21</x:v>
      </x:c>
      <x:c r="D10233" s="0" t="s">
        <x:v>28</x:v>
      </x:c>
      <x:c r="E10233" s="0" t="s">
        <x:v>23</x:v>
      </x:c>
      <x:c r="F10233" s="0" t="s">
        <x:v>20</x:v>
      </x:c>
      <x:c r="G10233" s="0" t="n">
        <x:v>65</x:v>
      </x:c>
      <x:c r="H10233" s="4" t="n">
        <x:v>2.99</x:v>
      </x:c>
      <x:c r="I10233" s="4" t="n">
        <x:v>65</x:v>
      </x:c>
      <x:c r="J10233" s="4" t="n">
        <x:v>0.046</x:v>
      </x:c>
      <x:c r="K10233" s="4">
        <x:f>I10233*J10233</x:f>
      </x:c>
      <x:c r="L10233" s="4" t="n">
        <x:v>154.519</x:v>
      </x:c>
      <x:c r="M10233" s="5">
        <x:f>J10233/3.044*100</x:f>
      </x:c>
      <x:c r="N10233" s="6">
        <x:f>M10233*L10233/100</x:f>
      </x:c>
      <x:c r="O10233" s="6">
        <x:f>H10233-N10233</x:f>
      </x:c>
    </x:row>
    <x:row r="10234" spans="1:25">
      <x:c r="A10234" s="0" t="s">
        <x:v>132</x:v>
      </x:c>
      <x:c r="B10234" s="0" t="n">
        <x:v>4758</x:v>
      </x:c>
      <x:c r="C10234" s="0" t="s">
        <x:v>21</x:v>
      </x:c>
      <x:c r="D10234" s="0" t="s">
        <x:v>22</x:v>
      </x:c>
      <x:c r="E10234" s="0" t="s">
        <x:v>23</x:v>
      </x:c>
      <x:c r="F10234" s="0" t="s">
        <x:v>20</x:v>
      </x:c>
      <x:c r="G10234" s="0" t="n">
        <x:v>65</x:v>
      </x:c>
      <x:c r="H10234" s="4" t="n">
        <x:v>2.34</x:v>
      </x:c>
      <x:c r="I10234" s="4" t="n">
        <x:v>65</x:v>
      </x:c>
      <x:c r="J10234" s="4" t="n">
        <x:v>0.036</x:v>
      </x:c>
      <x:c r="K10234" s="4">
        <x:f>I10234*J10234</x:f>
      </x:c>
      <x:c r="L10234" s="4" t="n">
        <x:v>154.519</x:v>
      </x:c>
      <x:c r="M10234" s="5">
        <x:f>J10234/3.044*100</x:f>
      </x:c>
      <x:c r="N10234" s="6">
        <x:f>M10234*L10234/100</x:f>
      </x:c>
      <x:c r="O10234" s="6">
        <x:f>H10234-N10234</x:f>
      </x:c>
    </x:row>
    <x:row r="10235" spans="1:25">
      <x:c r="A10235" s="0" t="s">
        <x:v>132</x:v>
      </x:c>
      <x:c r="B10235" s="0" t="n">
        <x:v>4758</x:v>
      </x:c>
      <x:c r="C10235" s="0" t="s">
        <x:v>17</x:v>
      </x:c>
      <x:c r="D10235" s="0" t="s">
        <x:v>18</x:v>
      </x:c>
      <x:c r="E10235" s="0" t="s">
        <x:v>167</x:v>
      </x:c>
      <x:c r="F10235" s="0" t="s">
        <x:v>20</x:v>
      </x:c>
      <x:c r="G10235" s="0" t="n">
        <x:v>65</x:v>
      </x:c>
      <x:c r="H10235" s="4" t="n">
        <x:v>41.221</x:v>
      </x:c>
      <x:c r="I10235" s="4" t="n">
        <x:v>65</x:v>
      </x:c>
      <x:c r="J10235" s="4" t="n">
        <x:v>0.634</x:v>
      </x:c>
      <x:c r="K10235" s="4">
        <x:f>I10235*J10235</x:f>
      </x:c>
      <x:c r="L10235" s="4" t="n">
        <x:v>154.519</x:v>
      </x:c>
      <x:c r="M10235" s="5">
        <x:f>J10235/3.044*100</x:f>
      </x:c>
      <x:c r="N10235" s="6">
        <x:f>M10235*L10235/100</x:f>
      </x:c>
      <x:c r="O10235" s="6">
        <x:f>H10235-N10235</x:f>
      </x:c>
    </x:row>
    <x:row r="10236" spans="1:25">
      <x:c r="A10236" s="0" t="s">
        <x:v>132</x:v>
      </x:c>
      <x:c r="B10236" s="0" t="n">
        <x:v>4758</x:v>
      </x:c>
      <x:c r="C10236" s="0" t="s">
        <x:v>17</x:v>
      </x:c>
      <x:c r="D10236" s="0" t="s">
        <x:v>18</x:v>
      </x:c>
      <x:c r="E10236" s="0" t="s">
        <x:v>167</x:v>
      </x:c>
      <x:c r="F10236" s="0" t="s">
        <x:v>20</x:v>
      </x:c>
      <x:c r="G10236" s="0" t="n">
        <x:v>65</x:v>
      </x:c>
      <x:c r="H10236" s="4" t="n">
        <x:v>41.221</x:v>
      </x:c>
      <x:c r="I10236" s="4" t="n">
        <x:v>65</x:v>
      </x:c>
      <x:c r="J10236" s="4" t="n">
        <x:v>0.634</x:v>
      </x:c>
      <x:c r="K10236" s="4">
        <x:f>I10236*J10236</x:f>
      </x:c>
      <x:c r="L10236" s="4" t="n">
        <x:v>154.519</x:v>
      </x:c>
      <x:c r="M10236" s="5">
        <x:f>J10236/3.044*100</x:f>
      </x:c>
      <x:c r="N10236" s="6">
        <x:f>M10236*L10236/100</x:f>
      </x:c>
      <x:c r="O10236" s="6">
        <x:f>H10236-N10236</x:f>
      </x:c>
    </x:row>
    <x:row r="10237" spans="1:25">
      <x:c r="A10237" s="0" t="s">
        <x:v>132</x:v>
      </x:c>
      <x:c r="B10237" s="0" t="n">
        <x:v>4758</x:v>
      </x:c>
      <x:c r="C10237" s="0" t="s">
        <x:v>21</x:v>
      </x:c>
      <x:c r="D10237" s="0" t="s">
        <x:v>28</x:v>
      </x:c>
      <x:c r="E10237" s="0" t="s">
        <x:v>23</x:v>
      </x:c>
      <x:c r="F10237" s="0" t="s">
        <x:v>26</x:v>
      </x:c>
      <x:c r="G10237" s="0" t="n">
        <x:v>65</x:v>
      </x:c>
      <x:c r="H10237" s="4" t="n">
        <x:v>68.9</x:v>
      </x:c>
      <x:c r="I10237" s="4" t="n">
        <x:v>65</x:v>
      </x:c>
      <x:c r="J10237" s="4" t="n">
        <x:v>1.06</x:v>
      </x:c>
      <x:c r="K10237" s="4">
        <x:f>I10237*J10237</x:f>
      </x:c>
      <x:c r="L10237" s="4" t="n">
        <x:v>154.519</x:v>
      </x:c>
      <x:c r="M10237" s="5">
        <x:f>J10237/3.044*100</x:f>
      </x:c>
      <x:c r="N10237" s="6">
        <x:f>M10237*L10237/100</x:f>
      </x:c>
      <x:c r="O10237" s="6">
        <x:f>H10237-N10237</x:f>
      </x:c>
    </x:row>
    <x:row r="10238" spans="1:25">
      <x:c r="A10238" s="0" t="s">
        <x:v>143</x:v>
      </x:c>
      <x:c r="B10238" s="0" t="n">
        <x:v>4759</x:v>
      </x:c>
      <x:c r="C10238" s="0" t="s">
        <x:v>17</x:v>
      </x:c>
      <x:c r="D10238" s="0" t="s">
        <x:v>18</x:v>
      </x:c>
      <x:c r="E10238" s="0" t="s">
        <x:v>167</x:v>
      </x:c>
      <x:c r="F10238" s="0" t="s">
        <x:v>20</x:v>
      </x:c>
      <x:c r="G10238" s="0" t="n">
        <x:v>65</x:v>
      </x:c>
      <x:c r="H10238" s="4" t="n">
        <x:v>28.428</x:v>
      </x:c>
      <x:c r="I10238" s="4" t="n">
        <x:v>47</x:v>
      </x:c>
      <x:c r="J10238" s="4" t="n">
        <x:v>0.437</x:v>
      </x:c>
      <x:c r="K10238" s="4">
        <x:f>I10238*J10238</x:f>
      </x:c>
      <x:c r="L10238" s="4" t="n">
        <x:v>115.41</x:v>
      </x:c>
      <x:c r="M10238" s="5">
        <x:f>J10238/2.436*100</x:f>
      </x:c>
      <x:c r="N10238" s="6">
        <x:f>M10238*L10238/100</x:f>
      </x:c>
      <x:c r="O10238" s="6">
        <x:f>H10238-N10238</x:f>
      </x:c>
    </x:row>
    <x:row r="10239" spans="1:25">
      <x:c r="A10239" s="0" t="s">
        <x:v>143</x:v>
      </x:c>
      <x:c r="B10239" s="0" t="n">
        <x:v>4759</x:v>
      </x:c>
      <x:c r="C10239" s="0" t="s">
        <x:v>21</x:v>
      </x:c>
      <x:c r="D10239" s="0" t="s">
        <x:v>22</x:v>
      </x:c>
      <x:c r="E10239" s="0" t="s">
        <x:v>23</x:v>
      </x:c>
      <x:c r="F10239" s="0" t="s">
        <x:v>20</x:v>
      </x:c>
      <x:c r="G10239" s="0" t="n">
        <x:v>65</x:v>
      </x:c>
      <x:c r="H10239" s="4" t="n">
        <x:v>2.34</x:v>
      </x:c>
      <x:c r="I10239" s="4" t="n">
        <x:v>47</x:v>
      </x:c>
      <x:c r="J10239" s="4" t="n">
        <x:v>0.036</x:v>
      </x:c>
      <x:c r="K10239" s="4">
        <x:f>I10239*J10239</x:f>
      </x:c>
      <x:c r="L10239" s="4" t="n">
        <x:v>115.41</x:v>
      </x:c>
      <x:c r="M10239" s="5">
        <x:f>J10239/2.436*100</x:f>
      </x:c>
      <x:c r="N10239" s="6">
        <x:f>M10239*L10239/100</x:f>
      </x:c>
      <x:c r="O10239" s="6">
        <x:f>H10239-N10239</x:f>
      </x:c>
    </x:row>
    <x:row r="10240" spans="1:25">
      <x:c r="A10240" s="0" t="s">
        <x:v>143</x:v>
      </x:c>
      <x:c r="B10240" s="0" t="n">
        <x:v>4759</x:v>
      </x:c>
      <x:c r="C10240" s="0" t="s">
        <x:v>21</x:v>
      </x:c>
      <x:c r="D10240" s="0" t="s">
        <x:v>28</x:v>
      </x:c>
      <x:c r="E10240" s="0" t="s">
        <x:v>23</x:v>
      </x:c>
      <x:c r="F10240" s="0" t="s">
        <x:v>20</x:v>
      </x:c>
      <x:c r="G10240" s="0" t="n">
        <x:v>65</x:v>
      </x:c>
      <x:c r="H10240" s="4" t="n">
        <x:v>2.99</x:v>
      </x:c>
      <x:c r="I10240" s="4" t="n">
        <x:v>47</x:v>
      </x:c>
      <x:c r="J10240" s="4" t="n">
        <x:v>0.046</x:v>
      </x:c>
      <x:c r="K10240" s="4">
        <x:f>I10240*J10240</x:f>
      </x:c>
      <x:c r="L10240" s="4" t="n">
        <x:v>115.41</x:v>
      </x:c>
      <x:c r="M10240" s="5">
        <x:f>J10240/2.436*100</x:f>
      </x:c>
      <x:c r="N10240" s="6">
        <x:f>M10240*L10240/100</x:f>
      </x:c>
      <x:c r="O10240" s="6">
        <x:f>H10240-N10240</x:f>
      </x:c>
    </x:row>
    <x:row r="10241" spans="1:25">
      <x:c r="A10241" s="0" t="s">
        <x:v>143</x:v>
      </x:c>
      <x:c r="B10241" s="0" t="n">
        <x:v>4759</x:v>
      </x:c>
      <x:c r="C10241" s="0" t="s">
        <x:v>17</x:v>
      </x:c>
      <x:c r="D10241" s="0" t="s">
        <x:v>18</x:v>
      </x:c>
      <x:c r="E10241" s="0" t="s">
        <x:v>167</x:v>
      </x:c>
      <x:c r="F10241" s="0" t="s">
        <x:v>20</x:v>
      </x:c>
      <x:c r="G10241" s="0" t="n">
        <x:v>65</x:v>
      </x:c>
      <x:c r="H10241" s="4" t="n">
        <x:v>55.719</x:v>
      </x:c>
      <x:c r="I10241" s="4" t="n">
        <x:v>47</x:v>
      </x:c>
      <x:c r="J10241" s="4" t="n">
        <x:v>0.857</x:v>
      </x:c>
      <x:c r="K10241" s="4">
        <x:f>I10241*J10241</x:f>
      </x:c>
      <x:c r="L10241" s="4" t="n">
        <x:v>115.41</x:v>
      </x:c>
      <x:c r="M10241" s="5">
        <x:f>J10241/2.436*100</x:f>
      </x:c>
      <x:c r="N10241" s="6">
        <x:f>M10241*L10241/100</x:f>
      </x:c>
      <x:c r="O10241" s="6">
        <x:f>H10241-N10241</x:f>
      </x:c>
    </x:row>
    <x:row r="10242" spans="1:25">
      <x:c r="A10242" s="0" t="s">
        <x:v>143</x:v>
      </x:c>
      <x:c r="B10242" s="0" t="n">
        <x:v>4759</x:v>
      </x:c>
      <x:c r="C10242" s="0" t="s">
        <x:v>21</x:v>
      </x:c>
      <x:c r="D10242" s="0" t="s">
        <x:v>28</x:v>
      </x:c>
      <x:c r="E10242" s="0" t="s">
        <x:v>23</x:v>
      </x:c>
      <x:c r="F10242" s="0" t="s">
        <x:v>26</x:v>
      </x:c>
      <x:c r="G10242" s="0" t="n">
        <x:v>65</x:v>
      </x:c>
      <x:c r="H10242" s="4" t="n">
        <x:v>68.9</x:v>
      </x:c>
      <x:c r="I10242" s="4" t="n">
        <x:v>47</x:v>
      </x:c>
      <x:c r="J10242" s="4" t="n">
        <x:v>1.06</x:v>
      </x:c>
      <x:c r="K10242" s="4">
        <x:f>I10242*J10242</x:f>
      </x:c>
      <x:c r="L10242" s="4" t="n">
        <x:v>115.41</x:v>
      </x:c>
      <x:c r="M10242" s="5">
        <x:f>J10242/2.436*100</x:f>
      </x:c>
      <x:c r="N10242" s="6">
        <x:f>M10242*L10242/100</x:f>
      </x:c>
      <x:c r="O10242" s="6">
        <x:f>H10242-N10242</x:f>
      </x:c>
    </x:row>
    <x:row r="10243" spans="1:25">
      <x:c r="A10243" s="0" t="s">
        <x:v>89</x:v>
      </x:c>
      <x:c r="B10243" s="0" t="n">
        <x:v>4762</x:v>
      </x:c>
      <x:c r="C10243" s="0" t="s">
        <x:v>21</x:v>
      </x:c>
      <x:c r="D10243" s="0" t="s">
        <x:v>22</x:v>
      </x:c>
      <x:c r="E10243" s="0" t="s">
        <x:v>23</x:v>
      </x:c>
      <x:c r="F10243" s="0" t="s">
        <x:v>20</x:v>
      </x:c>
      <x:c r="G10243" s="0" t="n">
        <x:v>126</x:v>
      </x:c>
      <x:c r="H10243" s="4" t="n">
        <x:v>1.023</x:v>
      </x:c>
      <x:c r="I10243" s="4" t="n">
        <x:v>126</x:v>
      </x:c>
      <x:c r="J10243" s="4" t="n">
        <x:v>0.008</x:v>
      </x:c>
      <x:c r="K10243" s="4">
        <x:f>I10243*J10243</x:f>
      </x:c>
      <x:c r="L10243" s="4" t="n">
        <x:v>288.587</x:v>
      </x:c>
      <x:c r="M10243" s="5">
        <x:f>J10243/2.82*100</x:f>
      </x:c>
      <x:c r="N10243" s="6">
        <x:f>M10243*L10243/100</x:f>
      </x:c>
      <x:c r="O10243" s="6">
        <x:f>H10243-N10243</x:f>
      </x:c>
    </x:row>
    <x:row r="10244" spans="1:25">
      <x:c r="A10244" s="0" t="s">
        <x:v>89</x:v>
      </x:c>
      <x:c r="B10244" s="0" t="n">
        <x:v>4762</x:v>
      </x:c>
      <x:c r="C10244" s="0" t="s">
        <x:v>21</x:v>
      </x:c>
      <x:c r="D10244" s="0" t="s">
        <x:v>22</x:v>
      </x:c>
      <x:c r="E10244" s="0" t="s">
        <x:v>23</x:v>
      </x:c>
      <x:c r="F10244" s="0" t="s">
        <x:v>20</x:v>
      </x:c>
      <x:c r="G10244" s="0" t="n">
        <x:v>126</x:v>
      </x:c>
      <x:c r="H10244" s="4" t="n">
        <x:v>43.384</x:v>
      </x:c>
      <x:c r="I10244" s="4" t="n">
        <x:v>126</x:v>
      </x:c>
      <x:c r="J10244" s="4" t="n">
        <x:v>0.344</x:v>
      </x:c>
      <x:c r="K10244" s="4">
        <x:f>I10244*J10244</x:f>
      </x:c>
      <x:c r="L10244" s="4" t="n">
        <x:v>288.587</x:v>
      </x:c>
      <x:c r="M10244" s="5">
        <x:f>J10244/2.82*100</x:f>
      </x:c>
      <x:c r="N10244" s="6">
        <x:f>M10244*L10244/100</x:f>
      </x:c>
      <x:c r="O10244" s="6">
        <x:f>H10244-N10244</x:f>
      </x:c>
    </x:row>
    <x:row r="10245" spans="1:25">
      <x:c r="A10245" s="0" t="s">
        <x:v>89</x:v>
      </x:c>
      <x:c r="B10245" s="0" t="n">
        <x:v>4762</x:v>
      </x:c>
      <x:c r="C10245" s="0" t="s">
        <x:v>21</x:v>
      </x:c>
      <x:c r="D10245" s="0" t="s">
        <x:v>22</x:v>
      </x:c>
      <x:c r="E10245" s="0" t="s">
        <x:v>23</x:v>
      </x:c>
      <x:c r="F10245" s="0" t="s">
        <x:v>20</x:v>
      </x:c>
      <x:c r="G10245" s="0" t="n">
        <x:v>126</x:v>
      </x:c>
      <x:c r="H10245" s="4" t="n">
        <x:v>43.384</x:v>
      </x:c>
      <x:c r="I10245" s="4" t="n">
        <x:v>126</x:v>
      </x:c>
      <x:c r="J10245" s="4" t="n">
        <x:v>0.344</x:v>
      </x:c>
      <x:c r="K10245" s="4">
        <x:f>I10245*J10245</x:f>
      </x:c>
      <x:c r="L10245" s="4" t="n">
        <x:v>288.587</x:v>
      </x:c>
      <x:c r="M10245" s="5">
        <x:f>J10245/2.82*100</x:f>
      </x:c>
      <x:c r="N10245" s="6">
        <x:f>M10245*L10245/100</x:f>
      </x:c>
      <x:c r="O10245" s="6">
        <x:f>H10245-N10245</x:f>
      </x:c>
    </x:row>
    <x:row r="10246" spans="1:25">
      <x:c r="A10246" s="0" t="s">
        <x:v>89</x:v>
      </x:c>
      <x:c r="B10246" s="0" t="n">
        <x:v>4762</x:v>
      </x:c>
      <x:c r="C10246" s="0" t="s">
        <x:v>21</x:v>
      </x:c>
      <x:c r="D10246" s="0" t="s">
        <x:v>22</x:v>
      </x:c>
      <x:c r="E10246" s="0" t="s">
        <x:v>23</x:v>
      </x:c>
      <x:c r="F10246" s="0" t="s">
        <x:v>20</x:v>
      </x:c>
      <x:c r="G10246" s="0" t="n">
        <x:v>126</x:v>
      </x:c>
      <x:c r="H10246" s="4" t="n">
        <x:v>3.41</x:v>
      </x:c>
      <x:c r="I10246" s="4" t="n">
        <x:v>126</x:v>
      </x:c>
      <x:c r="J10246" s="4" t="n">
        <x:v>0.027</x:v>
      </x:c>
      <x:c r="K10246" s="4">
        <x:f>I10246*J10246</x:f>
      </x:c>
      <x:c r="L10246" s="4" t="n">
        <x:v>288.587</x:v>
      </x:c>
      <x:c r="M10246" s="5">
        <x:f>J10246/2.82*100</x:f>
      </x:c>
      <x:c r="N10246" s="6">
        <x:f>M10246*L10246/100</x:f>
      </x:c>
      <x:c r="O10246" s="6">
        <x:f>H10246-N10246</x:f>
      </x:c>
    </x:row>
    <x:row r="10247" spans="1:25">
      <x:c r="A10247" s="0" t="s">
        <x:v>89</x:v>
      </x:c>
      <x:c r="B10247" s="0" t="n">
        <x:v>4762</x:v>
      </x:c>
      <x:c r="C10247" s="0" t="s">
        <x:v>21</x:v>
      </x:c>
      <x:c r="D10247" s="0" t="s">
        <x:v>22</x:v>
      </x:c>
      <x:c r="E10247" s="0" t="s">
        <x:v>23</x:v>
      </x:c>
      <x:c r="F10247" s="0" t="s">
        <x:v>20</x:v>
      </x:c>
      <x:c r="G10247" s="0" t="n">
        <x:v>126</x:v>
      </x:c>
      <x:c r="H10247" s="4" t="n">
        <x:v>39.897</x:v>
      </x:c>
      <x:c r="I10247" s="4" t="n">
        <x:v>126</x:v>
      </x:c>
      <x:c r="J10247" s="4" t="n">
        <x:v>0.317</x:v>
      </x:c>
      <x:c r="K10247" s="4">
        <x:f>I10247*J10247</x:f>
      </x:c>
      <x:c r="L10247" s="4" t="n">
        <x:v>288.587</x:v>
      </x:c>
      <x:c r="M10247" s="5">
        <x:f>J10247/2.82*100</x:f>
      </x:c>
      <x:c r="N10247" s="6">
        <x:f>M10247*L10247/100</x:f>
      </x:c>
      <x:c r="O10247" s="6">
        <x:f>H10247-N10247</x:f>
      </x:c>
    </x:row>
    <x:row r="10248" spans="1:25">
      <x:c r="A10248" s="0" t="s">
        <x:v>89</x:v>
      </x:c>
      <x:c r="B10248" s="0" t="n">
        <x:v>4762</x:v>
      </x:c>
      <x:c r="C10248" s="0" t="s">
        <x:v>21</x:v>
      </x:c>
      <x:c r="D10248" s="0" t="s">
        <x:v>28</x:v>
      </x:c>
      <x:c r="E10248" s="0" t="s">
        <x:v>19</x:v>
      </x:c>
      <x:c r="F10248" s="0" t="s">
        <x:v>26</x:v>
      </x:c>
      <x:c r="G10248" s="0" t="n">
        <x:v>126</x:v>
      </x:c>
      <x:c r="H10248" s="4" t="n">
        <x:v>33.025</x:v>
      </x:c>
      <x:c r="I10248" s="4" t="n">
        <x:v>126</x:v>
      </x:c>
      <x:c r="J10248" s="4" t="n">
        <x:v>0.26</x:v>
      </x:c>
      <x:c r="K10248" s="4">
        <x:f>I10248*J10248</x:f>
      </x:c>
      <x:c r="L10248" s="4" t="n">
        <x:v>288.587</x:v>
      </x:c>
      <x:c r="M10248" s="5">
        <x:f>J10248/2.82*100</x:f>
      </x:c>
      <x:c r="N10248" s="6">
        <x:f>M10248*L10248/100</x:f>
      </x:c>
      <x:c r="O10248" s="6">
        <x:f>H10248-N10248</x:f>
      </x:c>
    </x:row>
    <x:row r="10249" spans="1:25">
      <x:c r="A10249" s="0" t="s">
        <x:v>89</x:v>
      </x:c>
      <x:c r="B10249" s="0" t="n">
        <x:v>4762</x:v>
      </x:c>
      <x:c r="C10249" s="0" t="s">
        <x:v>21</x:v>
      </x:c>
      <x:c r="D10249" s="0" t="s">
        <x:v>28</x:v>
      </x:c>
      <x:c r="E10249" s="0" t="s">
        <x:v>23</x:v>
      </x:c>
      <x:c r="F10249" s="0" t="s">
        <x:v>26</x:v>
      </x:c>
      <x:c r="G10249" s="0" t="n">
        <x:v>126</x:v>
      </x:c>
      <x:c r="H10249" s="4" t="n">
        <x:v>193.04</x:v>
      </x:c>
      <x:c r="I10249" s="4" t="n">
        <x:v>126</x:v>
      </x:c>
      <x:c r="J10249" s="4" t="n">
        <x:v>1.52</x:v>
      </x:c>
      <x:c r="K10249" s="4">
        <x:f>I10249*J10249</x:f>
      </x:c>
      <x:c r="L10249" s="4" t="n">
        <x:v>288.587</x:v>
      </x:c>
      <x:c r="M10249" s="5">
        <x:f>J10249/2.82*100</x:f>
      </x:c>
      <x:c r="N10249" s="6">
        <x:f>M10249*L10249/100</x:f>
      </x:c>
      <x:c r="O10249" s="6">
        <x:f>H10249-N10249</x:f>
      </x:c>
    </x:row>
    <x:row r="10250" spans="1:25">
      <x:c r="A10250" s="0" t="s">
        <x:v>57</x:v>
      </x:c>
      <x:c r="B10250" s="0" t="n">
        <x:v>4770</x:v>
      </x:c>
      <x:c r="C10250" s="0" t="s">
        <x:v>128</x:v>
      </x:c>
      <x:c r="D10250" s="0" t="s">
        <x:v>179</x:v>
      </x:c>
      <x:c r="E10250" s="0" t="s">
        <x:v>23</x:v>
      </x:c>
      <x:c r="F10250" s="0" t="s">
        <x:v>20</x:v>
      </x:c>
      <x:c r="G10250" s="0" t="n">
        <x:v>20</x:v>
      </x:c>
      <x:c r="H10250" s="4" t="n">
        <x:v>7.2</x:v>
      </x:c>
      <x:c r="I10250" s="4" t="n">
        <x:v>20</x:v>
      </x:c>
      <x:c r="J10250" s="4" t="n">
        <x:v>0.36</x:v>
      </x:c>
      <x:c r="K10250" s="4">
        <x:f>I10250*J10250</x:f>
      </x:c>
      <x:c r="L10250" s="4" t="n">
        <x:v>102.44</x:v>
      </x:c>
      <x:c r="M10250" s="5">
        <x:f>J10250/22.64*100</x:f>
      </x:c>
      <x:c r="N10250" s="6">
        <x:f>M10250*L10250/100</x:f>
      </x:c>
      <x:c r="O10250" s="6">
        <x:f>H10250-N10250</x:f>
      </x:c>
    </x:row>
    <x:row r="10251" spans="1:25">
      <x:c r="A10251" s="0" t="s">
        <x:v>57</x:v>
      </x:c>
      <x:c r="B10251" s="0" t="n">
        <x:v>4770</x:v>
      </x:c>
      <x:c r="C10251" s="0" t="s">
        <x:v>128</x:v>
      </x:c>
      <x:c r="D10251" s="0" t="s">
        <x:v>179</x:v>
      </x:c>
      <x:c r="E10251" s="0" t="s">
        <x:v>23</x:v>
      </x:c>
      <x:c r="F10251" s="0" t="s">
        <x:v>20</x:v>
      </x:c>
      <x:c r="G10251" s="0" t="n">
        <x:v>20</x:v>
      </x:c>
      <x:c r="H10251" s="4" t="n">
        <x:v>178.2</x:v>
      </x:c>
      <x:c r="I10251" s="4" t="n">
        <x:v>20</x:v>
      </x:c>
      <x:c r="J10251" s="4" t="n">
        <x:v>8.91</x:v>
      </x:c>
      <x:c r="K10251" s="4">
        <x:f>I10251*J10251</x:f>
      </x:c>
      <x:c r="L10251" s="4" t="n">
        <x:v>102.44</x:v>
      </x:c>
      <x:c r="M10251" s="5">
        <x:f>J10251/22.64*100</x:f>
      </x:c>
      <x:c r="N10251" s="6">
        <x:f>M10251*L10251/100</x:f>
      </x:c>
      <x:c r="O10251" s="6">
        <x:f>H10251-N10251</x:f>
      </x:c>
    </x:row>
    <x:row r="10252" spans="1:25">
      <x:c r="A10252" s="0" t="s">
        <x:v>57</x:v>
      </x:c>
      <x:c r="B10252" s="0" t="n">
        <x:v>4770</x:v>
      </x:c>
      <x:c r="C10252" s="0" t="s">
        <x:v>128</x:v>
      </x:c>
      <x:c r="D10252" s="0" t="s">
        <x:v>179</x:v>
      </x:c>
      <x:c r="E10252" s="0" t="s">
        <x:v>23</x:v>
      </x:c>
      <x:c r="F10252" s="0" t="s">
        <x:v>20</x:v>
      </x:c>
      <x:c r="G10252" s="0" t="n">
        <x:v>20</x:v>
      </x:c>
      <x:c r="H10252" s="4" t="n">
        <x:v>178.2</x:v>
      </x:c>
      <x:c r="I10252" s="4" t="n">
        <x:v>20</x:v>
      </x:c>
      <x:c r="J10252" s="4" t="n">
        <x:v>8.91</x:v>
      </x:c>
      <x:c r="K10252" s="4">
        <x:f>I10252*J10252</x:f>
      </x:c>
      <x:c r="L10252" s="4" t="n">
        <x:v>102.44</x:v>
      </x:c>
      <x:c r="M10252" s="5">
        <x:f>J10252/22.64*100</x:f>
      </x:c>
      <x:c r="N10252" s="6">
        <x:f>M10252*L10252/100</x:f>
      </x:c>
      <x:c r="O10252" s="6">
        <x:f>H10252-N10252</x:f>
      </x:c>
    </x:row>
    <x:row r="10253" spans="1:25">
      <x:c r="A10253" s="0" t="s">
        <x:v>57</x:v>
      </x:c>
      <x:c r="B10253" s="0" t="n">
        <x:v>4770</x:v>
      </x:c>
      <x:c r="C10253" s="0" t="s">
        <x:v>128</x:v>
      </x:c>
      <x:c r="D10253" s="0" t="s">
        <x:v>180</x:v>
      </x:c>
      <x:c r="E10253" s="0" t="s">
        <x:v>181</x:v>
      </x:c>
      <x:c r="F10253" s="0" t="s">
        <x:v>26</x:v>
      </x:c>
      <x:c r="G10253" s="0" t="n">
        <x:v>20</x:v>
      </x:c>
      <x:c r="H10253" s="4" t="n">
        <x:v>22.3</x:v>
      </x:c>
      <x:c r="I10253" s="4" t="n">
        <x:v>20</x:v>
      </x:c>
      <x:c r="J10253" s="4" t="n">
        <x:v>1.115</x:v>
      </x:c>
      <x:c r="K10253" s="4">
        <x:f>I10253*J10253</x:f>
      </x:c>
      <x:c r="L10253" s="4" t="n">
        <x:v>102.44</x:v>
      </x:c>
      <x:c r="M10253" s="5">
        <x:f>J10253/22.64*100</x:f>
      </x:c>
      <x:c r="N10253" s="6">
        <x:f>M10253*L10253/100</x:f>
      </x:c>
      <x:c r="O10253" s="6">
        <x:f>H10253-N10253</x:f>
      </x:c>
    </x:row>
    <x:row r="10254" spans="1:25">
      <x:c r="A10254" s="0" t="s">
        <x:v>57</x:v>
      </x:c>
      <x:c r="B10254" s="0" t="n">
        <x:v>4770</x:v>
      </x:c>
      <x:c r="C10254" s="0" t="s">
        <x:v>128</x:v>
      </x:c>
      <x:c r="D10254" s="0" t="s">
        <x:v>180</x:v>
      </x:c>
      <x:c r="E10254" s="0" t="s">
        <x:v>182</x:v>
      </x:c>
      <x:c r="F10254" s="0" t="s">
        <x:v>26</x:v>
      </x:c>
      <x:c r="G10254" s="0" t="n">
        <x:v>20</x:v>
      </x:c>
      <x:c r="H10254" s="4" t="n">
        <x:v>22.401</x:v>
      </x:c>
      <x:c r="I10254" s="4" t="n">
        <x:v>20</x:v>
      </x:c>
      <x:c r="J10254" s="4" t="n">
        <x:v>1.115</x:v>
      </x:c>
      <x:c r="K10254" s="4">
        <x:f>I10254*J10254</x:f>
      </x:c>
      <x:c r="L10254" s="4" t="n">
        <x:v>102.44</x:v>
      </x:c>
      <x:c r="M10254" s="5">
        <x:f>J10254/22.64*100</x:f>
      </x:c>
      <x:c r="N10254" s="6">
        <x:f>M10254*L10254/100</x:f>
      </x:c>
      <x:c r="O10254" s="6">
        <x:f>H10254-N10254</x:f>
      </x:c>
    </x:row>
    <x:row r="10255" spans="1:25">
      <x:c r="A10255" s="0" t="s">
        <x:v>57</x:v>
      </x:c>
      <x:c r="B10255" s="0" t="n">
        <x:v>4770</x:v>
      </x:c>
      <x:c r="C10255" s="0" t="s">
        <x:v>128</x:v>
      </x:c>
      <x:c r="D10255" s="0" t="s">
        <x:v>180</x:v>
      </x:c>
      <x:c r="E10255" s="0" t="s">
        <x:v>183</x:v>
      </x:c>
      <x:c r="F10255" s="0" t="s">
        <x:v>26</x:v>
      </x:c>
      <x:c r="G10255" s="0" t="n">
        <x:v>20</x:v>
      </x:c>
      <x:c r="H10255" s="4" t="n">
        <x:v>22.3</x:v>
      </x:c>
      <x:c r="I10255" s="4" t="n">
        <x:v>20</x:v>
      </x:c>
      <x:c r="J10255" s="4" t="n">
        <x:v>1.115</x:v>
      </x:c>
      <x:c r="K10255" s="4">
        <x:f>I10255*J10255</x:f>
      </x:c>
      <x:c r="L10255" s="4" t="n">
        <x:v>102.44</x:v>
      </x:c>
      <x:c r="M10255" s="5">
        <x:f>J10255/22.64*100</x:f>
      </x:c>
      <x:c r="N10255" s="6">
        <x:f>M10255*L10255/100</x:f>
      </x:c>
      <x:c r="O10255" s="6">
        <x:f>H10255-N10255</x:f>
      </x:c>
    </x:row>
    <x:row r="10256" spans="1:25">
      <x:c r="A10256" s="0" t="s">
        <x:v>57</x:v>
      </x:c>
      <x:c r="B10256" s="0" t="n">
        <x:v>4770</x:v>
      </x:c>
      <x:c r="C10256" s="0" t="s">
        <x:v>128</x:v>
      </x:c>
      <x:c r="D10256" s="0" t="s">
        <x:v>180</x:v>
      </x:c>
      <x:c r="E10256" s="0" t="s">
        <x:v>184</x:v>
      </x:c>
      <x:c r="F10256" s="0" t="s">
        <x:v>26</x:v>
      </x:c>
      <x:c r="G10256" s="0" t="n">
        <x:v>20</x:v>
      </x:c>
      <x:c r="H10256" s="4" t="n">
        <x:v>22.501</x:v>
      </x:c>
      <x:c r="I10256" s="4" t="n">
        <x:v>20</x:v>
      </x:c>
      <x:c r="J10256" s="4" t="n">
        <x:v>1.115</x:v>
      </x:c>
      <x:c r="K10256" s="4">
        <x:f>I10256*J10256</x:f>
      </x:c>
      <x:c r="L10256" s="4" t="n">
        <x:v>102.44</x:v>
      </x:c>
      <x:c r="M10256" s="5">
        <x:f>J10256/22.64*100</x:f>
      </x:c>
      <x:c r="N10256" s="6">
        <x:f>M10256*L10256/100</x:f>
      </x:c>
      <x:c r="O10256" s="6">
        <x:f>H10256-N10256</x:f>
      </x:c>
    </x:row>
    <x:row r="10257" spans="1:25">
      <x:c r="A10257" s="0" t="s">
        <x:v>85</x:v>
      </x:c>
      <x:c r="B10257" s="0" t="n">
        <x:v>4777</x:v>
      </x:c>
      <x:c r="C10257" s="0" t="s">
        <x:v>21</x:v>
      </x:c>
      <x:c r="D10257" s="0" t="s">
        <x:v>42</x:v>
      </x:c>
      <x:c r="E10257" s="0" t="s">
        <x:v>23</x:v>
      </x:c>
      <x:c r="F10257" s="0" t="s">
        <x:v>20</x:v>
      </x:c>
      <x:c r="G10257" s="0" t="n">
        <x:v>4</x:v>
      </x:c>
      <x:c r="H10257" s="4" t="n">
        <x:v>2.16</x:v>
      </x:c>
      <x:c r="I10257" s="4" t="n">
        <x:v>4</x:v>
      </x:c>
      <x:c r="J10257" s="4" t="n">
        <x:v>0.54</x:v>
      </x:c>
      <x:c r="K10257" s="4">
        <x:f>I10257*J10257</x:f>
      </x:c>
      <x:c r="L10257" s="4" t="n">
        <x:v>21.68</x:v>
      </x:c>
      <x:c r="M10257" s="5">
        <x:f>J10257/5.67*100</x:f>
      </x:c>
      <x:c r="N10257" s="6">
        <x:f>M10257*L10257/100</x:f>
      </x:c>
      <x:c r="O10257" s="6">
        <x:f>H10257-N10257</x:f>
      </x:c>
    </x:row>
    <x:row r="10258" spans="1:25">
      <x:c r="A10258" s="0" t="s">
        <x:v>85</x:v>
      </x:c>
      <x:c r="B10258" s="0" t="n">
        <x:v>4777</x:v>
      </x:c>
      <x:c r="C10258" s="0" t="s">
        <x:v>21</x:v>
      </x:c>
      <x:c r="D10258" s="0" t="s">
        <x:v>156</x:v>
      </x:c>
      <x:c r="E10258" s="0" t="s">
        <x:v>157</x:v>
      </x:c>
      <x:c r="F10258" s="0" t="s">
        <x:v>26</x:v>
      </x:c>
      <x:c r="G10258" s="0" t="n">
        <x:v>4</x:v>
      </x:c>
      <x:c r="H10258" s="4" t="n">
        <x:v>9.304</x:v>
      </x:c>
      <x:c r="I10258" s="4" t="n">
        <x:v>4</x:v>
      </x:c>
      <x:c r="J10258" s="4" t="n">
        <x:v>2.565</x:v>
      </x:c>
      <x:c r="K10258" s="4">
        <x:f>I10258*J10258</x:f>
      </x:c>
      <x:c r="L10258" s="4" t="n">
        <x:v>21.68</x:v>
      </x:c>
      <x:c r="M10258" s="5">
        <x:f>J10258/5.67*100</x:f>
      </x:c>
      <x:c r="N10258" s="6">
        <x:f>M10258*L10258/100</x:f>
      </x:c>
      <x:c r="O10258" s="6">
        <x:f>H10258-N10258</x:f>
      </x:c>
    </x:row>
    <x:row r="10259" spans="1:25">
      <x:c r="A10259" s="0" t="s">
        <x:v>85</x:v>
      </x:c>
      <x:c r="B10259" s="0" t="n">
        <x:v>4777</x:v>
      </x:c>
      <x:c r="C10259" s="0" t="s">
        <x:v>17</x:v>
      </x:c>
      <x:c r="D10259" s="0" t="s">
        <x:v>18</x:v>
      </x:c>
      <x:c r="E10259" s="0" t="s">
        <x:v>158</x:v>
      </x:c>
      <x:c r="F10259" s="0" t="s">
        <x:v>26</x:v>
      </x:c>
      <x:c r="G10259" s="0" t="n">
        <x:v>4</x:v>
      </x:c>
      <x:c r="H10259" s="4" t="n">
        <x:v>10.26</x:v>
      </x:c>
      <x:c r="I10259" s="4" t="n">
        <x:v>4</x:v>
      </x:c>
      <x:c r="J10259" s="4" t="n">
        <x:v>2.565</x:v>
      </x:c>
      <x:c r="K10259" s="4">
        <x:f>I10259*J10259</x:f>
      </x:c>
      <x:c r="L10259" s="4" t="n">
        <x:v>21.68</x:v>
      </x:c>
      <x:c r="M10259" s="5">
        <x:f>J10259/5.67*100</x:f>
      </x:c>
      <x:c r="N10259" s="6">
        <x:f>M10259*L10259/100</x:f>
      </x:c>
      <x:c r="O10259" s="6">
        <x:f>H10259-N10259</x:f>
      </x:c>
    </x:row>
    <x:row r="10260" spans="1:25">
      <x:c r="A10260" s="0" t="s">
        <x:v>170</x:v>
      </x:c>
      <x:c r="B10260" s="0" t="n">
        <x:v>4778</x:v>
      </x:c>
      <x:c r="C10260" s="0" t="s">
        <x:v>21</x:v>
      </x:c>
      <x:c r="D10260" s="0" t="s">
        <x:v>22</x:v>
      </x:c>
      <x:c r="E10260" s="0" t="s">
        <x:v>23</x:v>
      </x:c>
      <x:c r="F10260" s="0" t="s">
        <x:v>20</x:v>
      </x:c>
      <x:c r="G10260" s="0" t="n">
        <x:v>65</x:v>
      </x:c>
      <x:c r="H10260" s="4" t="n">
        <x:v>2.34</x:v>
      </x:c>
      <x:c r="I10260" s="4" t="n">
        <x:v>65</x:v>
      </x:c>
      <x:c r="J10260" s="4" t="n">
        <x:v>0.036</x:v>
      </x:c>
      <x:c r="K10260" s="4">
        <x:f>I10260*J10260</x:f>
      </x:c>
      <x:c r="L10260" s="4" t="n">
        <x:v>144.101</x:v>
      </x:c>
      <x:c r="M10260" s="5">
        <x:f>J10260/2.856*100</x:f>
      </x:c>
      <x:c r="N10260" s="6">
        <x:f>M10260*L10260/100</x:f>
      </x:c>
      <x:c r="O10260" s="6">
        <x:f>H10260-N10260</x:f>
      </x:c>
    </x:row>
    <x:row r="10261" spans="1:25">
      <x:c r="A10261" s="0" t="s">
        <x:v>170</x:v>
      </x:c>
      <x:c r="B10261" s="0" t="n">
        <x:v>4778</x:v>
      </x:c>
      <x:c r="C10261" s="0" t="s">
        <x:v>21</x:v>
      </x:c>
      <x:c r="D10261" s="0" t="s">
        <x:v>28</x:v>
      </x:c>
      <x:c r="E10261" s="0" t="s">
        <x:v>23</x:v>
      </x:c>
      <x:c r="F10261" s="0" t="s">
        <x:v>20</x:v>
      </x:c>
      <x:c r="G10261" s="0" t="n">
        <x:v>65</x:v>
      </x:c>
      <x:c r="H10261" s="4" t="n">
        <x:v>2.99</x:v>
      </x:c>
      <x:c r="I10261" s="4" t="n">
        <x:v>65</x:v>
      </x:c>
      <x:c r="J10261" s="4" t="n">
        <x:v>0.046</x:v>
      </x:c>
      <x:c r="K10261" s="4">
        <x:f>I10261*J10261</x:f>
      </x:c>
      <x:c r="L10261" s="4" t="n">
        <x:v>144.101</x:v>
      </x:c>
      <x:c r="M10261" s="5">
        <x:f>J10261/2.856*100</x:f>
      </x:c>
      <x:c r="N10261" s="6">
        <x:f>M10261*L10261/100</x:f>
      </x:c>
      <x:c r="O10261" s="6">
        <x:f>H10261-N10261</x:f>
      </x:c>
    </x:row>
    <x:row r="10262" spans="1:25">
      <x:c r="A10262" s="0" t="s">
        <x:v>170</x:v>
      </x:c>
      <x:c r="B10262" s="0" t="n">
        <x:v>4778</x:v>
      </x:c>
      <x:c r="C10262" s="0" t="s">
        <x:v>17</x:v>
      </x:c>
      <x:c r="D10262" s="0" t="s">
        <x:v>18</x:v>
      </x:c>
      <x:c r="E10262" s="0" t="s">
        <x:v>167</x:v>
      </x:c>
      <x:c r="F10262" s="0" t="s">
        <x:v>20</x:v>
      </x:c>
      <x:c r="G10262" s="0" t="n">
        <x:v>65</x:v>
      </x:c>
      <x:c r="H10262" s="4" t="n">
        <x:v>55.719</x:v>
      </x:c>
      <x:c r="I10262" s="4" t="n">
        <x:v>65</x:v>
      </x:c>
      <x:c r="J10262" s="4" t="n">
        <x:v>0.857</x:v>
      </x:c>
      <x:c r="K10262" s="4">
        <x:f>I10262*J10262</x:f>
      </x:c>
      <x:c r="L10262" s="4" t="n">
        <x:v>144.101</x:v>
      </x:c>
      <x:c r="M10262" s="5">
        <x:f>J10262/2.856*100</x:f>
      </x:c>
      <x:c r="N10262" s="6">
        <x:f>M10262*L10262/100</x:f>
      </x:c>
      <x:c r="O10262" s="6">
        <x:f>H10262-N10262</x:f>
      </x:c>
    </x:row>
    <x:row r="10263" spans="1:25">
      <x:c r="A10263" s="0" t="s">
        <x:v>170</x:v>
      </x:c>
      <x:c r="B10263" s="0" t="n">
        <x:v>4778</x:v>
      </x:c>
      <x:c r="C10263" s="0" t="s">
        <x:v>17</x:v>
      </x:c>
      <x:c r="D10263" s="0" t="s">
        <x:v>18</x:v>
      </x:c>
      <x:c r="E10263" s="0" t="s">
        <x:v>167</x:v>
      </x:c>
      <x:c r="F10263" s="0" t="s">
        <x:v>20</x:v>
      </x:c>
      <x:c r="G10263" s="0" t="n">
        <x:v>65</x:v>
      </x:c>
      <x:c r="H10263" s="4" t="n">
        <x:v>55.719</x:v>
      </x:c>
      <x:c r="I10263" s="4" t="n">
        <x:v>65</x:v>
      </x:c>
      <x:c r="J10263" s="4" t="n">
        <x:v>0.857</x:v>
      </x:c>
      <x:c r="K10263" s="4">
        <x:f>I10263*J10263</x:f>
      </x:c>
      <x:c r="L10263" s="4" t="n">
        <x:v>144.101</x:v>
      </x:c>
      <x:c r="M10263" s="5">
        <x:f>J10263/2.856*100</x:f>
      </x:c>
      <x:c r="N10263" s="6">
        <x:f>M10263*L10263/100</x:f>
      </x:c>
      <x:c r="O10263" s="6">
        <x:f>H10263-N10263</x:f>
      </x:c>
    </x:row>
    <x:row r="10264" spans="1:25">
      <x:c r="A10264" s="0" t="s">
        <x:v>170</x:v>
      </x:c>
      <x:c r="B10264" s="0" t="n">
        <x:v>4778</x:v>
      </x:c>
      <x:c r="C10264" s="0" t="s">
        <x:v>21</x:v>
      </x:c>
      <x:c r="D10264" s="0" t="s">
        <x:v>28</x:v>
      </x:c>
      <x:c r="E10264" s="0" t="s">
        <x:v>23</x:v>
      </x:c>
      <x:c r="F10264" s="0" t="s">
        <x:v>26</x:v>
      </x:c>
      <x:c r="G10264" s="0" t="n">
        <x:v>65</x:v>
      </x:c>
      <x:c r="H10264" s="4" t="n">
        <x:v>68.9</x:v>
      </x:c>
      <x:c r="I10264" s="4" t="n">
        <x:v>65</x:v>
      </x:c>
      <x:c r="J10264" s="4" t="n">
        <x:v>1.06</x:v>
      </x:c>
      <x:c r="K10264" s="4">
        <x:f>I10264*J10264</x:f>
      </x:c>
      <x:c r="L10264" s="4" t="n">
        <x:v>144.101</x:v>
      </x:c>
      <x:c r="M10264" s="5">
        <x:f>J10264/2.856*100</x:f>
      </x:c>
      <x:c r="N10264" s="6">
        <x:f>M10264*L10264/100</x:f>
      </x:c>
      <x:c r="O10264" s="6">
        <x:f>H10264-N10264</x:f>
      </x:c>
    </x:row>
    <x:row r="10265" spans="1:25">
      <x:c r="A10265" s="0" t="s">
        <x:v>168</x:v>
      </x:c>
      <x:c r="B10265" s="0" t="n">
        <x:v>4779</x:v>
      </x:c>
      <x:c r="C10265" s="0" t="s">
        <x:v>21</x:v>
      </x:c>
      <x:c r="D10265" s="0" t="s">
        <x:v>22</x:v>
      </x:c>
      <x:c r="E10265" s="0" t="s">
        <x:v>23</x:v>
      </x:c>
      <x:c r="F10265" s="0" t="s">
        <x:v>20</x:v>
      </x:c>
      <x:c r="G10265" s="0" t="n">
        <x:v>65</x:v>
      </x:c>
      <x:c r="H10265" s="4" t="n">
        <x:v>2.34</x:v>
      </x:c>
      <x:c r="I10265" s="4" t="n">
        <x:v>65</x:v>
      </x:c>
      <x:c r="J10265" s="4" t="n">
        <x:v>0.036</x:v>
      </x:c>
      <x:c r="K10265" s="4">
        <x:f>I10265*J10265</x:f>
      </x:c>
      <x:c r="L10265" s="4" t="n">
        <x:v>163.212</x:v>
      </x:c>
      <x:c r="M10265" s="5">
        <x:f>J10265/2.856*100</x:f>
      </x:c>
      <x:c r="N10265" s="6">
        <x:f>M10265*L10265/100</x:f>
      </x:c>
      <x:c r="O10265" s="6">
        <x:f>H10265-N10265</x:f>
      </x:c>
    </x:row>
    <x:row r="10266" spans="1:25">
      <x:c r="A10266" s="0" t="s">
        <x:v>168</x:v>
      </x:c>
      <x:c r="B10266" s="0" t="n">
        <x:v>4779</x:v>
      </x:c>
      <x:c r="C10266" s="0" t="s">
        <x:v>21</x:v>
      </x:c>
      <x:c r="D10266" s="0" t="s">
        <x:v>28</x:v>
      </x:c>
      <x:c r="E10266" s="0" t="s">
        <x:v>23</x:v>
      </x:c>
      <x:c r="F10266" s="0" t="s">
        <x:v>20</x:v>
      </x:c>
      <x:c r="G10266" s="0" t="n">
        <x:v>65</x:v>
      </x:c>
      <x:c r="H10266" s="4" t="n">
        <x:v>2.99</x:v>
      </x:c>
      <x:c r="I10266" s="4" t="n">
        <x:v>65</x:v>
      </x:c>
      <x:c r="J10266" s="4" t="n">
        <x:v>0.046</x:v>
      </x:c>
      <x:c r="K10266" s="4">
        <x:f>I10266*J10266</x:f>
      </x:c>
      <x:c r="L10266" s="4" t="n">
        <x:v>163.212</x:v>
      </x:c>
      <x:c r="M10266" s="5">
        <x:f>J10266/2.856*100</x:f>
      </x:c>
      <x:c r="N10266" s="6">
        <x:f>M10266*L10266/100</x:f>
      </x:c>
      <x:c r="O10266" s="6">
        <x:f>H10266-N10266</x:f>
      </x:c>
    </x:row>
    <x:row r="10267" spans="1:25">
      <x:c r="A10267" s="0" t="s">
        <x:v>168</x:v>
      </x:c>
      <x:c r="B10267" s="0" t="n">
        <x:v>4779</x:v>
      </x:c>
      <x:c r="C10267" s="0" t="s">
        <x:v>17</x:v>
      </x:c>
      <x:c r="D10267" s="0" t="s">
        <x:v>18</x:v>
      </x:c>
      <x:c r="E10267" s="0" t="s">
        <x:v>167</x:v>
      </x:c>
      <x:c r="F10267" s="0" t="s">
        <x:v>20</x:v>
      </x:c>
      <x:c r="G10267" s="0" t="n">
        <x:v>65</x:v>
      </x:c>
      <x:c r="H10267" s="4" t="n">
        <x:v>55.719</x:v>
      </x:c>
      <x:c r="I10267" s="4" t="n">
        <x:v>65</x:v>
      </x:c>
      <x:c r="J10267" s="4" t="n">
        <x:v>0.857</x:v>
      </x:c>
      <x:c r="K10267" s="4">
        <x:f>I10267*J10267</x:f>
      </x:c>
      <x:c r="L10267" s="4" t="n">
        <x:v>163.212</x:v>
      </x:c>
      <x:c r="M10267" s="5">
        <x:f>J10267/2.856*100</x:f>
      </x:c>
      <x:c r="N10267" s="6">
        <x:f>M10267*L10267/100</x:f>
      </x:c>
      <x:c r="O10267" s="6">
        <x:f>H10267-N10267</x:f>
      </x:c>
    </x:row>
    <x:row r="10268" spans="1:25">
      <x:c r="A10268" s="0" t="s">
        <x:v>168</x:v>
      </x:c>
      <x:c r="B10268" s="0" t="n">
        <x:v>4779</x:v>
      </x:c>
      <x:c r="C10268" s="0" t="s">
        <x:v>17</x:v>
      </x:c>
      <x:c r="D10268" s="0" t="s">
        <x:v>18</x:v>
      </x:c>
      <x:c r="E10268" s="0" t="s">
        <x:v>167</x:v>
      </x:c>
      <x:c r="F10268" s="0" t="s">
        <x:v>20</x:v>
      </x:c>
      <x:c r="G10268" s="0" t="n">
        <x:v>65</x:v>
      </x:c>
      <x:c r="H10268" s="4" t="n">
        <x:v>55.719</x:v>
      </x:c>
      <x:c r="I10268" s="4" t="n">
        <x:v>65</x:v>
      </x:c>
      <x:c r="J10268" s="4" t="n">
        <x:v>0.857</x:v>
      </x:c>
      <x:c r="K10268" s="4">
        <x:f>I10268*J10268</x:f>
      </x:c>
      <x:c r="L10268" s="4" t="n">
        <x:v>163.212</x:v>
      </x:c>
      <x:c r="M10268" s="5">
        <x:f>J10268/2.856*100</x:f>
      </x:c>
      <x:c r="N10268" s="6">
        <x:f>M10268*L10268/100</x:f>
      </x:c>
      <x:c r="O10268" s="6">
        <x:f>H10268-N10268</x:f>
      </x:c>
    </x:row>
    <x:row r="10269" spans="1:25">
      <x:c r="A10269" s="0" t="s">
        <x:v>168</x:v>
      </x:c>
      <x:c r="B10269" s="0" t="n">
        <x:v>4779</x:v>
      </x:c>
      <x:c r="C10269" s="0" t="s">
        <x:v>21</x:v>
      </x:c>
      <x:c r="D10269" s="0" t="s">
        <x:v>28</x:v>
      </x:c>
      <x:c r="E10269" s="0" t="s">
        <x:v>23</x:v>
      </x:c>
      <x:c r="F10269" s="0" t="s">
        <x:v>26</x:v>
      </x:c>
      <x:c r="G10269" s="0" t="n">
        <x:v>65</x:v>
      </x:c>
      <x:c r="H10269" s="4" t="n">
        <x:v>68.9</x:v>
      </x:c>
      <x:c r="I10269" s="4" t="n">
        <x:v>65</x:v>
      </x:c>
      <x:c r="J10269" s="4" t="n">
        <x:v>1.06</x:v>
      </x:c>
      <x:c r="K10269" s="4">
        <x:f>I10269*J10269</x:f>
      </x:c>
      <x:c r="L10269" s="4" t="n">
        <x:v>163.212</x:v>
      </x:c>
      <x:c r="M10269" s="5">
        <x:f>J10269/2.856*100</x:f>
      </x:c>
      <x:c r="N10269" s="6">
        <x:f>M10269*L10269/100</x:f>
      </x:c>
      <x:c r="O10269" s="6">
        <x:f>H10269-N10269</x:f>
      </x:c>
    </x:row>
    <x:row r="10270" spans="1:25">
      <x:c r="A10270" s="0" t="s">
        <x:v>134</x:v>
      </x:c>
      <x:c r="B10270" s="0" t="n">
        <x:v>4780</x:v>
      </x:c>
      <x:c r="C10270" s="0" t="s">
        <x:v>21</x:v>
      </x:c>
      <x:c r="D10270" s="0" t="s">
        <x:v>22</x:v>
      </x:c>
      <x:c r="E10270" s="0" t="s">
        <x:v>23</x:v>
      </x:c>
      <x:c r="F10270" s="0" t="s">
        <x:v>20</x:v>
      </x:c>
      <x:c r="G10270" s="0" t="n">
        <x:v>65</x:v>
      </x:c>
      <x:c r="H10270" s="4" t="n">
        <x:v>2.34</x:v>
      </x:c>
      <x:c r="I10270" s="4" t="n">
        <x:v>65</x:v>
      </x:c>
      <x:c r="J10270" s="4" t="n">
        <x:v>0.036</x:v>
      </x:c>
      <x:c r="K10270" s="4">
        <x:f>I10270*J10270</x:f>
      </x:c>
      <x:c r="L10270" s="4" t="n">
        <x:v>155.891</x:v>
      </x:c>
      <x:c r="M10270" s="5">
        <x:f>J10270/2.41*100</x:f>
      </x:c>
      <x:c r="N10270" s="6">
        <x:f>M10270*L10270/100</x:f>
      </x:c>
      <x:c r="O10270" s="6">
        <x:f>H10270-N10270</x:f>
      </x:c>
    </x:row>
    <x:row r="10271" spans="1:25">
      <x:c r="A10271" s="0" t="s">
        <x:v>134</x:v>
      </x:c>
      <x:c r="B10271" s="0" t="n">
        <x:v>4780</x:v>
      </x:c>
      <x:c r="C10271" s="0" t="s">
        <x:v>21</x:v>
      </x:c>
      <x:c r="D10271" s="0" t="s">
        <x:v>28</x:v>
      </x:c>
      <x:c r="E10271" s="0" t="s">
        <x:v>23</x:v>
      </x:c>
      <x:c r="F10271" s="0" t="s">
        <x:v>20</x:v>
      </x:c>
      <x:c r="G10271" s="0" t="n">
        <x:v>65</x:v>
      </x:c>
      <x:c r="H10271" s="4" t="n">
        <x:v>2.99</x:v>
      </x:c>
      <x:c r="I10271" s="4" t="n">
        <x:v>65</x:v>
      </x:c>
      <x:c r="J10271" s="4" t="n">
        <x:v>0.046</x:v>
      </x:c>
      <x:c r="K10271" s="4">
        <x:f>I10271*J10271</x:f>
      </x:c>
      <x:c r="L10271" s="4" t="n">
        <x:v>155.891</x:v>
      </x:c>
      <x:c r="M10271" s="5">
        <x:f>J10271/2.41*100</x:f>
      </x:c>
      <x:c r="N10271" s="6">
        <x:f>M10271*L10271/100</x:f>
      </x:c>
      <x:c r="O10271" s="6">
        <x:f>H10271-N10271</x:f>
      </x:c>
    </x:row>
    <x:row r="10272" spans="1:25">
      <x:c r="A10272" s="0" t="s">
        <x:v>134</x:v>
      </x:c>
      <x:c r="B10272" s="0" t="n">
        <x:v>4780</x:v>
      </x:c>
      <x:c r="C10272" s="0" t="s">
        <x:v>17</x:v>
      </x:c>
      <x:c r="D10272" s="0" t="s">
        <x:v>18</x:v>
      </x:c>
      <x:c r="E10272" s="0" t="s">
        <x:v>167</x:v>
      </x:c>
      <x:c r="F10272" s="0" t="s">
        <x:v>20</x:v>
      </x:c>
      <x:c r="G10272" s="0" t="n">
        <x:v>65</x:v>
      </x:c>
      <x:c r="H10272" s="4" t="n">
        <x:v>41.221</x:v>
      </x:c>
      <x:c r="I10272" s="4" t="n">
        <x:v>65</x:v>
      </x:c>
      <x:c r="J10272" s="4" t="n">
        <x:v>0.634</x:v>
      </x:c>
      <x:c r="K10272" s="4">
        <x:f>I10272*J10272</x:f>
      </x:c>
      <x:c r="L10272" s="4" t="n">
        <x:v>155.891</x:v>
      </x:c>
      <x:c r="M10272" s="5">
        <x:f>J10272/2.41*100</x:f>
      </x:c>
      <x:c r="N10272" s="6">
        <x:f>M10272*L10272/100</x:f>
      </x:c>
      <x:c r="O10272" s="6">
        <x:f>H10272-N10272</x:f>
      </x:c>
    </x:row>
    <x:row r="10273" spans="1:25">
      <x:c r="A10273" s="0" t="s">
        <x:v>134</x:v>
      </x:c>
      <x:c r="B10273" s="0" t="n">
        <x:v>4780</x:v>
      </x:c>
      <x:c r="C10273" s="0" t="s">
        <x:v>17</x:v>
      </x:c>
      <x:c r="D10273" s="0" t="s">
        <x:v>18</x:v>
      </x:c>
      <x:c r="E10273" s="0" t="s">
        <x:v>167</x:v>
      </x:c>
      <x:c r="F10273" s="0" t="s">
        <x:v>20</x:v>
      </x:c>
      <x:c r="G10273" s="0" t="n">
        <x:v>65</x:v>
      </x:c>
      <x:c r="H10273" s="4" t="n">
        <x:v>41.221</x:v>
      </x:c>
      <x:c r="I10273" s="4" t="n">
        <x:v>65</x:v>
      </x:c>
      <x:c r="J10273" s="4" t="n">
        <x:v>0.634</x:v>
      </x:c>
      <x:c r="K10273" s="4">
        <x:f>I10273*J10273</x:f>
      </x:c>
      <x:c r="L10273" s="4" t="n">
        <x:v>155.891</x:v>
      </x:c>
      <x:c r="M10273" s="5">
        <x:f>J10273/2.41*100</x:f>
      </x:c>
      <x:c r="N10273" s="6">
        <x:f>M10273*L10273/100</x:f>
      </x:c>
      <x:c r="O10273" s="6">
        <x:f>H10273-N10273</x:f>
      </x:c>
    </x:row>
    <x:row r="10274" spans="1:25">
      <x:c r="A10274" s="0" t="s">
        <x:v>134</x:v>
      </x:c>
      <x:c r="B10274" s="0" t="n">
        <x:v>4780</x:v>
      </x:c>
      <x:c r="C10274" s="0" t="s">
        <x:v>21</x:v>
      </x:c>
      <x:c r="D10274" s="0" t="s">
        <x:v>28</x:v>
      </x:c>
      <x:c r="E10274" s="0" t="s">
        <x:v>23</x:v>
      </x:c>
      <x:c r="F10274" s="0" t="s">
        <x:v>26</x:v>
      </x:c>
      <x:c r="G10274" s="0" t="n">
        <x:v>65</x:v>
      </x:c>
      <x:c r="H10274" s="4" t="n">
        <x:v>68.9</x:v>
      </x:c>
      <x:c r="I10274" s="4" t="n">
        <x:v>65</x:v>
      </x:c>
      <x:c r="J10274" s="4" t="n">
        <x:v>1.06</x:v>
      </x:c>
      <x:c r="K10274" s="4">
        <x:f>I10274*J10274</x:f>
      </x:c>
      <x:c r="L10274" s="4" t="n">
        <x:v>155.891</x:v>
      </x:c>
      <x:c r="M10274" s="5">
        <x:f>J10274/2.41*100</x:f>
      </x:c>
      <x:c r="N10274" s="6">
        <x:f>M10274*L10274/100</x:f>
      </x:c>
      <x:c r="O10274" s="6">
        <x:f>H10274-N10274</x:f>
      </x:c>
    </x:row>
    <x:row r="10275" spans="1:25">
      <x:c r="A10275" s="0" t="s">
        <x:v>171</x:v>
      </x:c>
      <x:c r="B10275" s="0" t="n">
        <x:v>4781</x:v>
      </x:c>
      <x:c r="C10275" s="0" t="s">
        <x:v>21</x:v>
      </x:c>
      <x:c r="D10275" s="0" t="s">
        <x:v>22</x:v>
      </x:c>
      <x:c r="E10275" s="0" t="s">
        <x:v>23</x:v>
      </x:c>
      <x:c r="F10275" s="0" t="s">
        <x:v>20</x:v>
      </x:c>
      <x:c r="G10275" s="0" t="n">
        <x:v>65</x:v>
      </x:c>
      <x:c r="H10275" s="4" t="n">
        <x:v>2.34</x:v>
      </x:c>
      <x:c r="I10275" s="4" t="n">
        <x:v>65</x:v>
      </x:c>
      <x:c r="J10275" s="4" t="n">
        <x:v>0.036</x:v>
      </x:c>
      <x:c r="K10275" s="4">
        <x:f>I10275*J10275</x:f>
      </x:c>
      <x:c r="L10275" s="4" t="n">
        <x:v>163.798</x:v>
      </x:c>
      <x:c r="M10275" s="5">
        <x:f>J10275/2.856*100</x:f>
      </x:c>
      <x:c r="N10275" s="6">
        <x:f>M10275*L10275/100</x:f>
      </x:c>
      <x:c r="O10275" s="6">
        <x:f>H10275-N10275</x:f>
      </x:c>
    </x:row>
    <x:row r="10276" spans="1:25">
      <x:c r="A10276" s="0" t="s">
        <x:v>171</x:v>
      </x:c>
      <x:c r="B10276" s="0" t="n">
        <x:v>4781</x:v>
      </x:c>
      <x:c r="C10276" s="0" t="s">
        <x:v>21</x:v>
      </x:c>
      <x:c r="D10276" s="0" t="s">
        <x:v>28</x:v>
      </x:c>
      <x:c r="E10276" s="0" t="s">
        <x:v>23</x:v>
      </x:c>
      <x:c r="F10276" s="0" t="s">
        <x:v>20</x:v>
      </x:c>
      <x:c r="G10276" s="0" t="n">
        <x:v>65</x:v>
      </x:c>
      <x:c r="H10276" s="4" t="n">
        <x:v>2.99</x:v>
      </x:c>
      <x:c r="I10276" s="4" t="n">
        <x:v>65</x:v>
      </x:c>
      <x:c r="J10276" s="4" t="n">
        <x:v>0.046</x:v>
      </x:c>
      <x:c r="K10276" s="4">
        <x:f>I10276*J10276</x:f>
      </x:c>
      <x:c r="L10276" s="4" t="n">
        <x:v>163.798</x:v>
      </x:c>
      <x:c r="M10276" s="5">
        <x:f>J10276/2.856*100</x:f>
      </x:c>
      <x:c r="N10276" s="6">
        <x:f>M10276*L10276/100</x:f>
      </x:c>
      <x:c r="O10276" s="6">
        <x:f>H10276-N10276</x:f>
      </x:c>
    </x:row>
    <x:row r="10277" spans="1:25">
      <x:c r="A10277" s="0" t="s">
        <x:v>171</x:v>
      </x:c>
      <x:c r="B10277" s="0" t="n">
        <x:v>4781</x:v>
      </x:c>
      <x:c r="C10277" s="0" t="s">
        <x:v>17</x:v>
      </x:c>
      <x:c r="D10277" s="0" t="s">
        <x:v>18</x:v>
      </x:c>
      <x:c r="E10277" s="0" t="s">
        <x:v>167</x:v>
      </x:c>
      <x:c r="F10277" s="0" t="s">
        <x:v>20</x:v>
      </x:c>
      <x:c r="G10277" s="0" t="n">
        <x:v>65</x:v>
      </x:c>
      <x:c r="H10277" s="4" t="n">
        <x:v>55.719</x:v>
      </x:c>
      <x:c r="I10277" s="4" t="n">
        <x:v>65</x:v>
      </x:c>
      <x:c r="J10277" s="4" t="n">
        <x:v>0.857</x:v>
      </x:c>
      <x:c r="K10277" s="4">
        <x:f>I10277*J10277</x:f>
      </x:c>
      <x:c r="L10277" s="4" t="n">
        <x:v>163.798</x:v>
      </x:c>
      <x:c r="M10277" s="5">
        <x:f>J10277/2.856*100</x:f>
      </x:c>
      <x:c r="N10277" s="6">
        <x:f>M10277*L10277/100</x:f>
      </x:c>
      <x:c r="O10277" s="6">
        <x:f>H10277-N10277</x:f>
      </x:c>
    </x:row>
    <x:row r="10278" spans="1:25">
      <x:c r="A10278" s="0" t="s">
        <x:v>171</x:v>
      </x:c>
      <x:c r="B10278" s="0" t="n">
        <x:v>4781</x:v>
      </x:c>
      <x:c r="C10278" s="0" t="s">
        <x:v>17</x:v>
      </x:c>
      <x:c r="D10278" s="0" t="s">
        <x:v>18</x:v>
      </x:c>
      <x:c r="E10278" s="0" t="s">
        <x:v>167</x:v>
      </x:c>
      <x:c r="F10278" s="0" t="s">
        <x:v>20</x:v>
      </x:c>
      <x:c r="G10278" s="0" t="n">
        <x:v>65</x:v>
      </x:c>
      <x:c r="H10278" s="4" t="n">
        <x:v>55.719</x:v>
      </x:c>
      <x:c r="I10278" s="4" t="n">
        <x:v>65</x:v>
      </x:c>
      <x:c r="J10278" s="4" t="n">
        <x:v>0.857</x:v>
      </x:c>
      <x:c r="K10278" s="4">
        <x:f>I10278*J10278</x:f>
      </x:c>
      <x:c r="L10278" s="4" t="n">
        <x:v>163.798</x:v>
      </x:c>
      <x:c r="M10278" s="5">
        <x:f>J10278/2.856*100</x:f>
      </x:c>
      <x:c r="N10278" s="6">
        <x:f>M10278*L10278/100</x:f>
      </x:c>
      <x:c r="O10278" s="6">
        <x:f>H10278-N10278</x:f>
      </x:c>
    </x:row>
    <x:row r="10279" spans="1:25">
      <x:c r="A10279" s="0" t="s">
        <x:v>171</x:v>
      </x:c>
      <x:c r="B10279" s="0" t="n">
        <x:v>4781</x:v>
      </x:c>
      <x:c r="C10279" s="0" t="s">
        <x:v>21</x:v>
      </x:c>
      <x:c r="D10279" s="0" t="s">
        <x:v>28</x:v>
      </x:c>
      <x:c r="E10279" s="0" t="s">
        <x:v>23</x:v>
      </x:c>
      <x:c r="F10279" s="0" t="s">
        <x:v>26</x:v>
      </x:c>
      <x:c r="G10279" s="0" t="n">
        <x:v>65</x:v>
      </x:c>
      <x:c r="H10279" s="4" t="n">
        <x:v>68.9</x:v>
      </x:c>
      <x:c r="I10279" s="4" t="n">
        <x:v>65</x:v>
      </x:c>
      <x:c r="J10279" s="4" t="n">
        <x:v>1.06</x:v>
      </x:c>
      <x:c r="K10279" s="4">
        <x:f>I10279*J10279</x:f>
      </x:c>
      <x:c r="L10279" s="4" t="n">
        <x:v>163.798</x:v>
      </x:c>
      <x:c r="M10279" s="5">
        <x:f>J10279/2.856*100</x:f>
      </x:c>
      <x:c r="N10279" s="6">
        <x:f>M10279*L10279/100</x:f>
      </x:c>
      <x:c r="O10279" s="6">
        <x:f>H10279-N10279</x:f>
      </x:c>
    </x:row>
    <x:row r="10280" spans="1:25">
      <x:c r="A10280" s="0" t="s">
        <x:v>166</x:v>
      </x:c>
      <x:c r="B10280" s="0" t="n">
        <x:v>4782</x:v>
      </x:c>
      <x:c r="C10280" s="0" t="s">
        <x:v>17</x:v>
      </x:c>
      <x:c r="D10280" s="0" t="s">
        <x:v>18</x:v>
      </x:c>
      <x:c r="E10280" s="0" t="s">
        <x:v>167</x:v>
      </x:c>
      <x:c r="F10280" s="0" t="s">
        <x:v>20</x:v>
      </x:c>
      <x:c r="G10280" s="0" t="n">
        <x:v>65</x:v>
      </x:c>
      <x:c r="H10280" s="4" t="n">
        <x:v>41.221</x:v>
      </x:c>
      <x:c r="I10280" s="4" t="n">
        <x:v>65</x:v>
      </x:c>
      <x:c r="J10280" s="4" t="n">
        <x:v>0.634</x:v>
      </x:c>
      <x:c r="K10280" s="4">
        <x:f>I10280*J10280</x:f>
      </x:c>
      <x:c r="L10280" s="4" t="n">
        <x:v>158.403</x:v>
      </x:c>
      <x:c r="M10280" s="5">
        <x:f>J10280/3.044*100</x:f>
      </x:c>
      <x:c r="N10280" s="6">
        <x:f>M10280*L10280/100</x:f>
      </x:c>
      <x:c r="O10280" s="6">
        <x:f>H10280-N10280</x:f>
      </x:c>
    </x:row>
    <x:row r="10281" spans="1:25">
      <x:c r="A10281" s="0" t="s">
        <x:v>166</x:v>
      </x:c>
      <x:c r="B10281" s="0" t="n">
        <x:v>4782</x:v>
      </x:c>
      <x:c r="C10281" s="0" t="s">
        <x:v>17</x:v>
      </x:c>
      <x:c r="D10281" s="0" t="s">
        <x:v>18</x:v>
      </x:c>
      <x:c r="E10281" s="0" t="s">
        <x:v>167</x:v>
      </x:c>
      <x:c r="F10281" s="0" t="s">
        <x:v>20</x:v>
      </x:c>
      <x:c r="G10281" s="0" t="n">
        <x:v>65</x:v>
      </x:c>
      <x:c r="H10281" s="4" t="n">
        <x:v>41.221</x:v>
      </x:c>
      <x:c r="I10281" s="4" t="n">
        <x:v>65</x:v>
      </x:c>
      <x:c r="J10281" s="4" t="n">
        <x:v>0.634</x:v>
      </x:c>
      <x:c r="K10281" s="4">
        <x:f>I10281*J10281</x:f>
      </x:c>
      <x:c r="L10281" s="4" t="n">
        <x:v>158.403</x:v>
      </x:c>
      <x:c r="M10281" s="5">
        <x:f>J10281/3.044*100</x:f>
      </x:c>
      <x:c r="N10281" s="6">
        <x:f>M10281*L10281/100</x:f>
      </x:c>
      <x:c r="O10281" s="6">
        <x:f>H10281-N10281</x:f>
      </x:c>
    </x:row>
    <x:row r="10282" spans="1:25">
      <x:c r="A10282" s="0" t="s">
        <x:v>166</x:v>
      </x:c>
      <x:c r="B10282" s="0" t="n">
        <x:v>4782</x:v>
      </x:c>
      <x:c r="C10282" s="0" t="s">
        <x:v>17</x:v>
      </x:c>
      <x:c r="D10282" s="0" t="s">
        <x:v>18</x:v>
      </x:c>
      <x:c r="E10282" s="0" t="s">
        <x:v>167</x:v>
      </x:c>
      <x:c r="F10282" s="0" t="s">
        <x:v>20</x:v>
      </x:c>
      <x:c r="G10282" s="0" t="n">
        <x:v>65</x:v>
      </x:c>
      <x:c r="H10282" s="4" t="n">
        <x:v>41.221</x:v>
      </x:c>
      <x:c r="I10282" s="4" t="n">
        <x:v>65</x:v>
      </x:c>
      <x:c r="J10282" s="4" t="n">
        <x:v>0.634</x:v>
      </x:c>
      <x:c r="K10282" s="4">
        <x:f>I10282*J10282</x:f>
      </x:c>
      <x:c r="L10282" s="4" t="n">
        <x:v>158.403</x:v>
      </x:c>
      <x:c r="M10282" s="5">
        <x:f>J10282/3.044*100</x:f>
      </x:c>
      <x:c r="N10282" s="6">
        <x:f>M10282*L10282/100</x:f>
      </x:c>
      <x:c r="O10282" s="6">
        <x:f>H10282-N10282</x:f>
      </x:c>
    </x:row>
    <x:row r="10283" spans="1:25">
      <x:c r="A10283" s="0" t="s">
        <x:v>166</x:v>
      </x:c>
      <x:c r="B10283" s="0" t="n">
        <x:v>4782</x:v>
      </x:c>
      <x:c r="C10283" s="0" t="s">
        <x:v>21</x:v>
      </x:c>
      <x:c r="D10283" s="0" t="s">
        <x:v>28</x:v>
      </x:c>
      <x:c r="E10283" s="0" t="s">
        <x:v>23</x:v>
      </x:c>
      <x:c r="F10283" s="0" t="s">
        <x:v>20</x:v>
      </x:c>
      <x:c r="G10283" s="0" t="n">
        <x:v>65</x:v>
      </x:c>
      <x:c r="H10283" s="4" t="n">
        <x:v>2.99</x:v>
      </x:c>
      <x:c r="I10283" s="4" t="n">
        <x:v>65</x:v>
      </x:c>
      <x:c r="J10283" s="4" t="n">
        <x:v>0.046</x:v>
      </x:c>
      <x:c r="K10283" s="4">
        <x:f>I10283*J10283</x:f>
      </x:c>
      <x:c r="L10283" s="4" t="n">
        <x:v>158.403</x:v>
      </x:c>
      <x:c r="M10283" s="5">
        <x:f>J10283/3.044*100</x:f>
      </x:c>
      <x:c r="N10283" s="6">
        <x:f>M10283*L10283/100</x:f>
      </x:c>
      <x:c r="O10283" s="6">
        <x:f>H10283-N10283</x:f>
      </x:c>
    </x:row>
    <x:row r="10284" spans="1:25">
      <x:c r="A10284" s="0" t="s">
        <x:v>166</x:v>
      </x:c>
      <x:c r="B10284" s="0" t="n">
        <x:v>4782</x:v>
      </x:c>
      <x:c r="C10284" s="0" t="s">
        <x:v>21</x:v>
      </x:c>
      <x:c r="D10284" s="0" t="s">
        <x:v>22</x:v>
      </x:c>
      <x:c r="E10284" s="0" t="s">
        <x:v>23</x:v>
      </x:c>
      <x:c r="F10284" s="0" t="s">
        <x:v>20</x:v>
      </x:c>
      <x:c r="G10284" s="0" t="n">
        <x:v>65</x:v>
      </x:c>
      <x:c r="H10284" s="4" t="n">
        <x:v>2.34</x:v>
      </x:c>
      <x:c r="I10284" s="4" t="n">
        <x:v>65</x:v>
      </x:c>
      <x:c r="J10284" s="4" t="n">
        <x:v>0.036</x:v>
      </x:c>
      <x:c r="K10284" s="4">
        <x:f>I10284*J10284</x:f>
      </x:c>
      <x:c r="L10284" s="4" t="n">
        <x:v>158.403</x:v>
      </x:c>
      <x:c r="M10284" s="5">
        <x:f>J10284/3.044*100</x:f>
      </x:c>
      <x:c r="N10284" s="6">
        <x:f>M10284*L10284/100</x:f>
      </x:c>
      <x:c r="O10284" s="6">
        <x:f>H10284-N10284</x:f>
      </x:c>
    </x:row>
    <x:row r="10285" spans="1:25">
      <x:c r="A10285" s="0" t="s">
        <x:v>166</x:v>
      </x:c>
      <x:c r="B10285" s="0" t="n">
        <x:v>4782</x:v>
      </x:c>
      <x:c r="C10285" s="0" t="s">
        <x:v>21</x:v>
      </x:c>
      <x:c r="D10285" s="0" t="s">
        <x:v>28</x:v>
      </x:c>
      <x:c r="E10285" s="0" t="s">
        <x:v>23</x:v>
      </x:c>
      <x:c r="F10285" s="0" t="s">
        <x:v>26</x:v>
      </x:c>
      <x:c r="G10285" s="0" t="n">
        <x:v>65</x:v>
      </x:c>
      <x:c r="H10285" s="4" t="n">
        <x:v>68.9</x:v>
      </x:c>
      <x:c r="I10285" s="4" t="n">
        <x:v>65</x:v>
      </x:c>
      <x:c r="J10285" s="4" t="n">
        <x:v>1.06</x:v>
      </x:c>
      <x:c r="K10285" s="4">
        <x:f>I10285*J10285</x:f>
      </x:c>
      <x:c r="L10285" s="4" t="n">
        <x:v>158.403</x:v>
      </x:c>
      <x:c r="M10285" s="5">
        <x:f>J10285/3.044*100</x:f>
      </x:c>
      <x:c r="N10285" s="6">
        <x:f>M10285*L10285/100</x:f>
      </x:c>
      <x:c r="O10285" s="6">
        <x:f>H10285-N10285</x:f>
      </x:c>
    </x:row>
    <x:row r="10286" spans="1:25">
      <x:c r="A10286" s="0" t="s">
        <x:v>172</x:v>
      </x:c>
      <x:c r="B10286" s="0" t="n">
        <x:v>4783</x:v>
      </x:c>
      <x:c r="C10286" s="0" t="s">
        <x:v>21</x:v>
      </x:c>
      <x:c r="D10286" s="0" t="s">
        <x:v>28</x:v>
      </x:c>
      <x:c r="E10286" s="0" t="s">
        <x:v>23</x:v>
      </x:c>
      <x:c r="F10286" s="0" t="s">
        <x:v>20</x:v>
      </x:c>
      <x:c r="G10286" s="0" t="n">
        <x:v>65</x:v>
      </x:c>
      <x:c r="H10286" s="4" t="n">
        <x:v>2.99</x:v>
      </x:c>
      <x:c r="I10286" s="4" t="n">
        <x:v>64</x:v>
      </x:c>
      <x:c r="J10286" s="4" t="n">
        <x:v>0.046</x:v>
      </x:c>
      <x:c r="K10286" s="4">
        <x:f>I10286*J10286</x:f>
      </x:c>
      <x:c r="L10286" s="4" t="n">
        <x:v>155.701</x:v>
      </x:c>
      <x:c r="M10286" s="5">
        <x:f>J10286/1.999*100</x:f>
      </x:c>
      <x:c r="N10286" s="6">
        <x:f>M10286*L10286/100</x:f>
      </x:c>
      <x:c r="O10286" s="6">
        <x:f>H10286-N10286</x:f>
      </x:c>
    </x:row>
    <x:row r="10287" spans="1:25">
      <x:c r="A10287" s="0" t="s">
        <x:v>172</x:v>
      </x:c>
      <x:c r="B10287" s="0" t="n">
        <x:v>4783</x:v>
      </x:c>
      <x:c r="C10287" s="0" t="s">
        <x:v>21</x:v>
      </x:c>
      <x:c r="D10287" s="0" t="s">
        <x:v>22</x:v>
      </x:c>
      <x:c r="E10287" s="0" t="s">
        <x:v>23</x:v>
      </x:c>
      <x:c r="F10287" s="0" t="s">
        <x:v>20</x:v>
      </x:c>
      <x:c r="G10287" s="0" t="n">
        <x:v>65</x:v>
      </x:c>
      <x:c r="H10287" s="4" t="n">
        <x:v>2.34</x:v>
      </x:c>
      <x:c r="I10287" s="4" t="n">
        <x:v>64</x:v>
      </x:c>
      <x:c r="J10287" s="4" t="n">
        <x:v>0.036</x:v>
      </x:c>
      <x:c r="K10287" s="4">
        <x:f>I10287*J10287</x:f>
      </x:c>
      <x:c r="L10287" s="4" t="n">
        <x:v>155.701</x:v>
      </x:c>
      <x:c r="M10287" s="5">
        <x:f>J10287/1.999*100</x:f>
      </x:c>
      <x:c r="N10287" s="6">
        <x:f>M10287*L10287/100</x:f>
      </x:c>
      <x:c r="O10287" s="6">
        <x:f>H10287-N10287</x:f>
      </x:c>
    </x:row>
    <x:row r="10288" spans="1:25">
      <x:c r="A10288" s="0" t="s">
        <x:v>172</x:v>
      </x:c>
      <x:c r="B10288" s="0" t="n">
        <x:v>4783</x:v>
      </x:c>
      <x:c r="C10288" s="0" t="s">
        <x:v>17</x:v>
      </x:c>
      <x:c r="D10288" s="0" t="s">
        <x:v>18</x:v>
      </x:c>
      <x:c r="E10288" s="0" t="s">
        <x:v>167</x:v>
      </x:c>
      <x:c r="F10288" s="0" t="s">
        <x:v>20</x:v>
      </x:c>
      <x:c r="G10288" s="0" t="n">
        <x:v>65</x:v>
      </x:c>
      <x:c r="H10288" s="4" t="n">
        <x:v>55.719</x:v>
      </x:c>
      <x:c r="I10288" s="4" t="n">
        <x:v>64</x:v>
      </x:c>
      <x:c r="J10288" s="4" t="n">
        <x:v>0.857</x:v>
      </x:c>
      <x:c r="K10288" s="4">
        <x:f>I10288*J10288</x:f>
      </x:c>
      <x:c r="L10288" s="4" t="n">
        <x:v>155.701</x:v>
      </x:c>
      <x:c r="M10288" s="5">
        <x:f>J10288/1.999*100</x:f>
      </x:c>
      <x:c r="N10288" s="6">
        <x:f>M10288*L10288/100</x:f>
      </x:c>
      <x:c r="O10288" s="6">
        <x:f>H10288-N10288</x:f>
      </x:c>
    </x:row>
    <x:row r="10289" spans="1:25">
      <x:c r="A10289" s="0" t="s">
        <x:v>172</x:v>
      </x:c>
      <x:c r="B10289" s="0" t="n">
        <x:v>4783</x:v>
      </x:c>
      <x:c r="C10289" s="0" t="s">
        <x:v>21</x:v>
      </x:c>
      <x:c r="D10289" s="0" t="s">
        <x:v>28</x:v>
      </x:c>
      <x:c r="E10289" s="0" t="s">
        <x:v>23</x:v>
      </x:c>
      <x:c r="F10289" s="0" t="s">
        <x:v>26</x:v>
      </x:c>
      <x:c r="G10289" s="0" t="n">
        <x:v>65</x:v>
      </x:c>
      <x:c r="H10289" s="4" t="n">
        <x:v>68.9</x:v>
      </x:c>
      <x:c r="I10289" s="4" t="n">
        <x:v>64</x:v>
      </x:c>
      <x:c r="J10289" s="4" t="n">
        <x:v>1.06</x:v>
      </x:c>
      <x:c r="K10289" s="4">
        <x:f>I10289*J10289</x:f>
      </x:c>
      <x:c r="L10289" s="4" t="n">
        <x:v>155.701</x:v>
      </x:c>
      <x:c r="M10289" s="5">
        <x:f>J10289/1.999*100</x:f>
      </x:c>
      <x:c r="N10289" s="6">
        <x:f>M10289*L10289/100</x:f>
      </x:c>
      <x:c r="O10289" s="6">
        <x:f>H10289-N10289</x:f>
      </x:c>
    </x:row>
    <x:row r="10290" spans="1:25">
      <x:c r="A10290" s="0" t="s">
        <x:v>142</x:v>
      </x:c>
      <x:c r="B10290" s="0" t="n">
        <x:v>4784</x:v>
      </x:c>
      <x:c r="C10290" s="0" t="s">
        <x:v>17</x:v>
      </x:c>
      <x:c r="D10290" s="0" t="s">
        <x:v>18</x:v>
      </x:c>
      <x:c r="E10290" s="0" t="s">
        <x:v>167</x:v>
      </x:c>
      <x:c r="F10290" s="0" t="s">
        <x:v>20</x:v>
      </x:c>
      <x:c r="G10290" s="0" t="n">
        <x:v>65</x:v>
      </x:c>
      <x:c r="H10290" s="4" t="n">
        <x:v>28.428</x:v>
      </x:c>
      <x:c r="I10290" s="4" t="n">
        <x:v>65</x:v>
      </x:c>
      <x:c r="J10290" s="4" t="n">
        <x:v>0.437</x:v>
      </x:c>
      <x:c r="K10290" s="4">
        <x:f>I10290*J10290</x:f>
      </x:c>
      <x:c r="L10290" s="4" t="n">
        <x:v>157.999</x:v>
      </x:c>
      <x:c r="M10290" s="5">
        <x:f>J10290/2.847*100</x:f>
      </x:c>
      <x:c r="N10290" s="6">
        <x:f>M10290*L10290/100</x:f>
      </x:c>
      <x:c r="O10290" s="6">
        <x:f>H10290-N10290</x:f>
      </x:c>
    </x:row>
    <x:row r="10291" spans="1:25">
      <x:c r="A10291" s="0" t="s">
        <x:v>142</x:v>
      </x:c>
      <x:c r="B10291" s="0" t="n">
        <x:v>4784</x:v>
      </x:c>
      <x:c r="C10291" s="0" t="s">
        <x:v>21</x:v>
      </x:c>
      <x:c r="D10291" s="0" t="s">
        <x:v>22</x:v>
      </x:c>
      <x:c r="E10291" s="0" t="s">
        <x:v>23</x:v>
      </x:c>
      <x:c r="F10291" s="0" t="s">
        <x:v>20</x:v>
      </x:c>
      <x:c r="G10291" s="0" t="n">
        <x:v>65</x:v>
      </x:c>
      <x:c r="H10291" s="4" t="n">
        <x:v>2.34</x:v>
      </x:c>
      <x:c r="I10291" s="4" t="n">
        <x:v>65</x:v>
      </x:c>
      <x:c r="J10291" s="4" t="n">
        <x:v>0.036</x:v>
      </x:c>
      <x:c r="K10291" s="4">
        <x:f>I10291*J10291</x:f>
      </x:c>
      <x:c r="L10291" s="4" t="n">
        <x:v>157.999</x:v>
      </x:c>
      <x:c r="M10291" s="5">
        <x:f>J10291/2.847*100</x:f>
      </x:c>
      <x:c r="N10291" s="6">
        <x:f>M10291*L10291/100</x:f>
      </x:c>
      <x:c r="O10291" s="6">
        <x:f>H10291-N10291</x:f>
      </x:c>
    </x:row>
    <x:row r="10292" spans="1:25">
      <x:c r="A10292" s="0" t="s">
        <x:v>142</x:v>
      </x:c>
      <x:c r="B10292" s="0" t="n">
        <x:v>4784</x:v>
      </x:c>
      <x:c r="C10292" s="0" t="s">
        <x:v>21</x:v>
      </x:c>
      <x:c r="D10292" s="0" t="s">
        <x:v>28</x:v>
      </x:c>
      <x:c r="E10292" s="0" t="s">
        <x:v>23</x:v>
      </x:c>
      <x:c r="F10292" s="0" t="s">
        <x:v>20</x:v>
      </x:c>
      <x:c r="G10292" s="0" t="n">
        <x:v>65</x:v>
      </x:c>
      <x:c r="H10292" s="4" t="n">
        <x:v>2.99</x:v>
      </x:c>
      <x:c r="I10292" s="4" t="n">
        <x:v>65</x:v>
      </x:c>
      <x:c r="J10292" s="4" t="n">
        <x:v>0.046</x:v>
      </x:c>
      <x:c r="K10292" s="4">
        <x:f>I10292*J10292</x:f>
      </x:c>
      <x:c r="L10292" s="4" t="n">
        <x:v>157.999</x:v>
      </x:c>
      <x:c r="M10292" s="5">
        <x:f>J10292/2.847*100</x:f>
      </x:c>
      <x:c r="N10292" s="6">
        <x:f>M10292*L10292/100</x:f>
      </x:c>
      <x:c r="O10292" s="6">
        <x:f>H10292-N10292</x:f>
      </x:c>
    </x:row>
    <x:row r="10293" spans="1:25">
      <x:c r="A10293" s="0" t="s">
        <x:v>142</x:v>
      </x:c>
      <x:c r="B10293" s="0" t="n">
        <x:v>4784</x:v>
      </x:c>
      <x:c r="C10293" s="0" t="s">
        <x:v>17</x:v>
      </x:c>
      <x:c r="D10293" s="0" t="s">
        <x:v>18</x:v>
      </x:c>
      <x:c r="E10293" s="0" t="s">
        <x:v>167</x:v>
      </x:c>
      <x:c r="F10293" s="0" t="s">
        <x:v>20</x:v>
      </x:c>
      <x:c r="G10293" s="0" t="n">
        <x:v>65</x:v>
      </x:c>
      <x:c r="H10293" s="4" t="n">
        <x:v>41.221</x:v>
      </x:c>
      <x:c r="I10293" s="4" t="n">
        <x:v>65</x:v>
      </x:c>
      <x:c r="J10293" s="4" t="n">
        <x:v>0.634</x:v>
      </x:c>
      <x:c r="K10293" s="4">
        <x:f>I10293*J10293</x:f>
      </x:c>
      <x:c r="L10293" s="4" t="n">
        <x:v>157.999</x:v>
      </x:c>
      <x:c r="M10293" s="5">
        <x:f>J10293/2.847*100</x:f>
      </x:c>
      <x:c r="N10293" s="6">
        <x:f>M10293*L10293/100</x:f>
      </x:c>
      <x:c r="O10293" s="6">
        <x:f>H10293-N10293</x:f>
      </x:c>
    </x:row>
    <x:row r="10294" spans="1:25">
      <x:c r="A10294" s="0" t="s">
        <x:v>142</x:v>
      </x:c>
      <x:c r="B10294" s="0" t="n">
        <x:v>4784</x:v>
      </x:c>
      <x:c r="C10294" s="0" t="s">
        <x:v>17</x:v>
      </x:c>
      <x:c r="D10294" s="0" t="s">
        <x:v>18</x:v>
      </x:c>
      <x:c r="E10294" s="0" t="s">
        <x:v>167</x:v>
      </x:c>
      <x:c r="F10294" s="0" t="s">
        <x:v>20</x:v>
      </x:c>
      <x:c r="G10294" s="0" t="n">
        <x:v>65</x:v>
      </x:c>
      <x:c r="H10294" s="4" t="n">
        <x:v>41.221</x:v>
      </x:c>
      <x:c r="I10294" s="4" t="n">
        <x:v>65</x:v>
      </x:c>
      <x:c r="J10294" s="4" t="n">
        <x:v>0.634</x:v>
      </x:c>
      <x:c r="K10294" s="4">
        <x:f>I10294*J10294</x:f>
      </x:c>
      <x:c r="L10294" s="4" t="n">
        <x:v>157.999</x:v>
      </x:c>
      <x:c r="M10294" s="5">
        <x:f>J10294/2.847*100</x:f>
      </x:c>
      <x:c r="N10294" s="6">
        <x:f>M10294*L10294/100</x:f>
      </x:c>
      <x:c r="O10294" s="6">
        <x:f>H10294-N10294</x:f>
      </x:c>
    </x:row>
    <x:row r="10295" spans="1:25">
      <x:c r="A10295" s="0" t="s">
        <x:v>142</x:v>
      </x:c>
      <x:c r="B10295" s="0" t="n">
        <x:v>4784</x:v>
      </x:c>
      <x:c r="C10295" s="0" t="s">
        <x:v>21</x:v>
      </x:c>
      <x:c r="D10295" s="0" t="s">
        <x:v>28</x:v>
      </x:c>
      <x:c r="E10295" s="0" t="s">
        <x:v>23</x:v>
      </x:c>
      <x:c r="F10295" s="0" t="s">
        <x:v>26</x:v>
      </x:c>
      <x:c r="G10295" s="0" t="n">
        <x:v>65</x:v>
      </x:c>
      <x:c r="H10295" s="4" t="n">
        <x:v>68.9</x:v>
      </x:c>
      <x:c r="I10295" s="4" t="n">
        <x:v>65</x:v>
      </x:c>
      <x:c r="J10295" s="4" t="n">
        <x:v>1.06</x:v>
      </x:c>
      <x:c r="K10295" s="4">
        <x:f>I10295*J10295</x:f>
      </x:c>
      <x:c r="L10295" s="4" t="n">
        <x:v>157.999</x:v>
      </x:c>
      <x:c r="M10295" s="5">
        <x:f>J10295/2.847*100</x:f>
      </x:c>
      <x:c r="N10295" s="6">
        <x:f>M10295*L10295/100</x:f>
      </x:c>
      <x:c r="O10295" s="6">
        <x:f>H10295-N10295</x:f>
      </x:c>
    </x:row>
    <x:row r="10296" spans="1:25">
      <x:c r="A10296" s="0" t="s">
        <x:v>66</x:v>
      </x:c>
      <x:c r="B10296" s="0" t="n">
        <x:v>4790</x:v>
      </x:c>
      <x:c r="C10296" s="0" t="s">
        <x:v>21</x:v>
      </x:c>
      <x:c r="D10296" s="0" t="s">
        <x:v>22</x:v>
      </x:c>
      <x:c r="E10296" s="0" t="s">
        <x:v>23</x:v>
      </x:c>
      <x:c r="F10296" s="0" t="s">
        <x:v>20</x:v>
      </x:c>
      <x:c r="G10296" s="0" t="n">
        <x:v>130</x:v>
      </x:c>
      <x:c r="H10296" s="4" t="n">
        <x:v>44.33</x:v>
      </x:c>
      <x:c r="I10296" s="4" t="n">
        <x:v>130</x:v>
      </x:c>
      <x:c r="J10296" s="4" t="n">
        <x:v>0.341</x:v>
      </x:c>
      <x:c r="K10296" s="4">
        <x:f>I10296*J10296</x:f>
      </x:c>
      <x:c r="L10296" s="4" t="n">
        <x:v>317.871</x:v>
      </x:c>
      <x:c r="M10296" s="5">
        <x:f>J10296/2.789*100</x:f>
      </x:c>
      <x:c r="N10296" s="6">
        <x:f>M10296*L10296/100</x:f>
      </x:c>
      <x:c r="O10296" s="6">
        <x:f>H10296-N10296</x:f>
      </x:c>
    </x:row>
    <x:row r="10297" spans="1:25">
      <x:c r="A10297" s="0" t="s">
        <x:v>66</x:v>
      </x:c>
      <x:c r="B10297" s="0" t="n">
        <x:v>4790</x:v>
      </x:c>
      <x:c r="C10297" s="0" t="s">
        <x:v>21</x:v>
      </x:c>
      <x:c r="D10297" s="0" t="s">
        <x:v>22</x:v>
      </x:c>
      <x:c r="E10297" s="0" t="s">
        <x:v>23</x:v>
      </x:c>
      <x:c r="F10297" s="0" t="s">
        <x:v>20</x:v>
      </x:c>
      <x:c r="G10297" s="0" t="n">
        <x:v>130</x:v>
      </x:c>
      <x:c r="H10297" s="4" t="n">
        <x:v>43.384</x:v>
      </x:c>
      <x:c r="I10297" s="4" t="n">
        <x:v>130</x:v>
      </x:c>
      <x:c r="J10297" s="4" t="n">
        <x:v>0.334</x:v>
      </x:c>
      <x:c r="K10297" s="4">
        <x:f>I10297*J10297</x:f>
      </x:c>
      <x:c r="L10297" s="4" t="n">
        <x:v>317.871</x:v>
      </x:c>
      <x:c r="M10297" s="5">
        <x:f>J10297/2.789*100</x:f>
      </x:c>
      <x:c r="N10297" s="6">
        <x:f>M10297*L10297/100</x:f>
      </x:c>
      <x:c r="O10297" s="6">
        <x:f>H10297-N10297</x:f>
      </x:c>
    </x:row>
    <x:row r="10298" spans="1:25">
      <x:c r="A10298" s="0" t="s">
        <x:v>66</x:v>
      </x:c>
      <x:c r="B10298" s="0" t="n">
        <x:v>4790</x:v>
      </x:c>
      <x:c r="C10298" s="0" t="s">
        <x:v>21</x:v>
      </x:c>
      <x:c r="D10298" s="0" t="s">
        <x:v>22</x:v>
      </x:c>
      <x:c r="E10298" s="0" t="s">
        <x:v>23</x:v>
      </x:c>
      <x:c r="F10298" s="0" t="s">
        <x:v>20</x:v>
      </x:c>
      <x:c r="G10298" s="0" t="n">
        <x:v>130</x:v>
      </x:c>
      <x:c r="H10298" s="4" t="n">
        <x:v>43.384</x:v>
      </x:c>
      <x:c r="I10298" s="4" t="n">
        <x:v>130</x:v>
      </x:c>
      <x:c r="J10298" s="4" t="n">
        <x:v>0.334</x:v>
      </x:c>
      <x:c r="K10298" s="4">
        <x:f>I10298*J10298</x:f>
      </x:c>
      <x:c r="L10298" s="4" t="n">
        <x:v>317.871</x:v>
      </x:c>
      <x:c r="M10298" s="5">
        <x:f>J10298/2.789*100</x:f>
      </x:c>
      <x:c r="N10298" s="6">
        <x:f>M10298*L10298/100</x:f>
      </x:c>
      <x:c r="O10298" s="6">
        <x:f>H10298-N10298</x:f>
      </x:c>
    </x:row>
    <x:row r="10299" spans="1:25">
      <x:c r="A10299" s="0" t="s">
        <x:v>66</x:v>
      </x:c>
      <x:c r="B10299" s="0" t="n">
        <x:v>4790</x:v>
      </x:c>
      <x:c r="C10299" s="0" t="s">
        <x:v>21</x:v>
      </x:c>
      <x:c r="D10299" s="0" t="s">
        <x:v>28</x:v>
      </x:c>
      <x:c r="E10299" s="0" t="s">
        <x:v>19</x:v>
      </x:c>
      <x:c r="F10299" s="0" t="s">
        <x:v>26</x:v>
      </x:c>
      <x:c r="G10299" s="0" t="n">
        <x:v>130</x:v>
      </x:c>
      <x:c r="H10299" s="4" t="n">
        <x:v>33.901</x:v>
      </x:c>
      <x:c r="I10299" s="4" t="n">
        <x:v>130</x:v>
      </x:c>
      <x:c r="J10299" s="4" t="n">
        <x:v>0.26</x:v>
      </x:c>
      <x:c r="K10299" s="4">
        <x:f>I10299*J10299</x:f>
      </x:c>
      <x:c r="L10299" s="4" t="n">
        <x:v>317.871</x:v>
      </x:c>
      <x:c r="M10299" s="5">
        <x:f>J10299/2.789*100</x:f>
      </x:c>
      <x:c r="N10299" s="6">
        <x:f>M10299*L10299/100</x:f>
      </x:c>
      <x:c r="O10299" s="6">
        <x:f>H10299-N10299</x:f>
      </x:c>
    </x:row>
    <x:row r="10300" spans="1:25">
      <x:c r="A10300" s="0" t="s">
        <x:v>66</x:v>
      </x:c>
      <x:c r="B10300" s="0" t="n">
        <x:v>4790</x:v>
      </x:c>
      <x:c r="C10300" s="0" t="s">
        <x:v>21</x:v>
      </x:c>
      <x:c r="D10300" s="0" t="s">
        <x:v>28</x:v>
      </x:c>
      <x:c r="E10300" s="0" t="s">
        <x:v>23</x:v>
      </x:c>
      <x:c r="F10300" s="0" t="s">
        <x:v>26</x:v>
      </x:c>
      <x:c r="G10300" s="0" t="n">
        <x:v>130</x:v>
      </x:c>
      <x:c r="H10300" s="4" t="n">
        <x:v>189.984</x:v>
      </x:c>
      <x:c r="I10300" s="4" t="n">
        <x:v>130</x:v>
      </x:c>
      <x:c r="J10300" s="4" t="n">
        <x:v>1.52</x:v>
      </x:c>
      <x:c r="K10300" s="4">
        <x:f>I10300*J10300</x:f>
      </x:c>
      <x:c r="L10300" s="4" t="n">
        <x:v>317.871</x:v>
      </x:c>
      <x:c r="M10300" s="5">
        <x:f>J10300/2.789*100</x:f>
      </x:c>
      <x:c r="N10300" s="6">
        <x:f>M10300*L10300/100</x:f>
      </x:c>
      <x:c r="O10300" s="6">
        <x:f>H10300-N10300</x:f>
      </x:c>
    </x:row>
    <x:row r="10301" spans="1:25">
      <x:c r="A10301" s="0" t="s">
        <x:v>99</x:v>
      </x:c>
      <x:c r="B10301" s="0" t="n">
        <x:v>4791</x:v>
      </x:c>
      <x:c r="C10301" s="0" t="s">
        <x:v>21</x:v>
      </x:c>
      <x:c r="D10301" s="0" t="s">
        <x:v>22</x:v>
      </x:c>
      <x:c r="E10301" s="0" t="s">
        <x:v>23</x:v>
      </x:c>
      <x:c r="F10301" s="0" t="s">
        <x:v>20</x:v>
      </x:c>
      <x:c r="G10301" s="0" t="n">
        <x:v>170</x:v>
      </x:c>
      <x:c r="H10301" s="4" t="n">
        <x:v>44.33</x:v>
      </x:c>
      <x:c r="I10301" s="4" t="n">
        <x:v>170</x:v>
      </x:c>
      <x:c r="J10301" s="4" t="n">
        <x:v>0.261</x:v>
      </x:c>
      <x:c r="K10301" s="4">
        <x:f>I10301*J10301</x:f>
      </x:c>
      <x:c r="L10301" s="4" t="n">
        <x:v>365.572</x:v>
      </x:c>
      <x:c r="M10301" s="5">
        <x:f>J10301/4.87*100</x:f>
      </x:c>
      <x:c r="N10301" s="6">
        <x:f>M10301*L10301/100</x:f>
      </x:c>
      <x:c r="O10301" s="6">
        <x:f>H10301-N10301</x:f>
      </x:c>
    </x:row>
    <x:row r="10302" spans="1:25">
      <x:c r="A10302" s="0" t="s">
        <x:v>99</x:v>
      </x:c>
      <x:c r="B10302" s="0" t="n">
        <x:v>4791</x:v>
      </x:c>
      <x:c r="C10302" s="0" t="s">
        <x:v>21</x:v>
      </x:c>
      <x:c r="D10302" s="0" t="s">
        <x:v>22</x:v>
      </x:c>
      <x:c r="E10302" s="0" t="s">
        <x:v>23</x:v>
      </x:c>
      <x:c r="F10302" s="0" t="s">
        <x:v>20</x:v>
      </x:c>
      <x:c r="G10302" s="0" t="n">
        <x:v>170</x:v>
      </x:c>
      <x:c r="H10302" s="4" t="n">
        <x:v>44.33</x:v>
      </x:c>
      <x:c r="I10302" s="4" t="n">
        <x:v>170</x:v>
      </x:c>
      <x:c r="J10302" s="4" t="n">
        <x:v>0.261</x:v>
      </x:c>
      <x:c r="K10302" s="4">
        <x:f>I10302*J10302</x:f>
      </x:c>
      <x:c r="L10302" s="4" t="n">
        <x:v>365.572</x:v>
      </x:c>
      <x:c r="M10302" s="5">
        <x:f>J10302/4.87*100</x:f>
      </x:c>
      <x:c r="N10302" s="6">
        <x:f>M10302*L10302/100</x:f>
      </x:c>
      <x:c r="O10302" s="6">
        <x:f>H10302-N10302</x:f>
      </x:c>
    </x:row>
    <x:row r="10303" spans="1:25">
      <x:c r="A10303" s="0" t="s">
        <x:v>99</x:v>
      </x:c>
      <x:c r="B10303" s="0" t="n">
        <x:v>4791</x:v>
      </x:c>
      <x:c r="C10303" s="0" t="s">
        <x:v>21</x:v>
      </x:c>
      <x:c r="D10303" s="0" t="s">
        <x:v>22</x:v>
      </x:c>
      <x:c r="E10303" s="0" t="s">
        <x:v>23</x:v>
      </x:c>
      <x:c r="F10303" s="0" t="s">
        <x:v>20</x:v>
      </x:c>
      <x:c r="G10303" s="0" t="n">
        <x:v>170</x:v>
      </x:c>
      <x:c r="H10303" s="4" t="n">
        <x:v>44.33</x:v>
      </x:c>
      <x:c r="I10303" s="4" t="n">
        <x:v>170</x:v>
      </x:c>
      <x:c r="J10303" s="4" t="n">
        <x:v>0.261</x:v>
      </x:c>
      <x:c r="K10303" s="4">
        <x:f>I10303*J10303</x:f>
      </x:c>
      <x:c r="L10303" s="4" t="n">
        <x:v>365.572</x:v>
      </x:c>
      <x:c r="M10303" s="5">
        <x:f>J10303/4.87*100</x:f>
      </x:c>
      <x:c r="N10303" s="6">
        <x:f>M10303*L10303/100</x:f>
      </x:c>
      <x:c r="O10303" s="6">
        <x:f>H10303-N10303</x:f>
      </x:c>
    </x:row>
    <x:row r="10304" spans="1:25">
      <x:c r="A10304" s="0" t="s">
        <x:v>99</x:v>
      </x:c>
      <x:c r="B10304" s="0" t="n">
        <x:v>4791</x:v>
      </x:c>
      <x:c r="C10304" s="0" t="s">
        <x:v>21</x:v>
      </x:c>
      <x:c r="D10304" s="0" t="s">
        <x:v>22</x:v>
      </x:c>
      <x:c r="E10304" s="0" t="s">
        <x:v>23</x:v>
      </x:c>
      <x:c r="F10304" s="0" t="s">
        <x:v>20</x:v>
      </x:c>
      <x:c r="G10304" s="0" t="n">
        <x:v>170</x:v>
      </x:c>
      <x:c r="H10304" s="4" t="n">
        <x:v>44.33</x:v>
      </x:c>
      <x:c r="I10304" s="4" t="n">
        <x:v>170</x:v>
      </x:c>
      <x:c r="J10304" s="4" t="n">
        <x:v>0.261</x:v>
      </x:c>
      <x:c r="K10304" s="4">
        <x:f>I10304*J10304</x:f>
      </x:c>
      <x:c r="L10304" s="4" t="n">
        <x:v>365.572</x:v>
      </x:c>
      <x:c r="M10304" s="5">
        <x:f>J10304/4.87*100</x:f>
      </x:c>
      <x:c r="N10304" s="6">
        <x:f>M10304*L10304/100</x:f>
      </x:c>
      <x:c r="O10304" s="6">
        <x:f>H10304-N10304</x:f>
      </x:c>
    </x:row>
    <x:row r="10305" spans="1:25">
      <x:c r="A10305" s="0" t="s">
        <x:v>99</x:v>
      </x:c>
      <x:c r="B10305" s="0" t="n">
        <x:v>4791</x:v>
      </x:c>
      <x:c r="C10305" s="0" t="s">
        <x:v>21</x:v>
      </x:c>
      <x:c r="D10305" s="0" t="s">
        <x:v>22</x:v>
      </x:c>
      <x:c r="E10305" s="0" t="s">
        <x:v>23</x:v>
      </x:c>
      <x:c r="F10305" s="0" t="s">
        <x:v>20</x:v>
      </x:c>
      <x:c r="G10305" s="0" t="n">
        <x:v>170</x:v>
      </x:c>
      <x:c r="H10305" s="4" t="n">
        <x:v>44.33</x:v>
      </x:c>
      <x:c r="I10305" s="4" t="n">
        <x:v>170</x:v>
      </x:c>
      <x:c r="J10305" s="4" t="n">
        <x:v>0.261</x:v>
      </x:c>
      <x:c r="K10305" s="4">
        <x:f>I10305*J10305</x:f>
      </x:c>
      <x:c r="L10305" s="4" t="n">
        <x:v>365.572</x:v>
      </x:c>
      <x:c r="M10305" s="5">
        <x:f>J10305/4.87*100</x:f>
      </x:c>
      <x:c r="N10305" s="6">
        <x:f>M10305*L10305/100</x:f>
      </x:c>
      <x:c r="O10305" s="6">
        <x:f>H10305-N10305</x:f>
      </x:c>
    </x:row>
    <x:row r="10306" spans="1:25">
      <x:c r="A10306" s="0" t="s">
        <x:v>99</x:v>
      </x:c>
      <x:c r="B10306" s="0" t="n">
        <x:v>4791</x:v>
      </x:c>
      <x:c r="C10306" s="0" t="s">
        <x:v>21</x:v>
      </x:c>
      <x:c r="D10306" s="0" t="s">
        <x:v>22</x:v>
      </x:c>
      <x:c r="E10306" s="0" t="s">
        <x:v>23</x:v>
      </x:c>
      <x:c r="F10306" s="0" t="s">
        <x:v>20</x:v>
      </x:c>
      <x:c r="G10306" s="0" t="n">
        <x:v>170</x:v>
      </x:c>
      <x:c r="H10306" s="4" t="n">
        <x:v>43.384</x:v>
      </x:c>
      <x:c r="I10306" s="4" t="n">
        <x:v>170</x:v>
      </x:c>
      <x:c r="J10306" s="4" t="n">
        <x:v>0.255</x:v>
      </x:c>
      <x:c r="K10306" s="4">
        <x:f>I10306*J10306</x:f>
      </x:c>
      <x:c r="L10306" s="4" t="n">
        <x:v>365.572</x:v>
      </x:c>
      <x:c r="M10306" s="5">
        <x:f>J10306/4.87*100</x:f>
      </x:c>
      <x:c r="N10306" s="6">
        <x:f>M10306*L10306/100</x:f>
      </x:c>
      <x:c r="O10306" s="6">
        <x:f>H10306-N10306</x:f>
      </x:c>
    </x:row>
    <x:row r="10307" spans="1:25">
      <x:c r="A10307" s="0" t="s">
        <x:v>99</x:v>
      </x:c>
      <x:c r="B10307" s="0" t="n">
        <x:v>4791</x:v>
      </x:c>
      <x:c r="C10307" s="0" t="s">
        <x:v>21</x:v>
      </x:c>
      <x:c r="D10307" s="0" t="s">
        <x:v>22</x:v>
      </x:c>
      <x:c r="E10307" s="0" t="s">
        <x:v>23</x:v>
      </x:c>
      <x:c r="F10307" s="0" t="s">
        <x:v>20</x:v>
      </x:c>
      <x:c r="G10307" s="0" t="n">
        <x:v>170</x:v>
      </x:c>
      <x:c r="H10307" s="4" t="n">
        <x:v>43.384</x:v>
      </x:c>
      <x:c r="I10307" s="4" t="n">
        <x:v>170</x:v>
      </x:c>
      <x:c r="J10307" s="4" t="n">
        <x:v>0.255</x:v>
      </x:c>
      <x:c r="K10307" s="4">
        <x:f>I10307*J10307</x:f>
      </x:c>
      <x:c r="L10307" s="4" t="n">
        <x:v>365.572</x:v>
      </x:c>
      <x:c r="M10307" s="5">
        <x:f>J10307/4.87*100</x:f>
      </x:c>
      <x:c r="N10307" s="6">
        <x:f>M10307*L10307/100</x:f>
      </x:c>
      <x:c r="O10307" s="6">
        <x:f>H10307-N10307</x:f>
      </x:c>
    </x:row>
    <x:row r="10308" spans="1:25">
      <x:c r="A10308" s="0" t="s">
        <x:v>99</x:v>
      </x:c>
      <x:c r="B10308" s="0" t="n">
        <x:v>4791</x:v>
      </x:c>
      <x:c r="C10308" s="0" t="s">
        <x:v>21</x:v>
      </x:c>
      <x:c r="D10308" s="0" t="s">
        <x:v>22</x:v>
      </x:c>
      <x:c r="E10308" s="0" t="s">
        <x:v>23</x:v>
      </x:c>
      <x:c r="F10308" s="0" t="s">
        <x:v>20</x:v>
      </x:c>
      <x:c r="G10308" s="0" t="n">
        <x:v>170</x:v>
      </x:c>
      <x:c r="H10308" s="4" t="n">
        <x:v>43.384</x:v>
      </x:c>
      <x:c r="I10308" s="4" t="n">
        <x:v>170</x:v>
      </x:c>
      <x:c r="J10308" s="4" t="n">
        <x:v>0.255</x:v>
      </x:c>
      <x:c r="K10308" s="4">
        <x:f>I10308*J10308</x:f>
      </x:c>
      <x:c r="L10308" s="4" t="n">
        <x:v>365.572</x:v>
      </x:c>
      <x:c r="M10308" s="5">
        <x:f>J10308/4.87*100</x:f>
      </x:c>
      <x:c r="N10308" s="6">
        <x:f>M10308*L10308/100</x:f>
      </x:c>
      <x:c r="O10308" s="6">
        <x:f>H10308-N10308</x:f>
      </x:c>
    </x:row>
    <x:row r="10309" spans="1:25">
      <x:c r="A10309" s="0" t="s">
        <x:v>99</x:v>
      </x:c>
      <x:c r="B10309" s="0" t="n">
        <x:v>4791</x:v>
      </x:c>
      <x:c r="C10309" s="0" t="s">
        <x:v>21</x:v>
      </x:c>
      <x:c r="D10309" s="0" t="s">
        <x:v>22</x:v>
      </x:c>
      <x:c r="E10309" s="0" t="s">
        <x:v>23</x:v>
      </x:c>
      <x:c r="F10309" s="0" t="s">
        <x:v>20</x:v>
      </x:c>
      <x:c r="G10309" s="0" t="n">
        <x:v>170</x:v>
      </x:c>
      <x:c r="H10309" s="4" t="n">
        <x:v>43.384</x:v>
      </x:c>
      <x:c r="I10309" s="4" t="n">
        <x:v>170</x:v>
      </x:c>
      <x:c r="J10309" s="4" t="n">
        <x:v>0.255</x:v>
      </x:c>
      <x:c r="K10309" s="4">
        <x:f>I10309*J10309</x:f>
      </x:c>
      <x:c r="L10309" s="4" t="n">
        <x:v>365.572</x:v>
      </x:c>
      <x:c r="M10309" s="5">
        <x:f>J10309/4.87*100</x:f>
      </x:c>
      <x:c r="N10309" s="6">
        <x:f>M10309*L10309/100</x:f>
      </x:c>
      <x:c r="O10309" s="6">
        <x:f>H10309-N10309</x:f>
      </x:c>
    </x:row>
    <x:row r="10310" spans="1:25">
      <x:c r="A10310" s="0" t="s">
        <x:v>99</x:v>
      </x:c>
      <x:c r="B10310" s="0" t="n">
        <x:v>4791</x:v>
      </x:c>
      <x:c r="C10310" s="0" t="s">
        <x:v>21</x:v>
      </x:c>
      <x:c r="D10310" s="0" t="s">
        <x:v>22</x:v>
      </x:c>
      <x:c r="E10310" s="0" t="s">
        <x:v>23</x:v>
      </x:c>
      <x:c r="F10310" s="0" t="s">
        <x:v>20</x:v>
      </x:c>
      <x:c r="G10310" s="0" t="n">
        <x:v>170</x:v>
      </x:c>
      <x:c r="H10310" s="4" t="n">
        <x:v>43.384</x:v>
      </x:c>
      <x:c r="I10310" s="4" t="n">
        <x:v>170</x:v>
      </x:c>
      <x:c r="J10310" s="4" t="n">
        <x:v>0.255</x:v>
      </x:c>
      <x:c r="K10310" s="4">
        <x:f>I10310*J10310</x:f>
      </x:c>
      <x:c r="L10310" s="4" t="n">
        <x:v>365.572</x:v>
      </x:c>
      <x:c r="M10310" s="5">
        <x:f>J10310/4.87*100</x:f>
      </x:c>
      <x:c r="N10310" s="6">
        <x:f>M10310*L10310/100</x:f>
      </x:c>
      <x:c r="O10310" s="6">
        <x:f>H10310-N10310</x:f>
      </x:c>
    </x:row>
    <x:row r="10311" spans="1:25">
      <x:c r="A10311" s="0" t="s">
        <x:v>99</x:v>
      </x:c>
      <x:c r="B10311" s="0" t="n">
        <x:v>4791</x:v>
      </x:c>
      <x:c r="C10311" s="0" t="s">
        <x:v>21</x:v>
      </x:c>
      <x:c r="D10311" s="0" t="s">
        <x:v>22</x:v>
      </x:c>
      <x:c r="E10311" s="0" t="s">
        <x:v>23</x:v>
      </x:c>
      <x:c r="F10311" s="0" t="s">
        <x:v>20</x:v>
      </x:c>
      <x:c r="G10311" s="0" t="n">
        <x:v>170</x:v>
      </x:c>
      <x:c r="H10311" s="4" t="n">
        <x:v>43.384</x:v>
      </x:c>
      <x:c r="I10311" s="4" t="n">
        <x:v>170</x:v>
      </x:c>
      <x:c r="J10311" s="4" t="n">
        <x:v>0.255</x:v>
      </x:c>
      <x:c r="K10311" s="4">
        <x:f>I10311*J10311</x:f>
      </x:c>
      <x:c r="L10311" s="4" t="n">
        <x:v>365.572</x:v>
      </x:c>
      <x:c r="M10311" s="5">
        <x:f>J10311/4.87*100</x:f>
      </x:c>
      <x:c r="N10311" s="6">
        <x:f>M10311*L10311/100</x:f>
      </x:c>
      <x:c r="O10311" s="6">
        <x:f>H10311-N10311</x:f>
      </x:c>
    </x:row>
    <x:row r="10312" spans="1:25">
      <x:c r="A10312" s="0" t="s">
        <x:v>99</x:v>
      </x:c>
      <x:c r="B10312" s="0" t="n">
        <x:v>4791</x:v>
      </x:c>
      <x:c r="C10312" s="0" t="s">
        <x:v>21</x:v>
      </x:c>
      <x:c r="D10312" s="0" t="s">
        <x:v>22</x:v>
      </x:c>
      <x:c r="E10312" s="0" t="s">
        <x:v>23</x:v>
      </x:c>
      <x:c r="F10312" s="0" t="s">
        <x:v>20</x:v>
      </x:c>
      <x:c r="G10312" s="0" t="n">
        <x:v>170</x:v>
      </x:c>
      <x:c r="H10312" s="4" t="n">
        <x:v>43.384</x:v>
      </x:c>
      <x:c r="I10312" s="4" t="n">
        <x:v>170</x:v>
      </x:c>
      <x:c r="J10312" s="4" t="n">
        <x:v>0.255</x:v>
      </x:c>
      <x:c r="K10312" s="4">
        <x:f>I10312*J10312</x:f>
      </x:c>
      <x:c r="L10312" s="4" t="n">
        <x:v>365.572</x:v>
      </x:c>
      <x:c r="M10312" s="5">
        <x:f>J10312/4.87*100</x:f>
      </x:c>
      <x:c r="N10312" s="6">
        <x:f>M10312*L10312/100</x:f>
      </x:c>
      <x:c r="O10312" s="6">
        <x:f>H10312-N10312</x:f>
      </x:c>
    </x:row>
    <x:row r="10313" spans="1:25">
      <x:c r="A10313" s="0" t="s">
        <x:v>99</x:v>
      </x:c>
      <x:c r="B10313" s="0" t="n">
        <x:v>4791</x:v>
      </x:c>
      <x:c r="C10313" s="0" t="s">
        <x:v>21</x:v>
      </x:c>
      <x:c r="D10313" s="0" t="s">
        <x:v>28</x:v>
      </x:c>
      <x:c r="E10313" s="0" t="s">
        <x:v>19</x:v>
      </x:c>
      <x:c r="F10313" s="0" t="s">
        <x:v>26</x:v>
      </x:c>
      <x:c r="G10313" s="0" t="n">
        <x:v>170</x:v>
      </x:c>
      <x:c r="H10313" s="4" t="n">
        <x:v>44.201</x:v>
      </x:c>
      <x:c r="I10313" s="4" t="n">
        <x:v>170</x:v>
      </x:c>
      <x:c r="J10313" s="4" t="n">
        <x:v>0.26</x:v>
      </x:c>
      <x:c r="K10313" s="4">
        <x:f>I10313*J10313</x:f>
      </x:c>
      <x:c r="L10313" s="4" t="n">
        <x:v>365.572</x:v>
      </x:c>
      <x:c r="M10313" s="5">
        <x:f>J10313/4.87*100</x:f>
      </x:c>
      <x:c r="N10313" s="6">
        <x:f>M10313*L10313/100</x:f>
      </x:c>
      <x:c r="O10313" s="6">
        <x:f>H10313-N10313</x:f>
      </x:c>
    </x:row>
    <x:row r="10314" spans="1:25">
      <x:c r="A10314" s="0" t="s">
        <x:v>99</x:v>
      </x:c>
      <x:c r="B10314" s="0" t="n">
        <x:v>4791</x:v>
      </x:c>
      <x:c r="C10314" s="0" t="s">
        <x:v>21</x:v>
      </x:c>
      <x:c r="D10314" s="0" t="s">
        <x:v>28</x:v>
      </x:c>
      <x:c r="E10314" s="0" t="s">
        <x:v>23</x:v>
      </x:c>
      <x:c r="F10314" s="0" t="s">
        <x:v>26</x:v>
      </x:c>
      <x:c r="G10314" s="0" t="n">
        <x:v>170</x:v>
      </x:c>
      <x:c r="H10314" s="4" t="n">
        <x:v>258.399</x:v>
      </x:c>
      <x:c r="I10314" s="4" t="n">
        <x:v>170</x:v>
      </x:c>
      <x:c r="J10314" s="4" t="n">
        <x:v>1.52</x:v>
      </x:c>
      <x:c r="K10314" s="4">
        <x:f>I10314*J10314</x:f>
      </x:c>
      <x:c r="L10314" s="4" t="n">
        <x:v>365.572</x:v>
      </x:c>
      <x:c r="M10314" s="5">
        <x:f>J10314/4.87*100</x:f>
      </x:c>
      <x:c r="N10314" s="6">
        <x:f>M10314*L10314/100</x:f>
      </x:c>
      <x:c r="O10314" s="6">
        <x:f>H10314-N10314</x:f>
      </x:c>
    </x:row>
    <x:row r="10315" spans="1:25">
      <x:c r="A10315" s="0" t="s">
        <x:v>27</x:v>
      </x:c>
      <x:c r="B10315" s="0" t="n">
        <x:v>4792</x:v>
      </x:c>
      <x:c r="C10315" s="0" t="s">
        <x:v>21</x:v>
      </x:c>
      <x:c r="D10315" s="0" t="s">
        <x:v>22</x:v>
      </x:c>
      <x:c r="E10315" s="0" t="s">
        <x:v>23</x:v>
      </x:c>
      <x:c r="F10315" s="0" t="s">
        <x:v>20</x:v>
      </x:c>
      <x:c r="G10315" s="0" t="n">
        <x:v>130</x:v>
      </x:c>
      <x:c r="H10315" s="4" t="n">
        <x:v>44.33</x:v>
      </x:c>
      <x:c r="I10315" s="4" t="n">
        <x:v>130</x:v>
      </x:c>
      <x:c r="J10315" s="4" t="n">
        <x:v>0.341</x:v>
      </x:c>
      <x:c r="K10315" s="4">
        <x:f>I10315*J10315</x:f>
      </x:c>
      <x:c r="L10315" s="4" t="n">
        <x:v>297.715</x:v>
      </x:c>
      <x:c r="M10315" s="5">
        <x:f>J10315/2.789*100</x:f>
      </x:c>
      <x:c r="N10315" s="6">
        <x:f>M10315*L10315/100</x:f>
      </x:c>
      <x:c r="O10315" s="6">
        <x:f>H10315-N10315</x:f>
      </x:c>
    </x:row>
    <x:row r="10316" spans="1:25">
      <x:c r="A10316" s="0" t="s">
        <x:v>27</x:v>
      </x:c>
      <x:c r="B10316" s="0" t="n">
        <x:v>4792</x:v>
      </x:c>
      <x:c r="C10316" s="0" t="s">
        <x:v>21</x:v>
      </x:c>
      <x:c r="D10316" s="0" t="s">
        <x:v>22</x:v>
      </x:c>
      <x:c r="E10316" s="0" t="s">
        <x:v>23</x:v>
      </x:c>
      <x:c r="F10316" s="0" t="s">
        <x:v>20</x:v>
      </x:c>
      <x:c r="G10316" s="0" t="n">
        <x:v>130</x:v>
      </x:c>
      <x:c r="H10316" s="4" t="n">
        <x:v>43.384</x:v>
      </x:c>
      <x:c r="I10316" s="4" t="n">
        <x:v>130</x:v>
      </x:c>
      <x:c r="J10316" s="4" t="n">
        <x:v>0.334</x:v>
      </x:c>
      <x:c r="K10316" s="4">
        <x:f>I10316*J10316</x:f>
      </x:c>
      <x:c r="L10316" s="4" t="n">
        <x:v>297.715</x:v>
      </x:c>
      <x:c r="M10316" s="5">
        <x:f>J10316/2.789*100</x:f>
      </x:c>
      <x:c r="N10316" s="6">
        <x:f>M10316*L10316/100</x:f>
      </x:c>
      <x:c r="O10316" s="6">
        <x:f>H10316-N10316</x:f>
      </x:c>
    </x:row>
    <x:row r="10317" spans="1:25">
      <x:c r="A10317" s="0" t="s">
        <x:v>27</x:v>
      </x:c>
      <x:c r="B10317" s="0" t="n">
        <x:v>4792</x:v>
      </x:c>
      <x:c r="C10317" s="0" t="s">
        <x:v>21</x:v>
      </x:c>
      <x:c r="D10317" s="0" t="s">
        <x:v>22</x:v>
      </x:c>
      <x:c r="E10317" s="0" t="s">
        <x:v>23</x:v>
      </x:c>
      <x:c r="F10317" s="0" t="s">
        <x:v>20</x:v>
      </x:c>
      <x:c r="G10317" s="0" t="n">
        <x:v>130</x:v>
      </x:c>
      <x:c r="H10317" s="4" t="n">
        <x:v>43.384</x:v>
      </x:c>
      <x:c r="I10317" s="4" t="n">
        <x:v>130</x:v>
      </x:c>
      <x:c r="J10317" s="4" t="n">
        <x:v>0.334</x:v>
      </x:c>
      <x:c r="K10317" s="4">
        <x:f>I10317*J10317</x:f>
      </x:c>
      <x:c r="L10317" s="4" t="n">
        <x:v>297.715</x:v>
      </x:c>
      <x:c r="M10317" s="5">
        <x:f>J10317/2.789*100</x:f>
      </x:c>
      <x:c r="N10317" s="6">
        <x:f>M10317*L10317/100</x:f>
      </x:c>
      <x:c r="O10317" s="6">
        <x:f>H10317-N10317</x:f>
      </x:c>
    </x:row>
    <x:row r="10318" spans="1:25">
      <x:c r="A10318" s="0" t="s">
        <x:v>27</x:v>
      </x:c>
      <x:c r="B10318" s="0" t="n">
        <x:v>4792</x:v>
      </x:c>
      <x:c r="C10318" s="0" t="s">
        <x:v>21</x:v>
      </x:c>
      <x:c r="D10318" s="0" t="s">
        <x:v>28</x:v>
      </x:c>
      <x:c r="E10318" s="0" t="s">
        <x:v>19</x:v>
      </x:c>
      <x:c r="F10318" s="0" t="s">
        <x:v>26</x:v>
      </x:c>
      <x:c r="G10318" s="0" t="n">
        <x:v>130</x:v>
      </x:c>
      <x:c r="H10318" s="4" t="n">
        <x:v>33.801</x:v>
      </x:c>
      <x:c r="I10318" s="4" t="n">
        <x:v>130</x:v>
      </x:c>
      <x:c r="J10318" s="4" t="n">
        <x:v>0.26</x:v>
      </x:c>
      <x:c r="K10318" s="4">
        <x:f>I10318*J10318</x:f>
      </x:c>
      <x:c r="L10318" s="4" t="n">
        <x:v>297.715</x:v>
      </x:c>
      <x:c r="M10318" s="5">
        <x:f>J10318/2.789*100</x:f>
      </x:c>
      <x:c r="N10318" s="6">
        <x:f>M10318*L10318/100</x:f>
      </x:c>
      <x:c r="O10318" s="6">
        <x:f>H10318-N10318</x:f>
      </x:c>
    </x:row>
    <x:row r="10319" spans="1:25">
      <x:c r="A10319" s="0" t="s">
        <x:v>27</x:v>
      </x:c>
      <x:c r="B10319" s="0" t="n">
        <x:v>4792</x:v>
      </x:c>
      <x:c r="C10319" s="0" t="s">
        <x:v>21</x:v>
      </x:c>
      <x:c r="D10319" s="0" t="s">
        <x:v>28</x:v>
      </x:c>
      <x:c r="E10319" s="0" t="s">
        <x:v>23</x:v>
      </x:c>
      <x:c r="F10319" s="0" t="s">
        <x:v>26</x:v>
      </x:c>
      <x:c r="G10319" s="0" t="n">
        <x:v>130</x:v>
      </x:c>
      <x:c r="H10319" s="4" t="n">
        <x:v>197.6</x:v>
      </x:c>
      <x:c r="I10319" s="4" t="n">
        <x:v>130</x:v>
      </x:c>
      <x:c r="J10319" s="4" t="n">
        <x:v>1.52</x:v>
      </x:c>
      <x:c r="K10319" s="4">
        <x:f>I10319*J10319</x:f>
      </x:c>
      <x:c r="L10319" s="4" t="n">
        <x:v>297.715</x:v>
      </x:c>
      <x:c r="M10319" s="5">
        <x:f>J10319/2.789*100</x:f>
      </x:c>
      <x:c r="N10319" s="6">
        <x:f>M10319*L10319/100</x:f>
      </x:c>
      <x:c r="O10319" s="6">
        <x:f>H10319-N10319</x:f>
      </x:c>
    </x:row>
    <x:row r="10320" spans="1:25">
      <x:c r="A10320" s="0" t="s">
        <x:v>112</x:v>
      </x:c>
      <x:c r="B10320" s="0" t="n">
        <x:v>4793</x:v>
      </x:c>
      <x:c r="C10320" s="0" t="s">
        <x:v>21</x:v>
      </x:c>
      <x:c r="D10320" s="0" t="s">
        <x:v>22</x:v>
      </x:c>
      <x:c r="E10320" s="0" t="s">
        <x:v>23</x:v>
      </x:c>
      <x:c r="F10320" s="0" t="s">
        <x:v>20</x:v>
      </x:c>
      <x:c r="G10320" s="0" t="n">
        <x:v>130</x:v>
      </x:c>
      <x:c r="H10320" s="4" t="n">
        <x:v>43.384</x:v>
      </x:c>
      <x:c r="I10320" s="4" t="n">
        <x:v>130</x:v>
      </x:c>
      <x:c r="J10320" s="4" t="n">
        <x:v>0.334</x:v>
      </x:c>
      <x:c r="K10320" s="4">
        <x:f>I10320*J10320</x:f>
      </x:c>
      <x:c r="L10320" s="4" t="n">
        <x:v>293.922</x:v>
      </x:c>
      <x:c r="M10320" s="5">
        <x:f>J10320/3.457*100</x:f>
      </x:c>
      <x:c r="N10320" s="6">
        <x:f>M10320*L10320/100</x:f>
      </x:c>
      <x:c r="O10320" s="6">
        <x:f>H10320-N10320</x:f>
      </x:c>
    </x:row>
    <x:row r="10321" spans="1:25">
      <x:c r="A10321" s="0" t="s">
        <x:v>112</x:v>
      </x:c>
      <x:c r="B10321" s="0" t="n">
        <x:v>4793</x:v>
      </x:c>
      <x:c r="C10321" s="0" t="s">
        <x:v>21</x:v>
      </x:c>
      <x:c r="D10321" s="0" t="s">
        <x:v>22</x:v>
      </x:c>
      <x:c r="E10321" s="0" t="s">
        <x:v>23</x:v>
      </x:c>
      <x:c r="F10321" s="0" t="s">
        <x:v>20</x:v>
      </x:c>
      <x:c r="G10321" s="0" t="n">
        <x:v>130</x:v>
      </x:c>
      <x:c r="H10321" s="4" t="n">
        <x:v>44.33</x:v>
      </x:c>
      <x:c r="I10321" s="4" t="n">
        <x:v>130</x:v>
      </x:c>
      <x:c r="J10321" s="4" t="n">
        <x:v>0.341</x:v>
      </x:c>
      <x:c r="K10321" s="4">
        <x:f>I10321*J10321</x:f>
      </x:c>
      <x:c r="L10321" s="4" t="n">
        <x:v>293.922</x:v>
      </x:c>
      <x:c r="M10321" s="5">
        <x:f>J10321/3.457*100</x:f>
      </x:c>
      <x:c r="N10321" s="6">
        <x:f>M10321*L10321/100</x:f>
      </x:c>
      <x:c r="O10321" s="6">
        <x:f>H10321-N10321</x:f>
      </x:c>
    </x:row>
    <x:row r="10322" spans="1:25">
      <x:c r="A10322" s="0" t="s">
        <x:v>112</x:v>
      </x:c>
      <x:c r="B10322" s="0" t="n">
        <x:v>4793</x:v>
      </x:c>
      <x:c r="C10322" s="0" t="s">
        <x:v>21</x:v>
      </x:c>
      <x:c r="D10322" s="0" t="s">
        <x:v>22</x:v>
      </x:c>
      <x:c r="E10322" s="0" t="s">
        <x:v>23</x:v>
      </x:c>
      <x:c r="F10322" s="0" t="s">
        <x:v>20</x:v>
      </x:c>
      <x:c r="G10322" s="0" t="n">
        <x:v>130</x:v>
      </x:c>
      <x:c r="H10322" s="4" t="n">
        <x:v>43.384</x:v>
      </x:c>
      <x:c r="I10322" s="4" t="n">
        <x:v>130</x:v>
      </x:c>
      <x:c r="J10322" s="4" t="n">
        <x:v>0.334</x:v>
      </x:c>
      <x:c r="K10322" s="4">
        <x:f>I10322*J10322</x:f>
      </x:c>
      <x:c r="L10322" s="4" t="n">
        <x:v>293.922</x:v>
      </x:c>
      <x:c r="M10322" s="5">
        <x:f>J10322/3.457*100</x:f>
      </x:c>
      <x:c r="N10322" s="6">
        <x:f>M10322*L10322/100</x:f>
      </x:c>
      <x:c r="O10322" s="6">
        <x:f>H10322-N10322</x:f>
      </x:c>
    </x:row>
    <x:row r="10323" spans="1:25">
      <x:c r="A10323" s="0" t="s">
        <x:v>112</x:v>
      </x:c>
      <x:c r="B10323" s="0" t="n">
        <x:v>4793</x:v>
      </x:c>
      <x:c r="C10323" s="0" t="s">
        <x:v>21</x:v>
      </x:c>
      <x:c r="D10323" s="0" t="s">
        <x:v>22</x:v>
      </x:c>
      <x:c r="E10323" s="0" t="s">
        <x:v>23</x:v>
      </x:c>
      <x:c r="F10323" s="0" t="s">
        <x:v>20</x:v>
      </x:c>
      <x:c r="G10323" s="0" t="n">
        <x:v>130</x:v>
      </x:c>
      <x:c r="H10323" s="4" t="n">
        <x:v>43.384</x:v>
      </x:c>
      <x:c r="I10323" s="4" t="n">
        <x:v>130</x:v>
      </x:c>
      <x:c r="J10323" s="4" t="n">
        <x:v>0.334</x:v>
      </x:c>
      <x:c r="K10323" s="4">
        <x:f>I10323*J10323</x:f>
      </x:c>
      <x:c r="L10323" s="4" t="n">
        <x:v>293.922</x:v>
      </x:c>
      <x:c r="M10323" s="5">
        <x:f>J10323/3.457*100</x:f>
      </x:c>
      <x:c r="N10323" s="6">
        <x:f>M10323*L10323/100</x:f>
      </x:c>
      <x:c r="O10323" s="6">
        <x:f>H10323-N10323</x:f>
      </x:c>
    </x:row>
    <x:row r="10324" spans="1:25">
      <x:c r="A10324" s="0" t="s">
        <x:v>112</x:v>
      </x:c>
      <x:c r="B10324" s="0" t="n">
        <x:v>4793</x:v>
      </x:c>
      <x:c r="C10324" s="0" t="s">
        <x:v>21</x:v>
      </x:c>
      <x:c r="D10324" s="0" t="s">
        <x:v>22</x:v>
      </x:c>
      <x:c r="E10324" s="0" t="s">
        <x:v>23</x:v>
      </x:c>
      <x:c r="F10324" s="0" t="s">
        <x:v>20</x:v>
      </x:c>
      <x:c r="G10324" s="0" t="n">
        <x:v>130</x:v>
      </x:c>
      <x:c r="H10324" s="4" t="n">
        <x:v>43.384</x:v>
      </x:c>
      <x:c r="I10324" s="4" t="n">
        <x:v>130</x:v>
      </x:c>
      <x:c r="J10324" s="4" t="n">
        <x:v>0.334</x:v>
      </x:c>
      <x:c r="K10324" s="4">
        <x:f>I10324*J10324</x:f>
      </x:c>
      <x:c r="L10324" s="4" t="n">
        <x:v>293.922</x:v>
      </x:c>
      <x:c r="M10324" s="5">
        <x:f>J10324/3.457*100</x:f>
      </x:c>
      <x:c r="N10324" s="6">
        <x:f>M10324*L10324/100</x:f>
      </x:c>
      <x:c r="O10324" s="6">
        <x:f>H10324-N10324</x:f>
      </x:c>
    </x:row>
    <x:row r="10325" spans="1:25">
      <x:c r="A10325" s="0" t="s">
        <x:v>112</x:v>
      </x:c>
      <x:c r="B10325" s="0" t="n">
        <x:v>4793</x:v>
      </x:c>
      <x:c r="C10325" s="0" t="s">
        <x:v>21</x:v>
      </x:c>
      <x:c r="D10325" s="0" t="s">
        <x:v>28</x:v>
      </x:c>
      <x:c r="E10325" s="0" t="s">
        <x:v>19</x:v>
      </x:c>
      <x:c r="F10325" s="0" t="s">
        <x:v>26</x:v>
      </x:c>
      <x:c r="G10325" s="0" t="n">
        <x:v>130</x:v>
      </x:c>
      <x:c r="H10325" s="4" t="n">
        <x:v>33.804</x:v>
      </x:c>
      <x:c r="I10325" s="4" t="n">
        <x:v>130</x:v>
      </x:c>
      <x:c r="J10325" s="4" t="n">
        <x:v>0.26</x:v>
      </x:c>
      <x:c r="K10325" s="4">
        <x:f>I10325*J10325</x:f>
      </x:c>
      <x:c r="L10325" s="4" t="n">
        <x:v>293.922</x:v>
      </x:c>
      <x:c r="M10325" s="5">
        <x:f>J10325/3.457*100</x:f>
      </x:c>
      <x:c r="N10325" s="6">
        <x:f>M10325*L10325/100</x:f>
      </x:c>
      <x:c r="O10325" s="6">
        <x:f>H10325-N10325</x:f>
      </x:c>
    </x:row>
    <x:row r="10326" spans="1:25">
      <x:c r="A10326" s="0" t="s">
        <x:v>112</x:v>
      </x:c>
      <x:c r="B10326" s="0" t="n">
        <x:v>4793</x:v>
      </x:c>
      <x:c r="C10326" s="0" t="s">
        <x:v>21</x:v>
      </x:c>
      <x:c r="D10326" s="0" t="s">
        <x:v>28</x:v>
      </x:c>
      <x:c r="E10326" s="0" t="s">
        <x:v>23</x:v>
      </x:c>
      <x:c r="F10326" s="0" t="s">
        <x:v>26</x:v>
      </x:c>
      <x:c r="G10326" s="0" t="n">
        <x:v>130</x:v>
      </x:c>
      <x:c r="H10326" s="4" t="n">
        <x:v>197.6</x:v>
      </x:c>
      <x:c r="I10326" s="4" t="n">
        <x:v>130</x:v>
      </x:c>
      <x:c r="J10326" s="4" t="n">
        <x:v>1.52</x:v>
      </x:c>
      <x:c r="K10326" s="4">
        <x:f>I10326*J10326</x:f>
      </x:c>
      <x:c r="L10326" s="4" t="n">
        <x:v>293.922</x:v>
      </x:c>
      <x:c r="M10326" s="5">
        <x:f>J10326/3.457*100</x:f>
      </x:c>
      <x:c r="N10326" s="6">
        <x:f>M10326*L10326/100</x:f>
      </x:c>
      <x:c r="O10326" s="6">
        <x:f>H10326-N10326</x:f>
      </x:c>
    </x:row>
    <x:row r="10327" spans="1:25">
      <x:c r="A10327" s="0" t="s">
        <x:v>111</x:v>
      </x:c>
      <x:c r="B10327" s="0" t="n">
        <x:v>4794</x:v>
      </x:c>
      <x:c r="C10327" s="0" t="s">
        <x:v>21</x:v>
      </x:c>
      <x:c r="D10327" s="0" t="s">
        <x:v>22</x:v>
      </x:c>
      <x:c r="E10327" s="0" t="s">
        <x:v>23</x:v>
      </x:c>
      <x:c r="F10327" s="0" t="s">
        <x:v>20</x:v>
      </x:c>
      <x:c r="G10327" s="0" t="n">
        <x:v>130</x:v>
      </x:c>
      <x:c r="H10327" s="4" t="n">
        <x:v>44.33</x:v>
      </x:c>
      <x:c r="I10327" s="4" t="n">
        <x:v>130</x:v>
      </x:c>
      <x:c r="J10327" s="4" t="n">
        <x:v>0.341</x:v>
      </x:c>
      <x:c r="K10327" s="4">
        <x:f>I10327*J10327</x:f>
      </x:c>
      <x:c r="L10327" s="4" t="n">
        <x:v>298.597</x:v>
      </x:c>
      <x:c r="M10327" s="5">
        <x:f>J10327/2.455*100</x:f>
      </x:c>
      <x:c r="N10327" s="6">
        <x:f>M10327*L10327/100</x:f>
      </x:c>
      <x:c r="O10327" s="6">
        <x:f>H10327-N10327</x:f>
      </x:c>
    </x:row>
    <x:row r="10328" spans="1:25">
      <x:c r="A10328" s="0" t="s">
        <x:v>111</x:v>
      </x:c>
      <x:c r="B10328" s="0" t="n">
        <x:v>4794</x:v>
      </x:c>
      <x:c r="C10328" s="0" t="s">
        <x:v>21</x:v>
      </x:c>
      <x:c r="D10328" s="0" t="s">
        <x:v>22</x:v>
      </x:c>
      <x:c r="E10328" s="0" t="s">
        <x:v>23</x:v>
      </x:c>
      <x:c r="F10328" s="0" t="s">
        <x:v>20</x:v>
      </x:c>
      <x:c r="G10328" s="0" t="n">
        <x:v>130</x:v>
      </x:c>
      <x:c r="H10328" s="4" t="n">
        <x:v>43.384</x:v>
      </x:c>
      <x:c r="I10328" s="4" t="n">
        <x:v>130</x:v>
      </x:c>
      <x:c r="J10328" s="4" t="n">
        <x:v>0.334</x:v>
      </x:c>
      <x:c r="K10328" s="4">
        <x:f>I10328*J10328</x:f>
      </x:c>
      <x:c r="L10328" s="4" t="n">
        <x:v>298.597</x:v>
      </x:c>
      <x:c r="M10328" s="5">
        <x:f>J10328/2.455*100</x:f>
      </x:c>
      <x:c r="N10328" s="6">
        <x:f>M10328*L10328/100</x:f>
      </x:c>
      <x:c r="O10328" s="6">
        <x:f>H10328-N10328</x:f>
      </x:c>
    </x:row>
    <x:row r="10329" spans="1:25">
      <x:c r="A10329" s="0" t="s">
        <x:v>111</x:v>
      </x:c>
      <x:c r="B10329" s="0" t="n">
        <x:v>4794</x:v>
      </x:c>
      <x:c r="C10329" s="0" t="s">
        <x:v>21</x:v>
      </x:c>
      <x:c r="D10329" s="0" t="s">
        <x:v>28</x:v>
      </x:c>
      <x:c r="E10329" s="0" t="s">
        <x:v>19</x:v>
      </x:c>
      <x:c r="F10329" s="0" t="s">
        <x:v>26</x:v>
      </x:c>
      <x:c r="G10329" s="0" t="n">
        <x:v>130</x:v>
      </x:c>
      <x:c r="H10329" s="4" t="n">
        <x:v>33.803</x:v>
      </x:c>
      <x:c r="I10329" s="4" t="n">
        <x:v>130</x:v>
      </x:c>
      <x:c r="J10329" s="4" t="n">
        <x:v>0.26</x:v>
      </x:c>
      <x:c r="K10329" s="4">
        <x:f>I10329*J10329</x:f>
      </x:c>
      <x:c r="L10329" s="4" t="n">
        <x:v>298.597</x:v>
      </x:c>
      <x:c r="M10329" s="5">
        <x:f>J10329/2.455*100</x:f>
      </x:c>
      <x:c r="N10329" s="6">
        <x:f>M10329*L10329/100</x:f>
      </x:c>
      <x:c r="O10329" s="6">
        <x:f>H10329-N10329</x:f>
      </x:c>
    </x:row>
    <x:row r="10330" spans="1:25">
      <x:c r="A10330" s="0" t="s">
        <x:v>111</x:v>
      </x:c>
      <x:c r="B10330" s="0" t="n">
        <x:v>4794</x:v>
      </x:c>
      <x:c r="C10330" s="0" t="s">
        <x:v>21</x:v>
      </x:c>
      <x:c r="D10330" s="0" t="s">
        <x:v>28</x:v>
      </x:c>
      <x:c r="E10330" s="0" t="s">
        <x:v>23</x:v>
      </x:c>
      <x:c r="F10330" s="0" t="s">
        <x:v>26</x:v>
      </x:c>
      <x:c r="G10330" s="0" t="n">
        <x:v>130</x:v>
      </x:c>
      <x:c r="H10330" s="4" t="n">
        <x:v>197.6</x:v>
      </x:c>
      <x:c r="I10330" s="4" t="n">
        <x:v>130</x:v>
      </x:c>
      <x:c r="J10330" s="4" t="n">
        <x:v>1.52</x:v>
      </x:c>
      <x:c r="K10330" s="4">
        <x:f>I10330*J10330</x:f>
      </x:c>
      <x:c r="L10330" s="4" t="n">
        <x:v>298.597</x:v>
      </x:c>
      <x:c r="M10330" s="5">
        <x:f>J10330/2.455*100</x:f>
      </x:c>
      <x:c r="N10330" s="6">
        <x:f>M10330*L10330/100</x:f>
      </x:c>
      <x:c r="O10330" s="6">
        <x:f>H10330-N10330</x:f>
      </x:c>
    </x:row>
    <x:row r="10331" spans="1:25">
      <x:c r="A10331" s="0" t="s">
        <x:v>166</x:v>
      </x:c>
      <x:c r="B10331" s="0" t="n">
        <x:v>4798</x:v>
      </x:c>
      <x:c r="C10331" s="0" t="s">
        <x:v>21</x:v>
      </x:c>
      <x:c r="D10331" s="0" t="s">
        <x:v>22</x:v>
      </x:c>
      <x:c r="E10331" s="0" t="s">
        <x:v>23</x:v>
      </x:c>
      <x:c r="F10331" s="0" t="s">
        <x:v>20</x:v>
      </x:c>
      <x:c r="G10331" s="0" t="n">
        <x:v>65</x:v>
      </x:c>
      <x:c r="H10331" s="4" t="n">
        <x:v>2.34</x:v>
      </x:c>
      <x:c r="I10331" s="4" t="n">
        <x:v>65</x:v>
      </x:c>
      <x:c r="J10331" s="4" t="n">
        <x:v>0.036</x:v>
      </x:c>
      <x:c r="K10331" s="4">
        <x:f>I10331*J10331</x:f>
      </x:c>
      <x:c r="L10331" s="4" t="n">
        <x:v>162.166</x:v>
      </x:c>
      <x:c r="M10331" s="5">
        <x:f>J10331/2.412*100</x:f>
      </x:c>
      <x:c r="N10331" s="6">
        <x:f>M10331*L10331/100</x:f>
      </x:c>
      <x:c r="O10331" s="6">
        <x:f>H10331-N10331</x:f>
      </x:c>
    </x:row>
    <x:row r="10332" spans="1:25">
      <x:c r="A10332" s="0" t="s">
        <x:v>166</x:v>
      </x:c>
      <x:c r="B10332" s="0" t="n">
        <x:v>4798</x:v>
      </x:c>
      <x:c r="C10332" s="0" t="s">
        <x:v>21</x:v>
      </x:c>
      <x:c r="D10332" s="0" t="s">
        <x:v>28</x:v>
      </x:c>
      <x:c r="E10332" s="0" t="s">
        <x:v>23</x:v>
      </x:c>
      <x:c r="F10332" s="0" t="s">
        <x:v>20</x:v>
      </x:c>
      <x:c r="G10332" s="0" t="n">
        <x:v>65</x:v>
      </x:c>
      <x:c r="H10332" s="4" t="n">
        <x:v>2.99</x:v>
      </x:c>
      <x:c r="I10332" s="4" t="n">
        <x:v>65</x:v>
      </x:c>
      <x:c r="J10332" s="4" t="n">
        <x:v>0.046</x:v>
      </x:c>
      <x:c r="K10332" s="4">
        <x:f>I10332*J10332</x:f>
      </x:c>
      <x:c r="L10332" s="4" t="n">
        <x:v>162.166</x:v>
      </x:c>
      <x:c r="M10332" s="5">
        <x:f>J10332/2.412*100</x:f>
      </x:c>
      <x:c r="N10332" s="6">
        <x:f>M10332*L10332/100</x:f>
      </x:c>
      <x:c r="O10332" s="6">
        <x:f>H10332-N10332</x:f>
      </x:c>
    </x:row>
    <x:row r="10333" spans="1:25">
      <x:c r="A10333" s="0" t="s">
        <x:v>166</x:v>
      </x:c>
      <x:c r="B10333" s="0" t="n">
        <x:v>4798</x:v>
      </x:c>
      <x:c r="C10333" s="0" t="s">
        <x:v>17</x:v>
      </x:c>
      <x:c r="D10333" s="0" t="s">
        <x:v>18</x:v>
      </x:c>
      <x:c r="E10333" s="0" t="s">
        <x:v>167</x:v>
      </x:c>
      <x:c r="F10333" s="0" t="s">
        <x:v>20</x:v>
      </x:c>
      <x:c r="G10333" s="0" t="n">
        <x:v>65</x:v>
      </x:c>
      <x:c r="H10333" s="4" t="n">
        <x:v>41.221</x:v>
      </x:c>
      <x:c r="I10333" s="4" t="n">
        <x:v>65</x:v>
      </x:c>
      <x:c r="J10333" s="4" t="n">
        <x:v>0.634</x:v>
      </x:c>
      <x:c r="K10333" s="4">
        <x:f>I10333*J10333</x:f>
      </x:c>
      <x:c r="L10333" s="4" t="n">
        <x:v>162.166</x:v>
      </x:c>
      <x:c r="M10333" s="5">
        <x:f>J10333/2.412*100</x:f>
      </x:c>
      <x:c r="N10333" s="6">
        <x:f>M10333*L10333/100</x:f>
      </x:c>
      <x:c r="O10333" s="6">
        <x:f>H10333-N10333</x:f>
      </x:c>
    </x:row>
    <x:row r="10334" spans="1:25">
      <x:c r="A10334" s="0" t="s">
        <x:v>166</x:v>
      </x:c>
      <x:c r="B10334" s="0" t="n">
        <x:v>4798</x:v>
      </x:c>
      <x:c r="C10334" s="0" t="s">
        <x:v>17</x:v>
      </x:c>
      <x:c r="D10334" s="0" t="s">
        <x:v>18</x:v>
      </x:c>
      <x:c r="E10334" s="0" t="s">
        <x:v>167</x:v>
      </x:c>
      <x:c r="F10334" s="0" t="s">
        <x:v>20</x:v>
      </x:c>
      <x:c r="G10334" s="0" t="n">
        <x:v>65</x:v>
      </x:c>
      <x:c r="H10334" s="4" t="n">
        <x:v>41.221</x:v>
      </x:c>
      <x:c r="I10334" s="4" t="n">
        <x:v>65</x:v>
      </x:c>
      <x:c r="J10334" s="4" t="n">
        <x:v>0.634</x:v>
      </x:c>
      <x:c r="K10334" s="4">
        <x:f>I10334*J10334</x:f>
      </x:c>
      <x:c r="L10334" s="4" t="n">
        <x:v>162.166</x:v>
      </x:c>
      <x:c r="M10334" s="5">
        <x:f>J10334/2.412*100</x:f>
      </x:c>
      <x:c r="N10334" s="6">
        <x:f>M10334*L10334/100</x:f>
      </x:c>
      <x:c r="O10334" s="6">
        <x:f>H10334-N10334</x:f>
      </x:c>
    </x:row>
    <x:row r="10335" spans="1:25">
      <x:c r="A10335" s="0" t="s">
        <x:v>166</x:v>
      </x:c>
      <x:c r="B10335" s="0" t="n">
        <x:v>4798</x:v>
      </x:c>
      <x:c r="C10335" s="0" t="s">
        <x:v>21</x:v>
      </x:c>
      <x:c r="D10335" s="0" t="s">
        <x:v>22</x:v>
      </x:c>
      <x:c r="E10335" s="0" t="s">
        <x:v>23</x:v>
      </x:c>
      <x:c r="F10335" s="0" t="s">
        <x:v>20</x:v>
      </x:c>
      <x:c r="G10335" s="0" t="n">
        <x:v>65</x:v>
      </x:c>
      <x:c r="H10335" s="4" t="n">
        <x:v>0.036</x:v>
      </x:c>
      <x:c r="I10335" s="4" t="n">
        <x:v>65</x:v>
      </x:c>
      <x:c r="J10335" s="4" t="n">
        <x:v>0.001</x:v>
      </x:c>
      <x:c r="K10335" s="4">
        <x:f>I10335*J10335</x:f>
      </x:c>
      <x:c r="L10335" s="4" t="n">
        <x:v>162.166</x:v>
      </x:c>
      <x:c r="M10335" s="5">
        <x:f>J10335/2.412*100</x:f>
      </x:c>
      <x:c r="N10335" s="6">
        <x:f>M10335*L10335/100</x:f>
      </x:c>
      <x:c r="O10335" s="6">
        <x:f>H10335-N10335</x:f>
      </x:c>
    </x:row>
    <x:row r="10336" spans="1:25">
      <x:c r="A10336" s="0" t="s">
        <x:v>166</x:v>
      </x:c>
      <x:c r="B10336" s="0" t="n">
        <x:v>4798</x:v>
      </x:c>
      <x:c r="C10336" s="0" t="s">
        <x:v>21</x:v>
      </x:c>
      <x:c r="D10336" s="0" t="s">
        <x:v>28</x:v>
      </x:c>
      <x:c r="E10336" s="0" t="s">
        <x:v>23</x:v>
      </x:c>
      <x:c r="F10336" s="0" t="s">
        <x:v>20</x:v>
      </x:c>
      <x:c r="G10336" s="0" t="n">
        <x:v>65</x:v>
      </x:c>
      <x:c r="H10336" s="4" t="n">
        <x:v>0.046</x:v>
      </x:c>
      <x:c r="I10336" s="4" t="n">
        <x:v>65</x:v>
      </x:c>
      <x:c r="J10336" s="4" t="n">
        <x:v>0.001</x:v>
      </x:c>
      <x:c r="K10336" s="4">
        <x:f>I10336*J10336</x:f>
      </x:c>
      <x:c r="L10336" s="4" t="n">
        <x:v>162.166</x:v>
      </x:c>
      <x:c r="M10336" s="5">
        <x:f>J10336/2.412*100</x:f>
      </x:c>
      <x:c r="N10336" s="6">
        <x:f>M10336*L10336/100</x:f>
      </x:c>
      <x:c r="O10336" s="6">
        <x:f>H10336-N10336</x:f>
      </x:c>
    </x:row>
    <x:row r="10337" spans="1:25">
      <x:c r="A10337" s="0" t="s">
        <x:v>166</x:v>
      </x:c>
      <x:c r="B10337" s="0" t="n">
        <x:v>4798</x:v>
      </x:c>
      <x:c r="C10337" s="0" t="s">
        <x:v>21</x:v>
      </x:c>
      <x:c r="D10337" s="0" t="s">
        <x:v>28</x:v>
      </x:c>
      <x:c r="E10337" s="0" t="s">
        <x:v>23</x:v>
      </x:c>
      <x:c r="F10337" s="0" t="s">
        <x:v>26</x:v>
      </x:c>
      <x:c r="G10337" s="0" t="n">
        <x:v>65</x:v>
      </x:c>
      <x:c r="H10337" s="4" t="n">
        <x:v>68.9</x:v>
      </x:c>
      <x:c r="I10337" s="4" t="n">
        <x:v>65</x:v>
      </x:c>
      <x:c r="J10337" s="4" t="n">
        <x:v>1.06</x:v>
      </x:c>
      <x:c r="K10337" s="4">
        <x:f>I10337*J10337</x:f>
      </x:c>
      <x:c r="L10337" s="4" t="n">
        <x:v>162.166</x:v>
      </x:c>
      <x:c r="M10337" s="5">
        <x:f>J10337/2.412*100</x:f>
      </x:c>
      <x:c r="N10337" s="6">
        <x:f>M10337*L10337/100</x:f>
      </x:c>
      <x:c r="O10337" s="6">
        <x:f>H10337-N10337</x:f>
      </x:c>
    </x:row>
    <x:row r="10338" spans="1:25">
      <x:c r="A10338" s="0" t="s">
        <x:v>110</x:v>
      </x:c>
      <x:c r="B10338" s="0" t="n">
        <x:v>4809</x:v>
      </x:c>
      <x:c r="C10338" s="0" t="s">
        <x:v>21</x:v>
      </x:c>
      <x:c r="D10338" s="0" t="s">
        <x:v>22</x:v>
      </x:c>
      <x:c r="E10338" s="0" t="s">
        <x:v>23</x:v>
      </x:c>
      <x:c r="F10338" s="0" t="s">
        <x:v>20</x:v>
      </x:c>
      <x:c r="G10338" s="0" t="n">
        <x:v>130</x:v>
      </x:c>
      <x:c r="H10338" s="4" t="n">
        <x:v>44.33</x:v>
      </x:c>
      <x:c r="I10338" s="4" t="n">
        <x:v>130</x:v>
      </x:c>
      <x:c r="J10338" s="4" t="n">
        <x:v>0.341</x:v>
      </x:c>
      <x:c r="K10338" s="4">
        <x:f>I10338*J10338</x:f>
      </x:c>
      <x:c r="L10338" s="4" t="n">
        <x:v>289.881</x:v>
      </x:c>
      <x:c r="M10338" s="5">
        <x:f>J10338/3.123*100</x:f>
      </x:c>
      <x:c r="N10338" s="6">
        <x:f>M10338*L10338/100</x:f>
      </x:c>
      <x:c r="O10338" s="6">
        <x:f>H10338-N10338</x:f>
      </x:c>
    </x:row>
    <x:row r="10339" spans="1:25">
      <x:c r="A10339" s="0" t="s">
        <x:v>110</x:v>
      </x:c>
      <x:c r="B10339" s="0" t="n">
        <x:v>4809</x:v>
      </x:c>
      <x:c r="C10339" s="0" t="s">
        <x:v>21</x:v>
      </x:c>
      <x:c r="D10339" s="0" t="s">
        <x:v>22</x:v>
      </x:c>
      <x:c r="E10339" s="0" t="s">
        <x:v>23</x:v>
      </x:c>
      <x:c r="F10339" s="0" t="s">
        <x:v>20</x:v>
      </x:c>
      <x:c r="G10339" s="0" t="n">
        <x:v>130</x:v>
      </x:c>
      <x:c r="H10339" s="4" t="n">
        <x:v>43.384</x:v>
      </x:c>
      <x:c r="I10339" s="4" t="n">
        <x:v>130</x:v>
      </x:c>
      <x:c r="J10339" s="4" t="n">
        <x:v>0.334</x:v>
      </x:c>
      <x:c r="K10339" s="4">
        <x:f>I10339*J10339</x:f>
      </x:c>
      <x:c r="L10339" s="4" t="n">
        <x:v>289.881</x:v>
      </x:c>
      <x:c r="M10339" s="5">
        <x:f>J10339/3.123*100</x:f>
      </x:c>
      <x:c r="N10339" s="6">
        <x:f>M10339*L10339/100</x:f>
      </x:c>
      <x:c r="O10339" s="6">
        <x:f>H10339-N10339</x:f>
      </x:c>
    </x:row>
    <x:row r="10340" spans="1:25">
      <x:c r="A10340" s="0" t="s">
        <x:v>110</x:v>
      </x:c>
      <x:c r="B10340" s="0" t="n">
        <x:v>4809</x:v>
      </x:c>
      <x:c r="C10340" s="0" t="s">
        <x:v>21</x:v>
      </x:c>
      <x:c r="D10340" s="0" t="s">
        <x:v>22</x:v>
      </x:c>
      <x:c r="E10340" s="0" t="s">
        <x:v>23</x:v>
      </x:c>
      <x:c r="F10340" s="0" t="s">
        <x:v>20</x:v>
      </x:c>
      <x:c r="G10340" s="0" t="n">
        <x:v>130</x:v>
      </x:c>
      <x:c r="H10340" s="4" t="n">
        <x:v>43.384</x:v>
      </x:c>
      <x:c r="I10340" s="4" t="n">
        <x:v>130</x:v>
      </x:c>
      <x:c r="J10340" s="4" t="n">
        <x:v>0.334</x:v>
      </x:c>
      <x:c r="K10340" s="4">
        <x:f>I10340*J10340</x:f>
      </x:c>
      <x:c r="L10340" s="4" t="n">
        <x:v>289.881</x:v>
      </x:c>
      <x:c r="M10340" s="5">
        <x:f>J10340/3.123*100</x:f>
      </x:c>
      <x:c r="N10340" s="6">
        <x:f>M10340*L10340/100</x:f>
      </x:c>
      <x:c r="O10340" s="6">
        <x:f>H10340-N10340</x:f>
      </x:c>
    </x:row>
    <x:row r="10341" spans="1:25">
      <x:c r="A10341" s="0" t="s">
        <x:v>110</x:v>
      </x:c>
      <x:c r="B10341" s="0" t="n">
        <x:v>4809</x:v>
      </x:c>
      <x:c r="C10341" s="0" t="s">
        <x:v>21</x:v>
      </x:c>
      <x:c r="D10341" s="0" t="s">
        <x:v>22</x:v>
      </x:c>
      <x:c r="E10341" s="0" t="s">
        <x:v>23</x:v>
      </x:c>
      <x:c r="F10341" s="0" t="s">
        <x:v>20</x:v>
      </x:c>
      <x:c r="G10341" s="0" t="n">
        <x:v>130</x:v>
      </x:c>
      <x:c r="H10341" s="4" t="n">
        <x:v>43.384</x:v>
      </x:c>
      <x:c r="I10341" s="4" t="n">
        <x:v>130</x:v>
      </x:c>
      <x:c r="J10341" s="4" t="n">
        <x:v>0.334</x:v>
      </x:c>
      <x:c r="K10341" s="4">
        <x:f>I10341*J10341</x:f>
      </x:c>
      <x:c r="L10341" s="4" t="n">
        <x:v>289.881</x:v>
      </x:c>
      <x:c r="M10341" s="5">
        <x:f>J10341/3.123*100</x:f>
      </x:c>
      <x:c r="N10341" s="6">
        <x:f>M10341*L10341/100</x:f>
      </x:c>
      <x:c r="O10341" s="6">
        <x:f>H10341-N10341</x:f>
      </x:c>
    </x:row>
    <x:row r="10342" spans="1:25">
      <x:c r="A10342" s="0" t="s">
        <x:v>110</x:v>
      </x:c>
      <x:c r="B10342" s="0" t="n">
        <x:v>4809</x:v>
      </x:c>
      <x:c r="C10342" s="0" t="s">
        <x:v>21</x:v>
      </x:c>
      <x:c r="D10342" s="0" t="s">
        <x:v>28</x:v>
      </x:c>
      <x:c r="E10342" s="0" t="s">
        <x:v>19</x:v>
      </x:c>
      <x:c r="F10342" s="0" t="s">
        <x:v>26</x:v>
      </x:c>
      <x:c r="G10342" s="0" t="n">
        <x:v>130</x:v>
      </x:c>
      <x:c r="H10342" s="4" t="n">
        <x:v>33.807</x:v>
      </x:c>
      <x:c r="I10342" s="4" t="n">
        <x:v>130</x:v>
      </x:c>
      <x:c r="J10342" s="4" t="n">
        <x:v>0.26</x:v>
      </x:c>
      <x:c r="K10342" s="4">
        <x:f>I10342*J10342</x:f>
      </x:c>
      <x:c r="L10342" s="4" t="n">
        <x:v>289.881</x:v>
      </x:c>
      <x:c r="M10342" s="5">
        <x:f>J10342/3.123*100</x:f>
      </x:c>
      <x:c r="N10342" s="6">
        <x:f>M10342*L10342/100</x:f>
      </x:c>
      <x:c r="O10342" s="6">
        <x:f>H10342-N10342</x:f>
      </x:c>
    </x:row>
    <x:row r="10343" spans="1:25">
      <x:c r="A10343" s="0" t="s">
        <x:v>110</x:v>
      </x:c>
      <x:c r="B10343" s="0" t="n">
        <x:v>4809</x:v>
      </x:c>
      <x:c r="C10343" s="0" t="s">
        <x:v>21</x:v>
      </x:c>
      <x:c r="D10343" s="0" t="s">
        <x:v>28</x:v>
      </x:c>
      <x:c r="E10343" s="0" t="s">
        <x:v>23</x:v>
      </x:c>
      <x:c r="F10343" s="0" t="s">
        <x:v>26</x:v>
      </x:c>
      <x:c r="G10343" s="0" t="n">
        <x:v>130</x:v>
      </x:c>
      <x:c r="H10343" s="4" t="n">
        <x:v>197.6</x:v>
      </x:c>
      <x:c r="I10343" s="4" t="n">
        <x:v>130</x:v>
      </x:c>
      <x:c r="J10343" s="4" t="n">
        <x:v>1.52</x:v>
      </x:c>
      <x:c r="K10343" s="4">
        <x:f>I10343*J10343</x:f>
      </x:c>
      <x:c r="L10343" s="4" t="n">
        <x:v>289.881</x:v>
      </x:c>
      <x:c r="M10343" s="5">
        <x:f>J10343/3.123*100</x:f>
      </x:c>
      <x:c r="N10343" s="6">
        <x:f>M10343*L10343/100</x:f>
      </x:c>
      <x:c r="O10343" s="6">
        <x:f>H10343-N10343</x:f>
      </x:c>
    </x:row>
    <x:row r="10344" spans="1:25">
      <x:c r="A10344" s="0" t="s">
        <x:v>65</x:v>
      </x:c>
      <x:c r="B10344" s="0" t="n">
        <x:v>4810</x:v>
      </x:c>
      <x:c r="C10344" s="0" t="s">
        <x:v>21</x:v>
      </x:c>
      <x:c r="D10344" s="0" t="s">
        <x:v>22</x:v>
      </x:c>
      <x:c r="E10344" s="0" t="s">
        <x:v>23</x:v>
      </x:c>
      <x:c r="F10344" s="0" t="s">
        <x:v>20</x:v>
      </x:c>
      <x:c r="G10344" s="0" t="n">
        <x:v>130</x:v>
      </x:c>
      <x:c r="H10344" s="4" t="n">
        <x:v>44.33</x:v>
      </x:c>
      <x:c r="I10344" s="4" t="n">
        <x:v>130</x:v>
      </x:c>
      <x:c r="J10344" s="4" t="n">
        <x:v>0.341</x:v>
      </x:c>
      <x:c r="K10344" s="4">
        <x:f>I10344*J10344</x:f>
      </x:c>
      <x:c r="L10344" s="4" t="n">
        <x:v>293.801</x:v>
      </x:c>
      <x:c r="M10344" s="5">
        <x:f>J10344/3.123*100</x:f>
      </x:c>
      <x:c r="N10344" s="6">
        <x:f>M10344*L10344/100</x:f>
      </x:c>
      <x:c r="O10344" s="6">
        <x:f>H10344-N10344</x:f>
      </x:c>
    </x:row>
    <x:row r="10345" spans="1:25">
      <x:c r="A10345" s="0" t="s">
        <x:v>65</x:v>
      </x:c>
      <x:c r="B10345" s="0" t="n">
        <x:v>4810</x:v>
      </x:c>
      <x:c r="C10345" s="0" t="s">
        <x:v>21</x:v>
      </x:c>
      <x:c r="D10345" s="0" t="s">
        <x:v>22</x:v>
      </x:c>
      <x:c r="E10345" s="0" t="s">
        <x:v>23</x:v>
      </x:c>
      <x:c r="F10345" s="0" t="s">
        <x:v>20</x:v>
      </x:c>
      <x:c r="G10345" s="0" t="n">
        <x:v>130</x:v>
      </x:c>
      <x:c r="H10345" s="4" t="n">
        <x:v>43.384</x:v>
      </x:c>
      <x:c r="I10345" s="4" t="n">
        <x:v>130</x:v>
      </x:c>
      <x:c r="J10345" s="4" t="n">
        <x:v>0.334</x:v>
      </x:c>
      <x:c r="K10345" s="4">
        <x:f>I10345*J10345</x:f>
      </x:c>
      <x:c r="L10345" s="4" t="n">
        <x:v>293.801</x:v>
      </x:c>
      <x:c r="M10345" s="5">
        <x:f>J10345/3.123*100</x:f>
      </x:c>
      <x:c r="N10345" s="6">
        <x:f>M10345*L10345/100</x:f>
      </x:c>
      <x:c r="O10345" s="6">
        <x:f>H10345-N10345</x:f>
      </x:c>
    </x:row>
    <x:row r="10346" spans="1:25">
      <x:c r="A10346" s="0" t="s">
        <x:v>65</x:v>
      </x:c>
      <x:c r="B10346" s="0" t="n">
        <x:v>4810</x:v>
      </x:c>
      <x:c r="C10346" s="0" t="s">
        <x:v>21</x:v>
      </x:c>
      <x:c r="D10346" s="0" t="s">
        <x:v>22</x:v>
      </x:c>
      <x:c r="E10346" s="0" t="s">
        <x:v>23</x:v>
      </x:c>
      <x:c r="F10346" s="0" t="s">
        <x:v>20</x:v>
      </x:c>
      <x:c r="G10346" s="0" t="n">
        <x:v>130</x:v>
      </x:c>
      <x:c r="H10346" s="4" t="n">
        <x:v>43.384</x:v>
      </x:c>
      <x:c r="I10346" s="4" t="n">
        <x:v>130</x:v>
      </x:c>
      <x:c r="J10346" s="4" t="n">
        <x:v>0.334</x:v>
      </x:c>
      <x:c r="K10346" s="4">
        <x:f>I10346*J10346</x:f>
      </x:c>
      <x:c r="L10346" s="4" t="n">
        <x:v>293.801</x:v>
      </x:c>
      <x:c r="M10346" s="5">
        <x:f>J10346/3.123*100</x:f>
      </x:c>
      <x:c r="N10346" s="6">
        <x:f>M10346*L10346/100</x:f>
      </x:c>
      <x:c r="O10346" s="6">
        <x:f>H10346-N10346</x:f>
      </x:c>
    </x:row>
    <x:row r="10347" spans="1:25">
      <x:c r="A10347" s="0" t="s">
        <x:v>65</x:v>
      </x:c>
      <x:c r="B10347" s="0" t="n">
        <x:v>4810</x:v>
      </x:c>
      <x:c r="C10347" s="0" t="s">
        <x:v>21</x:v>
      </x:c>
      <x:c r="D10347" s="0" t="s">
        <x:v>22</x:v>
      </x:c>
      <x:c r="E10347" s="0" t="s">
        <x:v>23</x:v>
      </x:c>
      <x:c r="F10347" s="0" t="s">
        <x:v>20</x:v>
      </x:c>
      <x:c r="G10347" s="0" t="n">
        <x:v>130</x:v>
      </x:c>
      <x:c r="H10347" s="4" t="n">
        <x:v>43.384</x:v>
      </x:c>
      <x:c r="I10347" s="4" t="n">
        <x:v>130</x:v>
      </x:c>
      <x:c r="J10347" s="4" t="n">
        <x:v>0.334</x:v>
      </x:c>
      <x:c r="K10347" s="4">
        <x:f>I10347*J10347</x:f>
      </x:c>
      <x:c r="L10347" s="4" t="n">
        <x:v>293.801</x:v>
      </x:c>
      <x:c r="M10347" s="5">
        <x:f>J10347/3.123*100</x:f>
      </x:c>
      <x:c r="N10347" s="6">
        <x:f>M10347*L10347/100</x:f>
      </x:c>
      <x:c r="O10347" s="6">
        <x:f>H10347-N10347</x:f>
      </x:c>
    </x:row>
    <x:row r="10348" spans="1:25">
      <x:c r="A10348" s="0" t="s">
        <x:v>65</x:v>
      </x:c>
      <x:c r="B10348" s="0" t="n">
        <x:v>4810</x:v>
      </x:c>
      <x:c r="C10348" s="0" t="s">
        <x:v>21</x:v>
      </x:c>
      <x:c r="D10348" s="0" t="s">
        <x:v>28</x:v>
      </x:c>
      <x:c r="E10348" s="0" t="s">
        <x:v>19</x:v>
      </x:c>
      <x:c r="F10348" s="0" t="s">
        <x:v>26</x:v>
      </x:c>
      <x:c r="G10348" s="0" t="n">
        <x:v>130</x:v>
      </x:c>
      <x:c r="H10348" s="4" t="n">
        <x:v>33.805</x:v>
      </x:c>
      <x:c r="I10348" s="4" t="n">
        <x:v>130</x:v>
      </x:c>
      <x:c r="J10348" s="4" t="n">
        <x:v>0.26</x:v>
      </x:c>
      <x:c r="K10348" s="4">
        <x:f>I10348*J10348</x:f>
      </x:c>
      <x:c r="L10348" s="4" t="n">
        <x:v>293.801</x:v>
      </x:c>
      <x:c r="M10348" s="5">
        <x:f>J10348/3.123*100</x:f>
      </x:c>
      <x:c r="N10348" s="6">
        <x:f>M10348*L10348/100</x:f>
      </x:c>
      <x:c r="O10348" s="6">
        <x:f>H10348-N10348</x:f>
      </x:c>
    </x:row>
    <x:row r="10349" spans="1:25">
      <x:c r="A10349" s="0" t="s">
        <x:v>65</x:v>
      </x:c>
      <x:c r="B10349" s="0" t="n">
        <x:v>4810</x:v>
      </x:c>
      <x:c r="C10349" s="0" t="s">
        <x:v>21</x:v>
      </x:c>
      <x:c r="D10349" s="0" t="s">
        <x:v>28</x:v>
      </x:c>
      <x:c r="E10349" s="0" t="s">
        <x:v>23</x:v>
      </x:c>
      <x:c r="F10349" s="0" t="s">
        <x:v>26</x:v>
      </x:c>
      <x:c r="G10349" s="0" t="n">
        <x:v>130</x:v>
      </x:c>
      <x:c r="H10349" s="4" t="n">
        <x:v>197.6</x:v>
      </x:c>
      <x:c r="I10349" s="4" t="n">
        <x:v>130</x:v>
      </x:c>
      <x:c r="J10349" s="4" t="n">
        <x:v>1.52</x:v>
      </x:c>
      <x:c r="K10349" s="4">
        <x:f>I10349*J10349</x:f>
      </x:c>
      <x:c r="L10349" s="4" t="n">
        <x:v>293.801</x:v>
      </x:c>
      <x:c r="M10349" s="5">
        <x:f>J10349/3.123*100</x:f>
      </x:c>
      <x:c r="N10349" s="6">
        <x:f>M10349*L10349/100</x:f>
      </x:c>
      <x:c r="O10349" s="6">
        <x:f>H10349-N10349</x:f>
      </x:c>
    </x:row>
    <x:row r="10350" spans="1:25">
      <x:c r="A10350" s="0" t="s">
        <x:v>125</x:v>
      </x:c>
      <x:c r="B10350" s="0" t="n">
        <x:v>4811</x:v>
      </x:c>
      <x:c r="C10350" s="0" t="s">
        <x:v>21</x:v>
      </x:c>
      <x:c r="D10350" s="0" t="s">
        <x:v>22</x:v>
      </x:c>
      <x:c r="E10350" s="0" t="s">
        <x:v>23</x:v>
      </x:c>
      <x:c r="F10350" s="0" t="s">
        <x:v>20</x:v>
      </x:c>
      <x:c r="G10350" s="0" t="n">
        <x:v>130</x:v>
      </x:c>
      <x:c r="H10350" s="4" t="n">
        <x:v>43.384</x:v>
      </x:c>
      <x:c r="I10350" s="4" t="n">
        <x:v>130</x:v>
      </x:c>
      <x:c r="J10350" s="4" t="n">
        <x:v>0.334</x:v>
      </x:c>
      <x:c r="K10350" s="4">
        <x:f>I10350*J10350</x:f>
      </x:c>
      <x:c r="L10350" s="4" t="n">
        <x:v>296.412</x:v>
      </x:c>
      <x:c r="M10350" s="5">
        <x:f>J10350/3.457*100</x:f>
      </x:c>
      <x:c r="N10350" s="6">
        <x:f>M10350*L10350/100</x:f>
      </x:c>
      <x:c r="O10350" s="6">
        <x:f>H10350-N10350</x:f>
      </x:c>
    </x:row>
    <x:row r="10351" spans="1:25">
      <x:c r="A10351" s="0" t="s">
        <x:v>125</x:v>
      </x:c>
      <x:c r="B10351" s="0" t="n">
        <x:v>4811</x:v>
      </x:c>
      <x:c r="C10351" s="0" t="s">
        <x:v>21</x:v>
      </x:c>
      <x:c r="D10351" s="0" t="s">
        <x:v>22</x:v>
      </x:c>
      <x:c r="E10351" s="0" t="s">
        <x:v>23</x:v>
      </x:c>
      <x:c r="F10351" s="0" t="s">
        <x:v>20</x:v>
      </x:c>
      <x:c r="G10351" s="0" t="n">
        <x:v>130</x:v>
      </x:c>
      <x:c r="H10351" s="4" t="n">
        <x:v>43.384</x:v>
      </x:c>
      <x:c r="I10351" s="4" t="n">
        <x:v>130</x:v>
      </x:c>
      <x:c r="J10351" s="4" t="n">
        <x:v>0.334</x:v>
      </x:c>
      <x:c r="K10351" s="4">
        <x:f>I10351*J10351</x:f>
      </x:c>
      <x:c r="L10351" s="4" t="n">
        <x:v>296.412</x:v>
      </x:c>
      <x:c r="M10351" s="5">
        <x:f>J10351/3.457*100</x:f>
      </x:c>
      <x:c r="N10351" s="6">
        <x:f>M10351*L10351/100</x:f>
      </x:c>
      <x:c r="O10351" s="6">
        <x:f>H10351-N10351</x:f>
      </x:c>
    </x:row>
    <x:row r="10352" spans="1:25">
      <x:c r="A10352" s="0" t="s">
        <x:v>125</x:v>
      </x:c>
      <x:c r="B10352" s="0" t="n">
        <x:v>4811</x:v>
      </x:c>
      <x:c r="C10352" s="0" t="s">
        <x:v>21</x:v>
      </x:c>
      <x:c r="D10352" s="0" t="s">
        <x:v>22</x:v>
      </x:c>
      <x:c r="E10352" s="0" t="s">
        <x:v>23</x:v>
      </x:c>
      <x:c r="F10352" s="0" t="s">
        <x:v>20</x:v>
      </x:c>
      <x:c r="G10352" s="0" t="n">
        <x:v>130</x:v>
      </x:c>
      <x:c r="H10352" s="4" t="n">
        <x:v>44.33</x:v>
      </x:c>
      <x:c r="I10352" s="4" t="n">
        <x:v>130</x:v>
      </x:c>
      <x:c r="J10352" s="4" t="n">
        <x:v>0.341</x:v>
      </x:c>
      <x:c r="K10352" s="4">
        <x:f>I10352*J10352</x:f>
      </x:c>
      <x:c r="L10352" s="4" t="n">
        <x:v>296.412</x:v>
      </x:c>
      <x:c r="M10352" s="5">
        <x:f>J10352/3.457*100</x:f>
      </x:c>
      <x:c r="N10352" s="6">
        <x:f>M10352*L10352/100</x:f>
      </x:c>
      <x:c r="O10352" s="6">
        <x:f>H10352-N10352</x:f>
      </x:c>
    </x:row>
    <x:row r="10353" spans="1:25">
      <x:c r="A10353" s="0" t="s">
        <x:v>125</x:v>
      </x:c>
      <x:c r="B10353" s="0" t="n">
        <x:v>4811</x:v>
      </x:c>
      <x:c r="C10353" s="0" t="s">
        <x:v>21</x:v>
      </x:c>
      <x:c r="D10353" s="0" t="s">
        <x:v>22</x:v>
      </x:c>
      <x:c r="E10353" s="0" t="s">
        <x:v>23</x:v>
      </x:c>
      <x:c r="F10353" s="0" t="s">
        <x:v>20</x:v>
      </x:c>
      <x:c r="G10353" s="0" t="n">
        <x:v>130</x:v>
      </x:c>
      <x:c r="H10353" s="4" t="n">
        <x:v>43.384</x:v>
      </x:c>
      <x:c r="I10353" s="4" t="n">
        <x:v>130</x:v>
      </x:c>
      <x:c r="J10353" s="4" t="n">
        <x:v>0.334</x:v>
      </x:c>
      <x:c r="K10353" s="4">
        <x:f>I10353*J10353</x:f>
      </x:c>
      <x:c r="L10353" s="4" t="n">
        <x:v>296.412</x:v>
      </x:c>
      <x:c r="M10353" s="5">
        <x:f>J10353/3.457*100</x:f>
      </x:c>
      <x:c r="N10353" s="6">
        <x:f>M10353*L10353/100</x:f>
      </x:c>
      <x:c r="O10353" s="6">
        <x:f>H10353-N10353</x:f>
      </x:c>
    </x:row>
    <x:row r="10354" spans="1:25">
      <x:c r="A10354" s="0" t="s">
        <x:v>125</x:v>
      </x:c>
      <x:c r="B10354" s="0" t="n">
        <x:v>4811</x:v>
      </x:c>
      <x:c r="C10354" s="0" t="s">
        <x:v>21</x:v>
      </x:c>
      <x:c r="D10354" s="0" t="s">
        <x:v>22</x:v>
      </x:c>
      <x:c r="E10354" s="0" t="s">
        <x:v>23</x:v>
      </x:c>
      <x:c r="F10354" s="0" t="s">
        <x:v>20</x:v>
      </x:c>
      <x:c r="G10354" s="0" t="n">
        <x:v>130</x:v>
      </x:c>
      <x:c r="H10354" s="4" t="n">
        <x:v>43.384</x:v>
      </x:c>
      <x:c r="I10354" s="4" t="n">
        <x:v>130</x:v>
      </x:c>
      <x:c r="J10354" s="4" t="n">
        <x:v>0.334</x:v>
      </x:c>
      <x:c r="K10354" s="4">
        <x:f>I10354*J10354</x:f>
      </x:c>
      <x:c r="L10354" s="4" t="n">
        <x:v>296.412</x:v>
      </x:c>
      <x:c r="M10354" s="5">
        <x:f>J10354/3.457*100</x:f>
      </x:c>
      <x:c r="N10354" s="6">
        <x:f>M10354*L10354/100</x:f>
      </x:c>
      <x:c r="O10354" s="6">
        <x:f>H10354-N10354</x:f>
      </x:c>
    </x:row>
    <x:row r="10355" spans="1:25">
      <x:c r="A10355" s="0" t="s">
        <x:v>125</x:v>
      </x:c>
      <x:c r="B10355" s="0" t="n">
        <x:v>4811</x:v>
      </x:c>
      <x:c r="C10355" s="0" t="s">
        <x:v>21</x:v>
      </x:c>
      <x:c r="D10355" s="0" t="s">
        <x:v>28</x:v>
      </x:c>
      <x:c r="E10355" s="0" t="s">
        <x:v>19</x:v>
      </x:c>
      <x:c r="F10355" s="0" t="s">
        <x:v>26</x:v>
      </x:c>
      <x:c r="G10355" s="0" t="n">
        <x:v>130</x:v>
      </x:c>
      <x:c r="H10355" s="4" t="n">
        <x:v>33.806</x:v>
      </x:c>
      <x:c r="I10355" s="4" t="n">
        <x:v>130</x:v>
      </x:c>
      <x:c r="J10355" s="4" t="n">
        <x:v>0.26</x:v>
      </x:c>
      <x:c r="K10355" s="4">
        <x:f>I10355*J10355</x:f>
      </x:c>
      <x:c r="L10355" s="4" t="n">
        <x:v>296.412</x:v>
      </x:c>
      <x:c r="M10355" s="5">
        <x:f>J10355/3.457*100</x:f>
      </x:c>
      <x:c r="N10355" s="6">
        <x:f>M10355*L10355/100</x:f>
      </x:c>
      <x:c r="O10355" s="6">
        <x:f>H10355-N10355</x:f>
      </x:c>
    </x:row>
    <x:row r="10356" spans="1:25">
      <x:c r="A10356" s="0" t="s">
        <x:v>125</x:v>
      </x:c>
      <x:c r="B10356" s="0" t="n">
        <x:v>4811</x:v>
      </x:c>
      <x:c r="C10356" s="0" t="s">
        <x:v>21</x:v>
      </x:c>
      <x:c r="D10356" s="0" t="s">
        <x:v>28</x:v>
      </x:c>
      <x:c r="E10356" s="0" t="s">
        <x:v>23</x:v>
      </x:c>
      <x:c r="F10356" s="0" t="s">
        <x:v>26</x:v>
      </x:c>
      <x:c r="G10356" s="0" t="n">
        <x:v>130</x:v>
      </x:c>
      <x:c r="H10356" s="4" t="n">
        <x:v>187.317</x:v>
      </x:c>
      <x:c r="I10356" s="4" t="n">
        <x:v>130</x:v>
      </x:c>
      <x:c r="J10356" s="4" t="n">
        <x:v>1.52</x:v>
      </x:c>
      <x:c r="K10356" s="4">
        <x:f>I10356*J10356</x:f>
      </x:c>
      <x:c r="L10356" s="4" t="n">
        <x:v>296.412</x:v>
      </x:c>
      <x:c r="M10356" s="5">
        <x:f>J10356/3.457*100</x:f>
      </x:c>
      <x:c r="N10356" s="6">
        <x:f>M10356*L10356/100</x:f>
      </x:c>
      <x:c r="O10356" s="6">
        <x:f>H10356-N10356</x:f>
      </x:c>
    </x:row>
    <x:row r="10357" spans="1:25">
      <x:c r="A10357" s="0" t="s">
        <x:v>29</x:v>
      </x:c>
      <x:c r="B10357" s="0" t="n">
        <x:v>4812</x:v>
      </x:c>
      <x:c r="C10357" s="0" t="s">
        <x:v>21</x:v>
      </x:c>
      <x:c r="D10357" s="0" t="s">
        <x:v>22</x:v>
      </x:c>
      <x:c r="E10357" s="0" t="s">
        <x:v>23</x:v>
      </x:c>
      <x:c r="F10357" s="0" t="s">
        <x:v>20</x:v>
      </x:c>
      <x:c r="G10357" s="0" t="n">
        <x:v>130</x:v>
      </x:c>
      <x:c r="H10357" s="4" t="n">
        <x:v>44.33</x:v>
      </x:c>
      <x:c r="I10357" s="4" t="n">
        <x:v>130</x:v>
      </x:c>
      <x:c r="J10357" s="4" t="n">
        <x:v>0.341</x:v>
      </x:c>
      <x:c r="K10357" s="4">
        <x:f>I10357*J10357</x:f>
      </x:c>
      <x:c r="L10357" s="4" t="n">
        <x:v>292.206</x:v>
      </x:c>
      <x:c r="M10357" s="5">
        <x:f>J10357/3.123*100</x:f>
      </x:c>
      <x:c r="N10357" s="6">
        <x:f>M10357*L10357/100</x:f>
      </x:c>
      <x:c r="O10357" s="6">
        <x:f>H10357-N10357</x:f>
      </x:c>
    </x:row>
    <x:row r="10358" spans="1:25">
      <x:c r="A10358" s="0" t="s">
        <x:v>29</x:v>
      </x:c>
      <x:c r="B10358" s="0" t="n">
        <x:v>4812</x:v>
      </x:c>
      <x:c r="C10358" s="0" t="s">
        <x:v>21</x:v>
      </x:c>
      <x:c r="D10358" s="0" t="s">
        <x:v>22</x:v>
      </x:c>
      <x:c r="E10358" s="0" t="s">
        <x:v>23</x:v>
      </x:c>
      <x:c r="F10358" s="0" t="s">
        <x:v>20</x:v>
      </x:c>
      <x:c r="G10358" s="0" t="n">
        <x:v>130</x:v>
      </x:c>
      <x:c r="H10358" s="4" t="n">
        <x:v>43.384</x:v>
      </x:c>
      <x:c r="I10358" s="4" t="n">
        <x:v>130</x:v>
      </x:c>
      <x:c r="J10358" s="4" t="n">
        <x:v>0.334</x:v>
      </x:c>
      <x:c r="K10358" s="4">
        <x:f>I10358*J10358</x:f>
      </x:c>
      <x:c r="L10358" s="4" t="n">
        <x:v>292.206</x:v>
      </x:c>
      <x:c r="M10358" s="5">
        <x:f>J10358/3.123*100</x:f>
      </x:c>
      <x:c r="N10358" s="6">
        <x:f>M10358*L10358/100</x:f>
      </x:c>
      <x:c r="O10358" s="6">
        <x:f>H10358-N10358</x:f>
      </x:c>
    </x:row>
    <x:row r="10359" spans="1:25">
      <x:c r="A10359" s="0" t="s">
        <x:v>29</x:v>
      </x:c>
      <x:c r="B10359" s="0" t="n">
        <x:v>4812</x:v>
      </x:c>
      <x:c r="C10359" s="0" t="s">
        <x:v>21</x:v>
      </x:c>
      <x:c r="D10359" s="0" t="s">
        <x:v>22</x:v>
      </x:c>
      <x:c r="E10359" s="0" t="s">
        <x:v>23</x:v>
      </x:c>
      <x:c r="F10359" s="0" t="s">
        <x:v>20</x:v>
      </x:c>
      <x:c r="G10359" s="0" t="n">
        <x:v>130</x:v>
      </x:c>
      <x:c r="H10359" s="4" t="n">
        <x:v>43.384</x:v>
      </x:c>
      <x:c r="I10359" s="4" t="n">
        <x:v>130</x:v>
      </x:c>
      <x:c r="J10359" s="4" t="n">
        <x:v>0.334</x:v>
      </x:c>
      <x:c r="K10359" s="4">
        <x:f>I10359*J10359</x:f>
      </x:c>
      <x:c r="L10359" s="4" t="n">
        <x:v>292.206</x:v>
      </x:c>
      <x:c r="M10359" s="5">
        <x:f>J10359/3.123*100</x:f>
      </x:c>
      <x:c r="N10359" s="6">
        <x:f>M10359*L10359/100</x:f>
      </x:c>
      <x:c r="O10359" s="6">
        <x:f>H10359-N10359</x:f>
      </x:c>
    </x:row>
    <x:row r="10360" spans="1:25">
      <x:c r="A10360" s="0" t="s">
        <x:v>29</x:v>
      </x:c>
      <x:c r="B10360" s="0" t="n">
        <x:v>4812</x:v>
      </x:c>
      <x:c r="C10360" s="0" t="s">
        <x:v>21</x:v>
      </x:c>
      <x:c r="D10360" s="0" t="s">
        <x:v>22</x:v>
      </x:c>
      <x:c r="E10360" s="0" t="s">
        <x:v>23</x:v>
      </x:c>
      <x:c r="F10360" s="0" t="s">
        <x:v>20</x:v>
      </x:c>
      <x:c r="G10360" s="0" t="n">
        <x:v>130</x:v>
      </x:c>
      <x:c r="H10360" s="4" t="n">
        <x:v>43.384</x:v>
      </x:c>
      <x:c r="I10360" s="4" t="n">
        <x:v>130</x:v>
      </x:c>
      <x:c r="J10360" s="4" t="n">
        <x:v>0.334</x:v>
      </x:c>
      <x:c r="K10360" s="4">
        <x:f>I10360*J10360</x:f>
      </x:c>
      <x:c r="L10360" s="4" t="n">
        <x:v>292.206</x:v>
      </x:c>
      <x:c r="M10360" s="5">
        <x:f>J10360/3.123*100</x:f>
      </x:c>
      <x:c r="N10360" s="6">
        <x:f>M10360*L10360/100</x:f>
      </x:c>
      <x:c r="O10360" s="6">
        <x:f>H10360-N10360</x:f>
      </x:c>
    </x:row>
    <x:row r="10361" spans="1:25">
      <x:c r="A10361" s="0" t="s">
        <x:v>29</x:v>
      </x:c>
      <x:c r="B10361" s="0" t="n">
        <x:v>4812</x:v>
      </x:c>
      <x:c r="C10361" s="0" t="s">
        <x:v>21</x:v>
      </x:c>
      <x:c r="D10361" s="0" t="s">
        <x:v>28</x:v>
      </x:c>
      <x:c r="E10361" s="0" t="s">
        <x:v>19</x:v>
      </x:c>
      <x:c r="F10361" s="0" t="s">
        <x:v>26</x:v>
      </x:c>
      <x:c r="G10361" s="0" t="n">
        <x:v>130</x:v>
      </x:c>
      <x:c r="H10361" s="4" t="n">
        <x:v>33.804</x:v>
      </x:c>
      <x:c r="I10361" s="4" t="n">
        <x:v>130</x:v>
      </x:c>
      <x:c r="J10361" s="4" t="n">
        <x:v>0.26</x:v>
      </x:c>
      <x:c r="K10361" s="4">
        <x:f>I10361*J10361</x:f>
      </x:c>
      <x:c r="L10361" s="4" t="n">
        <x:v>292.206</x:v>
      </x:c>
      <x:c r="M10361" s="5">
        <x:f>J10361/3.123*100</x:f>
      </x:c>
      <x:c r="N10361" s="6">
        <x:f>M10361*L10361/100</x:f>
      </x:c>
      <x:c r="O10361" s="6">
        <x:f>H10361-N10361</x:f>
      </x:c>
    </x:row>
    <x:row r="10362" spans="1:25">
      <x:c r="A10362" s="0" t="s">
        <x:v>29</x:v>
      </x:c>
      <x:c r="B10362" s="0" t="n">
        <x:v>4812</x:v>
      </x:c>
      <x:c r="C10362" s="0" t="s">
        <x:v>21</x:v>
      </x:c>
      <x:c r="D10362" s="0" t="s">
        <x:v>28</x:v>
      </x:c>
      <x:c r="E10362" s="0" t="s">
        <x:v>23</x:v>
      </x:c>
      <x:c r="F10362" s="0" t="s">
        <x:v>26</x:v>
      </x:c>
      <x:c r="G10362" s="0" t="n">
        <x:v>130</x:v>
      </x:c>
      <x:c r="H10362" s="4" t="n">
        <x:v>197.6</x:v>
      </x:c>
      <x:c r="I10362" s="4" t="n">
        <x:v>130</x:v>
      </x:c>
      <x:c r="J10362" s="4" t="n">
        <x:v>1.52</x:v>
      </x:c>
      <x:c r="K10362" s="4">
        <x:f>I10362*J10362</x:f>
      </x:c>
      <x:c r="L10362" s="4" t="n">
        <x:v>292.206</x:v>
      </x:c>
      <x:c r="M10362" s="5">
        <x:f>J10362/3.123*100</x:f>
      </x:c>
      <x:c r="N10362" s="6">
        <x:f>M10362*L10362/100</x:f>
      </x:c>
      <x:c r="O10362" s="6">
        <x:f>H10362-N10362</x:f>
      </x:c>
    </x:row>
    <x:row r="10363" spans="1:25">
      <x:c r="A10363" s="0" t="s">
        <x:v>147</x:v>
      </x:c>
      <x:c r="B10363" s="0" t="n">
        <x:v>4813</x:v>
      </x:c>
      <x:c r="C10363" s="0" t="s">
        <x:v>21</x:v>
      </x:c>
      <x:c r="D10363" s="0" t="s">
        <x:v>22</x:v>
      </x:c>
      <x:c r="E10363" s="0" t="s">
        <x:v>23</x:v>
      </x:c>
      <x:c r="F10363" s="0" t="s">
        <x:v>20</x:v>
      </x:c>
      <x:c r="G10363" s="0" t="n">
        <x:v>130</x:v>
      </x:c>
      <x:c r="H10363" s="4" t="n">
        <x:v>44.33</x:v>
      </x:c>
      <x:c r="I10363" s="4" t="n">
        <x:v>130</x:v>
      </x:c>
      <x:c r="J10363" s="4" t="n">
        <x:v>0.341</x:v>
      </x:c>
      <x:c r="K10363" s="4">
        <x:f>I10363*J10363</x:f>
      </x:c>
      <x:c r="L10363" s="4" t="n">
        <x:v>298.918</x:v>
      </x:c>
      <x:c r="M10363" s="5">
        <x:f>J10363/3.123*100</x:f>
      </x:c>
      <x:c r="N10363" s="6">
        <x:f>M10363*L10363/100</x:f>
      </x:c>
      <x:c r="O10363" s="6">
        <x:f>H10363-N10363</x:f>
      </x:c>
    </x:row>
    <x:row r="10364" spans="1:25">
      <x:c r="A10364" s="0" t="s">
        <x:v>147</x:v>
      </x:c>
      <x:c r="B10364" s="0" t="n">
        <x:v>4813</x:v>
      </x:c>
      <x:c r="C10364" s="0" t="s">
        <x:v>21</x:v>
      </x:c>
      <x:c r="D10364" s="0" t="s">
        <x:v>22</x:v>
      </x:c>
      <x:c r="E10364" s="0" t="s">
        <x:v>23</x:v>
      </x:c>
      <x:c r="F10364" s="0" t="s">
        <x:v>20</x:v>
      </x:c>
      <x:c r="G10364" s="0" t="n">
        <x:v>130</x:v>
      </x:c>
      <x:c r="H10364" s="4" t="n">
        <x:v>43.384</x:v>
      </x:c>
      <x:c r="I10364" s="4" t="n">
        <x:v>130</x:v>
      </x:c>
      <x:c r="J10364" s="4" t="n">
        <x:v>0.334</x:v>
      </x:c>
      <x:c r="K10364" s="4">
        <x:f>I10364*J10364</x:f>
      </x:c>
      <x:c r="L10364" s="4" t="n">
        <x:v>298.918</x:v>
      </x:c>
      <x:c r="M10364" s="5">
        <x:f>J10364/3.123*100</x:f>
      </x:c>
      <x:c r="N10364" s="6">
        <x:f>M10364*L10364/100</x:f>
      </x:c>
      <x:c r="O10364" s="6">
        <x:f>H10364-N10364</x:f>
      </x:c>
    </x:row>
    <x:row r="10365" spans="1:25">
      <x:c r="A10365" s="0" t="s">
        <x:v>147</x:v>
      </x:c>
      <x:c r="B10365" s="0" t="n">
        <x:v>4813</x:v>
      </x:c>
      <x:c r="C10365" s="0" t="s">
        <x:v>21</x:v>
      </x:c>
      <x:c r="D10365" s="0" t="s">
        <x:v>22</x:v>
      </x:c>
      <x:c r="E10365" s="0" t="s">
        <x:v>23</x:v>
      </x:c>
      <x:c r="F10365" s="0" t="s">
        <x:v>20</x:v>
      </x:c>
      <x:c r="G10365" s="0" t="n">
        <x:v>130</x:v>
      </x:c>
      <x:c r="H10365" s="4" t="n">
        <x:v>43.384</x:v>
      </x:c>
      <x:c r="I10365" s="4" t="n">
        <x:v>130</x:v>
      </x:c>
      <x:c r="J10365" s="4" t="n">
        <x:v>0.334</x:v>
      </x:c>
      <x:c r="K10365" s="4">
        <x:f>I10365*J10365</x:f>
      </x:c>
      <x:c r="L10365" s="4" t="n">
        <x:v>298.918</x:v>
      </x:c>
      <x:c r="M10365" s="5">
        <x:f>J10365/3.123*100</x:f>
      </x:c>
      <x:c r="N10365" s="6">
        <x:f>M10365*L10365/100</x:f>
      </x:c>
      <x:c r="O10365" s="6">
        <x:f>H10365-N10365</x:f>
      </x:c>
    </x:row>
    <x:row r="10366" spans="1:25">
      <x:c r="A10366" s="0" t="s">
        <x:v>147</x:v>
      </x:c>
      <x:c r="B10366" s="0" t="n">
        <x:v>4813</x:v>
      </x:c>
      <x:c r="C10366" s="0" t="s">
        <x:v>21</x:v>
      </x:c>
      <x:c r="D10366" s="0" t="s">
        <x:v>22</x:v>
      </x:c>
      <x:c r="E10366" s="0" t="s">
        <x:v>23</x:v>
      </x:c>
      <x:c r="F10366" s="0" t="s">
        <x:v>20</x:v>
      </x:c>
      <x:c r="G10366" s="0" t="n">
        <x:v>130</x:v>
      </x:c>
      <x:c r="H10366" s="4" t="n">
        <x:v>43.384</x:v>
      </x:c>
      <x:c r="I10366" s="4" t="n">
        <x:v>130</x:v>
      </x:c>
      <x:c r="J10366" s="4" t="n">
        <x:v>0.334</x:v>
      </x:c>
      <x:c r="K10366" s="4">
        <x:f>I10366*J10366</x:f>
      </x:c>
      <x:c r="L10366" s="4" t="n">
        <x:v>298.918</x:v>
      </x:c>
      <x:c r="M10366" s="5">
        <x:f>J10366/3.123*100</x:f>
      </x:c>
      <x:c r="N10366" s="6">
        <x:f>M10366*L10366/100</x:f>
      </x:c>
      <x:c r="O10366" s="6">
        <x:f>H10366-N10366</x:f>
      </x:c>
    </x:row>
    <x:row r="10367" spans="1:25">
      <x:c r="A10367" s="0" t="s">
        <x:v>147</x:v>
      </x:c>
      <x:c r="B10367" s="0" t="n">
        <x:v>4813</x:v>
      </x:c>
      <x:c r="C10367" s="0" t="s">
        <x:v>21</x:v>
      </x:c>
      <x:c r="D10367" s="0" t="s">
        <x:v>28</x:v>
      </x:c>
      <x:c r="E10367" s="0" t="s">
        <x:v>19</x:v>
      </x:c>
      <x:c r="F10367" s="0" t="s">
        <x:v>26</x:v>
      </x:c>
      <x:c r="G10367" s="0" t="n">
        <x:v>130</x:v>
      </x:c>
      <x:c r="H10367" s="4" t="n">
        <x:v>33.802</x:v>
      </x:c>
      <x:c r="I10367" s="4" t="n">
        <x:v>130</x:v>
      </x:c>
      <x:c r="J10367" s="4" t="n">
        <x:v>0.26</x:v>
      </x:c>
      <x:c r="K10367" s="4">
        <x:f>I10367*J10367</x:f>
      </x:c>
      <x:c r="L10367" s="4" t="n">
        <x:v>298.918</x:v>
      </x:c>
      <x:c r="M10367" s="5">
        <x:f>J10367/3.123*100</x:f>
      </x:c>
      <x:c r="N10367" s="6">
        <x:f>M10367*L10367/100</x:f>
      </x:c>
      <x:c r="O10367" s="6">
        <x:f>H10367-N10367</x:f>
      </x:c>
    </x:row>
    <x:row r="10368" spans="1:25">
      <x:c r="A10368" s="0" t="s">
        <x:v>147</x:v>
      </x:c>
      <x:c r="B10368" s="0" t="n">
        <x:v>4813</x:v>
      </x:c>
      <x:c r="C10368" s="0" t="s">
        <x:v>21</x:v>
      </x:c>
      <x:c r="D10368" s="0" t="s">
        <x:v>28</x:v>
      </x:c>
      <x:c r="E10368" s="0" t="s">
        <x:v>23</x:v>
      </x:c>
      <x:c r="F10368" s="0" t="s">
        <x:v>26</x:v>
      </x:c>
      <x:c r="G10368" s="0" t="n">
        <x:v>130</x:v>
      </x:c>
      <x:c r="H10368" s="4" t="n">
        <x:v>197.6</x:v>
      </x:c>
      <x:c r="I10368" s="4" t="n">
        <x:v>130</x:v>
      </x:c>
      <x:c r="J10368" s="4" t="n">
        <x:v>1.52</x:v>
      </x:c>
      <x:c r="K10368" s="4">
        <x:f>I10368*J10368</x:f>
      </x:c>
      <x:c r="L10368" s="4" t="n">
        <x:v>298.918</x:v>
      </x:c>
      <x:c r="M10368" s="5">
        <x:f>J10368/3.123*100</x:f>
      </x:c>
      <x:c r="N10368" s="6">
        <x:f>M10368*L10368/100</x:f>
      </x:c>
      <x:c r="O10368" s="6">
        <x:f>H10368-N10368</x:f>
      </x:c>
    </x:row>
    <x:row r="10369" spans="1:25">
      <x:c r="A10369" s="0" t="s">
        <x:v>103</x:v>
      </x:c>
      <x:c r="B10369" s="0" t="n">
        <x:v>4814</x:v>
      </x:c>
      <x:c r="C10369" s="0" t="s">
        <x:v>21</x:v>
      </x:c>
      <x:c r="D10369" s="0" t="s">
        <x:v>22</x:v>
      </x:c>
      <x:c r="E10369" s="0" t="s">
        <x:v>23</x:v>
      </x:c>
      <x:c r="F10369" s="0" t="s">
        <x:v>20</x:v>
      </x:c>
      <x:c r="G10369" s="0" t="n">
        <x:v>130</x:v>
      </x:c>
      <x:c r="H10369" s="4" t="n">
        <x:v>43.384</x:v>
      </x:c>
      <x:c r="I10369" s="4" t="n">
        <x:v>130</x:v>
      </x:c>
      <x:c r="J10369" s="4" t="n">
        <x:v>0.334</x:v>
      </x:c>
      <x:c r="K10369" s="4">
        <x:f>I10369*J10369</x:f>
      </x:c>
      <x:c r="L10369" s="4" t="n">
        <x:v>293.702</x:v>
      </x:c>
      <x:c r="M10369" s="5">
        <x:f>J10369/3.123*100</x:f>
      </x:c>
      <x:c r="N10369" s="6">
        <x:f>M10369*L10369/100</x:f>
      </x:c>
      <x:c r="O10369" s="6">
        <x:f>H10369-N10369</x:f>
      </x:c>
    </x:row>
    <x:row r="10370" spans="1:25">
      <x:c r="A10370" s="0" t="s">
        <x:v>103</x:v>
      </x:c>
      <x:c r="B10370" s="0" t="n">
        <x:v>4814</x:v>
      </x:c>
      <x:c r="C10370" s="0" t="s">
        <x:v>21</x:v>
      </x:c>
      <x:c r="D10370" s="0" t="s">
        <x:v>22</x:v>
      </x:c>
      <x:c r="E10370" s="0" t="s">
        <x:v>23</x:v>
      </x:c>
      <x:c r="F10370" s="0" t="s">
        <x:v>20</x:v>
      </x:c>
      <x:c r="G10370" s="0" t="n">
        <x:v>130</x:v>
      </x:c>
      <x:c r="H10370" s="4" t="n">
        <x:v>44.33</x:v>
      </x:c>
      <x:c r="I10370" s="4" t="n">
        <x:v>130</x:v>
      </x:c>
      <x:c r="J10370" s="4" t="n">
        <x:v>0.341</x:v>
      </x:c>
      <x:c r="K10370" s="4">
        <x:f>I10370*J10370</x:f>
      </x:c>
      <x:c r="L10370" s="4" t="n">
        <x:v>293.702</x:v>
      </x:c>
      <x:c r="M10370" s="5">
        <x:f>J10370/3.123*100</x:f>
      </x:c>
      <x:c r="N10370" s="6">
        <x:f>M10370*L10370/100</x:f>
      </x:c>
      <x:c r="O10370" s="6">
        <x:f>H10370-N10370</x:f>
      </x:c>
    </x:row>
    <x:row r="10371" spans="1:25">
      <x:c r="A10371" s="0" t="s">
        <x:v>103</x:v>
      </x:c>
      <x:c r="B10371" s="0" t="n">
        <x:v>4814</x:v>
      </x:c>
      <x:c r="C10371" s="0" t="s">
        <x:v>21</x:v>
      </x:c>
      <x:c r="D10371" s="0" t="s">
        <x:v>22</x:v>
      </x:c>
      <x:c r="E10371" s="0" t="s">
        <x:v>23</x:v>
      </x:c>
      <x:c r="F10371" s="0" t="s">
        <x:v>20</x:v>
      </x:c>
      <x:c r="G10371" s="0" t="n">
        <x:v>130</x:v>
      </x:c>
      <x:c r="H10371" s="4" t="n">
        <x:v>43.384</x:v>
      </x:c>
      <x:c r="I10371" s="4" t="n">
        <x:v>130</x:v>
      </x:c>
      <x:c r="J10371" s="4" t="n">
        <x:v>0.334</x:v>
      </x:c>
      <x:c r="K10371" s="4">
        <x:f>I10371*J10371</x:f>
      </x:c>
      <x:c r="L10371" s="4" t="n">
        <x:v>293.702</x:v>
      </x:c>
      <x:c r="M10371" s="5">
        <x:f>J10371/3.123*100</x:f>
      </x:c>
      <x:c r="N10371" s="6">
        <x:f>M10371*L10371/100</x:f>
      </x:c>
      <x:c r="O10371" s="6">
        <x:f>H10371-N10371</x:f>
      </x:c>
    </x:row>
    <x:row r="10372" spans="1:25">
      <x:c r="A10372" s="0" t="s">
        <x:v>103</x:v>
      </x:c>
      <x:c r="B10372" s="0" t="n">
        <x:v>4814</x:v>
      </x:c>
      <x:c r="C10372" s="0" t="s">
        <x:v>21</x:v>
      </x:c>
      <x:c r="D10372" s="0" t="s">
        <x:v>22</x:v>
      </x:c>
      <x:c r="E10372" s="0" t="s">
        <x:v>23</x:v>
      </x:c>
      <x:c r="F10372" s="0" t="s">
        <x:v>20</x:v>
      </x:c>
      <x:c r="G10372" s="0" t="n">
        <x:v>130</x:v>
      </x:c>
      <x:c r="H10372" s="4" t="n">
        <x:v>43.384</x:v>
      </x:c>
      <x:c r="I10372" s="4" t="n">
        <x:v>130</x:v>
      </x:c>
      <x:c r="J10372" s="4" t="n">
        <x:v>0.334</x:v>
      </x:c>
      <x:c r="K10372" s="4">
        <x:f>I10372*J10372</x:f>
      </x:c>
      <x:c r="L10372" s="4" t="n">
        <x:v>293.702</x:v>
      </x:c>
      <x:c r="M10372" s="5">
        <x:f>J10372/3.123*100</x:f>
      </x:c>
      <x:c r="N10372" s="6">
        <x:f>M10372*L10372/100</x:f>
      </x:c>
      <x:c r="O10372" s="6">
        <x:f>H10372-N10372</x:f>
      </x:c>
    </x:row>
    <x:row r="10373" spans="1:25">
      <x:c r="A10373" s="0" t="s">
        <x:v>103</x:v>
      </x:c>
      <x:c r="B10373" s="0" t="n">
        <x:v>4814</x:v>
      </x:c>
      <x:c r="C10373" s="0" t="s">
        <x:v>21</x:v>
      </x:c>
      <x:c r="D10373" s="0" t="s">
        <x:v>28</x:v>
      </x:c>
      <x:c r="E10373" s="0" t="s">
        <x:v>19</x:v>
      </x:c>
      <x:c r="F10373" s="0" t="s">
        <x:v>26</x:v>
      </x:c>
      <x:c r="G10373" s="0" t="n">
        <x:v>130</x:v>
      </x:c>
      <x:c r="H10373" s="4" t="n">
        <x:v>33.806</x:v>
      </x:c>
      <x:c r="I10373" s="4" t="n">
        <x:v>130</x:v>
      </x:c>
      <x:c r="J10373" s="4" t="n">
        <x:v>0.26</x:v>
      </x:c>
      <x:c r="K10373" s="4">
        <x:f>I10373*J10373</x:f>
      </x:c>
      <x:c r="L10373" s="4" t="n">
        <x:v>293.702</x:v>
      </x:c>
      <x:c r="M10373" s="5">
        <x:f>J10373/3.123*100</x:f>
      </x:c>
      <x:c r="N10373" s="6">
        <x:f>M10373*L10373/100</x:f>
      </x:c>
      <x:c r="O10373" s="6">
        <x:f>H10373-N10373</x:f>
      </x:c>
    </x:row>
    <x:row r="10374" spans="1:25">
      <x:c r="A10374" s="0" t="s">
        <x:v>103</x:v>
      </x:c>
      <x:c r="B10374" s="0" t="n">
        <x:v>4814</x:v>
      </x:c>
      <x:c r="C10374" s="0" t="s">
        <x:v>21</x:v>
      </x:c>
      <x:c r="D10374" s="0" t="s">
        <x:v>28</x:v>
      </x:c>
      <x:c r="E10374" s="0" t="s">
        <x:v>23</x:v>
      </x:c>
      <x:c r="F10374" s="0" t="s">
        <x:v>26</x:v>
      </x:c>
      <x:c r="G10374" s="0" t="n">
        <x:v>130</x:v>
      </x:c>
      <x:c r="H10374" s="4" t="n">
        <x:v>197.6</x:v>
      </x:c>
      <x:c r="I10374" s="4" t="n">
        <x:v>130</x:v>
      </x:c>
      <x:c r="J10374" s="4" t="n">
        <x:v>1.52</x:v>
      </x:c>
      <x:c r="K10374" s="4">
        <x:f>I10374*J10374</x:f>
      </x:c>
      <x:c r="L10374" s="4" t="n">
        <x:v>293.702</x:v>
      </x:c>
      <x:c r="M10374" s="5">
        <x:f>J10374/3.123*100</x:f>
      </x:c>
      <x:c r="N10374" s="6">
        <x:f>M10374*L10374/100</x:f>
      </x:c>
      <x:c r="O10374" s="6">
        <x:f>H10374-N10374</x:f>
      </x:c>
    </x:row>
    <x:row r="10375" spans="1:25">
      <x:c r="A10375" s="0" t="s">
        <x:v>102</x:v>
      </x:c>
      <x:c r="B10375" s="0" t="n">
        <x:v>4816</x:v>
      </x:c>
      <x:c r="C10375" s="0" t="s">
        <x:v>21</x:v>
      </x:c>
      <x:c r="D10375" s="0" t="s">
        <x:v>22</x:v>
      </x:c>
      <x:c r="E10375" s="0" t="s">
        <x:v>23</x:v>
      </x:c>
      <x:c r="F10375" s="0" t="s">
        <x:v>20</x:v>
      </x:c>
      <x:c r="G10375" s="0" t="n">
        <x:v>130</x:v>
      </x:c>
      <x:c r="H10375" s="4" t="n">
        <x:v>43.384</x:v>
      </x:c>
      <x:c r="I10375" s="4" t="n">
        <x:v>130</x:v>
      </x:c>
      <x:c r="J10375" s="4" t="n">
        <x:v>0.334</x:v>
      </x:c>
      <x:c r="K10375" s="4">
        <x:f>I10375*J10375</x:f>
      </x:c>
      <x:c r="L10375" s="4" t="n">
        <x:v>294.289</x:v>
      </x:c>
      <x:c r="M10375" s="5">
        <x:f>J10375/3.123*100</x:f>
      </x:c>
      <x:c r="N10375" s="6">
        <x:f>M10375*L10375/100</x:f>
      </x:c>
      <x:c r="O10375" s="6">
        <x:f>H10375-N10375</x:f>
      </x:c>
    </x:row>
    <x:row r="10376" spans="1:25">
      <x:c r="A10376" s="0" t="s">
        <x:v>102</x:v>
      </x:c>
      <x:c r="B10376" s="0" t="n">
        <x:v>4816</x:v>
      </x:c>
      <x:c r="C10376" s="0" t="s">
        <x:v>21</x:v>
      </x:c>
      <x:c r="D10376" s="0" t="s">
        <x:v>22</x:v>
      </x:c>
      <x:c r="E10376" s="0" t="s">
        <x:v>23</x:v>
      </x:c>
      <x:c r="F10376" s="0" t="s">
        <x:v>20</x:v>
      </x:c>
      <x:c r="G10376" s="0" t="n">
        <x:v>130</x:v>
      </x:c>
      <x:c r="H10376" s="4" t="n">
        <x:v>44.33</x:v>
      </x:c>
      <x:c r="I10376" s="4" t="n">
        <x:v>130</x:v>
      </x:c>
      <x:c r="J10376" s="4" t="n">
        <x:v>0.341</x:v>
      </x:c>
      <x:c r="K10376" s="4">
        <x:f>I10376*J10376</x:f>
      </x:c>
      <x:c r="L10376" s="4" t="n">
        <x:v>294.289</x:v>
      </x:c>
      <x:c r="M10376" s="5">
        <x:f>J10376/3.123*100</x:f>
      </x:c>
      <x:c r="N10376" s="6">
        <x:f>M10376*L10376/100</x:f>
      </x:c>
      <x:c r="O10376" s="6">
        <x:f>H10376-N10376</x:f>
      </x:c>
    </x:row>
    <x:row r="10377" spans="1:25">
      <x:c r="A10377" s="0" t="s">
        <x:v>102</x:v>
      </x:c>
      <x:c r="B10377" s="0" t="n">
        <x:v>4816</x:v>
      </x:c>
      <x:c r="C10377" s="0" t="s">
        <x:v>21</x:v>
      </x:c>
      <x:c r="D10377" s="0" t="s">
        <x:v>22</x:v>
      </x:c>
      <x:c r="E10377" s="0" t="s">
        <x:v>23</x:v>
      </x:c>
      <x:c r="F10377" s="0" t="s">
        <x:v>20</x:v>
      </x:c>
      <x:c r="G10377" s="0" t="n">
        <x:v>130</x:v>
      </x:c>
      <x:c r="H10377" s="4" t="n">
        <x:v>43.384</x:v>
      </x:c>
      <x:c r="I10377" s="4" t="n">
        <x:v>130</x:v>
      </x:c>
      <x:c r="J10377" s="4" t="n">
        <x:v>0.334</x:v>
      </x:c>
      <x:c r="K10377" s="4">
        <x:f>I10377*J10377</x:f>
      </x:c>
      <x:c r="L10377" s="4" t="n">
        <x:v>294.289</x:v>
      </x:c>
      <x:c r="M10377" s="5">
        <x:f>J10377/3.123*100</x:f>
      </x:c>
      <x:c r="N10377" s="6">
        <x:f>M10377*L10377/100</x:f>
      </x:c>
      <x:c r="O10377" s="6">
        <x:f>H10377-N10377</x:f>
      </x:c>
    </x:row>
    <x:row r="10378" spans="1:25">
      <x:c r="A10378" s="0" t="s">
        <x:v>102</x:v>
      </x:c>
      <x:c r="B10378" s="0" t="n">
        <x:v>4816</x:v>
      </x:c>
      <x:c r="C10378" s="0" t="s">
        <x:v>21</x:v>
      </x:c>
      <x:c r="D10378" s="0" t="s">
        <x:v>22</x:v>
      </x:c>
      <x:c r="E10378" s="0" t="s">
        <x:v>23</x:v>
      </x:c>
      <x:c r="F10378" s="0" t="s">
        <x:v>20</x:v>
      </x:c>
      <x:c r="G10378" s="0" t="n">
        <x:v>130</x:v>
      </x:c>
      <x:c r="H10378" s="4" t="n">
        <x:v>43.384</x:v>
      </x:c>
      <x:c r="I10378" s="4" t="n">
        <x:v>130</x:v>
      </x:c>
      <x:c r="J10378" s="4" t="n">
        <x:v>0.334</x:v>
      </x:c>
      <x:c r="K10378" s="4">
        <x:f>I10378*J10378</x:f>
      </x:c>
      <x:c r="L10378" s="4" t="n">
        <x:v>294.289</x:v>
      </x:c>
      <x:c r="M10378" s="5">
        <x:f>J10378/3.123*100</x:f>
      </x:c>
      <x:c r="N10378" s="6">
        <x:f>M10378*L10378/100</x:f>
      </x:c>
      <x:c r="O10378" s="6">
        <x:f>H10378-N10378</x:f>
      </x:c>
    </x:row>
    <x:row r="10379" spans="1:25">
      <x:c r="A10379" s="0" t="s">
        <x:v>102</x:v>
      </x:c>
      <x:c r="B10379" s="0" t="n">
        <x:v>4816</x:v>
      </x:c>
      <x:c r="C10379" s="0" t="s">
        <x:v>21</x:v>
      </x:c>
      <x:c r="D10379" s="0" t="s">
        <x:v>28</x:v>
      </x:c>
      <x:c r="E10379" s="0" t="s">
        <x:v>19</x:v>
      </x:c>
      <x:c r="F10379" s="0" t="s">
        <x:v>26</x:v>
      </x:c>
      <x:c r="G10379" s="0" t="n">
        <x:v>130</x:v>
      </x:c>
      <x:c r="H10379" s="4" t="n">
        <x:v>33.806</x:v>
      </x:c>
      <x:c r="I10379" s="4" t="n">
        <x:v>130</x:v>
      </x:c>
      <x:c r="J10379" s="4" t="n">
        <x:v>0.26</x:v>
      </x:c>
      <x:c r="K10379" s="4">
        <x:f>I10379*J10379</x:f>
      </x:c>
      <x:c r="L10379" s="4" t="n">
        <x:v>294.289</x:v>
      </x:c>
      <x:c r="M10379" s="5">
        <x:f>J10379/3.123*100</x:f>
      </x:c>
      <x:c r="N10379" s="6">
        <x:f>M10379*L10379/100</x:f>
      </x:c>
      <x:c r="O10379" s="6">
        <x:f>H10379-N10379</x:f>
      </x:c>
    </x:row>
    <x:row r="10380" spans="1:25">
      <x:c r="A10380" s="0" t="s">
        <x:v>102</x:v>
      </x:c>
      <x:c r="B10380" s="0" t="n">
        <x:v>4816</x:v>
      </x:c>
      <x:c r="C10380" s="0" t="s">
        <x:v>21</x:v>
      </x:c>
      <x:c r="D10380" s="0" t="s">
        <x:v>28</x:v>
      </x:c>
      <x:c r="E10380" s="0" t="s">
        <x:v>23</x:v>
      </x:c>
      <x:c r="F10380" s="0" t="s">
        <x:v>26</x:v>
      </x:c>
      <x:c r="G10380" s="0" t="n">
        <x:v>130</x:v>
      </x:c>
      <x:c r="H10380" s="4" t="n">
        <x:v>197.6</x:v>
      </x:c>
      <x:c r="I10380" s="4" t="n">
        <x:v>130</x:v>
      </x:c>
      <x:c r="J10380" s="4" t="n">
        <x:v>1.52</x:v>
      </x:c>
      <x:c r="K10380" s="4">
        <x:f>I10380*J10380</x:f>
      </x:c>
      <x:c r="L10380" s="4" t="n">
        <x:v>294.289</x:v>
      </x:c>
      <x:c r="M10380" s="5">
        <x:f>J10380/3.123*100</x:f>
      </x:c>
      <x:c r="N10380" s="6">
        <x:f>M10380*L10380/100</x:f>
      </x:c>
      <x:c r="O10380" s="6">
        <x:f>H10380-N10380</x:f>
      </x:c>
    </x:row>
    <x:row r="10381" spans="1:25">
      <x:c r="A10381" s="0" t="s">
        <x:v>85</x:v>
      </x:c>
      <x:c r="B10381" s="0" t="n">
        <x:v>4817</x:v>
      </x:c>
      <x:c r="C10381" s="0" t="s">
        <x:v>21</x:v>
      </x:c>
      <x:c r="D10381" s="0" t="s">
        <x:v>22</x:v>
      </x:c>
      <x:c r="E10381" s="0" t="s">
        <x:v>23</x:v>
      </x:c>
      <x:c r="F10381" s="0" t="s">
        <x:v>20</x:v>
      </x:c>
      <x:c r="G10381" s="0" t="n">
        <x:v>130</x:v>
      </x:c>
      <x:c r="H10381" s="4" t="n">
        <x:v>44.33</x:v>
      </x:c>
      <x:c r="I10381" s="4" t="n">
        <x:v>130</x:v>
      </x:c>
      <x:c r="J10381" s="4" t="n">
        <x:v>0.341</x:v>
      </x:c>
      <x:c r="K10381" s="4">
        <x:f>I10381*J10381</x:f>
      </x:c>
      <x:c r="L10381" s="4" t="n">
        <x:v>291.691</x:v>
      </x:c>
      <x:c r="M10381" s="5">
        <x:f>J10381/2.789*100</x:f>
      </x:c>
      <x:c r="N10381" s="6">
        <x:f>M10381*L10381/100</x:f>
      </x:c>
      <x:c r="O10381" s="6">
        <x:f>H10381-N10381</x:f>
      </x:c>
    </x:row>
    <x:row r="10382" spans="1:25">
      <x:c r="A10382" s="0" t="s">
        <x:v>85</x:v>
      </x:c>
      <x:c r="B10382" s="0" t="n">
        <x:v>4817</x:v>
      </x:c>
      <x:c r="C10382" s="0" t="s">
        <x:v>21</x:v>
      </x:c>
      <x:c r="D10382" s="0" t="s">
        <x:v>22</x:v>
      </x:c>
      <x:c r="E10382" s="0" t="s">
        <x:v>23</x:v>
      </x:c>
      <x:c r="F10382" s="0" t="s">
        <x:v>20</x:v>
      </x:c>
      <x:c r="G10382" s="0" t="n">
        <x:v>130</x:v>
      </x:c>
      <x:c r="H10382" s="4" t="n">
        <x:v>43.384</x:v>
      </x:c>
      <x:c r="I10382" s="4" t="n">
        <x:v>130</x:v>
      </x:c>
      <x:c r="J10382" s="4" t="n">
        <x:v>0.334</x:v>
      </x:c>
      <x:c r="K10382" s="4">
        <x:f>I10382*J10382</x:f>
      </x:c>
      <x:c r="L10382" s="4" t="n">
        <x:v>291.691</x:v>
      </x:c>
      <x:c r="M10382" s="5">
        <x:f>J10382/2.789*100</x:f>
      </x:c>
      <x:c r="N10382" s="6">
        <x:f>M10382*L10382/100</x:f>
      </x:c>
      <x:c r="O10382" s="6">
        <x:f>H10382-N10382</x:f>
      </x:c>
    </x:row>
    <x:row r="10383" spans="1:25">
      <x:c r="A10383" s="0" t="s">
        <x:v>85</x:v>
      </x:c>
      <x:c r="B10383" s="0" t="n">
        <x:v>4817</x:v>
      </x:c>
      <x:c r="C10383" s="0" t="s">
        <x:v>21</x:v>
      </x:c>
      <x:c r="D10383" s="0" t="s">
        <x:v>22</x:v>
      </x:c>
      <x:c r="E10383" s="0" t="s">
        <x:v>23</x:v>
      </x:c>
      <x:c r="F10383" s="0" t="s">
        <x:v>20</x:v>
      </x:c>
      <x:c r="G10383" s="0" t="n">
        <x:v>130</x:v>
      </x:c>
      <x:c r="H10383" s="4" t="n">
        <x:v>43.384</x:v>
      </x:c>
      <x:c r="I10383" s="4" t="n">
        <x:v>130</x:v>
      </x:c>
      <x:c r="J10383" s="4" t="n">
        <x:v>0.334</x:v>
      </x:c>
      <x:c r="K10383" s="4">
        <x:f>I10383*J10383</x:f>
      </x:c>
      <x:c r="L10383" s="4" t="n">
        <x:v>291.691</x:v>
      </x:c>
      <x:c r="M10383" s="5">
        <x:f>J10383/2.789*100</x:f>
      </x:c>
      <x:c r="N10383" s="6">
        <x:f>M10383*L10383/100</x:f>
      </x:c>
      <x:c r="O10383" s="6">
        <x:f>H10383-N10383</x:f>
      </x:c>
    </x:row>
    <x:row r="10384" spans="1:25">
      <x:c r="A10384" s="0" t="s">
        <x:v>85</x:v>
      </x:c>
      <x:c r="B10384" s="0" t="n">
        <x:v>4817</x:v>
      </x:c>
      <x:c r="C10384" s="0" t="s">
        <x:v>21</x:v>
      </x:c>
      <x:c r="D10384" s="0" t="s">
        <x:v>28</x:v>
      </x:c>
      <x:c r="E10384" s="0" t="s">
        <x:v>19</x:v>
      </x:c>
      <x:c r="F10384" s="0" t="s">
        <x:v>26</x:v>
      </x:c>
      <x:c r="G10384" s="0" t="n">
        <x:v>130</x:v>
      </x:c>
      <x:c r="H10384" s="4" t="n">
        <x:v>33.805</x:v>
      </x:c>
      <x:c r="I10384" s="4" t="n">
        <x:v>130</x:v>
      </x:c>
      <x:c r="J10384" s="4" t="n">
        <x:v>0.26</x:v>
      </x:c>
      <x:c r="K10384" s="4">
        <x:f>I10384*J10384</x:f>
      </x:c>
      <x:c r="L10384" s="4" t="n">
        <x:v>291.691</x:v>
      </x:c>
      <x:c r="M10384" s="5">
        <x:f>J10384/2.789*100</x:f>
      </x:c>
      <x:c r="N10384" s="6">
        <x:f>M10384*L10384/100</x:f>
      </x:c>
      <x:c r="O10384" s="6">
        <x:f>H10384-N10384</x:f>
      </x:c>
    </x:row>
    <x:row r="10385" spans="1:25">
      <x:c r="A10385" s="0" t="s">
        <x:v>85</x:v>
      </x:c>
      <x:c r="B10385" s="0" t="n">
        <x:v>4817</x:v>
      </x:c>
      <x:c r="C10385" s="0" t="s">
        <x:v>21</x:v>
      </x:c>
      <x:c r="D10385" s="0" t="s">
        <x:v>28</x:v>
      </x:c>
      <x:c r="E10385" s="0" t="s">
        <x:v>23</x:v>
      </x:c>
      <x:c r="F10385" s="0" t="s">
        <x:v>26</x:v>
      </x:c>
      <x:c r="G10385" s="0" t="n">
        <x:v>130</x:v>
      </x:c>
      <x:c r="H10385" s="4" t="n">
        <x:v>197.6</x:v>
      </x:c>
      <x:c r="I10385" s="4" t="n">
        <x:v>130</x:v>
      </x:c>
      <x:c r="J10385" s="4" t="n">
        <x:v>1.52</x:v>
      </x:c>
      <x:c r="K10385" s="4">
        <x:f>I10385*J10385</x:f>
      </x:c>
      <x:c r="L10385" s="4" t="n">
        <x:v>291.691</x:v>
      </x:c>
      <x:c r="M10385" s="5">
        <x:f>J10385/2.789*100</x:f>
      </x:c>
      <x:c r="N10385" s="6">
        <x:f>M10385*L10385/100</x:f>
      </x:c>
      <x:c r="O10385" s="6">
        <x:f>H10385-N10385</x:f>
      </x:c>
    </x:row>
    <x:row r="10386" spans="1:25">
      <x:c r="A10386" s="0" t="s">
        <x:v>131</x:v>
      </x:c>
      <x:c r="B10386" s="0" t="n">
        <x:v>4818</x:v>
      </x:c>
      <x:c r="C10386" s="0" t="s">
        <x:v>21</x:v>
      </x:c>
      <x:c r="D10386" s="0" t="s">
        <x:v>28</x:v>
      </x:c>
      <x:c r="E10386" s="0" t="s">
        <x:v>23</x:v>
      </x:c>
      <x:c r="F10386" s="0" t="s">
        <x:v>20</x:v>
      </x:c>
      <x:c r="G10386" s="0" t="n">
        <x:v>65</x:v>
      </x:c>
      <x:c r="H10386" s="4" t="n">
        <x:v>2.99</x:v>
      </x:c>
      <x:c r="I10386" s="4" t="n">
        <x:v>65</x:v>
      </x:c>
      <x:c r="J10386" s="4" t="n">
        <x:v>0.046</x:v>
      </x:c>
      <x:c r="K10386" s="4">
        <x:f>I10386*J10386</x:f>
      </x:c>
      <x:c r="L10386" s="4" t="n">
        <x:v>160.9</x:v>
      </x:c>
      <x:c r="M10386" s="5">
        <x:f>J10386/2.856*100</x:f>
      </x:c>
      <x:c r="N10386" s="6">
        <x:f>M10386*L10386/100</x:f>
      </x:c>
      <x:c r="O10386" s="6">
        <x:f>H10386-N10386</x:f>
      </x:c>
    </x:row>
    <x:row r="10387" spans="1:25">
      <x:c r="A10387" s="0" t="s">
        <x:v>131</x:v>
      </x:c>
      <x:c r="B10387" s="0" t="n">
        <x:v>4818</x:v>
      </x:c>
      <x:c r="C10387" s="0" t="s">
        <x:v>21</x:v>
      </x:c>
      <x:c r="D10387" s="0" t="s">
        <x:v>22</x:v>
      </x:c>
      <x:c r="E10387" s="0" t="s">
        <x:v>23</x:v>
      </x:c>
      <x:c r="F10387" s="0" t="s">
        <x:v>20</x:v>
      </x:c>
      <x:c r="G10387" s="0" t="n">
        <x:v>65</x:v>
      </x:c>
      <x:c r="H10387" s="4" t="n">
        <x:v>2.34</x:v>
      </x:c>
      <x:c r="I10387" s="4" t="n">
        <x:v>65</x:v>
      </x:c>
      <x:c r="J10387" s="4" t="n">
        <x:v>0.036</x:v>
      </x:c>
      <x:c r="K10387" s="4">
        <x:f>I10387*J10387</x:f>
      </x:c>
      <x:c r="L10387" s="4" t="n">
        <x:v>160.9</x:v>
      </x:c>
      <x:c r="M10387" s="5">
        <x:f>J10387/2.856*100</x:f>
      </x:c>
      <x:c r="N10387" s="6">
        <x:f>M10387*L10387/100</x:f>
      </x:c>
      <x:c r="O10387" s="6">
        <x:f>H10387-N10387</x:f>
      </x:c>
    </x:row>
    <x:row r="10388" spans="1:25">
      <x:c r="A10388" s="0" t="s">
        <x:v>131</x:v>
      </x:c>
      <x:c r="B10388" s="0" t="n">
        <x:v>4818</x:v>
      </x:c>
      <x:c r="C10388" s="0" t="s">
        <x:v>17</x:v>
      </x:c>
      <x:c r="D10388" s="0" t="s">
        <x:v>18</x:v>
      </x:c>
      <x:c r="E10388" s="0" t="s">
        <x:v>167</x:v>
      </x:c>
      <x:c r="F10388" s="0" t="s">
        <x:v>20</x:v>
      </x:c>
      <x:c r="G10388" s="0" t="n">
        <x:v>65</x:v>
      </x:c>
      <x:c r="H10388" s="4" t="n">
        <x:v>55.719</x:v>
      </x:c>
      <x:c r="I10388" s="4" t="n">
        <x:v>65</x:v>
      </x:c>
      <x:c r="J10388" s="4" t="n">
        <x:v>0.857</x:v>
      </x:c>
      <x:c r="K10388" s="4">
        <x:f>I10388*J10388</x:f>
      </x:c>
      <x:c r="L10388" s="4" t="n">
        <x:v>160.9</x:v>
      </x:c>
      <x:c r="M10388" s="5">
        <x:f>J10388/2.856*100</x:f>
      </x:c>
      <x:c r="N10388" s="6">
        <x:f>M10388*L10388/100</x:f>
      </x:c>
      <x:c r="O10388" s="6">
        <x:f>H10388-N10388</x:f>
      </x:c>
    </x:row>
    <x:row r="10389" spans="1:25">
      <x:c r="A10389" s="0" t="s">
        <x:v>131</x:v>
      </x:c>
      <x:c r="B10389" s="0" t="n">
        <x:v>4818</x:v>
      </x:c>
      <x:c r="C10389" s="0" t="s">
        <x:v>17</x:v>
      </x:c>
      <x:c r="D10389" s="0" t="s">
        <x:v>18</x:v>
      </x:c>
      <x:c r="E10389" s="0" t="s">
        <x:v>167</x:v>
      </x:c>
      <x:c r="F10389" s="0" t="s">
        <x:v>20</x:v>
      </x:c>
      <x:c r="G10389" s="0" t="n">
        <x:v>65</x:v>
      </x:c>
      <x:c r="H10389" s="4" t="n">
        <x:v>55.719</x:v>
      </x:c>
      <x:c r="I10389" s="4" t="n">
        <x:v>65</x:v>
      </x:c>
      <x:c r="J10389" s="4" t="n">
        <x:v>0.857</x:v>
      </x:c>
      <x:c r="K10389" s="4">
        <x:f>I10389*J10389</x:f>
      </x:c>
      <x:c r="L10389" s="4" t="n">
        <x:v>160.9</x:v>
      </x:c>
      <x:c r="M10389" s="5">
        <x:f>J10389/2.856*100</x:f>
      </x:c>
      <x:c r="N10389" s="6">
        <x:f>M10389*L10389/100</x:f>
      </x:c>
      <x:c r="O10389" s="6">
        <x:f>H10389-N10389</x:f>
      </x:c>
    </x:row>
    <x:row r="10390" spans="1:25">
      <x:c r="A10390" s="0" t="s">
        <x:v>131</x:v>
      </x:c>
      <x:c r="B10390" s="0" t="n">
        <x:v>4818</x:v>
      </x:c>
      <x:c r="C10390" s="0" t="s">
        <x:v>21</x:v>
      </x:c>
      <x:c r="D10390" s="0" t="s">
        <x:v>28</x:v>
      </x:c>
      <x:c r="E10390" s="0" t="s">
        <x:v>23</x:v>
      </x:c>
      <x:c r="F10390" s="0" t="s">
        <x:v>26</x:v>
      </x:c>
      <x:c r="G10390" s="0" t="n">
        <x:v>65</x:v>
      </x:c>
      <x:c r="H10390" s="4" t="n">
        <x:v>68.9</x:v>
      </x:c>
      <x:c r="I10390" s="4" t="n">
        <x:v>65</x:v>
      </x:c>
      <x:c r="J10390" s="4" t="n">
        <x:v>1.06</x:v>
      </x:c>
      <x:c r="K10390" s="4">
        <x:f>I10390*J10390</x:f>
      </x:c>
      <x:c r="L10390" s="4" t="n">
        <x:v>160.9</x:v>
      </x:c>
      <x:c r="M10390" s="5">
        <x:f>J10390/2.856*100</x:f>
      </x:c>
      <x:c r="N10390" s="6">
        <x:f>M10390*L10390/100</x:f>
      </x:c>
      <x:c r="O10390" s="6">
        <x:f>H10390-N10390</x:f>
      </x:c>
    </x:row>
    <x:row r="10391" spans="1:25">
      <x:c r="A10391" s="0" t="s">
        <x:v>148</x:v>
      </x:c>
      <x:c r="B10391" s="0" t="n">
        <x:v>4819</x:v>
      </x:c>
      <x:c r="C10391" s="0" t="s">
        <x:v>21</x:v>
      </x:c>
      <x:c r="D10391" s="0" t="s">
        <x:v>28</x:v>
      </x:c>
      <x:c r="E10391" s="0" t="s">
        <x:v>23</x:v>
      </x:c>
      <x:c r="F10391" s="0" t="s">
        <x:v>20</x:v>
      </x:c>
      <x:c r="G10391" s="0" t="n">
        <x:v>65</x:v>
      </x:c>
      <x:c r="H10391" s="4" t="n">
        <x:v>2.99</x:v>
      </x:c>
      <x:c r="I10391" s="4" t="n">
        <x:v>65</x:v>
      </x:c>
      <x:c r="J10391" s="4" t="n">
        <x:v>0.046</x:v>
      </x:c>
      <x:c r="K10391" s="4">
        <x:f>I10391*J10391</x:f>
      </x:c>
      <x:c r="L10391" s="4" t="n">
        <x:v>163.405</x:v>
      </x:c>
      <x:c r="M10391" s="5">
        <x:f>J10391/3.293*100</x:f>
      </x:c>
      <x:c r="N10391" s="6">
        <x:f>M10391*L10391/100</x:f>
      </x:c>
      <x:c r="O10391" s="6">
        <x:f>H10391-N10391</x:f>
      </x:c>
    </x:row>
    <x:row r="10392" spans="1:25">
      <x:c r="A10392" s="0" t="s">
        <x:v>148</x:v>
      </x:c>
      <x:c r="B10392" s="0" t="n">
        <x:v>4819</x:v>
      </x:c>
      <x:c r="C10392" s="0" t="s">
        <x:v>21</x:v>
      </x:c>
      <x:c r="D10392" s="0" t="s">
        <x:v>22</x:v>
      </x:c>
      <x:c r="E10392" s="0" t="s">
        <x:v>23</x:v>
      </x:c>
      <x:c r="F10392" s="0" t="s">
        <x:v>20</x:v>
      </x:c>
      <x:c r="G10392" s="0" t="n">
        <x:v>65</x:v>
      </x:c>
      <x:c r="H10392" s="4" t="n">
        <x:v>2.34</x:v>
      </x:c>
      <x:c r="I10392" s="4" t="n">
        <x:v>65</x:v>
      </x:c>
      <x:c r="J10392" s="4" t="n">
        <x:v>0.036</x:v>
      </x:c>
      <x:c r="K10392" s="4">
        <x:f>I10392*J10392</x:f>
      </x:c>
      <x:c r="L10392" s="4" t="n">
        <x:v>163.405</x:v>
      </x:c>
      <x:c r="M10392" s="5">
        <x:f>J10392/3.293*100</x:f>
      </x:c>
      <x:c r="N10392" s="6">
        <x:f>M10392*L10392/100</x:f>
      </x:c>
      <x:c r="O10392" s="6">
        <x:f>H10392-N10392</x:f>
      </x:c>
    </x:row>
    <x:row r="10393" spans="1:25">
      <x:c r="A10393" s="0" t="s">
        <x:v>148</x:v>
      </x:c>
      <x:c r="B10393" s="0" t="n">
        <x:v>4819</x:v>
      </x:c>
      <x:c r="C10393" s="0" t="s">
        <x:v>17</x:v>
      </x:c>
      <x:c r="D10393" s="0" t="s">
        <x:v>18</x:v>
      </x:c>
      <x:c r="E10393" s="0" t="s">
        <x:v>167</x:v>
      </x:c>
      <x:c r="F10393" s="0" t="s">
        <x:v>20</x:v>
      </x:c>
      <x:c r="G10393" s="0" t="n">
        <x:v>65</x:v>
      </x:c>
      <x:c r="H10393" s="4" t="n">
        <x:v>28.428</x:v>
      </x:c>
      <x:c r="I10393" s="4" t="n">
        <x:v>65</x:v>
      </x:c>
      <x:c r="J10393" s="4" t="n">
        <x:v>0.437</x:v>
      </x:c>
      <x:c r="K10393" s="4">
        <x:f>I10393*J10393</x:f>
      </x:c>
      <x:c r="L10393" s="4" t="n">
        <x:v>163.405</x:v>
      </x:c>
      <x:c r="M10393" s="5">
        <x:f>J10393/3.293*100</x:f>
      </x:c>
      <x:c r="N10393" s="6">
        <x:f>M10393*L10393/100</x:f>
      </x:c>
      <x:c r="O10393" s="6">
        <x:f>H10393-N10393</x:f>
      </x:c>
    </x:row>
    <x:row r="10394" spans="1:25">
      <x:c r="A10394" s="0" t="s">
        <x:v>148</x:v>
      </x:c>
      <x:c r="B10394" s="0" t="n">
        <x:v>4819</x:v>
      </x:c>
      <x:c r="C10394" s="0" t="s">
        <x:v>17</x:v>
      </x:c>
      <x:c r="D10394" s="0" t="s">
        <x:v>18</x:v>
      </x:c>
      <x:c r="E10394" s="0" t="s">
        <x:v>167</x:v>
      </x:c>
      <x:c r="F10394" s="0" t="s">
        <x:v>20</x:v>
      </x:c>
      <x:c r="G10394" s="0" t="n">
        <x:v>65</x:v>
      </x:c>
      <x:c r="H10394" s="4" t="n">
        <x:v>55.719</x:v>
      </x:c>
      <x:c r="I10394" s="4" t="n">
        <x:v>65</x:v>
      </x:c>
      <x:c r="J10394" s="4" t="n">
        <x:v>0.857</x:v>
      </x:c>
      <x:c r="K10394" s="4">
        <x:f>I10394*J10394</x:f>
      </x:c>
      <x:c r="L10394" s="4" t="n">
        <x:v>163.405</x:v>
      </x:c>
      <x:c r="M10394" s="5">
        <x:f>J10394/3.293*100</x:f>
      </x:c>
      <x:c r="N10394" s="6">
        <x:f>M10394*L10394/100</x:f>
      </x:c>
      <x:c r="O10394" s="6">
        <x:f>H10394-N10394</x:f>
      </x:c>
    </x:row>
    <x:row r="10395" spans="1:25">
      <x:c r="A10395" s="0" t="s">
        <x:v>148</x:v>
      </x:c>
      <x:c r="B10395" s="0" t="n">
        <x:v>4819</x:v>
      </x:c>
      <x:c r="C10395" s="0" t="s">
        <x:v>17</x:v>
      </x:c>
      <x:c r="D10395" s="0" t="s">
        <x:v>18</x:v>
      </x:c>
      <x:c r="E10395" s="0" t="s">
        <x:v>167</x:v>
      </x:c>
      <x:c r="F10395" s="0" t="s">
        <x:v>20</x:v>
      </x:c>
      <x:c r="G10395" s="0" t="n">
        <x:v>65</x:v>
      </x:c>
      <x:c r="H10395" s="4" t="n">
        <x:v>55.719</x:v>
      </x:c>
      <x:c r="I10395" s="4" t="n">
        <x:v>65</x:v>
      </x:c>
      <x:c r="J10395" s="4" t="n">
        <x:v>0.857</x:v>
      </x:c>
      <x:c r="K10395" s="4">
        <x:f>I10395*J10395</x:f>
      </x:c>
      <x:c r="L10395" s="4" t="n">
        <x:v>163.405</x:v>
      </x:c>
      <x:c r="M10395" s="5">
        <x:f>J10395/3.293*100</x:f>
      </x:c>
      <x:c r="N10395" s="6">
        <x:f>M10395*L10395/100</x:f>
      </x:c>
      <x:c r="O10395" s="6">
        <x:f>H10395-N10395</x:f>
      </x:c>
    </x:row>
    <x:row r="10396" spans="1:25">
      <x:c r="A10396" s="0" t="s">
        <x:v>148</x:v>
      </x:c>
      <x:c r="B10396" s="0" t="n">
        <x:v>4819</x:v>
      </x:c>
      <x:c r="C10396" s="0" t="s">
        <x:v>21</x:v>
      </x:c>
      <x:c r="D10396" s="0" t="s">
        <x:v>28</x:v>
      </x:c>
      <x:c r="E10396" s="0" t="s">
        <x:v>23</x:v>
      </x:c>
      <x:c r="F10396" s="0" t="s">
        <x:v>26</x:v>
      </x:c>
      <x:c r="G10396" s="0" t="n">
        <x:v>65</x:v>
      </x:c>
      <x:c r="H10396" s="4" t="n">
        <x:v>68.9</x:v>
      </x:c>
      <x:c r="I10396" s="4" t="n">
        <x:v>65</x:v>
      </x:c>
      <x:c r="J10396" s="4" t="n">
        <x:v>1.06</x:v>
      </x:c>
      <x:c r="K10396" s="4">
        <x:f>I10396*J10396</x:f>
      </x:c>
      <x:c r="L10396" s="4" t="n">
        <x:v>163.405</x:v>
      </x:c>
      <x:c r="M10396" s="5">
        <x:f>J10396/3.293*100</x:f>
      </x:c>
      <x:c r="N10396" s="6">
        <x:f>M10396*L10396/100</x:f>
      </x:c>
      <x:c r="O10396" s="6">
        <x:f>H10396-N10396</x:f>
      </x:c>
    </x:row>
    <x:row r="10397" spans="1:25">
      <x:c r="A10397" s="0" t="s">
        <x:v>151</x:v>
      </x:c>
      <x:c r="B10397" s="0" t="n">
        <x:v>4820</x:v>
      </x:c>
      <x:c r="C10397" s="0" t="s">
        <x:v>21</x:v>
      </x:c>
      <x:c r="D10397" s="0" t="s">
        <x:v>22</x:v>
      </x:c>
      <x:c r="E10397" s="0" t="s">
        <x:v>23</x:v>
      </x:c>
      <x:c r="F10397" s="0" t="s">
        <x:v>20</x:v>
      </x:c>
      <x:c r="G10397" s="0" t="n">
        <x:v>13</x:v>
      </x:c>
      <x:c r="H10397" s="4" t="n">
        <x:v>0.468</x:v>
      </x:c>
      <x:c r="I10397" s="4" t="n">
        <x:v>13</x:v>
      </x:c>
      <x:c r="J10397" s="4" t="n">
        <x:v>0.036</x:v>
      </x:c>
      <x:c r="K10397" s="4">
        <x:f>I10397*J10397</x:f>
      </x:c>
      <x:c r="L10397" s="4" t="n">
        <x:v>32.097</x:v>
      </x:c>
      <x:c r="M10397" s="5">
        <x:f>J10397/1.732*100</x:f>
      </x:c>
      <x:c r="N10397" s="6">
        <x:f>M10397*L10397/100</x:f>
      </x:c>
      <x:c r="O10397" s="6">
        <x:f>H10397-N10397</x:f>
      </x:c>
    </x:row>
    <x:row r="10398" spans="1:25">
      <x:c r="A10398" s="0" t="s">
        <x:v>151</x:v>
      </x:c>
      <x:c r="B10398" s="0" t="n">
        <x:v>4820</x:v>
      </x:c>
      <x:c r="C10398" s="0" t="s">
        <x:v>21</x:v>
      </x:c>
      <x:c r="D10398" s="0" t="s">
        <x:v>28</x:v>
      </x:c>
      <x:c r="E10398" s="0" t="s">
        <x:v>23</x:v>
      </x:c>
      <x:c r="F10398" s="0" t="s">
        <x:v>20</x:v>
      </x:c>
      <x:c r="G10398" s="0" t="n">
        <x:v>13</x:v>
      </x:c>
      <x:c r="H10398" s="4" t="n">
        <x:v>0.598</x:v>
      </x:c>
      <x:c r="I10398" s="4" t="n">
        <x:v>13</x:v>
      </x:c>
      <x:c r="J10398" s="4" t="n">
        <x:v>0.046</x:v>
      </x:c>
      <x:c r="K10398" s="4">
        <x:f>I10398*J10398</x:f>
      </x:c>
      <x:c r="L10398" s="4" t="n">
        <x:v>32.097</x:v>
      </x:c>
      <x:c r="M10398" s="5">
        <x:f>J10398/1.732*100</x:f>
      </x:c>
      <x:c r="N10398" s="6">
        <x:f>M10398*L10398/100</x:f>
      </x:c>
      <x:c r="O10398" s="6">
        <x:f>H10398-N10398</x:f>
      </x:c>
    </x:row>
    <x:row r="10399" spans="1:25">
      <x:c r="A10399" s="0" t="s">
        <x:v>151</x:v>
      </x:c>
      <x:c r="B10399" s="0" t="n">
        <x:v>4820</x:v>
      </x:c>
      <x:c r="C10399" s="0" t="s">
        <x:v>17</x:v>
      </x:c>
      <x:c r="D10399" s="0" t="s">
        <x:v>18</x:v>
      </x:c>
      <x:c r="E10399" s="0" t="s">
        <x:v>167</x:v>
      </x:c>
      <x:c r="F10399" s="0" t="s">
        <x:v>20</x:v>
      </x:c>
      <x:c r="G10399" s="0" t="n">
        <x:v>13</x:v>
      </x:c>
      <x:c r="H10399" s="4" t="n">
        <x:v>7.676</x:v>
      </x:c>
      <x:c r="I10399" s="4" t="n">
        <x:v>13</x:v>
      </x:c>
      <x:c r="J10399" s="4" t="n">
        <x:v>0.59</x:v>
      </x:c>
      <x:c r="K10399" s="4">
        <x:f>I10399*J10399</x:f>
      </x:c>
      <x:c r="L10399" s="4" t="n">
        <x:v>32.097</x:v>
      </x:c>
      <x:c r="M10399" s="5">
        <x:f>J10399/1.732*100</x:f>
      </x:c>
      <x:c r="N10399" s="6">
        <x:f>M10399*L10399/100</x:f>
      </x:c>
      <x:c r="O10399" s="6">
        <x:f>H10399-N10399</x:f>
      </x:c>
    </x:row>
    <x:row r="10400" spans="1:25">
      <x:c r="A10400" s="0" t="s">
        <x:v>151</x:v>
      </x:c>
      <x:c r="B10400" s="0" t="n">
        <x:v>4820</x:v>
      </x:c>
      <x:c r="C10400" s="0" t="s">
        <x:v>21</x:v>
      </x:c>
      <x:c r="D10400" s="0" t="s">
        <x:v>28</x:v>
      </x:c>
      <x:c r="E10400" s="0" t="s">
        <x:v>23</x:v>
      </x:c>
      <x:c r="F10400" s="0" t="s">
        <x:v>26</x:v>
      </x:c>
      <x:c r="G10400" s="0" t="n">
        <x:v>13</x:v>
      </x:c>
      <x:c r="H10400" s="4" t="n">
        <x:v>13.78</x:v>
      </x:c>
      <x:c r="I10400" s="4" t="n">
        <x:v>13</x:v>
      </x:c>
      <x:c r="J10400" s="4" t="n">
        <x:v>1.06</x:v>
      </x:c>
      <x:c r="K10400" s="4">
        <x:f>I10400*J10400</x:f>
      </x:c>
      <x:c r="L10400" s="4" t="n">
        <x:v>32.097</x:v>
      </x:c>
      <x:c r="M10400" s="5">
        <x:f>J10400/1.732*100</x:f>
      </x:c>
      <x:c r="N10400" s="6">
        <x:f>M10400*L10400/100</x:f>
      </x:c>
      <x:c r="O10400" s="6">
        <x:f>H10400-N10400</x:f>
      </x:c>
    </x:row>
    <x:row r="10401" spans="1:25">
      <x:c r="A10401" s="0" t="s">
        <x:v>138</x:v>
      </x:c>
      <x:c r="B10401" s="0" t="n">
        <x:v>4821</x:v>
      </x:c>
      <x:c r="C10401" s="0" t="s">
        <x:v>17</x:v>
      </x:c>
      <x:c r="D10401" s="0" t="s">
        <x:v>18</x:v>
      </x:c>
      <x:c r="E10401" s="0" t="s">
        <x:v>167</x:v>
      </x:c>
      <x:c r="F10401" s="0" t="s">
        <x:v>20</x:v>
      </x:c>
      <x:c r="G10401" s="0" t="n">
        <x:v>65</x:v>
      </x:c>
      <x:c r="H10401" s="4" t="n">
        <x:v>28.428</x:v>
      </x:c>
      <x:c r="I10401" s="4" t="n">
        <x:v>65</x:v>
      </x:c>
      <x:c r="J10401" s="4" t="n">
        <x:v>0.437</x:v>
      </x:c>
      <x:c r="K10401" s="4">
        <x:f>I10401*J10401</x:f>
      </x:c>
      <x:c r="L10401" s="4" t="n">
        <x:v>164.894</x:v>
      </x:c>
      <x:c r="M10401" s="5">
        <x:f>J10401/2.847*100</x:f>
      </x:c>
      <x:c r="N10401" s="6">
        <x:f>M10401*L10401/100</x:f>
      </x:c>
      <x:c r="O10401" s="6">
        <x:f>H10401-N10401</x:f>
      </x:c>
    </x:row>
    <x:row r="10402" spans="1:25">
      <x:c r="A10402" s="0" t="s">
        <x:v>138</x:v>
      </x:c>
      <x:c r="B10402" s="0" t="n">
        <x:v>4821</x:v>
      </x:c>
      <x:c r="C10402" s="0" t="s">
        <x:v>21</x:v>
      </x:c>
      <x:c r="D10402" s="0" t="s">
        <x:v>28</x:v>
      </x:c>
      <x:c r="E10402" s="0" t="s">
        <x:v>23</x:v>
      </x:c>
      <x:c r="F10402" s="0" t="s">
        <x:v>20</x:v>
      </x:c>
      <x:c r="G10402" s="0" t="n">
        <x:v>65</x:v>
      </x:c>
      <x:c r="H10402" s="4" t="n">
        <x:v>2.99</x:v>
      </x:c>
      <x:c r="I10402" s="4" t="n">
        <x:v>65</x:v>
      </x:c>
      <x:c r="J10402" s="4" t="n">
        <x:v>0.046</x:v>
      </x:c>
      <x:c r="K10402" s="4">
        <x:f>I10402*J10402</x:f>
      </x:c>
      <x:c r="L10402" s="4" t="n">
        <x:v>164.894</x:v>
      </x:c>
      <x:c r="M10402" s="5">
        <x:f>J10402/2.847*100</x:f>
      </x:c>
      <x:c r="N10402" s="6">
        <x:f>M10402*L10402/100</x:f>
      </x:c>
      <x:c r="O10402" s="6">
        <x:f>H10402-N10402</x:f>
      </x:c>
    </x:row>
    <x:row r="10403" spans="1:25">
      <x:c r="A10403" s="0" t="s">
        <x:v>138</x:v>
      </x:c>
      <x:c r="B10403" s="0" t="n">
        <x:v>4821</x:v>
      </x:c>
      <x:c r="C10403" s="0" t="s">
        <x:v>21</x:v>
      </x:c>
      <x:c r="D10403" s="0" t="s">
        <x:v>22</x:v>
      </x:c>
      <x:c r="E10403" s="0" t="s">
        <x:v>23</x:v>
      </x:c>
      <x:c r="F10403" s="0" t="s">
        <x:v>20</x:v>
      </x:c>
      <x:c r="G10403" s="0" t="n">
        <x:v>65</x:v>
      </x:c>
      <x:c r="H10403" s="4" t="n">
        <x:v>2.34</x:v>
      </x:c>
      <x:c r="I10403" s="4" t="n">
        <x:v>65</x:v>
      </x:c>
      <x:c r="J10403" s="4" t="n">
        <x:v>0.036</x:v>
      </x:c>
      <x:c r="K10403" s="4">
        <x:f>I10403*J10403</x:f>
      </x:c>
      <x:c r="L10403" s="4" t="n">
        <x:v>164.894</x:v>
      </x:c>
      <x:c r="M10403" s="5">
        <x:f>J10403/2.847*100</x:f>
      </x:c>
      <x:c r="N10403" s="6">
        <x:f>M10403*L10403/100</x:f>
      </x:c>
      <x:c r="O10403" s="6">
        <x:f>H10403-N10403</x:f>
      </x:c>
    </x:row>
    <x:row r="10404" spans="1:25">
      <x:c r="A10404" s="0" t="s">
        <x:v>138</x:v>
      </x:c>
      <x:c r="B10404" s="0" t="n">
        <x:v>4821</x:v>
      </x:c>
      <x:c r="C10404" s="0" t="s">
        <x:v>17</x:v>
      </x:c>
      <x:c r="D10404" s="0" t="s">
        <x:v>18</x:v>
      </x:c>
      <x:c r="E10404" s="0" t="s">
        <x:v>167</x:v>
      </x:c>
      <x:c r="F10404" s="0" t="s">
        <x:v>20</x:v>
      </x:c>
      <x:c r="G10404" s="0" t="n">
        <x:v>65</x:v>
      </x:c>
      <x:c r="H10404" s="4" t="n">
        <x:v>41.221</x:v>
      </x:c>
      <x:c r="I10404" s="4" t="n">
        <x:v>65</x:v>
      </x:c>
      <x:c r="J10404" s="4" t="n">
        <x:v>0.634</x:v>
      </x:c>
      <x:c r="K10404" s="4">
        <x:f>I10404*J10404</x:f>
      </x:c>
      <x:c r="L10404" s="4" t="n">
        <x:v>164.894</x:v>
      </x:c>
      <x:c r="M10404" s="5">
        <x:f>J10404/2.847*100</x:f>
      </x:c>
      <x:c r="N10404" s="6">
        <x:f>M10404*L10404/100</x:f>
      </x:c>
      <x:c r="O10404" s="6">
        <x:f>H10404-N10404</x:f>
      </x:c>
    </x:row>
    <x:row r="10405" spans="1:25">
      <x:c r="A10405" s="0" t="s">
        <x:v>138</x:v>
      </x:c>
      <x:c r="B10405" s="0" t="n">
        <x:v>4821</x:v>
      </x:c>
      <x:c r="C10405" s="0" t="s">
        <x:v>17</x:v>
      </x:c>
      <x:c r="D10405" s="0" t="s">
        <x:v>18</x:v>
      </x:c>
      <x:c r="E10405" s="0" t="s">
        <x:v>167</x:v>
      </x:c>
      <x:c r="F10405" s="0" t="s">
        <x:v>20</x:v>
      </x:c>
      <x:c r="G10405" s="0" t="n">
        <x:v>65</x:v>
      </x:c>
      <x:c r="H10405" s="4" t="n">
        <x:v>41.221</x:v>
      </x:c>
      <x:c r="I10405" s="4" t="n">
        <x:v>65</x:v>
      </x:c>
      <x:c r="J10405" s="4" t="n">
        <x:v>0.634</x:v>
      </x:c>
      <x:c r="K10405" s="4">
        <x:f>I10405*J10405</x:f>
      </x:c>
      <x:c r="L10405" s="4" t="n">
        <x:v>164.894</x:v>
      </x:c>
      <x:c r="M10405" s="5">
        <x:f>J10405/2.847*100</x:f>
      </x:c>
      <x:c r="N10405" s="6">
        <x:f>M10405*L10405/100</x:f>
      </x:c>
      <x:c r="O10405" s="6">
        <x:f>H10405-N10405</x:f>
      </x:c>
    </x:row>
    <x:row r="10406" spans="1:25">
      <x:c r="A10406" s="0" t="s">
        <x:v>138</x:v>
      </x:c>
      <x:c r="B10406" s="0" t="n">
        <x:v>4821</x:v>
      </x:c>
      <x:c r="C10406" s="0" t="s">
        <x:v>21</x:v>
      </x:c>
      <x:c r="D10406" s="0" t="s">
        <x:v>28</x:v>
      </x:c>
      <x:c r="E10406" s="0" t="s">
        <x:v>23</x:v>
      </x:c>
      <x:c r="F10406" s="0" t="s">
        <x:v>26</x:v>
      </x:c>
      <x:c r="G10406" s="0" t="n">
        <x:v>65</x:v>
      </x:c>
      <x:c r="H10406" s="4" t="n">
        <x:v>68.9</x:v>
      </x:c>
      <x:c r="I10406" s="4" t="n">
        <x:v>65</x:v>
      </x:c>
      <x:c r="J10406" s="4" t="n">
        <x:v>1.06</x:v>
      </x:c>
      <x:c r="K10406" s="4">
        <x:f>I10406*J10406</x:f>
      </x:c>
      <x:c r="L10406" s="4" t="n">
        <x:v>164.894</x:v>
      </x:c>
      <x:c r="M10406" s="5">
        <x:f>J10406/2.847*100</x:f>
      </x:c>
      <x:c r="N10406" s="6">
        <x:f>M10406*L10406/100</x:f>
      </x:c>
      <x:c r="O10406" s="6">
        <x:f>H10406-N10406</x:f>
      </x:c>
    </x:row>
    <x:row r="10407" spans="1:25">
      <x:c r="A10407" s="0" t="s">
        <x:v>160</x:v>
      </x:c>
      <x:c r="B10407" s="0" t="n">
        <x:v>4823</x:v>
      </x:c>
      <x:c r="C10407" s="0" t="s">
        <x:v>17</x:v>
      </x:c>
      <x:c r="D10407" s="0" t="s">
        <x:v>18</x:v>
      </x:c>
      <x:c r="E10407" s="0" t="s">
        <x:v>167</x:v>
      </x:c>
      <x:c r="F10407" s="0" t="s">
        <x:v>20</x:v>
      </x:c>
      <x:c r="G10407" s="0" t="n">
        <x:v>65</x:v>
      </x:c>
      <x:c r="H10407" s="4" t="n">
        <x:v>41.221</x:v>
      </x:c>
      <x:c r="I10407" s="4" t="n">
        <x:v>60</x:v>
      </x:c>
      <x:c r="J10407" s="4" t="n">
        <x:v>0.634</x:v>
      </x:c>
      <x:c r="K10407" s="4">
        <x:f>I10407*J10407</x:f>
      </x:c>
      <x:c r="L10407" s="4" t="n">
        <x:v>146.3</x:v>
      </x:c>
      <x:c r="M10407" s="5">
        <x:f>J10407/1.776*100</x:f>
      </x:c>
      <x:c r="N10407" s="6">
        <x:f>M10407*L10407/100</x:f>
      </x:c>
      <x:c r="O10407" s="6">
        <x:f>H10407-N10407</x:f>
      </x:c>
    </x:row>
    <x:row r="10408" spans="1:25">
      <x:c r="A10408" s="0" t="s">
        <x:v>160</x:v>
      </x:c>
      <x:c r="B10408" s="0" t="n">
        <x:v>4823</x:v>
      </x:c>
      <x:c r="C10408" s="0" t="s">
        <x:v>21</x:v>
      </x:c>
      <x:c r="D10408" s="0" t="s">
        <x:v>22</x:v>
      </x:c>
      <x:c r="E10408" s="0" t="s">
        <x:v>23</x:v>
      </x:c>
      <x:c r="F10408" s="0" t="s">
        <x:v>20</x:v>
      </x:c>
      <x:c r="G10408" s="0" t="n">
        <x:v>65</x:v>
      </x:c>
      <x:c r="H10408" s="4" t="n">
        <x:v>2.34</x:v>
      </x:c>
      <x:c r="I10408" s="4" t="n">
        <x:v>60</x:v>
      </x:c>
      <x:c r="J10408" s="4" t="n">
        <x:v>0.036</x:v>
      </x:c>
      <x:c r="K10408" s="4">
        <x:f>I10408*J10408</x:f>
      </x:c>
      <x:c r="L10408" s="4" t="n">
        <x:v>146.3</x:v>
      </x:c>
      <x:c r="M10408" s="5">
        <x:f>J10408/1.776*100</x:f>
      </x:c>
      <x:c r="N10408" s="6">
        <x:f>M10408*L10408/100</x:f>
      </x:c>
      <x:c r="O10408" s="6">
        <x:f>H10408-N10408</x:f>
      </x:c>
    </x:row>
    <x:row r="10409" spans="1:25">
      <x:c r="A10409" s="0" t="s">
        <x:v>160</x:v>
      </x:c>
      <x:c r="B10409" s="0" t="n">
        <x:v>4823</x:v>
      </x:c>
      <x:c r="C10409" s="0" t="s">
        <x:v>21</x:v>
      </x:c>
      <x:c r="D10409" s="0" t="s">
        <x:v>28</x:v>
      </x:c>
      <x:c r="E10409" s="0" t="s">
        <x:v>23</x:v>
      </x:c>
      <x:c r="F10409" s="0" t="s">
        <x:v>20</x:v>
      </x:c>
      <x:c r="G10409" s="0" t="n">
        <x:v>65</x:v>
      </x:c>
      <x:c r="H10409" s="4" t="n">
        <x:v>2.99</x:v>
      </x:c>
      <x:c r="I10409" s="4" t="n">
        <x:v>60</x:v>
      </x:c>
      <x:c r="J10409" s="4" t="n">
        <x:v>0.046</x:v>
      </x:c>
      <x:c r="K10409" s="4">
        <x:f>I10409*J10409</x:f>
      </x:c>
      <x:c r="L10409" s="4" t="n">
        <x:v>146.3</x:v>
      </x:c>
      <x:c r="M10409" s="5">
        <x:f>J10409/1.776*100</x:f>
      </x:c>
      <x:c r="N10409" s="6">
        <x:f>M10409*L10409/100</x:f>
      </x:c>
      <x:c r="O10409" s="6">
        <x:f>H10409-N10409</x:f>
      </x:c>
    </x:row>
    <x:row r="10410" spans="1:25">
      <x:c r="A10410" s="0" t="s">
        <x:v>160</x:v>
      </x:c>
      <x:c r="B10410" s="0" t="n">
        <x:v>4823</x:v>
      </x:c>
      <x:c r="C10410" s="0" t="s">
        <x:v>21</x:v>
      </x:c>
      <x:c r="D10410" s="0" t="s">
        <x:v>28</x:v>
      </x:c>
      <x:c r="E10410" s="0" t="s">
        <x:v>23</x:v>
      </x:c>
      <x:c r="F10410" s="0" t="s">
        <x:v>26</x:v>
      </x:c>
      <x:c r="G10410" s="0" t="n">
        <x:v>65</x:v>
      </x:c>
      <x:c r="H10410" s="4" t="n">
        <x:v>68.9</x:v>
      </x:c>
      <x:c r="I10410" s="4" t="n">
        <x:v>60</x:v>
      </x:c>
      <x:c r="J10410" s="4" t="n">
        <x:v>1.06</x:v>
      </x:c>
      <x:c r="K10410" s="4">
        <x:f>I10410*J10410</x:f>
      </x:c>
      <x:c r="L10410" s="4" t="n">
        <x:v>146.3</x:v>
      </x:c>
      <x:c r="M10410" s="5">
        <x:f>J10410/1.776*100</x:f>
      </x:c>
      <x:c r="N10410" s="6">
        <x:f>M10410*L10410/100</x:f>
      </x:c>
      <x:c r="O10410" s="6">
        <x:f>H10410-N10410</x:f>
      </x:c>
    </x:row>
    <x:row r="10411" spans="1:25">
      <x:c r="A10411" s="0" t="s">
        <x:v>47</x:v>
      </x:c>
      <x:c r="B10411" s="0" t="n">
        <x:v>4824</x:v>
      </x:c>
      <x:c r="C10411" s="0" t="s">
        <x:v>21</x:v>
      </x:c>
      <x:c r="D10411" s="0" t="s">
        <x:v>33</x:v>
      </x:c>
      <x:c r="E10411" s="0" t="s">
        <x:v>34</x:v>
      </x:c>
      <x:c r="F10411" s="0" t="s">
        <x:v>20</x:v>
      </x:c>
      <x:c r="G10411" s="0" t="n">
        <x:v>173</x:v>
      </x:c>
      <x:c r="H10411" s="4" t="n">
        <x:v>46.018</x:v>
      </x:c>
      <x:c r="I10411" s="4" t="n">
        <x:v>173</x:v>
      </x:c>
      <x:c r="J10411" s="4" t="n">
        <x:v>0.266</x:v>
      </x:c>
      <x:c r="K10411" s="4">
        <x:f>I10411*J10411</x:f>
      </x:c>
      <x:c r="L10411" s="4" t="n">
        <x:v>247.329</x:v>
      </x:c>
      <x:c r="M10411" s="5">
        <x:f>J10411/2.057*100</x:f>
      </x:c>
      <x:c r="N10411" s="6">
        <x:f>M10411*L10411/100</x:f>
      </x:c>
      <x:c r="O10411" s="6">
        <x:f>H10411-N10411</x:f>
      </x:c>
    </x:row>
    <x:row r="10412" spans="1:25">
      <x:c r="A10412" s="0" t="s">
        <x:v>47</x:v>
      </x:c>
      <x:c r="B10412" s="0" t="n">
        <x:v>4824</x:v>
      </x:c>
      <x:c r="C10412" s="0" t="s">
        <x:v>21</x:v>
      </x:c>
      <x:c r="D10412" s="0" t="s">
        <x:v>22</x:v>
      </x:c>
      <x:c r="E10412" s="0" t="s">
        <x:v>35</x:v>
      </x:c>
      <x:c r="F10412" s="0" t="s">
        <x:v>20</x:v>
      </x:c>
      <x:c r="G10412" s="0" t="n">
        <x:v>173</x:v>
      </x:c>
      <x:c r="H10412" s="4" t="n">
        <x:v>50.4</x:v>
      </x:c>
      <x:c r="I10412" s="4" t="n">
        <x:v>173</x:v>
      </x:c>
      <x:c r="J10412" s="4" t="n">
        <x:v>0.291</x:v>
      </x:c>
      <x:c r="K10412" s="4">
        <x:f>I10412*J10412</x:f>
      </x:c>
      <x:c r="L10412" s="4" t="n">
        <x:v>247.329</x:v>
      </x:c>
      <x:c r="M10412" s="5">
        <x:f>J10412/2.057*100</x:f>
      </x:c>
      <x:c r="N10412" s="6">
        <x:f>M10412*L10412/100</x:f>
      </x:c>
      <x:c r="O10412" s="6">
        <x:f>H10412-N10412</x:f>
      </x:c>
    </x:row>
    <x:row r="10413" spans="1:25">
      <x:c r="A10413" s="0" t="s">
        <x:v>47</x:v>
      </x:c>
      <x:c r="B10413" s="0" t="n">
        <x:v>4824</x:v>
      </x:c>
      <x:c r="C10413" s="0" t="s">
        <x:v>21</x:v>
      </x:c>
      <x:c r="D10413" s="0" t="s">
        <x:v>22</x:v>
      </x:c>
      <x:c r="E10413" s="0" t="s">
        <x:v>35</x:v>
      </x:c>
      <x:c r="F10413" s="0" t="s">
        <x:v>20</x:v>
      </x:c>
      <x:c r="G10413" s="0" t="n">
        <x:v>173</x:v>
      </x:c>
      <x:c r="H10413" s="4" t="n">
        <x:v>50.4</x:v>
      </x:c>
      <x:c r="I10413" s="4" t="n">
        <x:v>173</x:v>
      </x:c>
      <x:c r="J10413" s="4" t="n">
        <x:v>0.291</x:v>
      </x:c>
      <x:c r="K10413" s="4">
        <x:f>I10413*J10413</x:f>
      </x:c>
      <x:c r="L10413" s="4" t="n">
        <x:v>247.329</x:v>
      </x:c>
      <x:c r="M10413" s="5">
        <x:f>J10413/2.057*100</x:f>
      </x:c>
      <x:c r="N10413" s="6">
        <x:f>M10413*L10413/100</x:f>
      </x:c>
      <x:c r="O10413" s="6">
        <x:f>H10413-N10413</x:f>
      </x:c>
    </x:row>
    <x:row r="10414" spans="1:25">
      <x:c r="A10414" s="0" t="s">
        <x:v>47</x:v>
      </x:c>
      <x:c r="B10414" s="0" t="n">
        <x:v>4824</x:v>
      </x:c>
      <x:c r="C10414" s="0" t="s">
        <x:v>21</x:v>
      </x:c>
      <x:c r="D10414" s="0" t="s">
        <x:v>22</x:v>
      </x:c>
      <x:c r="E10414" s="0" t="s">
        <x:v>35</x:v>
      </x:c>
      <x:c r="F10414" s="0" t="s">
        <x:v>20</x:v>
      </x:c>
      <x:c r="G10414" s="0" t="n">
        <x:v>173</x:v>
      </x:c>
      <x:c r="H10414" s="4" t="n">
        <x:v>50.4</x:v>
      </x:c>
      <x:c r="I10414" s="4" t="n">
        <x:v>173</x:v>
      </x:c>
      <x:c r="J10414" s="4" t="n">
        <x:v>0.291</x:v>
      </x:c>
      <x:c r="K10414" s="4">
        <x:f>I10414*J10414</x:f>
      </x:c>
      <x:c r="L10414" s="4" t="n">
        <x:v>247.329</x:v>
      </x:c>
      <x:c r="M10414" s="5">
        <x:f>J10414/2.057*100</x:f>
      </x:c>
      <x:c r="N10414" s="6">
        <x:f>M10414*L10414/100</x:f>
      </x:c>
      <x:c r="O10414" s="6">
        <x:f>H10414-N10414</x:f>
      </x:c>
    </x:row>
    <x:row r="10415" spans="1:25">
      <x:c r="A10415" s="0" t="s">
        <x:v>47</x:v>
      </x:c>
      <x:c r="B10415" s="0" t="n">
        <x:v>4824</x:v>
      </x:c>
      <x:c r="C10415" s="0" t="s">
        <x:v>21</x:v>
      </x:c>
      <x:c r="D10415" s="0" t="s">
        <x:v>33</x:v>
      </x:c>
      <x:c r="E10415" s="0" t="s">
        <x:v>34</x:v>
      </x:c>
      <x:c r="F10415" s="0" t="s">
        <x:v>26</x:v>
      </x:c>
      <x:c r="G10415" s="0" t="n">
        <x:v>173</x:v>
      </x:c>
      <x:c r="H10415" s="4" t="n">
        <x:v>13.502</x:v>
      </x:c>
      <x:c r="I10415" s="4" t="n">
        <x:v>173</x:v>
      </x:c>
      <x:c r="J10415" s="4" t="n">
        <x:v>0.078</x:v>
      </x:c>
      <x:c r="K10415" s="4">
        <x:f>I10415*J10415</x:f>
      </x:c>
      <x:c r="L10415" s="4" t="n">
        <x:v>247.329</x:v>
      </x:c>
      <x:c r="M10415" s="5">
        <x:f>J10415/2.057*100</x:f>
      </x:c>
      <x:c r="N10415" s="6">
        <x:f>M10415*L10415/100</x:f>
      </x:c>
      <x:c r="O10415" s="6">
        <x:f>H10415-N10415</x:f>
      </x:c>
    </x:row>
    <x:row r="10416" spans="1:25">
      <x:c r="A10416" s="0" t="s">
        <x:v>47</x:v>
      </x:c>
      <x:c r="B10416" s="0" t="n">
        <x:v>4824</x:v>
      </x:c>
      <x:c r="C10416" s="0" t="s">
        <x:v>21</x:v>
      </x:c>
      <x:c r="D10416" s="0" t="s">
        <x:v>36</x:v>
      </x:c>
      <x:c r="E10416" s="0" t="s">
        <x:v>37</x:v>
      </x:c>
      <x:c r="F10416" s="0" t="s">
        <x:v>26</x:v>
      </x:c>
      <x:c r="G10416" s="0" t="n">
        <x:v>173</x:v>
      </x:c>
      <x:c r="H10416" s="4" t="n">
        <x:v>72.66</x:v>
      </x:c>
      <x:c r="I10416" s="4" t="n">
        <x:v>173</x:v>
      </x:c>
      <x:c r="J10416" s="4" t="n">
        <x:v>0.42</x:v>
      </x:c>
      <x:c r="K10416" s="4">
        <x:f>I10416*J10416</x:f>
      </x:c>
      <x:c r="L10416" s="4" t="n">
        <x:v>247.329</x:v>
      </x:c>
      <x:c r="M10416" s="5">
        <x:f>J10416/2.057*100</x:f>
      </x:c>
      <x:c r="N10416" s="6">
        <x:f>M10416*L10416/100</x:f>
      </x:c>
      <x:c r="O10416" s="6">
        <x:f>H10416-N10416</x:f>
      </x:c>
    </x:row>
    <x:row r="10417" spans="1:25">
      <x:c r="A10417" s="0" t="s">
        <x:v>47</x:v>
      </x:c>
      <x:c r="B10417" s="0" t="n">
        <x:v>4824</x:v>
      </x:c>
      <x:c r="C10417" s="0" t="s">
        <x:v>21</x:v>
      </x:c>
      <x:c r="D10417" s="0" t="s">
        <x:v>36</x:v>
      </x:c>
      <x:c r="E10417" s="0" t="s">
        <x:v>38</x:v>
      </x:c>
      <x:c r="F10417" s="0" t="s">
        <x:v>26</x:v>
      </x:c>
      <x:c r="G10417" s="0" t="n">
        <x:v>173</x:v>
      </x:c>
      <x:c r="H10417" s="4" t="n">
        <x:v>72.662</x:v>
      </x:c>
      <x:c r="I10417" s="4" t="n">
        <x:v>173</x:v>
      </x:c>
      <x:c r="J10417" s="4" t="n">
        <x:v>0.42</x:v>
      </x:c>
      <x:c r="K10417" s="4">
        <x:f>I10417*J10417</x:f>
      </x:c>
      <x:c r="L10417" s="4" t="n">
        <x:v>247.329</x:v>
      </x:c>
      <x:c r="M10417" s="5">
        <x:f>J10417/2.057*100</x:f>
      </x:c>
      <x:c r="N10417" s="6">
        <x:f>M10417*L10417/100</x:f>
      </x:c>
      <x:c r="O10417" s="6">
        <x:f>H10417-N10417</x:f>
      </x:c>
    </x:row>
    <x:row r="10418" spans="1:25">
      <x:c r="A10418" s="0" t="s">
        <x:v>40</x:v>
      </x:c>
      <x:c r="B10418" s="0" t="n">
        <x:v>4825</x:v>
      </x:c>
      <x:c r="C10418" s="0" t="s">
        <x:v>21</x:v>
      </x:c>
      <x:c r="D10418" s="0" t="s">
        <x:v>33</x:v>
      </x:c>
      <x:c r="E10418" s="0" t="s">
        <x:v>34</x:v>
      </x:c>
      <x:c r="F10418" s="0" t="s">
        <x:v>20</x:v>
      </x:c>
      <x:c r="G10418" s="0" t="n">
        <x:v>99</x:v>
      </x:c>
      <x:c r="H10418" s="4" t="n">
        <x:v>46.018</x:v>
      </x:c>
      <x:c r="I10418" s="4" t="n">
        <x:v>99</x:v>
      </x:c>
      <x:c r="J10418" s="4" t="n">
        <x:v>0.465</x:v>
      </x:c>
      <x:c r="K10418" s="4">
        <x:f>I10418*J10418</x:f>
      </x:c>
      <x:c r="L10418" s="4" t="n">
        <x:v>141.459</x:v>
      </x:c>
      <x:c r="M10418" s="5">
        <x:f>J10418/2.898*100</x:f>
      </x:c>
      <x:c r="N10418" s="6">
        <x:f>M10418*L10418/100</x:f>
      </x:c>
      <x:c r="O10418" s="6">
        <x:f>H10418-N10418</x:f>
      </x:c>
    </x:row>
    <x:row r="10419" spans="1:25">
      <x:c r="A10419" s="0" t="s">
        <x:v>40</x:v>
      </x:c>
      <x:c r="B10419" s="0" t="n">
        <x:v>4825</x:v>
      </x:c>
      <x:c r="C10419" s="0" t="s">
        <x:v>21</x:v>
      </x:c>
      <x:c r="D10419" s="0" t="s">
        <x:v>33</x:v>
      </x:c>
      <x:c r="E10419" s="0" t="s">
        <x:v>34</x:v>
      </x:c>
      <x:c r="F10419" s="0" t="s">
        <x:v>20</x:v>
      </x:c>
      <x:c r="G10419" s="0" t="n">
        <x:v>99</x:v>
      </x:c>
      <x:c r="H10419" s="4" t="n">
        <x:v>46.018</x:v>
      </x:c>
      <x:c r="I10419" s="4" t="n">
        <x:v>99</x:v>
      </x:c>
      <x:c r="J10419" s="4" t="n">
        <x:v>0.465</x:v>
      </x:c>
      <x:c r="K10419" s="4">
        <x:f>I10419*J10419</x:f>
      </x:c>
      <x:c r="L10419" s="4" t="n">
        <x:v>141.459</x:v>
      </x:c>
      <x:c r="M10419" s="5">
        <x:f>J10419/2.898*100</x:f>
      </x:c>
      <x:c r="N10419" s="6">
        <x:f>M10419*L10419/100</x:f>
      </x:c>
      <x:c r="O10419" s="6">
        <x:f>H10419-N10419</x:f>
      </x:c>
    </x:row>
    <x:row r="10420" spans="1:25">
      <x:c r="A10420" s="0" t="s">
        <x:v>40</x:v>
      </x:c>
      <x:c r="B10420" s="0" t="n">
        <x:v>4825</x:v>
      </x:c>
      <x:c r="C10420" s="0" t="s">
        <x:v>21</x:v>
      </x:c>
      <x:c r="D10420" s="0" t="s">
        <x:v>22</x:v>
      </x:c>
      <x:c r="E10420" s="0" t="s">
        <x:v>35</x:v>
      </x:c>
      <x:c r="F10420" s="0" t="s">
        <x:v>20</x:v>
      </x:c>
      <x:c r="G10420" s="0" t="n">
        <x:v>99</x:v>
      </x:c>
      <x:c r="H10420" s="4" t="n">
        <x:v>50.4</x:v>
      </x:c>
      <x:c r="I10420" s="4" t="n">
        <x:v>99</x:v>
      </x:c>
      <x:c r="J10420" s="4" t="n">
        <x:v>0.509</x:v>
      </x:c>
      <x:c r="K10420" s="4">
        <x:f>I10420*J10420</x:f>
      </x:c>
      <x:c r="L10420" s="4" t="n">
        <x:v>141.459</x:v>
      </x:c>
      <x:c r="M10420" s="5">
        <x:f>J10420/2.898*100</x:f>
      </x:c>
      <x:c r="N10420" s="6">
        <x:f>M10420*L10420/100</x:f>
      </x:c>
      <x:c r="O10420" s="6">
        <x:f>H10420-N10420</x:f>
      </x:c>
    </x:row>
    <x:row r="10421" spans="1:25">
      <x:c r="A10421" s="0" t="s">
        <x:v>40</x:v>
      </x:c>
      <x:c r="B10421" s="0" t="n">
        <x:v>4825</x:v>
      </x:c>
      <x:c r="C10421" s="0" t="s">
        <x:v>21</x:v>
      </x:c>
      <x:c r="D10421" s="0" t="s">
        <x:v>22</x:v>
      </x:c>
      <x:c r="E10421" s="0" t="s">
        <x:v>35</x:v>
      </x:c>
      <x:c r="F10421" s="0" t="s">
        <x:v>20</x:v>
      </x:c>
      <x:c r="G10421" s="0" t="n">
        <x:v>99</x:v>
      </x:c>
      <x:c r="H10421" s="4" t="n">
        <x:v>50.4</x:v>
      </x:c>
      <x:c r="I10421" s="4" t="n">
        <x:v>99</x:v>
      </x:c>
      <x:c r="J10421" s="4" t="n">
        <x:v>0.509</x:v>
      </x:c>
      <x:c r="K10421" s="4">
        <x:f>I10421*J10421</x:f>
      </x:c>
      <x:c r="L10421" s="4" t="n">
        <x:v>141.459</x:v>
      </x:c>
      <x:c r="M10421" s="5">
        <x:f>J10421/2.898*100</x:f>
      </x:c>
      <x:c r="N10421" s="6">
        <x:f>M10421*L10421/100</x:f>
      </x:c>
      <x:c r="O10421" s="6">
        <x:f>H10421-N10421</x:f>
      </x:c>
    </x:row>
    <x:row r="10422" spans="1:25">
      <x:c r="A10422" s="0" t="s">
        <x:v>40</x:v>
      </x:c>
      <x:c r="B10422" s="0" t="n">
        <x:v>4825</x:v>
      </x:c>
      <x:c r="C10422" s="0" t="s">
        <x:v>21</x:v>
      </x:c>
      <x:c r="D10422" s="0" t="s">
        <x:v>22</x:v>
      </x:c>
      <x:c r="E10422" s="0" t="s">
        <x:v>35</x:v>
      </x:c>
      <x:c r="F10422" s="0" t="s">
        <x:v>20</x:v>
      </x:c>
      <x:c r="G10422" s="0" t="n">
        <x:v>99</x:v>
      </x:c>
      <x:c r="H10422" s="4" t="n">
        <x:v>3.136</x:v>
      </x:c>
      <x:c r="I10422" s="4" t="n">
        <x:v>99</x:v>
      </x:c>
      <x:c r="J10422" s="4" t="n">
        <x:v>0.032</x:v>
      </x:c>
      <x:c r="K10422" s="4">
        <x:f>I10422*J10422</x:f>
      </x:c>
      <x:c r="L10422" s="4" t="n">
        <x:v>141.459</x:v>
      </x:c>
      <x:c r="M10422" s="5">
        <x:f>J10422/2.898*100</x:f>
      </x:c>
      <x:c r="N10422" s="6">
        <x:f>M10422*L10422/100</x:f>
      </x:c>
      <x:c r="O10422" s="6">
        <x:f>H10422-N10422</x:f>
      </x:c>
    </x:row>
    <x:row r="10423" spans="1:25">
      <x:c r="A10423" s="0" t="s">
        <x:v>40</x:v>
      </x:c>
      <x:c r="B10423" s="0" t="n">
        <x:v>4825</x:v>
      </x:c>
      <x:c r="C10423" s="0" t="s">
        <x:v>21</x:v>
      </x:c>
      <x:c r="D10423" s="0" t="s">
        <x:v>33</x:v>
      </x:c>
      <x:c r="E10423" s="0" t="s">
        <x:v>34</x:v>
      </x:c>
      <x:c r="F10423" s="0" t="s">
        <x:v>26</x:v>
      </x:c>
      <x:c r="G10423" s="0" t="n">
        <x:v>99</x:v>
      </x:c>
      <x:c r="H10423" s="4" t="n">
        <x:v>12.003</x:v>
      </x:c>
      <x:c r="I10423" s="4" t="n">
        <x:v>99</x:v>
      </x:c>
      <x:c r="J10423" s="4" t="n">
        <x:v>0.078</x:v>
      </x:c>
      <x:c r="K10423" s="4">
        <x:f>I10423*J10423</x:f>
      </x:c>
      <x:c r="L10423" s="4" t="n">
        <x:v>141.459</x:v>
      </x:c>
      <x:c r="M10423" s="5">
        <x:f>J10423/2.898*100</x:f>
      </x:c>
      <x:c r="N10423" s="6">
        <x:f>M10423*L10423/100</x:f>
      </x:c>
      <x:c r="O10423" s="6">
        <x:f>H10423-N10423</x:f>
      </x:c>
    </x:row>
    <x:row r="10424" spans="1:25">
      <x:c r="A10424" s="0" t="s">
        <x:v>40</x:v>
      </x:c>
      <x:c r="B10424" s="0" t="n">
        <x:v>4825</x:v>
      </x:c>
      <x:c r="C10424" s="0" t="s">
        <x:v>21</x:v>
      </x:c>
      <x:c r="D10424" s="0" t="s">
        <x:v>36</x:v>
      </x:c>
      <x:c r="E10424" s="0" t="s">
        <x:v>37</x:v>
      </x:c>
      <x:c r="F10424" s="0" t="s">
        <x:v>26</x:v>
      </x:c>
      <x:c r="G10424" s="0" t="n">
        <x:v>99</x:v>
      </x:c>
      <x:c r="H10424" s="4" t="n">
        <x:v>41.002</x:v>
      </x:c>
      <x:c r="I10424" s="4" t="n">
        <x:v>99</x:v>
      </x:c>
      <x:c r="J10424" s="4" t="n">
        <x:v>0.42</x:v>
      </x:c>
      <x:c r="K10424" s="4">
        <x:f>I10424*J10424</x:f>
      </x:c>
      <x:c r="L10424" s="4" t="n">
        <x:v>141.459</x:v>
      </x:c>
      <x:c r="M10424" s="5">
        <x:f>J10424/2.898*100</x:f>
      </x:c>
      <x:c r="N10424" s="6">
        <x:f>M10424*L10424/100</x:f>
      </x:c>
      <x:c r="O10424" s="6">
        <x:f>H10424-N10424</x:f>
      </x:c>
    </x:row>
    <x:row r="10425" spans="1:25">
      <x:c r="A10425" s="0" t="s">
        <x:v>40</x:v>
      </x:c>
      <x:c r="B10425" s="0" t="n">
        <x:v>4825</x:v>
      </x:c>
      <x:c r="C10425" s="0" t="s">
        <x:v>21</x:v>
      </x:c>
      <x:c r="D10425" s="0" t="s">
        <x:v>36</x:v>
      </x:c>
      <x:c r="E10425" s="0" t="s">
        <x:v>38</x:v>
      </x:c>
      <x:c r="F10425" s="0" t="s">
        <x:v>26</x:v>
      </x:c>
      <x:c r="G10425" s="0" t="n">
        <x:v>99</x:v>
      </x:c>
      <x:c r="H10425" s="4" t="n">
        <x:v>41.498</x:v>
      </x:c>
      <x:c r="I10425" s="4" t="n">
        <x:v>99</x:v>
      </x:c>
      <x:c r="J10425" s="4" t="n">
        <x:v>0.42</x:v>
      </x:c>
      <x:c r="K10425" s="4">
        <x:f>I10425*J10425</x:f>
      </x:c>
      <x:c r="L10425" s="4" t="n">
        <x:v>141.459</x:v>
      </x:c>
      <x:c r="M10425" s="5">
        <x:f>J10425/2.898*100</x:f>
      </x:c>
      <x:c r="N10425" s="6">
        <x:f>M10425*L10425/100</x:f>
      </x:c>
      <x:c r="O10425" s="6">
        <x:f>H10425-N10425</x:f>
      </x:c>
    </x:row>
    <x:row r="10426" spans="1:25">
      <x:c r="A10426" s="0" t="s">
        <x:v>51</x:v>
      </x:c>
      <x:c r="B10426" s="0" t="n">
        <x:v>4833</x:v>
      </x:c>
      <x:c r="C10426" s="0" t="s">
        <x:v>21</x:v>
      </x:c>
      <x:c r="D10426" s="0" t="s">
        <x:v>22</x:v>
      </x:c>
      <x:c r="E10426" s="0" t="s">
        <x:v>23</x:v>
      </x:c>
      <x:c r="F10426" s="0" t="s">
        <x:v>20</x:v>
      </x:c>
      <x:c r="G10426" s="0" t="n">
        <x:v>130</x:v>
      </x:c>
      <x:c r="H10426" s="4" t="n">
        <x:v>44.33</x:v>
      </x:c>
      <x:c r="I10426" s="4" t="n">
        <x:v>130</x:v>
      </x:c>
      <x:c r="J10426" s="4" t="n">
        <x:v>0.341</x:v>
      </x:c>
      <x:c r="K10426" s="4">
        <x:f>I10426*J10426</x:f>
      </x:c>
      <x:c r="L10426" s="4" t="n">
        <x:v>296.617</x:v>
      </x:c>
      <x:c r="M10426" s="5">
        <x:f>J10426/3.464*100</x:f>
      </x:c>
      <x:c r="N10426" s="6">
        <x:f>M10426*L10426/100</x:f>
      </x:c>
      <x:c r="O10426" s="6">
        <x:f>H10426-N10426</x:f>
      </x:c>
    </x:row>
    <x:row r="10427" spans="1:25">
      <x:c r="A10427" s="0" t="s">
        <x:v>51</x:v>
      </x:c>
      <x:c r="B10427" s="0" t="n">
        <x:v>4833</x:v>
      </x:c>
      <x:c r="C10427" s="0" t="s">
        <x:v>21</x:v>
      </x:c>
      <x:c r="D10427" s="0" t="s">
        <x:v>22</x:v>
      </x:c>
      <x:c r="E10427" s="0" t="s">
        <x:v>23</x:v>
      </x:c>
      <x:c r="F10427" s="0" t="s">
        <x:v>20</x:v>
      </x:c>
      <x:c r="G10427" s="0" t="n">
        <x:v>130</x:v>
      </x:c>
      <x:c r="H10427" s="4" t="n">
        <x:v>44.33</x:v>
      </x:c>
      <x:c r="I10427" s="4" t="n">
        <x:v>130</x:v>
      </x:c>
      <x:c r="J10427" s="4" t="n">
        <x:v>0.341</x:v>
      </x:c>
      <x:c r="K10427" s="4">
        <x:f>I10427*J10427</x:f>
      </x:c>
      <x:c r="L10427" s="4" t="n">
        <x:v>296.617</x:v>
      </x:c>
      <x:c r="M10427" s="5">
        <x:f>J10427/3.464*100</x:f>
      </x:c>
      <x:c r="N10427" s="6">
        <x:f>M10427*L10427/100</x:f>
      </x:c>
      <x:c r="O10427" s="6">
        <x:f>H10427-N10427</x:f>
      </x:c>
    </x:row>
    <x:row r="10428" spans="1:25">
      <x:c r="A10428" s="0" t="s">
        <x:v>51</x:v>
      </x:c>
      <x:c r="B10428" s="0" t="n">
        <x:v>4833</x:v>
      </x:c>
      <x:c r="C10428" s="0" t="s">
        <x:v>21</x:v>
      </x:c>
      <x:c r="D10428" s="0" t="s">
        <x:v>22</x:v>
      </x:c>
      <x:c r="E10428" s="0" t="s">
        <x:v>23</x:v>
      </x:c>
      <x:c r="F10428" s="0" t="s">
        <x:v>20</x:v>
      </x:c>
      <x:c r="G10428" s="0" t="n">
        <x:v>130</x:v>
      </x:c>
      <x:c r="H10428" s="4" t="n">
        <x:v>43.384</x:v>
      </x:c>
      <x:c r="I10428" s="4" t="n">
        <x:v>130</x:v>
      </x:c>
      <x:c r="J10428" s="4" t="n">
        <x:v>0.334</x:v>
      </x:c>
      <x:c r="K10428" s="4">
        <x:f>I10428*J10428</x:f>
      </x:c>
      <x:c r="L10428" s="4" t="n">
        <x:v>296.617</x:v>
      </x:c>
      <x:c r="M10428" s="5">
        <x:f>J10428/3.464*100</x:f>
      </x:c>
      <x:c r="N10428" s="6">
        <x:f>M10428*L10428/100</x:f>
      </x:c>
      <x:c r="O10428" s="6">
        <x:f>H10428-N10428</x:f>
      </x:c>
    </x:row>
    <x:row r="10429" spans="1:25">
      <x:c r="A10429" s="0" t="s">
        <x:v>51</x:v>
      </x:c>
      <x:c r="B10429" s="0" t="n">
        <x:v>4833</x:v>
      </x:c>
      <x:c r="C10429" s="0" t="s">
        <x:v>21</x:v>
      </x:c>
      <x:c r="D10429" s="0" t="s">
        <x:v>22</x:v>
      </x:c>
      <x:c r="E10429" s="0" t="s">
        <x:v>23</x:v>
      </x:c>
      <x:c r="F10429" s="0" t="s">
        <x:v>20</x:v>
      </x:c>
      <x:c r="G10429" s="0" t="n">
        <x:v>130</x:v>
      </x:c>
      <x:c r="H10429" s="4" t="n">
        <x:v>43.384</x:v>
      </x:c>
      <x:c r="I10429" s="4" t="n">
        <x:v>130</x:v>
      </x:c>
      <x:c r="J10429" s="4" t="n">
        <x:v>0.334</x:v>
      </x:c>
      <x:c r="K10429" s="4">
        <x:f>I10429*J10429</x:f>
      </x:c>
      <x:c r="L10429" s="4" t="n">
        <x:v>296.617</x:v>
      </x:c>
      <x:c r="M10429" s="5">
        <x:f>J10429/3.464*100</x:f>
      </x:c>
      <x:c r="N10429" s="6">
        <x:f>M10429*L10429/100</x:f>
      </x:c>
      <x:c r="O10429" s="6">
        <x:f>H10429-N10429</x:f>
      </x:c>
    </x:row>
    <x:row r="10430" spans="1:25">
      <x:c r="A10430" s="0" t="s">
        <x:v>51</x:v>
      </x:c>
      <x:c r="B10430" s="0" t="n">
        <x:v>4833</x:v>
      </x:c>
      <x:c r="C10430" s="0" t="s">
        <x:v>21</x:v>
      </x:c>
      <x:c r="D10430" s="0" t="s">
        <x:v>22</x:v>
      </x:c>
      <x:c r="E10430" s="0" t="s">
        <x:v>23</x:v>
      </x:c>
      <x:c r="F10430" s="0" t="s">
        <x:v>20</x:v>
      </x:c>
      <x:c r="G10430" s="0" t="n">
        <x:v>130</x:v>
      </x:c>
      <x:c r="H10430" s="4" t="n">
        <x:v>43.384</x:v>
      </x:c>
      <x:c r="I10430" s="4" t="n">
        <x:v>130</x:v>
      </x:c>
      <x:c r="J10430" s="4" t="n">
        <x:v>0.334</x:v>
      </x:c>
      <x:c r="K10430" s="4">
        <x:f>I10430*J10430</x:f>
      </x:c>
      <x:c r="L10430" s="4" t="n">
        <x:v>296.617</x:v>
      </x:c>
      <x:c r="M10430" s="5">
        <x:f>J10430/3.464*100</x:f>
      </x:c>
      <x:c r="N10430" s="6">
        <x:f>M10430*L10430/100</x:f>
      </x:c>
      <x:c r="O10430" s="6">
        <x:f>H10430-N10430</x:f>
      </x:c>
    </x:row>
    <x:row r="10431" spans="1:25">
      <x:c r="A10431" s="0" t="s">
        <x:v>51</x:v>
      </x:c>
      <x:c r="B10431" s="0" t="n">
        <x:v>4833</x:v>
      </x:c>
      <x:c r="C10431" s="0" t="s">
        <x:v>21</x:v>
      </x:c>
      <x:c r="D10431" s="0" t="s">
        <x:v>28</x:v>
      </x:c>
      <x:c r="E10431" s="0" t="s">
        <x:v>19</x:v>
      </x:c>
      <x:c r="F10431" s="0" t="s">
        <x:v>26</x:v>
      </x:c>
      <x:c r="G10431" s="0" t="n">
        <x:v>130</x:v>
      </x:c>
      <x:c r="H10431" s="4" t="n">
        <x:v>33.804</x:v>
      </x:c>
      <x:c r="I10431" s="4" t="n">
        <x:v>130</x:v>
      </x:c>
      <x:c r="J10431" s="4" t="n">
        <x:v>0.26</x:v>
      </x:c>
      <x:c r="K10431" s="4">
        <x:f>I10431*J10431</x:f>
      </x:c>
      <x:c r="L10431" s="4" t="n">
        <x:v>296.617</x:v>
      </x:c>
      <x:c r="M10431" s="5">
        <x:f>J10431/3.464*100</x:f>
      </x:c>
      <x:c r="N10431" s="6">
        <x:f>M10431*L10431/100</x:f>
      </x:c>
      <x:c r="O10431" s="6">
        <x:f>H10431-N10431</x:f>
      </x:c>
    </x:row>
    <x:row r="10432" spans="1:25">
      <x:c r="A10432" s="0" t="s">
        <x:v>51</x:v>
      </x:c>
      <x:c r="B10432" s="0" t="n">
        <x:v>4833</x:v>
      </x:c>
      <x:c r="C10432" s="0" t="s">
        <x:v>21</x:v>
      </x:c>
      <x:c r="D10432" s="0" t="s">
        <x:v>28</x:v>
      </x:c>
      <x:c r="E10432" s="0" t="s">
        <x:v>23</x:v>
      </x:c>
      <x:c r="F10432" s="0" t="s">
        <x:v>26</x:v>
      </x:c>
      <x:c r="G10432" s="0" t="n">
        <x:v>130</x:v>
      </x:c>
      <x:c r="H10432" s="4" t="n">
        <x:v>197.6</x:v>
      </x:c>
      <x:c r="I10432" s="4" t="n">
        <x:v>130</x:v>
      </x:c>
      <x:c r="J10432" s="4" t="n">
        <x:v>1.52</x:v>
      </x:c>
      <x:c r="K10432" s="4">
        <x:f>I10432*J10432</x:f>
      </x:c>
      <x:c r="L10432" s="4" t="n">
        <x:v>296.617</x:v>
      </x:c>
      <x:c r="M10432" s="5">
        <x:f>J10432/3.464*100</x:f>
      </x:c>
      <x:c r="N10432" s="6">
        <x:f>M10432*L10432/100</x:f>
      </x:c>
      <x:c r="O10432" s="6">
        <x:f>H10432-N10432</x:f>
      </x:c>
    </x:row>
    <x:row r="10433" spans="1:25">
      <x:c r="A10433" s="0" t="s">
        <x:v>101</x:v>
      </x:c>
      <x:c r="B10433" s="0" t="n">
        <x:v>4834</x:v>
      </x:c>
      <x:c r="C10433" s="0" t="s">
        <x:v>21</x:v>
      </x:c>
      <x:c r="D10433" s="0" t="s">
        <x:v>22</x:v>
      </x:c>
      <x:c r="E10433" s="0" t="s">
        <x:v>23</x:v>
      </x:c>
      <x:c r="F10433" s="0" t="s">
        <x:v>20</x:v>
      </x:c>
      <x:c r="G10433" s="0" t="n">
        <x:v>130</x:v>
      </x:c>
      <x:c r="H10433" s="4" t="n">
        <x:v>44.33</x:v>
      </x:c>
      <x:c r="I10433" s="4" t="n">
        <x:v>130</x:v>
      </x:c>
      <x:c r="J10433" s="4" t="n">
        <x:v>0.341</x:v>
      </x:c>
      <x:c r="K10433" s="4">
        <x:f>I10433*J10433</x:f>
      </x:c>
      <x:c r="L10433" s="4" t="n">
        <x:v>293.105</x:v>
      </x:c>
      <x:c r="M10433" s="5">
        <x:f>J10433/2.796*100</x:f>
      </x:c>
      <x:c r="N10433" s="6">
        <x:f>M10433*L10433/100</x:f>
      </x:c>
      <x:c r="O10433" s="6">
        <x:f>H10433-N10433</x:f>
      </x:c>
    </x:row>
    <x:row r="10434" spans="1:25">
      <x:c r="A10434" s="0" t="s">
        <x:v>101</x:v>
      </x:c>
      <x:c r="B10434" s="0" t="n">
        <x:v>4834</x:v>
      </x:c>
      <x:c r="C10434" s="0" t="s">
        <x:v>21</x:v>
      </x:c>
      <x:c r="D10434" s="0" t="s">
        <x:v>22</x:v>
      </x:c>
      <x:c r="E10434" s="0" t="s">
        <x:v>23</x:v>
      </x:c>
      <x:c r="F10434" s="0" t="s">
        <x:v>20</x:v>
      </x:c>
      <x:c r="G10434" s="0" t="n">
        <x:v>130</x:v>
      </x:c>
      <x:c r="H10434" s="4" t="n">
        <x:v>44.33</x:v>
      </x:c>
      <x:c r="I10434" s="4" t="n">
        <x:v>130</x:v>
      </x:c>
      <x:c r="J10434" s="4" t="n">
        <x:v>0.341</x:v>
      </x:c>
      <x:c r="K10434" s="4">
        <x:f>I10434*J10434</x:f>
      </x:c>
      <x:c r="L10434" s="4" t="n">
        <x:v>293.105</x:v>
      </x:c>
      <x:c r="M10434" s="5">
        <x:f>J10434/2.796*100</x:f>
      </x:c>
      <x:c r="N10434" s="6">
        <x:f>M10434*L10434/100</x:f>
      </x:c>
      <x:c r="O10434" s="6">
        <x:f>H10434-N10434</x:f>
      </x:c>
    </x:row>
    <x:row r="10435" spans="1:25">
      <x:c r="A10435" s="0" t="s">
        <x:v>101</x:v>
      </x:c>
      <x:c r="B10435" s="0" t="n">
        <x:v>4834</x:v>
      </x:c>
      <x:c r="C10435" s="0" t="s">
        <x:v>21</x:v>
      </x:c>
      <x:c r="D10435" s="0" t="s">
        <x:v>22</x:v>
      </x:c>
      <x:c r="E10435" s="0" t="s">
        <x:v>23</x:v>
      </x:c>
      <x:c r="F10435" s="0" t="s">
        <x:v>20</x:v>
      </x:c>
      <x:c r="G10435" s="0" t="n">
        <x:v>130</x:v>
      </x:c>
      <x:c r="H10435" s="4" t="n">
        <x:v>43.384</x:v>
      </x:c>
      <x:c r="I10435" s="4" t="n">
        <x:v>130</x:v>
      </x:c>
      <x:c r="J10435" s="4" t="n">
        <x:v>0.334</x:v>
      </x:c>
      <x:c r="K10435" s="4">
        <x:f>I10435*J10435</x:f>
      </x:c>
      <x:c r="L10435" s="4" t="n">
        <x:v>293.105</x:v>
      </x:c>
      <x:c r="M10435" s="5">
        <x:f>J10435/2.796*100</x:f>
      </x:c>
      <x:c r="N10435" s="6">
        <x:f>M10435*L10435/100</x:f>
      </x:c>
      <x:c r="O10435" s="6">
        <x:f>H10435-N10435</x:f>
      </x:c>
    </x:row>
    <x:row r="10436" spans="1:25">
      <x:c r="A10436" s="0" t="s">
        <x:v>101</x:v>
      </x:c>
      <x:c r="B10436" s="0" t="n">
        <x:v>4834</x:v>
      </x:c>
      <x:c r="C10436" s="0" t="s">
        <x:v>21</x:v>
      </x:c>
      <x:c r="D10436" s="0" t="s">
        <x:v>28</x:v>
      </x:c>
      <x:c r="E10436" s="0" t="s">
        <x:v>19</x:v>
      </x:c>
      <x:c r="F10436" s="0" t="s">
        <x:v>26</x:v>
      </x:c>
      <x:c r="G10436" s="0" t="n">
        <x:v>130</x:v>
      </x:c>
      <x:c r="H10436" s="4" t="n">
        <x:v>33.802</x:v>
      </x:c>
      <x:c r="I10436" s="4" t="n">
        <x:v>130</x:v>
      </x:c>
      <x:c r="J10436" s="4" t="n">
        <x:v>0.26</x:v>
      </x:c>
      <x:c r="K10436" s="4">
        <x:f>I10436*J10436</x:f>
      </x:c>
      <x:c r="L10436" s="4" t="n">
        <x:v>293.105</x:v>
      </x:c>
      <x:c r="M10436" s="5">
        <x:f>J10436/2.796*100</x:f>
      </x:c>
      <x:c r="N10436" s="6">
        <x:f>M10436*L10436/100</x:f>
      </x:c>
      <x:c r="O10436" s="6">
        <x:f>H10436-N10436</x:f>
      </x:c>
    </x:row>
    <x:row r="10437" spans="1:25">
      <x:c r="A10437" s="0" t="s">
        <x:v>101</x:v>
      </x:c>
      <x:c r="B10437" s="0" t="n">
        <x:v>4834</x:v>
      </x:c>
      <x:c r="C10437" s="0" t="s">
        <x:v>21</x:v>
      </x:c>
      <x:c r="D10437" s="0" t="s">
        <x:v>28</x:v>
      </x:c>
      <x:c r="E10437" s="0" t="s">
        <x:v>23</x:v>
      </x:c>
      <x:c r="F10437" s="0" t="s">
        <x:v>26</x:v>
      </x:c>
      <x:c r="G10437" s="0" t="n">
        <x:v>130</x:v>
      </x:c>
      <x:c r="H10437" s="4" t="n">
        <x:v>197.6</x:v>
      </x:c>
      <x:c r="I10437" s="4" t="n">
        <x:v>130</x:v>
      </x:c>
      <x:c r="J10437" s="4" t="n">
        <x:v>1.52</x:v>
      </x:c>
      <x:c r="K10437" s="4">
        <x:f>I10437*J10437</x:f>
      </x:c>
      <x:c r="L10437" s="4" t="n">
        <x:v>293.105</x:v>
      </x:c>
      <x:c r="M10437" s="5">
        <x:f>J10437/2.796*100</x:f>
      </x:c>
      <x:c r="N10437" s="6">
        <x:f>M10437*L10437/100</x:f>
      </x:c>
      <x:c r="O10437" s="6">
        <x:f>H10437-N10437</x:f>
      </x:c>
    </x:row>
    <x:row r="10438" spans="1:25">
      <x:c r="A10438" s="0" t="s">
        <x:v>69</x:v>
      </x:c>
      <x:c r="B10438" s="0" t="n">
        <x:v>4835</x:v>
      </x:c>
      <x:c r="C10438" s="0" t="s">
        <x:v>21</x:v>
      </x:c>
      <x:c r="D10438" s="0" t="s">
        <x:v>22</x:v>
      </x:c>
      <x:c r="E10438" s="0" t="s">
        <x:v>23</x:v>
      </x:c>
      <x:c r="F10438" s="0" t="s">
        <x:v>20</x:v>
      </x:c>
      <x:c r="G10438" s="0" t="n">
        <x:v>130</x:v>
      </x:c>
      <x:c r="H10438" s="4" t="n">
        <x:v>44.33</x:v>
      </x:c>
      <x:c r="I10438" s="4" t="n">
        <x:v>130</x:v>
      </x:c>
      <x:c r="J10438" s="4" t="n">
        <x:v>0.341</x:v>
      </x:c>
      <x:c r="K10438" s="4">
        <x:f>I10438*J10438</x:f>
      </x:c>
      <x:c r="L10438" s="4" t="n">
        <x:v>286.418</x:v>
      </x:c>
      <x:c r="M10438" s="5">
        <x:f>J10438/3.457*100</x:f>
      </x:c>
      <x:c r="N10438" s="6">
        <x:f>M10438*L10438/100</x:f>
      </x:c>
      <x:c r="O10438" s="6">
        <x:f>H10438-N10438</x:f>
      </x:c>
    </x:row>
    <x:row r="10439" spans="1:25">
      <x:c r="A10439" s="0" t="s">
        <x:v>69</x:v>
      </x:c>
      <x:c r="B10439" s="0" t="n">
        <x:v>4835</x:v>
      </x:c>
      <x:c r="C10439" s="0" t="s">
        <x:v>21</x:v>
      </x:c>
      <x:c r="D10439" s="0" t="s">
        <x:v>22</x:v>
      </x:c>
      <x:c r="E10439" s="0" t="s">
        <x:v>23</x:v>
      </x:c>
      <x:c r="F10439" s="0" t="s">
        <x:v>20</x:v>
      </x:c>
      <x:c r="G10439" s="0" t="n">
        <x:v>130</x:v>
      </x:c>
      <x:c r="H10439" s="4" t="n">
        <x:v>43.384</x:v>
      </x:c>
      <x:c r="I10439" s="4" t="n">
        <x:v>130</x:v>
      </x:c>
      <x:c r="J10439" s="4" t="n">
        <x:v>0.334</x:v>
      </x:c>
      <x:c r="K10439" s="4">
        <x:f>I10439*J10439</x:f>
      </x:c>
      <x:c r="L10439" s="4" t="n">
        <x:v>286.418</x:v>
      </x:c>
      <x:c r="M10439" s="5">
        <x:f>J10439/3.457*100</x:f>
      </x:c>
      <x:c r="N10439" s="6">
        <x:f>M10439*L10439/100</x:f>
      </x:c>
      <x:c r="O10439" s="6">
        <x:f>H10439-N10439</x:f>
      </x:c>
    </x:row>
    <x:row r="10440" spans="1:25">
      <x:c r="A10440" s="0" t="s">
        <x:v>69</x:v>
      </x:c>
      <x:c r="B10440" s="0" t="n">
        <x:v>4835</x:v>
      </x:c>
      <x:c r="C10440" s="0" t="s">
        <x:v>21</x:v>
      </x:c>
      <x:c r="D10440" s="0" t="s">
        <x:v>22</x:v>
      </x:c>
      <x:c r="E10440" s="0" t="s">
        <x:v>23</x:v>
      </x:c>
      <x:c r="F10440" s="0" t="s">
        <x:v>20</x:v>
      </x:c>
      <x:c r="G10440" s="0" t="n">
        <x:v>130</x:v>
      </x:c>
      <x:c r="H10440" s="4" t="n">
        <x:v>43.384</x:v>
      </x:c>
      <x:c r="I10440" s="4" t="n">
        <x:v>130</x:v>
      </x:c>
      <x:c r="J10440" s="4" t="n">
        <x:v>0.334</x:v>
      </x:c>
      <x:c r="K10440" s="4">
        <x:f>I10440*J10440</x:f>
      </x:c>
      <x:c r="L10440" s="4" t="n">
        <x:v>286.418</x:v>
      </x:c>
      <x:c r="M10440" s="5">
        <x:f>J10440/3.457*100</x:f>
      </x:c>
      <x:c r="N10440" s="6">
        <x:f>M10440*L10440/100</x:f>
      </x:c>
      <x:c r="O10440" s="6">
        <x:f>H10440-N10440</x:f>
      </x:c>
    </x:row>
    <x:row r="10441" spans="1:25">
      <x:c r="A10441" s="0" t="s">
        <x:v>69</x:v>
      </x:c>
      <x:c r="B10441" s="0" t="n">
        <x:v>4835</x:v>
      </x:c>
      <x:c r="C10441" s="0" t="s">
        <x:v>21</x:v>
      </x:c>
      <x:c r="D10441" s="0" t="s">
        <x:v>22</x:v>
      </x:c>
      <x:c r="E10441" s="0" t="s">
        <x:v>23</x:v>
      </x:c>
      <x:c r="F10441" s="0" t="s">
        <x:v>20</x:v>
      </x:c>
      <x:c r="G10441" s="0" t="n">
        <x:v>130</x:v>
      </x:c>
      <x:c r="H10441" s="4" t="n">
        <x:v>43.384</x:v>
      </x:c>
      <x:c r="I10441" s="4" t="n">
        <x:v>130</x:v>
      </x:c>
      <x:c r="J10441" s="4" t="n">
        <x:v>0.334</x:v>
      </x:c>
      <x:c r="K10441" s="4">
        <x:f>I10441*J10441</x:f>
      </x:c>
      <x:c r="L10441" s="4" t="n">
        <x:v>286.418</x:v>
      </x:c>
      <x:c r="M10441" s="5">
        <x:f>J10441/3.457*100</x:f>
      </x:c>
      <x:c r="N10441" s="6">
        <x:f>M10441*L10441/100</x:f>
      </x:c>
      <x:c r="O10441" s="6">
        <x:f>H10441-N10441</x:f>
      </x:c>
    </x:row>
    <x:row r="10442" spans="1:25">
      <x:c r="A10442" s="0" t="s">
        <x:v>69</x:v>
      </x:c>
      <x:c r="B10442" s="0" t="n">
        <x:v>4835</x:v>
      </x:c>
      <x:c r="C10442" s="0" t="s">
        <x:v>21</x:v>
      </x:c>
      <x:c r="D10442" s="0" t="s">
        <x:v>22</x:v>
      </x:c>
      <x:c r="E10442" s="0" t="s">
        <x:v>23</x:v>
      </x:c>
      <x:c r="F10442" s="0" t="s">
        <x:v>20</x:v>
      </x:c>
      <x:c r="G10442" s="0" t="n">
        <x:v>130</x:v>
      </x:c>
      <x:c r="H10442" s="4" t="n">
        <x:v>43.384</x:v>
      </x:c>
      <x:c r="I10442" s="4" t="n">
        <x:v>130</x:v>
      </x:c>
      <x:c r="J10442" s="4" t="n">
        <x:v>0.334</x:v>
      </x:c>
      <x:c r="K10442" s="4">
        <x:f>I10442*J10442</x:f>
      </x:c>
      <x:c r="L10442" s="4" t="n">
        <x:v>286.418</x:v>
      </x:c>
      <x:c r="M10442" s="5">
        <x:f>J10442/3.457*100</x:f>
      </x:c>
      <x:c r="N10442" s="6">
        <x:f>M10442*L10442/100</x:f>
      </x:c>
      <x:c r="O10442" s="6">
        <x:f>H10442-N10442</x:f>
      </x:c>
    </x:row>
    <x:row r="10443" spans="1:25">
      <x:c r="A10443" s="0" t="s">
        <x:v>69</x:v>
      </x:c>
      <x:c r="B10443" s="0" t="n">
        <x:v>4835</x:v>
      </x:c>
      <x:c r="C10443" s="0" t="s">
        <x:v>21</x:v>
      </x:c>
      <x:c r="D10443" s="0" t="s">
        <x:v>28</x:v>
      </x:c>
      <x:c r="E10443" s="0" t="s">
        <x:v>19</x:v>
      </x:c>
      <x:c r="F10443" s="0" t="s">
        <x:v>26</x:v>
      </x:c>
      <x:c r="G10443" s="0" t="n">
        <x:v>130</x:v>
      </x:c>
      <x:c r="H10443" s="4" t="n">
        <x:v>33.803</x:v>
      </x:c>
      <x:c r="I10443" s="4" t="n">
        <x:v>130</x:v>
      </x:c>
      <x:c r="J10443" s="4" t="n">
        <x:v>0.26</x:v>
      </x:c>
      <x:c r="K10443" s="4">
        <x:f>I10443*J10443</x:f>
      </x:c>
      <x:c r="L10443" s="4" t="n">
        <x:v>286.418</x:v>
      </x:c>
      <x:c r="M10443" s="5">
        <x:f>J10443/3.457*100</x:f>
      </x:c>
      <x:c r="N10443" s="6">
        <x:f>M10443*L10443/100</x:f>
      </x:c>
      <x:c r="O10443" s="6">
        <x:f>H10443-N10443</x:f>
      </x:c>
    </x:row>
    <x:row r="10444" spans="1:25">
      <x:c r="A10444" s="0" t="s">
        <x:v>69</x:v>
      </x:c>
      <x:c r="B10444" s="0" t="n">
        <x:v>4835</x:v>
      </x:c>
      <x:c r="C10444" s="0" t="s">
        <x:v>21</x:v>
      </x:c>
      <x:c r="D10444" s="0" t="s">
        <x:v>28</x:v>
      </x:c>
      <x:c r="E10444" s="0" t="s">
        <x:v>23</x:v>
      </x:c>
      <x:c r="F10444" s="0" t="s">
        <x:v>26</x:v>
      </x:c>
      <x:c r="G10444" s="0" t="n">
        <x:v>130</x:v>
      </x:c>
      <x:c r="H10444" s="4" t="n">
        <x:v>197.6</x:v>
      </x:c>
      <x:c r="I10444" s="4" t="n">
        <x:v>130</x:v>
      </x:c>
      <x:c r="J10444" s="4" t="n">
        <x:v>1.52</x:v>
      </x:c>
      <x:c r="K10444" s="4">
        <x:f>I10444*J10444</x:f>
      </x:c>
      <x:c r="L10444" s="4" t="n">
        <x:v>286.418</x:v>
      </x:c>
      <x:c r="M10444" s="5">
        <x:f>J10444/3.457*100</x:f>
      </x:c>
      <x:c r="N10444" s="6">
        <x:f>M10444*L10444/100</x:f>
      </x:c>
      <x:c r="O10444" s="6">
        <x:f>H10444-N10444</x:f>
      </x:c>
    </x:row>
    <x:row r="10445" spans="1:25">
      <x:c r="A10445" s="0" t="s">
        <x:v>89</x:v>
      </x:c>
      <x:c r="B10445" s="0" t="n">
        <x:v>4836</x:v>
      </x:c>
      <x:c r="C10445" s="0" t="s">
        <x:v>21</x:v>
      </x:c>
      <x:c r="D10445" s="0" t="s">
        <x:v>22</x:v>
      </x:c>
      <x:c r="E10445" s="0" t="s">
        <x:v>23</x:v>
      </x:c>
      <x:c r="F10445" s="0" t="s">
        <x:v>20</x:v>
      </x:c>
      <x:c r="G10445" s="0" t="n">
        <x:v>130</x:v>
      </x:c>
      <x:c r="H10445" s="4" t="n">
        <x:v>44.33</x:v>
      </x:c>
      <x:c r="I10445" s="4" t="n">
        <x:v>130</x:v>
      </x:c>
      <x:c r="J10445" s="4" t="n">
        <x:v>0.341</x:v>
      </x:c>
      <x:c r="K10445" s="4">
        <x:f>I10445*J10445</x:f>
      </x:c>
      <x:c r="L10445" s="4" t="n">
        <x:v>285.707</x:v>
      </x:c>
      <x:c r="M10445" s="5">
        <x:f>J10445/3.123*100</x:f>
      </x:c>
      <x:c r="N10445" s="6">
        <x:f>M10445*L10445/100</x:f>
      </x:c>
      <x:c r="O10445" s="6">
        <x:f>H10445-N10445</x:f>
      </x:c>
    </x:row>
    <x:row r="10446" spans="1:25">
      <x:c r="A10446" s="0" t="s">
        <x:v>89</x:v>
      </x:c>
      <x:c r="B10446" s="0" t="n">
        <x:v>4836</x:v>
      </x:c>
      <x:c r="C10446" s="0" t="s">
        <x:v>21</x:v>
      </x:c>
      <x:c r="D10446" s="0" t="s">
        <x:v>22</x:v>
      </x:c>
      <x:c r="E10446" s="0" t="s">
        <x:v>23</x:v>
      </x:c>
      <x:c r="F10446" s="0" t="s">
        <x:v>20</x:v>
      </x:c>
      <x:c r="G10446" s="0" t="n">
        <x:v>130</x:v>
      </x:c>
      <x:c r="H10446" s="4" t="n">
        <x:v>43.384</x:v>
      </x:c>
      <x:c r="I10446" s="4" t="n">
        <x:v>130</x:v>
      </x:c>
      <x:c r="J10446" s="4" t="n">
        <x:v>0.334</x:v>
      </x:c>
      <x:c r="K10446" s="4">
        <x:f>I10446*J10446</x:f>
      </x:c>
      <x:c r="L10446" s="4" t="n">
        <x:v>285.707</x:v>
      </x:c>
      <x:c r="M10446" s="5">
        <x:f>J10446/3.123*100</x:f>
      </x:c>
      <x:c r="N10446" s="6">
        <x:f>M10446*L10446/100</x:f>
      </x:c>
      <x:c r="O10446" s="6">
        <x:f>H10446-N10446</x:f>
      </x:c>
    </x:row>
    <x:row r="10447" spans="1:25">
      <x:c r="A10447" s="0" t="s">
        <x:v>89</x:v>
      </x:c>
      <x:c r="B10447" s="0" t="n">
        <x:v>4836</x:v>
      </x:c>
      <x:c r="C10447" s="0" t="s">
        <x:v>21</x:v>
      </x:c>
      <x:c r="D10447" s="0" t="s">
        <x:v>22</x:v>
      </x:c>
      <x:c r="E10447" s="0" t="s">
        <x:v>23</x:v>
      </x:c>
      <x:c r="F10447" s="0" t="s">
        <x:v>20</x:v>
      </x:c>
      <x:c r="G10447" s="0" t="n">
        <x:v>130</x:v>
      </x:c>
      <x:c r="H10447" s="4" t="n">
        <x:v>43.384</x:v>
      </x:c>
      <x:c r="I10447" s="4" t="n">
        <x:v>130</x:v>
      </x:c>
      <x:c r="J10447" s="4" t="n">
        <x:v>0.334</x:v>
      </x:c>
      <x:c r="K10447" s="4">
        <x:f>I10447*J10447</x:f>
      </x:c>
      <x:c r="L10447" s="4" t="n">
        <x:v>285.707</x:v>
      </x:c>
      <x:c r="M10447" s="5">
        <x:f>J10447/3.123*100</x:f>
      </x:c>
      <x:c r="N10447" s="6">
        <x:f>M10447*L10447/100</x:f>
      </x:c>
      <x:c r="O10447" s="6">
        <x:f>H10447-N10447</x:f>
      </x:c>
    </x:row>
    <x:row r="10448" spans="1:25">
      <x:c r="A10448" s="0" t="s">
        <x:v>89</x:v>
      </x:c>
      <x:c r="B10448" s="0" t="n">
        <x:v>4836</x:v>
      </x:c>
      <x:c r="C10448" s="0" t="s">
        <x:v>21</x:v>
      </x:c>
      <x:c r="D10448" s="0" t="s">
        <x:v>22</x:v>
      </x:c>
      <x:c r="E10448" s="0" t="s">
        <x:v>23</x:v>
      </x:c>
      <x:c r="F10448" s="0" t="s">
        <x:v>20</x:v>
      </x:c>
      <x:c r="G10448" s="0" t="n">
        <x:v>130</x:v>
      </x:c>
      <x:c r="H10448" s="4" t="n">
        <x:v>43.384</x:v>
      </x:c>
      <x:c r="I10448" s="4" t="n">
        <x:v>130</x:v>
      </x:c>
      <x:c r="J10448" s="4" t="n">
        <x:v>0.334</x:v>
      </x:c>
      <x:c r="K10448" s="4">
        <x:f>I10448*J10448</x:f>
      </x:c>
      <x:c r="L10448" s="4" t="n">
        <x:v>285.707</x:v>
      </x:c>
      <x:c r="M10448" s="5">
        <x:f>J10448/3.123*100</x:f>
      </x:c>
      <x:c r="N10448" s="6">
        <x:f>M10448*L10448/100</x:f>
      </x:c>
      <x:c r="O10448" s="6">
        <x:f>H10448-N10448</x:f>
      </x:c>
    </x:row>
    <x:row r="10449" spans="1:25">
      <x:c r="A10449" s="0" t="s">
        <x:v>89</x:v>
      </x:c>
      <x:c r="B10449" s="0" t="n">
        <x:v>4836</x:v>
      </x:c>
      <x:c r="C10449" s="0" t="s">
        <x:v>21</x:v>
      </x:c>
      <x:c r="D10449" s="0" t="s">
        <x:v>28</x:v>
      </x:c>
      <x:c r="E10449" s="0" t="s">
        <x:v>19</x:v>
      </x:c>
      <x:c r="F10449" s="0" t="s">
        <x:v>26</x:v>
      </x:c>
      <x:c r="G10449" s="0" t="n">
        <x:v>130</x:v>
      </x:c>
      <x:c r="H10449" s="4" t="n">
        <x:v>33.804</x:v>
      </x:c>
      <x:c r="I10449" s="4" t="n">
        <x:v>130</x:v>
      </x:c>
      <x:c r="J10449" s="4" t="n">
        <x:v>0.26</x:v>
      </x:c>
      <x:c r="K10449" s="4">
        <x:f>I10449*J10449</x:f>
      </x:c>
      <x:c r="L10449" s="4" t="n">
        <x:v>285.707</x:v>
      </x:c>
      <x:c r="M10449" s="5">
        <x:f>J10449/3.123*100</x:f>
      </x:c>
      <x:c r="N10449" s="6">
        <x:f>M10449*L10449/100</x:f>
      </x:c>
      <x:c r="O10449" s="6">
        <x:f>H10449-N10449</x:f>
      </x:c>
    </x:row>
    <x:row r="10450" spans="1:25">
      <x:c r="A10450" s="0" t="s">
        <x:v>89</x:v>
      </x:c>
      <x:c r="B10450" s="0" t="n">
        <x:v>4836</x:v>
      </x:c>
      <x:c r="C10450" s="0" t="s">
        <x:v>21</x:v>
      </x:c>
      <x:c r="D10450" s="0" t="s">
        <x:v>28</x:v>
      </x:c>
      <x:c r="E10450" s="0" t="s">
        <x:v>23</x:v>
      </x:c>
      <x:c r="F10450" s="0" t="s">
        <x:v>26</x:v>
      </x:c>
      <x:c r="G10450" s="0" t="n">
        <x:v>130</x:v>
      </x:c>
      <x:c r="H10450" s="4" t="n">
        <x:v>197.6</x:v>
      </x:c>
      <x:c r="I10450" s="4" t="n">
        <x:v>130</x:v>
      </x:c>
      <x:c r="J10450" s="4" t="n">
        <x:v>1.52</x:v>
      </x:c>
      <x:c r="K10450" s="4">
        <x:f>I10450*J10450</x:f>
      </x:c>
      <x:c r="L10450" s="4" t="n">
        <x:v>285.707</x:v>
      </x:c>
      <x:c r="M10450" s="5">
        <x:f>J10450/3.123*100</x:f>
      </x:c>
      <x:c r="N10450" s="6">
        <x:f>M10450*L10450/100</x:f>
      </x:c>
      <x:c r="O10450" s="6">
        <x:f>H10450-N10450</x:f>
      </x:c>
    </x:row>
    <x:row r="10451" spans="1:25">
      <x:c r="A10451" s="0" t="s">
        <x:v>49</x:v>
      </x:c>
      <x:c r="B10451" s="0" t="n">
        <x:v>4837</x:v>
      </x:c>
      <x:c r="C10451" s="0" t="s">
        <x:v>21</x:v>
      </x:c>
      <x:c r="D10451" s="0" t="s">
        <x:v>22</x:v>
      </x:c>
      <x:c r="E10451" s="0" t="s">
        <x:v>23</x:v>
      </x:c>
      <x:c r="F10451" s="0" t="s">
        <x:v>20</x:v>
      </x:c>
      <x:c r="G10451" s="0" t="n">
        <x:v>130</x:v>
      </x:c>
      <x:c r="H10451" s="4" t="n">
        <x:v>44.33</x:v>
      </x:c>
      <x:c r="I10451" s="4" t="n">
        <x:v>130</x:v>
      </x:c>
      <x:c r="J10451" s="4" t="n">
        <x:v>0.341</x:v>
      </x:c>
      <x:c r="K10451" s="4">
        <x:f>I10451*J10451</x:f>
      </x:c>
      <x:c r="L10451" s="4" t="n">
        <x:v>289.362</x:v>
      </x:c>
      <x:c r="M10451" s="5">
        <x:f>J10451/3.457*100</x:f>
      </x:c>
      <x:c r="N10451" s="6">
        <x:f>M10451*L10451/100</x:f>
      </x:c>
      <x:c r="O10451" s="6">
        <x:f>H10451-N10451</x:f>
      </x:c>
    </x:row>
    <x:row r="10452" spans="1:25">
      <x:c r="A10452" s="0" t="s">
        <x:v>49</x:v>
      </x:c>
      <x:c r="B10452" s="0" t="n">
        <x:v>4837</x:v>
      </x:c>
      <x:c r="C10452" s="0" t="s">
        <x:v>21</x:v>
      </x:c>
      <x:c r="D10452" s="0" t="s">
        <x:v>22</x:v>
      </x:c>
      <x:c r="E10452" s="0" t="s">
        <x:v>23</x:v>
      </x:c>
      <x:c r="F10452" s="0" t="s">
        <x:v>20</x:v>
      </x:c>
      <x:c r="G10452" s="0" t="n">
        <x:v>130</x:v>
      </x:c>
      <x:c r="H10452" s="4" t="n">
        <x:v>43.384</x:v>
      </x:c>
      <x:c r="I10452" s="4" t="n">
        <x:v>130</x:v>
      </x:c>
      <x:c r="J10452" s="4" t="n">
        <x:v>0.334</x:v>
      </x:c>
      <x:c r="K10452" s="4">
        <x:f>I10452*J10452</x:f>
      </x:c>
      <x:c r="L10452" s="4" t="n">
        <x:v>289.362</x:v>
      </x:c>
      <x:c r="M10452" s="5">
        <x:f>J10452/3.457*100</x:f>
      </x:c>
      <x:c r="N10452" s="6">
        <x:f>M10452*L10452/100</x:f>
      </x:c>
      <x:c r="O10452" s="6">
        <x:f>H10452-N10452</x:f>
      </x:c>
    </x:row>
    <x:row r="10453" spans="1:25">
      <x:c r="A10453" s="0" t="s">
        <x:v>49</x:v>
      </x:c>
      <x:c r="B10453" s="0" t="n">
        <x:v>4837</x:v>
      </x:c>
      <x:c r="C10453" s="0" t="s">
        <x:v>21</x:v>
      </x:c>
      <x:c r="D10453" s="0" t="s">
        <x:v>22</x:v>
      </x:c>
      <x:c r="E10453" s="0" t="s">
        <x:v>23</x:v>
      </x:c>
      <x:c r="F10453" s="0" t="s">
        <x:v>20</x:v>
      </x:c>
      <x:c r="G10453" s="0" t="n">
        <x:v>130</x:v>
      </x:c>
      <x:c r="H10453" s="4" t="n">
        <x:v>43.384</x:v>
      </x:c>
      <x:c r="I10453" s="4" t="n">
        <x:v>130</x:v>
      </x:c>
      <x:c r="J10453" s="4" t="n">
        <x:v>0.334</x:v>
      </x:c>
      <x:c r="K10453" s="4">
        <x:f>I10453*J10453</x:f>
      </x:c>
      <x:c r="L10453" s="4" t="n">
        <x:v>289.362</x:v>
      </x:c>
      <x:c r="M10453" s="5">
        <x:f>J10453/3.457*100</x:f>
      </x:c>
      <x:c r="N10453" s="6">
        <x:f>M10453*L10453/100</x:f>
      </x:c>
      <x:c r="O10453" s="6">
        <x:f>H10453-N10453</x:f>
      </x:c>
    </x:row>
    <x:row r="10454" spans="1:25">
      <x:c r="A10454" s="0" t="s">
        <x:v>49</x:v>
      </x:c>
      <x:c r="B10454" s="0" t="n">
        <x:v>4837</x:v>
      </x:c>
      <x:c r="C10454" s="0" t="s">
        <x:v>21</x:v>
      </x:c>
      <x:c r="D10454" s="0" t="s">
        <x:v>22</x:v>
      </x:c>
      <x:c r="E10454" s="0" t="s">
        <x:v>23</x:v>
      </x:c>
      <x:c r="F10454" s="0" t="s">
        <x:v>20</x:v>
      </x:c>
      <x:c r="G10454" s="0" t="n">
        <x:v>130</x:v>
      </x:c>
      <x:c r="H10454" s="4" t="n">
        <x:v>43.384</x:v>
      </x:c>
      <x:c r="I10454" s="4" t="n">
        <x:v>130</x:v>
      </x:c>
      <x:c r="J10454" s="4" t="n">
        <x:v>0.334</x:v>
      </x:c>
      <x:c r="K10454" s="4">
        <x:f>I10454*J10454</x:f>
      </x:c>
      <x:c r="L10454" s="4" t="n">
        <x:v>289.362</x:v>
      </x:c>
      <x:c r="M10454" s="5">
        <x:f>J10454/3.457*100</x:f>
      </x:c>
      <x:c r="N10454" s="6">
        <x:f>M10454*L10454/100</x:f>
      </x:c>
      <x:c r="O10454" s="6">
        <x:f>H10454-N10454</x:f>
      </x:c>
    </x:row>
    <x:row r="10455" spans="1:25">
      <x:c r="A10455" s="0" t="s">
        <x:v>49</x:v>
      </x:c>
      <x:c r="B10455" s="0" t="n">
        <x:v>4837</x:v>
      </x:c>
      <x:c r="C10455" s="0" t="s">
        <x:v>21</x:v>
      </x:c>
      <x:c r="D10455" s="0" t="s">
        <x:v>22</x:v>
      </x:c>
      <x:c r="E10455" s="0" t="s">
        <x:v>23</x:v>
      </x:c>
      <x:c r="F10455" s="0" t="s">
        <x:v>20</x:v>
      </x:c>
      <x:c r="G10455" s="0" t="n">
        <x:v>130</x:v>
      </x:c>
      <x:c r="H10455" s="4" t="n">
        <x:v>43.384</x:v>
      </x:c>
      <x:c r="I10455" s="4" t="n">
        <x:v>130</x:v>
      </x:c>
      <x:c r="J10455" s="4" t="n">
        <x:v>0.334</x:v>
      </x:c>
      <x:c r="K10455" s="4">
        <x:f>I10455*J10455</x:f>
      </x:c>
      <x:c r="L10455" s="4" t="n">
        <x:v>289.362</x:v>
      </x:c>
      <x:c r="M10455" s="5">
        <x:f>J10455/3.457*100</x:f>
      </x:c>
      <x:c r="N10455" s="6">
        <x:f>M10455*L10455/100</x:f>
      </x:c>
      <x:c r="O10455" s="6">
        <x:f>H10455-N10455</x:f>
      </x:c>
    </x:row>
    <x:row r="10456" spans="1:25">
      <x:c r="A10456" s="0" t="s">
        <x:v>49</x:v>
      </x:c>
      <x:c r="B10456" s="0" t="n">
        <x:v>4837</x:v>
      </x:c>
      <x:c r="C10456" s="0" t="s">
        <x:v>21</x:v>
      </x:c>
      <x:c r="D10456" s="0" t="s">
        <x:v>28</x:v>
      </x:c>
      <x:c r="E10456" s="0" t="s">
        <x:v>19</x:v>
      </x:c>
      <x:c r="F10456" s="0" t="s">
        <x:v>26</x:v>
      </x:c>
      <x:c r="G10456" s="0" t="n">
        <x:v>130</x:v>
      </x:c>
      <x:c r="H10456" s="4" t="n">
        <x:v>33.803</x:v>
      </x:c>
      <x:c r="I10456" s="4" t="n">
        <x:v>130</x:v>
      </x:c>
      <x:c r="J10456" s="4" t="n">
        <x:v>0.26</x:v>
      </x:c>
      <x:c r="K10456" s="4">
        <x:f>I10456*J10456</x:f>
      </x:c>
      <x:c r="L10456" s="4" t="n">
        <x:v>289.362</x:v>
      </x:c>
      <x:c r="M10456" s="5">
        <x:f>J10456/3.457*100</x:f>
      </x:c>
      <x:c r="N10456" s="6">
        <x:f>M10456*L10456/100</x:f>
      </x:c>
      <x:c r="O10456" s="6">
        <x:f>H10456-N10456</x:f>
      </x:c>
    </x:row>
    <x:row r="10457" spans="1:25">
      <x:c r="A10457" s="0" t="s">
        <x:v>49</x:v>
      </x:c>
      <x:c r="B10457" s="0" t="n">
        <x:v>4837</x:v>
      </x:c>
      <x:c r="C10457" s="0" t="s">
        <x:v>21</x:v>
      </x:c>
      <x:c r="D10457" s="0" t="s">
        <x:v>28</x:v>
      </x:c>
      <x:c r="E10457" s="0" t="s">
        <x:v>23</x:v>
      </x:c>
      <x:c r="F10457" s="0" t="s">
        <x:v>26</x:v>
      </x:c>
      <x:c r="G10457" s="0" t="n">
        <x:v>130</x:v>
      </x:c>
      <x:c r="H10457" s="4" t="n">
        <x:v>197.6</x:v>
      </x:c>
      <x:c r="I10457" s="4" t="n">
        <x:v>130</x:v>
      </x:c>
      <x:c r="J10457" s="4" t="n">
        <x:v>1.52</x:v>
      </x:c>
      <x:c r="K10457" s="4">
        <x:f>I10457*J10457</x:f>
      </x:c>
      <x:c r="L10457" s="4" t="n">
        <x:v>289.362</x:v>
      </x:c>
      <x:c r="M10457" s="5">
        <x:f>J10457/3.457*100</x:f>
      </x:c>
      <x:c r="N10457" s="6">
        <x:f>M10457*L10457/100</x:f>
      </x:c>
      <x:c r="O10457" s="6">
        <x:f>H10457-N10457</x:f>
      </x:c>
    </x:row>
    <x:row r="10458" spans="1:25">
      <x:c r="A10458" s="0" t="s">
        <x:v>141</x:v>
      </x:c>
      <x:c r="B10458" s="0" t="n">
        <x:v>4838</x:v>
      </x:c>
      <x:c r="C10458" s="0" t="s">
        <x:v>21</x:v>
      </x:c>
      <x:c r="D10458" s="0" t="s">
        <x:v>22</x:v>
      </x:c>
      <x:c r="E10458" s="0" t="s">
        <x:v>23</x:v>
      </x:c>
      <x:c r="F10458" s="0" t="s">
        <x:v>20</x:v>
      </x:c>
      <x:c r="G10458" s="0" t="n">
        <x:v>130</x:v>
      </x:c>
      <x:c r="H10458" s="4" t="n">
        <x:v>44.33</x:v>
      </x:c>
      <x:c r="I10458" s="4" t="n">
        <x:v>130</x:v>
      </x:c>
      <x:c r="J10458" s="4" t="n">
        <x:v>0.341</x:v>
      </x:c>
      <x:c r="K10458" s="4">
        <x:f>I10458*J10458</x:f>
      </x:c>
      <x:c r="L10458" s="4" t="n">
        <x:v>293.385</x:v>
      </x:c>
      <x:c r="M10458" s="5">
        <x:f>J10458/2.455*100</x:f>
      </x:c>
      <x:c r="N10458" s="6">
        <x:f>M10458*L10458/100</x:f>
      </x:c>
      <x:c r="O10458" s="6">
        <x:f>H10458-N10458</x:f>
      </x:c>
    </x:row>
    <x:row r="10459" spans="1:25">
      <x:c r="A10459" s="0" t="s">
        <x:v>141</x:v>
      </x:c>
      <x:c r="B10459" s="0" t="n">
        <x:v>4838</x:v>
      </x:c>
      <x:c r="C10459" s="0" t="s">
        <x:v>21</x:v>
      </x:c>
      <x:c r="D10459" s="0" t="s">
        <x:v>22</x:v>
      </x:c>
      <x:c r="E10459" s="0" t="s">
        <x:v>23</x:v>
      </x:c>
      <x:c r="F10459" s="0" t="s">
        <x:v>20</x:v>
      </x:c>
      <x:c r="G10459" s="0" t="n">
        <x:v>130</x:v>
      </x:c>
      <x:c r="H10459" s="4" t="n">
        <x:v>43.384</x:v>
      </x:c>
      <x:c r="I10459" s="4" t="n">
        <x:v>130</x:v>
      </x:c>
      <x:c r="J10459" s="4" t="n">
        <x:v>0.334</x:v>
      </x:c>
      <x:c r="K10459" s="4">
        <x:f>I10459*J10459</x:f>
      </x:c>
      <x:c r="L10459" s="4" t="n">
        <x:v>293.385</x:v>
      </x:c>
      <x:c r="M10459" s="5">
        <x:f>J10459/2.455*100</x:f>
      </x:c>
      <x:c r="N10459" s="6">
        <x:f>M10459*L10459/100</x:f>
      </x:c>
      <x:c r="O10459" s="6">
        <x:f>H10459-N10459</x:f>
      </x:c>
    </x:row>
    <x:row r="10460" spans="1:25">
      <x:c r="A10460" s="0" t="s">
        <x:v>141</x:v>
      </x:c>
      <x:c r="B10460" s="0" t="n">
        <x:v>4838</x:v>
      </x:c>
      <x:c r="C10460" s="0" t="s">
        <x:v>21</x:v>
      </x:c>
      <x:c r="D10460" s="0" t="s">
        <x:v>28</x:v>
      </x:c>
      <x:c r="E10460" s="0" t="s">
        <x:v>19</x:v>
      </x:c>
      <x:c r="F10460" s="0" t="s">
        <x:v>26</x:v>
      </x:c>
      <x:c r="G10460" s="0" t="n">
        <x:v>130</x:v>
      </x:c>
      <x:c r="H10460" s="4" t="n">
        <x:v>33.804</x:v>
      </x:c>
      <x:c r="I10460" s="4" t="n">
        <x:v>130</x:v>
      </x:c>
      <x:c r="J10460" s="4" t="n">
        <x:v>0.26</x:v>
      </x:c>
      <x:c r="K10460" s="4">
        <x:f>I10460*J10460</x:f>
      </x:c>
      <x:c r="L10460" s="4" t="n">
        <x:v>293.385</x:v>
      </x:c>
      <x:c r="M10460" s="5">
        <x:f>J10460/2.455*100</x:f>
      </x:c>
      <x:c r="N10460" s="6">
        <x:f>M10460*L10460/100</x:f>
      </x:c>
      <x:c r="O10460" s="6">
        <x:f>H10460-N10460</x:f>
      </x:c>
    </x:row>
    <x:row r="10461" spans="1:25">
      <x:c r="A10461" s="0" t="s">
        <x:v>141</x:v>
      </x:c>
      <x:c r="B10461" s="0" t="n">
        <x:v>4838</x:v>
      </x:c>
      <x:c r="C10461" s="0" t="s">
        <x:v>21</x:v>
      </x:c>
      <x:c r="D10461" s="0" t="s">
        <x:v>28</x:v>
      </x:c>
      <x:c r="E10461" s="0" t="s">
        <x:v>23</x:v>
      </x:c>
      <x:c r="F10461" s="0" t="s">
        <x:v>26</x:v>
      </x:c>
      <x:c r="G10461" s="0" t="n">
        <x:v>130</x:v>
      </x:c>
      <x:c r="H10461" s="4" t="n">
        <x:v>205.001</x:v>
      </x:c>
      <x:c r="I10461" s="4" t="n">
        <x:v>130</x:v>
      </x:c>
      <x:c r="J10461" s="4" t="n">
        <x:v>1.52</x:v>
      </x:c>
      <x:c r="K10461" s="4">
        <x:f>I10461*J10461</x:f>
      </x:c>
      <x:c r="L10461" s="4" t="n">
        <x:v>293.385</x:v>
      </x:c>
      <x:c r="M10461" s="5">
        <x:f>J10461/2.455*100</x:f>
      </x:c>
      <x:c r="N10461" s="6">
        <x:f>M10461*L10461/100</x:f>
      </x:c>
      <x:c r="O10461" s="6">
        <x:f>H10461-N10461</x:f>
      </x:c>
    </x:row>
    <x:row r="10462" spans="1:25">
      <x:c r="A10462" s="0" t="s">
        <x:v>146</x:v>
      </x:c>
      <x:c r="B10462" s="0" t="n">
        <x:v>4839</x:v>
      </x:c>
      <x:c r="C10462" s="0" t="s">
        <x:v>21</x:v>
      </x:c>
      <x:c r="D10462" s="0" t="s">
        <x:v>22</x:v>
      </x:c>
      <x:c r="E10462" s="0" t="s">
        <x:v>23</x:v>
      </x:c>
      <x:c r="F10462" s="0" t="s">
        <x:v>20</x:v>
      </x:c>
      <x:c r="G10462" s="0" t="n">
        <x:v>130</x:v>
      </x:c>
      <x:c r="H10462" s="4" t="n">
        <x:v>44.33</x:v>
      </x:c>
      <x:c r="I10462" s="4" t="n">
        <x:v>130</x:v>
      </x:c>
      <x:c r="J10462" s="4" t="n">
        <x:v>0.341</x:v>
      </x:c>
      <x:c r="K10462" s="4">
        <x:f>I10462*J10462</x:f>
      </x:c>
      <x:c r="L10462" s="4" t="n">
        <x:v>289.099</x:v>
      </x:c>
      <x:c r="M10462" s="5">
        <x:f>J10462/2.789*100</x:f>
      </x:c>
      <x:c r="N10462" s="6">
        <x:f>M10462*L10462/100</x:f>
      </x:c>
      <x:c r="O10462" s="6">
        <x:f>H10462-N10462</x:f>
      </x:c>
    </x:row>
    <x:row r="10463" spans="1:25">
      <x:c r="A10463" s="0" t="s">
        <x:v>146</x:v>
      </x:c>
      <x:c r="B10463" s="0" t="n">
        <x:v>4839</x:v>
      </x:c>
      <x:c r="C10463" s="0" t="s">
        <x:v>21</x:v>
      </x:c>
      <x:c r="D10463" s="0" t="s">
        <x:v>22</x:v>
      </x:c>
      <x:c r="E10463" s="0" t="s">
        <x:v>23</x:v>
      </x:c>
      <x:c r="F10463" s="0" t="s">
        <x:v>20</x:v>
      </x:c>
      <x:c r="G10463" s="0" t="n">
        <x:v>130</x:v>
      </x:c>
      <x:c r="H10463" s="4" t="n">
        <x:v>43.384</x:v>
      </x:c>
      <x:c r="I10463" s="4" t="n">
        <x:v>130</x:v>
      </x:c>
      <x:c r="J10463" s="4" t="n">
        <x:v>0.334</x:v>
      </x:c>
      <x:c r="K10463" s="4">
        <x:f>I10463*J10463</x:f>
      </x:c>
      <x:c r="L10463" s="4" t="n">
        <x:v>289.099</x:v>
      </x:c>
      <x:c r="M10463" s="5">
        <x:f>J10463/2.789*100</x:f>
      </x:c>
      <x:c r="N10463" s="6">
        <x:f>M10463*L10463/100</x:f>
      </x:c>
      <x:c r="O10463" s="6">
        <x:f>H10463-N10463</x:f>
      </x:c>
    </x:row>
    <x:row r="10464" spans="1:25">
      <x:c r="A10464" s="0" t="s">
        <x:v>146</x:v>
      </x:c>
      <x:c r="B10464" s="0" t="n">
        <x:v>4839</x:v>
      </x:c>
      <x:c r="C10464" s="0" t="s">
        <x:v>21</x:v>
      </x:c>
      <x:c r="D10464" s="0" t="s">
        <x:v>22</x:v>
      </x:c>
      <x:c r="E10464" s="0" t="s">
        <x:v>23</x:v>
      </x:c>
      <x:c r="F10464" s="0" t="s">
        <x:v>20</x:v>
      </x:c>
      <x:c r="G10464" s="0" t="n">
        <x:v>130</x:v>
      </x:c>
      <x:c r="H10464" s="4" t="n">
        <x:v>43.384</x:v>
      </x:c>
      <x:c r="I10464" s="4" t="n">
        <x:v>130</x:v>
      </x:c>
      <x:c r="J10464" s="4" t="n">
        <x:v>0.334</x:v>
      </x:c>
      <x:c r="K10464" s="4">
        <x:f>I10464*J10464</x:f>
      </x:c>
      <x:c r="L10464" s="4" t="n">
        <x:v>289.099</x:v>
      </x:c>
      <x:c r="M10464" s="5">
        <x:f>J10464/2.789*100</x:f>
      </x:c>
      <x:c r="N10464" s="6">
        <x:f>M10464*L10464/100</x:f>
      </x:c>
      <x:c r="O10464" s="6">
        <x:f>H10464-N10464</x:f>
      </x:c>
    </x:row>
    <x:row r="10465" spans="1:25">
      <x:c r="A10465" s="0" t="s">
        <x:v>146</x:v>
      </x:c>
      <x:c r="B10465" s="0" t="n">
        <x:v>4839</x:v>
      </x:c>
      <x:c r="C10465" s="0" t="s">
        <x:v>21</x:v>
      </x:c>
      <x:c r="D10465" s="0" t="s">
        <x:v>28</x:v>
      </x:c>
      <x:c r="E10465" s="0" t="s">
        <x:v>19</x:v>
      </x:c>
      <x:c r="F10465" s="0" t="s">
        <x:v>26</x:v>
      </x:c>
      <x:c r="G10465" s="0" t="n">
        <x:v>130</x:v>
      </x:c>
      <x:c r="H10465" s="4" t="n">
        <x:v>33.802</x:v>
      </x:c>
      <x:c r="I10465" s="4" t="n">
        <x:v>130</x:v>
      </x:c>
      <x:c r="J10465" s="4" t="n">
        <x:v>0.26</x:v>
      </x:c>
      <x:c r="K10465" s="4">
        <x:f>I10465*J10465</x:f>
      </x:c>
      <x:c r="L10465" s="4" t="n">
        <x:v>289.099</x:v>
      </x:c>
      <x:c r="M10465" s="5">
        <x:f>J10465/2.789*100</x:f>
      </x:c>
      <x:c r="N10465" s="6">
        <x:f>M10465*L10465/100</x:f>
      </x:c>
      <x:c r="O10465" s="6">
        <x:f>H10465-N10465</x:f>
      </x:c>
    </x:row>
    <x:row r="10466" spans="1:25">
      <x:c r="A10466" s="0" t="s">
        <x:v>146</x:v>
      </x:c>
      <x:c r="B10466" s="0" t="n">
        <x:v>4839</x:v>
      </x:c>
      <x:c r="C10466" s="0" t="s">
        <x:v>21</x:v>
      </x:c>
      <x:c r="D10466" s="0" t="s">
        <x:v>28</x:v>
      </x:c>
      <x:c r="E10466" s="0" t="s">
        <x:v>23</x:v>
      </x:c>
      <x:c r="F10466" s="0" t="s">
        <x:v>26</x:v>
      </x:c>
      <x:c r="G10466" s="0" t="n">
        <x:v>130</x:v>
      </x:c>
      <x:c r="H10466" s="4" t="n">
        <x:v>197.6</x:v>
      </x:c>
      <x:c r="I10466" s="4" t="n">
        <x:v>130</x:v>
      </x:c>
      <x:c r="J10466" s="4" t="n">
        <x:v>1.52</x:v>
      </x:c>
      <x:c r="K10466" s="4">
        <x:f>I10466*J10466</x:f>
      </x:c>
      <x:c r="L10466" s="4" t="n">
        <x:v>289.099</x:v>
      </x:c>
      <x:c r="M10466" s="5">
        <x:f>J10466/2.789*100</x:f>
      </x:c>
      <x:c r="N10466" s="6">
        <x:f>M10466*L10466/100</x:f>
      </x:c>
      <x:c r="O10466" s="6">
        <x:f>H10466-N10466</x:f>
      </x:c>
    </x:row>
    <x:row r="10467" spans="1:25">
      <x:c r="A10467" s="0" t="s">
        <x:v>57</x:v>
      </x:c>
      <x:c r="B10467" s="0" t="n">
        <x:v>4840</x:v>
      </x:c>
      <x:c r="C10467" s="0" t="s">
        <x:v>128</x:v>
      </x:c>
      <x:c r="D10467" s="0" t="s">
        <x:v>179</x:v>
      </x:c>
      <x:c r="E10467" s="0" t="s">
        <x:v>23</x:v>
      </x:c>
      <x:c r="F10467" s="0" t="s">
        <x:v>20</x:v>
      </x:c>
      <x:c r="G10467" s="0" t="n">
        <x:v>329</x:v>
      </x:c>
      <x:c r="H10467" s="4" t="n">
        <x:v>125.55</x:v>
      </x:c>
      <x:c r="I10467" s="4" t="n">
        <x:v>105</x:v>
      </x:c>
      <x:c r="J10467" s="4" t="n">
        <x:v>0.382</x:v>
      </x:c>
      <x:c r="K10467" s="4">
        <x:f>I10467*J10467</x:f>
      </x:c>
      <x:c r="L10467" s="4" t="n">
        <x:v>520.9</x:v>
      </x:c>
      <x:c r="M10467" s="5">
        <x:f>J10467/6.308*100</x:f>
      </x:c>
      <x:c r="N10467" s="6">
        <x:f>M10467*L10467/100</x:f>
      </x:c>
      <x:c r="O10467" s="6">
        <x:f>H10467-N10467</x:f>
      </x:c>
    </x:row>
    <x:row r="10468" spans="1:25">
      <x:c r="A10468" s="0" t="s">
        <x:v>57</x:v>
      </x:c>
      <x:c r="B10468" s="0" t="n">
        <x:v>4840</x:v>
      </x:c>
      <x:c r="C10468" s="0" t="s">
        <x:v>128</x:v>
      </x:c>
      <x:c r="D10468" s="0" t="s">
        <x:v>179</x:v>
      </x:c>
      <x:c r="E10468" s="0" t="s">
        <x:v>23</x:v>
      </x:c>
      <x:c r="F10468" s="0" t="s">
        <x:v>20</x:v>
      </x:c>
      <x:c r="G10468" s="0" t="n">
        <x:v>329</x:v>
      </x:c>
      <x:c r="H10468" s="4" t="n">
        <x:v>125.55</x:v>
      </x:c>
      <x:c r="I10468" s="4" t="n">
        <x:v>105</x:v>
      </x:c>
      <x:c r="J10468" s="4" t="n">
        <x:v>0.382</x:v>
      </x:c>
      <x:c r="K10468" s="4">
        <x:f>I10468*J10468</x:f>
      </x:c>
      <x:c r="L10468" s="4" t="n">
        <x:v>520.9</x:v>
      </x:c>
      <x:c r="M10468" s="5">
        <x:f>J10468/6.308*100</x:f>
      </x:c>
      <x:c r="N10468" s="6">
        <x:f>M10468*L10468/100</x:f>
      </x:c>
      <x:c r="O10468" s="6">
        <x:f>H10468-N10468</x:f>
      </x:c>
    </x:row>
    <x:row r="10469" spans="1:25">
      <x:c r="A10469" s="0" t="s">
        <x:v>57</x:v>
      </x:c>
      <x:c r="B10469" s="0" t="n">
        <x:v>4840</x:v>
      </x:c>
      <x:c r="C10469" s="0" t="s">
        <x:v>128</x:v>
      </x:c>
      <x:c r="D10469" s="0" t="s">
        <x:v>179</x:v>
      </x:c>
      <x:c r="E10469" s="0" t="s">
        <x:v>23</x:v>
      </x:c>
      <x:c r="F10469" s="0" t="s">
        <x:v>20</x:v>
      </x:c>
      <x:c r="G10469" s="0" t="n">
        <x:v>329</x:v>
      </x:c>
      <x:c r="H10469" s="4" t="n">
        <x:v>178.2</x:v>
      </x:c>
      <x:c r="I10469" s="4" t="n">
        <x:v>105</x:v>
      </x:c>
      <x:c r="J10469" s="4" t="n">
        <x:v>0.542</x:v>
      </x:c>
      <x:c r="K10469" s="4">
        <x:f>I10469*J10469</x:f>
      </x:c>
      <x:c r="L10469" s="4" t="n">
        <x:v>520.9</x:v>
      </x:c>
      <x:c r="M10469" s="5">
        <x:f>J10469/6.308*100</x:f>
      </x:c>
      <x:c r="N10469" s="6">
        <x:f>M10469*L10469/100</x:f>
      </x:c>
      <x:c r="O10469" s="6">
        <x:f>H10469-N10469</x:f>
      </x:c>
    </x:row>
    <x:row r="10470" spans="1:25">
      <x:c r="A10470" s="0" t="s">
        <x:v>57</x:v>
      </x:c>
      <x:c r="B10470" s="0" t="n">
        <x:v>4840</x:v>
      </x:c>
      <x:c r="C10470" s="0" t="s">
        <x:v>128</x:v>
      </x:c>
      <x:c r="D10470" s="0" t="s">
        <x:v>179</x:v>
      </x:c>
      <x:c r="E10470" s="0" t="s">
        <x:v>23</x:v>
      </x:c>
      <x:c r="F10470" s="0" t="s">
        <x:v>20</x:v>
      </x:c>
      <x:c r="G10470" s="0" t="n">
        <x:v>329</x:v>
      </x:c>
      <x:c r="H10470" s="4" t="n">
        <x:v>178.2</x:v>
      </x:c>
      <x:c r="I10470" s="4" t="n">
        <x:v>105</x:v>
      </x:c>
      <x:c r="J10470" s="4" t="n">
        <x:v>0.542</x:v>
      </x:c>
      <x:c r="K10470" s="4">
        <x:f>I10470*J10470</x:f>
      </x:c>
      <x:c r="L10470" s="4" t="n">
        <x:v>520.9</x:v>
      </x:c>
      <x:c r="M10470" s="5">
        <x:f>J10470/6.308*100</x:f>
      </x:c>
      <x:c r="N10470" s="6">
        <x:f>M10470*L10470/100</x:f>
      </x:c>
      <x:c r="O10470" s="6">
        <x:f>H10470-N10470</x:f>
      </x:c>
    </x:row>
    <x:row r="10471" spans="1:25">
      <x:c r="A10471" s="0" t="s">
        <x:v>57</x:v>
      </x:c>
      <x:c r="B10471" s="0" t="n">
        <x:v>4840</x:v>
      </x:c>
      <x:c r="C10471" s="0" t="s">
        <x:v>128</x:v>
      </x:c>
      <x:c r="D10471" s="0" t="s">
        <x:v>180</x:v>
      </x:c>
      <x:c r="E10471" s="0" t="s">
        <x:v>181</x:v>
      </x:c>
      <x:c r="F10471" s="0" t="s">
        <x:v>26</x:v>
      </x:c>
      <x:c r="G10471" s="0" t="n">
        <x:v>329</x:v>
      </x:c>
      <x:c r="H10471" s="4" t="n">
        <x:v>112.707</x:v>
      </x:c>
      <x:c r="I10471" s="4" t="n">
        <x:v>105</x:v>
      </x:c>
      <x:c r="J10471" s="4" t="n">
        <x:v>1.115</x:v>
      </x:c>
      <x:c r="K10471" s="4">
        <x:f>I10471*J10471</x:f>
      </x:c>
      <x:c r="L10471" s="4" t="n">
        <x:v>520.9</x:v>
      </x:c>
      <x:c r="M10471" s="5">
        <x:f>J10471/6.308*100</x:f>
      </x:c>
      <x:c r="N10471" s="6">
        <x:f>M10471*L10471/100</x:f>
      </x:c>
      <x:c r="O10471" s="6">
        <x:f>H10471-N10471</x:f>
      </x:c>
    </x:row>
    <x:row r="10472" spans="1:25">
      <x:c r="A10472" s="0" t="s">
        <x:v>57</x:v>
      </x:c>
      <x:c r="B10472" s="0" t="n">
        <x:v>4840</x:v>
      </x:c>
      <x:c r="C10472" s="0" t="s">
        <x:v>128</x:v>
      </x:c>
      <x:c r="D10472" s="0" t="s">
        <x:v>180</x:v>
      </x:c>
      <x:c r="E10472" s="0" t="s">
        <x:v>182</x:v>
      </x:c>
      <x:c r="F10472" s="0" t="s">
        <x:v>26</x:v>
      </x:c>
      <x:c r="G10472" s="0" t="n">
        <x:v>329</x:v>
      </x:c>
      <x:c r="H10472" s="4" t="n">
        <x:v>122.309</x:v>
      </x:c>
      <x:c r="I10472" s="4" t="n">
        <x:v>105</x:v>
      </x:c>
      <x:c r="J10472" s="4" t="n">
        <x:v>1.115</x:v>
      </x:c>
      <x:c r="K10472" s="4">
        <x:f>I10472*J10472</x:f>
      </x:c>
      <x:c r="L10472" s="4" t="n">
        <x:v>520.9</x:v>
      </x:c>
      <x:c r="M10472" s="5">
        <x:f>J10472/6.308*100</x:f>
      </x:c>
      <x:c r="N10472" s="6">
        <x:f>M10472*L10472/100</x:f>
      </x:c>
      <x:c r="O10472" s="6">
        <x:f>H10472-N10472</x:f>
      </x:c>
    </x:row>
    <x:row r="10473" spans="1:25">
      <x:c r="A10473" s="0" t="s">
        <x:v>57</x:v>
      </x:c>
      <x:c r="B10473" s="0" t="n">
        <x:v>4840</x:v>
      </x:c>
      <x:c r="C10473" s="0" t="s">
        <x:v>128</x:v>
      </x:c>
      <x:c r="D10473" s="0" t="s">
        <x:v>180</x:v>
      </x:c>
      <x:c r="E10473" s="0" t="s">
        <x:v>183</x:v>
      </x:c>
      <x:c r="F10473" s="0" t="s">
        <x:v>26</x:v>
      </x:c>
      <x:c r="G10473" s="0" t="n">
        <x:v>329</x:v>
      </x:c>
      <x:c r="H10473" s="4" t="n">
        <x:v>122.595</x:v>
      </x:c>
      <x:c r="I10473" s="4" t="n">
        <x:v>105</x:v>
      </x:c>
      <x:c r="J10473" s="4" t="n">
        <x:v>1.115</x:v>
      </x:c>
      <x:c r="K10473" s="4">
        <x:f>I10473*J10473</x:f>
      </x:c>
      <x:c r="L10473" s="4" t="n">
        <x:v>520.9</x:v>
      </x:c>
      <x:c r="M10473" s="5">
        <x:f>J10473/6.308*100</x:f>
      </x:c>
      <x:c r="N10473" s="6">
        <x:f>M10473*L10473/100</x:f>
      </x:c>
      <x:c r="O10473" s="6">
        <x:f>H10473-N10473</x:f>
      </x:c>
    </x:row>
    <x:row r="10474" spans="1:25">
      <x:c r="A10474" s="0" t="s">
        <x:v>57</x:v>
      </x:c>
      <x:c r="B10474" s="0" t="n">
        <x:v>4840</x:v>
      </x:c>
      <x:c r="C10474" s="0" t="s">
        <x:v>128</x:v>
      </x:c>
      <x:c r="D10474" s="0" t="s">
        <x:v>180</x:v>
      </x:c>
      <x:c r="E10474" s="0" t="s">
        <x:v>184</x:v>
      </x:c>
      <x:c r="F10474" s="0" t="s">
        <x:v>26</x:v>
      </x:c>
      <x:c r="G10474" s="0" t="n">
        <x:v>329</x:v>
      </x:c>
      <x:c r="H10474" s="4" t="n">
        <x:v>232.205</x:v>
      </x:c>
      <x:c r="I10474" s="4" t="n">
        <x:v>105</x:v>
      </x:c>
      <x:c r="J10474" s="4" t="n">
        <x:v>1.115</x:v>
      </x:c>
      <x:c r="K10474" s="4">
        <x:f>I10474*J10474</x:f>
      </x:c>
      <x:c r="L10474" s="4" t="n">
        <x:v>520.9</x:v>
      </x:c>
      <x:c r="M10474" s="5">
        <x:f>J10474/6.308*100</x:f>
      </x:c>
      <x:c r="N10474" s="6">
        <x:f>M10474*L10474/100</x:f>
      </x:c>
      <x:c r="O10474" s="6">
        <x:f>H10474-N10474</x:f>
      </x:c>
    </x:row>
    <x:row r="10475" spans="1:25">
      <x:c r="A10475" s="0" t="s">
        <x:v>109</x:v>
      </x:c>
      <x:c r="B10475" s="0" t="n">
        <x:v>4844</x:v>
      </x:c>
      <x:c r="C10475" s="0" t="s">
        <x:v>21</x:v>
      </x:c>
      <x:c r="D10475" s="0" t="s">
        <x:v>33</x:v>
      </x:c>
      <x:c r="E10475" s="0" t="s">
        <x:v>34</x:v>
      </x:c>
      <x:c r="F10475" s="0" t="s">
        <x:v>20</x:v>
      </x:c>
      <x:c r="G10475" s="0" t="n">
        <x:v>173</x:v>
      </x:c>
      <x:c r="H10475" s="4" t="n">
        <x:v>46.018</x:v>
      </x:c>
      <x:c r="I10475" s="4" t="n">
        <x:v>8</x:v>
      </x:c>
      <x:c r="J10475" s="4" t="n">
        <x:v>0.266</x:v>
      </x:c>
      <x:c r="K10475" s="4">
        <x:f>I10475*J10475</x:f>
      </x:c>
      <x:c r="L10475" s="4" t="n">
        <x:v>11.504</x:v>
      </x:c>
      <x:c r="M10475" s="5">
        <x:f>J10475/1.475*100</x:f>
      </x:c>
      <x:c r="N10475" s="6">
        <x:f>M10475*L10475/100</x:f>
      </x:c>
      <x:c r="O10475" s="6">
        <x:f>H10475-N10475</x:f>
      </x:c>
    </x:row>
    <x:row r="10476" spans="1:25">
      <x:c r="A10476" s="0" t="s">
        <x:v>109</x:v>
      </x:c>
      <x:c r="B10476" s="0" t="n">
        <x:v>4844</x:v>
      </x:c>
      <x:c r="C10476" s="0" t="s">
        <x:v>21</x:v>
      </x:c>
      <x:c r="D10476" s="0" t="s">
        <x:v>22</x:v>
      </x:c>
      <x:c r="E10476" s="0" t="s">
        <x:v>35</x:v>
      </x:c>
      <x:c r="F10476" s="0" t="s">
        <x:v>20</x:v>
      </x:c>
      <x:c r="G10476" s="0" t="n">
        <x:v>173</x:v>
      </x:c>
      <x:c r="H10476" s="4" t="n">
        <x:v>50.4</x:v>
      </x:c>
      <x:c r="I10476" s="4" t="n">
        <x:v>8</x:v>
      </x:c>
      <x:c r="J10476" s="4" t="n">
        <x:v>0.291</x:v>
      </x:c>
      <x:c r="K10476" s="4">
        <x:f>I10476*J10476</x:f>
      </x:c>
      <x:c r="L10476" s="4" t="n">
        <x:v>11.504</x:v>
      </x:c>
      <x:c r="M10476" s="5">
        <x:f>J10476/1.475*100</x:f>
      </x:c>
      <x:c r="N10476" s="6">
        <x:f>M10476*L10476/100</x:f>
      </x:c>
      <x:c r="O10476" s="6">
        <x:f>H10476-N10476</x:f>
      </x:c>
    </x:row>
    <x:row r="10477" spans="1:25">
      <x:c r="A10477" s="0" t="s">
        <x:v>109</x:v>
      </x:c>
      <x:c r="B10477" s="0" t="n">
        <x:v>4844</x:v>
      </x:c>
      <x:c r="C10477" s="0" t="s">
        <x:v>21</x:v>
      </x:c>
      <x:c r="D10477" s="0" t="s">
        <x:v>33</x:v>
      </x:c>
      <x:c r="E10477" s="0" t="s">
        <x:v>34</x:v>
      </x:c>
      <x:c r="F10477" s="0" t="s">
        <x:v>26</x:v>
      </x:c>
      <x:c r="G10477" s="0" t="n">
        <x:v>173</x:v>
      </x:c>
      <x:c r="H10477" s="4" t="n">
        <x:v>8</x:v>
      </x:c>
      <x:c r="I10477" s="4" t="n">
        <x:v>8</x:v>
      </x:c>
      <x:c r="J10477" s="4" t="n">
        <x:v>0.078</x:v>
      </x:c>
      <x:c r="K10477" s="4">
        <x:f>I10477*J10477</x:f>
      </x:c>
      <x:c r="L10477" s="4" t="n">
        <x:v>11.504</x:v>
      </x:c>
      <x:c r="M10477" s="5">
        <x:f>J10477/1.475*100</x:f>
      </x:c>
      <x:c r="N10477" s="6">
        <x:f>M10477*L10477/100</x:f>
      </x:c>
      <x:c r="O10477" s="6">
        <x:f>H10477-N10477</x:f>
      </x:c>
    </x:row>
    <x:row r="10478" spans="1:25">
      <x:c r="A10478" s="0" t="s">
        <x:v>109</x:v>
      </x:c>
      <x:c r="B10478" s="0" t="n">
        <x:v>4844</x:v>
      </x:c>
      <x:c r="C10478" s="0" t="s">
        <x:v>21</x:v>
      </x:c>
      <x:c r="D10478" s="0" t="s">
        <x:v>36</x:v>
      </x:c>
      <x:c r="E10478" s="0" t="s">
        <x:v>37</x:v>
      </x:c>
      <x:c r="F10478" s="0" t="s">
        <x:v>26</x:v>
      </x:c>
      <x:c r="G10478" s="0" t="n">
        <x:v>173</x:v>
      </x:c>
      <x:c r="H10478" s="4" t="n">
        <x:v>3.5</x:v>
      </x:c>
      <x:c r="I10478" s="4" t="n">
        <x:v>8</x:v>
      </x:c>
      <x:c r="J10478" s="4" t="n">
        <x:v>0.42</x:v>
      </x:c>
      <x:c r="K10478" s="4">
        <x:f>I10478*J10478</x:f>
      </x:c>
      <x:c r="L10478" s="4" t="n">
        <x:v>11.504</x:v>
      </x:c>
      <x:c r="M10478" s="5">
        <x:f>J10478/1.475*100</x:f>
      </x:c>
      <x:c r="N10478" s="6">
        <x:f>M10478*L10478/100</x:f>
      </x:c>
      <x:c r="O10478" s="6">
        <x:f>H10478-N10478</x:f>
      </x:c>
    </x:row>
    <x:row r="10479" spans="1:25">
      <x:c r="A10479" s="0" t="s">
        <x:v>109</x:v>
      </x:c>
      <x:c r="B10479" s="0" t="n">
        <x:v>4844</x:v>
      </x:c>
      <x:c r="C10479" s="0" t="s">
        <x:v>21</x:v>
      </x:c>
      <x:c r="D10479" s="0" t="s">
        <x:v>36</x:v>
      </x:c>
      <x:c r="E10479" s="0" t="s">
        <x:v>38</x:v>
      </x:c>
      <x:c r="F10479" s="0" t="s">
        <x:v>26</x:v>
      </x:c>
      <x:c r="G10479" s="0" t="n">
        <x:v>173</x:v>
      </x:c>
      <x:c r="H10479" s="4" t="n">
        <x:v>3.5</x:v>
      </x:c>
      <x:c r="I10479" s="4" t="n">
        <x:v>8</x:v>
      </x:c>
      <x:c r="J10479" s="4" t="n">
        <x:v>0.42</x:v>
      </x:c>
      <x:c r="K10479" s="4">
        <x:f>I10479*J10479</x:f>
      </x:c>
      <x:c r="L10479" s="4" t="n">
        <x:v>11.504</x:v>
      </x:c>
      <x:c r="M10479" s="5">
        <x:f>J10479/1.475*100</x:f>
      </x:c>
      <x:c r="N10479" s="6">
        <x:f>M10479*L10479/100</x:f>
      </x:c>
      <x:c r="O10479" s="6">
        <x:f>H10479-N10479</x:f>
      </x:c>
    </x:row>
    <x:row r="10480" spans="1:25">
      <x:c r="A10480" s="0" t="s">
        <x:v>71</x:v>
      </x:c>
      <x:c r="B10480" s="0" t="n">
        <x:v>4849</x:v>
      </x:c>
      <x:c r="C10480" s="0" t="s">
        <x:v>21</x:v>
      </x:c>
      <x:c r="D10480" s="0" t="s">
        <x:v>33</x:v>
      </x:c>
      <x:c r="E10480" s="0" t="s">
        <x:v>73</x:v>
      </x:c>
      <x:c r="F10480" s="0" t="s">
        <x:v>20</x:v>
      </x:c>
      <x:c r="G10480" s="0" t="n">
        <x:v>177</x:v>
      </x:c>
      <x:c r="H10480" s="4" t="n">
        <x:v>46.018</x:v>
      </x:c>
      <x:c r="I10480" s="4" t="n">
        <x:v>177</x:v>
      </x:c>
      <x:c r="J10480" s="4" t="n">
        <x:v>0.26</x:v>
      </x:c>
      <x:c r="K10480" s="4">
        <x:f>I10480*J10480</x:f>
      </x:c>
      <x:c r="L10480" s="4" t="n">
        <x:v>260.599</x:v>
      </x:c>
      <x:c r="M10480" s="5">
        <x:f>J10480/2.656*100</x:f>
      </x:c>
      <x:c r="N10480" s="6">
        <x:f>M10480*L10480/100</x:f>
      </x:c>
      <x:c r="O10480" s="6">
        <x:f>H10480-N10480</x:f>
      </x:c>
    </x:row>
    <x:row r="10481" spans="1:25">
      <x:c r="A10481" s="0" t="s">
        <x:v>71</x:v>
      </x:c>
      <x:c r="B10481" s="0" t="n">
        <x:v>4849</x:v>
      </x:c>
      <x:c r="C10481" s="0" t="s">
        <x:v>21</x:v>
      </x:c>
      <x:c r="D10481" s="0" t="s">
        <x:v>22</x:v>
      </x:c>
      <x:c r="E10481" s="0" t="s">
        <x:v>74</x:v>
      </x:c>
      <x:c r="F10481" s="0" t="s">
        <x:v>20</x:v>
      </x:c>
      <x:c r="G10481" s="0" t="n">
        <x:v>177</x:v>
      </x:c>
      <x:c r="H10481" s="4" t="n">
        <x:v>50.4</x:v>
      </x:c>
      <x:c r="I10481" s="4" t="n">
        <x:v>177</x:v>
      </x:c>
      <x:c r="J10481" s="4" t="n">
        <x:v>0.285</x:v>
      </x:c>
      <x:c r="K10481" s="4">
        <x:f>I10481*J10481</x:f>
      </x:c>
      <x:c r="L10481" s="4" t="n">
        <x:v>260.599</x:v>
      </x:c>
      <x:c r="M10481" s="5">
        <x:f>J10481/2.656*100</x:f>
      </x:c>
      <x:c r="N10481" s="6">
        <x:f>M10481*L10481/100</x:f>
      </x:c>
      <x:c r="O10481" s="6">
        <x:f>H10481-N10481</x:f>
      </x:c>
    </x:row>
    <x:row r="10482" spans="1:25">
      <x:c r="A10482" s="0" t="s">
        <x:v>71</x:v>
      </x:c>
      <x:c r="B10482" s="0" t="n">
        <x:v>4849</x:v>
      </x:c>
      <x:c r="C10482" s="0" t="s">
        <x:v>21</x:v>
      </x:c>
      <x:c r="D10482" s="0" t="s">
        <x:v>22</x:v>
      </x:c>
      <x:c r="E10482" s="0" t="s">
        <x:v>74</x:v>
      </x:c>
      <x:c r="F10482" s="0" t="s">
        <x:v>20</x:v>
      </x:c>
      <x:c r="G10482" s="0" t="n">
        <x:v>177</x:v>
      </x:c>
      <x:c r="H10482" s="4" t="n">
        <x:v>50.4</x:v>
      </x:c>
      <x:c r="I10482" s="4" t="n">
        <x:v>177</x:v>
      </x:c>
      <x:c r="J10482" s="4" t="n">
        <x:v>0.285</x:v>
      </x:c>
      <x:c r="K10482" s="4">
        <x:f>I10482*J10482</x:f>
      </x:c>
      <x:c r="L10482" s="4" t="n">
        <x:v>260.599</x:v>
      </x:c>
      <x:c r="M10482" s="5">
        <x:f>J10482/2.656*100</x:f>
      </x:c>
      <x:c r="N10482" s="6">
        <x:f>M10482*L10482/100</x:f>
      </x:c>
      <x:c r="O10482" s="6">
        <x:f>H10482-N10482</x:f>
      </x:c>
    </x:row>
    <x:row r="10483" spans="1:25">
      <x:c r="A10483" s="0" t="s">
        <x:v>71</x:v>
      </x:c>
      <x:c r="B10483" s="0" t="n">
        <x:v>4849</x:v>
      </x:c>
      <x:c r="C10483" s="0" t="s">
        <x:v>21</x:v>
      </x:c>
      <x:c r="D10483" s="0" t="s">
        <x:v>22</x:v>
      </x:c>
      <x:c r="E10483" s="0" t="s">
        <x:v>74</x:v>
      </x:c>
      <x:c r="F10483" s="0" t="s">
        <x:v>20</x:v>
      </x:c>
      <x:c r="G10483" s="0" t="n">
        <x:v>177</x:v>
      </x:c>
      <x:c r="H10483" s="4" t="n">
        <x:v>50.4</x:v>
      </x:c>
      <x:c r="I10483" s="4" t="n">
        <x:v>177</x:v>
      </x:c>
      <x:c r="J10483" s="4" t="n">
        <x:v>0.285</x:v>
      </x:c>
      <x:c r="K10483" s="4">
        <x:f>I10483*J10483</x:f>
      </x:c>
      <x:c r="L10483" s="4" t="n">
        <x:v>260.599</x:v>
      </x:c>
      <x:c r="M10483" s="5">
        <x:f>J10483/2.656*100</x:f>
      </x:c>
      <x:c r="N10483" s="6">
        <x:f>M10483*L10483/100</x:f>
      </x:c>
      <x:c r="O10483" s="6">
        <x:f>H10483-N10483</x:f>
      </x:c>
    </x:row>
    <x:row r="10484" spans="1:25">
      <x:c r="A10484" s="0" t="s">
        <x:v>71</x:v>
      </x:c>
      <x:c r="B10484" s="0" t="n">
        <x:v>4849</x:v>
      </x:c>
      <x:c r="C10484" s="0" t="s">
        <x:v>21</x:v>
      </x:c>
      <x:c r="D10484" s="0" t="s">
        <x:v>22</x:v>
      </x:c>
      <x:c r="E10484" s="0" t="s">
        <x:v>74</x:v>
      </x:c>
      <x:c r="F10484" s="0" t="s">
        <x:v>20</x:v>
      </x:c>
      <x:c r="G10484" s="0" t="n">
        <x:v>177</x:v>
      </x:c>
      <x:c r="H10484" s="4" t="n">
        <x:v>50.4</x:v>
      </x:c>
      <x:c r="I10484" s="4" t="n">
        <x:v>177</x:v>
      </x:c>
      <x:c r="J10484" s="4" t="n">
        <x:v>0.285</x:v>
      </x:c>
      <x:c r="K10484" s="4">
        <x:f>I10484*J10484</x:f>
      </x:c>
      <x:c r="L10484" s="4" t="n">
        <x:v>260.599</x:v>
      </x:c>
      <x:c r="M10484" s="5">
        <x:f>J10484/2.656*100</x:f>
      </x:c>
      <x:c r="N10484" s="6">
        <x:f>M10484*L10484/100</x:f>
      </x:c>
      <x:c r="O10484" s="6">
        <x:f>H10484-N10484</x:f>
      </x:c>
    </x:row>
    <x:row r="10485" spans="1:25">
      <x:c r="A10485" s="0" t="s">
        <x:v>71</x:v>
      </x:c>
      <x:c r="B10485" s="0" t="n">
        <x:v>4849</x:v>
      </x:c>
      <x:c r="C10485" s="0" t="s">
        <x:v>21</x:v>
      </x:c>
      <x:c r="D10485" s="0" t="s">
        <x:v>33</x:v>
      </x:c>
      <x:c r="E10485" s="0" t="s">
        <x:v>73</x:v>
      </x:c>
      <x:c r="F10485" s="0" t="s">
        <x:v>20</x:v>
      </x:c>
      <x:c r="G10485" s="0" t="n">
        <x:v>177</x:v>
      </x:c>
      <x:c r="H10485" s="4" t="n">
        <x:v>59.85</x:v>
      </x:c>
      <x:c r="I10485" s="4" t="n">
        <x:v>177</x:v>
      </x:c>
      <x:c r="J10485" s="4" t="n">
        <x:v>0.338</x:v>
      </x:c>
      <x:c r="K10485" s="4">
        <x:f>I10485*J10485</x:f>
      </x:c>
      <x:c r="L10485" s="4" t="n">
        <x:v>260.599</x:v>
      </x:c>
      <x:c r="M10485" s="5">
        <x:f>J10485/2.656*100</x:f>
      </x:c>
      <x:c r="N10485" s="6">
        <x:f>M10485*L10485/100</x:f>
      </x:c>
      <x:c r="O10485" s="6">
        <x:f>H10485-N10485</x:f>
      </x:c>
    </x:row>
    <x:row r="10486" spans="1:25">
      <x:c r="A10486" s="0" t="s">
        <x:v>71</x:v>
      </x:c>
      <x:c r="B10486" s="0" t="n">
        <x:v>4849</x:v>
      </x:c>
      <x:c r="C10486" s="0" t="s">
        <x:v>21</x:v>
      </x:c>
      <x:c r="D10486" s="0" t="s">
        <x:v>33</x:v>
      </x:c>
      <x:c r="E10486" s="0" t="s">
        <x:v>73</x:v>
      </x:c>
      <x:c r="F10486" s="0" t="s">
        <x:v>26</x:v>
      </x:c>
      <x:c r="G10486" s="0" t="n">
        <x:v>177</x:v>
      </x:c>
      <x:c r="H10486" s="4" t="n">
        <x:v>14.041</x:v>
      </x:c>
      <x:c r="I10486" s="4" t="n">
        <x:v>177</x:v>
      </x:c>
      <x:c r="J10486" s="4" t="n">
        <x:v>0.078</x:v>
      </x:c>
      <x:c r="K10486" s="4">
        <x:f>I10486*J10486</x:f>
      </x:c>
      <x:c r="L10486" s="4" t="n">
        <x:v>260.599</x:v>
      </x:c>
      <x:c r="M10486" s="5">
        <x:f>J10486/2.656*100</x:f>
      </x:c>
      <x:c r="N10486" s="6">
        <x:f>M10486*L10486/100</x:f>
      </x:c>
      <x:c r="O10486" s="6">
        <x:f>H10486-N10486</x:f>
      </x:c>
    </x:row>
    <x:row r="10487" spans="1:25">
      <x:c r="A10487" s="0" t="s">
        <x:v>71</x:v>
      </x:c>
      <x:c r="B10487" s="0" t="n">
        <x:v>4849</x:v>
      </x:c>
      <x:c r="C10487" s="0" t="s">
        <x:v>21</x:v>
      </x:c>
      <x:c r="D10487" s="0" t="s">
        <x:v>36</x:v>
      </x:c>
      <x:c r="E10487" s="0" t="s">
        <x:v>75</x:v>
      </x:c>
      <x:c r="F10487" s="0" t="s">
        <x:v>26</x:v>
      </x:c>
      <x:c r="G10487" s="0" t="n">
        <x:v>177</x:v>
      </x:c>
      <x:c r="H10487" s="4" t="n">
        <x:v>75.6</x:v>
      </x:c>
      <x:c r="I10487" s="4" t="n">
        <x:v>177</x:v>
      </x:c>
      <x:c r="J10487" s="4" t="n">
        <x:v>0.42</x:v>
      </x:c>
      <x:c r="K10487" s="4">
        <x:f>I10487*J10487</x:f>
      </x:c>
      <x:c r="L10487" s="4" t="n">
        <x:v>260.599</x:v>
      </x:c>
      <x:c r="M10487" s="5">
        <x:f>J10487/2.656*100</x:f>
      </x:c>
      <x:c r="N10487" s="6">
        <x:f>M10487*L10487/100</x:f>
      </x:c>
      <x:c r="O10487" s="6">
        <x:f>H10487-N10487</x:f>
      </x:c>
    </x:row>
    <x:row r="10488" spans="1:25">
      <x:c r="A10488" s="0" t="s">
        <x:v>71</x:v>
      </x:c>
      <x:c r="B10488" s="0" t="n">
        <x:v>4849</x:v>
      </x:c>
      <x:c r="C10488" s="0" t="s">
        <x:v>21</x:v>
      </x:c>
      <x:c r="D10488" s="0" t="s">
        <x:v>36</x:v>
      </x:c>
      <x:c r="E10488" s="0" t="s">
        <x:v>76</x:v>
      </x:c>
      <x:c r="F10488" s="0" t="s">
        <x:v>26</x:v>
      </x:c>
      <x:c r="G10488" s="0" t="n">
        <x:v>177</x:v>
      </x:c>
      <x:c r="H10488" s="4" t="n">
        <x:v>75.6</x:v>
      </x:c>
      <x:c r="I10488" s="4" t="n">
        <x:v>177</x:v>
      </x:c>
      <x:c r="J10488" s="4" t="n">
        <x:v>0.42</x:v>
      </x:c>
      <x:c r="K10488" s="4">
        <x:f>I10488*J10488</x:f>
      </x:c>
      <x:c r="L10488" s="4" t="n">
        <x:v>260.599</x:v>
      </x:c>
      <x:c r="M10488" s="5">
        <x:f>J10488/2.656*100</x:f>
      </x:c>
      <x:c r="N10488" s="6">
        <x:f>M10488*L10488/100</x:f>
      </x:c>
      <x:c r="O10488" s="6">
        <x:f>H10488-N10488</x:f>
      </x:c>
    </x:row>
    <x:row r="10489" spans="1:25">
      <x:c r="A10489" s="0" t="s">
        <x:v>80</x:v>
      </x:c>
      <x:c r="B10489" s="0" t="n">
        <x:v>4863</x:v>
      </x:c>
      <x:c r="C10489" s="0" t="s">
        <x:v>128</x:v>
      </x:c>
      <x:c r="D10489" s="0" t="s">
        <x:v>179</x:v>
      </x:c>
      <x:c r="E10489" s="0" t="s">
        <x:v>23</x:v>
      </x:c>
      <x:c r="F10489" s="0" t="s">
        <x:v>20</x:v>
      </x:c>
      <x:c r="G10489" s="0" t="n">
        <x:v>65</x:v>
      </x:c>
      <x:c r="H10489" s="4" t="n">
        <x:v>29.25</x:v>
      </x:c>
      <x:c r="I10489" s="4" t="n">
        <x:v>65</x:v>
      </x:c>
      <x:c r="J10489" s="4" t="n">
        <x:v>0.45</x:v>
      </x:c>
      <x:c r="K10489" s="4">
        <x:f>I10489*J10489</x:f>
      </x:c>
      <x:c r="L10489" s="4" t="n">
        <x:v>312.199</x:v>
      </x:c>
      <x:c r="M10489" s="5">
        <x:f>J10489/4.91*100</x:f>
      </x:c>
      <x:c r="N10489" s="6">
        <x:f>M10489*L10489/100</x:f>
      </x:c>
      <x:c r="O10489" s="6">
        <x:f>H10489-N10489</x:f>
      </x:c>
    </x:row>
    <x:row r="10490" spans="1:25">
      <x:c r="A10490" s="0" t="s">
        <x:v>80</x:v>
      </x:c>
      <x:c r="B10490" s="0" t="n">
        <x:v>4863</x:v>
      </x:c>
      <x:c r="C10490" s="0" t="s">
        <x:v>128</x:v>
      </x:c>
      <x:c r="D10490" s="0" t="s">
        <x:v>180</x:v>
      </x:c>
      <x:c r="E10490" s="0" t="s">
        <x:v>181</x:v>
      </x:c>
      <x:c r="F10490" s="0" t="s">
        <x:v>26</x:v>
      </x:c>
      <x:c r="G10490" s="0" t="n">
        <x:v>65</x:v>
      </x:c>
      <x:c r="H10490" s="4" t="n">
        <x:v>72.476</x:v>
      </x:c>
      <x:c r="I10490" s="4" t="n">
        <x:v>65</x:v>
      </x:c>
      <x:c r="J10490" s="4" t="n">
        <x:v>1.115</x:v>
      </x:c>
      <x:c r="K10490" s="4">
        <x:f>I10490*J10490</x:f>
      </x:c>
      <x:c r="L10490" s="4" t="n">
        <x:v>312.199</x:v>
      </x:c>
      <x:c r="M10490" s="5">
        <x:f>J10490/4.91*100</x:f>
      </x:c>
      <x:c r="N10490" s="6">
        <x:f>M10490*L10490/100</x:f>
      </x:c>
      <x:c r="O10490" s="6">
        <x:f>H10490-N10490</x:f>
      </x:c>
    </x:row>
    <x:row r="10491" spans="1:25">
      <x:c r="A10491" s="0" t="s">
        <x:v>80</x:v>
      </x:c>
      <x:c r="B10491" s="0" t="n">
        <x:v>4863</x:v>
      </x:c>
      <x:c r="C10491" s="0" t="s">
        <x:v>128</x:v>
      </x:c>
      <x:c r="D10491" s="0" t="s">
        <x:v>180</x:v>
      </x:c>
      <x:c r="E10491" s="0" t="s">
        <x:v>182</x:v>
      </x:c>
      <x:c r="F10491" s="0" t="s">
        <x:v>26</x:v>
      </x:c>
      <x:c r="G10491" s="0" t="n">
        <x:v>65</x:v>
      </x:c>
      <x:c r="H10491" s="4" t="n">
        <x:v>72.475</x:v>
      </x:c>
      <x:c r="I10491" s="4" t="n">
        <x:v>65</x:v>
      </x:c>
      <x:c r="J10491" s="4" t="n">
        <x:v>1.115</x:v>
      </x:c>
      <x:c r="K10491" s="4">
        <x:f>I10491*J10491</x:f>
      </x:c>
      <x:c r="L10491" s="4" t="n">
        <x:v>312.199</x:v>
      </x:c>
      <x:c r="M10491" s="5">
        <x:f>J10491/4.91*100</x:f>
      </x:c>
      <x:c r="N10491" s="6">
        <x:f>M10491*L10491/100</x:f>
      </x:c>
      <x:c r="O10491" s="6">
        <x:f>H10491-N10491</x:f>
      </x:c>
    </x:row>
    <x:row r="10492" spans="1:25">
      <x:c r="A10492" s="0" t="s">
        <x:v>80</x:v>
      </x:c>
      <x:c r="B10492" s="0" t="n">
        <x:v>4863</x:v>
      </x:c>
      <x:c r="C10492" s="0" t="s">
        <x:v>128</x:v>
      </x:c>
      <x:c r="D10492" s="0" t="s">
        <x:v>180</x:v>
      </x:c>
      <x:c r="E10492" s="0" t="s">
        <x:v>183</x:v>
      </x:c>
      <x:c r="F10492" s="0" t="s">
        <x:v>26</x:v>
      </x:c>
      <x:c r="G10492" s="0" t="n">
        <x:v>65</x:v>
      </x:c>
      <x:c r="H10492" s="4" t="n">
        <x:v>72.475</x:v>
      </x:c>
      <x:c r="I10492" s="4" t="n">
        <x:v>65</x:v>
      </x:c>
      <x:c r="J10492" s="4" t="n">
        <x:v>1.115</x:v>
      </x:c>
      <x:c r="K10492" s="4">
        <x:f>I10492*J10492</x:f>
      </x:c>
      <x:c r="L10492" s="4" t="n">
        <x:v>312.199</x:v>
      </x:c>
      <x:c r="M10492" s="5">
        <x:f>J10492/4.91*100</x:f>
      </x:c>
      <x:c r="N10492" s="6">
        <x:f>M10492*L10492/100</x:f>
      </x:c>
      <x:c r="O10492" s="6">
        <x:f>H10492-N10492</x:f>
      </x:c>
    </x:row>
    <x:row r="10493" spans="1:25">
      <x:c r="A10493" s="0" t="s">
        <x:v>80</x:v>
      </x:c>
      <x:c r="B10493" s="0" t="n">
        <x:v>4863</x:v>
      </x:c>
      <x:c r="C10493" s="0" t="s">
        <x:v>128</x:v>
      </x:c>
      <x:c r="D10493" s="0" t="s">
        <x:v>180</x:v>
      </x:c>
      <x:c r="E10493" s="0" t="s">
        <x:v>184</x:v>
      </x:c>
      <x:c r="F10493" s="0" t="s">
        <x:v>26</x:v>
      </x:c>
      <x:c r="G10493" s="0" t="n">
        <x:v>65</x:v>
      </x:c>
      <x:c r="H10493" s="4" t="n">
        <x:v>72.476</x:v>
      </x:c>
      <x:c r="I10493" s="4" t="n">
        <x:v>65</x:v>
      </x:c>
      <x:c r="J10493" s="4" t="n">
        <x:v>1.115</x:v>
      </x:c>
      <x:c r="K10493" s="4">
        <x:f>I10493*J10493</x:f>
      </x:c>
      <x:c r="L10493" s="4" t="n">
        <x:v>312.199</x:v>
      </x:c>
      <x:c r="M10493" s="5">
        <x:f>J10493/4.91*100</x:f>
      </x:c>
      <x:c r="N10493" s="6">
        <x:f>M10493*L10493/100</x:f>
      </x:c>
      <x:c r="O10493" s="6">
        <x:f>H10493-N10493</x:f>
      </x:c>
    </x:row>
    <x:row r="10494" spans="1:25">
      <x:c r="A10494" s="0" t="s">
        <x:v>84</x:v>
      </x:c>
      <x:c r="B10494" s="0" t="n">
        <x:v>4866</x:v>
      </x:c>
      <x:c r="C10494" s="0" t="s">
        <x:v>21</x:v>
      </x:c>
      <x:c r="D10494" s="0" t="s">
        <x:v>22</x:v>
      </x:c>
      <x:c r="E10494" s="0" t="s">
        <x:v>23</x:v>
      </x:c>
      <x:c r="F10494" s="0" t="s">
        <x:v>20</x:v>
      </x:c>
      <x:c r="G10494" s="0" t="n">
        <x:v>160</x:v>
      </x:c>
      <x:c r="H10494" s="4" t="n">
        <x:v>44.33</x:v>
      </x:c>
      <x:c r="I10494" s="4" t="n">
        <x:v>160</x:v>
      </x:c>
      <x:c r="J10494" s="4" t="n">
        <x:v>0.277</x:v>
      </x:c>
      <x:c r="K10494" s="4">
        <x:f>I10494*J10494</x:f>
      </x:c>
      <x:c r="L10494" s="4" t="n">
        <x:v>335.387</x:v>
      </x:c>
      <x:c r="M10494" s="5">
        <x:f>J10494/2.918*100</x:f>
      </x:c>
      <x:c r="N10494" s="6">
        <x:f>M10494*L10494/100</x:f>
      </x:c>
      <x:c r="O10494" s="6">
        <x:f>H10494-N10494</x:f>
      </x:c>
    </x:row>
    <x:row r="10495" spans="1:25">
      <x:c r="A10495" s="0" t="s">
        <x:v>84</x:v>
      </x:c>
      <x:c r="B10495" s="0" t="n">
        <x:v>4866</x:v>
      </x:c>
      <x:c r="C10495" s="0" t="s">
        <x:v>21</x:v>
      </x:c>
      <x:c r="D10495" s="0" t="s">
        <x:v>22</x:v>
      </x:c>
      <x:c r="E10495" s="0" t="s">
        <x:v>23</x:v>
      </x:c>
      <x:c r="F10495" s="0" t="s">
        <x:v>20</x:v>
      </x:c>
      <x:c r="G10495" s="0" t="n">
        <x:v>160</x:v>
      </x:c>
      <x:c r="H10495" s="4" t="n">
        <x:v>44.33</x:v>
      </x:c>
      <x:c r="I10495" s="4" t="n">
        <x:v>160</x:v>
      </x:c>
      <x:c r="J10495" s="4" t="n">
        <x:v>0.277</x:v>
      </x:c>
      <x:c r="K10495" s="4">
        <x:f>I10495*J10495</x:f>
      </x:c>
      <x:c r="L10495" s="4" t="n">
        <x:v>335.387</x:v>
      </x:c>
      <x:c r="M10495" s="5">
        <x:f>J10495/2.918*100</x:f>
      </x:c>
      <x:c r="N10495" s="6">
        <x:f>M10495*L10495/100</x:f>
      </x:c>
      <x:c r="O10495" s="6">
        <x:f>H10495-N10495</x:f>
      </x:c>
    </x:row>
    <x:row r="10496" spans="1:25">
      <x:c r="A10496" s="0" t="s">
        <x:v>84</x:v>
      </x:c>
      <x:c r="B10496" s="0" t="n">
        <x:v>4866</x:v>
      </x:c>
      <x:c r="C10496" s="0" t="s">
        <x:v>21</x:v>
      </x:c>
      <x:c r="D10496" s="0" t="s">
        <x:v>22</x:v>
      </x:c>
      <x:c r="E10496" s="0" t="s">
        <x:v>23</x:v>
      </x:c>
      <x:c r="F10496" s="0" t="s">
        <x:v>20</x:v>
      </x:c>
      <x:c r="G10496" s="0" t="n">
        <x:v>160</x:v>
      </x:c>
      <x:c r="H10496" s="4" t="n">
        <x:v>44.33</x:v>
      </x:c>
      <x:c r="I10496" s="4" t="n">
        <x:v>160</x:v>
      </x:c>
      <x:c r="J10496" s="4" t="n">
        <x:v>0.277</x:v>
      </x:c>
      <x:c r="K10496" s="4">
        <x:f>I10496*J10496</x:f>
      </x:c>
      <x:c r="L10496" s="4" t="n">
        <x:v>335.387</x:v>
      </x:c>
      <x:c r="M10496" s="5">
        <x:f>J10496/2.918*100</x:f>
      </x:c>
      <x:c r="N10496" s="6">
        <x:f>M10496*L10496/100</x:f>
      </x:c>
      <x:c r="O10496" s="6">
        <x:f>H10496-N10496</x:f>
      </x:c>
    </x:row>
    <x:row r="10497" spans="1:25">
      <x:c r="A10497" s="0" t="s">
        <x:v>84</x:v>
      </x:c>
      <x:c r="B10497" s="0" t="n">
        <x:v>4866</x:v>
      </x:c>
      <x:c r="C10497" s="0" t="s">
        <x:v>21</x:v>
      </x:c>
      <x:c r="D10497" s="0" t="s">
        <x:v>22</x:v>
      </x:c>
      <x:c r="E10497" s="0" t="s">
        <x:v>23</x:v>
      </x:c>
      <x:c r="F10497" s="0" t="s">
        <x:v>20</x:v>
      </x:c>
      <x:c r="G10497" s="0" t="n">
        <x:v>160</x:v>
      </x:c>
      <x:c r="H10497" s="4" t="n">
        <x:v>43.384</x:v>
      </x:c>
      <x:c r="I10497" s="4" t="n">
        <x:v>160</x:v>
      </x:c>
      <x:c r="J10497" s="4" t="n">
        <x:v>0.271</x:v>
      </x:c>
      <x:c r="K10497" s="4">
        <x:f>I10497*J10497</x:f>
      </x:c>
      <x:c r="L10497" s="4" t="n">
        <x:v>335.387</x:v>
      </x:c>
      <x:c r="M10497" s="5">
        <x:f>J10497/2.918*100</x:f>
      </x:c>
      <x:c r="N10497" s="6">
        <x:f>M10497*L10497/100</x:f>
      </x:c>
      <x:c r="O10497" s="6">
        <x:f>H10497-N10497</x:f>
      </x:c>
    </x:row>
    <x:row r="10498" spans="1:25">
      <x:c r="A10498" s="0" t="s">
        <x:v>84</x:v>
      </x:c>
      <x:c r="B10498" s="0" t="n">
        <x:v>4866</x:v>
      </x:c>
      <x:c r="C10498" s="0" t="s">
        <x:v>21</x:v>
      </x:c>
      <x:c r="D10498" s="0" t="s">
        <x:v>22</x:v>
      </x:c>
      <x:c r="E10498" s="0" t="s">
        <x:v>23</x:v>
      </x:c>
      <x:c r="F10498" s="0" t="s">
        <x:v>20</x:v>
      </x:c>
      <x:c r="G10498" s="0" t="n">
        <x:v>160</x:v>
      </x:c>
      <x:c r="H10498" s="4" t="n">
        <x:v>5.8</x:v>
      </x:c>
      <x:c r="I10498" s="4" t="n">
        <x:v>160</x:v>
      </x:c>
      <x:c r="J10498" s="4" t="n">
        <x:v>0.036</x:v>
      </x:c>
      <x:c r="K10498" s="4">
        <x:f>I10498*J10498</x:f>
      </x:c>
      <x:c r="L10498" s="4" t="n">
        <x:v>335.387</x:v>
      </x:c>
      <x:c r="M10498" s="5">
        <x:f>J10498/2.918*100</x:f>
      </x:c>
      <x:c r="N10498" s="6">
        <x:f>M10498*L10498/100</x:f>
      </x:c>
      <x:c r="O10498" s="6">
        <x:f>H10498-N10498</x:f>
      </x:c>
    </x:row>
    <x:row r="10499" spans="1:25">
      <x:c r="A10499" s="0" t="s">
        <x:v>84</x:v>
      </x:c>
      <x:c r="B10499" s="0" t="n">
        <x:v>4866</x:v>
      </x:c>
      <x:c r="C10499" s="0" t="s">
        <x:v>21</x:v>
      </x:c>
      <x:c r="D10499" s="0" t="s">
        <x:v>28</x:v>
      </x:c>
      <x:c r="E10499" s="0" t="s">
        <x:v>19</x:v>
      </x:c>
      <x:c r="F10499" s="0" t="s">
        <x:v>26</x:v>
      </x:c>
      <x:c r="G10499" s="0" t="n">
        <x:v>160</x:v>
      </x:c>
      <x:c r="H10499" s="4" t="n">
        <x:v>41.602</x:v>
      </x:c>
      <x:c r="I10499" s="4" t="n">
        <x:v>160</x:v>
      </x:c>
      <x:c r="J10499" s="4" t="n">
        <x:v>0.26</x:v>
      </x:c>
      <x:c r="K10499" s="4">
        <x:f>I10499*J10499</x:f>
      </x:c>
      <x:c r="L10499" s="4" t="n">
        <x:v>335.387</x:v>
      </x:c>
      <x:c r="M10499" s="5">
        <x:f>J10499/2.918*100</x:f>
      </x:c>
      <x:c r="N10499" s="6">
        <x:f>M10499*L10499/100</x:f>
      </x:c>
      <x:c r="O10499" s="6">
        <x:f>H10499-N10499</x:f>
      </x:c>
    </x:row>
    <x:row r="10500" spans="1:25">
      <x:c r="A10500" s="0" t="s">
        <x:v>84</x:v>
      </x:c>
      <x:c r="B10500" s="0" t="n">
        <x:v>4866</x:v>
      </x:c>
      <x:c r="C10500" s="0" t="s">
        <x:v>21</x:v>
      </x:c>
      <x:c r="D10500" s="0" t="s">
        <x:v>28</x:v>
      </x:c>
      <x:c r="E10500" s="0" t="s">
        <x:v>23</x:v>
      </x:c>
      <x:c r="F10500" s="0" t="s">
        <x:v>26</x:v>
      </x:c>
      <x:c r="G10500" s="0" t="n">
        <x:v>160</x:v>
      </x:c>
      <x:c r="H10500" s="4" t="n">
        <x:v>243.199</x:v>
      </x:c>
      <x:c r="I10500" s="4" t="n">
        <x:v>160</x:v>
      </x:c>
      <x:c r="J10500" s="4" t="n">
        <x:v>1.52</x:v>
      </x:c>
      <x:c r="K10500" s="4">
        <x:f>I10500*J10500</x:f>
      </x:c>
      <x:c r="L10500" s="4" t="n">
        <x:v>335.387</x:v>
      </x:c>
      <x:c r="M10500" s="5">
        <x:f>J10500/2.918*100</x:f>
      </x:c>
      <x:c r="N10500" s="6">
        <x:f>M10500*L10500/100</x:f>
      </x:c>
      <x:c r="O10500" s="6">
        <x:f>H10500-N10500</x:f>
      </x:c>
    </x:row>
    <x:row r="10501" spans="1:25">
      <x:c r="A10501" s="0" t="s">
        <x:v>140</x:v>
      </x:c>
      <x:c r="B10501" s="0" t="n">
        <x:v>4867</x:v>
      </x:c>
      <x:c r="C10501" s="0" t="s">
        <x:v>21</x:v>
      </x:c>
      <x:c r="D10501" s="0" t="s">
        <x:v>22</x:v>
      </x:c>
      <x:c r="E10501" s="0" t="s">
        <x:v>23</x:v>
      </x:c>
      <x:c r="F10501" s="0" t="s">
        <x:v>20</x:v>
      </x:c>
      <x:c r="G10501" s="0" t="n">
        <x:v>130</x:v>
      </x:c>
      <x:c r="H10501" s="4" t="n">
        <x:v>44.33</x:v>
      </x:c>
      <x:c r="I10501" s="4" t="n">
        <x:v>130</x:v>
      </x:c>
      <x:c r="J10501" s="4" t="n">
        <x:v>0.341</x:v>
      </x:c>
      <x:c r="K10501" s="4">
        <x:f>I10501*J10501</x:f>
      </x:c>
      <x:c r="L10501" s="4" t="n">
        <x:v>285.312</x:v>
      </x:c>
      <x:c r="M10501" s="5">
        <x:f>J10501/3.123*100</x:f>
      </x:c>
      <x:c r="N10501" s="6">
        <x:f>M10501*L10501/100</x:f>
      </x:c>
      <x:c r="O10501" s="6">
        <x:f>H10501-N10501</x:f>
      </x:c>
    </x:row>
    <x:row r="10502" spans="1:25">
      <x:c r="A10502" s="0" t="s">
        <x:v>140</x:v>
      </x:c>
      <x:c r="B10502" s="0" t="n">
        <x:v>4867</x:v>
      </x:c>
      <x:c r="C10502" s="0" t="s">
        <x:v>21</x:v>
      </x:c>
      <x:c r="D10502" s="0" t="s">
        <x:v>22</x:v>
      </x:c>
      <x:c r="E10502" s="0" t="s">
        <x:v>23</x:v>
      </x:c>
      <x:c r="F10502" s="0" t="s">
        <x:v>20</x:v>
      </x:c>
      <x:c r="G10502" s="0" t="n">
        <x:v>130</x:v>
      </x:c>
      <x:c r="H10502" s="4" t="n">
        <x:v>43.384</x:v>
      </x:c>
      <x:c r="I10502" s="4" t="n">
        <x:v>130</x:v>
      </x:c>
      <x:c r="J10502" s="4" t="n">
        <x:v>0.334</x:v>
      </x:c>
      <x:c r="K10502" s="4">
        <x:f>I10502*J10502</x:f>
      </x:c>
      <x:c r="L10502" s="4" t="n">
        <x:v>285.312</x:v>
      </x:c>
      <x:c r="M10502" s="5">
        <x:f>J10502/3.123*100</x:f>
      </x:c>
      <x:c r="N10502" s="6">
        <x:f>M10502*L10502/100</x:f>
      </x:c>
      <x:c r="O10502" s="6">
        <x:f>H10502-N10502</x:f>
      </x:c>
    </x:row>
    <x:row r="10503" spans="1:25">
      <x:c r="A10503" s="0" t="s">
        <x:v>140</x:v>
      </x:c>
      <x:c r="B10503" s="0" t="n">
        <x:v>4867</x:v>
      </x:c>
      <x:c r="C10503" s="0" t="s">
        <x:v>21</x:v>
      </x:c>
      <x:c r="D10503" s="0" t="s">
        <x:v>22</x:v>
      </x:c>
      <x:c r="E10503" s="0" t="s">
        <x:v>23</x:v>
      </x:c>
      <x:c r="F10503" s="0" t="s">
        <x:v>20</x:v>
      </x:c>
      <x:c r="G10503" s="0" t="n">
        <x:v>130</x:v>
      </x:c>
      <x:c r="H10503" s="4" t="n">
        <x:v>43.384</x:v>
      </x:c>
      <x:c r="I10503" s="4" t="n">
        <x:v>130</x:v>
      </x:c>
      <x:c r="J10503" s="4" t="n">
        <x:v>0.334</x:v>
      </x:c>
      <x:c r="K10503" s="4">
        <x:f>I10503*J10503</x:f>
      </x:c>
      <x:c r="L10503" s="4" t="n">
        <x:v>285.312</x:v>
      </x:c>
      <x:c r="M10503" s="5">
        <x:f>J10503/3.123*100</x:f>
      </x:c>
      <x:c r="N10503" s="6">
        <x:f>M10503*L10503/100</x:f>
      </x:c>
      <x:c r="O10503" s="6">
        <x:f>H10503-N10503</x:f>
      </x:c>
    </x:row>
    <x:row r="10504" spans="1:25">
      <x:c r="A10504" s="0" t="s">
        <x:v>140</x:v>
      </x:c>
      <x:c r="B10504" s="0" t="n">
        <x:v>4867</x:v>
      </x:c>
      <x:c r="C10504" s="0" t="s">
        <x:v>21</x:v>
      </x:c>
      <x:c r="D10504" s="0" t="s">
        <x:v>22</x:v>
      </x:c>
      <x:c r="E10504" s="0" t="s">
        <x:v>23</x:v>
      </x:c>
      <x:c r="F10504" s="0" t="s">
        <x:v>20</x:v>
      </x:c>
      <x:c r="G10504" s="0" t="n">
        <x:v>130</x:v>
      </x:c>
      <x:c r="H10504" s="4" t="n">
        <x:v>43.384</x:v>
      </x:c>
      <x:c r="I10504" s="4" t="n">
        <x:v>130</x:v>
      </x:c>
      <x:c r="J10504" s="4" t="n">
        <x:v>0.334</x:v>
      </x:c>
      <x:c r="K10504" s="4">
        <x:f>I10504*J10504</x:f>
      </x:c>
      <x:c r="L10504" s="4" t="n">
        <x:v>285.312</x:v>
      </x:c>
      <x:c r="M10504" s="5">
        <x:f>J10504/3.123*100</x:f>
      </x:c>
      <x:c r="N10504" s="6">
        <x:f>M10504*L10504/100</x:f>
      </x:c>
      <x:c r="O10504" s="6">
        <x:f>H10504-N10504</x:f>
      </x:c>
    </x:row>
    <x:row r="10505" spans="1:25">
      <x:c r="A10505" s="0" t="s">
        <x:v>140</x:v>
      </x:c>
      <x:c r="B10505" s="0" t="n">
        <x:v>4867</x:v>
      </x:c>
      <x:c r="C10505" s="0" t="s">
        <x:v>21</x:v>
      </x:c>
      <x:c r="D10505" s="0" t="s">
        <x:v>28</x:v>
      </x:c>
      <x:c r="E10505" s="0" t="s">
        <x:v>19</x:v>
      </x:c>
      <x:c r="F10505" s="0" t="s">
        <x:v>26</x:v>
      </x:c>
      <x:c r="G10505" s="0" t="n">
        <x:v>130</x:v>
      </x:c>
      <x:c r="H10505" s="4" t="n">
        <x:v>33.808</x:v>
      </x:c>
      <x:c r="I10505" s="4" t="n">
        <x:v>130</x:v>
      </x:c>
      <x:c r="J10505" s="4" t="n">
        <x:v>0.26</x:v>
      </x:c>
      <x:c r="K10505" s="4">
        <x:f>I10505*J10505</x:f>
      </x:c>
      <x:c r="L10505" s="4" t="n">
        <x:v>285.312</x:v>
      </x:c>
      <x:c r="M10505" s="5">
        <x:f>J10505/3.123*100</x:f>
      </x:c>
      <x:c r="N10505" s="6">
        <x:f>M10505*L10505/100</x:f>
      </x:c>
      <x:c r="O10505" s="6">
        <x:f>H10505-N10505</x:f>
      </x:c>
    </x:row>
    <x:row r="10506" spans="1:25">
      <x:c r="A10506" s="0" t="s">
        <x:v>140</x:v>
      </x:c>
      <x:c r="B10506" s="0" t="n">
        <x:v>4867</x:v>
      </x:c>
      <x:c r="C10506" s="0" t="s">
        <x:v>21</x:v>
      </x:c>
      <x:c r="D10506" s="0" t="s">
        <x:v>28</x:v>
      </x:c>
      <x:c r="E10506" s="0" t="s">
        <x:v>23</x:v>
      </x:c>
      <x:c r="F10506" s="0" t="s">
        <x:v>26</x:v>
      </x:c>
      <x:c r="G10506" s="0" t="n">
        <x:v>130</x:v>
      </x:c>
      <x:c r="H10506" s="4" t="n">
        <x:v>197.6</x:v>
      </x:c>
      <x:c r="I10506" s="4" t="n">
        <x:v>130</x:v>
      </x:c>
      <x:c r="J10506" s="4" t="n">
        <x:v>1.52</x:v>
      </x:c>
      <x:c r="K10506" s="4">
        <x:f>I10506*J10506</x:f>
      </x:c>
      <x:c r="L10506" s="4" t="n">
        <x:v>285.312</x:v>
      </x:c>
      <x:c r="M10506" s="5">
        <x:f>J10506/3.123*100</x:f>
      </x:c>
      <x:c r="N10506" s="6">
        <x:f>M10506*L10506/100</x:f>
      </x:c>
      <x:c r="O10506" s="6">
        <x:f>H10506-N10506</x:f>
      </x:c>
    </x:row>
    <x:row r="10507" spans="1:25">
      <x:c r="A10507" s="0" t="s">
        <x:v>67</x:v>
      </x:c>
      <x:c r="B10507" s="0" t="n">
        <x:v>4868</x:v>
      </x:c>
      <x:c r="C10507" s="0" t="s">
        <x:v>21</x:v>
      </x:c>
      <x:c r="D10507" s="0" t="s">
        <x:v>22</x:v>
      </x:c>
      <x:c r="E10507" s="0" t="s">
        <x:v>23</x:v>
      </x:c>
      <x:c r="F10507" s="0" t="s">
        <x:v>20</x:v>
      </x:c>
      <x:c r="G10507" s="0" t="n">
        <x:v>130</x:v>
      </x:c>
      <x:c r="H10507" s="4" t="n">
        <x:v>44.33</x:v>
      </x:c>
      <x:c r="I10507" s="4" t="n">
        <x:v>130</x:v>
      </x:c>
      <x:c r="J10507" s="4" t="n">
        <x:v>0.341</x:v>
      </x:c>
      <x:c r="K10507" s="4">
        <x:f>I10507*J10507</x:f>
      </x:c>
      <x:c r="L10507" s="4" t="n">
        <x:v>289.987</x:v>
      </x:c>
      <x:c r="M10507" s="5">
        <x:f>J10507/3.123*100</x:f>
      </x:c>
      <x:c r="N10507" s="6">
        <x:f>M10507*L10507/100</x:f>
      </x:c>
      <x:c r="O10507" s="6">
        <x:f>H10507-N10507</x:f>
      </x:c>
    </x:row>
    <x:row r="10508" spans="1:25">
      <x:c r="A10508" s="0" t="s">
        <x:v>67</x:v>
      </x:c>
      <x:c r="B10508" s="0" t="n">
        <x:v>4868</x:v>
      </x:c>
      <x:c r="C10508" s="0" t="s">
        <x:v>21</x:v>
      </x:c>
      <x:c r="D10508" s="0" t="s">
        <x:v>22</x:v>
      </x:c>
      <x:c r="E10508" s="0" t="s">
        <x:v>23</x:v>
      </x:c>
      <x:c r="F10508" s="0" t="s">
        <x:v>20</x:v>
      </x:c>
      <x:c r="G10508" s="0" t="n">
        <x:v>130</x:v>
      </x:c>
      <x:c r="H10508" s="4" t="n">
        <x:v>43.384</x:v>
      </x:c>
      <x:c r="I10508" s="4" t="n">
        <x:v>130</x:v>
      </x:c>
      <x:c r="J10508" s="4" t="n">
        <x:v>0.334</x:v>
      </x:c>
      <x:c r="K10508" s="4">
        <x:f>I10508*J10508</x:f>
      </x:c>
      <x:c r="L10508" s="4" t="n">
        <x:v>289.987</x:v>
      </x:c>
      <x:c r="M10508" s="5">
        <x:f>J10508/3.123*100</x:f>
      </x:c>
      <x:c r="N10508" s="6">
        <x:f>M10508*L10508/100</x:f>
      </x:c>
      <x:c r="O10508" s="6">
        <x:f>H10508-N10508</x:f>
      </x:c>
    </x:row>
    <x:row r="10509" spans="1:25">
      <x:c r="A10509" s="0" t="s">
        <x:v>67</x:v>
      </x:c>
      <x:c r="B10509" s="0" t="n">
        <x:v>4868</x:v>
      </x:c>
      <x:c r="C10509" s="0" t="s">
        <x:v>21</x:v>
      </x:c>
      <x:c r="D10509" s="0" t="s">
        <x:v>22</x:v>
      </x:c>
      <x:c r="E10509" s="0" t="s">
        <x:v>23</x:v>
      </x:c>
      <x:c r="F10509" s="0" t="s">
        <x:v>20</x:v>
      </x:c>
      <x:c r="G10509" s="0" t="n">
        <x:v>130</x:v>
      </x:c>
      <x:c r="H10509" s="4" t="n">
        <x:v>43.384</x:v>
      </x:c>
      <x:c r="I10509" s="4" t="n">
        <x:v>130</x:v>
      </x:c>
      <x:c r="J10509" s="4" t="n">
        <x:v>0.334</x:v>
      </x:c>
      <x:c r="K10509" s="4">
        <x:f>I10509*J10509</x:f>
      </x:c>
      <x:c r="L10509" s="4" t="n">
        <x:v>289.987</x:v>
      </x:c>
      <x:c r="M10509" s="5">
        <x:f>J10509/3.123*100</x:f>
      </x:c>
      <x:c r="N10509" s="6">
        <x:f>M10509*L10509/100</x:f>
      </x:c>
      <x:c r="O10509" s="6">
        <x:f>H10509-N10509</x:f>
      </x:c>
    </x:row>
    <x:row r="10510" spans="1:25">
      <x:c r="A10510" s="0" t="s">
        <x:v>67</x:v>
      </x:c>
      <x:c r="B10510" s="0" t="n">
        <x:v>4868</x:v>
      </x:c>
      <x:c r="C10510" s="0" t="s">
        <x:v>21</x:v>
      </x:c>
      <x:c r="D10510" s="0" t="s">
        <x:v>22</x:v>
      </x:c>
      <x:c r="E10510" s="0" t="s">
        <x:v>23</x:v>
      </x:c>
      <x:c r="F10510" s="0" t="s">
        <x:v>20</x:v>
      </x:c>
      <x:c r="G10510" s="0" t="n">
        <x:v>130</x:v>
      </x:c>
      <x:c r="H10510" s="4" t="n">
        <x:v>43.384</x:v>
      </x:c>
      <x:c r="I10510" s="4" t="n">
        <x:v>130</x:v>
      </x:c>
      <x:c r="J10510" s="4" t="n">
        <x:v>0.334</x:v>
      </x:c>
      <x:c r="K10510" s="4">
        <x:f>I10510*J10510</x:f>
      </x:c>
      <x:c r="L10510" s="4" t="n">
        <x:v>289.987</x:v>
      </x:c>
      <x:c r="M10510" s="5">
        <x:f>J10510/3.123*100</x:f>
      </x:c>
      <x:c r="N10510" s="6">
        <x:f>M10510*L10510/100</x:f>
      </x:c>
      <x:c r="O10510" s="6">
        <x:f>H10510-N10510</x:f>
      </x:c>
    </x:row>
    <x:row r="10511" spans="1:25">
      <x:c r="A10511" s="0" t="s">
        <x:v>67</x:v>
      </x:c>
      <x:c r="B10511" s="0" t="n">
        <x:v>4868</x:v>
      </x:c>
      <x:c r="C10511" s="0" t="s">
        <x:v>21</x:v>
      </x:c>
      <x:c r="D10511" s="0" t="s">
        <x:v>28</x:v>
      </x:c>
      <x:c r="E10511" s="0" t="s">
        <x:v>19</x:v>
      </x:c>
      <x:c r="F10511" s="0" t="s">
        <x:v>26</x:v>
      </x:c>
      <x:c r="G10511" s="0" t="n">
        <x:v>130</x:v>
      </x:c>
      <x:c r="H10511" s="4" t="n">
        <x:v>33.805</x:v>
      </x:c>
      <x:c r="I10511" s="4" t="n">
        <x:v>130</x:v>
      </x:c>
      <x:c r="J10511" s="4" t="n">
        <x:v>0.26</x:v>
      </x:c>
      <x:c r="K10511" s="4">
        <x:f>I10511*J10511</x:f>
      </x:c>
      <x:c r="L10511" s="4" t="n">
        <x:v>289.987</x:v>
      </x:c>
      <x:c r="M10511" s="5">
        <x:f>J10511/3.123*100</x:f>
      </x:c>
      <x:c r="N10511" s="6">
        <x:f>M10511*L10511/100</x:f>
      </x:c>
      <x:c r="O10511" s="6">
        <x:f>H10511-N10511</x:f>
      </x:c>
    </x:row>
    <x:row r="10512" spans="1:25">
      <x:c r="A10512" s="0" t="s">
        <x:v>67</x:v>
      </x:c>
      <x:c r="B10512" s="0" t="n">
        <x:v>4868</x:v>
      </x:c>
      <x:c r="C10512" s="0" t="s">
        <x:v>21</x:v>
      </x:c>
      <x:c r="D10512" s="0" t="s">
        <x:v>28</x:v>
      </x:c>
      <x:c r="E10512" s="0" t="s">
        <x:v>23</x:v>
      </x:c>
      <x:c r="F10512" s="0" t="s">
        <x:v>26</x:v>
      </x:c>
      <x:c r="G10512" s="0" t="n">
        <x:v>130</x:v>
      </x:c>
      <x:c r="H10512" s="4" t="n">
        <x:v>197.6</x:v>
      </x:c>
      <x:c r="I10512" s="4" t="n">
        <x:v>130</x:v>
      </x:c>
      <x:c r="J10512" s="4" t="n">
        <x:v>1.52</x:v>
      </x:c>
      <x:c r="K10512" s="4">
        <x:f>I10512*J10512</x:f>
      </x:c>
      <x:c r="L10512" s="4" t="n">
        <x:v>289.987</x:v>
      </x:c>
      <x:c r="M10512" s="5">
        <x:f>J10512/3.123*100</x:f>
      </x:c>
      <x:c r="N10512" s="6">
        <x:f>M10512*L10512/100</x:f>
      </x:c>
      <x:c r="O10512" s="6">
        <x:f>H10512-N10512</x:f>
      </x:c>
    </x:row>
    <x:row r="10513" spans="1:25">
      <x:c r="A10513" s="0" t="s">
        <x:v>30</x:v>
      </x:c>
      <x:c r="B10513" s="0" t="n">
        <x:v>4869</x:v>
      </x:c>
      <x:c r="C10513" s="0" t="s">
        <x:v>21</x:v>
      </x:c>
      <x:c r="D10513" s="0" t="s">
        <x:v>22</x:v>
      </x:c>
      <x:c r="E10513" s="0" t="s">
        <x:v>23</x:v>
      </x:c>
      <x:c r="F10513" s="0" t="s">
        <x:v>20</x:v>
      </x:c>
      <x:c r="G10513" s="0" t="n">
        <x:v>60</x:v>
      </x:c>
      <x:c r="H10513" s="4" t="n">
        <x:v>43.384</x:v>
      </x:c>
      <x:c r="I10513" s="4" t="n">
        <x:v>60</x:v>
      </x:c>
      <x:c r="J10513" s="4" t="n">
        <x:v>0.723</x:v>
      </x:c>
      <x:c r="K10513" s="4">
        <x:f>I10513*J10513</x:f>
      </x:c>
      <x:c r="L10513" s="4" t="n">
        <x:v>131.719</x:v>
      </x:c>
      <x:c r="M10513" s="5">
        <x:f>J10513/3.965*100</x:f>
      </x:c>
      <x:c r="N10513" s="6">
        <x:f>M10513*L10513/100</x:f>
      </x:c>
      <x:c r="O10513" s="6">
        <x:f>H10513-N10513</x:f>
      </x:c>
    </x:row>
    <x:row r="10514" spans="1:25">
      <x:c r="A10514" s="0" t="s">
        <x:v>30</x:v>
      </x:c>
      <x:c r="B10514" s="0" t="n">
        <x:v>4869</x:v>
      </x:c>
      <x:c r="C10514" s="0" t="s">
        <x:v>21</x:v>
      </x:c>
      <x:c r="D10514" s="0" t="s">
        <x:v>22</x:v>
      </x:c>
      <x:c r="E10514" s="0" t="s">
        <x:v>23</x:v>
      </x:c>
      <x:c r="F10514" s="0" t="s">
        <x:v>20</x:v>
      </x:c>
      <x:c r="G10514" s="0" t="n">
        <x:v>60</x:v>
      </x:c>
      <x:c r="H10514" s="4" t="n">
        <x:v>43.384</x:v>
      </x:c>
      <x:c r="I10514" s="4" t="n">
        <x:v>60</x:v>
      </x:c>
      <x:c r="J10514" s="4" t="n">
        <x:v>0.723</x:v>
      </x:c>
      <x:c r="K10514" s="4">
        <x:f>I10514*J10514</x:f>
      </x:c>
      <x:c r="L10514" s="4" t="n">
        <x:v>131.719</x:v>
      </x:c>
      <x:c r="M10514" s="5">
        <x:f>J10514/3.965*100</x:f>
      </x:c>
      <x:c r="N10514" s="6">
        <x:f>M10514*L10514/100</x:f>
      </x:c>
      <x:c r="O10514" s="6">
        <x:f>H10514-N10514</x:f>
      </x:c>
    </x:row>
    <x:row r="10515" spans="1:25">
      <x:c r="A10515" s="0" t="s">
        <x:v>30</x:v>
      </x:c>
      <x:c r="B10515" s="0" t="n">
        <x:v>4869</x:v>
      </x:c>
      <x:c r="C10515" s="0" t="s">
        <x:v>21</x:v>
      </x:c>
      <x:c r="D10515" s="0" t="s">
        <x:v>22</x:v>
      </x:c>
      <x:c r="E10515" s="0" t="s">
        <x:v>23</x:v>
      </x:c>
      <x:c r="F10515" s="0" t="s">
        <x:v>20</x:v>
      </x:c>
      <x:c r="G10515" s="0" t="n">
        <x:v>60</x:v>
      </x:c>
      <x:c r="H10515" s="4" t="n">
        <x:v>44.33</x:v>
      </x:c>
      <x:c r="I10515" s="4" t="n">
        <x:v>60</x:v>
      </x:c>
      <x:c r="J10515" s="4" t="n">
        <x:v>0.739</x:v>
      </x:c>
      <x:c r="K10515" s="4">
        <x:f>I10515*J10515</x:f>
      </x:c>
      <x:c r="L10515" s="4" t="n">
        <x:v>131.719</x:v>
      </x:c>
      <x:c r="M10515" s="5">
        <x:f>J10515/3.965*100</x:f>
      </x:c>
      <x:c r="N10515" s="6">
        <x:f>M10515*L10515/100</x:f>
      </x:c>
      <x:c r="O10515" s="6">
        <x:f>H10515-N10515</x:f>
      </x:c>
    </x:row>
    <x:row r="10516" spans="1:25">
      <x:c r="A10516" s="0" t="s">
        <x:v>30</x:v>
      </x:c>
      <x:c r="B10516" s="0" t="n">
        <x:v>4869</x:v>
      </x:c>
      <x:c r="C10516" s="0" t="s">
        <x:v>21</x:v>
      </x:c>
      <x:c r="D10516" s="0" t="s">
        <x:v>28</x:v>
      </x:c>
      <x:c r="E10516" s="0" t="s">
        <x:v>19</x:v>
      </x:c>
      <x:c r="F10516" s="0" t="s">
        <x:v>26</x:v>
      </x:c>
      <x:c r="G10516" s="0" t="n">
        <x:v>60</x:v>
      </x:c>
      <x:c r="H10516" s="4" t="n">
        <x:v>15.602</x:v>
      </x:c>
      <x:c r="I10516" s="4" t="n">
        <x:v>60</x:v>
      </x:c>
      <x:c r="J10516" s="4" t="n">
        <x:v>0.26</x:v>
      </x:c>
      <x:c r="K10516" s="4">
        <x:f>I10516*J10516</x:f>
      </x:c>
      <x:c r="L10516" s="4" t="n">
        <x:v>131.719</x:v>
      </x:c>
      <x:c r="M10516" s="5">
        <x:f>J10516/3.965*100</x:f>
      </x:c>
      <x:c r="N10516" s="6">
        <x:f>M10516*L10516/100</x:f>
      </x:c>
      <x:c r="O10516" s="6">
        <x:f>H10516-N10516</x:f>
      </x:c>
    </x:row>
    <x:row r="10517" spans="1:25">
      <x:c r="A10517" s="0" t="s">
        <x:v>30</x:v>
      </x:c>
      <x:c r="B10517" s="0" t="n">
        <x:v>4869</x:v>
      </x:c>
      <x:c r="C10517" s="0" t="s">
        <x:v>21</x:v>
      </x:c>
      <x:c r="D10517" s="0" t="s">
        <x:v>28</x:v>
      </x:c>
      <x:c r="E10517" s="0" t="s">
        <x:v>23</x:v>
      </x:c>
      <x:c r="F10517" s="0" t="s">
        <x:v>26</x:v>
      </x:c>
      <x:c r="G10517" s="0" t="n">
        <x:v>60</x:v>
      </x:c>
      <x:c r="H10517" s="4" t="n">
        <x:v>91.2</x:v>
      </x:c>
      <x:c r="I10517" s="4" t="n">
        <x:v>60</x:v>
      </x:c>
      <x:c r="J10517" s="4" t="n">
        <x:v>1.52</x:v>
      </x:c>
      <x:c r="K10517" s="4">
        <x:f>I10517*J10517</x:f>
      </x:c>
      <x:c r="L10517" s="4" t="n">
        <x:v>131.719</x:v>
      </x:c>
      <x:c r="M10517" s="5">
        <x:f>J10517/3.965*100</x:f>
      </x:c>
      <x:c r="N10517" s="6">
        <x:f>M10517*L10517/100</x:f>
      </x:c>
      <x:c r="O10517" s="6">
        <x:f>H10517-N10517</x:f>
      </x:c>
    </x:row>
    <x:row r="10518" spans="1:25">
      <x:c r="A10518" s="0" t="s">
        <x:v>132</x:v>
      </x:c>
      <x:c r="B10518" s="0" t="n">
        <x:v>4872</x:v>
      </x:c>
      <x:c r="C10518" s="0" t="s">
        <x:v>17</x:v>
      </x:c>
      <x:c r="D10518" s="0" t="s">
        <x:v>18</x:v>
      </x:c>
      <x:c r="E10518" s="0" t="s">
        <x:v>167</x:v>
      </x:c>
      <x:c r="F10518" s="0" t="s">
        <x:v>20</x:v>
      </x:c>
      <x:c r="G10518" s="0" t="n">
        <x:v>65</x:v>
      </x:c>
      <x:c r="H10518" s="4" t="n">
        <x:v>41.221</x:v>
      </x:c>
      <x:c r="I10518" s="4" t="n">
        <x:v>65</x:v>
      </x:c>
      <x:c r="J10518" s="4" t="n">
        <x:v>0.634</x:v>
      </x:c>
      <x:c r="K10518" s="4">
        <x:f>I10518*J10518</x:f>
      </x:c>
      <x:c r="L10518" s="4" t="n">
        <x:v>157.696</x:v>
      </x:c>
      <x:c r="M10518" s="5">
        <x:f>J10518/3.678*100</x:f>
      </x:c>
      <x:c r="N10518" s="6">
        <x:f>M10518*L10518/100</x:f>
      </x:c>
      <x:c r="O10518" s="6">
        <x:f>H10518-N10518</x:f>
      </x:c>
    </x:row>
    <x:row r="10519" spans="1:25">
      <x:c r="A10519" s="0" t="s">
        <x:v>132</x:v>
      </x:c>
      <x:c r="B10519" s="0" t="n">
        <x:v>4872</x:v>
      </x:c>
      <x:c r="C10519" s="0" t="s">
        <x:v>21</x:v>
      </x:c>
      <x:c r="D10519" s="0" t="s">
        <x:v>22</x:v>
      </x:c>
      <x:c r="E10519" s="0" t="s">
        <x:v>23</x:v>
      </x:c>
      <x:c r="F10519" s="0" t="s">
        <x:v>20</x:v>
      </x:c>
      <x:c r="G10519" s="0" t="n">
        <x:v>65</x:v>
      </x:c>
      <x:c r="H10519" s="4" t="n">
        <x:v>2.34</x:v>
      </x:c>
      <x:c r="I10519" s="4" t="n">
        <x:v>65</x:v>
      </x:c>
      <x:c r="J10519" s="4" t="n">
        <x:v>0.036</x:v>
      </x:c>
      <x:c r="K10519" s="4">
        <x:f>I10519*J10519</x:f>
      </x:c>
      <x:c r="L10519" s="4" t="n">
        <x:v>157.696</x:v>
      </x:c>
      <x:c r="M10519" s="5">
        <x:f>J10519/3.678*100</x:f>
      </x:c>
      <x:c r="N10519" s="6">
        <x:f>M10519*L10519/100</x:f>
      </x:c>
      <x:c r="O10519" s="6">
        <x:f>H10519-N10519</x:f>
      </x:c>
    </x:row>
    <x:row r="10520" spans="1:25">
      <x:c r="A10520" s="0" t="s">
        <x:v>132</x:v>
      </x:c>
      <x:c r="B10520" s="0" t="n">
        <x:v>4872</x:v>
      </x:c>
      <x:c r="C10520" s="0" t="s">
        <x:v>21</x:v>
      </x:c>
      <x:c r="D10520" s="0" t="s">
        <x:v>28</x:v>
      </x:c>
      <x:c r="E10520" s="0" t="s">
        <x:v>23</x:v>
      </x:c>
      <x:c r="F10520" s="0" t="s">
        <x:v>20</x:v>
      </x:c>
      <x:c r="G10520" s="0" t="n">
        <x:v>65</x:v>
      </x:c>
      <x:c r="H10520" s="4" t="n">
        <x:v>2.99</x:v>
      </x:c>
      <x:c r="I10520" s="4" t="n">
        <x:v>65</x:v>
      </x:c>
      <x:c r="J10520" s="4" t="n">
        <x:v>0.046</x:v>
      </x:c>
      <x:c r="K10520" s="4">
        <x:f>I10520*J10520</x:f>
      </x:c>
      <x:c r="L10520" s="4" t="n">
        <x:v>157.696</x:v>
      </x:c>
      <x:c r="M10520" s="5">
        <x:f>J10520/3.678*100</x:f>
      </x:c>
      <x:c r="N10520" s="6">
        <x:f>M10520*L10520/100</x:f>
      </x:c>
      <x:c r="O10520" s="6">
        <x:f>H10520-N10520</x:f>
      </x:c>
    </x:row>
    <x:row r="10521" spans="1:25">
      <x:c r="A10521" s="0" t="s">
        <x:v>132</x:v>
      </x:c>
      <x:c r="B10521" s="0" t="n">
        <x:v>4872</x:v>
      </x:c>
      <x:c r="C10521" s="0" t="s">
        <x:v>17</x:v>
      </x:c>
      <x:c r="D10521" s="0" t="s">
        <x:v>18</x:v>
      </x:c>
      <x:c r="E10521" s="0" t="s">
        <x:v>167</x:v>
      </x:c>
      <x:c r="F10521" s="0" t="s">
        <x:v>20</x:v>
      </x:c>
      <x:c r="G10521" s="0" t="n">
        <x:v>65</x:v>
      </x:c>
      <x:c r="H10521" s="4" t="n">
        <x:v>41.221</x:v>
      </x:c>
      <x:c r="I10521" s="4" t="n">
        <x:v>65</x:v>
      </x:c>
      <x:c r="J10521" s="4" t="n">
        <x:v>0.634</x:v>
      </x:c>
      <x:c r="K10521" s="4">
        <x:f>I10521*J10521</x:f>
      </x:c>
      <x:c r="L10521" s="4" t="n">
        <x:v>157.696</x:v>
      </x:c>
      <x:c r="M10521" s="5">
        <x:f>J10521/3.678*100</x:f>
      </x:c>
      <x:c r="N10521" s="6">
        <x:f>M10521*L10521/100</x:f>
      </x:c>
      <x:c r="O10521" s="6">
        <x:f>H10521-N10521</x:f>
      </x:c>
    </x:row>
    <x:row r="10522" spans="1:25">
      <x:c r="A10522" s="0" t="s">
        <x:v>132</x:v>
      </x:c>
      <x:c r="B10522" s="0" t="n">
        <x:v>4872</x:v>
      </x:c>
      <x:c r="C10522" s="0" t="s">
        <x:v>17</x:v>
      </x:c>
      <x:c r="D10522" s="0" t="s">
        <x:v>18</x:v>
      </x:c>
      <x:c r="E10522" s="0" t="s">
        <x:v>167</x:v>
      </x:c>
      <x:c r="F10522" s="0" t="s">
        <x:v>20</x:v>
      </x:c>
      <x:c r="G10522" s="0" t="n">
        <x:v>65</x:v>
      </x:c>
      <x:c r="H10522" s="4" t="n">
        <x:v>41.221</x:v>
      </x:c>
      <x:c r="I10522" s="4" t="n">
        <x:v>65</x:v>
      </x:c>
      <x:c r="J10522" s="4" t="n">
        <x:v>0.634</x:v>
      </x:c>
      <x:c r="K10522" s="4">
        <x:f>I10522*J10522</x:f>
      </x:c>
      <x:c r="L10522" s="4" t="n">
        <x:v>157.696</x:v>
      </x:c>
      <x:c r="M10522" s="5">
        <x:f>J10522/3.678*100</x:f>
      </x:c>
      <x:c r="N10522" s="6">
        <x:f>M10522*L10522/100</x:f>
      </x:c>
      <x:c r="O10522" s="6">
        <x:f>H10522-N10522</x:f>
      </x:c>
    </x:row>
    <x:row r="10523" spans="1:25">
      <x:c r="A10523" s="0" t="s">
        <x:v>132</x:v>
      </x:c>
      <x:c r="B10523" s="0" t="n">
        <x:v>4872</x:v>
      </x:c>
      <x:c r="C10523" s="0" t="s">
        <x:v>17</x:v>
      </x:c>
      <x:c r="D10523" s="0" t="s">
        <x:v>18</x:v>
      </x:c>
      <x:c r="E10523" s="0" t="s">
        <x:v>167</x:v>
      </x:c>
      <x:c r="F10523" s="0" t="s">
        <x:v>20</x:v>
      </x:c>
      <x:c r="G10523" s="0" t="n">
        <x:v>65</x:v>
      </x:c>
      <x:c r="H10523" s="4" t="n">
        <x:v>41.221</x:v>
      </x:c>
      <x:c r="I10523" s="4" t="n">
        <x:v>65</x:v>
      </x:c>
      <x:c r="J10523" s="4" t="n">
        <x:v>0.634</x:v>
      </x:c>
      <x:c r="K10523" s="4">
        <x:f>I10523*J10523</x:f>
      </x:c>
      <x:c r="L10523" s="4" t="n">
        <x:v>157.696</x:v>
      </x:c>
      <x:c r="M10523" s="5">
        <x:f>J10523/3.678*100</x:f>
      </x:c>
      <x:c r="N10523" s="6">
        <x:f>M10523*L10523/100</x:f>
      </x:c>
      <x:c r="O10523" s="6">
        <x:f>H10523-N10523</x:f>
      </x:c>
    </x:row>
    <x:row r="10524" spans="1:25">
      <x:c r="A10524" s="0" t="s">
        <x:v>132</x:v>
      </x:c>
      <x:c r="B10524" s="0" t="n">
        <x:v>4872</x:v>
      </x:c>
      <x:c r="C10524" s="0" t="s">
        <x:v>21</x:v>
      </x:c>
      <x:c r="D10524" s="0" t="s">
        <x:v>28</x:v>
      </x:c>
      <x:c r="E10524" s="0" t="s">
        <x:v>23</x:v>
      </x:c>
      <x:c r="F10524" s="0" t="s">
        <x:v>26</x:v>
      </x:c>
      <x:c r="G10524" s="0" t="n">
        <x:v>65</x:v>
      </x:c>
      <x:c r="H10524" s="4" t="n">
        <x:v>68.9</x:v>
      </x:c>
      <x:c r="I10524" s="4" t="n">
        <x:v>65</x:v>
      </x:c>
      <x:c r="J10524" s="4" t="n">
        <x:v>1.06</x:v>
      </x:c>
      <x:c r="K10524" s="4">
        <x:f>I10524*J10524</x:f>
      </x:c>
      <x:c r="L10524" s="4" t="n">
        <x:v>157.696</x:v>
      </x:c>
      <x:c r="M10524" s="5">
        <x:f>J10524/3.678*100</x:f>
      </x:c>
      <x:c r="N10524" s="6">
        <x:f>M10524*L10524/100</x:f>
      </x:c>
      <x:c r="O10524" s="6">
        <x:f>H10524-N10524</x:f>
      </x:c>
    </x:row>
    <x:row r="10525" spans="1:25">
      <x:c r="A10525" s="0" t="s">
        <x:v>168</x:v>
      </x:c>
      <x:c r="B10525" s="0" t="n">
        <x:v>4873</x:v>
      </x:c>
      <x:c r="C10525" s="0" t="s">
        <x:v>21</x:v>
      </x:c>
      <x:c r="D10525" s="0" t="s">
        <x:v>22</x:v>
      </x:c>
      <x:c r="E10525" s="0" t="s">
        <x:v>23</x:v>
      </x:c>
      <x:c r="F10525" s="0" t="s">
        <x:v>20</x:v>
      </x:c>
      <x:c r="G10525" s="0" t="n">
        <x:v>65</x:v>
      </x:c>
      <x:c r="H10525" s="4" t="n">
        <x:v>2.34</x:v>
      </x:c>
      <x:c r="I10525" s="4" t="n">
        <x:v>38</x:v>
      </x:c>
      <x:c r="J10525" s="4" t="n">
        <x:v>0.036</x:v>
      </x:c>
      <x:c r="K10525" s="4">
        <x:f>I10525*J10525</x:f>
      </x:c>
      <x:c r="L10525" s="4" t="n">
        <x:v>91.501</x:v>
      </x:c>
      <x:c r="M10525" s="5">
        <x:f>J10525/2.633*100</x:f>
      </x:c>
      <x:c r="N10525" s="6">
        <x:f>M10525*L10525/100</x:f>
      </x:c>
      <x:c r="O10525" s="6">
        <x:f>H10525-N10525</x:f>
      </x:c>
    </x:row>
    <x:row r="10526" spans="1:25">
      <x:c r="A10526" s="0" t="s">
        <x:v>168</x:v>
      </x:c>
      <x:c r="B10526" s="0" t="n">
        <x:v>4873</x:v>
      </x:c>
      <x:c r="C10526" s="0" t="s">
        <x:v>21</x:v>
      </x:c>
      <x:c r="D10526" s="0" t="s">
        <x:v>28</x:v>
      </x:c>
      <x:c r="E10526" s="0" t="s">
        <x:v>23</x:v>
      </x:c>
      <x:c r="F10526" s="0" t="s">
        <x:v>20</x:v>
      </x:c>
      <x:c r="G10526" s="0" t="n">
        <x:v>65</x:v>
      </x:c>
      <x:c r="H10526" s="4" t="n">
        <x:v>2.99</x:v>
      </x:c>
      <x:c r="I10526" s="4" t="n">
        <x:v>38</x:v>
      </x:c>
      <x:c r="J10526" s="4" t="n">
        <x:v>0.046</x:v>
      </x:c>
      <x:c r="K10526" s="4">
        <x:f>I10526*J10526</x:f>
      </x:c>
      <x:c r="L10526" s="4" t="n">
        <x:v>91.501</x:v>
      </x:c>
      <x:c r="M10526" s="5">
        <x:f>J10526/2.633*100</x:f>
      </x:c>
      <x:c r="N10526" s="6">
        <x:f>M10526*L10526/100</x:f>
      </x:c>
      <x:c r="O10526" s="6">
        <x:f>H10526-N10526</x:f>
      </x:c>
    </x:row>
    <x:row r="10527" spans="1:25">
      <x:c r="A10527" s="0" t="s">
        <x:v>168</x:v>
      </x:c>
      <x:c r="B10527" s="0" t="n">
        <x:v>4873</x:v>
      </x:c>
      <x:c r="C10527" s="0" t="s">
        <x:v>17</x:v>
      </x:c>
      <x:c r="D10527" s="0" t="s">
        <x:v>18</x:v>
      </x:c>
      <x:c r="E10527" s="0" t="s">
        <x:v>167</x:v>
      </x:c>
      <x:c r="F10527" s="0" t="s">
        <x:v>20</x:v>
      </x:c>
      <x:c r="G10527" s="0" t="n">
        <x:v>65</x:v>
      </x:c>
      <x:c r="H10527" s="4" t="n">
        <x:v>41.221</x:v>
      </x:c>
      <x:c r="I10527" s="4" t="n">
        <x:v>38</x:v>
      </x:c>
      <x:c r="J10527" s="4" t="n">
        <x:v>0.634</x:v>
      </x:c>
      <x:c r="K10527" s="4">
        <x:f>I10527*J10527</x:f>
      </x:c>
      <x:c r="L10527" s="4" t="n">
        <x:v>91.501</x:v>
      </x:c>
      <x:c r="M10527" s="5">
        <x:f>J10527/2.633*100</x:f>
      </x:c>
      <x:c r="N10527" s="6">
        <x:f>M10527*L10527/100</x:f>
      </x:c>
      <x:c r="O10527" s="6">
        <x:f>H10527-N10527</x:f>
      </x:c>
    </x:row>
    <x:row r="10528" spans="1:25">
      <x:c r="A10528" s="0" t="s">
        <x:v>168</x:v>
      </x:c>
      <x:c r="B10528" s="0" t="n">
        <x:v>4873</x:v>
      </x:c>
      <x:c r="C10528" s="0" t="s">
        <x:v>17</x:v>
      </x:c>
      <x:c r="D10528" s="0" t="s">
        <x:v>18</x:v>
      </x:c>
      <x:c r="E10528" s="0" t="s">
        <x:v>167</x:v>
      </x:c>
      <x:c r="F10528" s="0" t="s">
        <x:v>20</x:v>
      </x:c>
      <x:c r="G10528" s="0" t="n">
        <x:v>65</x:v>
      </x:c>
      <x:c r="H10528" s="4" t="n">
        <x:v>55.719</x:v>
      </x:c>
      <x:c r="I10528" s="4" t="n">
        <x:v>38</x:v>
      </x:c>
      <x:c r="J10528" s="4" t="n">
        <x:v>0.857</x:v>
      </x:c>
      <x:c r="K10528" s="4">
        <x:f>I10528*J10528</x:f>
      </x:c>
      <x:c r="L10528" s="4" t="n">
        <x:v>91.501</x:v>
      </x:c>
      <x:c r="M10528" s="5">
        <x:f>J10528/2.633*100</x:f>
      </x:c>
      <x:c r="N10528" s="6">
        <x:f>M10528*L10528/100</x:f>
      </x:c>
      <x:c r="O10528" s="6">
        <x:f>H10528-N10528</x:f>
      </x:c>
    </x:row>
    <x:row r="10529" spans="1:25">
      <x:c r="A10529" s="0" t="s">
        <x:v>168</x:v>
      </x:c>
      <x:c r="B10529" s="0" t="n">
        <x:v>4873</x:v>
      </x:c>
      <x:c r="C10529" s="0" t="s">
        <x:v>21</x:v>
      </x:c>
      <x:c r="D10529" s="0" t="s">
        <x:v>28</x:v>
      </x:c>
      <x:c r="E10529" s="0" t="s">
        <x:v>23</x:v>
      </x:c>
      <x:c r="F10529" s="0" t="s">
        <x:v>26</x:v>
      </x:c>
      <x:c r="G10529" s="0" t="n">
        <x:v>65</x:v>
      </x:c>
      <x:c r="H10529" s="4" t="n">
        <x:v>53</x:v>
      </x:c>
      <x:c r="I10529" s="4" t="n">
        <x:v>38</x:v>
      </x:c>
      <x:c r="J10529" s="4" t="n">
        <x:v>1.06</x:v>
      </x:c>
      <x:c r="K10529" s="4">
        <x:f>I10529*J10529</x:f>
      </x:c>
      <x:c r="L10529" s="4" t="n">
        <x:v>91.501</x:v>
      </x:c>
      <x:c r="M10529" s="5">
        <x:f>J10529/2.633*100</x:f>
      </x:c>
      <x:c r="N10529" s="6">
        <x:f>M10529*L10529/100</x:f>
      </x:c>
      <x:c r="O10529" s="6">
        <x:f>H10529-N10529</x:f>
      </x:c>
    </x:row>
    <x:row r="10530" spans="1:25">
      <x:c r="A10530" s="0" t="s">
        <x:v>82</x:v>
      </x:c>
      <x:c r="B10530" s="0" t="n">
        <x:v>4877</x:v>
      </x:c>
      <x:c r="C10530" s="0" t="s">
        <x:v>21</x:v>
      </x:c>
      <x:c r="D10530" s="0" t="s">
        <x:v>22</x:v>
      </x:c>
      <x:c r="E10530" s="0" t="s">
        <x:v>23</x:v>
      </x:c>
      <x:c r="F10530" s="0" t="s">
        <x:v>20</x:v>
      </x:c>
      <x:c r="G10530" s="0" t="n">
        <x:v>130</x:v>
      </x:c>
      <x:c r="H10530" s="4" t="n">
        <x:v>44.33</x:v>
      </x:c>
      <x:c r="I10530" s="4" t="n">
        <x:v>130</x:v>
      </x:c>
      <x:c r="J10530" s="4" t="n">
        <x:v>0.341</x:v>
      </x:c>
      <x:c r="K10530" s="4">
        <x:f>I10530*J10530</x:f>
      </x:c>
      <x:c r="L10530" s="4" t="n">
        <x:v>284.893</x:v>
      </x:c>
      <x:c r="M10530" s="5">
        <x:f>J10530/2.789*100</x:f>
      </x:c>
      <x:c r="N10530" s="6">
        <x:f>M10530*L10530/100</x:f>
      </x:c>
      <x:c r="O10530" s="6">
        <x:f>H10530-N10530</x:f>
      </x:c>
    </x:row>
    <x:row r="10531" spans="1:25">
      <x:c r="A10531" s="0" t="s">
        <x:v>82</x:v>
      </x:c>
      <x:c r="B10531" s="0" t="n">
        <x:v>4877</x:v>
      </x:c>
      <x:c r="C10531" s="0" t="s">
        <x:v>21</x:v>
      </x:c>
      <x:c r="D10531" s="0" t="s">
        <x:v>22</x:v>
      </x:c>
      <x:c r="E10531" s="0" t="s">
        <x:v>23</x:v>
      </x:c>
      <x:c r="F10531" s="0" t="s">
        <x:v>20</x:v>
      </x:c>
      <x:c r="G10531" s="0" t="n">
        <x:v>130</x:v>
      </x:c>
      <x:c r="H10531" s="4" t="n">
        <x:v>43.384</x:v>
      </x:c>
      <x:c r="I10531" s="4" t="n">
        <x:v>130</x:v>
      </x:c>
      <x:c r="J10531" s="4" t="n">
        <x:v>0.334</x:v>
      </x:c>
      <x:c r="K10531" s="4">
        <x:f>I10531*J10531</x:f>
      </x:c>
      <x:c r="L10531" s="4" t="n">
        <x:v>284.893</x:v>
      </x:c>
      <x:c r="M10531" s="5">
        <x:f>J10531/2.789*100</x:f>
      </x:c>
      <x:c r="N10531" s="6">
        <x:f>M10531*L10531/100</x:f>
      </x:c>
      <x:c r="O10531" s="6">
        <x:f>H10531-N10531</x:f>
      </x:c>
    </x:row>
    <x:row r="10532" spans="1:25">
      <x:c r="A10532" s="0" t="s">
        <x:v>82</x:v>
      </x:c>
      <x:c r="B10532" s="0" t="n">
        <x:v>4877</x:v>
      </x:c>
      <x:c r="C10532" s="0" t="s">
        <x:v>21</x:v>
      </x:c>
      <x:c r="D10532" s="0" t="s">
        <x:v>22</x:v>
      </x:c>
      <x:c r="E10532" s="0" t="s">
        <x:v>23</x:v>
      </x:c>
      <x:c r="F10532" s="0" t="s">
        <x:v>20</x:v>
      </x:c>
      <x:c r="G10532" s="0" t="n">
        <x:v>130</x:v>
      </x:c>
      <x:c r="H10532" s="4" t="n">
        <x:v>43.384</x:v>
      </x:c>
      <x:c r="I10532" s="4" t="n">
        <x:v>130</x:v>
      </x:c>
      <x:c r="J10532" s="4" t="n">
        <x:v>0.334</x:v>
      </x:c>
      <x:c r="K10532" s="4">
        <x:f>I10532*J10532</x:f>
      </x:c>
      <x:c r="L10532" s="4" t="n">
        <x:v>284.893</x:v>
      </x:c>
      <x:c r="M10532" s="5">
        <x:f>J10532/2.789*100</x:f>
      </x:c>
      <x:c r="N10532" s="6">
        <x:f>M10532*L10532/100</x:f>
      </x:c>
      <x:c r="O10532" s="6">
        <x:f>H10532-N10532</x:f>
      </x:c>
    </x:row>
    <x:row r="10533" spans="1:25">
      <x:c r="A10533" s="0" t="s">
        <x:v>82</x:v>
      </x:c>
      <x:c r="B10533" s="0" t="n">
        <x:v>4877</x:v>
      </x:c>
      <x:c r="C10533" s="0" t="s">
        <x:v>21</x:v>
      </x:c>
      <x:c r="D10533" s="0" t="s">
        <x:v>28</x:v>
      </x:c>
      <x:c r="E10533" s="0" t="s">
        <x:v>19</x:v>
      </x:c>
      <x:c r="F10533" s="0" t="s">
        <x:v>26</x:v>
      </x:c>
      <x:c r="G10533" s="0" t="n">
        <x:v>130</x:v>
      </x:c>
      <x:c r="H10533" s="4" t="n">
        <x:v>33.806</x:v>
      </x:c>
      <x:c r="I10533" s="4" t="n">
        <x:v>130</x:v>
      </x:c>
      <x:c r="J10533" s="4" t="n">
        <x:v>0.26</x:v>
      </x:c>
      <x:c r="K10533" s="4">
        <x:f>I10533*J10533</x:f>
      </x:c>
      <x:c r="L10533" s="4" t="n">
        <x:v>284.893</x:v>
      </x:c>
      <x:c r="M10533" s="5">
        <x:f>J10533/2.789*100</x:f>
      </x:c>
      <x:c r="N10533" s="6">
        <x:f>M10533*L10533/100</x:f>
      </x:c>
      <x:c r="O10533" s="6">
        <x:f>H10533-N10533</x:f>
      </x:c>
    </x:row>
    <x:row r="10534" spans="1:25">
      <x:c r="A10534" s="0" t="s">
        <x:v>82</x:v>
      </x:c>
      <x:c r="B10534" s="0" t="n">
        <x:v>4877</x:v>
      </x:c>
      <x:c r="C10534" s="0" t="s">
        <x:v>21</x:v>
      </x:c>
      <x:c r="D10534" s="0" t="s">
        <x:v>28</x:v>
      </x:c>
      <x:c r="E10534" s="0" t="s">
        <x:v>23</x:v>
      </x:c>
      <x:c r="F10534" s="0" t="s">
        <x:v>26</x:v>
      </x:c>
      <x:c r="G10534" s="0" t="n">
        <x:v>130</x:v>
      </x:c>
      <x:c r="H10534" s="4" t="n">
        <x:v>197.6</x:v>
      </x:c>
      <x:c r="I10534" s="4" t="n">
        <x:v>130</x:v>
      </x:c>
      <x:c r="J10534" s="4" t="n">
        <x:v>1.52</x:v>
      </x:c>
      <x:c r="K10534" s="4">
        <x:f>I10534*J10534</x:f>
      </x:c>
      <x:c r="L10534" s="4" t="n">
        <x:v>284.893</x:v>
      </x:c>
      <x:c r="M10534" s="5">
        <x:f>J10534/2.789*100</x:f>
      </x:c>
      <x:c r="N10534" s="6">
        <x:f>M10534*L10534/100</x:f>
      </x:c>
      <x:c r="O10534" s="6">
        <x:f>H10534-N10534</x:f>
      </x:c>
    </x:row>
    <x:row r="10535" spans="1:25">
      <x:c r="A10535" s="0" t="s">
        <x:v>93</x:v>
      </x:c>
      <x:c r="B10535" s="0" t="n">
        <x:v>4879</x:v>
      </x:c>
      <x:c r="C10535" s="0" t="s">
        <x:v>21</x:v>
      </x:c>
      <x:c r="D10535" s="0" t="s">
        <x:v>22</x:v>
      </x:c>
      <x:c r="E10535" s="0" t="s">
        <x:v>23</x:v>
      </x:c>
      <x:c r="F10535" s="0" t="s">
        <x:v>20</x:v>
      </x:c>
      <x:c r="G10535" s="0" t="n">
        <x:v>130</x:v>
      </x:c>
      <x:c r="H10535" s="4" t="n">
        <x:v>44.33</x:v>
      </x:c>
      <x:c r="I10535" s="4" t="n">
        <x:v>130</x:v>
      </x:c>
      <x:c r="J10535" s="4" t="n">
        <x:v>0.341</x:v>
      </x:c>
      <x:c r="K10535" s="4">
        <x:f>I10535*J10535</x:f>
      </x:c>
      <x:c r="L10535" s="4" t="n">
        <x:v>296.098</x:v>
      </x:c>
      <x:c r="M10535" s="5">
        <x:f>J10535/2.789*100</x:f>
      </x:c>
      <x:c r="N10535" s="6">
        <x:f>M10535*L10535/100</x:f>
      </x:c>
      <x:c r="O10535" s="6">
        <x:f>H10535-N10535</x:f>
      </x:c>
    </x:row>
    <x:row r="10536" spans="1:25">
      <x:c r="A10536" s="0" t="s">
        <x:v>93</x:v>
      </x:c>
      <x:c r="B10536" s="0" t="n">
        <x:v>4879</x:v>
      </x:c>
      <x:c r="C10536" s="0" t="s">
        <x:v>21</x:v>
      </x:c>
      <x:c r="D10536" s="0" t="s">
        <x:v>22</x:v>
      </x:c>
      <x:c r="E10536" s="0" t="s">
        <x:v>23</x:v>
      </x:c>
      <x:c r="F10536" s="0" t="s">
        <x:v>20</x:v>
      </x:c>
      <x:c r="G10536" s="0" t="n">
        <x:v>130</x:v>
      </x:c>
      <x:c r="H10536" s="4" t="n">
        <x:v>43.384</x:v>
      </x:c>
      <x:c r="I10536" s="4" t="n">
        <x:v>130</x:v>
      </x:c>
      <x:c r="J10536" s="4" t="n">
        <x:v>0.334</x:v>
      </x:c>
      <x:c r="K10536" s="4">
        <x:f>I10536*J10536</x:f>
      </x:c>
      <x:c r="L10536" s="4" t="n">
        <x:v>296.098</x:v>
      </x:c>
      <x:c r="M10536" s="5">
        <x:f>J10536/2.789*100</x:f>
      </x:c>
      <x:c r="N10536" s="6">
        <x:f>M10536*L10536/100</x:f>
      </x:c>
      <x:c r="O10536" s="6">
        <x:f>H10536-N10536</x:f>
      </x:c>
    </x:row>
    <x:row r="10537" spans="1:25">
      <x:c r="A10537" s="0" t="s">
        <x:v>93</x:v>
      </x:c>
      <x:c r="B10537" s="0" t="n">
        <x:v>4879</x:v>
      </x:c>
      <x:c r="C10537" s="0" t="s">
        <x:v>21</x:v>
      </x:c>
      <x:c r="D10537" s="0" t="s">
        <x:v>22</x:v>
      </x:c>
      <x:c r="E10537" s="0" t="s">
        <x:v>23</x:v>
      </x:c>
      <x:c r="F10537" s="0" t="s">
        <x:v>20</x:v>
      </x:c>
      <x:c r="G10537" s="0" t="n">
        <x:v>130</x:v>
      </x:c>
      <x:c r="H10537" s="4" t="n">
        <x:v>43.384</x:v>
      </x:c>
      <x:c r="I10537" s="4" t="n">
        <x:v>130</x:v>
      </x:c>
      <x:c r="J10537" s="4" t="n">
        <x:v>0.334</x:v>
      </x:c>
      <x:c r="K10537" s="4">
        <x:f>I10537*J10537</x:f>
      </x:c>
      <x:c r="L10537" s="4" t="n">
        <x:v>296.098</x:v>
      </x:c>
      <x:c r="M10537" s="5">
        <x:f>J10537/2.789*100</x:f>
      </x:c>
      <x:c r="N10537" s="6">
        <x:f>M10537*L10537/100</x:f>
      </x:c>
      <x:c r="O10537" s="6">
        <x:f>H10537-N10537</x:f>
      </x:c>
    </x:row>
    <x:row r="10538" spans="1:25">
      <x:c r="A10538" s="0" t="s">
        <x:v>93</x:v>
      </x:c>
      <x:c r="B10538" s="0" t="n">
        <x:v>4879</x:v>
      </x:c>
      <x:c r="C10538" s="0" t="s">
        <x:v>21</x:v>
      </x:c>
      <x:c r="D10538" s="0" t="s">
        <x:v>28</x:v>
      </x:c>
      <x:c r="E10538" s="0" t="s">
        <x:v>19</x:v>
      </x:c>
      <x:c r="F10538" s="0" t="s">
        <x:v>26</x:v>
      </x:c>
      <x:c r="G10538" s="0" t="n">
        <x:v>130</x:v>
      </x:c>
      <x:c r="H10538" s="4" t="n">
        <x:v>33.805</x:v>
      </x:c>
      <x:c r="I10538" s="4" t="n">
        <x:v>130</x:v>
      </x:c>
      <x:c r="J10538" s="4" t="n">
        <x:v>0.26</x:v>
      </x:c>
      <x:c r="K10538" s="4">
        <x:f>I10538*J10538</x:f>
      </x:c>
      <x:c r="L10538" s="4" t="n">
        <x:v>296.098</x:v>
      </x:c>
      <x:c r="M10538" s="5">
        <x:f>J10538/2.789*100</x:f>
      </x:c>
      <x:c r="N10538" s="6">
        <x:f>M10538*L10538/100</x:f>
      </x:c>
      <x:c r="O10538" s="6">
        <x:f>H10538-N10538</x:f>
      </x:c>
    </x:row>
    <x:row r="10539" spans="1:25">
      <x:c r="A10539" s="0" t="s">
        <x:v>93</x:v>
      </x:c>
      <x:c r="B10539" s="0" t="n">
        <x:v>4879</x:v>
      </x:c>
      <x:c r="C10539" s="0" t="s">
        <x:v>21</x:v>
      </x:c>
      <x:c r="D10539" s="0" t="s">
        <x:v>28</x:v>
      </x:c>
      <x:c r="E10539" s="0" t="s">
        <x:v>23</x:v>
      </x:c>
      <x:c r="F10539" s="0" t="s">
        <x:v>26</x:v>
      </x:c>
      <x:c r="G10539" s="0" t="n">
        <x:v>130</x:v>
      </x:c>
      <x:c r="H10539" s="4" t="n">
        <x:v>197.6</x:v>
      </x:c>
      <x:c r="I10539" s="4" t="n">
        <x:v>130</x:v>
      </x:c>
      <x:c r="J10539" s="4" t="n">
        <x:v>1.52</x:v>
      </x:c>
      <x:c r="K10539" s="4">
        <x:f>I10539*J10539</x:f>
      </x:c>
      <x:c r="L10539" s="4" t="n">
        <x:v>296.098</x:v>
      </x:c>
      <x:c r="M10539" s="5">
        <x:f>J10539/2.789*100</x:f>
      </x:c>
      <x:c r="N10539" s="6">
        <x:f>M10539*L10539/100</x:f>
      </x:c>
      <x:c r="O10539" s="6">
        <x:f>H10539-N10539</x:f>
      </x:c>
    </x:row>
    <x:row r="10540" spans="1:25">
      <x:c r="A10540" s="0" t="s">
        <x:v>83</x:v>
      </x:c>
      <x:c r="B10540" s="0" t="n">
        <x:v>4880</x:v>
      </x:c>
      <x:c r="C10540" s="0" t="s">
        <x:v>21</x:v>
      </x:c>
      <x:c r="D10540" s="0" t="s">
        <x:v>22</x:v>
      </x:c>
      <x:c r="E10540" s="0" t="s">
        <x:v>23</x:v>
      </x:c>
      <x:c r="F10540" s="0" t="s">
        <x:v>20</x:v>
      </x:c>
      <x:c r="G10540" s="0" t="n">
        <x:v>130</x:v>
      </x:c>
      <x:c r="H10540" s="4" t="n">
        <x:v>44.33</x:v>
      </x:c>
      <x:c r="I10540" s="4" t="n">
        <x:v>130</x:v>
      </x:c>
      <x:c r="J10540" s="4" t="n">
        <x:v>0.341</x:v>
      </x:c>
      <x:c r="K10540" s="4">
        <x:f>I10540*J10540</x:f>
      </x:c>
      <x:c r="L10540" s="4" t="n">
        <x:v>292.289</x:v>
      </x:c>
      <x:c r="M10540" s="5">
        <x:f>J10540/2.789*100</x:f>
      </x:c>
      <x:c r="N10540" s="6">
        <x:f>M10540*L10540/100</x:f>
      </x:c>
      <x:c r="O10540" s="6">
        <x:f>H10540-N10540</x:f>
      </x:c>
    </x:row>
    <x:row r="10541" spans="1:25">
      <x:c r="A10541" s="0" t="s">
        <x:v>83</x:v>
      </x:c>
      <x:c r="B10541" s="0" t="n">
        <x:v>4880</x:v>
      </x:c>
      <x:c r="C10541" s="0" t="s">
        <x:v>21</x:v>
      </x:c>
      <x:c r="D10541" s="0" t="s">
        <x:v>22</x:v>
      </x:c>
      <x:c r="E10541" s="0" t="s">
        <x:v>23</x:v>
      </x:c>
      <x:c r="F10541" s="0" t="s">
        <x:v>20</x:v>
      </x:c>
      <x:c r="G10541" s="0" t="n">
        <x:v>130</x:v>
      </x:c>
      <x:c r="H10541" s="4" t="n">
        <x:v>43.384</x:v>
      </x:c>
      <x:c r="I10541" s="4" t="n">
        <x:v>130</x:v>
      </x:c>
      <x:c r="J10541" s="4" t="n">
        <x:v>0.334</x:v>
      </x:c>
      <x:c r="K10541" s="4">
        <x:f>I10541*J10541</x:f>
      </x:c>
      <x:c r="L10541" s="4" t="n">
        <x:v>292.289</x:v>
      </x:c>
      <x:c r="M10541" s="5">
        <x:f>J10541/2.789*100</x:f>
      </x:c>
      <x:c r="N10541" s="6">
        <x:f>M10541*L10541/100</x:f>
      </x:c>
      <x:c r="O10541" s="6">
        <x:f>H10541-N10541</x:f>
      </x:c>
    </x:row>
    <x:row r="10542" spans="1:25">
      <x:c r="A10542" s="0" t="s">
        <x:v>83</x:v>
      </x:c>
      <x:c r="B10542" s="0" t="n">
        <x:v>4880</x:v>
      </x:c>
      <x:c r="C10542" s="0" t="s">
        <x:v>21</x:v>
      </x:c>
      <x:c r="D10542" s="0" t="s">
        <x:v>22</x:v>
      </x:c>
      <x:c r="E10542" s="0" t="s">
        <x:v>23</x:v>
      </x:c>
      <x:c r="F10542" s="0" t="s">
        <x:v>20</x:v>
      </x:c>
      <x:c r="G10542" s="0" t="n">
        <x:v>130</x:v>
      </x:c>
      <x:c r="H10542" s="4" t="n">
        <x:v>43.384</x:v>
      </x:c>
      <x:c r="I10542" s="4" t="n">
        <x:v>130</x:v>
      </x:c>
      <x:c r="J10542" s="4" t="n">
        <x:v>0.334</x:v>
      </x:c>
      <x:c r="K10542" s="4">
        <x:f>I10542*J10542</x:f>
      </x:c>
      <x:c r="L10542" s="4" t="n">
        <x:v>292.289</x:v>
      </x:c>
      <x:c r="M10542" s="5">
        <x:f>J10542/2.789*100</x:f>
      </x:c>
      <x:c r="N10542" s="6">
        <x:f>M10542*L10542/100</x:f>
      </x:c>
      <x:c r="O10542" s="6">
        <x:f>H10542-N10542</x:f>
      </x:c>
    </x:row>
    <x:row r="10543" spans="1:25">
      <x:c r="A10543" s="0" t="s">
        <x:v>83</x:v>
      </x:c>
      <x:c r="B10543" s="0" t="n">
        <x:v>4880</x:v>
      </x:c>
      <x:c r="C10543" s="0" t="s">
        <x:v>21</x:v>
      </x:c>
      <x:c r="D10543" s="0" t="s">
        <x:v>28</x:v>
      </x:c>
      <x:c r="E10543" s="0" t="s">
        <x:v>19</x:v>
      </x:c>
      <x:c r="F10543" s="0" t="s">
        <x:v>26</x:v>
      </x:c>
      <x:c r="G10543" s="0" t="n">
        <x:v>130</x:v>
      </x:c>
      <x:c r="H10543" s="4" t="n">
        <x:v>33.805</x:v>
      </x:c>
      <x:c r="I10543" s="4" t="n">
        <x:v>130</x:v>
      </x:c>
      <x:c r="J10543" s="4" t="n">
        <x:v>0.26</x:v>
      </x:c>
      <x:c r="K10543" s="4">
        <x:f>I10543*J10543</x:f>
      </x:c>
      <x:c r="L10543" s="4" t="n">
        <x:v>292.289</x:v>
      </x:c>
      <x:c r="M10543" s="5">
        <x:f>J10543/2.789*100</x:f>
      </x:c>
      <x:c r="N10543" s="6">
        <x:f>M10543*L10543/100</x:f>
      </x:c>
      <x:c r="O10543" s="6">
        <x:f>H10543-N10543</x:f>
      </x:c>
    </x:row>
    <x:row r="10544" spans="1:25">
      <x:c r="A10544" s="0" t="s">
        <x:v>83</x:v>
      </x:c>
      <x:c r="B10544" s="0" t="n">
        <x:v>4880</x:v>
      </x:c>
      <x:c r="C10544" s="0" t="s">
        <x:v>21</x:v>
      </x:c>
      <x:c r="D10544" s="0" t="s">
        <x:v>28</x:v>
      </x:c>
      <x:c r="E10544" s="0" t="s">
        <x:v>23</x:v>
      </x:c>
      <x:c r="F10544" s="0" t="s">
        <x:v>26</x:v>
      </x:c>
      <x:c r="G10544" s="0" t="n">
        <x:v>130</x:v>
      </x:c>
      <x:c r="H10544" s="4" t="n">
        <x:v>197.6</x:v>
      </x:c>
      <x:c r="I10544" s="4" t="n">
        <x:v>130</x:v>
      </x:c>
      <x:c r="J10544" s="4" t="n">
        <x:v>1.52</x:v>
      </x:c>
      <x:c r="K10544" s="4">
        <x:f>I10544*J10544</x:f>
      </x:c>
      <x:c r="L10544" s="4" t="n">
        <x:v>292.289</x:v>
      </x:c>
      <x:c r="M10544" s="5">
        <x:f>J10544/2.789*100</x:f>
      </x:c>
      <x:c r="N10544" s="6">
        <x:f>M10544*L10544/100</x:f>
      </x:c>
      <x:c r="O10544" s="6">
        <x:f>H10544-N10544</x:f>
      </x:c>
    </x:row>
    <x:row r="10545" spans="1:25">
      <x:c r="A10545" s="0" t="s">
        <x:v>142</x:v>
      </x:c>
      <x:c r="B10545" s="0" t="n">
        <x:v>4881</x:v>
      </x:c>
      <x:c r="C10545" s="0" t="s">
        <x:v>17</x:v>
      </x:c>
      <x:c r="D10545" s="0" t="s">
        <x:v>18</x:v>
      </x:c>
      <x:c r="E10545" s="0" t="s">
        <x:v>167</x:v>
      </x:c>
      <x:c r="F10545" s="0" t="s">
        <x:v>20</x:v>
      </x:c>
      <x:c r="G10545" s="0" t="n">
        <x:v>65</x:v>
      </x:c>
      <x:c r="H10545" s="4" t="n">
        <x:v>41.221</x:v>
      </x:c>
      <x:c r="I10545" s="4" t="n">
        <x:v>65</x:v>
      </x:c>
      <x:c r="J10545" s="4" t="n">
        <x:v>0.634</x:v>
      </x:c>
      <x:c r="K10545" s="4">
        <x:f>I10545*J10545</x:f>
      </x:c>
      <x:c r="L10545" s="4" t="n">
        <x:v>158.655</x:v>
      </x:c>
      <x:c r="M10545" s="5">
        <x:f>J10545/2.41*100</x:f>
      </x:c>
      <x:c r="N10545" s="6">
        <x:f>M10545*L10545/100</x:f>
      </x:c>
      <x:c r="O10545" s="6">
        <x:f>H10545-N10545</x:f>
      </x:c>
    </x:row>
    <x:row r="10546" spans="1:25">
      <x:c r="A10546" s="0" t="s">
        <x:v>142</x:v>
      </x:c>
      <x:c r="B10546" s="0" t="n">
        <x:v>4881</x:v>
      </x:c>
      <x:c r="C10546" s="0" t="s">
        <x:v>17</x:v>
      </x:c>
      <x:c r="D10546" s="0" t="s">
        <x:v>18</x:v>
      </x:c>
      <x:c r="E10546" s="0" t="s">
        <x:v>167</x:v>
      </x:c>
      <x:c r="F10546" s="0" t="s">
        <x:v>20</x:v>
      </x:c>
      <x:c r="G10546" s="0" t="n">
        <x:v>65</x:v>
      </x:c>
      <x:c r="H10546" s="4" t="n">
        <x:v>41.221</x:v>
      </x:c>
      <x:c r="I10546" s="4" t="n">
        <x:v>65</x:v>
      </x:c>
      <x:c r="J10546" s="4" t="n">
        <x:v>0.634</x:v>
      </x:c>
      <x:c r="K10546" s="4">
        <x:f>I10546*J10546</x:f>
      </x:c>
      <x:c r="L10546" s="4" t="n">
        <x:v>158.655</x:v>
      </x:c>
      <x:c r="M10546" s="5">
        <x:f>J10546/2.41*100</x:f>
      </x:c>
      <x:c r="N10546" s="6">
        <x:f>M10546*L10546/100</x:f>
      </x:c>
      <x:c r="O10546" s="6">
        <x:f>H10546-N10546</x:f>
      </x:c>
    </x:row>
    <x:row r="10547" spans="1:25">
      <x:c r="A10547" s="0" t="s">
        <x:v>142</x:v>
      </x:c>
      <x:c r="B10547" s="0" t="n">
        <x:v>4881</x:v>
      </x:c>
      <x:c r="C10547" s="0" t="s">
        <x:v>21</x:v>
      </x:c>
      <x:c r="D10547" s="0" t="s">
        <x:v>28</x:v>
      </x:c>
      <x:c r="E10547" s="0" t="s">
        <x:v>23</x:v>
      </x:c>
      <x:c r="F10547" s="0" t="s">
        <x:v>20</x:v>
      </x:c>
      <x:c r="G10547" s="0" t="n">
        <x:v>65</x:v>
      </x:c>
      <x:c r="H10547" s="4" t="n">
        <x:v>2.99</x:v>
      </x:c>
      <x:c r="I10547" s="4" t="n">
        <x:v>65</x:v>
      </x:c>
      <x:c r="J10547" s="4" t="n">
        <x:v>0.046</x:v>
      </x:c>
      <x:c r="K10547" s="4">
        <x:f>I10547*J10547</x:f>
      </x:c>
      <x:c r="L10547" s="4" t="n">
        <x:v>158.655</x:v>
      </x:c>
      <x:c r="M10547" s="5">
        <x:f>J10547/2.41*100</x:f>
      </x:c>
      <x:c r="N10547" s="6">
        <x:f>M10547*L10547/100</x:f>
      </x:c>
      <x:c r="O10547" s="6">
        <x:f>H10547-N10547</x:f>
      </x:c>
    </x:row>
    <x:row r="10548" spans="1:25">
      <x:c r="A10548" s="0" t="s">
        <x:v>142</x:v>
      </x:c>
      <x:c r="B10548" s="0" t="n">
        <x:v>4881</x:v>
      </x:c>
      <x:c r="C10548" s="0" t="s">
        <x:v>21</x:v>
      </x:c>
      <x:c r="D10548" s="0" t="s">
        <x:v>22</x:v>
      </x:c>
      <x:c r="E10548" s="0" t="s">
        <x:v>23</x:v>
      </x:c>
      <x:c r="F10548" s="0" t="s">
        <x:v>20</x:v>
      </x:c>
      <x:c r="G10548" s="0" t="n">
        <x:v>65</x:v>
      </x:c>
      <x:c r="H10548" s="4" t="n">
        <x:v>2.34</x:v>
      </x:c>
      <x:c r="I10548" s="4" t="n">
        <x:v>65</x:v>
      </x:c>
      <x:c r="J10548" s="4" t="n">
        <x:v>0.036</x:v>
      </x:c>
      <x:c r="K10548" s="4">
        <x:f>I10548*J10548</x:f>
      </x:c>
      <x:c r="L10548" s="4" t="n">
        <x:v>158.655</x:v>
      </x:c>
      <x:c r="M10548" s="5">
        <x:f>J10548/2.41*100</x:f>
      </x:c>
      <x:c r="N10548" s="6">
        <x:f>M10548*L10548/100</x:f>
      </x:c>
      <x:c r="O10548" s="6">
        <x:f>H10548-N10548</x:f>
      </x:c>
    </x:row>
    <x:row r="10549" spans="1:25">
      <x:c r="A10549" s="0" t="s">
        <x:v>142</x:v>
      </x:c>
      <x:c r="B10549" s="0" t="n">
        <x:v>4881</x:v>
      </x:c>
      <x:c r="C10549" s="0" t="s">
        <x:v>21</x:v>
      </x:c>
      <x:c r="D10549" s="0" t="s">
        <x:v>28</x:v>
      </x:c>
      <x:c r="E10549" s="0" t="s">
        <x:v>23</x:v>
      </x:c>
      <x:c r="F10549" s="0" t="s">
        <x:v>26</x:v>
      </x:c>
      <x:c r="G10549" s="0" t="n">
        <x:v>65</x:v>
      </x:c>
      <x:c r="H10549" s="4" t="n">
        <x:v>68.9</x:v>
      </x:c>
      <x:c r="I10549" s="4" t="n">
        <x:v>65</x:v>
      </x:c>
      <x:c r="J10549" s="4" t="n">
        <x:v>1.06</x:v>
      </x:c>
      <x:c r="K10549" s="4">
        <x:f>I10549*J10549</x:f>
      </x:c>
      <x:c r="L10549" s="4" t="n">
        <x:v>158.655</x:v>
      </x:c>
      <x:c r="M10549" s="5">
        <x:f>J10549/2.41*100</x:f>
      </x:c>
      <x:c r="N10549" s="6">
        <x:f>M10549*L10549/100</x:f>
      </x:c>
      <x:c r="O10549" s="6">
        <x:f>H10549-N10549</x:f>
      </x:c>
    </x:row>
    <x:row r="10550" spans="1:25">
      <x:c r="A10550" s="0" t="s">
        <x:v>135</x:v>
      </x:c>
      <x:c r="B10550" s="0" t="n">
        <x:v>4882</x:v>
      </x:c>
      <x:c r="C10550" s="0" t="s">
        <x:v>17</x:v>
      </x:c>
      <x:c r="D10550" s="0" t="s">
        <x:v>18</x:v>
      </x:c>
      <x:c r="E10550" s="0" t="s">
        <x:v>167</x:v>
      </x:c>
      <x:c r="F10550" s="0" t="s">
        <x:v>20</x:v>
      </x:c>
      <x:c r="G10550" s="0" t="n">
        <x:v>65</x:v>
      </x:c>
      <x:c r="H10550" s="4" t="n">
        <x:v>41.221</x:v>
      </x:c>
      <x:c r="I10550" s="4" t="n">
        <x:v>65</x:v>
      </x:c>
      <x:c r="J10550" s="4" t="n">
        <x:v>0.634</x:v>
      </x:c>
      <x:c r="K10550" s="4">
        <x:f>I10550*J10550</x:f>
      </x:c>
      <x:c r="L10550" s="4" t="n">
        <x:v>153.662</x:v>
      </x:c>
      <x:c r="M10550" s="5">
        <x:f>J10550/3.044*100</x:f>
      </x:c>
      <x:c r="N10550" s="6">
        <x:f>M10550*L10550/100</x:f>
      </x:c>
      <x:c r="O10550" s="6">
        <x:f>H10550-N10550</x:f>
      </x:c>
    </x:row>
    <x:row r="10551" spans="1:25">
      <x:c r="A10551" s="0" t="s">
        <x:v>135</x:v>
      </x:c>
      <x:c r="B10551" s="0" t="n">
        <x:v>4882</x:v>
      </x:c>
      <x:c r="C10551" s="0" t="s">
        <x:v>17</x:v>
      </x:c>
      <x:c r="D10551" s="0" t="s">
        <x:v>18</x:v>
      </x:c>
      <x:c r="E10551" s="0" t="s">
        <x:v>167</x:v>
      </x:c>
      <x:c r="F10551" s="0" t="s">
        <x:v>20</x:v>
      </x:c>
      <x:c r="G10551" s="0" t="n">
        <x:v>65</x:v>
      </x:c>
      <x:c r="H10551" s="4" t="n">
        <x:v>41.221</x:v>
      </x:c>
      <x:c r="I10551" s="4" t="n">
        <x:v>65</x:v>
      </x:c>
      <x:c r="J10551" s="4" t="n">
        <x:v>0.634</x:v>
      </x:c>
      <x:c r="K10551" s="4">
        <x:f>I10551*J10551</x:f>
      </x:c>
      <x:c r="L10551" s="4" t="n">
        <x:v>153.662</x:v>
      </x:c>
      <x:c r="M10551" s="5">
        <x:f>J10551/3.044*100</x:f>
      </x:c>
      <x:c r="N10551" s="6">
        <x:f>M10551*L10551/100</x:f>
      </x:c>
      <x:c r="O10551" s="6">
        <x:f>H10551-N10551</x:f>
      </x:c>
    </x:row>
    <x:row r="10552" spans="1:25">
      <x:c r="A10552" s="0" t="s">
        <x:v>135</x:v>
      </x:c>
      <x:c r="B10552" s="0" t="n">
        <x:v>4882</x:v>
      </x:c>
      <x:c r="C10552" s="0" t="s">
        <x:v>17</x:v>
      </x:c>
      <x:c r="D10552" s="0" t="s">
        <x:v>18</x:v>
      </x:c>
      <x:c r="E10552" s="0" t="s">
        <x:v>167</x:v>
      </x:c>
      <x:c r="F10552" s="0" t="s">
        <x:v>20</x:v>
      </x:c>
      <x:c r="G10552" s="0" t="n">
        <x:v>65</x:v>
      </x:c>
      <x:c r="H10552" s="4" t="n">
        <x:v>41.221</x:v>
      </x:c>
      <x:c r="I10552" s="4" t="n">
        <x:v>65</x:v>
      </x:c>
      <x:c r="J10552" s="4" t="n">
        <x:v>0.634</x:v>
      </x:c>
      <x:c r="K10552" s="4">
        <x:f>I10552*J10552</x:f>
      </x:c>
      <x:c r="L10552" s="4" t="n">
        <x:v>153.662</x:v>
      </x:c>
      <x:c r="M10552" s="5">
        <x:f>J10552/3.044*100</x:f>
      </x:c>
      <x:c r="N10552" s="6">
        <x:f>M10552*L10552/100</x:f>
      </x:c>
      <x:c r="O10552" s="6">
        <x:f>H10552-N10552</x:f>
      </x:c>
    </x:row>
    <x:row r="10553" spans="1:25">
      <x:c r="A10553" s="0" t="s">
        <x:v>135</x:v>
      </x:c>
      <x:c r="B10553" s="0" t="n">
        <x:v>4882</x:v>
      </x:c>
      <x:c r="C10553" s="0" t="s">
        <x:v>21</x:v>
      </x:c>
      <x:c r="D10553" s="0" t="s">
        <x:v>22</x:v>
      </x:c>
      <x:c r="E10553" s="0" t="s">
        <x:v>23</x:v>
      </x:c>
      <x:c r="F10553" s="0" t="s">
        <x:v>20</x:v>
      </x:c>
      <x:c r="G10553" s="0" t="n">
        <x:v>65</x:v>
      </x:c>
      <x:c r="H10553" s="4" t="n">
        <x:v>2.34</x:v>
      </x:c>
      <x:c r="I10553" s="4" t="n">
        <x:v>65</x:v>
      </x:c>
      <x:c r="J10553" s="4" t="n">
        <x:v>0.036</x:v>
      </x:c>
      <x:c r="K10553" s="4">
        <x:f>I10553*J10553</x:f>
      </x:c>
      <x:c r="L10553" s="4" t="n">
        <x:v>153.662</x:v>
      </x:c>
      <x:c r="M10553" s="5">
        <x:f>J10553/3.044*100</x:f>
      </x:c>
      <x:c r="N10553" s="6">
        <x:f>M10553*L10553/100</x:f>
      </x:c>
      <x:c r="O10553" s="6">
        <x:f>H10553-N10553</x:f>
      </x:c>
    </x:row>
    <x:row r="10554" spans="1:25">
      <x:c r="A10554" s="0" t="s">
        <x:v>135</x:v>
      </x:c>
      <x:c r="B10554" s="0" t="n">
        <x:v>4882</x:v>
      </x:c>
      <x:c r="C10554" s="0" t="s">
        <x:v>21</x:v>
      </x:c>
      <x:c r="D10554" s="0" t="s">
        <x:v>28</x:v>
      </x:c>
      <x:c r="E10554" s="0" t="s">
        <x:v>23</x:v>
      </x:c>
      <x:c r="F10554" s="0" t="s">
        <x:v>20</x:v>
      </x:c>
      <x:c r="G10554" s="0" t="n">
        <x:v>65</x:v>
      </x:c>
      <x:c r="H10554" s="4" t="n">
        <x:v>2.99</x:v>
      </x:c>
      <x:c r="I10554" s="4" t="n">
        <x:v>65</x:v>
      </x:c>
      <x:c r="J10554" s="4" t="n">
        <x:v>0.046</x:v>
      </x:c>
      <x:c r="K10554" s="4">
        <x:f>I10554*J10554</x:f>
      </x:c>
      <x:c r="L10554" s="4" t="n">
        <x:v>153.662</x:v>
      </x:c>
      <x:c r="M10554" s="5">
        <x:f>J10554/3.044*100</x:f>
      </x:c>
      <x:c r="N10554" s="6">
        <x:f>M10554*L10554/100</x:f>
      </x:c>
      <x:c r="O10554" s="6">
        <x:f>H10554-N10554</x:f>
      </x:c>
    </x:row>
    <x:row r="10555" spans="1:25">
      <x:c r="A10555" s="0" t="s">
        <x:v>135</x:v>
      </x:c>
      <x:c r="B10555" s="0" t="n">
        <x:v>4882</x:v>
      </x:c>
      <x:c r="C10555" s="0" t="s">
        <x:v>21</x:v>
      </x:c>
      <x:c r="D10555" s="0" t="s">
        <x:v>28</x:v>
      </x:c>
      <x:c r="E10555" s="0" t="s">
        <x:v>23</x:v>
      </x:c>
      <x:c r="F10555" s="0" t="s">
        <x:v>26</x:v>
      </x:c>
      <x:c r="G10555" s="0" t="n">
        <x:v>65</x:v>
      </x:c>
      <x:c r="H10555" s="4" t="n">
        <x:v>68.9</x:v>
      </x:c>
      <x:c r="I10555" s="4" t="n">
        <x:v>65</x:v>
      </x:c>
      <x:c r="J10555" s="4" t="n">
        <x:v>1.06</x:v>
      </x:c>
      <x:c r="K10555" s="4">
        <x:f>I10555*J10555</x:f>
      </x:c>
      <x:c r="L10555" s="4" t="n">
        <x:v>153.662</x:v>
      </x:c>
      <x:c r="M10555" s="5">
        <x:f>J10555/3.044*100</x:f>
      </x:c>
      <x:c r="N10555" s="6">
        <x:f>M10555*L10555/100</x:f>
      </x:c>
      <x:c r="O10555" s="6">
        <x:f>H10555-N10555</x:f>
      </x:c>
    </x:row>
    <x:row r="10556" spans="1:25">
      <x:c r="A10556" s="0" t="s">
        <x:v>148</x:v>
      </x:c>
      <x:c r="B10556" s="0" t="n">
        <x:v>4883</x:v>
      </x:c>
      <x:c r="C10556" s="0" t="s">
        <x:v>21</x:v>
      </x:c>
      <x:c r="D10556" s="0" t="s">
        <x:v>28</x:v>
      </x:c>
      <x:c r="E10556" s="0" t="s">
        <x:v>23</x:v>
      </x:c>
      <x:c r="F10556" s="0" t="s">
        <x:v>20</x:v>
      </x:c>
      <x:c r="G10556" s="0" t="n">
        <x:v>65</x:v>
      </x:c>
      <x:c r="H10556" s="4" t="n">
        <x:v>2.99</x:v>
      </x:c>
      <x:c r="I10556" s="4" t="n">
        <x:v>48</x:v>
      </x:c>
      <x:c r="J10556" s="4" t="n">
        <x:v>0.046</x:v>
      </x:c>
      <x:c r="K10556" s="4">
        <x:f>I10556*J10556</x:f>
      </x:c>
      <x:c r="L10556" s="4" t="n">
        <x:v>109.313</x:v>
      </x:c>
      <x:c r="M10556" s="5">
        <x:f>J10556/1.999*100</x:f>
      </x:c>
      <x:c r="N10556" s="6">
        <x:f>M10556*L10556/100</x:f>
      </x:c>
      <x:c r="O10556" s="6">
        <x:f>H10556-N10556</x:f>
      </x:c>
    </x:row>
    <x:row r="10557" spans="1:25">
      <x:c r="A10557" s="0" t="s">
        <x:v>148</x:v>
      </x:c>
      <x:c r="B10557" s="0" t="n">
        <x:v>4883</x:v>
      </x:c>
      <x:c r="C10557" s="0" t="s">
        <x:v>21</x:v>
      </x:c>
      <x:c r="D10557" s="0" t="s">
        <x:v>22</x:v>
      </x:c>
      <x:c r="E10557" s="0" t="s">
        <x:v>23</x:v>
      </x:c>
      <x:c r="F10557" s="0" t="s">
        <x:v>20</x:v>
      </x:c>
      <x:c r="G10557" s="0" t="n">
        <x:v>65</x:v>
      </x:c>
      <x:c r="H10557" s="4" t="n">
        <x:v>2.34</x:v>
      </x:c>
      <x:c r="I10557" s="4" t="n">
        <x:v>48</x:v>
      </x:c>
      <x:c r="J10557" s="4" t="n">
        <x:v>0.036</x:v>
      </x:c>
      <x:c r="K10557" s="4">
        <x:f>I10557*J10557</x:f>
      </x:c>
      <x:c r="L10557" s="4" t="n">
        <x:v>109.313</x:v>
      </x:c>
      <x:c r="M10557" s="5">
        <x:f>J10557/1.999*100</x:f>
      </x:c>
      <x:c r="N10557" s="6">
        <x:f>M10557*L10557/100</x:f>
      </x:c>
      <x:c r="O10557" s="6">
        <x:f>H10557-N10557</x:f>
      </x:c>
    </x:row>
    <x:row r="10558" spans="1:25">
      <x:c r="A10558" s="0" t="s">
        <x:v>148</x:v>
      </x:c>
      <x:c r="B10558" s="0" t="n">
        <x:v>4883</x:v>
      </x:c>
      <x:c r="C10558" s="0" t="s">
        <x:v>17</x:v>
      </x:c>
      <x:c r="D10558" s="0" t="s">
        <x:v>18</x:v>
      </x:c>
      <x:c r="E10558" s="0" t="s">
        <x:v>167</x:v>
      </x:c>
      <x:c r="F10558" s="0" t="s">
        <x:v>20</x:v>
      </x:c>
      <x:c r="G10558" s="0" t="n">
        <x:v>65</x:v>
      </x:c>
      <x:c r="H10558" s="4" t="n">
        <x:v>55.719</x:v>
      </x:c>
      <x:c r="I10558" s="4" t="n">
        <x:v>48</x:v>
      </x:c>
      <x:c r="J10558" s="4" t="n">
        <x:v>0.857</x:v>
      </x:c>
      <x:c r="K10558" s="4">
        <x:f>I10558*J10558</x:f>
      </x:c>
      <x:c r="L10558" s="4" t="n">
        <x:v>109.313</x:v>
      </x:c>
      <x:c r="M10558" s="5">
        <x:f>J10558/1.999*100</x:f>
      </x:c>
      <x:c r="N10558" s="6">
        <x:f>M10558*L10558/100</x:f>
      </x:c>
      <x:c r="O10558" s="6">
        <x:f>H10558-N10558</x:f>
      </x:c>
    </x:row>
    <x:row r="10559" spans="1:25">
      <x:c r="A10559" s="0" t="s">
        <x:v>148</x:v>
      </x:c>
      <x:c r="B10559" s="0" t="n">
        <x:v>4883</x:v>
      </x:c>
      <x:c r="C10559" s="0" t="s">
        <x:v>21</x:v>
      </x:c>
      <x:c r="D10559" s="0" t="s">
        <x:v>28</x:v>
      </x:c>
      <x:c r="E10559" s="0" t="s">
        <x:v>23</x:v>
      </x:c>
      <x:c r="F10559" s="0" t="s">
        <x:v>26</x:v>
      </x:c>
      <x:c r="G10559" s="0" t="n">
        <x:v>65</x:v>
      </x:c>
      <x:c r="H10559" s="4" t="n">
        <x:v>68.9</x:v>
      </x:c>
      <x:c r="I10559" s="4" t="n">
        <x:v>48</x:v>
      </x:c>
      <x:c r="J10559" s="4" t="n">
        <x:v>1.06</x:v>
      </x:c>
      <x:c r="K10559" s="4">
        <x:f>I10559*J10559</x:f>
      </x:c>
      <x:c r="L10559" s="4" t="n">
        <x:v>109.313</x:v>
      </x:c>
      <x:c r="M10559" s="5">
        <x:f>J10559/1.999*100</x:f>
      </x:c>
      <x:c r="N10559" s="6">
        <x:f>M10559*L10559/100</x:f>
      </x:c>
      <x:c r="O10559" s="6">
        <x:f>H10559-N10559</x:f>
      </x:c>
    </x:row>
    <x:row r="10560" spans="1:25">
      <x:c r="A10560" s="0" t="s">
        <x:v>131</x:v>
      </x:c>
      <x:c r="B10560" s="0" t="n">
        <x:v>4884</x:v>
      </x:c>
      <x:c r="C10560" s="0" t="s">
        <x:v>17</x:v>
      </x:c>
      <x:c r="D10560" s="0" t="s">
        <x:v>18</x:v>
      </x:c>
      <x:c r="E10560" s="0" t="s">
        <x:v>167</x:v>
      </x:c>
      <x:c r="F10560" s="0" t="s">
        <x:v>20</x:v>
      </x:c>
      <x:c r="G10560" s="0" t="n">
        <x:v>65</x:v>
      </x:c>
      <x:c r="H10560" s="4" t="n">
        <x:v>41.221</x:v>
      </x:c>
      <x:c r="I10560" s="4" t="n">
        <x:v>65</x:v>
      </x:c>
      <x:c r="J10560" s="4" t="n">
        <x:v>0.634</x:v>
      </x:c>
      <x:c r="K10560" s="4">
        <x:f>I10560*J10560</x:f>
      </x:c>
      <x:c r="L10560" s="4" t="n">
        <x:v>158.406</x:v>
      </x:c>
      <x:c r="M10560" s="5">
        <x:f>J10560/3.267*100</x:f>
      </x:c>
      <x:c r="N10560" s="6">
        <x:f>M10560*L10560/100</x:f>
      </x:c>
      <x:c r="O10560" s="6">
        <x:f>H10560-N10560</x:f>
      </x:c>
    </x:row>
    <x:row r="10561" spans="1:25">
      <x:c r="A10561" s="0" t="s">
        <x:v>131</x:v>
      </x:c>
      <x:c r="B10561" s="0" t="n">
        <x:v>4884</x:v>
      </x:c>
      <x:c r="C10561" s="0" t="s">
        <x:v>17</x:v>
      </x:c>
      <x:c r="D10561" s="0" t="s">
        <x:v>18</x:v>
      </x:c>
      <x:c r="E10561" s="0" t="s">
        <x:v>167</x:v>
      </x:c>
      <x:c r="F10561" s="0" t="s">
        <x:v>20</x:v>
      </x:c>
      <x:c r="G10561" s="0" t="n">
        <x:v>65</x:v>
      </x:c>
      <x:c r="H10561" s="4" t="n">
        <x:v>41.221</x:v>
      </x:c>
      <x:c r="I10561" s="4" t="n">
        <x:v>65</x:v>
      </x:c>
      <x:c r="J10561" s="4" t="n">
        <x:v>0.634</x:v>
      </x:c>
      <x:c r="K10561" s="4">
        <x:f>I10561*J10561</x:f>
      </x:c>
      <x:c r="L10561" s="4" t="n">
        <x:v>158.406</x:v>
      </x:c>
      <x:c r="M10561" s="5">
        <x:f>J10561/3.267*100</x:f>
      </x:c>
      <x:c r="N10561" s="6">
        <x:f>M10561*L10561/100</x:f>
      </x:c>
      <x:c r="O10561" s="6">
        <x:f>H10561-N10561</x:f>
      </x:c>
    </x:row>
    <x:row r="10562" spans="1:25">
      <x:c r="A10562" s="0" t="s">
        <x:v>131</x:v>
      </x:c>
      <x:c r="B10562" s="0" t="n">
        <x:v>4884</x:v>
      </x:c>
      <x:c r="C10562" s="0" t="s">
        <x:v>21</x:v>
      </x:c>
      <x:c r="D10562" s="0" t="s">
        <x:v>28</x:v>
      </x:c>
      <x:c r="E10562" s="0" t="s">
        <x:v>23</x:v>
      </x:c>
      <x:c r="F10562" s="0" t="s">
        <x:v>20</x:v>
      </x:c>
      <x:c r="G10562" s="0" t="n">
        <x:v>65</x:v>
      </x:c>
      <x:c r="H10562" s="4" t="n">
        <x:v>2.99</x:v>
      </x:c>
      <x:c r="I10562" s="4" t="n">
        <x:v>65</x:v>
      </x:c>
      <x:c r="J10562" s="4" t="n">
        <x:v>0.046</x:v>
      </x:c>
      <x:c r="K10562" s="4">
        <x:f>I10562*J10562</x:f>
      </x:c>
      <x:c r="L10562" s="4" t="n">
        <x:v>158.406</x:v>
      </x:c>
      <x:c r="M10562" s="5">
        <x:f>J10562/3.267*100</x:f>
      </x:c>
      <x:c r="N10562" s="6">
        <x:f>M10562*L10562/100</x:f>
      </x:c>
      <x:c r="O10562" s="6">
        <x:f>H10562-N10562</x:f>
      </x:c>
    </x:row>
    <x:row r="10563" spans="1:25">
      <x:c r="A10563" s="0" t="s">
        <x:v>131</x:v>
      </x:c>
      <x:c r="B10563" s="0" t="n">
        <x:v>4884</x:v>
      </x:c>
      <x:c r="C10563" s="0" t="s">
        <x:v>21</x:v>
      </x:c>
      <x:c r="D10563" s="0" t="s">
        <x:v>22</x:v>
      </x:c>
      <x:c r="E10563" s="0" t="s">
        <x:v>23</x:v>
      </x:c>
      <x:c r="F10563" s="0" t="s">
        <x:v>20</x:v>
      </x:c>
      <x:c r="G10563" s="0" t="n">
        <x:v>65</x:v>
      </x:c>
      <x:c r="H10563" s="4" t="n">
        <x:v>2.34</x:v>
      </x:c>
      <x:c r="I10563" s="4" t="n">
        <x:v>65</x:v>
      </x:c>
      <x:c r="J10563" s="4" t="n">
        <x:v>0.036</x:v>
      </x:c>
      <x:c r="K10563" s="4">
        <x:f>I10563*J10563</x:f>
      </x:c>
      <x:c r="L10563" s="4" t="n">
        <x:v>158.406</x:v>
      </x:c>
      <x:c r="M10563" s="5">
        <x:f>J10563/3.267*100</x:f>
      </x:c>
      <x:c r="N10563" s="6">
        <x:f>M10563*L10563/100</x:f>
      </x:c>
      <x:c r="O10563" s="6">
        <x:f>H10563-N10563</x:f>
      </x:c>
    </x:row>
    <x:row r="10564" spans="1:25">
      <x:c r="A10564" s="0" t="s">
        <x:v>131</x:v>
      </x:c>
      <x:c r="B10564" s="0" t="n">
        <x:v>4884</x:v>
      </x:c>
      <x:c r="C10564" s="0" t="s">
        <x:v>17</x:v>
      </x:c>
      <x:c r="D10564" s="0" t="s">
        <x:v>18</x:v>
      </x:c>
      <x:c r="E10564" s="0" t="s">
        <x:v>167</x:v>
      </x:c>
      <x:c r="F10564" s="0" t="s">
        <x:v>20</x:v>
      </x:c>
      <x:c r="G10564" s="0" t="n">
        <x:v>65</x:v>
      </x:c>
      <x:c r="H10564" s="4" t="n">
        <x:v>55.719</x:v>
      </x:c>
      <x:c r="I10564" s="4" t="n">
        <x:v>65</x:v>
      </x:c>
      <x:c r="J10564" s="4" t="n">
        <x:v>0.857</x:v>
      </x:c>
      <x:c r="K10564" s="4">
        <x:f>I10564*J10564</x:f>
      </x:c>
      <x:c r="L10564" s="4" t="n">
        <x:v>158.406</x:v>
      </x:c>
      <x:c r="M10564" s="5">
        <x:f>J10564/3.267*100</x:f>
      </x:c>
      <x:c r="N10564" s="6">
        <x:f>M10564*L10564/100</x:f>
      </x:c>
      <x:c r="O10564" s="6">
        <x:f>H10564-N10564</x:f>
      </x:c>
    </x:row>
    <x:row r="10565" spans="1:25">
      <x:c r="A10565" s="0" t="s">
        <x:v>131</x:v>
      </x:c>
      <x:c r="B10565" s="0" t="n">
        <x:v>4884</x:v>
      </x:c>
      <x:c r="C10565" s="0" t="s">
        <x:v>21</x:v>
      </x:c>
      <x:c r="D10565" s="0" t="s">
        <x:v>28</x:v>
      </x:c>
      <x:c r="E10565" s="0" t="s">
        <x:v>23</x:v>
      </x:c>
      <x:c r="F10565" s="0" t="s">
        <x:v>26</x:v>
      </x:c>
      <x:c r="G10565" s="0" t="n">
        <x:v>65</x:v>
      </x:c>
      <x:c r="H10565" s="4" t="n">
        <x:v>68.9</x:v>
      </x:c>
      <x:c r="I10565" s="4" t="n">
        <x:v>65</x:v>
      </x:c>
      <x:c r="J10565" s="4" t="n">
        <x:v>1.06</x:v>
      </x:c>
      <x:c r="K10565" s="4">
        <x:f>I10565*J10565</x:f>
      </x:c>
      <x:c r="L10565" s="4" t="n">
        <x:v>158.406</x:v>
      </x:c>
      <x:c r="M10565" s="5">
        <x:f>J10565/3.267*100</x:f>
      </x:c>
      <x:c r="N10565" s="6">
        <x:f>M10565*L10565/100</x:f>
      </x:c>
      <x:c r="O10565" s="6">
        <x:f>H10565-N10565</x:f>
      </x:c>
    </x:row>
    <x:row r="10566" spans="1:25">
      <x:c r="A10566" s="0" t="s">
        <x:v>134</x:v>
      </x:c>
      <x:c r="B10566" s="0" t="n">
        <x:v>4885</x:v>
      </x:c>
      <x:c r="C10566" s="0" t="s">
        <x:v>21</x:v>
      </x:c>
      <x:c r="D10566" s="0" t="s">
        <x:v>22</x:v>
      </x:c>
      <x:c r="E10566" s="0" t="s">
        <x:v>23</x:v>
      </x:c>
      <x:c r="F10566" s="0" t="s">
        <x:v>20</x:v>
      </x:c>
      <x:c r="G10566" s="0" t="n">
        <x:v>65</x:v>
      </x:c>
      <x:c r="H10566" s="4" t="n">
        <x:v>2.34</x:v>
      </x:c>
      <x:c r="I10566" s="4" t="n">
        <x:v>22</x:v>
      </x:c>
      <x:c r="J10566" s="4" t="n">
        <x:v>0.036</x:v>
      </x:c>
      <x:c r="K10566" s="4">
        <x:f>I10566*J10566</x:f>
      </x:c>
      <x:c r="L10566" s="4" t="n">
        <x:v>54.401</x:v>
      </x:c>
      <x:c r="M10566" s="5">
        <x:f>J10566/1.776*100</x:f>
      </x:c>
      <x:c r="N10566" s="6">
        <x:f>M10566*L10566/100</x:f>
      </x:c>
      <x:c r="O10566" s="6">
        <x:f>H10566-N10566</x:f>
      </x:c>
    </x:row>
    <x:row r="10567" spans="1:25">
      <x:c r="A10567" s="0" t="s">
        <x:v>134</x:v>
      </x:c>
      <x:c r="B10567" s="0" t="n">
        <x:v>4885</x:v>
      </x:c>
      <x:c r="C10567" s="0" t="s">
        <x:v>21</x:v>
      </x:c>
      <x:c r="D10567" s="0" t="s">
        <x:v>28</x:v>
      </x:c>
      <x:c r="E10567" s="0" t="s">
        <x:v>23</x:v>
      </x:c>
      <x:c r="F10567" s="0" t="s">
        <x:v>20</x:v>
      </x:c>
      <x:c r="G10567" s="0" t="n">
        <x:v>65</x:v>
      </x:c>
      <x:c r="H10567" s="4" t="n">
        <x:v>2.99</x:v>
      </x:c>
      <x:c r="I10567" s="4" t="n">
        <x:v>22</x:v>
      </x:c>
      <x:c r="J10567" s="4" t="n">
        <x:v>0.046</x:v>
      </x:c>
      <x:c r="K10567" s="4">
        <x:f>I10567*J10567</x:f>
      </x:c>
      <x:c r="L10567" s="4" t="n">
        <x:v>54.401</x:v>
      </x:c>
      <x:c r="M10567" s="5">
        <x:f>J10567/1.776*100</x:f>
      </x:c>
      <x:c r="N10567" s="6">
        <x:f>M10567*L10567/100</x:f>
      </x:c>
      <x:c r="O10567" s="6">
        <x:f>H10567-N10567</x:f>
      </x:c>
    </x:row>
    <x:row r="10568" spans="1:25">
      <x:c r="A10568" s="0" t="s">
        <x:v>134</x:v>
      </x:c>
      <x:c r="B10568" s="0" t="n">
        <x:v>4885</x:v>
      </x:c>
      <x:c r="C10568" s="0" t="s">
        <x:v>17</x:v>
      </x:c>
      <x:c r="D10568" s="0" t="s">
        <x:v>18</x:v>
      </x:c>
      <x:c r="E10568" s="0" t="s">
        <x:v>167</x:v>
      </x:c>
      <x:c r="F10568" s="0" t="s">
        <x:v>20</x:v>
      </x:c>
      <x:c r="G10568" s="0" t="n">
        <x:v>65</x:v>
      </x:c>
      <x:c r="H10568" s="4" t="n">
        <x:v>41.221</x:v>
      </x:c>
      <x:c r="I10568" s="4" t="n">
        <x:v>22</x:v>
      </x:c>
      <x:c r="J10568" s="4" t="n">
        <x:v>0.634</x:v>
      </x:c>
      <x:c r="K10568" s="4">
        <x:f>I10568*J10568</x:f>
      </x:c>
      <x:c r="L10568" s="4" t="n">
        <x:v>54.401</x:v>
      </x:c>
      <x:c r="M10568" s="5">
        <x:f>J10568/1.776*100</x:f>
      </x:c>
      <x:c r="N10568" s="6">
        <x:f>M10568*L10568/100</x:f>
      </x:c>
      <x:c r="O10568" s="6">
        <x:f>H10568-N10568</x:f>
      </x:c>
    </x:row>
    <x:row r="10569" spans="1:25">
      <x:c r="A10569" s="0" t="s">
        <x:v>134</x:v>
      </x:c>
      <x:c r="B10569" s="0" t="n">
        <x:v>4885</x:v>
      </x:c>
      <x:c r="C10569" s="0" t="s">
        <x:v>21</x:v>
      </x:c>
      <x:c r="D10569" s="0" t="s">
        <x:v>28</x:v>
      </x:c>
      <x:c r="E10569" s="0" t="s">
        <x:v>23</x:v>
      </x:c>
      <x:c r="F10569" s="0" t="s">
        <x:v>26</x:v>
      </x:c>
      <x:c r="G10569" s="0" t="n">
        <x:v>65</x:v>
      </x:c>
      <x:c r="H10569" s="4" t="n">
        <x:v>22</x:v>
      </x:c>
      <x:c r="I10569" s="4" t="n">
        <x:v>22</x:v>
      </x:c>
      <x:c r="J10569" s="4" t="n">
        <x:v>1.06</x:v>
      </x:c>
      <x:c r="K10569" s="4">
        <x:f>I10569*J10569</x:f>
      </x:c>
      <x:c r="L10569" s="4" t="n">
        <x:v>54.401</x:v>
      </x:c>
      <x:c r="M10569" s="5">
        <x:f>J10569/1.776*100</x:f>
      </x:c>
      <x:c r="N10569" s="6">
        <x:f>M10569*L10569/100</x:f>
      </x:c>
      <x:c r="O10569" s="6">
        <x:f>H10569-N10569</x:f>
      </x:c>
    </x:row>
    <x:row r="10570" spans="1:25">
      <x:c r="A10570" s="0" t="s">
        <x:v>170</x:v>
      </x:c>
      <x:c r="B10570" s="0" t="n">
        <x:v>4887</x:v>
      </x:c>
      <x:c r="C10570" s="0" t="s">
        <x:v>21</x:v>
      </x:c>
      <x:c r="D10570" s="0" t="s">
        <x:v>28</x:v>
      </x:c>
      <x:c r="E10570" s="0" t="s">
        <x:v>23</x:v>
      </x:c>
      <x:c r="F10570" s="0" t="s">
        <x:v>20</x:v>
      </x:c>
      <x:c r="G10570" s="0" t="n">
        <x:v>65</x:v>
      </x:c>
      <x:c r="H10570" s="4" t="n">
        <x:v>2.99</x:v>
      </x:c>
      <x:c r="I10570" s="4" t="n">
        <x:v>40</x:v>
      </x:c>
      <x:c r="J10570" s="4" t="n">
        <x:v>0.046</x:v>
      </x:c>
      <x:c r="K10570" s="4">
        <x:f>I10570*J10570</x:f>
      </x:c>
      <x:c r="L10570" s="4" t="n">
        <x:v>98.99</x:v>
      </x:c>
      <x:c r="M10570" s="5">
        <x:f>J10570/2.436*100</x:f>
      </x:c>
      <x:c r="N10570" s="6">
        <x:f>M10570*L10570/100</x:f>
      </x:c>
      <x:c r="O10570" s="6">
        <x:f>H10570-N10570</x:f>
      </x:c>
    </x:row>
    <x:row r="10571" spans="1:25">
      <x:c r="A10571" s="0" t="s">
        <x:v>170</x:v>
      </x:c>
      <x:c r="B10571" s="0" t="n">
        <x:v>4887</x:v>
      </x:c>
      <x:c r="C10571" s="0" t="s">
        <x:v>21</x:v>
      </x:c>
      <x:c r="D10571" s="0" t="s">
        <x:v>22</x:v>
      </x:c>
      <x:c r="E10571" s="0" t="s">
        <x:v>23</x:v>
      </x:c>
      <x:c r="F10571" s="0" t="s">
        <x:v>20</x:v>
      </x:c>
      <x:c r="G10571" s="0" t="n">
        <x:v>65</x:v>
      </x:c>
      <x:c r="H10571" s="4" t="n">
        <x:v>2.34</x:v>
      </x:c>
      <x:c r="I10571" s="4" t="n">
        <x:v>40</x:v>
      </x:c>
      <x:c r="J10571" s="4" t="n">
        <x:v>0.036</x:v>
      </x:c>
      <x:c r="K10571" s="4">
        <x:f>I10571*J10571</x:f>
      </x:c>
      <x:c r="L10571" s="4" t="n">
        <x:v>98.99</x:v>
      </x:c>
      <x:c r="M10571" s="5">
        <x:f>J10571/2.436*100</x:f>
      </x:c>
      <x:c r="N10571" s="6">
        <x:f>M10571*L10571/100</x:f>
      </x:c>
      <x:c r="O10571" s="6">
        <x:f>H10571-N10571</x:f>
      </x:c>
    </x:row>
    <x:row r="10572" spans="1:25">
      <x:c r="A10572" s="0" t="s">
        <x:v>170</x:v>
      </x:c>
      <x:c r="B10572" s="0" t="n">
        <x:v>4887</x:v>
      </x:c>
      <x:c r="C10572" s="0" t="s">
        <x:v>17</x:v>
      </x:c>
      <x:c r="D10572" s="0" t="s">
        <x:v>18</x:v>
      </x:c>
      <x:c r="E10572" s="0" t="s">
        <x:v>167</x:v>
      </x:c>
      <x:c r="F10572" s="0" t="s">
        <x:v>20</x:v>
      </x:c>
      <x:c r="G10572" s="0" t="n">
        <x:v>65</x:v>
      </x:c>
      <x:c r="H10572" s="4" t="n">
        <x:v>28.428</x:v>
      </x:c>
      <x:c r="I10572" s="4" t="n">
        <x:v>40</x:v>
      </x:c>
      <x:c r="J10572" s="4" t="n">
        <x:v>0.437</x:v>
      </x:c>
      <x:c r="K10572" s="4">
        <x:f>I10572*J10572</x:f>
      </x:c>
      <x:c r="L10572" s="4" t="n">
        <x:v>98.99</x:v>
      </x:c>
      <x:c r="M10572" s="5">
        <x:f>J10572/2.436*100</x:f>
      </x:c>
      <x:c r="N10572" s="6">
        <x:f>M10572*L10572/100</x:f>
      </x:c>
      <x:c r="O10572" s="6">
        <x:f>H10572-N10572</x:f>
      </x:c>
    </x:row>
    <x:row r="10573" spans="1:25">
      <x:c r="A10573" s="0" t="s">
        <x:v>170</x:v>
      </x:c>
      <x:c r="B10573" s="0" t="n">
        <x:v>4887</x:v>
      </x:c>
      <x:c r="C10573" s="0" t="s">
        <x:v>17</x:v>
      </x:c>
      <x:c r="D10573" s="0" t="s">
        <x:v>18</x:v>
      </x:c>
      <x:c r="E10573" s="0" t="s">
        <x:v>167</x:v>
      </x:c>
      <x:c r="F10573" s="0" t="s">
        <x:v>20</x:v>
      </x:c>
      <x:c r="G10573" s="0" t="n">
        <x:v>65</x:v>
      </x:c>
      <x:c r="H10573" s="4" t="n">
        <x:v>55.719</x:v>
      </x:c>
      <x:c r="I10573" s="4" t="n">
        <x:v>40</x:v>
      </x:c>
      <x:c r="J10573" s="4" t="n">
        <x:v>0.857</x:v>
      </x:c>
      <x:c r="K10573" s="4">
        <x:f>I10573*J10573</x:f>
      </x:c>
      <x:c r="L10573" s="4" t="n">
        <x:v>98.99</x:v>
      </x:c>
      <x:c r="M10573" s="5">
        <x:f>J10573/2.436*100</x:f>
      </x:c>
      <x:c r="N10573" s="6">
        <x:f>M10573*L10573/100</x:f>
      </x:c>
      <x:c r="O10573" s="6">
        <x:f>H10573-N10573</x:f>
      </x:c>
    </x:row>
    <x:row r="10574" spans="1:25">
      <x:c r="A10574" s="0" t="s">
        <x:v>170</x:v>
      </x:c>
      <x:c r="B10574" s="0" t="n">
        <x:v>4887</x:v>
      </x:c>
      <x:c r="C10574" s="0" t="s">
        <x:v>21</x:v>
      </x:c>
      <x:c r="D10574" s="0" t="s">
        <x:v>28</x:v>
      </x:c>
      <x:c r="E10574" s="0" t="s">
        <x:v>23</x:v>
      </x:c>
      <x:c r="F10574" s="0" t="s">
        <x:v>26</x:v>
      </x:c>
      <x:c r="G10574" s="0" t="n">
        <x:v>65</x:v>
      </x:c>
      <x:c r="H10574" s="4" t="n">
        <x:v>68.9</x:v>
      </x:c>
      <x:c r="I10574" s="4" t="n">
        <x:v>40</x:v>
      </x:c>
      <x:c r="J10574" s="4" t="n">
        <x:v>1.06</x:v>
      </x:c>
      <x:c r="K10574" s="4">
        <x:f>I10574*J10574</x:f>
      </x:c>
      <x:c r="L10574" s="4" t="n">
        <x:v>98.99</x:v>
      </x:c>
      <x:c r="M10574" s="5">
        <x:f>J10574/2.436*100</x:f>
      </x:c>
      <x:c r="N10574" s="6">
        <x:f>M10574*L10574/100</x:f>
      </x:c>
      <x:c r="O10574" s="6">
        <x:f>H10574-N10574</x:f>
      </x:c>
    </x:row>
    <x:row r="10575" spans="1:25">
      <x:c r="A10575" s="0" t="s">
        <x:v>171</x:v>
      </x:c>
      <x:c r="B10575" s="0" t="n">
        <x:v>4888</x:v>
      </x:c>
      <x:c r="C10575" s="0" t="s">
        <x:v>21</x:v>
      </x:c>
      <x:c r="D10575" s="0" t="s">
        <x:v>28</x:v>
      </x:c>
      <x:c r="E10575" s="0" t="s">
        <x:v>23</x:v>
      </x:c>
      <x:c r="F10575" s="0" t="s">
        <x:v>20</x:v>
      </x:c>
      <x:c r="G10575" s="0" t="n">
        <x:v>65</x:v>
      </x:c>
      <x:c r="H10575" s="4" t="n">
        <x:v>2.99</x:v>
      </x:c>
      <x:c r="I10575" s="4" t="n">
        <x:v>65</x:v>
      </x:c>
      <x:c r="J10575" s="4" t="n">
        <x:v>0.046</x:v>
      </x:c>
      <x:c r="K10575" s="4">
        <x:f>I10575*J10575</x:f>
      </x:c>
      <x:c r="L10575" s="4" t="n">
        <x:v>162.095</x:v>
      </x:c>
      <x:c r="M10575" s="5">
        <x:f>J10575/3.293*100</x:f>
      </x:c>
      <x:c r="N10575" s="6">
        <x:f>M10575*L10575/100</x:f>
      </x:c>
      <x:c r="O10575" s="6">
        <x:f>H10575-N10575</x:f>
      </x:c>
    </x:row>
    <x:row r="10576" spans="1:25">
      <x:c r="A10576" s="0" t="s">
        <x:v>171</x:v>
      </x:c>
      <x:c r="B10576" s="0" t="n">
        <x:v>4888</x:v>
      </x:c>
      <x:c r="C10576" s="0" t="s">
        <x:v>21</x:v>
      </x:c>
      <x:c r="D10576" s="0" t="s">
        <x:v>22</x:v>
      </x:c>
      <x:c r="E10576" s="0" t="s">
        <x:v>23</x:v>
      </x:c>
      <x:c r="F10576" s="0" t="s">
        <x:v>20</x:v>
      </x:c>
      <x:c r="G10576" s="0" t="n">
        <x:v>65</x:v>
      </x:c>
      <x:c r="H10576" s="4" t="n">
        <x:v>2.34</x:v>
      </x:c>
      <x:c r="I10576" s="4" t="n">
        <x:v>65</x:v>
      </x:c>
      <x:c r="J10576" s="4" t="n">
        <x:v>0.036</x:v>
      </x:c>
      <x:c r="K10576" s="4">
        <x:f>I10576*J10576</x:f>
      </x:c>
      <x:c r="L10576" s="4" t="n">
        <x:v>162.095</x:v>
      </x:c>
      <x:c r="M10576" s="5">
        <x:f>J10576/3.293*100</x:f>
      </x:c>
      <x:c r="N10576" s="6">
        <x:f>M10576*L10576/100</x:f>
      </x:c>
      <x:c r="O10576" s="6">
        <x:f>H10576-N10576</x:f>
      </x:c>
    </x:row>
    <x:row r="10577" spans="1:25">
      <x:c r="A10577" s="0" t="s">
        <x:v>171</x:v>
      </x:c>
      <x:c r="B10577" s="0" t="n">
        <x:v>4888</x:v>
      </x:c>
      <x:c r="C10577" s="0" t="s">
        <x:v>17</x:v>
      </x:c>
      <x:c r="D10577" s="0" t="s">
        <x:v>18</x:v>
      </x:c>
      <x:c r="E10577" s="0" t="s">
        <x:v>167</x:v>
      </x:c>
      <x:c r="F10577" s="0" t="s">
        <x:v>20</x:v>
      </x:c>
      <x:c r="G10577" s="0" t="n">
        <x:v>65</x:v>
      </x:c>
      <x:c r="H10577" s="4" t="n">
        <x:v>28.428</x:v>
      </x:c>
      <x:c r="I10577" s="4" t="n">
        <x:v>65</x:v>
      </x:c>
      <x:c r="J10577" s="4" t="n">
        <x:v>0.437</x:v>
      </x:c>
      <x:c r="K10577" s="4">
        <x:f>I10577*J10577</x:f>
      </x:c>
      <x:c r="L10577" s="4" t="n">
        <x:v>162.095</x:v>
      </x:c>
      <x:c r="M10577" s="5">
        <x:f>J10577/3.293*100</x:f>
      </x:c>
      <x:c r="N10577" s="6">
        <x:f>M10577*L10577/100</x:f>
      </x:c>
      <x:c r="O10577" s="6">
        <x:f>H10577-N10577</x:f>
      </x:c>
    </x:row>
    <x:row r="10578" spans="1:25">
      <x:c r="A10578" s="0" t="s">
        <x:v>171</x:v>
      </x:c>
      <x:c r="B10578" s="0" t="n">
        <x:v>4888</x:v>
      </x:c>
      <x:c r="C10578" s="0" t="s">
        <x:v>17</x:v>
      </x:c>
      <x:c r="D10578" s="0" t="s">
        <x:v>18</x:v>
      </x:c>
      <x:c r="E10578" s="0" t="s">
        <x:v>167</x:v>
      </x:c>
      <x:c r="F10578" s="0" t="s">
        <x:v>20</x:v>
      </x:c>
      <x:c r="G10578" s="0" t="n">
        <x:v>65</x:v>
      </x:c>
      <x:c r="H10578" s="4" t="n">
        <x:v>55.719</x:v>
      </x:c>
      <x:c r="I10578" s="4" t="n">
        <x:v>65</x:v>
      </x:c>
      <x:c r="J10578" s="4" t="n">
        <x:v>0.857</x:v>
      </x:c>
      <x:c r="K10578" s="4">
        <x:f>I10578*J10578</x:f>
      </x:c>
      <x:c r="L10578" s="4" t="n">
        <x:v>162.095</x:v>
      </x:c>
      <x:c r="M10578" s="5">
        <x:f>J10578/3.293*100</x:f>
      </x:c>
      <x:c r="N10578" s="6">
        <x:f>M10578*L10578/100</x:f>
      </x:c>
      <x:c r="O10578" s="6">
        <x:f>H10578-N10578</x:f>
      </x:c>
    </x:row>
    <x:row r="10579" spans="1:25">
      <x:c r="A10579" s="0" t="s">
        <x:v>171</x:v>
      </x:c>
      <x:c r="B10579" s="0" t="n">
        <x:v>4888</x:v>
      </x:c>
      <x:c r="C10579" s="0" t="s">
        <x:v>17</x:v>
      </x:c>
      <x:c r="D10579" s="0" t="s">
        <x:v>18</x:v>
      </x:c>
      <x:c r="E10579" s="0" t="s">
        <x:v>167</x:v>
      </x:c>
      <x:c r="F10579" s="0" t="s">
        <x:v>20</x:v>
      </x:c>
      <x:c r="G10579" s="0" t="n">
        <x:v>65</x:v>
      </x:c>
      <x:c r="H10579" s="4" t="n">
        <x:v>55.719</x:v>
      </x:c>
      <x:c r="I10579" s="4" t="n">
        <x:v>65</x:v>
      </x:c>
      <x:c r="J10579" s="4" t="n">
        <x:v>0.857</x:v>
      </x:c>
      <x:c r="K10579" s="4">
        <x:f>I10579*J10579</x:f>
      </x:c>
      <x:c r="L10579" s="4" t="n">
        <x:v>162.095</x:v>
      </x:c>
      <x:c r="M10579" s="5">
        <x:f>J10579/3.293*100</x:f>
      </x:c>
      <x:c r="N10579" s="6">
        <x:f>M10579*L10579/100</x:f>
      </x:c>
      <x:c r="O10579" s="6">
        <x:f>H10579-N10579</x:f>
      </x:c>
    </x:row>
    <x:row r="10580" spans="1:25">
      <x:c r="A10580" s="0" t="s">
        <x:v>171</x:v>
      </x:c>
      <x:c r="B10580" s="0" t="n">
        <x:v>4888</x:v>
      </x:c>
      <x:c r="C10580" s="0" t="s">
        <x:v>21</x:v>
      </x:c>
      <x:c r="D10580" s="0" t="s">
        <x:v>28</x:v>
      </x:c>
      <x:c r="E10580" s="0" t="s">
        <x:v>23</x:v>
      </x:c>
      <x:c r="F10580" s="0" t="s">
        <x:v>26</x:v>
      </x:c>
      <x:c r="G10580" s="0" t="n">
        <x:v>65</x:v>
      </x:c>
      <x:c r="H10580" s="4" t="n">
        <x:v>68.9</x:v>
      </x:c>
      <x:c r="I10580" s="4" t="n">
        <x:v>65</x:v>
      </x:c>
      <x:c r="J10580" s="4" t="n">
        <x:v>1.06</x:v>
      </x:c>
      <x:c r="K10580" s="4">
        <x:f>I10580*J10580</x:f>
      </x:c>
      <x:c r="L10580" s="4" t="n">
        <x:v>162.095</x:v>
      </x:c>
      <x:c r="M10580" s="5">
        <x:f>J10580/3.293*100</x:f>
      </x:c>
      <x:c r="N10580" s="6">
        <x:f>M10580*L10580/100</x:f>
      </x:c>
      <x:c r="O10580" s="6">
        <x:f>H10580-N10580</x:f>
      </x:c>
    </x:row>
    <x:row r="10581" spans="1:25">
      <x:c r="A10581" s="0" t="s">
        <x:v>86</x:v>
      </x:c>
      <x:c r="B10581" s="0" t="n">
        <x:v>4889</x:v>
      </x:c>
      <x:c r="C10581" s="0" t="s">
        <x:v>21</x:v>
      </x:c>
      <x:c r="D10581" s="0" t="s">
        <x:v>33</x:v>
      </x:c>
      <x:c r="E10581" s="0" t="s">
        <x:v>73</x:v>
      </x:c>
      <x:c r="F10581" s="0" t="s">
        <x:v>20</x:v>
      </x:c>
      <x:c r="G10581" s="0" t="n">
        <x:v>54</x:v>
      </x:c>
      <x:c r="H10581" s="4" t="n">
        <x:v>46.018</x:v>
      </x:c>
      <x:c r="I10581" s="4" t="n">
        <x:v>54</x:v>
      </x:c>
      <x:c r="J10581" s="4" t="n">
        <x:v>0.852</x:v>
      </x:c>
      <x:c r="K10581" s="4">
        <x:f>I10581*J10581</x:f>
      </x:c>
      <x:c r="L10581" s="4" t="n">
        <x:v>78.404</x:v>
      </x:c>
      <x:c r="M10581" s="5">
        <x:f>J10581/4.488*100</x:f>
      </x:c>
      <x:c r="N10581" s="6">
        <x:f>M10581*L10581/100</x:f>
      </x:c>
      <x:c r="O10581" s="6">
        <x:f>H10581-N10581</x:f>
      </x:c>
    </x:row>
    <x:row r="10582" spans="1:25">
      <x:c r="A10582" s="0" t="s">
        <x:v>86</x:v>
      </x:c>
      <x:c r="B10582" s="0" t="n">
        <x:v>4889</x:v>
      </x:c>
      <x:c r="C10582" s="0" t="s">
        <x:v>21</x:v>
      </x:c>
      <x:c r="D10582" s="0" t="s">
        <x:v>33</x:v>
      </x:c>
      <x:c r="E10582" s="0" t="s">
        <x:v>73</x:v>
      </x:c>
      <x:c r="F10582" s="0" t="s">
        <x:v>20</x:v>
      </x:c>
      <x:c r="G10582" s="0" t="n">
        <x:v>54</x:v>
      </x:c>
      <x:c r="H10582" s="4" t="n">
        <x:v>46.018</x:v>
      </x:c>
      <x:c r="I10582" s="4" t="n">
        <x:v>54</x:v>
      </x:c>
      <x:c r="J10582" s="4" t="n">
        <x:v>0.852</x:v>
      </x:c>
      <x:c r="K10582" s="4">
        <x:f>I10582*J10582</x:f>
      </x:c>
      <x:c r="L10582" s="4" t="n">
        <x:v>78.404</x:v>
      </x:c>
      <x:c r="M10582" s="5">
        <x:f>J10582/4.488*100</x:f>
      </x:c>
      <x:c r="N10582" s="6">
        <x:f>M10582*L10582/100</x:f>
      </x:c>
      <x:c r="O10582" s="6">
        <x:f>H10582-N10582</x:f>
      </x:c>
    </x:row>
    <x:row r="10583" spans="1:25">
      <x:c r="A10583" s="0" t="s">
        <x:v>86</x:v>
      </x:c>
      <x:c r="B10583" s="0" t="n">
        <x:v>4889</x:v>
      </x:c>
      <x:c r="C10583" s="0" t="s">
        <x:v>21</x:v>
      </x:c>
      <x:c r="D10583" s="0" t="s">
        <x:v>22</x:v>
      </x:c>
      <x:c r="E10583" s="0" t="s">
        <x:v>74</x:v>
      </x:c>
      <x:c r="F10583" s="0" t="s">
        <x:v>20</x:v>
      </x:c>
      <x:c r="G10583" s="0" t="n">
        <x:v>54</x:v>
      </x:c>
      <x:c r="H10583" s="4" t="n">
        <x:v>50.4</x:v>
      </x:c>
      <x:c r="I10583" s="4" t="n">
        <x:v>54</x:v>
      </x:c>
      <x:c r="J10583" s="4" t="n">
        <x:v>0.933</x:v>
      </x:c>
      <x:c r="K10583" s="4">
        <x:f>I10583*J10583</x:f>
      </x:c>
      <x:c r="L10583" s="4" t="n">
        <x:v>78.404</x:v>
      </x:c>
      <x:c r="M10583" s="5">
        <x:f>J10583/4.488*100</x:f>
      </x:c>
      <x:c r="N10583" s="6">
        <x:f>M10583*L10583/100</x:f>
      </x:c>
      <x:c r="O10583" s="6">
        <x:f>H10583-N10583</x:f>
      </x:c>
    </x:row>
    <x:row r="10584" spans="1:25">
      <x:c r="A10584" s="0" t="s">
        <x:v>86</x:v>
      </x:c>
      <x:c r="B10584" s="0" t="n">
        <x:v>4889</x:v>
      </x:c>
      <x:c r="C10584" s="0" t="s">
        <x:v>21</x:v>
      </x:c>
      <x:c r="D10584" s="0" t="s">
        <x:v>22</x:v>
      </x:c>
      <x:c r="E10584" s="0" t="s">
        <x:v>74</x:v>
      </x:c>
      <x:c r="F10584" s="0" t="s">
        <x:v>20</x:v>
      </x:c>
      <x:c r="G10584" s="0" t="n">
        <x:v>54</x:v>
      </x:c>
      <x:c r="H10584" s="4" t="n">
        <x:v>50.4</x:v>
      </x:c>
      <x:c r="I10584" s="4" t="n">
        <x:v>54</x:v>
      </x:c>
      <x:c r="J10584" s="4" t="n">
        <x:v>0.933</x:v>
      </x:c>
      <x:c r="K10584" s="4">
        <x:f>I10584*J10584</x:f>
      </x:c>
      <x:c r="L10584" s="4" t="n">
        <x:v>78.404</x:v>
      </x:c>
      <x:c r="M10584" s="5">
        <x:f>J10584/4.488*100</x:f>
      </x:c>
      <x:c r="N10584" s="6">
        <x:f>M10584*L10584/100</x:f>
      </x:c>
      <x:c r="O10584" s="6">
        <x:f>H10584-N10584</x:f>
      </x:c>
    </x:row>
    <x:row r="10585" spans="1:25">
      <x:c r="A10585" s="0" t="s">
        <x:v>86</x:v>
      </x:c>
      <x:c r="B10585" s="0" t="n">
        <x:v>4889</x:v>
      </x:c>
      <x:c r="C10585" s="0" t="s">
        <x:v>21</x:v>
      </x:c>
      <x:c r="D10585" s="0" t="s">
        <x:v>33</x:v>
      </x:c>
      <x:c r="E10585" s="0" t="s">
        <x:v>73</x:v>
      </x:c>
      <x:c r="F10585" s="0" t="s">
        <x:v>26</x:v>
      </x:c>
      <x:c r="G10585" s="0" t="n">
        <x:v>54</x:v>
      </x:c>
      <x:c r="H10585" s="4" t="n">
        <x:v>11.001</x:v>
      </x:c>
      <x:c r="I10585" s="4" t="n">
        <x:v>54</x:v>
      </x:c>
      <x:c r="J10585" s="4" t="n">
        <x:v>0.078</x:v>
      </x:c>
      <x:c r="K10585" s="4">
        <x:f>I10585*J10585</x:f>
      </x:c>
      <x:c r="L10585" s="4" t="n">
        <x:v>78.404</x:v>
      </x:c>
      <x:c r="M10585" s="5">
        <x:f>J10585/4.488*100</x:f>
      </x:c>
      <x:c r="N10585" s="6">
        <x:f>M10585*L10585/100</x:f>
      </x:c>
      <x:c r="O10585" s="6">
        <x:f>H10585-N10585</x:f>
      </x:c>
    </x:row>
    <x:row r="10586" spans="1:25">
      <x:c r="A10586" s="0" t="s">
        <x:v>86</x:v>
      </x:c>
      <x:c r="B10586" s="0" t="n">
        <x:v>4889</x:v>
      </x:c>
      <x:c r="C10586" s="0" t="s">
        <x:v>21</x:v>
      </x:c>
      <x:c r="D10586" s="0" t="s">
        <x:v>36</x:v>
      </x:c>
      <x:c r="E10586" s="0" t="s">
        <x:v>75</x:v>
      </x:c>
      <x:c r="F10586" s="0" t="s">
        <x:v>26</x:v>
      </x:c>
      <x:c r="G10586" s="0" t="n">
        <x:v>54</x:v>
      </x:c>
      <x:c r="H10586" s="4" t="n">
        <x:v>30.601</x:v>
      </x:c>
      <x:c r="I10586" s="4" t="n">
        <x:v>54</x:v>
      </x:c>
      <x:c r="J10586" s="4" t="n">
        <x:v>0.42</x:v>
      </x:c>
      <x:c r="K10586" s="4">
        <x:f>I10586*J10586</x:f>
      </x:c>
      <x:c r="L10586" s="4" t="n">
        <x:v>78.404</x:v>
      </x:c>
      <x:c r="M10586" s="5">
        <x:f>J10586/4.488*100</x:f>
      </x:c>
      <x:c r="N10586" s="6">
        <x:f>M10586*L10586/100</x:f>
      </x:c>
      <x:c r="O10586" s="6">
        <x:f>H10586-N10586</x:f>
      </x:c>
    </x:row>
    <x:row r="10587" spans="1:25">
      <x:c r="A10587" s="0" t="s">
        <x:v>86</x:v>
      </x:c>
      <x:c r="B10587" s="0" t="n">
        <x:v>4889</x:v>
      </x:c>
      <x:c r="C10587" s="0" t="s">
        <x:v>21</x:v>
      </x:c>
      <x:c r="D10587" s="0" t="s">
        <x:v>36</x:v>
      </x:c>
      <x:c r="E10587" s="0" t="s">
        <x:v>76</x:v>
      </x:c>
      <x:c r="F10587" s="0" t="s">
        <x:v>26</x:v>
      </x:c>
      <x:c r="G10587" s="0" t="n">
        <x:v>54</x:v>
      </x:c>
      <x:c r="H10587" s="4" t="n">
        <x:v>23.001</x:v>
      </x:c>
      <x:c r="I10587" s="4" t="n">
        <x:v>54</x:v>
      </x:c>
      <x:c r="J10587" s="4" t="n">
        <x:v>0.42</x:v>
      </x:c>
      <x:c r="K10587" s="4">
        <x:f>I10587*J10587</x:f>
      </x:c>
      <x:c r="L10587" s="4" t="n">
        <x:v>78.404</x:v>
      </x:c>
      <x:c r="M10587" s="5">
        <x:f>J10587/4.488*100</x:f>
      </x:c>
      <x:c r="N10587" s="6">
        <x:f>M10587*L10587/100</x:f>
      </x:c>
      <x:c r="O10587" s="6">
        <x:f>H10587-N10587</x:f>
      </x:c>
    </x:row>
    <x:row r="10588" spans="1:25">
      <x:c r="A10588" s="0" t="s">
        <x:v>123</x:v>
      </x:c>
      <x:c r="B10588" s="0" t="n">
        <x:v>4896</x:v>
      </x:c>
      <x:c r="C10588" s="0" t="s">
        <x:v>128</x:v>
      </x:c>
      <x:c r="D10588" s="0" t="s">
        <x:v>179</x:v>
      </x:c>
      <x:c r="E10588" s="0" t="s">
        <x:v>23</x:v>
      </x:c>
      <x:c r="F10588" s="0" t="s">
        <x:v>20</x:v>
      </x:c>
      <x:c r="G10588" s="0" t="n">
        <x:v>60</x:v>
      </x:c>
      <x:c r="H10588" s="4" t="n">
        <x:v>178.2</x:v>
      </x:c>
      <x:c r="I10588" s="4" t="n">
        <x:v>60</x:v>
      </x:c>
      <x:c r="J10588" s="4" t="n">
        <x:v>2.97</x:v>
      </x:c>
      <x:c r="K10588" s="4">
        <x:f>I10588*J10588</x:f>
      </x:c>
      <x:c r="L10588" s="4" t="n">
        <x:v>287.005</x:v>
      </x:c>
      <x:c r="M10588" s="5">
        <x:f>J10588/10.4*100</x:f>
      </x:c>
      <x:c r="N10588" s="6">
        <x:f>M10588*L10588/100</x:f>
      </x:c>
      <x:c r="O10588" s="6">
        <x:f>H10588-N10588</x:f>
      </x:c>
    </x:row>
    <x:row r="10589" spans="1:25">
      <x:c r="A10589" s="0" t="s">
        <x:v>123</x:v>
      </x:c>
      <x:c r="B10589" s="0" t="n">
        <x:v>4896</x:v>
      </x:c>
      <x:c r="C10589" s="0" t="s">
        <x:v>128</x:v>
      </x:c>
      <x:c r="D10589" s="0" t="s">
        <x:v>179</x:v>
      </x:c>
      <x:c r="E10589" s="0" t="s">
        <x:v>23</x:v>
      </x:c>
      <x:c r="F10589" s="0" t="s">
        <x:v>20</x:v>
      </x:c>
      <x:c r="G10589" s="0" t="n">
        <x:v>60</x:v>
      </x:c>
      <x:c r="H10589" s="4" t="n">
        <x:v>178.2</x:v>
      </x:c>
      <x:c r="I10589" s="4" t="n">
        <x:v>60</x:v>
      </x:c>
      <x:c r="J10589" s="4" t="n">
        <x:v>2.97</x:v>
      </x:c>
      <x:c r="K10589" s="4">
        <x:f>I10589*J10589</x:f>
      </x:c>
      <x:c r="L10589" s="4" t="n">
        <x:v>287.005</x:v>
      </x:c>
      <x:c r="M10589" s="5">
        <x:f>J10589/10.4*100</x:f>
      </x:c>
      <x:c r="N10589" s="6">
        <x:f>M10589*L10589/100</x:f>
      </x:c>
      <x:c r="O10589" s="6">
        <x:f>H10589-N10589</x:f>
      </x:c>
    </x:row>
    <x:row r="10590" spans="1:25">
      <x:c r="A10590" s="0" t="s">
        <x:v>123</x:v>
      </x:c>
      <x:c r="B10590" s="0" t="n">
        <x:v>4896</x:v>
      </x:c>
      <x:c r="C10590" s="0" t="s">
        <x:v>128</x:v>
      </x:c>
      <x:c r="D10590" s="0" t="s">
        <x:v>180</x:v>
      </x:c>
      <x:c r="E10590" s="0" t="s">
        <x:v>181</x:v>
      </x:c>
      <x:c r="F10590" s="0" t="s">
        <x:v>26</x:v>
      </x:c>
      <x:c r="G10590" s="0" t="n">
        <x:v>60</x:v>
      </x:c>
      <x:c r="H10590" s="4" t="n">
        <x:v>66.9</x:v>
      </x:c>
      <x:c r="I10590" s="4" t="n">
        <x:v>60</x:v>
      </x:c>
      <x:c r="J10590" s="4" t="n">
        <x:v>1.115</x:v>
      </x:c>
      <x:c r="K10590" s="4">
        <x:f>I10590*J10590</x:f>
      </x:c>
      <x:c r="L10590" s="4" t="n">
        <x:v>287.005</x:v>
      </x:c>
      <x:c r="M10590" s="5">
        <x:f>J10590/10.4*100</x:f>
      </x:c>
      <x:c r="N10590" s="6">
        <x:f>M10590*L10590/100</x:f>
      </x:c>
      <x:c r="O10590" s="6">
        <x:f>H10590-N10590</x:f>
      </x:c>
    </x:row>
    <x:row r="10591" spans="1:25">
      <x:c r="A10591" s="0" t="s">
        <x:v>123</x:v>
      </x:c>
      <x:c r="B10591" s="0" t="n">
        <x:v>4896</x:v>
      </x:c>
      <x:c r="C10591" s="0" t="s">
        <x:v>128</x:v>
      </x:c>
      <x:c r="D10591" s="0" t="s">
        <x:v>180</x:v>
      </x:c>
      <x:c r="E10591" s="0" t="s">
        <x:v>182</x:v>
      </x:c>
      <x:c r="F10591" s="0" t="s">
        <x:v>26</x:v>
      </x:c>
      <x:c r="G10591" s="0" t="n">
        <x:v>60</x:v>
      </x:c>
      <x:c r="H10591" s="4" t="n">
        <x:v>66.901</x:v>
      </x:c>
      <x:c r="I10591" s="4" t="n">
        <x:v>60</x:v>
      </x:c>
      <x:c r="J10591" s="4" t="n">
        <x:v>1.115</x:v>
      </x:c>
      <x:c r="K10591" s="4">
        <x:f>I10591*J10591</x:f>
      </x:c>
      <x:c r="L10591" s="4" t="n">
        <x:v>287.005</x:v>
      </x:c>
      <x:c r="M10591" s="5">
        <x:f>J10591/10.4*100</x:f>
      </x:c>
      <x:c r="N10591" s="6">
        <x:f>M10591*L10591/100</x:f>
      </x:c>
      <x:c r="O10591" s="6">
        <x:f>H10591-N10591</x:f>
      </x:c>
    </x:row>
    <x:row r="10592" spans="1:25">
      <x:c r="A10592" s="0" t="s">
        <x:v>123</x:v>
      </x:c>
      <x:c r="B10592" s="0" t="n">
        <x:v>4896</x:v>
      </x:c>
      <x:c r="C10592" s="0" t="s">
        <x:v>128</x:v>
      </x:c>
      <x:c r="D10592" s="0" t="s">
        <x:v>180</x:v>
      </x:c>
      <x:c r="E10592" s="0" t="s">
        <x:v>183</x:v>
      </x:c>
      <x:c r="F10592" s="0" t="s">
        <x:v>26</x:v>
      </x:c>
      <x:c r="G10592" s="0" t="n">
        <x:v>60</x:v>
      </x:c>
      <x:c r="H10592" s="4" t="n">
        <x:v>66.901</x:v>
      </x:c>
      <x:c r="I10592" s="4" t="n">
        <x:v>60</x:v>
      </x:c>
      <x:c r="J10592" s="4" t="n">
        <x:v>1.115</x:v>
      </x:c>
      <x:c r="K10592" s="4">
        <x:f>I10592*J10592</x:f>
      </x:c>
      <x:c r="L10592" s="4" t="n">
        <x:v>287.005</x:v>
      </x:c>
      <x:c r="M10592" s="5">
        <x:f>J10592/10.4*100</x:f>
      </x:c>
      <x:c r="N10592" s="6">
        <x:f>M10592*L10592/100</x:f>
      </x:c>
      <x:c r="O10592" s="6">
        <x:f>H10592-N10592</x:f>
      </x:c>
    </x:row>
    <x:row r="10593" spans="1:25">
      <x:c r="A10593" s="0" t="s">
        <x:v>123</x:v>
      </x:c>
      <x:c r="B10593" s="0" t="n">
        <x:v>4896</x:v>
      </x:c>
      <x:c r="C10593" s="0" t="s">
        <x:v>128</x:v>
      </x:c>
      <x:c r="D10593" s="0" t="s">
        <x:v>180</x:v>
      </x:c>
      <x:c r="E10593" s="0" t="s">
        <x:v>184</x:v>
      </x:c>
      <x:c r="F10593" s="0" t="s">
        <x:v>26</x:v>
      </x:c>
      <x:c r="G10593" s="0" t="n">
        <x:v>60</x:v>
      </x:c>
      <x:c r="H10593" s="4" t="n">
        <x:v>66.901</x:v>
      </x:c>
      <x:c r="I10593" s="4" t="n">
        <x:v>60</x:v>
      </x:c>
      <x:c r="J10593" s="4" t="n">
        <x:v>1.115</x:v>
      </x:c>
      <x:c r="K10593" s="4">
        <x:f>I10593*J10593</x:f>
      </x:c>
      <x:c r="L10593" s="4" t="n">
        <x:v>287.005</x:v>
      </x:c>
      <x:c r="M10593" s="5">
        <x:f>J10593/10.4*100</x:f>
      </x:c>
      <x:c r="N10593" s="6">
        <x:f>M10593*L10593/100</x:f>
      </x:c>
      <x:c r="O10593" s="6">
        <x:f>H10593-N10593</x:f>
      </x:c>
    </x:row>
    <x:row r="10594" spans="1:25">
      <x:c r="A10594" s="0" t="s">
        <x:v>41</x:v>
      </x:c>
      <x:c r="B10594" s="0" t="n">
        <x:v>4897</x:v>
      </x:c>
      <x:c r="C10594" s="0" t="s">
        <x:v>128</x:v>
      </x:c>
      <x:c r="D10594" s="0" t="s">
        <x:v>179</x:v>
      </x:c>
      <x:c r="E10594" s="0" t="s">
        <x:v>23</x:v>
      </x:c>
      <x:c r="F10594" s="0" t="s">
        <x:v>20</x:v>
      </x:c>
      <x:c r="G10594" s="0" t="n">
        <x:v>81</x:v>
      </x:c>
      <x:c r="H10594" s="4" t="n">
        <x:v>9</x:v>
      </x:c>
      <x:c r="I10594" s="4" t="n">
        <x:v>81</x:v>
      </x:c>
      <x:c r="J10594" s="4" t="n">
        <x:v>0.111</x:v>
      </x:c>
      <x:c r="K10594" s="4">
        <x:f>I10594*J10594</x:f>
      </x:c>
      <x:c r="L10594" s="4" t="n">
        <x:v>397.6</x:v>
      </x:c>
      <x:c r="M10594" s="5">
        <x:f>J10594/8.977*100</x:f>
      </x:c>
      <x:c r="N10594" s="6">
        <x:f>M10594*L10594/100</x:f>
      </x:c>
      <x:c r="O10594" s="6">
        <x:f>H10594-N10594</x:f>
      </x:c>
    </x:row>
    <x:row r="10595" spans="1:25">
      <x:c r="A10595" s="0" t="s">
        <x:v>41</x:v>
      </x:c>
      <x:c r="B10595" s="0" t="n">
        <x:v>4897</x:v>
      </x:c>
      <x:c r="C10595" s="0" t="s">
        <x:v>128</x:v>
      </x:c>
      <x:c r="D10595" s="0" t="s">
        <x:v>179</x:v>
      </x:c>
      <x:c r="E10595" s="0" t="s">
        <x:v>23</x:v>
      </x:c>
      <x:c r="F10595" s="0" t="s">
        <x:v>20</x:v>
      </x:c>
      <x:c r="G10595" s="0" t="n">
        <x:v>81</x:v>
      </x:c>
      <x:c r="H10595" s="4" t="n">
        <x:v>178.2</x:v>
      </x:c>
      <x:c r="I10595" s="4" t="n">
        <x:v>81</x:v>
      </x:c>
      <x:c r="J10595" s="4" t="n">
        <x:v>2.2</x:v>
      </x:c>
      <x:c r="K10595" s="4">
        <x:f>I10595*J10595</x:f>
      </x:c>
      <x:c r="L10595" s="4" t="n">
        <x:v>397.6</x:v>
      </x:c>
      <x:c r="M10595" s="5">
        <x:f>J10595/8.977*100</x:f>
      </x:c>
      <x:c r="N10595" s="6">
        <x:f>M10595*L10595/100</x:f>
      </x:c>
      <x:c r="O10595" s="6">
        <x:f>H10595-N10595</x:f>
      </x:c>
    </x:row>
    <x:row r="10596" spans="1:25">
      <x:c r="A10596" s="0" t="s">
        <x:v>41</x:v>
      </x:c>
      <x:c r="B10596" s="0" t="n">
        <x:v>4897</x:v>
      </x:c>
      <x:c r="C10596" s="0" t="s">
        <x:v>128</x:v>
      </x:c>
      <x:c r="D10596" s="0" t="s">
        <x:v>179</x:v>
      </x:c>
      <x:c r="E10596" s="0" t="s">
        <x:v>23</x:v>
      </x:c>
      <x:c r="F10596" s="0" t="s">
        <x:v>20</x:v>
      </x:c>
      <x:c r="G10596" s="0" t="n">
        <x:v>81</x:v>
      </x:c>
      <x:c r="H10596" s="4" t="n">
        <x:v>178.2</x:v>
      </x:c>
      <x:c r="I10596" s="4" t="n">
        <x:v>81</x:v>
      </x:c>
      <x:c r="J10596" s="4" t="n">
        <x:v>2.2</x:v>
      </x:c>
      <x:c r="K10596" s="4">
        <x:f>I10596*J10596</x:f>
      </x:c>
      <x:c r="L10596" s="4" t="n">
        <x:v>397.6</x:v>
      </x:c>
      <x:c r="M10596" s="5">
        <x:f>J10596/8.977*100</x:f>
      </x:c>
      <x:c r="N10596" s="6">
        <x:f>M10596*L10596/100</x:f>
      </x:c>
      <x:c r="O10596" s="6">
        <x:f>H10596-N10596</x:f>
      </x:c>
    </x:row>
    <x:row r="10597" spans="1:25">
      <x:c r="A10597" s="0" t="s">
        <x:v>41</x:v>
      </x:c>
      <x:c r="B10597" s="0" t="n">
        <x:v>4897</x:v>
      </x:c>
      <x:c r="C10597" s="0" t="s">
        <x:v>128</x:v>
      </x:c>
      <x:c r="D10597" s="0" t="s">
        <x:v>179</x:v>
      </x:c>
      <x:c r="E10597" s="0" t="s">
        <x:v>23</x:v>
      </x:c>
      <x:c r="F10597" s="0" t="s">
        <x:v>20</x:v>
      </x:c>
      <x:c r="G10597" s="0" t="n">
        <x:v>81</x:v>
      </x:c>
      <x:c r="H10597" s="4" t="n">
        <x:v>0.45</x:v>
      </x:c>
      <x:c r="I10597" s="4" t="n">
        <x:v>81</x:v>
      </x:c>
      <x:c r="J10597" s="4" t="n">
        <x:v>0.006</x:v>
      </x:c>
      <x:c r="K10597" s="4">
        <x:f>I10597*J10597</x:f>
      </x:c>
      <x:c r="L10597" s="4" t="n">
        <x:v>397.6</x:v>
      </x:c>
      <x:c r="M10597" s="5">
        <x:f>J10597/8.977*100</x:f>
      </x:c>
      <x:c r="N10597" s="6">
        <x:f>M10597*L10597/100</x:f>
      </x:c>
      <x:c r="O10597" s="6">
        <x:f>H10597-N10597</x:f>
      </x:c>
    </x:row>
    <x:row r="10598" spans="1:25">
      <x:c r="A10598" s="0" t="s">
        <x:v>41</x:v>
      </x:c>
      <x:c r="B10598" s="0" t="n">
        <x:v>4897</x:v>
      </x:c>
      <x:c r="C10598" s="0" t="s">
        <x:v>128</x:v>
      </x:c>
      <x:c r="D10598" s="0" t="s">
        <x:v>180</x:v>
      </x:c>
      <x:c r="E10598" s="0" t="s">
        <x:v>181</x:v>
      </x:c>
      <x:c r="F10598" s="0" t="s">
        <x:v>26</x:v>
      </x:c>
      <x:c r="G10598" s="0" t="n">
        <x:v>81</x:v>
      </x:c>
      <x:c r="H10598" s="4" t="n">
        <x:v>90.315</x:v>
      </x:c>
      <x:c r="I10598" s="4" t="n">
        <x:v>81</x:v>
      </x:c>
      <x:c r="J10598" s="4" t="n">
        <x:v>1.115</x:v>
      </x:c>
      <x:c r="K10598" s="4">
        <x:f>I10598*J10598</x:f>
      </x:c>
      <x:c r="L10598" s="4" t="n">
        <x:v>397.6</x:v>
      </x:c>
      <x:c r="M10598" s="5">
        <x:f>J10598/8.977*100</x:f>
      </x:c>
      <x:c r="N10598" s="6">
        <x:f>M10598*L10598/100</x:f>
      </x:c>
      <x:c r="O10598" s="6">
        <x:f>H10598-N10598</x:f>
      </x:c>
    </x:row>
    <x:row r="10599" spans="1:25">
      <x:c r="A10599" s="0" t="s">
        <x:v>41</x:v>
      </x:c>
      <x:c r="B10599" s="0" t="n">
        <x:v>4897</x:v>
      </x:c>
      <x:c r="C10599" s="0" t="s">
        <x:v>128</x:v>
      </x:c>
      <x:c r="D10599" s="0" t="s">
        <x:v>180</x:v>
      </x:c>
      <x:c r="E10599" s="0" t="s">
        <x:v>182</x:v>
      </x:c>
      <x:c r="F10599" s="0" t="s">
        <x:v>26</x:v>
      </x:c>
      <x:c r="G10599" s="0" t="n">
        <x:v>81</x:v>
      </x:c>
      <x:c r="H10599" s="4" t="n">
        <x:v>90.315</x:v>
      </x:c>
      <x:c r="I10599" s="4" t="n">
        <x:v>81</x:v>
      </x:c>
      <x:c r="J10599" s="4" t="n">
        <x:v>1.115</x:v>
      </x:c>
      <x:c r="K10599" s="4">
        <x:f>I10599*J10599</x:f>
      </x:c>
      <x:c r="L10599" s="4" t="n">
        <x:v>397.6</x:v>
      </x:c>
      <x:c r="M10599" s="5">
        <x:f>J10599/8.977*100</x:f>
      </x:c>
      <x:c r="N10599" s="6">
        <x:f>M10599*L10599/100</x:f>
      </x:c>
      <x:c r="O10599" s="6">
        <x:f>H10599-N10599</x:f>
      </x:c>
    </x:row>
    <x:row r="10600" spans="1:25">
      <x:c r="A10600" s="0" t="s">
        <x:v>41</x:v>
      </x:c>
      <x:c r="B10600" s="0" t="n">
        <x:v>4897</x:v>
      </x:c>
      <x:c r="C10600" s="0" t="s">
        <x:v>128</x:v>
      </x:c>
      <x:c r="D10600" s="0" t="s">
        <x:v>180</x:v>
      </x:c>
      <x:c r="E10600" s="0" t="s">
        <x:v>183</x:v>
      </x:c>
      <x:c r="F10600" s="0" t="s">
        <x:v>26</x:v>
      </x:c>
      <x:c r="G10600" s="0" t="n">
        <x:v>81</x:v>
      </x:c>
      <x:c r="H10600" s="4" t="n">
        <x:v>90.315</x:v>
      </x:c>
      <x:c r="I10600" s="4" t="n">
        <x:v>81</x:v>
      </x:c>
      <x:c r="J10600" s="4" t="n">
        <x:v>1.115</x:v>
      </x:c>
      <x:c r="K10600" s="4">
        <x:f>I10600*J10600</x:f>
      </x:c>
      <x:c r="L10600" s="4" t="n">
        <x:v>397.6</x:v>
      </x:c>
      <x:c r="M10600" s="5">
        <x:f>J10600/8.977*100</x:f>
      </x:c>
      <x:c r="N10600" s="6">
        <x:f>M10600*L10600/100</x:f>
      </x:c>
      <x:c r="O10600" s="6">
        <x:f>H10600-N10600</x:f>
      </x:c>
    </x:row>
    <x:row r="10601" spans="1:25">
      <x:c r="A10601" s="0" t="s">
        <x:v>41</x:v>
      </x:c>
      <x:c r="B10601" s="0" t="n">
        <x:v>4897</x:v>
      </x:c>
      <x:c r="C10601" s="0" t="s">
        <x:v>128</x:v>
      </x:c>
      <x:c r="D10601" s="0" t="s">
        <x:v>180</x:v>
      </x:c>
      <x:c r="E10601" s="0" t="s">
        <x:v>184</x:v>
      </x:c>
      <x:c r="F10601" s="0" t="s">
        <x:v>26</x:v>
      </x:c>
      <x:c r="G10601" s="0" t="n">
        <x:v>81</x:v>
      </x:c>
      <x:c r="H10601" s="4" t="n">
        <x:v>90.315</x:v>
      </x:c>
      <x:c r="I10601" s="4" t="n">
        <x:v>81</x:v>
      </x:c>
      <x:c r="J10601" s="4" t="n">
        <x:v>1.115</x:v>
      </x:c>
      <x:c r="K10601" s="4">
        <x:f>I10601*J10601</x:f>
      </x:c>
      <x:c r="L10601" s="4" t="n">
        <x:v>397.6</x:v>
      </x:c>
      <x:c r="M10601" s="5">
        <x:f>J10601/8.977*100</x:f>
      </x:c>
      <x:c r="N10601" s="6">
        <x:f>M10601*L10601/100</x:f>
      </x:c>
      <x:c r="O10601" s="6">
        <x:f>H10601-N10601</x:f>
      </x:c>
    </x:row>
    <x:row r="10602" spans="1:25">
      <x:c r="A10602" s="0" t="s">
        <x:v>161</x:v>
      </x:c>
      <x:c r="B10602" s="0" t="n">
        <x:v>4898</x:v>
      </x:c>
      <x:c r="C10602" s="0" t="s">
        <x:v>128</x:v>
      </x:c>
      <x:c r="D10602" s="0" t="s">
        <x:v>179</x:v>
      </x:c>
      <x:c r="E10602" s="0" t="s">
        <x:v>23</x:v>
      </x:c>
      <x:c r="F10602" s="0" t="s">
        <x:v>20</x:v>
      </x:c>
      <x:c r="G10602" s="0" t="n">
        <x:v>80</x:v>
      </x:c>
      <x:c r="H10602" s="4" t="n">
        <x:v>0.45</x:v>
      </x:c>
      <x:c r="I10602" s="4" t="n">
        <x:v>80</x:v>
      </x:c>
      <x:c r="J10602" s="4" t="n">
        <x:v>0.006</x:v>
      </x:c>
      <x:c r="K10602" s="4">
        <x:f>I10602*J10602</x:f>
      </x:c>
      <x:c r="L10602" s="4" t="n">
        <x:v>391.195</x:v>
      </x:c>
      <x:c r="M10602" s="5">
        <x:f>J10602/8.922*100</x:f>
      </x:c>
      <x:c r="N10602" s="6">
        <x:f>M10602*L10602/100</x:f>
      </x:c>
      <x:c r="O10602" s="6">
        <x:f>H10602-N10602</x:f>
      </x:c>
    </x:row>
    <x:row r="10603" spans="1:25">
      <x:c r="A10603" s="0" t="s">
        <x:v>161</x:v>
      </x:c>
      <x:c r="B10603" s="0" t="n">
        <x:v>4898</x:v>
      </x:c>
      <x:c r="C10603" s="0" t="s">
        <x:v>128</x:v>
      </x:c>
      <x:c r="D10603" s="0" t="s">
        <x:v>179</x:v>
      </x:c>
      <x:c r="E10603" s="0" t="s">
        <x:v>23</x:v>
      </x:c>
      <x:c r="F10603" s="0" t="s">
        <x:v>20</x:v>
      </x:c>
      <x:c r="G10603" s="0" t="n">
        <x:v>80</x:v>
      </x:c>
      <x:c r="H10603" s="4" t="n">
        <x:v>178.2</x:v>
      </x:c>
      <x:c r="I10603" s="4" t="n">
        <x:v>80</x:v>
      </x:c>
      <x:c r="J10603" s="4" t="n">
        <x:v>2.228</x:v>
      </x:c>
      <x:c r="K10603" s="4">
        <x:f>I10603*J10603</x:f>
      </x:c>
      <x:c r="L10603" s="4" t="n">
        <x:v>391.195</x:v>
      </x:c>
      <x:c r="M10603" s="5">
        <x:f>J10603/8.922*100</x:f>
      </x:c>
      <x:c r="N10603" s="6">
        <x:f>M10603*L10603/100</x:f>
      </x:c>
      <x:c r="O10603" s="6">
        <x:f>H10603-N10603</x:f>
      </x:c>
    </x:row>
    <x:row r="10604" spans="1:25">
      <x:c r="A10604" s="0" t="s">
        <x:v>161</x:v>
      </x:c>
      <x:c r="B10604" s="0" t="n">
        <x:v>4898</x:v>
      </x:c>
      <x:c r="C10604" s="0" t="s">
        <x:v>128</x:v>
      </x:c>
      <x:c r="D10604" s="0" t="s">
        <x:v>179</x:v>
      </x:c>
      <x:c r="E10604" s="0" t="s">
        <x:v>23</x:v>
      </x:c>
      <x:c r="F10604" s="0" t="s">
        <x:v>20</x:v>
      </x:c>
      <x:c r="G10604" s="0" t="n">
        <x:v>80</x:v>
      </x:c>
      <x:c r="H10604" s="4" t="n">
        <x:v>178.2</x:v>
      </x:c>
      <x:c r="I10604" s="4" t="n">
        <x:v>80</x:v>
      </x:c>
      <x:c r="J10604" s="4" t="n">
        <x:v>2.228</x:v>
      </x:c>
      <x:c r="K10604" s="4">
        <x:f>I10604*J10604</x:f>
      </x:c>
      <x:c r="L10604" s="4" t="n">
        <x:v>391.195</x:v>
      </x:c>
      <x:c r="M10604" s="5">
        <x:f>J10604/8.922*100</x:f>
      </x:c>
      <x:c r="N10604" s="6">
        <x:f>M10604*L10604/100</x:f>
      </x:c>
      <x:c r="O10604" s="6">
        <x:f>H10604-N10604</x:f>
      </x:c>
    </x:row>
    <x:row r="10605" spans="1:25">
      <x:c r="A10605" s="0" t="s">
        <x:v>161</x:v>
      </x:c>
      <x:c r="B10605" s="0" t="n">
        <x:v>4898</x:v>
      </x:c>
      <x:c r="C10605" s="0" t="s">
        <x:v>128</x:v>
      </x:c>
      <x:c r="D10605" s="0" t="s">
        <x:v>180</x:v>
      </x:c>
      <x:c r="E10605" s="0" t="s">
        <x:v>181</x:v>
      </x:c>
      <x:c r="F10605" s="0" t="s">
        <x:v>26</x:v>
      </x:c>
      <x:c r="G10605" s="0" t="n">
        <x:v>80</x:v>
      </x:c>
      <x:c r="H10605" s="4" t="n">
        <x:v>89.2</x:v>
      </x:c>
      <x:c r="I10605" s="4" t="n">
        <x:v>80</x:v>
      </x:c>
      <x:c r="J10605" s="4" t="n">
        <x:v>1.115</x:v>
      </x:c>
      <x:c r="K10605" s="4">
        <x:f>I10605*J10605</x:f>
      </x:c>
      <x:c r="L10605" s="4" t="n">
        <x:v>391.195</x:v>
      </x:c>
      <x:c r="M10605" s="5">
        <x:f>J10605/8.922*100</x:f>
      </x:c>
      <x:c r="N10605" s="6">
        <x:f>M10605*L10605/100</x:f>
      </x:c>
      <x:c r="O10605" s="6">
        <x:f>H10605-N10605</x:f>
      </x:c>
    </x:row>
    <x:row r="10606" spans="1:25">
      <x:c r="A10606" s="0" t="s">
        <x:v>161</x:v>
      </x:c>
      <x:c r="B10606" s="0" t="n">
        <x:v>4898</x:v>
      </x:c>
      <x:c r="C10606" s="0" t="s">
        <x:v>128</x:v>
      </x:c>
      <x:c r="D10606" s="0" t="s">
        <x:v>180</x:v>
      </x:c>
      <x:c r="E10606" s="0" t="s">
        <x:v>182</x:v>
      </x:c>
      <x:c r="F10606" s="0" t="s">
        <x:v>26</x:v>
      </x:c>
      <x:c r="G10606" s="0" t="n">
        <x:v>80</x:v>
      </x:c>
      <x:c r="H10606" s="4" t="n">
        <x:v>89.2</x:v>
      </x:c>
      <x:c r="I10606" s="4" t="n">
        <x:v>80</x:v>
      </x:c>
      <x:c r="J10606" s="4" t="n">
        <x:v>1.115</x:v>
      </x:c>
      <x:c r="K10606" s="4">
        <x:f>I10606*J10606</x:f>
      </x:c>
      <x:c r="L10606" s="4" t="n">
        <x:v>391.195</x:v>
      </x:c>
      <x:c r="M10606" s="5">
        <x:f>J10606/8.922*100</x:f>
      </x:c>
      <x:c r="N10606" s="6">
        <x:f>M10606*L10606/100</x:f>
      </x:c>
      <x:c r="O10606" s="6">
        <x:f>H10606-N10606</x:f>
      </x:c>
    </x:row>
    <x:row r="10607" spans="1:25">
      <x:c r="A10607" s="0" t="s">
        <x:v>161</x:v>
      </x:c>
      <x:c r="B10607" s="0" t="n">
        <x:v>4898</x:v>
      </x:c>
      <x:c r="C10607" s="0" t="s">
        <x:v>128</x:v>
      </x:c>
      <x:c r="D10607" s="0" t="s">
        <x:v>180</x:v>
      </x:c>
      <x:c r="E10607" s="0" t="s">
        <x:v>183</x:v>
      </x:c>
      <x:c r="F10607" s="0" t="s">
        <x:v>26</x:v>
      </x:c>
      <x:c r="G10607" s="0" t="n">
        <x:v>80</x:v>
      </x:c>
      <x:c r="H10607" s="4" t="n">
        <x:v>89.2</x:v>
      </x:c>
      <x:c r="I10607" s="4" t="n">
        <x:v>80</x:v>
      </x:c>
      <x:c r="J10607" s="4" t="n">
        <x:v>1.115</x:v>
      </x:c>
      <x:c r="K10607" s="4">
        <x:f>I10607*J10607</x:f>
      </x:c>
      <x:c r="L10607" s="4" t="n">
        <x:v>391.195</x:v>
      </x:c>
      <x:c r="M10607" s="5">
        <x:f>J10607/8.922*100</x:f>
      </x:c>
      <x:c r="N10607" s="6">
        <x:f>M10607*L10607/100</x:f>
      </x:c>
      <x:c r="O10607" s="6">
        <x:f>H10607-N10607</x:f>
      </x:c>
    </x:row>
    <x:row r="10608" spans="1:25">
      <x:c r="A10608" s="0" t="s">
        <x:v>161</x:v>
      </x:c>
      <x:c r="B10608" s="0" t="n">
        <x:v>4898</x:v>
      </x:c>
      <x:c r="C10608" s="0" t="s">
        <x:v>128</x:v>
      </x:c>
      <x:c r="D10608" s="0" t="s">
        <x:v>180</x:v>
      </x:c>
      <x:c r="E10608" s="0" t="s">
        <x:v>184</x:v>
      </x:c>
      <x:c r="F10608" s="0" t="s">
        <x:v>26</x:v>
      </x:c>
      <x:c r="G10608" s="0" t="n">
        <x:v>80</x:v>
      </x:c>
      <x:c r="H10608" s="4" t="n">
        <x:v>89.202</x:v>
      </x:c>
      <x:c r="I10608" s="4" t="n">
        <x:v>80</x:v>
      </x:c>
      <x:c r="J10608" s="4" t="n">
        <x:v>1.115</x:v>
      </x:c>
      <x:c r="K10608" s="4">
        <x:f>I10608*J10608</x:f>
      </x:c>
      <x:c r="L10608" s="4" t="n">
        <x:v>391.195</x:v>
      </x:c>
      <x:c r="M10608" s="5">
        <x:f>J10608/8.922*100</x:f>
      </x:c>
      <x:c r="N10608" s="6">
        <x:f>M10608*L10608/100</x:f>
      </x:c>
      <x:c r="O10608" s="6">
        <x:f>H10608-N10608</x:f>
      </x:c>
    </x:row>
    <x:row r="10609" spans="1:25">
      <x:c r="A10609" s="0" t="s">
        <x:v>78</x:v>
      </x:c>
      <x:c r="B10609" s="0" t="n">
        <x:v>4902</x:v>
      </x:c>
      <x:c r="C10609" s="0" t="s">
        <x:v>21</x:v>
      </x:c>
      <x:c r="D10609" s="0" t="s">
        <x:v>22</x:v>
      </x:c>
      <x:c r="E10609" s="0" t="s">
        <x:v>23</x:v>
      </x:c>
      <x:c r="F10609" s="0" t="s">
        <x:v>20</x:v>
      </x:c>
      <x:c r="G10609" s="0" t="n">
        <x:v>130</x:v>
      </x:c>
      <x:c r="H10609" s="4" t="n">
        <x:v>44.33</x:v>
      </x:c>
      <x:c r="I10609" s="4" t="n">
        <x:v>130</x:v>
      </x:c>
      <x:c r="J10609" s="4" t="n">
        <x:v>0.341</x:v>
      </x:c>
      <x:c r="K10609" s="4">
        <x:f>I10609*J10609</x:f>
      </x:c>
      <x:c r="L10609" s="4" t="n">
        <x:v>288.876</x:v>
      </x:c>
      <x:c r="M10609" s="5">
        <x:f>J10609/2.789*100</x:f>
      </x:c>
      <x:c r="N10609" s="6">
        <x:f>M10609*L10609/100</x:f>
      </x:c>
      <x:c r="O10609" s="6">
        <x:f>H10609-N10609</x:f>
      </x:c>
    </x:row>
    <x:row r="10610" spans="1:25">
      <x:c r="A10610" s="0" t="s">
        <x:v>78</x:v>
      </x:c>
      <x:c r="B10610" s="0" t="n">
        <x:v>4902</x:v>
      </x:c>
      <x:c r="C10610" s="0" t="s">
        <x:v>21</x:v>
      </x:c>
      <x:c r="D10610" s="0" t="s">
        <x:v>22</x:v>
      </x:c>
      <x:c r="E10610" s="0" t="s">
        <x:v>23</x:v>
      </x:c>
      <x:c r="F10610" s="0" t="s">
        <x:v>20</x:v>
      </x:c>
      <x:c r="G10610" s="0" t="n">
        <x:v>130</x:v>
      </x:c>
      <x:c r="H10610" s="4" t="n">
        <x:v>43.384</x:v>
      </x:c>
      <x:c r="I10610" s="4" t="n">
        <x:v>130</x:v>
      </x:c>
      <x:c r="J10610" s="4" t="n">
        <x:v>0.334</x:v>
      </x:c>
      <x:c r="K10610" s="4">
        <x:f>I10610*J10610</x:f>
      </x:c>
      <x:c r="L10610" s="4" t="n">
        <x:v>288.876</x:v>
      </x:c>
      <x:c r="M10610" s="5">
        <x:f>J10610/2.789*100</x:f>
      </x:c>
      <x:c r="N10610" s="6">
        <x:f>M10610*L10610/100</x:f>
      </x:c>
      <x:c r="O10610" s="6">
        <x:f>H10610-N10610</x:f>
      </x:c>
    </x:row>
    <x:row r="10611" spans="1:25">
      <x:c r="A10611" s="0" t="s">
        <x:v>78</x:v>
      </x:c>
      <x:c r="B10611" s="0" t="n">
        <x:v>4902</x:v>
      </x:c>
      <x:c r="C10611" s="0" t="s">
        <x:v>21</x:v>
      </x:c>
      <x:c r="D10611" s="0" t="s">
        <x:v>22</x:v>
      </x:c>
      <x:c r="E10611" s="0" t="s">
        <x:v>23</x:v>
      </x:c>
      <x:c r="F10611" s="0" t="s">
        <x:v>20</x:v>
      </x:c>
      <x:c r="G10611" s="0" t="n">
        <x:v>130</x:v>
      </x:c>
      <x:c r="H10611" s="4" t="n">
        <x:v>43.384</x:v>
      </x:c>
      <x:c r="I10611" s="4" t="n">
        <x:v>130</x:v>
      </x:c>
      <x:c r="J10611" s="4" t="n">
        <x:v>0.334</x:v>
      </x:c>
      <x:c r="K10611" s="4">
        <x:f>I10611*J10611</x:f>
      </x:c>
      <x:c r="L10611" s="4" t="n">
        <x:v>288.876</x:v>
      </x:c>
      <x:c r="M10611" s="5">
        <x:f>J10611/2.789*100</x:f>
      </x:c>
      <x:c r="N10611" s="6">
        <x:f>M10611*L10611/100</x:f>
      </x:c>
      <x:c r="O10611" s="6">
        <x:f>H10611-N10611</x:f>
      </x:c>
    </x:row>
    <x:row r="10612" spans="1:25">
      <x:c r="A10612" s="0" t="s">
        <x:v>78</x:v>
      </x:c>
      <x:c r="B10612" s="0" t="n">
        <x:v>4902</x:v>
      </x:c>
      <x:c r="C10612" s="0" t="s">
        <x:v>21</x:v>
      </x:c>
      <x:c r="D10612" s="0" t="s">
        <x:v>28</x:v>
      </x:c>
      <x:c r="E10612" s="0" t="s">
        <x:v>19</x:v>
      </x:c>
      <x:c r="F10612" s="0" t="s">
        <x:v>26</x:v>
      </x:c>
      <x:c r="G10612" s="0" t="n">
        <x:v>130</x:v>
      </x:c>
      <x:c r="H10612" s="4" t="n">
        <x:v>33.804</x:v>
      </x:c>
      <x:c r="I10612" s="4" t="n">
        <x:v>130</x:v>
      </x:c>
      <x:c r="J10612" s="4" t="n">
        <x:v>0.26</x:v>
      </x:c>
      <x:c r="K10612" s="4">
        <x:f>I10612*J10612</x:f>
      </x:c>
      <x:c r="L10612" s="4" t="n">
        <x:v>288.876</x:v>
      </x:c>
      <x:c r="M10612" s="5">
        <x:f>J10612/2.789*100</x:f>
      </x:c>
      <x:c r="N10612" s="6">
        <x:f>M10612*L10612/100</x:f>
      </x:c>
      <x:c r="O10612" s="6">
        <x:f>H10612-N10612</x:f>
      </x:c>
    </x:row>
    <x:row r="10613" spans="1:25">
      <x:c r="A10613" s="0" t="s">
        <x:v>78</x:v>
      </x:c>
      <x:c r="B10613" s="0" t="n">
        <x:v>4902</x:v>
      </x:c>
      <x:c r="C10613" s="0" t="s">
        <x:v>21</x:v>
      </x:c>
      <x:c r="D10613" s="0" t="s">
        <x:v>28</x:v>
      </x:c>
      <x:c r="E10613" s="0" t="s">
        <x:v>23</x:v>
      </x:c>
      <x:c r="F10613" s="0" t="s">
        <x:v>26</x:v>
      </x:c>
      <x:c r="G10613" s="0" t="n">
        <x:v>130</x:v>
      </x:c>
      <x:c r="H10613" s="4" t="n">
        <x:v>197.6</x:v>
      </x:c>
      <x:c r="I10613" s="4" t="n">
        <x:v>130</x:v>
      </x:c>
      <x:c r="J10613" s="4" t="n">
        <x:v>1.52</x:v>
      </x:c>
      <x:c r="K10613" s="4">
        <x:f>I10613*J10613</x:f>
      </x:c>
      <x:c r="L10613" s="4" t="n">
        <x:v>288.876</x:v>
      </x:c>
      <x:c r="M10613" s="5">
        <x:f>J10613/2.789*100</x:f>
      </x:c>
      <x:c r="N10613" s="6">
        <x:f>M10613*L10613/100</x:f>
      </x:c>
      <x:c r="O10613" s="6">
        <x:f>H10613-N10613</x:f>
      </x:c>
    </x:row>
    <x:row r="10614" spans="1:25">
      <x:c r="A10614" s="0" t="s">
        <x:v>125</x:v>
      </x:c>
      <x:c r="B10614" s="0" t="n">
        <x:v>4903</x:v>
      </x:c>
      <x:c r="C10614" s="0" t="s">
        <x:v>21</x:v>
      </x:c>
      <x:c r="D10614" s="0" t="s">
        <x:v>22</x:v>
      </x:c>
      <x:c r="E10614" s="0" t="s">
        <x:v>23</x:v>
      </x:c>
      <x:c r="F10614" s="0" t="s">
        <x:v>20</x:v>
      </x:c>
      <x:c r="G10614" s="0" t="n">
        <x:v>130</x:v>
      </x:c>
      <x:c r="H10614" s="4" t="n">
        <x:v>43.384</x:v>
      </x:c>
      <x:c r="I10614" s="4" t="n">
        <x:v>130</x:v>
      </x:c>
      <x:c r="J10614" s="4" t="n">
        <x:v>0.334</x:v>
      </x:c>
      <x:c r="K10614" s="4">
        <x:f>I10614*J10614</x:f>
      </x:c>
      <x:c r="L10614" s="4" t="n">
        <x:v>288.035</x:v>
      </x:c>
      <x:c r="M10614" s="5">
        <x:f>J10614/2.789*100</x:f>
      </x:c>
      <x:c r="N10614" s="6">
        <x:f>M10614*L10614/100</x:f>
      </x:c>
      <x:c r="O10614" s="6">
        <x:f>H10614-N10614</x:f>
      </x:c>
    </x:row>
    <x:row r="10615" spans="1:25">
      <x:c r="A10615" s="0" t="s">
        <x:v>125</x:v>
      </x:c>
      <x:c r="B10615" s="0" t="n">
        <x:v>4903</x:v>
      </x:c>
      <x:c r="C10615" s="0" t="s">
        <x:v>21</x:v>
      </x:c>
      <x:c r="D10615" s="0" t="s">
        <x:v>22</x:v>
      </x:c>
      <x:c r="E10615" s="0" t="s">
        <x:v>23</x:v>
      </x:c>
      <x:c r="F10615" s="0" t="s">
        <x:v>20</x:v>
      </x:c>
      <x:c r="G10615" s="0" t="n">
        <x:v>130</x:v>
      </x:c>
      <x:c r="H10615" s="4" t="n">
        <x:v>43.384</x:v>
      </x:c>
      <x:c r="I10615" s="4" t="n">
        <x:v>130</x:v>
      </x:c>
      <x:c r="J10615" s="4" t="n">
        <x:v>0.334</x:v>
      </x:c>
      <x:c r="K10615" s="4">
        <x:f>I10615*J10615</x:f>
      </x:c>
      <x:c r="L10615" s="4" t="n">
        <x:v>288.035</x:v>
      </x:c>
      <x:c r="M10615" s="5">
        <x:f>J10615/2.789*100</x:f>
      </x:c>
      <x:c r="N10615" s="6">
        <x:f>M10615*L10615/100</x:f>
      </x:c>
      <x:c r="O10615" s="6">
        <x:f>H10615-N10615</x:f>
      </x:c>
    </x:row>
    <x:row r="10616" spans="1:25">
      <x:c r="A10616" s="0" t="s">
        <x:v>125</x:v>
      </x:c>
      <x:c r="B10616" s="0" t="n">
        <x:v>4903</x:v>
      </x:c>
      <x:c r="C10616" s="0" t="s">
        <x:v>21</x:v>
      </x:c>
      <x:c r="D10616" s="0" t="s">
        <x:v>22</x:v>
      </x:c>
      <x:c r="E10616" s="0" t="s">
        <x:v>23</x:v>
      </x:c>
      <x:c r="F10616" s="0" t="s">
        <x:v>20</x:v>
      </x:c>
      <x:c r="G10616" s="0" t="n">
        <x:v>130</x:v>
      </x:c>
      <x:c r="H10616" s="4" t="n">
        <x:v>44.33</x:v>
      </x:c>
      <x:c r="I10616" s="4" t="n">
        <x:v>130</x:v>
      </x:c>
      <x:c r="J10616" s="4" t="n">
        <x:v>0.341</x:v>
      </x:c>
      <x:c r="K10616" s="4">
        <x:f>I10616*J10616</x:f>
      </x:c>
      <x:c r="L10616" s="4" t="n">
        <x:v>288.035</x:v>
      </x:c>
      <x:c r="M10616" s="5">
        <x:f>J10616/2.789*100</x:f>
      </x:c>
      <x:c r="N10616" s="6">
        <x:f>M10616*L10616/100</x:f>
      </x:c>
      <x:c r="O10616" s="6">
        <x:f>H10616-N10616</x:f>
      </x:c>
    </x:row>
    <x:row r="10617" spans="1:25">
      <x:c r="A10617" s="0" t="s">
        <x:v>125</x:v>
      </x:c>
      <x:c r="B10617" s="0" t="n">
        <x:v>4903</x:v>
      </x:c>
      <x:c r="C10617" s="0" t="s">
        <x:v>21</x:v>
      </x:c>
      <x:c r="D10617" s="0" t="s">
        <x:v>28</x:v>
      </x:c>
      <x:c r="E10617" s="0" t="s">
        <x:v>19</x:v>
      </x:c>
      <x:c r="F10617" s="0" t="s">
        <x:v>26</x:v>
      </x:c>
      <x:c r="G10617" s="0" t="n">
        <x:v>130</x:v>
      </x:c>
      <x:c r="H10617" s="4" t="n">
        <x:v>33.803</x:v>
      </x:c>
      <x:c r="I10617" s="4" t="n">
        <x:v>130</x:v>
      </x:c>
      <x:c r="J10617" s="4" t="n">
        <x:v>0.26</x:v>
      </x:c>
      <x:c r="K10617" s="4">
        <x:f>I10617*J10617</x:f>
      </x:c>
      <x:c r="L10617" s="4" t="n">
        <x:v>288.035</x:v>
      </x:c>
      <x:c r="M10617" s="5">
        <x:f>J10617/2.789*100</x:f>
      </x:c>
      <x:c r="N10617" s="6">
        <x:f>M10617*L10617/100</x:f>
      </x:c>
      <x:c r="O10617" s="6">
        <x:f>H10617-N10617</x:f>
      </x:c>
    </x:row>
    <x:row r="10618" spans="1:25">
      <x:c r="A10618" s="0" t="s">
        <x:v>125</x:v>
      </x:c>
      <x:c r="B10618" s="0" t="n">
        <x:v>4903</x:v>
      </x:c>
      <x:c r="C10618" s="0" t="s">
        <x:v>21</x:v>
      </x:c>
      <x:c r="D10618" s="0" t="s">
        <x:v>28</x:v>
      </x:c>
      <x:c r="E10618" s="0" t="s">
        <x:v>23</x:v>
      </x:c>
      <x:c r="F10618" s="0" t="s">
        <x:v>26</x:v>
      </x:c>
      <x:c r="G10618" s="0" t="n">
        <x:v>130</x:v>
      </x:c>
      <x:c r="H10618" s="4" t="n">
        <x:v>197.6</x:v>
      </x:c>
      <x:c r="I10618" s="4" t="n">
        <x:v>130</x:v>
      </x:c>
      <x:c r="J10618" s="4" t="n">
        <x:v>1.52</x:v>
      </x:c>
      <x:c r="K10618" s="4">
        <x:f>I10618*J10618</x:f>
      </x:c>
      <x:c r="L10618" s="4" t="n">
        <x:v>288.035</x:v>
      </x:c>
      <x:c r="M10618" s="5">
        <x:f>J10618/2.789*100</x:f>
      </x:c>
      <x:c r="N10618" s="6">
        <x:f>M10618*L10618/100</x:f>
      </x:c>
      <x:c r="O10618" s="6">
        <x:f>H10618-N10618</x:f>
      </x:c>
    </x:row>
    <x:row r="10619" spans="1:25">
      <x:c r="A10619" s="0" t="s">
        <x:v>120</x:v>
      </x:c>
      <x:c r="B10619" s="0" t="n">
        <x:v>4904</x:v>
      </x:c>
      <x:c r="C10619" s="0" t="s">
        <x:v>21</x:v>
      </x:c>
      <x:c r="D10619" s="0" t="s">
        <x:v>33</x:v>
      </x:c>
      <x:c r="E10619" s="0" t="s">
        <x:v>73</x:v>
      </x:c>
      <x:c r="F10619" s="0" t="s">
        <x:v>20</x:v>
      </x:c>
      <x:c r="G10619" s="0" t="n">
        <x:v>131</x:v>
      </x:c>
      <x:c r="H10619" s="4" t="n">
        <x:v>37.24</x:v>
      </x:c>
      <x:c r="I10619" s="4" t="n">
        <x:v>131</x:v>
      </x:c>
      <x:c r="J10619" s="4" t="n">
        <x:v>0.284</x:v>
      </x:c>
      <x:c r="K10619" s="4">
        <x:f>I10619*J10619</x:f>
      </x:c>
      <x:c r="L10619" s="4" t="n">
        <x:v>188.78</x:v>
      </x:c>
      <x:c r="M10619" s="5">
        <x:f>J10619/2.357*100</x:f>
      </x:c>
      <x:c r="N10619" s="6">
        <x:f>M10619*L10619/100</x:f>
      </x:c>
      <x:c r="O10619" s="6">
        <x:f>H10619-N10619</x:f>
      </x:c>
    </x:row>
    <x:row r="10620" spans="1:25">
      <x:c r="A10620" s="0" t="s">
        <x:v>120</x:v>
      </x:c>
      <x:c r="B10620" s="0" t="n">
        <x:v>4904</x:v>
      </x:c>
      <x:c r="C10620" s="0" t="s">
        <x:v>21</x:v>
      </x:c>
      <x:c r="D10620" s="0" t="s">
        <x:v>22</x:v>
      </x:c>
      <x:c r="E10620" s="0" t="s">
        <x:v>74</x:v>
      </x:c>
      <x:c r="F10620" s="0" t="s">
        <x:v>20</x:v>
      </x:c>
      <x:c r="G10620" s="0" t="n">
        <x:v>131</x:v>
      </x:c>
      <x:c r="H10620" s="4" t="n">
        <x:v>50.4</x:v>
      </x:c>
      <x:c r="I10620" s="4" t="n">
        <x:v>131</x:v>
      </x:c>
      <x:c r="J10620" s="4" t="n">
        <x:v>0.385</x:v>
      </x:c>
      <x:c r="K10620" s="4">
        <x:f>I10620*J10620</x:f>
      </x:c>
      <x:c r="L10620" s="4" t="n">
        <x:v>188.78</x:v>
      </x:c>
      <x:c r="M10620" s="5">
        <x:f>J10620/2.357*100</x:f>
      </x:c>
      <x:c r="N10620" s="6">
        <x:f>M10620*L10620/100</x:f>
      </x:c>
      <x:c r="O10620" s="6">
        <x:f>H10620-N10620</x:f>
      </x:c>
    </x:row>
    <x:row r="10621" spans="1:25">
      <x:c r="A10621" s="0" t="s">
        <x:v>120</x:v>
      </x:c>
      <x:c r="B10621" s="0" t="n">
        <x:v>4904</x:v>
      </x:c>
      <x:c r="C10621" s="0" t="s">
        <x:v>21</x:v>
      </x:c>
      <x:c r="D10621" s="0" t="s">
        <x:v>22</x:v>
      </x:c>
      <x:c r="E10621" s="0" t="s">
        <x:v>74</x:v>
      </x:c>
      <x:c r="F10621" s="0" t="s">
        <x:v>20</x:v>
      </x:c>
      <x:c r="G10621" s="0" t="n">
        <x:v>131</x:v>
      </x:c>
      <x:c r="H10621" s="4" t="n">
        <x:v>50.4</x:v>
      </x:c>
      <x:c r="I10621" s="4" t="n">
        <x:v>131</x:v>
      </x:c>
      <x:c r="J10621" s="4" t="n">
        <x:v>0.385</x:v>
      </x:c>
      <x:c r="K10621" s="4">
        <x:f>I10621*J10621</x:f>
      </x:c>
      <x:c r="L10621" s="4" t="n">
        <x:v>188.78</x:v>
      </x:c>
      <x:c r="M10621" s="5">
        <x:f>J10621/2.357*100</x:f>
      </x:c>
      <x:c r="N10621" s="6">
        <x:f>M10621*L10621/100</x:f>
      </x:c>
      <x:c r="O10621" s="6">
        <x:f>H10621-N10621</x:f>
      </x:c>
    </x:row>
    <x:row r="10622" spans="1:25">
      <x:c r="A10622" s="0" t="s">
        <x:v>120</x:v>
      </x:c>
      <x:c r="B10622" s="0" t="n">
        <x:v>4904</x:v>
      </x:c>
      <x:c r="C10622" s="0" t="s">
        <x:v>21</x:v>
      </x:c>
      <x:c r="D10622" s="0" t="s">
        <x:v>22</x:v>
      </x:c>
      <x:c r="E10622" s="0" t="s">
        <x:v>74</x:v>
      </x:c>
      <x:c r="F10622" s="0" t="s">
        <x:v>20</x:v>
      </x:c>
      <x:c r="G10622" s="0" t="n">
        <x:v>131</x:v>
      </x:c>
      <x:c r="H10622" s="4" t="n">
        <x:v>50.4</x:v>
      </x:c>
      <x:c r="I10622" s="4" t="n">
        <x:v>131</x:v>
      </x:c>
      <x:c r="J10622" s="4" t="n">
        <x:v>0.385</x:v>
      </x:c>
      <x:c r="K10622" s="4">
        <x:f>I10622*J10622</x:f>
      </x:c>
      <x:c r="L10622" s="4" t="n">
        <x:v>188.78</x:v>
      </x:c>
      <x:c r="M10622" s="5">
        <x:f>J10622/2.357*100</x:f>
      </x:c>
      <x:c r="N10622" s="6">
        <x:f>M10622*L10622/100</x:f>
      </x:c>
      <x:c r="O10622" s="6">
        <x:f>H10622-N10622</x:f>
      </x:c>
    </x:row>
    <x:row r="10623" spans="1:25">
      <x:c r="A10623" s="0" t="s">
        <x:v>120</x:v>
      </x:c>
      <x:c r="B10623" s="0" t="n">
        <x:v>4904</x:v>
      </x:c>
      <x:c r="C10623" s="0" t="s">
        <x:v>21</x:v>
      </x:c>
      <x:c r="D10623" s="0" t="s">
        <x:v>33</x:v>
      </x:c>
      <x:c r="E10623" s="0" t="s">
        <x:v>73</x:v>
      </x:c>
      <x:c r="F10623" s="0" t="s">
        <x:v>26</x:v>
      </x:c>
      <x:c r="G10623" s="0" t="n">
        <x:v>131</x:v>
      </x:c>
      <x:c r="H10623" s="4" t="n">
        <x:v>13.497</x:v>
      </x:c>
      <x:c r="I10623" s="4" t="n">
        <x:v>131</x:v>
      </x:c>
      <x:c r="J10623" s="4" t="n">
        <x:v>0.078</x:v>
      </x:c>
      <x:c r="K10623" s="4">
        <x:f>I10623*J10623</x:f>
      </x:c>
      <x:c r="L10623" s="4" t="n">
        <x:v>188.78</x:v>
      </x:c>
      <x:c r="M10623" s="5">
        <x:f>J10623/2.357*100</x:f>
      </x:c>
      <x:c r="N10623" s="6">
        <x:f>M10623*L10623/100</x:f>
      </x:c>
      <x:c r="O10623" s="6">
        <x:f>H10623-N10623</x:f>
      </x:c>
    </x:row>
    <x:row r="10624" spans="1:25">
      <x:c r="A10624" s="0" t="s">
        <x:v>120</x:v>
      </x:c>
      <x:c r="B10624" s="0" t="n">
        <x:v>4904</x:v>
      </x:c>
      <x:c r="C10624" s="0" t="s">
        <x:v>21</x:v>
      </x:c>
      <x:c r="D10624" s="0" t="s">
        <x:v>36</x:v>
      </x:c>
      <x:c r="E10624" s="0" t="s">
        <x:v>75</x:v>
      </x:c>
      <x:c r="F10624" s="0" t="s">
        <x:v>26</x:v>
      </x:c>
      <x:c r="G10624" s="0" t="n">
        <x:v>131</x:v>
      </x:c>
      <x:c r="H10624" s="4" t="n">
        <x:v>52.504</x:v>
      </x:c>
      <x:c r="I10624" s="4" t="n">
        <x:v>131</x:v>
      </x:c>
      <x:c r="J10624" s="4" t="n">
        <x:v>0.42</x:v>
      </x:c>
      <x:c r="K10624" s="4">
        <x:f>I10624*J10624</x:f>
      </x:c>
      <x:c r="L10624" s="4" t="n">
        <x:v>188.78</x:v>
      </x:c>
      <x:c r="M10624" s="5">
        <x:f>J10624/2.357*100</x:f>
      </x:c>
      <x:c r="N10624" s="6">
        <x:f>M10624*L10624/100</x:f>
      </x:c>
      <x:c r="O10624" s="6">
        <x:f>H10624-N10624</x:f>
      </x:c>
    </x:row>
    <x:row r="10625" spans="1:25">
      <x:c r="A10625" s="0" t="s">
        <x:v>120</x:v>
      </x:c>
      <x:c r="B10625" s="0" t="n">
        <x:v>4904</x:v>
      </x:c>
      <x:c r="C10625" s="0" t="s">
        <x:v>21</x:v>
      </x:c>
      <x:c r="D10625" s="0" t="s">
        <x:v>36</x:v>
      </x:c>
      <x:c r="E10625" s="0" t="s">
        <x:v>76</x:v>
      </x:c>
      <x:c r="F10625" s="0" t="s">
        <x:v>26</x:v>
      </x:c>
      <x:c r="G10625" s="0" t="n">
        <x:v>131</x:v>
      </x:c>
      <x:c r="H10625" s="4" t="n">
        <x:v>70.503</x:v>
      </x:c>
      <x:c r="I10625" s="4" t="n">
        <x:v>131</x:v>
      </x:c>
      <x:c r="J10625" s="4" t="n">
        <x:v>0.42</x:v>
      </x:c>
      <x:c r="K10625" s="4">
        <x:f>I10625*J10625</x:f>
      </x:c>
      <x:c r="L10625" s="4" t="n">
        <x:v>188.78</x:v>
      </x:c>
      <x:c r="M10625" s="5">
        <x:f>J10625/2.357*100</x:f>
      </x:c>
      <x:c r="N10625" s="6">
        <x:f>M10625*L10625/100</x:f>
      </x:c>
      <x:c r="O10625" s="6">
        <x:f>H10625-N10625</x:f>
      </x:c>
    </x:row>
    <x:row r="10626" spans="1:25">
      <x:c r="A10626" s="0" t="s">
        <x:v>116</x:v>
      </x:c>
      <x:c r="B10626" s="0" t="n">
        <x:v>4905</x:v>
      </x:c>
      <x:c r="C10626" s="0" t="s">
        <x:v>21</x:v>
      </x:c>
      <x:c r="D10626" s="0" t="s">
        <x:v>33</x:v>
      </x:c>
      <x:c r="E10626" s="0" t="s">
        <x:v>73</x:v>
      </x:c>
      <x:c r="F10626" s="0" t="s">
        <x:v>20</x:v>
      </x:c>
      <x:c r="G10626" s="0" t="n">
        <x:v>173</x:v>
      </x:c>
      <x:c r="H10626" s="4" t="n">
        <x:v>34.58</x:v>
      </x:c>
      <x:c r="I10626" s="4" t="n">
        <x:v>117</x:v>
      </x:c>
      <x:c r="J10626" s="4" t="n">
        <x:v>0.2</x:v>
      </x:c>
      <x:c r="K10626" s="4">
        <x:f>I10626*J10626</x:f>
      </x:c>
      <x:c r="L10626" s="4" t="n">
        <x:v>170.595</x:v>
      </x:c>
      <x:c r="M10626" s="5">
        <x:f>J10626/1.7*100</x:f>
      </x:c>
      <x:c r="N10626" s="6">
        <x:f>M10626*L10626/100</x:f>
      </x:c>
      <x:c r="O10626" s="6">
        <x:f>H10626-N10626</x:f>
      </x:c>
    </x:row>
    <x:row r="10627" spans="1:25">
      <x:c r="A10627" s="0" t="s">
        <x:v>116</x:v>
      </x:c>
      <x:c r="B10627" s="0" t="n">
        <x:v>4905</x:v>
      </x:c>
      <x:c r="C10627" s="0" t="s">
        <x:v>21</x:v>
      </x:c>
      <x:c r="D10627" s="0" t="s">
        <x:v>22</x:v>
      </x:c>
      <x:c r="E10627" s="0" t="s">
        <x:v>74</x:v>
      </x:c>
      <x:c r="F10627" s="0" t="s">
        <x:v>20</x:v>
      </x:c>
      <x:c r="G10627" s="0" t="n">
        <x:v>173</x:v>
      </x:c>
      <x:c r="H10627" s="4" t="n">
        <x:v>50.4</x:v>
      </x:c>
      <x:c r="I10627" s="4" t="n">
        <x:v>117</x:v>
      </x:c>
      <x:c r="J10627" s="4" t="n">
        <x:v>0.291</x:v>
      </x:c>
      <x:c r="K10627" s="4">
        <x:f>I10627*J10627</x:f>
      </x:c>
      <x:c r="L10627" s="4" t="n">
        <x:v>170.595</x:v>
      </x:c>
      <x:c r="M10627" s="5">
        <x:f>J10627/1.7*100</x:f>
      </x:c>
      <x:c r="N10627" s="6">
        <x:f>M10627*L10627/100</x:f>
      </x:c>
      <x:c r="O10627" s="6">
        <x:f>H10627-N10627</x:f>
      </x:c>
    </x:row>
    <x:row r="10628" spans="1:25">
      <x:c r="A10628" s="0" t="s">
        <x:v>116</x:v>
      </x:c>
      <x:c r="B10628" s="0" t="n">
        <x:v>4905</x:v>
      </x:c>
      <x:c r="C10628" s="0" t="s">
        <x:v>21</x:v>
      </x:c>
      <x:c r="D10628" s="0" t="s">
        <x:v>22</x:v>
      </x:c>
      <x:c r="E10628" s="0" t="s">
        <x:v>74</x:v>
      </x:c>
      <x:c r="F10628" s="0" t="s">
        <x:v>20</x:v>
      </x:c>
      <x:c r="G10628" s="0" t="n">
        <x:v>173</x:v>
      </x:c>
      <x:c r="H10628" s="4" t="n">
        <x:v>50.4</x:v>
      </x:c>
      <x:c r="I10628" s="4" t="n">
        <x:v>117</x:v>
      </x:c>
      <x:c r="J10628" s="4" t="n">
        <x:v>0.291</x:v>
      </x:c>
      <x:c r="K10628" s="4">
        <x:f>I10628*J10628</x:f>
      </x:c>
      <x:c r="L10628" s="4" t="n">
        <x:v>170.595</x:v>
      </x:c>
      <x:c r="M10628" s="5">
        <x:f>J10628/1.7*100</x:f>
      </x:c>
      <x:c r="N10628" s="6">
        <x:f>M10628*L10628/100</x:f>
      </x:c>
      <x:c r="O10628" s="6">
        <x:f>H10628-N10628</x:f>
      </x:c>
    </x:row>
    <x:row r="10629" spans="1:25">
      <x:c r="A10629" s="0" t="s">
        <x:v>116</x:v>
      </x:c>
      <x:c r="B10629" s="0" t="n">
        <x:v>4905</x:v>
      </x:c>
      <x:c r="C10629" s="0" t="s">
        <x:v>21</x:v>
      </x:c>
      <x:c r="D10629" s="0" t="s">
        <x:v>33</x:v>
      </x:c>
      <x:c r="E10629" s="0" t="s">
        <x:v>73</x:v>
      </x:c>
      <x:c r="F10629" s="0" t="s">
        <x:v>26</x:v>
      </x:c>
      <x:c r="G10629" s="0" t="n">
        <x:v>173</x:v>
      </x:c>
      <x:c r="H10629" s="4" t="n">
        <x:v>13.499</x:v>
      </x:c>
      <x:c r="I10629" s="4" t="n">
        <x:v>117</x:v>
      </x:c>
      <x:c r="J10629" s="4" t="n">
        <x:v>0.078</x:v>
      </x:c>
      <x:c r="K10629" s="4">
        <x:f>I10629*J10629</x:f>
      </x:c>
      <x:c r="L10629" s="4" t="n">
        <x:v>170.595</x:v>
      </x:c>
      <x:c r="M10629" s="5">
        <x:f>J10629/1.7*100</x:f>
      </x:c>
      <x:c r="N10629" s="6">
        <x:f>M10629*L10629/100</x:f>
      </x:c>
      <x:c r="O10629" s="6">
        <x:f>H10629-N10629</x:f>
      </x:c>
    </x:row>
    <x:row r="10630" spans="1:25">
      <x:c r="A10630" s="0" t="s">
        <x:v>116</x:v>
      </x:c>
      <x:c r="B10630" s="0" t="n">
        <x:v>4905</x:v>
      </x:c>
      <x:c r="C10630" s="0" t="s">
        <x:v>21</x:v>
      </x:c>
      <x:c r="D10630" s="0" t="s">
        <x:v>36</x:v>
      </x:c>
      <x:c r="E10630" s="0" t="s">
        <x:v>75</x:v>
      </x:c>
      <x:c r="F10630" s="0" t="s">
        <x:v>26</x:v>
      </x:c>
      <x:c r="G10630" s="0" t="n">
        <x:v>173</x:v>
      </x:c>
      <x:c r="H10630" s="4" t="n">
        <x:v>72.66</x:v>
      </x:c>
      <x:c r="I10630" s="4" t="n">
        <x:v>117</x:v>
      </x:c>
      <x:c r="J10630" s="4" t="n">
        <x:v>0.42</x:v>
      </x:c>
      <x:c r="K10630" s="4">
        <x:f>I10630*J10630</x:f>
      </x:c>
      <x:c r="L10630" s="4" t="n">
        <x:v>170.595</x:v>
      </x:c>
      <x:c r="M10630" s="5">
        <x:f>J10630/1.7*100</x:f>
      </x:c>
      <x:c r="N10630" s="6">
        <x:f>M10630*L10630/100</x:f>
      </x:c>
      <x:c r="O10630" s="6">
        <x:f>H10630-N10630</x:f>
      </x:c>
    </x:row>
    <x:row r="10631" spans="1:25">
      <x:c r="A10631" s="0" t="s">
        <x:v>116</x:v>
      </x:c>
      <x:c r="B10631" s="0" t="n">
        <x:v>4905</x:v>
      </x:c>
      <x:c r="C10631" s="0" t="s">
        <x:v>21</x:v>
      </x:c>
      <x:c r="D10631" s="0" t="s">
        <x:v>36</x:v>
      </x:c>
      <x:c r="E10631" s="0" t="s">
        <x:v>76</x:v>
      </x:c>
      <x:c r="F10631" s="0" t="s">
        <x:v>26</x:v>
      </x:c>
      <x:c r="G10631" s="0" t="n">
        <x:v>173</x:v>
      </x:c>
      <x:c r="H10631" s="4" t="n">
        <x:v>60.004</x:v>
      </x:c>
      <x:c r="I10631" s="4" t="n">
        <x:v>117</x:v>
      </x:c>
      <x:c r="J10631" s="4" t="n">
        <x:v>0.42</x:v>
      </x:c>
      <x:c r="K10631" s="4">
        <x:f>I10631*J10631</x:f>
      </x:c>
      <x:c r="L10631" s="4" t="n">
        <x:v>170.595</x:v>
      </x:c>
      <x:c r="M10631" s="5">
        <x:f>J10631/1.7*100</x:f>
      </x:c>
      <x:c r="N10631" s="6">
        <x:f>M10631*L10631/100</x:f>
      </x:c>
      <x:c r="O10631" s="6">
        <x:f>H10631-N10631</x:f>
      </x:c>
    </x:row>
    <x:row r="10632" spans="1:25">
      <x:c r="A10632" s="0" t="s">
        <x:v>96</x:v>
      </x:c>
      <x:c r="B10632" s="0" t="n">
        <x:v>4909</x:v>
      </x:c>
      <x:c r="C10632" s="0" t="s">
        <x:v>21</x:v>
      </x:c>
      <x:c r="D10632" s="0" t="s">
        <x:v>22</x:v>
      </x:c>
      <x:c r="E10632" s="0" t="s">
        <x:v>23</x:v>
      </x:c>
      <x:c r="F10632" s="0" t="s">
        <x:v>20</x:v>
      </x:c>
      <x:c r="G10632" s="0" t="n">
        <x:v>130</x:v>
      </x:c>
      <x:c r="H10632" s="4" t="n">
        <x:v>44.33</x:v>
      </x:c>
      <x:c r="I10632" s="4" t="n">
        <x:v>130</x:v>
      </x:c>
      <x:c r="J10632" s="4" t="n">
        <x:v>0.341</x:v>
      </x:c>
      <x:c r="K10632" s="4">
        <x:f>I10632*J10632</x:f>
      </x:c>
      <x:c r="L10632" s="4" t="n">
        <x:v>316.215</x:v>
      </x:c>
      <x:c r="M10632" s="5">
        <x:f>J10632/2.789*100</x:f>
      </x:c>
      <x:c r="N10632" s="6">
        <x:f>M10632*L10632/100</x:f>
      </x:c>
      <x:c r="O10632" s="6">
        <x:f>H10632-N10632</x:f>
      </x:c>
    </x:row>
    <x:row r="10633" spans="1:25">
      <x:c r="A10633" s="0" t="s">
        <x:v>96</x:v>
      </x:c>
      <x:c r="B10633" s="0" t="n">
        <x:v>4909</x:v>
      </x:c>
      <x:c r="C10633" s="0" t="s">
        <x:v>21</x:v>
      </x:c>
      <x:c r="D10633" s="0" t="s">
        <x:v>22</x:v>
      </x:c>
      <x:c r="E10633" s="0" t="s">
        <x:v>23</x:v>
      </x:c>
      <x:c r="F10633" s="0" t="s">
        <x:v>20</x:v>
      </x:c>
      <x:c r="G10633" s="0" t="n">
        <x:v>130</x:v>
      </x:c>
      <x:c r="H10633" s="4" t="n">
        <x:v>43.384</x:v>
      </x:c>
      <x:c r="I10633" s="4" t="n">
        <x:v>130</x:v>
      </x:c>
      <x:c r="J10633" s="4" t="n">
        <x:v>0.334</x:v>
      </x:c>
      <x:c r="K10633" s="4">
        <x:f>I10633*J10633</x:f>
      </x:c>
      <x:c r="L10633" s="4" t="n">
        <x:v>316.215</x:v>
      </x:c>
      <x:c r="M10633" s="5">
        <x:f>J10633/2.789*100</x:f>
      </x:c>
      <x:c r="N10633" s="6">
        <x:f>M10633*L10633/100</x:f>
      </x:c>
      <x:c r="O10633" s="6">
        <x:f>H10633-N10633</x:f>
      </x:c>
    </x:row>
    <x:row r="10634" spans="1:25">
      <x:c r="A10634" s="0" t="s">
        <x:v>96</x:v>
      </x:c>
      <x:c r="B10634" s="0" t="n">
        <x:v>4909</x:v>
      </x:c>
      <x:c r="C10634" s="0" t="s">
        <x:v>21</x:v>
      </x:c>
      <x:c r="D10634" s="0" t="s">
        <x:v>22</x:v>
      </x:c>
      <x:c r="E10634" s="0" t="s">
        <x:v>23</x:v>
      </x:c>
      <x:c r="F10634" s="0" t="s">
        <x:v>20</x:v>
      </x:c>
      <x:c r="G10634" s="0" t="n">
        <x:v>130</x:v>
      </x:c>
      <x:c r="H10634" s="4" t="n">
        <x:v>43.384</x:v>
      </x:c>
      <x:c r="I10634" s="4" t="n">
        <x:v>130</x:v>
      </x:c>
      <x:c r="J10634" s="4" t="n">
        <x:v>0.334</x:v>
      </x:c>
      <x:c r="K10634" s="4">
        <x:f>I10634*J10634</x:f>
      </x:c>
      <x:c r="L10634" s="4" t="n">
        <x:v>316.215</x:v>
      </x:c>
      <x:c r="M10634" s="5">
        <x:f>J10634/2.789*100</x:f>
      </x:c>
      <x:c r="N10634" s="6">
        <x:f>M10634*L10634/100</x:f>
      </x:c>
      <x:c r="O10634" s="6">
        <x:f>H10634-N10634</x:f>
      </x:c>
    </x:row>
    <x:row r="10635" spans="1:25">
      <x:c r="A10635" s="0" t="s">
        <x:v>96</x:v>
      </x:c>
      <x:c r="B10635" s="0" t="n">
        <x:v>4909</x:v>
      </x:c>
      <x:c r="C10635" s="0" t="s">
        <x:v>21</x:v>
      </x:c>
      <x:c r="D10635" s="0" t="s">
        <x:v>28</x:v>
      </x:c>
      <x:c r="E10635" s="0" t="s">
        <x:v>19</x:v>
      </x:c>
      <x:c r="F10635" s="0" t="s">
        <x:v>26</x:v>
      </x:c>
      <x:c r="G10635" s="0" t="n">
        <x:v>130</x:v>
      </x:c>
      <x:c r="H10635" s="4" t="n">
        <x:v>33.802</x:v>
      </x:c>
      <x:c r="I10635" s="4" t="n">
        <x:v>130</x:v>
      </x:c>
      <x:c r="J10635" s="4" t="n">
        <x:v>0.26</x:v>
      </x:c>
      <x:c r="K10635" s="4">
        <x:f>I10635*J10635</x:f>
      </x:c>
      <x:c r="L10635" s="4" t="n">
        <x:v>316.215</x:v>
      </x:c>
      <x:c r="M10635" s="5">
        <x:f>J10635/2.789*100</x:f>
      </x:c>
      <x:c r="N10635" s="6">
        <x:f>M10635*L10635/100</x:f>
      </x:c>
      <x:c r="O10635" s="6">
        <x:f>H10635-N10635</x:f>
      </x:c>
    </x:row>
    <x:row r="10636" spans="1:25">
      <x:c r="A10636" s="0" t="s">
        <x:v>96</x:v>
      </x:c>
      <x:c r="B10636" s="0" t="n">
        <x:v>4909</x:v>
      </x:c>
      <x:c r="C10636" s="0" t="s">
        <x:v>21</x:v>
      </x:c>
      <x:c r="D10636" s="0" t="s">
        <x:v>28</x:v>
      </x:c>
      <x:c r="E10636" s="0" t="s">
        <x:v>23</x:v>
      </x:c>
      <x:c r="F10636" s="0" t="s">
        <x:v>26</x:v>
      </x:c>
      <x:c r="G10636" s="0" t="n">
        <x:v>130</x:v>
      </x:c>
      <x:c r="H10636" s="4" t="n">
        <x:v>197.6</x:v>
      </x:c>
      <x:c r="I10636" s="4" t="n">
        <x:v>130</x:v>
      </x:c>
      <x:c r="J10636" s="4" t="n">
        <x:v>1.52</x:v>
      </x:c>
      <x:c r="K10636" s="4">
        <x:f>I10636*J10636</x:f>
      </x:c>
      <x:c r="L10636" s="4" t="n">
        <x:v>316.215</x:v>
      </x:c>
      <x:c r="M10636" s="5">
        <x:f>J10636/2.789*100</x:f>
      </x:c>
      <x:c r="N10636" s="6">
        <x:f>M10636*L10636/100</x:f>
      </x:c>
      <x:c r="O10636" s="6">
        <x:f>H10636-N10636</x:f>
      </x:c>
    </x:row>
    <x:row r="10637" spans="1:25">
      <x:c r="A10637" s="0" t="s">
        <x:v>31</x:v>
      </x:c>
      <x:c r="B10637" s="0" t="n">
        <x:v>4910</x:v>
      </x:c>
      <x:c r="C10637" s="0" t="s">
        <x:v>21</x:v>
      </x:c>
      <x:c r="D10637" s="0" t="s">
        <x:v>22</x:v>
      </x:c>
      <x:c r="E10637" s="0" t="s">
        <x:v>23</x:v>
      </x:c>
      <x:c r="F10637" s="0" t="s">
        <x:v>20</x:v>
      </x:c>
      <x:c r="G10637" s="0" t="n">
        <x:v>130</x:v>
      </x:c>
      <x:c r="H10637" s="4" t="n">
        <x:v>44.33</x:v>
      </x:c>
      <x:c r="I10637" s="4" t="n">
        <x:v>130</x:v>
      </x:c>
      <x:c r="J10637" s="4" t="n">
        <x:v>0.341</x:v>
      </x:c>
      <x:c r="K10637" s="4">
        <x:f>I10637*J10637</x:f>
      </x:c>
      <x:c r="L10637" s="4" t="n">
        <x:v>303.995</x:v>
      </x:c>
      <x:c r="M10637" s="5">
        <x:f>J10637/3.457*100</x:f>
      </x:c>
      <x:c r="N10637" s="6">
        <x:f>M10637*L10637/100</x:f>
      </x:c>
      <x:c r="O10637" s="6">
        <x:f>H10637-N10637</x:f>
      </x:c>
    </x:row>
    <x:row r="10638" spans="1:25">
      <x:c r="A10638" s="0" t="s">
        <x:v>31</x:v>
      </x:c>
      <x:c r="B10638" s="0" t="n">
        <x:v>4910</x:v>
      </x:c>
      <x:c r="C10638" s="0" t="s">
        <x:v>21</x:v>
      </x:c>
      <x:c r="D10638" s="0" t="s">
        <x:v>22</x:v>
      </x:c>
      <x:c r="E10638" s="0" t="s">
        <x:v>23</x:v>
      </x:c>
      <x:c r="F10638" s="0" t="s">
        <x:v>20</x:v>
      </x:c>
      <x:c r="G10638" s="0" t="n">
        <x:v>130</x:v>
      </x:c>
      <x:c r="H10638" s="4" t="n">
        <x:v>43.384</x:v>
      </x:c>
      <x:c r="I10638" s="4" t="n">
        <x:v>130</x:v>
      </x:c>
      <x:c r="J10638" s="4" t="n">
        <x:v>0.334</x:v>
      </x:c>
      <x:c r="K10638" s="4">
        <x:f>I10638*J10638</x:f>
      </x:c>
      <x:c r="L10638" s="4" t="n">
        <x:v>303.995</x:v>
      </x:c>
      <x:c r="M10638" s="5">
        <x:f>J10638/3.457*100</x:f>
      </x:c>
      <x:c r="N10638" s="6">
        <x:f>M10638*L10638/100</x:f>
      </x:c>
      <x:c r="O10638" s="6">
        <x:f>H10638-N10638</x:f>
      </x:c>
    </x:row>
    <x:row r="10639" spans="1:25">
      <x:c r="A10639" s="0" t="s">
        <x:v>31</x:v>
      </x:c>
      <x:c r="B10639" s="0" t="n">
        <x:v>4910</x:v>
      </x:c>
      <x:c r="C10639" s="0" t="s">
        <x:v>21</x:v>
      </x:c>
      <x:c r="D10639" s="0" t="s">
        <x:v>22</x:v>
      </x:c>
      <x:c r="E10639" s="0" t="s">
        <x:v>23</x:v>
      </x:c>
      <x:c r="F10639" s="0" t="s">
        <x:v>20</x:v>
      </x:c>
      <x:c r="G10639" s="0" t="n">
        <x:v>130</x:v>
      </x:c>
      <x:c r="H10639" s="4" t="n">
        <x:v>43.384</x:v>
      </x:c>
      <x:c r="I10639" s="4" t="n">
        <x:v>130</x:v>
      </x:c>
      <x:c r="J10639" s="4" t="n">
        <x:v>0.334</x:v>
      </x:c>
      <x:c r="K10639" s="4">
        <x:f>I10639*J10639</x:f>
      </x:c>
      <x:c r="L10639" s="4" t="n">
        <x:v>303.995</x:v>
      </x:c>
      <x:c r="M10639" s="5">
        <x:f>J10639/3.457*100</x:f>
      </x:c>
      <x:c r="N10639" s="6">
        <x:f>M10639*L10639/100</x:f>
      </x:c>
      <x:c r="O10639" s="6">
        <x:f>H10639-N10639</x:f>
      </x:c>
    </x:row>
    <x:row r="10640" spans="1:25">
      <x:c r="A10640" s="0" t="s">
        <x:v>31</x:v>
      </x:c>
      <x:c r="B10640" s="0" t="n">
        <x:v>4910</x:v>
      </x:c>
      <x:c r="C10640" s="0" t="s">
        <x:v>21</x:v>
      </x:c>
      <x:c r="D10640" s="0" t="s">
        <x:v>22</x:v>
      </x:c>
      <x:c r="E10640" s="0" t="s">
        <x:v>23</x:v>
      </x:c>
      <x:c r="F10640" s="0" t="s">
        <x:v>20</x:v>
      </x:c>
      <x:c r="G10640" s="0" t="n">
        <x:v>130</x:v>
      </x:c>
      <x:c r="H10640" s="4" t="n">
        <x:v>43.384</x:v>
      </x:c>
      <x:c r="I10640" s="4" t="n">
        <x:v>130</x:v>
      </x:c>
      <x:c r="J10640" s="4" t="n">
        <x:v>0.334</x:v>
      </x:c>
      <x:c r="K10640" s="4">
        <x:f>I10640*J10640</x:f>
      </x:c>
      <x:c r="L10640" s="4" t="n">
        <x:v>303.995</x:v>
      </x:c>
      <x:c r="M10640" s="5">
        <x:f>J10640/3.457*100</x:f>
      </x:c>
      <x:c r="N10640" s="6">
        <x:f>M10640*L10640/100</x:f>
      </x:c>
      <x:c r="O10640" s="6">
        <x:f>H10640-N10640</x:f>
      </x:c>
    </x:row>
    <x:row r="10641" spans="1:25">
      <x:c r="A10641" s="0" t="s">
        <x:v>31</x:v>
      </x:c>
      <x:c r="B10641" s="0" t="n">
        <x:v>4910</x:v>
      </x:c>
      <x:c r="C10641" s="0" t="s">
        <x:v>21</x:v>
      </x:c>
      <x:c r="D10641" s="0" t="s">
        <x:v>22</x:v>
      </x:c>
      <x:c r="E10641" s="0" t="s">
        <x:v>23</x:v>
      </x:c>
      <x:c r="F10641" s="0" t="s">
        <x:v>20</x:v>
      </x:c>
      <x:c r="G10641" s="0" t="n">
        <x:v>130</x:v>
      </x:c>
      <x:c r="H10641" s="4" t="n">
        <x:v>43.384</x:v>
      </x:c>
      <x:c r="I10641" s="4" t="n">
        <x:v>130</x:v>
      </x:c>
      <x:c r="J10641" s="4" t="n">
        <x:v>0.334</x:v>
      </x:c>
      <x:c r="K10641" s="4">
        <x:f>I10641*J10641</x:f>
      </x:c>
      <x:c r="L10641" s="4" t="n">
        <x:v>303.995</x:v>
      </x:c>
      <x:c r="M10641" s="5">
        <x:f>J10641/3.457*100</x:f>
      </x:c>
      <x:c r="N10641" s="6">
        <x:f>M10641*L10641/100</x:f>
      </x:c>
      <x:c r="O10641" s="6">
        <x:f>H10641-N10641</x:f>
      </x:c>
    </x:row>
    <x:row r="10642" spans="1:25">
      <x:c r="A10642" s="0" t="s">
        <x:v>31</x:v>
      </x:c>
      <x:c r="B10642" s="0" t="n">
        <x:v>4910</x:v>
      </x:c>
      <x:c r="C10642" s="0" t="s">
        <x:v>21</x:v>
      </x:c>
      <x:c r="D10642" s="0" t="s">
        <x:v>28</x:v>
      </x:c>
      <x:c r="E10642" s="0" t="s">
        <x:v>19</x:v>
      </x:c>
      <x:c r="F10642" s="0" t="s">
        <x:v>26</x:v>
      </x:c>
      <x:c r="G10642" s="0" t="n">
        <x:v>130</x:v>
      </x:c>
      <x:c r="H10642" s="4" t="n">
        <x:v>33.8</x:v>
      </x:c>
      <x:c r="I10642" s="4" t="n">
        <x:v>130</x:v>
      </x:c>
      <x:c r="J10642" s="4" t="n">
        <x:v>0.26</x:v>
      </x:c>
      <x:c r="K10642" s="4">
        <x:f>I10642*J10642</x:f>
      </x:c>
      <x:c r="L10642" s="4" t="n">
        <x:v>303.995</x:v>
      </x:c>
      <x:c r="M10642" s="5">
        <x:f>J10642/3.457*100</x:f>
      </x:c>
      <x:c r="N10642" s="6">
        <x:f>M10642*L10642/100</x:f>
      </x:c>
      <x:c r="O10642" s="6">
        <x:f>H10642-N10642</x:f>
      </x:c>
    </x:row>
    <x:row r="10643" spans="1:25">
      <x:c r="A10643" s="0" t="s">
        <x:v>31</x:v>
      </x:c>
      <x:c r="B10643" s="0" t="n">
        <x:v>4910</x:v>
      </x:c>
      <x:c r="C10643" s="0" t="s">
        <x:v>21</x:v>
      </x:c>
      <x:c r="D10643" s="0" t="s">
        <x:v>28</x:v>
      </x:c>
      <x:c r="E10643" s="0" t="s">
        <x:v>23</x:v>
      </x:c>
      <x:c r="F10643" s="0" t="s">
        <x:v>26</x:v>
      </x:c>
      <x:c r="G10643" s="0" t="n">
        <x:v>130</x:v>
      </x:c>
      <x:c r="H10643" s="4" t="n">
        <x:v>197.6</x:v>
      </x:c>
      <x:c r="I10643" s="4" t="n">
        <x:v>130</x:v>
      </x:c>
      <x:c r="J10643" s="4" t="n">
        <x:v>1.52</x:v>
      </x:c>
      <x:c r="K10643" s="4">
        <x:f>I10643*J10643</x:f>
      </x:c>
      <x:c r="L10643" s="4" t="n">
        <x:v>303.995</x:v>
      </x:c>
      <x:c r="M10643" s="5">
        <x:f>J10643/3.457*100</x:f>
      </x:c>
      <x:c r="N10643" s="6">
        <x:f>M10643*L10643/100</x:f>
      </x:c>
      <x:c r="O10643" s="6">
        <x:f>H10643-N10643</x:f>
      </x:c>
    </x:row>
    <x:row r="10644" spans="1:25">
      <x:c r="A10644" s="0" t="s">
        <x:v>30</x:v>
      </x:c>
      <x:c r="B10644" s="0" t="n">
        <x:v>4911</x:v>
      </x:c>
      <x:c r="C10644" s="0" t="s">
        <x:v>21</x:v>
      </x:c>
      <x:c r="D10644" s="0" t="s">
        <x:v>22</x:v>
      </x:c>
      <x:c r="E10644" s="0" t="s">
        <x:v>23</x:v>
      </x:c>
      <x:c r="F10644" s="0" t="s">
        <x:v>20</x:v>
      </x:c>
      <x:c r="G10644" s="0" t="n">
        <x:v>130</x:v>
      </x:c>
      <x:c r="H10644" s="4" t="n">
        <x:v>43.384</x:v>
      </x:c>
      <x:c r="I10644" s="4" t="n">
        <x:v>130</x:v>
      </x:c>
      <x:c r="J10644" s="4" t="n">
        <x:v>0.334</x:v>
      </x:c>
      <x:c r="K10644" s="4">
        <x:f>I10644*J10644</x:f>
      </x:c>
      <x:c r="L10644" s="4" t="n">
        <x:v>285.296</x:v>
      </x:c>
      <x:c r="M10644" s="5">
        <x:f>J10644/3.123*100</x:f>
      </x:c>
      <x:c r="N10644" s="6">
        <x:f>M10644*L10644/100</x:f>
      </x:c>
      <x:c r="O10644" s="6">
        <x:f>H10644-N10644</x:f>
      </x:c>
    </x:row>
    <x:row r="10645" spans="1:25">
      <x:c r="A10645" s="0" t="s">
        <x:v>30</x:v>
      </x:c>
      <x:c r="B10645" s="0" t="n">
        <x:v>4911</x:v>
      </x:c>
      <x:c r="C10645" s="0" t="s">
        <x:v>21</x:v>
      </x:c>
      <x:c r="D10645" s="0" t="s">
        <x:v>22</x:v>
      </x:c>
      <x:c r="E10645" s="0" t="s">
        <x:v>23</x:v>
      </x:c>
      <x:c r="F10645" s="0" t="s">
        <x:v>20</x:v>
      </x:c>
      <x:c r="G10645" s="0" t="n">
        <x:v>130</x:v>
      </x:c>
      <x:c r="H10645" s="4" t="n">
        <x:v>43.384</x:v>
      </x:c>
      <x:c r="I10645" s="4" t="n">
        <x:v>130</x:v>
      </x:c>
      <x:c r="J10645" s="4" t="n">
        <x:v>0.334</x:v>
      </x:c>
      <x:c r="K10645" s="4">
        <x:f>I10645*J10645</x:f>
      </x:c>
      <x:c r="L10645" s="4" t="n">
        <x:v>285.296</x:v>
      </x:c>
      <x:c r="M10645" s="5">
        <x:f>J10645/3.123*100</x:f>
      </x:c>
      <x:c r="N10645" s="6">
        <x:f>M10645*L10645/100</x:f>
      </x:c>
      <x:c r="O10645" s="6">
        <x:f>H10645-N10645</x:f>
      </x:c>
    </x:row>
    <x:row r="10646" spans="1:25">
      <x:c r="A10646" s="0" t="s">
        <x:v>30</x:v>
      </x:c>
      <x:c r="B10646" s="0" t="n">
        <x:v>4911</x:v>
      </x:c>
      <x:c r="C10646" s="0" t="s">
        <x:v>21</x:v>
      </x:c>
      <x:c r="D10646" s="0" t="s">
        <x:v>22</x:v>
      </x:c>
      <x:c r="E10646" s="0" t="s">
        <x:v>23</x:v>
      </x:c>
      <x:c r="F10646" s="0" t="s">
        <x:v>20</x:v>
      </x:c>
      <x:c r="G10646" s="0" t="n">
        <x:v>130</x:v>
      </x:c>
      <x:c r="H10646" s="4" t="n">
        <x:v>44.33</x:v>
      </x:c>
      <x:c r="I10646" s="4" t="n">
        <x:v>130</x:v>
      </x:c>
      <x:c r="J10646" s="4" t="n">
        <x:v>0.341</x:v>
      </x:c>
      <x:c r="K10646" s="4">
        <x:f>I10646*J10646</x:f>
      </x:c>
      <x:c r="L10646" s="4" t="n">
        <x:v>285.296</x:v>
      </x:c>
      <x:c r="M10646" s="5">
        <x:f>J10646/3.123*100</x:f>
      </x:c>
      <x:c r="N10646" s="6">
        <x:f>M10646*L10646/100</x:f>
      </x:c>
      <x:c r="O10646" s="6">
        <x:f>H10646-N10646</x:f>
      </x:c>
    </x:row>
    <x:row r="10647" spans="1:25">
      <x:c r="A10647" s="0" t="s">
        <x:v>30</x:v>
      </x:c>
      <x:c r="B10647" s="0" t="n">
        <x:v>4911</x:v>
      </x:c>
      <x:c r="C10647" s="0" t="s">
        <x:v>21</x:v>
      </x:c>
      <x:c r="D10647" s="0" t="s">
        <x:v>22</x:v>
      </x:c>
      <x:c r="E10647" s="0" t="s">
        <x:v>23</x:v>
      </x:c>
      <x:c r="F10647" s="0" t="s">
        <x:v>20</x:v>
      </x:c>
      <x:c r="G10647" s="0" t="n">
        <x:v>130</x:v>
      </x:c>
      <x:c r="H10647" s="4" t="n">
        <x:v>43.384</x:v>
      </x:c>
      <x:c r="I10647" s="4" t="n">
        <x:v>130</x:v>
      </x:c>
      <x:c r="J10647" s="4" t="n">
        <x:v>0.334</x:v>
      </x:c>
      <x:c r="K10647" s="4">
        <x:f>I10647*J10647</x:f>
      </x:c>
      <x:c r="L10647" s="4" t="n">
        <x:v>285.296</x:v>
      </x:c>
      <x:c r="M10647" s="5">
        <x:f>J10647/3.123*100</x:f>
      </x:c>
      <x:c r="N10647" s="6">
        <x:f>M10647*L10647/100</x:f>
      </x:c>
      <x:c r="O10647" s="6">
        <x:f>H10647-N10647</x:f>
      </x:c>
    </x:row>
    <x:row r="10648" spans="1:25">
      <x:c r="A10648" s="0" t="s">
        <x:v>30</x:v>
      </x:c>
      <x:c r="B10648" s="0" t="n">
        <x:v>4911</x:v>
      </x:c>
      <x:c r="C10648" s="0" t="s">
        <x:v>21</x:v>
      </x:c>
      <x:c r="D10648" s="0" t="s">
        <x:v>28</x:v>
      </x:c>
      <x:c r="E10648" s="0" t="s">
        <x:v>19</x:v>
      </x:c>
      <x:c r="F10648" s="0" t="s">
        <x:v>26</x:v>
      </x:c>
      <x:c r="G10648" s="0" t="n">
        <x:v>130</x:v>
      </x:c>
      <x:c r="H10648" s="4" t="n">
        <x:v>33.803</x:v>
      </x:c>
      <x:c r="I10648" s="4" t="n">
        <x:v>130</x:v>
      </x:c>
      <x:c r="J10648" s="4" t="n">
        <x:v>0.26</x:v>
      </x:c>
      <x:c r="K10648" s="4">
        <x:f>I10648*J10648</x:f>
      </x:c>
      <x:c r="L10648" s="4" t="n">
        <x:v>285.296</x:v>
      </x:c>
      <x:c r="M10648" s="5">
        <x:f>J10648/3.123*100</x:f>
      </x:c>
      <x:c r="N10648" s="6">
        <x:f>M10648*L10648/100</x:f>
      </x:c>
      <x:c r="O10648" s="6">
        <x:f>H10648-N10648</x:f>
      </x:c>
    </x:row>
    <x:row r="10649" spans="1:25">
      <x:c r="A10649" s="0" t="s">
        <x:v>30</x:v>
      </x:c>
      <x:c r="B10649" s="0" t="n">
        <x:v>4911</x:v>
      </x:c>
      <x:c r="C10649" s="0" t="s">
        <x:v>21</x:v>
      </x:c>
      <x:c r="D10649" s="0" t="s">
        <x:v>28</x:v>
      </x:c>
      <x:c r="E10649" s="0" t="s">
        <x:v>23</x:v>
      </x:c>
      <x:c r="F10649" s="0" t="s">
        <x:v>26</x:v>
      </x:c>
      <x:c r="G10649" s="0" t="n">
        <x:v>130</x:v>
      </x:c>
      <x:c r="H10649" s="4" t="n">
        <x:v>197.6</x:v>
      </x:c>
      <x:c r="I10649" s="4" t="n">
        <x:v>130</x:v>
      </x:c>
      <x:c r="J10649" s="4" t="n">
        <x:v>1.52</x:v>
      </x:c>
      <x:c r="K10649" s="4">
        <x:f>I10649*J10649</x:f>
      </x:c>
      <x:c r="L10649" s="4" t="n">
        <x:v>285.296</x:v>
      </x:c>
      <x:c r="M10649" s="5">
        <x:f>J10649/3.123*100</x:f>
      </x:c>
      <x:c r="N10649" s="6">
        <x:f>M10649*L10649/100</x:f>
      </x:c>
      <x:c r="O10649" s="6">
        <x:f>H10649-N10649</x:f>
      </x:c>
    </x:row>
    <x:row r="10650" spans="1:25">
      <x:c r="A10650" s="0" t="s">
        <x:v>94</x:v>
      </x:c>
      <x:c r="B10650" s="0" t="n">
        <x:v>4912</x:v>
      </x:c>
      <x:c r="C10650" s="0" t="s">
        <x:v>128</x:v>
      </x:c>
      <x:c r="D10650" s="0" t="s">
        <x:v>179</x:v>
      </x:c>
      <x:c r="E10650" s="0" t="s">
        <x:v>23</x:v>
      </x:c>
      <x:c r="F10650" s="0" t="s">
        <x:v>20</x:v>
      </x:c>
      <x:c r="G10650" s="0" t="n">
        <x:v>70</x:v>
      </x:c>
      <x:c r="H10650" s="4" t="n">
        <x:v>178.2</x:v>
      </x:c>
      <x:c r="I10650" s="4" t="n">
        <x:v>70</x:v>
      </x:c>
      <x:c r="J10650" s="4" t="n">
        <x:v>2.546</x:v>
      </x:c>
      <x:c r="K10650" s="4">
        <x:f>I10650*J10650</x:f>
      </x:c>
      <x:c r="L10650" s="4" t="n">
        <x:v>343.002</x:v>
      </x:c>
      <x:c r="M10650" s="5">
        <x:f>J10650/9.552*100</x:f>
      </x:c>
      <x:c r="N10650" s="6">
        <x:f>M10650*L10650/100</x:f>
      </x:c>
      <x:c r="O10650" s="6">
        <x:f>H10650-N10650</x:f>
      </x:c>
    </x:row>
    <x:row r="10651" spans="1:25">
      <x:c r="A10651" s="0" t="s">
        <x:v>94</x:v>
      </x:c>
      <x:c r="B10651" s="0" t="n">
        <x:v>4912</x:v>
      </x:c>
      <x:c r="C10651" s="0" t="s">
        <x:v>128</x:v>
      </x:c>
      <x:c r="D10651" s="0" t="s">
        <x:v>179</x:v>
      </x:c>
      <x:c r="E10651" s="0" t="s">
        <x:v>23</x:v>
      </x:c>
      <x:c r="F10651" s="0" t="s">
        <x:v>20</x:v>
      </x:c>
      <x:c r="G10651" s="0" t="n">
        <x:v>70</x:v>
      </x:c>
      <x:c r="H10651" s="4" t="n">
        <x:v>178.2</x:v>
      </x:c>
      <x:c r="I10651" s="4" t="n">
        <x:v>70</x:v>
      </x:c>
      <x:c r="J10651" s="4" t="n">
        <x:v>2.546</x:v>
      </x:c>
      <x:c r="K10651" s="4">
        <x:f>I10651*J10651</x:f>
      </x:c>
      <x:c r="L10651" s="4" t="n">
        <x:v>343.002</x:v>
      </x:c>
      <x:c r="M10651" s="5">
        <x:f>J10651/9.552*100</x:f>
      </x:c>
      <x:c r="N10651" s="6">
        <x:f>M10651*L10651/100</x:f>
      </x:c>
      <x:c r="O10651" s="6">
        <x:f>H10651-N10651</x:f>
      </x:c>
    </x:row>
    <x:row r="10652" spans="1:25">
      <x:c r="A10652" s="0" t="s">
        <x:v>94</x:v>
      </x:c>
      <x:c r="B10652" s="0" t="n">
        <x:v>4912</x:v>
      </x:c>
      <x:c r="C10652" s="0" t="s">
        <x:v>128</x:v>
      </x:c>
      <x:c r="D10652" s="0" t="s">
        <x:v>180</x:v>
      </x:c>
      <x:c r="E10652" s="0" t="s">
        <x:v>181</x:v>
      </x:c>
      <x:c r="F10652" s="0" t="s">
        <x:v>26</x:v>
      </x:c>
      <x:c r="G10652" s="0" t="n">
        <x:v>70</x:v>
      </x:c>
      <x:c r="H10652" s="4" t="n">
        <x:v>78.046</x:v>
      </x:c>
      <x:c r="I10652" s="4" t="n">
        <x:v>70</x:v>
      </x:c>
      <x:c r="J10652" s="4" t="n">
        <x:v>1.115</x:v>
      </x:c>
      <x:c r="K10652" s="4">
        <x:f>I10652*J10652</x:f>
      </x:c>
      <x:c r="L10652" s="4" t="n">
        <x:v>343.002</x:v>
      </x:c>
      <x:c r="M10652" s="5">
        <x:f>J10652/9.552*100</x:f>
      </x:c>
      <x:c r="N10652" s="6">
        <x:f>M10652*L10652/100</x:f>
      </x:c>
      <x:c r="O10652" s="6">
        <x:f>H10652-N10652</x:f>
      </x:c>
    </x:row>
    <x:row r="10653" spans="1:25">
      <x:c r="A10653" s="0" t="s">
        <x:v>94</x:v>
      </x:c>
      <x:c r="B10653" s="0" t="n">
        <x:v>4912</x:v>
      </x:c>
      <x:c r="C10653" s="0" t="s">
        <x:v>128</x:v>
      </x:c>
      <x:c r="D10653" s="0" t="s">
        <x:v>180</x:v>
      </x:c>
      <x:c r="E10653" s="0" t="s">
        <x:v>182</x:v>
      </x:c>
      <x:c r="F10653" s="0" t="s">
        <x:v>26</x:v>
      </x:c>
      <x:c r="G10653" s="0" t="n">
        <x:v>70</x:v>
      </x:c>
      <x:c r="H10653" s="4" t="n">
        <x:v>78.051</x:v>
      </x:c>
      <x:c r="I10653" s="4" t="n">
        <x:v>70</x:v>
      </x:c>
      <x:c r="J10653" s="4" t="n">
        <x:v>1.115</x:v>
      </x:c>
      <x:c r="K10653" s="4">
        <x:f>I10653*J10653</x:f>
      </x:c>
      <x:c r="L10653" s="4" t="n">
        <x:v>343.002</x:v>
      </x:c>
      <x:c r="M10653" s="5">
        <x:f>J10653/9.552*100</x:f>
      </x:c>
      <x:c r="N10653" s="6">
        <x:f>M10653*L10653/100</x:f>
      </x:c>
      <x:c r="O10653" s="6">
        <x:f>H10653-N10653</x:f>
      </x:c>
    </x:row>
    <x:row r="10654" spans="1:25">
      <x:c r="A10654" s="0" t="s">
        <x:v>94</x:v>
      </x:c>
      <x:c r="B10654" s="0" t="n">
        <x:v>4912</x:v>
      </x:c>
      <x:c r="C10654" s="0" t="s">
        <x:v>128</x:v>
      </x:c>
      <x:c r="D10654" s="0" t="s">
        <x:v>180</x:v>
      </x:c>
      <x:c r="E10654" s="0" t="s">
        <x:v>183</x:v>
      </x:c>
      <x:c r="F10654" s="0" t="s">
        <x:v>26</x:v>
      </x:c>
      <x:c r="G10654" s="0" t="n">
        <x:v>70</x:v>
      </x:c>
      <x:c r="H10654" s="4" t="n">
        <x:v>78.051</x:v>
      </x:c>
      <x:c r="I10654" s="4" t="n">
        <x:v>70</x:v>
      </x:c>
      <x:c r="J10654" s="4" t="n">
        <x:v>1.115</x:v>
      </x:c>
      <x:c r="K10654" s="4">
        <x:f>I10654*J10654</x:f>
      </x:c>
      <x:c r="L10654" s="4" t="n">
        <x:v>343.002</x:v>
      </x:c>
      <x:c r="M10654" s="5">
        <x:f>J10654/9.552*100</x:f>
      </x:c>
      <x:c r="N10654" s="6">
        <x:f>M10654*L10654/100</x:f>
      </x:c>
      <x:c r="O10654" s="6">
        <x:f>H10654-N10654</x:f>
      </x:c>
    </x:row>
    <x:row r="10655" spans="1:25">
      <x:c r="A10655" s="0" t="s">
        <x:v>94</x:v>
      </x:c>
      <x:c r="B10655" s="0" t="n">
        <x:v>4912</x:v>
      </x:c>
      <x:c r="C10655" s="0" t="s">
        <x:v>128</x:v>
      </x:c>
      <x:c r="D10655" s="0" t="s">
        <x:v>180</x:v>
      </x:c>
      <x:c r="E10655" s="0" t="s">
        <x:v>184</x:v>
      </x:c>
      <x:c r="F10655" s="0" t="s">
        <x:v>26</x:v>
      </x:c>
      <x:c r="G10655" s="0" t="n">
        <x:v>70</x:v>
      </x:c>
      <x:c r="H10655" s="4" t="n">
        <x:v>78.055</x:v>
      </x:c>
      <x:c r="I10655" s="4" t="n">
        <x:v>70</x:v>
      </x:c>
      <x:c r="J10655" s="4" t="n">
        <x:v>1.115</x:v>
      </x:c>
      <x:c r="K10655" s="4">
        <x:f>I10655*J10655</x:f>
      </x:c>
      <x:c r="L10655" s="4" t="n">
        <x:v>343.002</x:v>
      </x:c>
      <x:c r="M10655" s="5">
        <x:f>J10655/9.552*100</x:f>
      </x:c>
      <x:c r="N10655" s="6">
        <x:f>M10655*L10655/100</x:f>
      </x:c>
      <x:c r="O10655" s="6">
        <x:f>H10655-N10655</x:f>
      </x:c>
    </x:row>
    <x:row r="10656" spans="1:25">
      <x:c r="A10656" s="0" t="s">
        <x:v>110</x:v>
      </x:c>
      <x:c r="B10656" s="0" t="n">
        <x:v>4921</x:v>
      </x:c>
      <x:c r="C10656" s="0" t="s">
        <x:v>21</x:v>
      </x:c>
      <x:c r="D10656" s="0" t="s">
        <x:v>22</x:v>
      </x:c>
      <x:c r="E10656" s="0" t="s">
        <x:v>23</x:v>
      </x:c>
      <x:c r="F10656" s="0" t="s">
        <x:v>20</x:v>
      </x:c>
      <x:c r="G10656" s="0" t="n">
        <x:v>130</x:v>
      </x:c>
      <x:c r="H10656" s="4" t="n">
        <x:v>44.33</x:v>
      </x:c>
      <x:c r="I10656" s="4" t="n">
        <x:v>130</x:v>
      </x:c>
      <x:c r="J10656" s="4" t="n">
        <x:v>0.341</x:v>
      </x:c>
      <x:c r="K10656" s="4">
        <x:f>I10656*J10656</x:f>
      </x:c>
      <x:c r="L10656" s="4" t="n">
        <x:v>288.786</x:v>
      </x:c>
      <x:c r="M10656" s="5">
        <x:f>J10656/2.789*100</x:f>
      </x:c>
      <x:c r="N10656" s="6">
        <x:f>M10656*L10656/100</x:f>
      </x:c>
      <x:c r="O10656" s="6">
        <x:f>H10656-N10656</x:f>
      </x:c>
    </x:row>
    <x:row r="10657" spans="1:25">
      <x:c r="A10657" s="0" t="s">
        <x:v>110</x:v>
      </x:c>
      <x:c r="B10657" s="0" t="n">
        <x:v>4921</x:v>
      </x:c>
      <x:c r="C10657" s="0" t="s">
        <x:v>21</x:v>
      </x:c>
      <x:c r="D10657" s="0" t="s">
        <x:v>22</x:v>
      </x:c>
      <x:c r="E10657" s="0" t="s">
        <x:v>23</x:v>
      </x:c>
      <x:c r="F10657" s="0" t="s">
        <x:v>20</x:v>
      </x:c>
      <x:c r="G10657" s="0" t="n">
        <x:v>130</x:v>
      </x:c>
      <x:c r="H10657" s="4" t="n">
        <x:v>43.384</x:v>
      </x:c>
      <x:c r="I10657" s="4" t="n">
        <x:v>130</x:v>
      </x:c>
      <x:c r="J10657" s="4" t="n">
        <x:v>0.334</x:v>
      </x:c>
      <x:c r="K10657" s="4">
        <x:f>I10657*J10657</x:f>
      </x:c>
      <x:c r="L10657" s="4" t="n">
        <x:v>288.786</x:v>
      </x:c>
      <x:c r="M10657" s="5">
        <x:f>J10657/2.789*100</x:f>
      </x:c>
      <x:c r="N10657" s="6">
        <x:f>M10657*L10657/100</x:f>
      </x:c>
      <x:c r="O10657" s="6">
        <x:f>H10657-N10657</x:f>
      </x:c>
    </x:row>
    <x:row r="10658" spans="1:25">
      <x:c r="A10658" s="0" t="s">
        <x:v>110</x:v>
      </x:c>
      <x:c r="B10658" s="0" t="n">
        <x:v>4921</x:v>
      </x:c>
      <x:c r="C10658" s="0" t="s">
        <x:v>21</x:v>
      </x:c>
      <x:c r="D10658" s="0" t="s">
        <x:v>22</x:v>
      </x:c>
      <x:c r="E10658" s="0" t="s">
        <x:v>23</x:v>
      </x:c>
      <x:c r="F10658" s="0" t="s">
        <x:v>20</x:v>
      </x:c>
      <x:c r="G10658" s="0" t="n">
        <x:v>130</x:v>
      </x:c>
      <x:c r="H10658" s="4" t="n">
        <x:v>43.384</x:v>
      </x:c>
      <x:c r="I10658" s="4" t="n">
        <x:v>130</x:v>
      </x:c>
      <x:c r="J10658" s="4" t="n">
        <x:v>0.334</x:v>
      </x:c>
      <x:c r="K10658" s="4">
        <x:f>I10658*J10658</x:f>
      </x:c>
      <x:c r="L10658" s="4" t="n">
        <x:v>288.786</x:v>
      </x:c>
      <x:c r="M10658" s="5">
        <x:f>J10658/2.789*100</x:f>
      </x:c>
      <x:c r="N10658" s="6">
        <x:f>M10658*L10658/100</x:f>
      </x:c>
      <x:c r="O10658" s="6">
        <x:f>H10658-N10658</x:f>
      </x:c>
    </x:row>
    <x:row r="10659" spans="1:25">
      <x:c r="A10659" s="0" t="s">
        <x:v>110</x:v>
      </x:c>
      <x:c r="B10659" s="0" t="n">
        <x:v>4921</x:v>
      </x:c>
      <x:c r="C10659" s="0" t="s">
        <x:v>21</x:v>
      </x:c>
      <x:c r="D10659" s="0" t="s">
        <x:v>28</x:v>
      </x:c>
      <x:c r="E10659" s="0" t="s">
        <x:v>19</x:v>
      </x:c>
      <x:c r="F10659" s="0" t="s">
        <x:v>26</x:v>
      </x:c>
      <x:c r="G10659" s="0" t="n">
        <x:v>130</x:v>
      </x:c>
      <x:c r="H10659" s="4" t="n">
        <x:v>33.808</x:v>
      </x:c>
      <x:c r="I10659" s="4" t="n">
        <x:v>130</x:v>
      </x:c>
      <x:c r="J10659" s="4" t="n">
        <x:v>0.26</x:v>
      </x:c>
      <x:c r="K10659" s="4">
        <x:f>I10659*J10659</x:f>
      </x:c>
      <x:c r="L10659" s="4" t="n">
        <x:v>288.786</x:v>
      </x:c>
      <x:c r="M10659" s="5">
        <x:f>J10659/2.789*100</x:f>
      </x:c>
      <x:c r="N10659" s="6">
        <x:f>M10659*L10659/100</x:f>
      </x:c>
      <x:c r="O10659" s="6">
        <x:f>H10659-N10659</x:f>
      </x:c>
    </x:row>
    <x:row r="10660" spans="1:25">
      <x:c r="A10660" s="0" t="s">
        <x:v>110</x:v>
      </x:c>
      <x:c r="B10660" s="0" t="n">
        <x:v>4921</x:v>
      </x:c>
      <x:c r="C10660" s="0" t="s">
        <x:v>21</x:v>
      </x:c>
      <x:c r="D10660" s="0" t="s">
        <x:v>28</x:v>
      </x:c>
      <x:c r="E10660" s="0" t="s">
        <x:v>23</x:v>
      </x:c>
      <x:c r="F10660" s="0" t="s">
        <x:v>26</x:v>
      </x:c>
      <x:c r="G10660" s="0" t="n">
        <x:v>130</x:v>
      </x:c>
      <x:c r="H10660" s="4" t="n">
        <x:v>197.6</x:v>
      </x:c>
      <x:c r="I10660" s="4" t="n">
        <x:v>130</x:v>
      </x:c>
      <x:c r="J10660" s="4" t="n">
        <x:v>1.52</x:v>
      </x:c>
      <x:c r="K10660" s="4">
        <x:f>I10660*J10660</x:f>
      </x:c>
      <x:c r="L10660" s="4" t="n">
        <x:v>288.786</x:v>
      </x:c>
      <x:c r="M10660" s="5">
        <x:f>J10660/2.789*100</x:f>
      </x:c>
      <x:c r="N10660" s="6">
        <x:f>M10660*L10660/100</x:f>
      </x:c>
      <x:c r="O10660" s="6">
        <x:f>H10660-N10660</x:f>
      </x:c>
    </x:row>
    <x:row r="10661" spans="1:25">
      <x:c r="A10661" s="0" t="s">
        <x:v>95</x:v>
      </x:c>
      <x:c r="B10661" s="0" t="n">
        <x:v>4922</x:v>
      </x:c>
      <x:c r="C10661" s="0" t="s">
        <x:v>21</x:v>
      </x:c>
      <x:c r="D10661" s="0" t="s">
        <x:v>22</x:v>
      </x:c>
      <x:c r="E10661" s="0" t="s">
        <x:v>23</x:v>
      </x:c>
      <x:c r="F10661" s="0" t="s">
        <x:v>20</x:v>
      </x:c>
      <x:c r="G10661" s="0" t="n">
        <x:v>130</x:v>
      </x:c>
      <x:c r="H10661" s="4" t="n">
        <x:v>44.33</x:v>
      </x:c>
      <x:c r="I10661" s="4" t="n">
        <x:v>130</x:v>
      </x:c>
      <x:c r="J10661" s="4" t="n">
        <x:v>0.341</x:v>
      </x:c>
      <x:c r="K10661" s="4">
        <x:f>I10661*J10661</x:f>
      </x:c>
      <x:c r="L10661" s="4" t="n">
        <x:v>294.391</x:v>
      </x:c>
      <x:c r="M10661" s="5">
        <x:f>J10661/3.123*100</x:f>
      </x:c>
      <x:c r="N10661" s="6">
        <x:f>M10661*L10661/100</x:f>
      </x:c>
      <x:c r="O10661" s="6">
        <x:f>H10661-N10661</x:f>
      </x:c>
    </x:row>
    <x:row r="10662" spans="1:25">
      <x:c r="A10662" s="0" t="s">
        <x:v>95</x:v>
      </x:c>
      <x:c r="B10662" s="0" t="n">
        <x:v>4922</x:v>
      </x:c>
      <x:c r="C10662" s="0" t="s">
        <x:v>21</x:v>
      </x:c>
      <x:c r="D10662" s="0" t="s">
        <x:v>22</x:v>
      </x:c>
      <x:c r="E10662" s="0" t="s">
        <x:v>23</x:v>
      </x:c>
      <x:c r="F10662" s="0" t="s">
        <x:v>20</x:v>
      </x:c>
      <x:c r="G10662" s="0" t="n">
        <x:v>130</x:v>
      </x:c>
      <x:c r="H10662" s="4" t="n">
        <x:v>43.384</x:v>
      </x:c>
      <x:c r="I10662" s="4" t="n">
        <x:v>130</x:v>
      </x:c>
      <x:c r="J10662" s="4" t="n">
        <x:v>0.334</x:v>
      </x:c>
      <x:c r="K10662" s="4">
        <x:f>I10662*J10662</x:f>
      </x:c>
      <x:c r="L10662" s="4" t="n">
        <x:v>294.391</x:v>
      </x:c>
      <x:c r="M10662" s="5">
        <x:f>J10662/3.123*100</x:f>
      </x:c>
      <x:c r="N10662" s="6">
        <x:f>M10662*L10662/100</x:f>
      </x:c>
      <x:c r="O10662" s="6">
        <x:f>H10662-N10662</x:f>
      </x:c>
    </x:row>
    <x:row r="10663" spans="1:25">
      <x:c r="A10663" s="0" t="s">
        <x:v>95</x:v>
      </x:c>
      <x:c r="B10663" s="0" t="n">
        <x:v>4922</x:v>
      </x:c>
      <x:c r="C10663" s="0" t="s">
        <x:v>21</x:v>
      </x:c>
      <x:c r="D10663" s="0" t="s">
        <x:v>22</x:v>
      </x:c>
      <x:c r="E10663" s="0" t="s">
        <x:v>23</x:v>
      </x:c>
      <x:c r="F10663" s="0" t="s">
        <x:v>20</x:v>
      </x:c>
      <x:c r="G10663" s="0" t="n">
        <x:v>130</x:v>
      </x:c>
      <x:c r="H10663" s="4" t="n">
        <x:v>43.384</x:v>
      </x:c>
      <x:c r="I10663" s="4" t="n">
        <x:v>130</x:v>
      </x:c>
      <x:c r="J10663" s="4" t="n">
        <x:v>0.334</x:v>
      </x:c>
      <x:c r="K10663" s="4">
        <x:f>I10663*J10663</x:f>
      </x:c>
      <x:c r="L10663" s="4" t="n">
        <x:v>294.391</x:v>
      </x:c>
      <x:c r="M10663" s="5">
        <x:f>J10663/3.123*100</x:f>
      </x:c>
      <x:c r="N10663" s="6">
        <x:f>M10663*L10663/100</x:f>
      </x:c>
      <x:c r="O10663" s="6">
        <x:f>H10663-N10663</x:f>
      </x:c>
    </x:row>
    <x:row r="10664" spans="1:25">
      <x:c r="A10664" s="0" t="s">
        <x:v>95</x:v>
      </x:c>
      <x:c r="B10664" s="0" t="n">
        <x:v>4922</x:v>
      </x:c>
      <x:c r="C10664" s="0" t="s">
        <x:v>21</x:v>
      </x:c>
      <x:c r="D10664" s="0" t="s">
        <x:v>22</x:v>
      </x:c>
      <x:c r="E10664" s="0" t="s">
        <x:v>23</x:v>
      </x:c>
      <x:c r="F10664" s="0" t="s">
        <x:v>20</x:v>
      </x:c>
      <x:c r="G10664" s="0" t="n">
        <x:v>130</x:v>
      </x:c>
      <x:c r="H10664" s="4" t="n">
        <x:v>43.384</x:v>
      </x:c>
      <x:c r="I10664" s="4" t="n">
        <x:v>130</x:v>
      </x:c>
      <x:c r="J10664" s="4" t="n">
        <x:v>0.334</x:v>
      </x:c>
      <x:c r="K10664" s="4">
        <x:f>I10664*J10664</x:f>
      </x:c>
      <x:c r="L10664" s="4" t="n">
        <x:v>294.391</x:v>
      </x:c>
      <x:c r="M10664" s="5">
        <x:f>J10664/3.123*100</x:f>
      </x:c>
      <x:c r="N10664" s="6">
        <x:f>M10664*L10664/100</x:f>
      </x:c>
      <x:c r="O10664" s="6">
        <x:f>H10664-N10664</x:f>
      </x:c>
    </x:row>
    <x:row r="10665" spans="1:25">
      <x:c r="A10665" s="0" t="s">
        <x:v>95</x:v>
      </x:c>
      <x:c r="B10665" s="0" t="n">
        <x:v>4922</x:v>
      </x:c>
      <x:c r="C10665" s="0" t="s">
        <x:v>21</x:v>
      </x:c>
      <x:c r="D10665" s="0" t="s">
        <x:v>28</x:v>
      </x:c>
      <x:c r="E10665" s="0" t="s">
        <x:v>19</x:v>
      </x:c>
      <x:c r="F10665" s="0" t="s">
        <x:v>26</x:v>
      </x:c>
      <x:c r="G10665" s="0" t="n">
        <x:v>130</x:v>
      </x:c>
      <x:c r="H10665" s="4" t="n">
        <x:v>33.803</x:v>
      </x:c>
      <x:c r="I10665" s="4" t="n">
        <x:v>130</x:v>
      </x:c>
      <x:c r="J10665" s="4" t="n">
        <x:v>0.26</x:v>
      </x:c>
      <x:c r="K10665" s="4">
        <x:f>I10665*J10665</x:f>
      </x:c>
      <x:c r="L10665" s="4" t="n">
        <x:v>294.391</x:v>
      </x:c>
      <x:c r="M10665" s="5">
        <x:f>J10665/3.123*100</x:f>
      </x:c>
      <x:c r="N10665" s="6">
        <x:f>M10665*L10665/100</x:f>
      </x:c>
      <x:c r="O10665" s="6">
        <x:f>H10665-N10665</x:f>
      </x:c>
    </x:row>
    <x:row r="10666" spans="1:25">
      <x:c r="A10666" s="0" t="s">
        <x:v>95</x:v>
      </x:c>
      <x:c r="B10666" s="0" t="n">
        <x:v>4922</x:v>
      </x:c>
      <x:c r="C10666" s="0" t="s">
        <x:v>21</x:v>
      </x:c>
      <x:c r="D10666" s="0" t="s">
        <x:v>28</x:v>
      </x:c>
      <x:c r="E10666" s="0" t="s">
        <x:v>23</x:v>
      </x:c>
      <x:c r="F10666" s="0" t="s">
        <x:v>26</x:v>
      </x:c>
      <x:c r="G10666" s="0" t="n">
        <x:v>130</x:v>
      </x:c>
      <x:c r="H10666" s="4" t="n">
        <x:v>197.6</x:v>
      </x:c>
      <x:c r="I10666" s="4" t="n">
        <x:v>130</x:v>
      </x:c>
      <x:c r="J10666" s="4" t="n">
        <x:v>1.52</x:v>
      </x:c>
      <x:c r="K10666" s="4">
        <x:f>I10666*J10666</x:f>
      </x:c>
      <x:c r="L10666" s="4" t="n">
        <x:v>294.391</x:v>
      </x:c>
      <x:c r="M10666" s="5">
        <x:f>J10666/3.123*100</x:f>
      </x:c>
      <x:c r="N10666" s="6">
        <x:f>M10666*L10666/100</x:f>
      </x:c>
      <x:c r="O10666" s="6">
        <x:f>H10666-N10666</x:f>
      </x:c>
    </x:row>
    <x:row r="10667" spans="1:25">
      <x:c r="A10667" s="0" t="s">
        <x:v>100</x:v>
      </x:c>
      <x:c r="B10667" s="0" t="n">
        <x:v>4923</x:v>
      </x:c>
      <x:c r="C10667" s="0" t="s">
        <x:v>21</x:v>
      </x:c>
      <x:c r="D10667" s="0" t="s">
        <x:v>22</x:v>
      </x:c>
      <x:c r="E10667" s="0" t="s">
        <x:v>23</x:v>
      </x:c>
      <x:c r="F10667" s="0" t="s">
        <x:v>20</x:v>
      </x:c>
      <x:c r="G10667" s="0" t="n">
        <x:v>130</x:v>
      </x:c>
      <x:c r="H10667" s="4" t="n">
        <x:v>44.33</x:v>
      </x:c>
      <x:c r="I10667" s="4" t="n">
        <x:v>130</x:v>
      </x:c>
      <x:c r="J10667" s="4" t="n">
        <x:v>0.341</x:v>
      </x:c>
      <x:c r="K10667" s="4">
        <x:f>I10667*J10667</x:f>
      </x:c>
      <x:c r="L10667" s="4" t="n">
        <x:v>284.681</x:v>
      </x:c>
      <x:c r="M10667" s="5">
        <x:f>J10667/3.123*100</x:f>
      </x:c>
      <x:c r="N10667" s="6">
        <x:f>M10667*L10667/100</x:f>
      </x:c>
      <x:c r="O10667" s="6">
        <x:f>H10667-N10667</x:f>
      </x:c>
    </x:row>
    <x:row r="10668" spans="1:25">
      <x:c r="A10668" s="0" t="s">
        <x:v>100</x:v>
      </x:c>
      <x:c r="B10668" s="0" t="n">
        <x:v>4923</x:v>
      </x:c>
      <x:c r="C10668" s="0" t="s">
        <x:v>21</x:v>
      </x:c>
      <x:c r="D10668" s="0" t="s">
        <x:v>22</x:v>
      </x:c>
      <x:c r="E10668" s="0" t="s">
        <x:v>23</x:v>
      </x:c>
      <x:c r="F10668" s="0" t="s">
        <x:v>20</x:v>
      </x:c>
      <x:c r="G10668" s="0" t="n">
        <x:v>130</x:v>
      </x:c>
      <x:c r="H10668" s="4" t="n">
        <x:v>43.384</x:v>
      </x:c>
      <x:c r="I10668" s="4" t="n">
        <x:v>130</x:v>
      </x:c>
      <x:c r="J10668" s="4" t="n">
        <x:v>0.334</x:v>
      </x:c>
      <x:c r="K10668" s="4">
        <x:f>I10668*J10668</x:f>
      </x:c>
      <x:c r="L10668" s="4" t="n">
        <x:v>284.681</x:v>
      </x:c>
      <x:c r="M10668" s="5">
        <x:f>J10668/3.123*100</x:f>
      </x:c>
      <x:c r="N10668" s="6">
        <x:f>M10668*L10668/100</x:f>
      </x:c>
      <x:c r="O10668" s="6">
        <x:f>H10668-N10668</x:f>
      </x:c>
    </x:row>
    <x:row r="10669" spans="1:25">
      <x:c r="A10669" s="0" t="s">
        <x:v>100</x:v>
      </x:c>
      <x:c r="B10669" s="0" t="n">
        <x:v>4923</x:v>
      </x:c>
      <x:c r="C10669" s="0" t="s">
        <x:v>21</x:v>
      </x:c>
      <x:c r="D10669" s="0" t="s">
        <x:v>22</x:v>
      </x:c>
      <x:c r="E10669" s="0" t="s">
        <x:v>23</x:v>
      </x:c>
      <x:c r="F10669" s="0" t="s">
        <x:v>20</x:v>
      </x:c>
      <x:c r="G10669" s="0" t="n">
        <x:v>130</x:v>
      </x:c>
      <x:c r="H10669" s="4" t="n">
        <x:v>43.384</x:v>
      </x:c>
      <x:c r="I10669" s="4" t="n">
        <x:v>130</x:v>
      </x:c>
      <x:c r="J10669" s="4" t="n">
        <x:v>0.334</x:v>
      </x:c>
      <x:c r="K10669" s="4">
        <x:f>I10669*J10669</x:f>
      </x:c>
      <x:c r="L10669" s="4" t="n">
        <x:v>284.681</x:v>
      </x:c>
      <x:c r="M10669" s="5">
        <x:f>J10669/3.123*100</x:f>
      </x:c>
      <x:c r="N10669" s="6">
        <x:f>M10669*L10669/100</x:f>
      </x:c>
      <x:c r="O10669" s="6">
        <x:f>H10669-N10669</x:f>
      </x:c>
    </x:row>
    <x:row r="10670" spans="1:25">
      <x:c r="A10670" s="0" t="s">
        <x:v>100</x:v>
      </x:c>
      <x:c r="B10670" s="0" t="n">
        <x:v>4923</x:v>
      </x:c>
      <x:c r="C10670" s="0" t="s">
        <x:v>21</x:v>
      </x:c>
      <x:c r="D10670" s="0" t="s">
        <x:v>22</x:v>
      </x:c>
      <x:c r="E10670" s="0" t="s">
        <x:v>23</x:v>
      </x:c>
      <x:c r="F10670" s="0" t="s">
        <x:v>20</x:v>
      </x:c>
      <x:c r="G10670" s="0" t="n">
        <x:v>130</x:v>
      </x:c>
      <x:c r="H10670" s="4" t="n">
        <x:v>43.384</x:v>
      </x:c>
      <x:c r="I10670" s="4" t="n">
        <x:v>130</x:v>
      </x:c>
      <x:c r="J10670" s="4" t="n">
        <x:v>0.334</x:v>
      </x:c>
      <x:c r="K10670" s="4">
        <x:f>I10670*J10670</x:f>
      </x:c>
      <x:c r="L10670" s="4" t="n">
        <x:v>284.681</x:v>
      </x:c>
      <x:c r="M10670" s="5">
        <x:f>J10670/3.123*100</x:f>
      </x:c>
      <x:c r="N10670" s="6">
        <x:f>M10670*L10670/100</x:f>
      </x:c>
      <x:c r="O10670" s="6">
        <x:f>H10670-N10670</x:f>
      </x:c>
    </x:row>
    <x:row r="10671" spans="1:25">
      <x:c r="A10671" s="0" t="s">
        <x:v>100</x:v>
      </x:c>
      <x:c r="B10671" s="0" t="n">
        <x:v>4923</x:v>
      </x:c>
      <x:c r="C10671" s="0" t="s">
        <x:v>21</x:v>
      </x:c>
      <x:c r="D10671" s="0" t="s">
        <x:v>28</x:v>
      </x:c>
      <x:c r="E10671" s="0" t="s">
        <x:v>19</x:v>
      </x:c>
      <x:c r="F10671" s="0" t="s">
        <x:v>26</x:v>
      </x:c>
      <x:c r="G10671" s="0" t="n">
        <x:v>130</x:v>
      </x:c>
      <x:c r="H10671" s="4" t="n">
        <x:v>33.805</x:v>
      </x:c>
      <x:c r="I10671" s="4" t="n">
        <x:v>130</x:v>
      </x:c>
      <x:c r="J10671" s="4" t="n">
        <x:v>0.26</x:v>
      </x:c>
      <x:c r="K10671" s="4">
        <x:f>I10671*J10671</x:f>
      </x:c>
      <x:c r="L10671" s="4" t="n">
        <x:v>284.681</x:v>
      </x:c>
      <x:c r="M10671" s="5">
        <x:f>J10671/3.123*100</x:f>
      </x:c>
      <x:c r="N10671" s="6">
        <x:f>M10671*L10671/100</x:f>
      </x:c>
      <x:c r="O10671" s="6">
        <x:f>H10671-N10671</x:f>
      </x:c>
    </x:row>
    <x:row r="10672" spans="1:25">
      <x:c r="A10672" s="0" t="s">
        <x:v>100</x:v>
      </x:c>
      <x:c r="B10672" s="0" t="n">
        <x:v>4923</x:v>
      </x:c>
      <x:c r="C10672" s="0" t="s">
        <x:v>21</x:v>
      </x:c>
      <x:c r="D10672" s="0" t="s">
        <x:v>28</x:v>
      </x:c>
      <x:c r="E10672" s="0" t="s">
        <x:v>23</x:v>
      </x:c>
      <x:c r="F10672" s="0" t="s">
        <x:v>26</x:v>
      </x:c>
      <x:c r="G10672" s="0" t="n">
        <x:v>130</x:v>
      </x:c>
      <x:c r="H10672" s="4" t="n">
        <x:v>197.6</x:v>
      </x:c>
      <x:c r="I10672" s="4" t="n">
        <x:v>130</x:v>
      </x:c>
      <x:c r="J10672" s="4" t="n">
        <x:v>1.52</x:v>
      </x:c>
      <x:c r="K10672" s="4">
        <x:f>I10672*J10672</x:f>
      </x:c>
      <x:c r="L10672" s="4" t="n">
        <x:v>284.681</x:v>
      </x:c>
      <x:c r="M10672" s="5">
        <x:f>J10672/3.123*100</x:f>
      </x:c>
      <x:c r="N10672" s="6">
        <x:f>M10672*L10672/100</x:f>
      </x:c>
      <x:c r="O10672" s="6">
        <x:f>H10672-N10672</x:f>
      </x:c>
    </x:row>
    <x:row r="10673" spans="1:25">
      <x:c r="A10673" s="0" t="s">
        <x:v>147</x:v>
      </x:c>
      <x:c r="B10673" s="0" t="n">
        <x:v>4924</x:v>
      </x:c>
      <x:c r="C10673" s="0" t="s">
        <x:v>21</x:v>
      </x:c>
      <x:c r="D10673" s="0" t="s">
        <x:v>22</x:v>
      </x:c>
      <x:c r="E10673" s="0" t="s">
        <x:v>23</x:v>
      </x:c>
      <x:c r="F10673" s="0" t="s">
        <x:v>20</x:v>
      </x:c>
      <x:c r="G10673" s="0" t="n">
        <x:v>130</x:v>
      </x:c>
      <x:c r="H10673" s="4" t="n">
        <x:v>44.33</x:v>
      </x:c>
      <x:c r="I10673" s="4" t="n">
        <x:v>130</x:v>
      </x:c>
      <x:c r="J10673" s="4" t="n">
        <x:v>0.341</x:v>
      </x:c>
      <x:c r="K10673" s="4">
        <x:f>I10673*J10673</x:f>
      </x:c>
      <x:c r="L10673" s="4" t="n">
        <x:v>299.01</x:v>
      </x:c>
      <x:c r="M10673" s="5">
        <x:f>J10673/2.789*100</x:f>
      </x:c>
      <x:c r="N10673" s="6">
        <x:f>M10673*L10673/100</x:f>
      </x:c>
      <x:c r="O10673" s="6">
        <x:f>H10673-N10673</x:f>
      </x:c>
    </x:row>
    <x:row r="10674" spans="1:25">
      <x:c r="A10674" s="0" t="s">
        <x:v>147</x:v>
      </x:c>
      <x:c r="B10674" s="0" t="n">
        <x:v>4924</x:v>
      </x:c>
      <x:c r="C10674" s="0" t="s">
        <x:v>21</x:v>
      </x:c>
      <x:c r="D10674" s="0" t="s">
        <x:v>22</x:v>
      </x:c>
      <x:c r="E10674" s="0" t="s">
        <x:v>23</x:v>
      </x:c>
      <x:c r="F10674" s="0" t="s">
        <x:v>20</x:v>
      </x:c>
      <x:c r="G10674" s="0" t="n">
        <x:v>130</x:v>
      </x:c>
      <x:c r="H10674" s="4" t="n">
        <x:v>43.384</x:v>
      </x:c>
      <x:c r="I10674" s="4" t="n">
        <x:v>130</x:v>
      </x:c>
      <x:c r="J10674" s="4" t="n">
        <x:v>0.334</x:v>
      </x:c>
      <x:c r="K10674" s="4">
        <x:f>I10674*J10674</x:f>
      </x:c>
      <x:c r="L10674" s="4" t="n">
        <x:v>299.01</x:v>
      </x:c>
      <x:c r="M10674" s="5">
        <x:f>J10674/2.789*100</x:f>
      </x:c>
      <x:c r="N10674" s="6">
        <x:f>M10674*L10674/100</x:f>
      </x:c>
      <x:c r="O10674" s="6">
        <x:f>H10674-N10674</x:f>
      </x:c>
    </x:row>
    <x:row r="10675" spans="1:25">
      <x:c r="A10675" s="0" t="s">
        <x:v>147</x:v>
      </x:c>
      <x:c r="B10675" s="0" t="n">
        <x:v>4924</x:v>
      </x:c>
      <x:c r="C10675" s="0" t="s">
        <x:v>21</x:v>
      </x:c>
      <x:c r="D10675" s="0" t="s">
        <x:v>22</x:v>
      </x:c>
      <x:c r="E10675" s="0" t="s">
        <x:v>23</x:v>
      </x:c>
      <x:c r="F10675" s="0" t="s">
        <x:v>20</x:v>
      </x:c>
      <x:c r="G10675" s="0" t="n">
        <x:v>130</x:v>
      </x:c>
      <x:c r="H10675" s="4" t="n">
        <x:v>43.384</x:v>
      </x:c>
      <x:c r="I10675" s="4" t="n">
        <x:v>130</x:v>
      </x:c>
      <x:c r="J10675" s="4" t="n">
        <x:v>0.334</x:v>
      </x:c>
      <x:c r="K10675" s="4">
        <x:f>I10675*J10675</x:f>
      </x:c>
      <x:c r="L10675" s="4" t="n">
        <x:v>299.01</x:v>
      </x:c>
      <x:c r="M10675" s="5">
        <x:f>J10675/2.789*100</x:f>
      </x:c>
      <x:c r="N10675" s="6">
        <x:f>M10675*L10675/100</x:f>
      </x:c>
      <x:c r="O10675" s="6">
        <x:f>H10675-N10675</x:f>
      </x:c>
    </x:row>
    <x:row r="10676" spans="1:25">
      <x:c r="A10676" s="0" t="s">
        <x:v>147</x:v>
      </x:c>
      <x:c r="B10676" s="0" t="n">
        <x:v>4924</x:v>
      </x:c>
      <x:c r="C10676" s="0" t="s">
        <x:v>21</x:v>
      </x:c>
      <x:c r="D10676" s="0" t="s">
        <x:v>28</x:v>
      </x:c>
      <x:c r="E10676" s="0" t="s">
        <x:v>19</x:v>
      </x:c>
      <x:c r="F10676" s="0" t="s">
        <x:v>26</x:v>
      </x:c>
      <x:c r="G10676" s="0" t="n">
        <x:v>130</x:v>
      </x:c>
      <x:c r="H10676" s="4" t="n">
        <x:v>33.802</x:v>
      </x:c>
      <x:c r="I10676" s="4" t="n">
        <x:v>130</x:v>
      </x:c>
      <x:c r="J10676" s="4" t="n">
        <x:v>0.26</x:v>
      </x:c>
      <x:c r="K10676" s="4">
        <x:f>I10676*J10676</x:f>
      </x:c>
      <x:c r="L10676" s="4" t="n">
        <x:v>299.01</x:v>
      </x:c>
      <x:c r="M10676" s="5">
        <x:f>J10676/2.789*100</x:f>
      </x:c>
      <x:c r="N10676" s="6">
        <x:f>M10676*L10676/100</x:f>
      </x:c>
      <x:c r="O10676" s="6">
        <x:f>H10676-N10676</x:f>
      </x:c>
    </x:row>
    <x:row r="10677" spans="1:25">
      <x:c r="A10677" s="0" t="s">
        <x:v>147</x:v>
      </x:c>
      <x:c r="B10677" s="0" t="n">
        <x:v>4924</x:v>
      </x:c>
      <x:c r="C10677" s="0" t="s">
        <x:v>21</x:v>
      </x:c>
      <x:c r="D10677" s="0" t="s">
        <x:v>28</x:v>
      </x:c>
      <x:c r="E10677" s="0" t="s">
        <x:v>23</x:v>
      </x:c>
      <x:c r="F10677" s="0" t="s">
        <x:v>26</x:v>
      </x:c>
      <x:c r="G10677" s="0" t="n">
        <x:v>130</x:v>
      </x:c>
      <x:c r="H10677" s="4" t="n">
        <x:v>197.6</x:v>
      </x:c>
      <x:c r="I10677" s="4" t="n">
        <x:v>130</x:v>
      </x:c>
      <x:c r="J10677" s="4" t="n">
        <x:v>1.52</x:v>
      </x:c>
      <x:c r="K10677" s="4">
        <x:f>I10677*J10677</x:f>
      </x:c>
      <x:c r="L10677" s="4" t="n">
        <x:v>299.01</x:v>
      </x:c>
      <x:c r="M10677" s="5">
        <x:f>J10677/2.789*100</x:f>
      </x:c>
      <x:c r="N10677" s="6">
        <x:f>M10677*L10677/100</x:f>
      </x:c>
      <x:c r="O10677" s="6">
        <x:f>H10677-N10677</x:f>
      </x:c>
    </x:row>
    <x:row r="10678" spans="1:25">
      <x:c r="A10678" s="0" t="s">
        <x:v>101</x:v>
      </x:c>
      <x:c r="B10678" s="0" t="n">
        <x:v>4925</x:v>
      </x:c>
      <x:c r="C10678" s="0" t="s">
        <x:v>21</x:v>
      </x:c>
      <x:c r="D10678" s="0" t="s">
        <x:v>22</x:v>
      </x:c>
      <x:c r="E10678" s="0" t="s">
        <x:v>23</x:v>
      </x:c>
      <x:c r="F10678" s="0" t="s">
        <x:v>20</x:v>
      </x:c>
      <x:c r="G10678" s="0" t="n">
        <x:v>130</x:v>
      </x:c>
      <x:c r="H10678" s="4" t="n">
        <x:v>43.384</x:v>
      </x:c>
      <x:c r="I10678" s="4" t="n">
        <x:v>130</x:v>
      </x:c>
      <x:c r="J10678" s="4" t="n">
        <x:v>0.334</x:v>
      </x:c>
      <x:c r="K10678" s="4">
        <x:f>I10678*J10678</x:f>
      </x:c>
      <x:c r="L10678" s="4" t="n">
        <x:v>294.822</x:v>
      </x:c>
      <x:c r="M10678" s="5">
        <x:f>J10678/3.123*100</x:f>
      </x:c>
      <x:c r="N10678" s="6">
        <x:f>M10678*L10678/100</x:f>
      </x:c>
      <x:c r="O10678" s="6">
        <x:f>H10678-N10678</x:f>
      </x:c>
    </x:row>
    <x:row r="10679" spans="1:25">
      <x:c r="A10679" s="0" t="s">
        <x:v>101</x:v>
      </x:c>
      <x:c r="B10679" s="0" t="n">
        <x:v>4925</x:v>
      </x:c>
      <x:c r="C10679" s="0" t="s">
        <x:v>21</x:v>
      </x:c>
      <x:c r="D10679" s="0" t="s">
        <x:v>22</x:v>
      </x:c>
      <x:c r="E10679" s="0" t="s">
        <x:v>23</x:v>
      </x:c>
      <x:c r="F10679" s="0" t="s">
        <x:v>20</x:v>
      </x:c>
      <x:c r="G10679" s="0" t="n">
        <x:v>130</x:v>
      </x:c>
      <x:c r="H10679" s="4" t="n">
        <x:v>44.33</x:v>
      </x:c>
      <x:c r="I10679" s="4" t="n">
        <x:v>130</x:v>
      </x:c>
      <x:c r="J10679" s="4" t="n">
        <x:v>0.341</x:v>
      </x:c>
      <x:c r="K10679" s="4">
        <x:f>I10679*J10679</x:f>
      </x:c>
      <x:c r="L10679" s="4" t="n">
        <x:v>294.822</x:v>
      </x:c>
      <x:c r="M10679" s="5">
        <x:f>J10679/3.123*100</x:f>
      </x:c>
      <x:c r="N10679" s="6">
        <x:f>M10679*L10679/100</x:f>
      </x:c>
      <x:c r="O10679" s="6">
        <x:f>H10679-N10679</x:f>
      </x:c>
    </x:row>
    <x:row r="10680" spans="1:25">
      <x:c r="A10680" s="0" t="s">
        <x:v>101</x:v>
      </x:c>
      <x:c r="B10680" s="0" t="n">
        <x:v>4925</x:v>
      </x:c>
      <x:c r="C10680" s="0" t="s">
        <x:v>21</x:v>
      </x:c>
      <x:c r="D10680" s="0" t="s">
        <x:v>22</x:v>
      </x:c>
      <x:c r="E10680" s="0" t="s">
        <x:v>23</x:v>
      </x:c>
      <x:c r="F10680" s="0" t="s">
        <x:v>20</x:v>
      </x:c>
      <x:c r="G10680" s="0" t="n">
        <x:v>130</x:v>
      </x:c>
      <x:c r="H10680" s="4" t="n">
        <x:v>43.384</x:v>
      </x:c>
      <x:c r="I10680" s="4" t="n">
        <x:v>130</x:v>
      </x:c>
      <x:c r="J10680" s="4" t="n">
        <x:v>0.334</x:v>
      </x:c>
      <x:c r="K10680" s="4">
        <x:f>I10680*J10680</x:f>
      </x:c>
      <x:c r="L10680" s="4" t="n">
        <x:v>294.822</x:v>
      </x:c>
      <x:c r="M10680" s="5">
        <x:f>J10680/3.123*100</x:f>
      </x:c>
      <x:c r="N10680" s="6">
        <x:f>M10680*L10680/100</x:f>
      </x:c>
      <x:c r="O10680" s="6">
        <x:f>H10680-N10680</x:f>
      </x:c>
    </x:row>
    <x:row r="10681" spans="1:25">
      <x:c r="A10681" s="0" t="s">
        <x:v>101</x:v>
      </x:c>
      <x:c r="B10681" s="0" t="n">
        <x:v>4925</x:v>
      </x:c>
      <x:c r="C10681" s="0" t="s">
        <x:v>21</x:v>
      </x:c>
      <x:c r="D10681" s="0" t="s">
        <x:v>22</x:v>
      </x:c>
      <x:c r="E10681" s="0" t="s">
        <x:v>23</x:v>
      </x:c>
      <x:c r="F10681" s="0" t="s">
        <x:v>20</x:v>
      </x:c>
      <x:c r="G10681" s="0" t="n">
        <x:v>130</x:v>
      </x:c>
      <x:c r="H10681" s="4" t="n">
        <x:v>43.384</x:v>
      </x:c>
      <x:c r="I10681" s="4" t="n">
        <x:v>130</x:v>
      </x:c>
      <x:c r="J10681" s="4" t="n">
        <x:v>0.334</x:v>
      </x:c>
      <x:c r="K10681" s="4">
        <x:f>I10681*J10681</x:f>
      </x:c>
      <x:c r="L10681" s="4" t="n">
        <x:v>294.822</x:v>
      </x:c>
      <x:c r="M10681" s="5">
        <x:f>J10681/3.123*100</x:f>
      </x:c>
      <x:c r="N10681" s="6">
        <x:f>M10681*L10681/100</x:f>
      </x:c>
      <x:c r="O10681" s="6">
        <x:f>H10681-N10681</x:f>
      </x:c>
    </x:row>
    <x:row r="10682" spans="1:25">
      <x:c r="A10682" s="0" t="s">
        <x:v>101</x:v>
      </x:c>
      <x:c r="B10682" s="0" t="n">
        <x:v>4925</x:v>
      </x:c>
      <x:c r="C10682" s="0" t="s">
        <x:v>21</x:v>
      </x:c>
      <x:c r="D10682" s="0" t="s">
        <x:v>28</x:v>
      </x:c>
      <x:c r="E10682" s="0" t="s">
        <x:v>19</x:v>
      </x:c>
      <x:c r="F10682" s="0" t="s">
        <x:v>26</x:v>
      </x:c>
      <x:c r="G10682" s="0" t="n">
        <x:v>130</x:v>
      </x:c>
      <x:c r="H10682" s="4" t="n">
        <x:v>33.803</x:v>
      </x:c>
      <x:c r="I10682" s="4" t="n">
        <x:v>130</x:v>
      </x:c>
      <x:c r="J10682" s="4" t="n">
        <x:v>0.26</x:v>
      </x:c>
      <x:c r="K10682" s="4">
        <x:f>I10682*J10682</x:f>
      </x:c>
      <x:c r="L10682" s="4" t="n">
        <x:v>294.822</x:v>
      </x:c>
      <x:c r="M10682" s="5">
        <x:f>J10682/3.123*100</x:f>
      </x:c>
      <x:c r="N10682" s="6">
        <x:f>M10682*L10682/100</x:f>
      </x:c>
      <x:c r="O10682" s="6">
        <x:f>H10682-N10682</x:f>
      </x:c>
    </x:row>
    <x:row r="10683" spans="1:25">
      <x:c r="A10683" s="0" t="s">
        <x:v>101</x:v>
      </x:c>
      <x:c r="B10683" s="0" t="n">
        <x:v>4925</x:v>
      </x:c>
      <x:c r="C10683" s="0" t="s">
        <x:v>21</x:v>
      </x:c>
      <x:c r="D10683" s="0" t="s">
        <x:v>28</x:v>
      </x:c>
      <x:c r="E10683" s="0" t="s">
        <x:v>23</x:v>
      </x:c>
      <x:c r="F10683" s="0" t="s">
        <x:v>26</x:v>
      </x:c>
      <x:c r="G10683" s="0" t="n">
        <x:v>130</x:v>
      </x:c>
      <x:c r="H10683" s="4" t="n">
        <x:v>197.6</x:v>
      </x:c>
      <x:c r="I10683" s="4" t="n">
        <x:v>130</x:v>
      </x:c>
      <x:c r="J10683" s="4" t="n">
        <x:v>1.52</x:v>
      </x:c>
      <x:c r="K10683" s="4">
        <x:f>I10683*J10683</x:f>
      </x:c>
      <x:c r="L10683" s="4" t="n">
        <x:v>294.822</x:v>
      </x:c>
      <x:c r="M10683" s="5">
        <x:f>J10683/3.123*100</x:f>
      </x:c>
      <x:c r="N10683" s="6">
        <x:f>M10683*L10683/100</x:f>
      </x:c>
      <x:c r="O10683" s="6">
        <x:f>H10683-N10683</x:f>
      </x:c>
    </x:row>
    <x:row r="10684" spans="1:25">
      <x:c r="A10684" s="0" t="s">
        <x:v>111</x:v>
      </x:c>
      <x:c r="B10684" s="0" t="n">
        <x:v>4926</x:v>
      </x:c>
      <x:c r="C10684" s="0" t="s">
        <x:v>21</x:v>
      </x:c>
      <x:c r="D10684" s="0" t="s">
        <x:v>22</x:v>
      </x:c>
      <x:c r="E10684" s="0" t="s">
        <x:v>23</x:v>
      </x:c>
      <x:c r="F10684" s="0" t="s">
        <x:v>20</x:v>
      </x:c>
      <x:c r="G10684" s="0" t="n">
        <x:v>130</x:v>
      </x:c>
      <x:c r="H10684" s="4" t="n">
        <x:v>43.384</x:v>
      </x:c>
      <x:c r="I10684" s="4" t="n">
        <x:v>130</x:v>
      </x:c>
      <x:c r="J10684" s="4" t="n">
        <x:v>0.334</x:v>
      </x:c>
      <x:c r="K10684" s="4">
        <x:f>I10684*J10684</x:f>
      </x:c>
      <x:c r="L10684" s="4" t="n">
        <x:v>289.735</x:v>
      </x:c>
      <x:c r="M10684" s="5">
        <x:f>J10684/2.789*100</x:f>
      </x:c>
      <x:c r="N10684" s="6">
        <x:f>M10684*L10684/100</x:f>
      </x:c>
      <x:c r="O10684" s="6">
        <x:f>H10684-N10684</x:f>
      </x:c>
    </x:row>
    <x:row r="10685" spans="1:25">
      <x:c r="A10685" s="0" t="s">
        <x:v>111</x:v>
      </x:c>
      <x:c r="B10685" s="0" t="n">
        <x:v>4926</x:v>
      </x:c>
      <x:c r="C10685" s="0" t="s">
        <x:v>21</x:v>
      </x:c>
      <x:c r="D10685" s="0" t="s">
        <x:v>22</x:v>
      </x:c>
      <x:c r="E10685" s="0" t="s">
        <x:v>23</x:v>
      </x:c>
      <x:c r="F10685" s="0" t="s">
        <x:v>20</x:v>
      </x:c>
      <x:c r="G10685" s="0" t="n">
        <x:v>130</x:v>
      </x:c>
      <x:c r="H10685" s="4" t="n">
        <x:v>43.384</x:v>
      </x:c>
      <x:c r="I10685" s="4" t="n">
        <x:v>130</x:v>
      </x:c>
      <x:c r="J10685" s="4" t="n">
        <x:v>0.334</x:v>
      </x:c>
      <x:c r="K10685" s="4">
        <x:f>I10685*J10685</x:f>
      </x:c>
      <x:c r="L10685" s="4" t="n">
        <x:v>289.735</x:v>
      </x:c>
      <x:c r="M10685" s="5">
        <x:f>J10685/2.789*100</x:f>
      </x:c>
      <x:c r="N10685" s="6">
        <x:f>M10685*L10685/100</x:f>
      </x:c>
      <x:c r="O10685" s="6">
        <x:f>H10685-N10685</x:f>
      </x:c>
    </x:row>
    <x:row r="10686" spans="1:25">
      <x:c r="A10686" s="0" t="s">
        <x:v>111</x:v>
      </x:c>
      <x:c r="B10686" s="0" t="n">
        <x:v>4926</x:v>
      </x:c>
      <x:c r="C10686" s="0" t="s">
        <x:v>21</x:v>
      </x:c>
      <x:c r="D10686" s="0" t="s">
        <x:v>22</x:v>
      </x:c>
      <x:c r="E10686" s="0" t="s">
        <x:v>23</x:v>
      </x:c>
      <x:c r="F10686" s="0" t="s">
        <x:v>20</x:v>
      </x:c>
      <x:c r="G10686" s="0" t="n">
        <x:v>130</x:v>
      </x:c>
      <x:c r="H10686" s="4" t="n">
        <x:v>44.33</x:v>
      </x:c>
      <x:c r="I10686" s="4" t="n">
        <x:v>130</x:v>
      </x:c>
      <x:c r="J10686" s="4" t="n">
        <x:v>0.341</x:v>
      </x:c>
      <x:c r="K10686" s="4">
        <x:f>I10686*J10686</x:f>
      </x:c>
      <x:c r="L10686" s="4" t="n">
        <x:v>289.735</x:v>
      </x:c>
      <x:c r="M10686" s="5">
        <x:f>J10686/2.789*100</x:f>
      </x:c>
      <x:c r="N10686" s="6">
        <x:f>M10686*L10686/100</x:f>
      </x:c>
      <x:c r="O10686" s="6">
        <x:f>H10686-N10686</x:f>
      </x:c>
    </x:row>
    <x:row r="10687" spans="1:25">
      <x:c r="A10687" s="0" t="s">
        <x:v>111</x:v>
      </x:c>
      <x:c r="B10687" s="0" t="n">
        <x:v>4926</x:v>
      </x:c>
      <x:c r="C10687" s="0" t="s">
        <x:v>21</x:v>
      </x:c>
      <x:c r="D10687" s="0" t="s">
        <x:v>28</x:v>
      </x:c>
      <x:c r="E10687" s="0" t="s">
        <x:v>19</x:v>
      </x:c>
      <x:c r="F10687" s="0" t="s">
        <x:v>26</x:v>
      </x:c>
      <x:c r="G10687" s="0" t="n">
        <x:v>130</x:v>
      </x:c>
      <x:c r="H10687" s="4" t="n">
        <x:v>33.805</x:v>
      </x:c>
      <x:c r="I10687" s="4" t="n">
        <x:v>130</x:v>
      </x:c>
      <x:c r="J10687" s="4" t="n">
        <x:v>0.26</x:v>
      </x:c>
      <x:c r="K10687" s="4">
        <x:f>I10687*J10687</x:f>
      </x:c>
      <x:c r="L10687" s="4" t="n">
        <x:v>289.735</x:v>
      </x:c>
      <x:c r="M10687" s="5">
        <x:f>J10687/2.789*100</x:f>
      </x:c>
      <x:c r="N10687" s="6">
        <x:f>M10687*L10687/100</x:f>
      </x:c>
      <x:c r="O10687" s="6">
        <x:f>H10687-N10687</x:f>
      </x:c>
    </x:row>
    <x:row r="10688" spans="1:25">
      <x:c r="A10688" s="0" t="s">
        <x:v>111</x:v>
      </x:c>
      <x:c r="B10688" s="0" t="n">
        <x:v>4926</x:v>
      </x:c>
      <x:c r="C10688" s="0" t="s">
        <x:v>21</x:v>
      </x:c>
      <x:c r="D10688" s="0" t="s">
        <x:v>28</x:v>
      </x:c>
      <x:c r="E10688" s="0" t="s">
        <x:v>23</x:v>
      </x:c>
      <x:c r="F10688" s="0" t="s">
        <x:v>26</x:v>
      </x:c>
      <x:c r="G10688" s="0" t="n">
        <x:v>130</x:v>
      </x:c>
      <x:c r="H10688" s="4" t="n">
        <x:v>197.6</x:v>
      </x:c>
      <x:c r="I10688" s="4" t="n">
        <x:v>130</x:v>
      </x:c>
      <x:c r="J10688" s="4" t="n">
        <x:v>1.52</x:v>
      </x:c>
      <x:c r="K10688" s="4">
        <x:f>I10688*J10688</x:f>
      </x:c>
      <x:c r="L10688" s="4" t="n">
        <x:v>289.735</x:v>
      </x:c>
      <x:c r="M10688" s="5">
        <x:f>J10688/2.789*100</x:f>
      </x:c>
      <x:c r="N10688" s="6">
        <x:f>M10688*L10688/100</x:f>
      </x:c>
      <x:c r="O10688" s="6">
        <x:f>H10688-N10688</x:f>
      </x:c>
    </x:row>
    <x:row r="10689" spans="1:25">
      <x:c r="A10689" s="0" t="s">
        <x:v>138</x:v>
      </x:c>
      <x:c r="B10689" s="0" t="n">
        <x:v>4929</x:v>
      </x:c>
      <x:c r="C10689" s="0" t="s">
        <x:v>21</x:v>
      </x:c>
      <x:c r="D10689" s="0" t="s">
        <x:v>28</x:v>
      </x:c>
      <x:c r="E10689" s="0" t="s">
        <x:v>23</x:v>
      </x:c>
      <x:c r="F10689" s="0" t="s">
        <x:v>20</x:v>
      </x:c>
      <x:c r="G10689" s="0" t="n">
        <x:v>65</x:v>
      </x:c>
      <x:c r="H10689" s="4" t="n">
        <x:v>2.99</x:v>
      </x:c>
      <x:c r="I10689" s="4" t="n">
        <x:v>62</x:v>
      </x:c>
      <x:c r="J10689" s="4" t="n">
        <x:v>0.046</x:v>
      </x:c>
      <x:c r="K10689" s="4">
        <x:f>I10689*J10689</x:f>
      </x:c>
      <x:c r="L10689" s="4" t="n">
        <x:v>158.9</x:v>
      </x:c>
      <x:c r="M10689" s="5">
        <x:f>J10689/1.776*100</x:f>
      </x:c>
      <x:c r="N10689" s="6">
        <x:f>M10689*L10689/100</x:f>
      </x:c>
      <x:c r="O10689" s="6">
        <x:f>H10689-N10689</x:f>
      </x:c>
    </x:row>
    <x:row r="10690" spans="1:25">
      <x:c r="A10690" s="0" t="s">
        <x:v>138</x:v>
      </x:c>
      <x:c r="B10690" s="0" t="n">
        <x:v>4929</x:v>
      </x:c>
      <x:c r="C10690" s="0" t="s">
        <x:v>21</x:v>
      </x:c>
      <x:c r="D10690" s="0" t="s">
        <x:v>22</x:v>
      </x:c>
      <x:c r="E10690" s="0" t="s">
        <x:v>23</x:v>
      </x:c>
      <x:c r="F10690" s="0" t="s">
        <x:v>20</x:v>
      </x:c>
      <x:c r="G10690" s="0" t="n">
        <x:v>65</x:v>
      </x:c>
      <x:c r="H10690" s="4" t="n">
        <x:v>2.34</x:v>
      </x:c>
      <x:c r="I10690" s="4" t="n">
        <x:v>62</x:v>
      </x:c>
      <x:c r="J10690" s="4" t="n">
        <x:v>0.036</x:v>
      </x:c>
      <x:c r="K10690" s="4">
        <x:f>I10690*J10690</x:f>
      </x:c>
      <x:c r="L10690" s="4" t="n">
        <x:v>158.9</x:v>
      </x:c>
      <x:c r="M10690" s="5">
        <x:f>J10690/1.776*100</x:f>
      </x:c>
      <x:c r="N10690" s="6">
        <x:f>M10690*L10690/100</x:f>
      </x:c>
      <x:c r="O10690" s="6">
        <x:f>H10690-N10690</x:f>
      </x:c>
    </x:row>
    <x:row r="10691" spans="1:25">
      <x:c r="A10691" s="0" t="s">
        <x:v>138</x:v>
      </x:c>
      <x:c r="B10691" s="0" t="n">
        <x:v>4929</x:v>
      </x:c>
      <x:c r="C10691" s="0" t="s">
        <x:v>17</x:v>
      </x:c>
      <x:c r="D10691" s="0" t="s">
        <x:v>18</x:v>
      </x:c>
      <x:c r="E10691" s="0" t="s">
        <x:v>167</x:v>
      </x:c>
      <x:c r="F10691" s="0" t="s">
        <x:v>20</x:v>
      </x:c>
      <x:c r="G10691" s="0" t="n">
        <x:v>65</x:v>
      </x:c>
      <x:c r="H10691" s="4" t="n">
        <x:v>41.221</x:v>
      </x:c>
      <x:c r="I10691" s="4" t="n">
        <x:v>62</x:v>
      </x:c>
      <x:c r="J10691" s="4" t="n">
        <x:v>0.634</x:v>
      </x:c>
      <x:c r="K10691" s="4">
        <x:f>I10691*J10691</x:f>
      </x:c>
      <x:c r="L10691" s="4" t="n">
        <x:v>158.9</x:v>
      </x:c>
      <x:c r="M10691" s="5">
        <x:f>J10691/1.776*100</x:f>
      </x:c>
      <x:c r="N10691" s="6">
        <x:f>M10691*L10691/100</x:f>
      </x:c>
      <x:c r="O10691" s="6">
        <x:f>H10691-N10691</x:f>
      </x:c>
    </x:row>
    <x:row r="10692" spans="1:25">
      <x:c r="A10692" s="0" t="s">
        <x:v>138</x:v>
      </x:c>
      <x:c r="B10692" s="0" t="n">
        <x:v>4929</x:v>
      </x:c>
      <x:c r="C10692" s="0" t="s">
        <x:v>21</x:v>
      </x:c>
      <x:c r="D10692" s="0" t="s">
        <x:v>28</x:v>
      </x:c>
      <x:c r="E10692" s="0" t="s">
        <x:v>23</x:v>
      </x:c>
      <x:c r="F10692" s="0" t="s">
        <x:v>26</x:v>
      </x:c>
      <x:c r="G10692" s="0" t="n">
        <x:v>65</x:v>
      </x:c>
      <x:c r="H10692" s="4" t="n">
        <x:v>62</x:v>
      </x:c>
      <x:c r="I10692" s="4" t="n">
        <x:v>62</x:v>
      </x:c>
      <x:c r="J10692" s="4" t="n">
        <x:v>1.06</x:v>
      </x:c>
      <x:c r="K10692" s="4">
        <x:f>I10692*J10692</x:f>
      </x:c>
      <x:c r="L10692" s="4" t="n">
        <x:v>158.9</x:v>
      </x:c>
      <x:c r="M10692" s="5">
        <x:f>J10692/1.776*100</x:f>
      </x:c>
      <x:c r="N10692" s="6">
        <x:f>M10692*L10692/100</x:f>
      </x:c>
      <x:c r="O10692" s="6">
        <x:f>H10692-N10692</x:f>
      </x:c>
    </x:row>
    <x:row r="10693" spans="1:25">
      <x:c r="A10693" s="0" t="s">
        <x:v>49</x:v>
      </x:c>
      <x:c r="B10693" s="0" t="n">
        <x:v>4936</x:v>
      </x:c>
      <x:c r="C10693" s="0" t="s">
        <x:v>21</x:v>
      </x:c>
      <x:c r="D10693" s="0" t="s">
        <x:v>22</x:v>
      </x:c>
      <x:c r="E10693" s="0" t="s">
        <x:v>23</x:v>
      </x:c>
      <x:c r="F10693" s="0" t="s">
        <x:v>20</x:v>
      </x:c>
      <x:c r="G10693" s="0" t="n">
        <x:v>130</x:v>
      </x:c>
      <x:c r="H10693" s="4" t="n">
        <x:v>44.33</x:v>
      </x:c>
      <x:c r="I10693" s="4" t="n">
        <x:v>130</x:v>
      </x:c>
      <x:c r="J10693" s="4" t="n">
        <x:v>0.341</x:v>
      </x:c>
      <x:c r="K10693" s="4">
        <x:f>I10693*J10693</x:f>
      </x:c>
      <x:c r="L10693" s="4" t="n">
        <x:v>292.992</x:v>
      </x:c>
      <x:c r="M10693" s="5">
        <x:f>J10693/3.123*100</x:f>
      </x:c>
      <x:c r="N10693" s="6">
        <x:f>M10693*L10693/100</x:f>
      </x:c>
      <x:c r="O10693" s="6">
        <x:f>H10693-N10693</x:f>
      </x:c>
    </x:row>
    <x:row r="10694" spans="1:25">
      <x:c r="A10694" s="0" t="s">
        <x:v>49</x:v>
      </x:c>
      <x:c r="B10694" s="0" t="n">
        <x:v>4936</x:v>
      </x:c>
      <x:c r="C10694" s="0" t="s">
        <x:v>21</x:v>
      </x:c>
      <x:c r="D10694" s="0" t="s">
        <x:v>22</x:v>
      </x:c>
      <x:c r="E10694" s="0" t="s">
        <x:v>23</x:v>
      </x:c>
      <x:c r="F10694" s="0" t="s">
        <x:v>20</x:v>
      </x:c>
      <x:c r="G10694" s="0" t="n">
        <x:v>130</x:v>
      </x:c>
      <x:c r="H10694" s="4" t="n">
        <x:v>43.384</x:v>
      </x:c>
      <x:c r="I10694" s="4" t="n">
        <x:v>130</x:v>
      </x:c>
      <x:c r="J10694" s="4" t="n">
        <x:v>0.334</x:v>
      </x:c>
      <x:c r="K10694" s="4">
        <x:f>I10694*J10694</x:f>
      </x:c>
      <x:c r="L10694" s="4" t="n">
        <x:v>292.992</x:v>
      </x:c>
      <x:c r="M10694" s="5">
        <x:f>J10694/3.123*100</x:f>
      </x:c>
      <x:c r="N10694" s="6">
        <x:f>M10694*L10694/100</x:f>
      </x:c>
      <x:c r="O10694" s="6">
        <x:f>H10694-N10694</x:f>
      </x:c>
    </x:row>
    <x:row r="10695" spans="1:25">
      <x:c r="A10695" s="0" t="s">
        <x:v>49</x:v>
      </x:c>
      <x:c r="B10695" s="0" t="n">
        <x:v>4936</x:v>
      </x:c>
      <x:c r="C10695" s="0" t="s">
        <x:v>21</x:v>
      </x:c>
      <x:c r="D10695" s="0" t="s">
        <x:v>22</x:v>
      </x:c>
      <x:c r="E10695" s="0" t="s">
        <x:v>23</x:v>
      </x:c>
      <x:c r="F10695" s="0" t="s">
        <x:v>20</x:v>
      </x:c>
      <x:c r="G10695" s="0" t="n">
        <x:v>130</x:v>
      </x:c>
      <x:c r="H10695" s="4" t="n">
        <x:v>43.384</x:v>
      </x:c>
      <x:c r="I10695" s="4" t="n">
        <x:v>130</x:v>
      </x:c>
      <x:c r="J10695" s="4" t="n">
        <x:v>0.334</x:v>
      </x:c>
      <x:c r="K10695" s="4">
        <x:f>I10695*J10695</x:f>
      </x:c>
      <x:c r="L10695" s="4" t="n">
        <x:v>292.992</x:v>
      </x:c>
      <x:c r="M10695" s="5">
        <x:f>J10695/3.123*100</x:f>
      </x:c>
      <x:c r="N10695" s="6">
        <x:f>M10695*L10695/100</x:f>
      </x:c>
      <x:c r="O10695" s="6">
        <x:f>H10695-N10695</x:f>
      </x:c>
    </x:row>
    <x:row r="10696" spans="1:25">
      <x:c r="A10696" s="0" t="s">
        <x:v>49</x:v>
      </x:c>
      <x:c r="B10696" s="0" t="n">
        <x:v>4936</x:v>
      </x:c>
      <x:c r="C10696" s="0" t="s">
        <x:v>21</x:v>
      </x:c>
      <x:c r="D10696" s="0" t="s">
        <x:v>22</x:v>
      </x:c>
      <x:c r="E10696" s="0" t="s">
        <x:v>23</x:v>
      </x:c>
      <x:c r="F10696" s="0" t="s">
        <x:v>20</x:v>
      </x:c>
      <x:c r="G10696" s="0" t="n">
        <x:v>130</x:v>
      </x:c>
      <x:c r="H10696" s="4" t="n">
        <x:v>43.384</x:v>
      </x:c>
      <x:c r="I10696" s="4" t="n">
        <x:v>130</x:v>
      </x:c>
      <x:c r="J10696" s="4" t="n">
        <x:v>0.334</x:v>
      </x:c>
      <x:c r="K10696" s="4">
        <x:f>I10696*J10696</x:f>
      </x:c>
      <x:c r="L10696" s="4" t="n">
        <x:v>292.992</x:v>
      </x:c>
      <x:c r="M10696" s="5">
        <x:f>J10696/3.123*100</x:f>
      </x:c>
      <x:c r="N10696" s="6">
        <x:f>M10696*L10696/100</x:f>
      </x:c>
      <x:c r="O10696" s="6">
        <x:f>H10696-N10696</x:f>
      </x:c>
    </x:row>
    <x:row r="10697" spans="1:25">
      <x:c r="A10697" s="0" t="s">
        <x:v>49</x:v>
      </x:c>
      <x:c r="B10697" s="0" t="n">
        <x:v>4936</x:v>
      </x:c>
      <x:c r="C10697" s="0" t="s">
        <x:v>21</x:v>
      </x:c>
      <x:c r="D10697" s="0" t="s">
        <x:v>28</x:v>
      </x:c>
      <x:c r="E10697" s="0" t="s">
        <x:v>19</x:v>
      </x:c>
      <x:c r="F10697" s="0" t="s">
        <x:v>26</x:v>
      </x:c>
      <x:c r="G10697" s="0" t="n">
        <x:v>130</x:v>
      </x:c>
      <x:c r="H10697" s="4" t="n">
        <x:v>33.804</x:v>
      </x:c>
      <x:c r="I10697" s="4" t="n">
        <x:v>130</x:v>
      </x:c>
      <x:c r="J10697" s="4" t="n">
        <x:v>0.26</x:v>
      </x:c>
      <x:c r="K10697" s="4">
        <x:f>I10697*J10697</x:f>
      </x:c>
      <x:c r="L10697" s="4" t="n">
        <x:v>292.992</x:v>
      </x:c>
      <x:c r="M10697" s="5">
        <x:f>J10697/3.123*100</x:f>
      </x:c>
      <x:c r="N10697" s="6">
        <x:f>M10697*L10697/100</x:f>
      </x:c>
      <x:c r="O10697" s="6">
        <x:f>H10697-N10697</x:f>
      </x:c>
    </x:row>
    <x:row r="10698" spans="1:25">
      <x:c r="A10698" s="0" t="s">
        <x:v>49</x:v>
      </x:c>
      <x:c r="B10698" s="0" t="n">
        <x:v>4936</x:v>
      </x:c>
      <x:c r="C10698" s="0" t="s">
        <x:v>21</x:v>
      </x:c>
      <x:c r="D10698" s="0" t="s">
        <x:v>28</x:v>
      </x:c>
      <x:c r="E10698" s="0" t="s">
        <x:v>23</x:v>
      </x:c>
      <x:c r="F10698" s="0" t="s">
        <x:v>26</x:v>
      </x:c>
      <x:c r="G10698" s="0" t="n">
        <x:v>130</x:v>
      </x:c>
      <x:c r="H10698" s="4" t="n">
        <x:v>197.6</x:v>
      </x:c>
      <x:c r="I10698" s="4" t="n">
        <x:v>130</x:v>
      </x:c>
      <x:c r="J10698" s="4" t="n">
        <x:v>1.52</x:v>
      </x:c>
      <x:c r="K10698" s="4">
        <x:f>I10698*J10698</x:f>
      </x:c>
      <x:c r="L10698" s="4" t="n">
        <x:v>292.992</x:v>
      </x:c>
      <x:c r="M10698" s="5">
        <x:f>J10698/3.123*100</x:f>
      </x:c>
      <x:c r="N10698" s="6">
        <x:f>M10698*L10698/100</x:f>
      </x:c>
      <x:c r="O10698" s="6">
        <x:f>H10698-N10698</x:f>
      </x:c>
    </x:row>
    <x:row r="10699" spans="1:25">
      <x:c r="A10699" s="0" t="s">
        <x:v>85</x:v>
      </x:c>
      <x:c r="B10699" s="0" t="n">
        <x:v>4943</x:v>
      </x:c>
      <x:c r="C10699" s="0" t="s">
        <x:v>21</x:v>
      </x:c>
      <x:c r="D10699" s="0" t="s">
        <x:v>22</x:v>
      </x:c>
      <x:c r="E10699" s="0" t="s">
        <x:v>23</x:v>
      </x:c>
      <x:c r="F10699" s="0" t="s">
        <x:v>20</x:v>
      </x:c>
      <x:c r="G10699" s="0" t="n">
        <x:v>130</x:v>
      </x:c>
      <x:c r="H10699" s="4" t="n">
        <x:v>43.384</x:v>
      </x:c>
      <x:c r="I10699" s="4" t="n">
        <x:v>130</x:v>
      </x:c>
      <x:c r="J10699" s="4" t="n">
        <x:v>0.334</x:v>
      </x:c>
      <x:c r="K10699" s="4">
        <x:f>I10699*J10699</x:f>
      </x:c>
      <x:c r="L10699" s="4" t="n">
        <x:v>293.274</x:v>
      </x:c>
      <x:c r="M10699" s="5">
        <x:f>J10699/3.123*100</x:f>
      </x:c>
      <x:c r="N10699" s="6">
        <x:f>M10699*L10699/100</x:f>
      </x:c>
      <x:c r="O10699" s="6">
        <x:f>H10699-N10699</x:f>
      </x:c>
    </x:row>
    <x:row r="10700" spans="1:25">
      <x:c r="A10700" s="0" t="s">
        <x:v>85</x:v>
      </x:c>
      <x:c r="B10700" s="0" t="n">
        <x:v>4943</x:v>
      </x:c>
      <x:c r="C10700" s="0" t="s">
        <x:v>21</x:v>
      </x:c>
      <x:c r="D10700" s="0" t="s">
        <x:v>22</x:v>
      </x:c>
      <x:c r="E10700" s="0" t="s">
        <x:v>23</x:v>
      </x:c>
      <x:c r="F10700" s="0" t="s">
        <x:v>20</x:v>
      </x:c>
      <x:c r="G10700" s="0" t="n">
        <x:v>130</x:v>
      </x:c>
      <x:c r="H10700" s="4" t="n">
        <x:v>44.33</x:v>
      </x:c>
      <x:c r="I10700" s="4" t="n">
        <x:v>130</x:v>
      </x:c>
      <x:c r="J10700" s="4" t="n">
        <x:v>0.341</x:v>
      </x:c>
      <x:c r="K10700" s="4">
        <x:f>I10700*J10700</x:f>
      </x:c>
      <x:c r="L10700" s="4" t="n">
        <x:v>293.274</x:v>
      </x:c>
      <x:c r="M10700" s="5">
        <x:f>J10700/3.123*100</x:f>
      </x:c>
      <x:c r="N10700" s="6">
        <x:f>M10700*L10700/100</x:f>
      </x:c>
      <x:c r="O10700" s="6">
        <x:f>H10700-N10700</x:f>
      </x:c>
    </x:row>
    <x:row r="10701" spans="1:25">
      <x:c r="A10701" s="0" t="s">
        <x:v>85</x:v>
      </x:c>
      <x:c r="B10701" s="0" t="n">
        <x:v>4943</x:v>
      </x:c>
      <x:c r="C10701" s="0" t="s">
        <x:v>21</x:v>
      </x:c>
      <x:c r="D10701" s="0" t="s">
        <x:v>22</x:v>
      </x:c>
      <x:c r="E10701" s="0" t="s">
        <x:v>23</x:v>
      </x:c>
      <x:c r="F10701" s="0" t="s">
        <x:v>20</x:v>
      </x:c>
      <x:c r="G10701" s="0" t="n">
        <x:v>130</x:v>
      </x:c>
      <x:c r="H10701" s="4" t="n">
        <x:v>43.384</x:v>
      </x:c>
      <x:c r="I10701" s="4" t="n">
        <x:v>130</x:v>
      </x:c>
      <x:c r="J10701" s="4" t="n">
        <x:v>0.334</x:v>
      </x:c>
      <x:c r="K10701" s="4">
        <x:f>I10701*J10701</x:f>
      </x:c>
      <x:c r="L10701" s="4" t="n">
        <x:v>293.274</x:v>
      </x:c>
      <x:c r="M10701" s="5">
        <x:f>J10701/3.123*100</x:f>
      </x:c>
      <x:c r="N10701" s="6">
        <x:f>M10701*L10701/100</x:f>
      </x:c>
      <x:c r="O10701" s="6">
        <x:f>H10701-N10701</x:f>
      </x:c>
    </x:row>
    <x:row r="10702" spans="1:25">
      <x:c r="A10702" s="0" t="s">
        <x:v>85</x:v>
      </x:c>
      <x:c r="B10702" s="0" t="n">
        <x:v>4943</x:v>
      </x:c>
      <x:c r="C10702" s="0" t="s">
        <x:v>21</x:v>
      </x:c>
      <x:c r="D10702" s="0" t="s">
        <x:v>22</x:v>
      </x:c>
      <x:c r="E10702" s="0" t="s">
        <x:v>23</x:v>
      </x:c>
      <x:c r="F10702" s="0" t="s">
        <x:v>20</x:v>
      </x:c>
      <x:c r="G10702" s="0" t="n">
        <x:v>130</x:v>
      </x:c>
      <x:c r="H10702" s="4" t="n">
        <x:v>43.384</x:v>
      </x:c>
      <x:c r="I10702" s="4" t="n">
        <x:v>130</x:v>
      </x:c>
      <x:c r="J10702" s="4" t="n">
        <x:v>0.334</x:v>
      </x:c>
      <x:c r="K10702" s="4">
        <x:f>I10702*J10702</x:f>
      </x:c>
      <x:c r="L10702" s="4" t="n">
        <x:v>293.274</x:v>
      </x:c>
      <x:c r="M10702" s="5">
        <x:f>J10702/3.123*100</x:f>
      </x:c>
      <x:c r="N10702" s="6">
        <x:f>M10702*L10702/100</x:f>
      </x:c>
      <x:c r="O10702" s="6">
        <x:f>H10702-N10702</x:f>
      </x:c>
    </x:row>
    <x:row r="10703" spans="1:25">
      <x:c r="A10703" s="0" t="s">
        <x:v>85</x:v>
      </x:c>
      <x:c r="B10703" s="0" t="n">
        <x:v>4943</x:v>
      </x:c>
      <x:c r="C10703" s="0" t="s">
        <x:v>21</x:v>
      </x:c>
      <x:c r="D10703" s="0" t="s">
        <x:v>28</x:v>
      </x:c>
      <x:c r="E10703" s="0" t="s">
        <x:v>19</x:v>
      </x:c>
      <x:c r="F10703" s="0" t="s">
        <x:v>26</x:v>
      </x:c>
      <x:c r="G10703" s="0" t="n">
        <x:v>130</x:v>
      </x:c>
      <x:c r="H10703" s="4" t="n">
        <x:v>33.806</x:v>
      </x:c>
      <x:c r="I10703" s="4" t="n">
        <x:v>130</x:v>
      </x:c>
      <x:c r="J10703" s="4" t="n">
        <x:v>0.26</x:v>
      </x:c>
      <x:c r="K10703" s="4">
        <x:f>I10703*J10703</x:f>
      </x:c>
      <x:c r="L10703" s="4" t="n">
        <x:v>293.274</x:v>
      </x:c>
      <x:c r="M10703" s="5">
        <x:f>J10703/3.123*100</x:f>
      </x:c>
      <x:c r="N10703" s="6">
        <x:f>M10703*L10703/100</x:f>
      </x:c>
      <x:c r="O10703" s="6">
        <x:f>H10703-N10703</x:f>
      </x:c>
    </x:row>
    <x:row r="10704" spans="1:25">
      <x:c r="A10704" s="0" t="s">
        <x:v>85</x:v>
      </x:c>
      <x:c r="B10704" s="0" t="n">
        <x:v>4943</x:v>
      </x:c>
      <x:c r="C10704" s="0" t="s">
        <x:v>21</x:v>
      </x:c>
      <x:c r="D10704" s="0" t="s">
        <x:v>28</x:v>
      </x:c>
      <x:c r="E10704" s="0" t="s">
        <x:v>23</x:v>
      </x:c>
      <x:c r="F10704" s="0" t="s">
        <x:v>26</x:v>
      </x:c>
      <x:c r="G10704" s="0" t="n">
        <x:v>130</x:v>
      </x:c>
      <x:c r="H10704" s="4" t="n">
        <x:v>199.6</x:v>
      </x:c>
      <x:c r="I10704" s="4" t="n">
        <x:v>130</x:v>
      </x:c>
      <x:c r="J10704" s="4" t="n">
        <x:v>1.52</x:v>
      </x:c>
      <x:c r="K10704" s="4">
        <x:f>I10704*J10704</x:f>
      </x:c>
      <x:c r="L10704" s="4" t="n">
        <x:v>293.274</x:v>
      </x:c>
      <x:c r="M10704" s="5">
        <x:f>J10704/3.123*100</x:f>
      </x:c>
      <x:c r="N10704" s="6">
        <x:f>M10704*L10704/100</x:f>
      </x:c>
      <x:c r="O10704" s="6">
        <x:f>H10704-N10704</x:f>
      </x:c>
    </x:row>
    <x:row r="10705" spans="1:25">
      <x:c r="A10705" s="0" t="s">
        <x:v>146</x:v>
      </x:c>
      <x:c r="B10705" s="0" t="n">
        <x:v>4944</x:v>
      </x:c>
      <x:c r="C10705" s="0" t="s">
        <x:v>21</x:v>
      </x:c>
      <x:c r="D10705" s="0" t="s">
        <x:v>22</x:v>
      </x:c>
      <x:c r="E10705" s="0" t="s">
        <x:v>23</x:v>
      </x:c>
      <x:c r="F10705" s="0" t="s">
        <x:v>20</x:v>
      </x:c>
      <x:c r="G10705" s="0" t="n">
        <x:v>130</x:v>
      </x:c>
      <x:c r="H10705" s="4" t="n">
        <x:v>44.33</x:v>
      </x:c>
      <x:c r="I10705" s="4" t="n">
        <x:v>130</x:v>
      </x:c>
      <x:c r="J10705" s="4" t="n">
        <x:v>0.341</x:v>
      </x:c>
      <x:c r="K10705" s="4">
        <x:f>I10705*J10705</x:f>
      </x:c>
      <x:c r="L10705" s="4" t="n">
        <x:v>290.208</x:v>
      </x:c>
      <x:c r="M10705" s="5">
        <x:f>J10705/3.123*100</x:f>
      </x:c>
      <x:c r="N10705" s="6">
        <x:f>M10705*L10705/100</x:f>
      </x:c>
      <x:c r="O10705" s="6">
        <x:f>H10705-N10705</x:f>
      </x:c>
    </x:row>
    <x:row r="10706" spans="1:25">
      <x:c r="A10706" s="0" t="s">
        <x:v>146</x:v>
      </x:c>
      <x:c r="B10706" s="0" t="n">
        <x:v>4944</x:v>
      </x:c>
      <x:c r="C10706" s="0" t="s">
        <x:v>21</x:v>
      </x:c>
      <x:c r="D10706" s="0" t="s">
        <x:v>22</x:v>
      </x:c>
      <x:c r="E10706" s="0" t="s">
        <x:v>23</x:v>
      </x:c>
      <x:c r="F10706" s="0" t="s">
        <x:v>20</x:v>
      </x:c>
      <x:c r="G10706" s="0" t="n">
        <x:v>130</x:v>
      </x:c>
      <x:c r="H10706" s="4" t="n">
        <x:v>43.384</x:v>
      </x:c>
      <x:c r="I10706" s="4" t="n">
        <x:v>130</x:v>
      </x:c>
      <x:c r="J10706" s="4" t="n">
        <x:v>0.334</x:v>
      </x:c>
      <x:c r="K10706" s="4">
        <x:f>I10706*J10706</x:f>
      </x:c>
      <x:c r="L10706" s="4" t="n">
        <x:v>290.208</x:v>
      </x:c>
      <x:c r="M10706" s="5">
        <x:f>J10706/3.123*100</x:f>
      </x:c>
      <x:c r="N10706" s="6">
        <x:f>M10706*L10706/100</x:f>
      </x:c>
      <x:c r="O10706" s="6">
        <x:f>H10706-N10706</x:f>
      </x:c>
    </x:row>
    <x:row r="10707" spans="1:25">
      <x:c r="A10707" s="0" t="s">
        <x:v>146</x:v>
      </x:c>
      <x:c r="B10707" s="0" t="n">
        <x:v>4944</x:v>
      </x:c>
      <x:c r="C10707" s="0" t="s">
        <x:v>21</x:v>
      </x:c>
      <x:c r="D10707" s="0" t="s">
        <x:v>22</x:v>
      </x:c>
      <x:c r="E10707" s="0" t="s">
        <x:v>23</x:v>
      </x:c>
      <x:c r="F10707" s="0" t="s">
        <x:v>20</x:v>
      </x:c>
      <x:c r="G10707" s="0" t="n">
        <x:v>130</x:v>
      </x:c>
      <x:c r="H10707" s="4" t="n">
        <x:v>43.384</x:v>
      </x:c>
      <x:c r="I10707" s="4" t="n">
        <x:v>130</x:v>
      </x:c>
      <x:c r="J10707" s="4" t="n">
        <x:v>0.334</x:v>
      </x:c>
      <x:c r="K10707" s="4">
        <x:f>I10707*J10707</x:f>
      </x:c>
      <x:c r="L10707" s="4" t="n">
        <x:v>290.208</x:v>
      </x:c>
      <x:c r="M10707" s="5">
        <x:f>J10707/3.123*100</x:f>
      </x:c>
      <x:c r="N10707" s="6">
        <x:f>M10707*L10707/100</x:f>
      </x:c>
      <x:c r="O10707" s="6">
        <x:f>H10707-N10707</x:f>
      </x:c>
    </x:row>
    <x:row r="10708" spans="1:25">
      <x:c r="A10708" s="0" t="s">
        <x:v>146</x:v>
      </x:c>
      <x:c r="B10708" s="0" t="n">
        <x:v>4944</x:v>
      </x:c>
      <x:c r="C10708" s="0" t="s">
        <x:v>21</x:v>
      </x:c>
      <x:c r="D10708" s="0" t="s">
        <x:v>22</x:v>
      </x:c>
      <x:c r="E10708" s="0" t="s">
        <x:v>23</x:v>
      </x:c>
      <x:c r="F10708" s="0" t="s">
        <x:v>20</x:v>
      </x:c>
      <x:c r="G10708" s="0" t="n">
        <x:v>130</x:v>
      </x:c>
      <x:c r="H10708" s="4" t="n">
        <x:v>43.384</x:v>
      </x:c>
      <x:c r="I10708" s="4" t="n">
        <x:v>130</x:v>
      </x:c>
      <x:c r="J10708" s="4" t="n">
        <x:v>0.334</x:v>
      </x:c>
      <x:c r="K10708" s="4">
        <x:f>I10708*J10708</x:f>
      </x:c>
      <x:c r="L10708" s="4" t="n">
        <x:v>290.208</x:v>
      </x:c>
      <x:c r="M10708" s="5">
        <x:f>J10708/3.123*100</x:f>
      </x:c>
      <x:c r="N10708" s="6">
        <x:f>M10708*L10708/100</x:f>
      </x:c>
      <x:c r="O10708" s="6">
        <x:f>H10708-N10708</x:f>
      </x:c>
    </x:row>
    <x:row r="10709" spans="1:25">
      <x:c r="A10709" s="0" t="s">
        <x:v>146</x:v>
      </x:c>
      <x:c r="B10709" s="0" t="n">
        <x:v>4944</x:v>
      </x:c>
      <x:c r="C10709" s="0" t="s">
        <x:v>21</x:v>
      </x:c>
      <x:c r="D10709" s="0" t="s">
        <x:v>28</x:v>
      </x:c>
      <x:c r="E10709" s="0" t="s">
        <x:v>19</x:v>
      </x:c>
      <x:c r="F10709" s="0" t="s">
        <x:v>26</x:v>
      </x:c>
      <x:c r="G10709" s="0" t="n">
        <x:v>130</x:v>
      </x:c>
      <x:c r="H10709" s="4" t="n">
        <x:v>33.801</x:v>
      </x:c>
      <x:c r="I10709" s="4" t="n">
        <x:v>130</x:v>
      </x:c>
      <x:c r="J10709" s="4" t="n">
        <x:v>0.26</x:v>
      </x:c>
      <x:c r="K10709" s="4">
        <x:f>I10709*J10709</x:f>
      </x:c>
      <x:c r="L10709" s="4" t="n">
        <x:v>290.208</x:v>
      </x:c>
      <x:c r="M10709" s="5">
        <x:f>J10709/3.123*100</x:f>
      </x:c>
      <x:c r="N10709" s="6">
        <x:f>M10709*L10709/100</x:f>
      </x:c>
      <x:c r="O10709" s="6">
        <x:f>H10709-N10709</x:f>
      </x:c>
    </x:row>
    <x:row r="10710" spans="1:25">
      <x:c r="A10710" s="0" t="s">
        <x:v>146</x:v>
      </x:c>
      <x:c r="B10710" s="0" t="n">
        <x:v>4944</x:v>
      </x:c>
      <x:c r="C10710" s="0" t="s">
        <x:v>21</x:v>
      </x:c>
      <x:c r="D10710" s="0" t="s">
        <x:v>28</x:v>
      </x:c>
      <x:c r="E10710" s="0" t="s">
        <x:v>23</x:v>
      </x:c>
      <x:c r="F10710" s="0" t="s">
        <x:v>26</x:v>
      </x:c>
      <x:c r="G10710" s="0" t="n">
        <x:v>130</x:v>
      </x:c>
      <x:c r="H10710" s="4" t="n">
        <x:v>197.6</x:v>
      </x:c>
      <x:c r="I10710" s="4" t="n">
        <x:v>130</x:v>
      </x:c>
      <x:c r="J10710" s="4" t="n">
        <x:v>1.52</x:v>
      </x:c>
      <x:c r="K10710" s="4">
        <x:f>I10710*J10710</x:f>
      </x:c>
      <x:c r="L10710" s="4" t="n">
        <x:v>290.208</x:v>
      </x:c>
      <x:c r="M10710" s="5">
        <x:f>J10710/3.123*100</x:f>
      </x:c>
      <x:c r="N10710" s="6">
        <x:f>M10710*L10710/100</x:f>
      </x:c>
      <x:c r="O10710" s="6">
        <x:f>H10710-N10710</x:f>
      </x:c>
    </x:row>
    <x:row r="10711" spans="1:25">
      <x:c r="A10711" s="0" t="s">
        <x:v>65</x:v>
      </x:c>
      <x:c r="B10711" s="0" t="n">
        <x:v>4945</x:v>
      </x:c>
      <x:c r="C10711" s="0" t="s">
        <x:v>21</x:v>
      </x:c>
      <x:c r="D10711" s="0" t="s">
        <x:v>22</x:v>
      </x:c>
      <x:c r="E10711" s="0" t="s">
        <x:v>23</x:v>
      </x:c>
      <x:c r="F10711" s="0" t="s">
        <x:v>20</x:v>
      </x:c>
      <x:c r="G10711" s="0" t="n">
        <x:v>130</x:v>
      </x:c>
      <x:c r="H10711" s="4" t="n">
        <x:v>44.33</x:v>
      </x:c>
      <x:c r="I10711" s="4" t="n">
        <x:v>130</x:v>
      </x:c>
      <x:c r="J10711" s="4" t="n">
        <x:v>0.341</x:v>
      </x:c>
      <x:c r="K10711" s="4">
        <x:f>I10711*J10711</x:f>
      </x:c>
      <x:c r="L10711" s="4" t="n">
        <x:v>289.714</x:v>
      </x:c>
      <x:c r="M10711" s="5">
        <x:f>J10711/2.789*100</x:f>
      </x:c>
      <x:c r="N10711" s="6">
        <x:f>M10711*L10711/100</x:f>
      </x:c>
      <x:c r="O10711" s="6">
        <x:f>H10711-N10711</x:f>
      </x:c>
    </x:row>
    <x:row r="10712" spans="1:25">
      <x:c r="A10712" s="0" t="s">
        <x:v>65</x:v>
      </x:c>
      <x:c r="B10712" s="0" t="n">
        <x:v>4945</x:v>
      </x:c>
      <x:c r="C10712" s="0" t="s">
        <x:v>21</x:v>
      </x:c>
      <x:c r="D10712" s="0" t="s">
        <x:v>22</x:v>
      </x:c>
      <x:c r="E10712" s="0" t="s">
        <x:v>23</x:v>
      </x:c>
      <x:c r="F10712" s="0" t="s">
        <x:v>20</x:v>
      </x:c>
      <x:c r="G10712" s="0" t="n">
        <x:v>130</x:v>
      </x:c>
      <x:c r="H10712" s="4" t="n">
        <x:v>43.384</x:v>
      </x:c>
      <x:c r="I10712" s="4" t="n">
        <x:v>130</x:v>
      </x:c>
      <x:c r="J10712" s="4" t="n">
        <x:v>0.334</x:v>
      </x:c>
      <x:c r="K10712" s="4">
        <x:f>I10712*J10712</x:f>
      </x:c>
      <x:c r="L10712" s="4" t="n">
        <x:v>289.714</x:v>
      </x:c>
      <x:c r="M10712" s="5">
        <x:f>J10712/2.789*100</x:f>
      </x:c>
      <x:c r="N10712" s="6">
        <x:f>M10712*L10712/100</x:f>
      </x:c>
      <x:c r="O10712" s="6">
        <x:f>H10712-N10712</x:f>
      </x:c>
    </x:row>
    <x:row r="10713" spans="1:25">
      <x:c r="A10713" s="0" t="s">
        <x:v>65</x:v>
      </x:c>
      <x:c r="B10713" s="0" t="n">
        <x:v>4945</x:v>
      </x:c>
      <x:c r="C10713" s="0" t="s">
        <x:v>21</x:v>
      </x:c>
      <x:c r="D10713" s="0" t="s">
        <x:v>22</x:v>
      </x:c>
      <x:c r="E10713" s="0" t="s">
        <x:v>23</x:v>
      </x:c>
      <x:c r="F10713" s="0" t="s">
        <x:v>20</x:v>
      </x:c>
      <x:c r="G10713" s="0" t="n">
        <x:v>130</x:v>
      </x:c>
      <x:c r="H10713" s="4" t="n">
        <x:v>43.384</x:v>
      </x:c>
      <x:c r="I10713" s="4" t="n">
        <x:v>130</x:v>
      </x:c>
      <x:c r="J10713" s="4" t="n">
        <x:v>0.334</x:v>
      </x:c>
      <x:c r="K10713" s="4">
        <x:f>I10713*J10713</x:f>
      </x:c>
      <x:c r="L10713" s="4" t="n">
        <x:v>289.714</x:v>
      </x:c>
      <x:c r="M10713" s="5">
        <x:f>J10713/2.789*100</x:f>
      </x:c>
      <x:c r="N10713" s="6">
        <x:f>M10713*L10713/100</x:f>
      </x:c>
      <x:c r="O10713" s="6">
        <x:f>H10713-N10713</x:f>
      </x:c>
    </x:row>
    <x:row r="10714" spans="1:25">
      <x:c r="A10714" s="0" t="s">
        <x:v>65</x:v>
      </x:c>
      <x:c r="B10714" s="0" t="n">
        <x:v>4945</x:v>
      </x:c>
      <x:c r="C10714" s="0" t="s">
        <x:v>21</x:v>
      </x:c>
      <x:c r="D10714" s="0" t="s">
        <x:v>28</x:v>
      </x:c>
      <x:c r="E10714" s="0" t="s">
        <x:v>19</x:v>
      </x:c>
      <x:c r="F10714" s="0" t="s">
        <x:v>26</x:v>
      </x:c>
      <x:c r="G10714" s="0" t="n">
        <x:v>130</x:v>
      </x:c>
      <x:c r="H10714" s="4" t="n">
        <x:v>33.807</x:v>
      </x:c>
      <x:c r="I10714" s="4" t="n">
        <x:v>130</x:v>
      </x:c>
      <x:c r="J10714" s="4" t="n">
        <x:v>0.26</x:v>
      </x:c>
      <x:c r="K10714" s="4">
        <x:f>I10714*J10714</x:f>
      </x:c>
      <x:c r="L10714" s="4" t="n">
        <x:v>289.714</x:v>
      </x:c>
      <x:c r="M10714" s="5">
        <x:f>J10714/2.789*100</x:f>
      </x:c>
      <x:c r="N10714" s="6">
        <x:f>M10714*L10714/100</x:f>
      </x:c>
      <x:c r="O10714" s="6">
        <x:f>H10714-N10714</x:f>
      </x:c>
    </x:row>
    <x:row r="10715" spans="1:25">
      <x:c r="A10715" s="0" t="s">
        <x:v>65</x:v>
      </x:c>
      <x:c r="B10715" s="0" t="n">
        <x:v>4945</x:v>
      </x:c>
      <x:c r="C10715" s="0" t="s">
        <x:v>21</x:v>
      </x:c>
      <x:c r="D10715" s="0" t="s">
        <x:v>28</x:v>
      </x:c>
      <x:c r="E10715" s="0" t="s">
        <x:v>23</x:v>
      </x:c>
      <x:c r="F10715" s="0" t="s">
        <x:v>26</x:v>
      </x:c>
      <x:c r="G10715" s="0" t="n">
        <x:v>130</x:v>
      </x:c>
      <x:c r="H10715" s="4" t="n">
        <x:v>197.6</x:v>
      </x:c>
      <x:c r="I10715" s="4" t="n">
        <x:v>130</x:v>
      </x:c>
      <x:c r="J10715" s="4" t="n">
        <x:v>1.52</x:v>
      </x:c>
      <x:c r="K10715" s="4">
        <x:f>I10715*J10715</x:f>
      </x:c>
      <x:c r="L10715" s="4" t="n">
        <x:v>289.714</x:v>
      </x:c>
      <x:c r="M10715" s="5">
        <x:f>J10715/2.789*100</x:f>
      </x:c>
      <x:c r="N10715" s="6">
        <x:f>M10715*L10715/100</x:f>
      </x:c>
      <x:c r="O10715" s="6">
        <x:f>H10715-N10715</x:f>
      </x:c>
    </x:row>
    <x:row r="10716" spans="1:25">
      <x:c r="A10716" s="0" t="s">
        <x:v>104</x:v>
      </x:c>
      <x:c r="B10716" s="0" t="n">
        <x:v>4946</x:v>
      </x:c>
      <x:c r="C10716" s="0" t="s">
        <x:v>21</x:v>
      </x:c>
      <x:c r="D10716" s="0" t="s">
        <x:v>22</x:v>
      </x:c>
      <x:c r="E10716" s="0" t="s">
        <x:v>23</x:v>
      </x:c>
      <x:c r="F10716" s="0" t="s">
        <x:v>20</x:v>
      </x:c>
      <x:c r="G10716" s="0" t="n">
        <x:v>130</x:v>
      </x:c>
      <x:c r="H10716" s="4" t="n">
        <x:v>44.33</x:v>
      </x:c>
      <x:c r="I10716" s="4" t="n">
        <x:v>130</x:v>
      </x:c>
      <x:c r="J10716" s="4" t="n">
        <x:v>0.341</x:v>
      </x:c>
      <x:c r="K10716" s="4">
        <x:f>I10716*J10716</x:f>
      </x:c>
      <x:c r="L10716" s="4" t="n">
        <x:v>289.082</x:v>
      </x:c>
      <x:c r="M10716" s="5">
        <x:f>J10716/3.123*100</x:f>
      </x:c>
      <x:c r="N10716" s="6">
        <x:f>M10716*L10716/100</x:f>
      </x:c>
      <x:c r="O10716" s="6">
        <x:f>H10716-N10716</x:f>
      </x:c>
    </x:row>
    <x:row r="10717" spans="1:25">
      <x:c r="A10717" s="0" t="s">
        <x:v>104</x:v>
      </x:c>
      <x:c r="B10717" s="0" t="n">
        <x:v>4946</x:v>
      </x:c>
      <x:c r="C10717" s="0" t="s">
        <x:v>21</x:v>
      </x:c>
      <x:c r="D10717" s="0" t="s">
        <x:v>22</x:v>
      </x:c>
      <x:c r="E10717" s="0" t="s">
        <x:v>23</x:v>
      </x:c>
      <x:c r="F10717" s="0" t="s">
        <x:v>20</x:v>
      </x:c>
      <x:c r="G10717" s="0" t="n">
        <x:v>130</x:v>
      </x:c>
      <x:c r="H10717" s="4" t="n">
        <x:v>43.384</x:v>
      </x:c>
      <x:c r="I10717" s="4" t="n">
        <x:v>130</x:v>
      </x:c>
      <x:c r="J10717" s="4" t="n">
        <x:v>0.334</x:v>
      </x:c>
      <x:c r="K10717" s="4">
        <x:f>I10717*J10717</x:f>
      </x:c>
      <x:c r="L10717" s="4" t="n">
        <x:v>289.082</x:v>
      </x:c>
      <x:c r="M10717" s="5">
        <x:f>J10717/3.123*100</x:f>
      </x:c>
      <x:c r="N10717" s="6">
        <x:f>M10717*L10717/100</x:f>
      </x:c>
      <x:c r="O10717" s="6">
        <x:f>H10717-N10717</x:f>
      </x:c>
    </x:row>
    <x:row r="10718" spans="1:25">
      <x:c r="A10718" s="0" t="s">
        <x:v>104</x:v>
      </x:c>
      <x:c r="B10718" s="0" t="n">
        <x:v>4946</x:v>
      </x:c>
      <x:c r="C10718" s="0" t="s">
        <x:v>21</x:v>
      </x:c>
      <x:c r="D10718" s="0" t="s">
        <x:v>22</x:v>
      </x:c>
      <x:c r="E10718" s="0" t="s">
        <x:v>23</x:v>
      </x:c>
      <x:c r="F10718" s="0" t="s">
        <x:v>20</x:v>
      </x:c>
      <x:c r="G10718" s="0" t="n">
        <x:v>130</x:v>
      </x:c>
      <x:c r="H10718" s="4" t="n">
        <x:v>43.384</x:v>
      </x:c>
      <x:c r="I10718" s="4" t="n">
        <x:v>130</x:v>
      </x:c>
      <x:c r="J10718" s="4" t="n">
        <x:v>0.334</x:v>
      </x:c>
      <x:c r="K10718" s="4">
        <x:f>I10718*J10718</x:f>
      </x:c>
      <x:c r="L10718" s="4" t="n">
        <x:v>289.082</x:v>
      </x:c>
      <x:c r="M10718" s="5">
        <x:f>J10718/3.123*100</x:f>
      </x:c>
      <x:c r="N10718" s="6">
        <x:f>M10718*L10718/100</x:f>
      </x:c>
      <x:c r="O10718" s="6">
        <x:f>H10718-N10718</x:f>
      </x:c>
    </x:row>
    <x:row r="10719" spans="1:25">
      <x:c r="A10719" s="0" t="s">
        <x:v>104</x:v>
      </x:c>
      <x:c r="B10719" s="0" t="n">
        <x:v>4946</x:v>
      </x:c>
      <x:c r="C10719" s="0" t="s">
        <x:v>21</x:v>
      </x:c>
      <x:c r="D10719" s="0" t="s">
        <x:v>22</x:v>
      </x:c>
      <x:c r="E10719" s="0" t="s">
        <x:v>23</x:v>
      </x:c>
      <x:c r="F10719" s="0" t="s">
        <x:v>20</x:v>
      </x:c>
      <x:c r="G10719" s="0" t="n">
        <x:v>130</x:v>
      </x:c>
      <x:c r="H10719" s="4" t="n">
        <x:v>43.384</x:v>
      </x:c>
      <x:c r="I10719" s="4" t="n">
        <x:v>130</x:v>
      </x:c>
      <x:c r="J10719" s="4" t="n">
        <x:v>0.334</x:v>
      </x:c>
      <x:c r="K10719" s="4">
        <x:f>I10719*J10719</x:f>
      </x:c>
      <x:c r="L10719" s="4" t="n">
        <x:v>289.082</x:v>
      </x:c>
      <x:c r="M10719" s="5">
        <x:f>J10719/3.123*100</x:f>
      </x:c>
      <x:c r="N10719" s="6">
        <x:f>M10719*L10719/100</x:f>
      </x:c>
      <x:c r="O10719" s="6">
        <x:f>H10719-N10719</x:f>
      </x:c>
    </x:row>
    <x:row r="10720" spans="1:25">
      <x:c r="A10720" s="0" t="s">
        <x:v>104</x:v>
      </x:c>
      <x:c r="B10720" s="0" t="n">
        <x:v>4946</x:v>
      </x:c>
      <x:c r="C10720" s="0" t="s">
        <x:v>21</x:v>
      </x:c>
      <x:c r="D10720" s="0" t="s">
        <x:v>28</x:v>
      </x:c>
      <x:c r="E10720" s="0" t="s">
        <x:v>19</x:v>
      </x:c>
      <x:c r="F10720" s="0" t="s">
        <x:v>26</x:v>
      </x:c>
      <x:c r="G10720" s="0" t="n">
        <x:v>130</x:v>
      </x:c>
      <x:c r="H10720" s="4" t="n">
        <x:v>33.804</x:v>
      </x:c>
      <x:c r="I10720" s="4" t="n">
        <x:v>130</x:v>
      </x:c>
      <x:c r="J10720" s="4" t="n">
        <x:v>0.26</x:v>
      </x:c>
      <x:c r="K10720" s="4">
        <x:f>I10720*J10720</x:f>
      </x:c>
      <x:c r="L10720" s="4" t="n">
        <x:v>289.082</x:v>
      </x:c>
      <x:c r="M10720" s="5">
        <x:f>J10720/3.123*100</x:f>
      </x:c>
      <x:c r="N10720" s="6">
        <x:f>M10720*L10720/100</x:f>
      </x:c>
      <x:c r="O10720" s="6">
        <x:f>H10720-N10720</x:f>
      </x:c>
    </x:row>
    <x:row r="10721" spans="1:25">
      <x:c r="A10721" s="0" t="s">
        <x:v>104</x:v>
      </x:c>
      <x:c r="B10721" s="0" t="n">
        <x:v>4946</x:v>
      </x:c>
      <x:c r="C10721" s="0" t="s">
        <x:v>21</x:v>
      </x:c>
      <x:c r="D10721" s="0" t="s">
        <x:v>28</x:v>
      </x:c>
      <x:c r="E10721" s="0" t="s">
        <x:v>23</x:v>
      </x:c>
      <x:c r="F10721" s="0" t="s">
        <x:v>26</x:v>
      </x:c>
      <x:c r="G10721" s="0" t="n">
        <x:v>130</x:v>
      </x:c>
      <x:c r="H10721" s="4" t="n">
        <x:v>197.6</x:v>
      </x:c>
      <x:c r="I10721" s="4" t="n">
        <x:v>130</x:v>
      </x:c>
      <x:c r="J10721" s="4" t="n">
        <x:v>1.52</x:v>
      </x:c>
      <x:c r="K10721" s="4">
        <x:f>I10721*J10721</x:f>
      </x:c>
      <x:c r="L10721" s="4" t="n">
        <x:v>289.082</x:v>
      </x:c>
      <x:c r="M10721" s="5">
        <x:f>J10721/3.123*100</x:f>
      </x:c>
      <x:c r="N10721" s="6">
        <x:f>M10721*L10721/100</x:f>
      </x:c>
      <x:c r="O10721" s="6">
        <x:f>H10721-N10721</x:f>
      </x:c>
    </x:row>
    <x:row r="10722" spans="1:25">
      <x:c r="A10722" s="0" t="s">
        <x:v>51</x:v>
      </x:c>
      <x:c r="B10722" s="0" t="n">
        <x:v>4947</x:v>
      </x:c>
      <x:c r="C10722" s="0" t="s">
        <x:v>21</x:v>
      </x:c>
      <x:c r="D10722" s="0" t="s">
        <x:v>22</x:v>
      </x:c>
      <x:c r="E10722" s="0" t="s">
        <x:v>23</x:v>
      </x:c>
      <x:c r="F10722" s="0" t="s">
        <x:v>20</x:v>
      </x:c>
      <x:c r="G10722" s="0" t="n">
        <x:v>130</x:v>
      </x:c>
      <x:c r="H10722" s="4" t="n">
        <x:v>44.33</x:v>
      </x:c>
      <x:c r="I10722" s="4" t="n">
        <x:v>130</x:v>
      </x:c>
      <x:c r="J10722" s="4" t="n">
        <x:v>0.341</x:v>
      </x:c>
      <x:c r="K10722" s="4">
        <x:f>I10722*J10722</x:f>
      </x:c>
      <x:c r="L10722" s="4" t="n">
        <x:v>296.394</x:v>
      </x:c>
      <x:c r="M10722" s="5">
        <x:f>J10722/3.123*100</x:f>
      </x:c>
      <x:c r="N10722" s="6">
        <x:f>M10722*L10722/100</x:f>
      </x:c>
      <x:c r="O10722" s="6">
        <x:f>H10722-N10722</x:f>
      </x:c>
    </x:row>
    <x:row r="10723" spans="1:25">
      <x:c r="A10723" s="0" t="s">
        <x:v>51</x:v>
      </x:c>
      <x:c r="B10723" s="0" t="n">
        <x:v>4947</x:v>
      </x:c>
      <x:c r="C10723" s="0" t="s">
        <x:v>21</x:v>
      </x:c>
      <x:c r="D10723" s="0" t="s">
        <x:v>22</x:v>
      </x:c>
      <x:c r="E10723" s="0" t="s">
        <x:v>23</x:v>
      </x:c>
      <x:c r="F10723" s="0" t="s">
        <x:v>20</x:v>
      </x:c>
      <x:c r="G10723" s="0" t="n">
        <x:v>130</x:v>
      </x:c>
      <x:c r="H10723" s="4" t="n">
        <x:v>43.384</x:v>
      </x:c>
      <x:c r="I10723" s="4" t="n">
        <x:v>130</x:v>
      </x:c>
      <x:c r="J10723" s="4" t="n">
        <x:v>0.334</x:v>
      </x:c>
      <x:c r="K10723" s="4">
        <x:f>I10723*J10723</x:f>
      </x:c>
      <x:c r="L10723" s="4" t="n">
        <x:v>296.394</x:v>
      </x:c>
      <x:c r="M10723" s="5">
        <x:f>J10723/3.123*100</x:f>
      </x:c>
      <x:c r="N10723" s="6">
        <x:f>M10723*L10723/100</x:f>
      </x:c>
      <x:c r="O10723" s="6">
        <x:f>H10723-N10723</x:f>
      </x:c>
    </x:row>
    <x:row r="10724" spans="1:25">
      <x:c r="A10724" s="0" t="s">
        <x:v>51</x:v>
      </x:c>
      <x:c r="B10724" s="0" t="n">
        <x:v>4947</x:v>
      </x:c>
      <x:c r="C10724" s="0" t="s">
        <x:v>21</x:v>
      </x:c>
      <x:c r="D10724" s="0" t="s">
        <x:v>22</x:v>
      </x:c>
      <x:c r="E10724" s="0" t="s">
        <x:v>23</x:v>
      </x:c>
      <x:c r="F10724" s="0" t="s">
        <x:v>20</x:v>
      </x:c>
      <x:c r="G10724" s="0" t="n">
        <x:v>130</x:v>
      </x:c>
      <x:c r="H10724" s="4" t="n">
        <x:v>43.384</x:v>
      </x:c>
      <x:c r="I10724" s="4" t="n">
        <x:v>130</x:v>
      </x:c>
      <x:c r="J10724" s="4" t="n">
        <x:v>0.334</x:v>
      </x:c>
      <x:c r="K10724" s="4">
        <x:f>I10724*J10724</x:f>
      </x:c>
      <x:c r="L10724" s="4" t="n">
        <x:v>296.394</x:v>
      </x:c>
      <x:c r="M10724" s="5">
        <x:f>J10724/3.123*100</x:f>
      </x:c>
      <x:c r="N10724" s="6">
        <x:f>M10724*L10724/100</x:f>
      </x:c>
      <x:c r="O10724" s="6">
        <x:f>H10724-N10724</x:f>
      </x:c>
    </x:row>
    <x:row r="10725" spans="1:25">
      <x:c r="A10725" s="0" t="s">
        <x:v>51</x:v>
      </x:c>
      <x:c r="B10725" s="0" t="n">
        <x:v>4947</x:v>
      </x:c>
      <x:c r="C10725" s="0" t="s">
        <x:v>21</x:v>
      </x:c>
      <x:c r="D10725" s="0" t="s">
        <x:v>22</x:v>
      </x:c>
      <x:c r="E10725" s="0" t="s">
        <x:v>23</x:v>
      </x:c>
      <x:c r="F10725" s="0" t="s">
        <x:v>20</x:v>
      </x:c>
      <x:c r="G10725" s="0" t="n">
        <x:v>130</x:v>
      </x:c>
      <x:c r="H10725" s="4" t="n">
        <x:v>43.384</x:v>
      </x:c>
      <x:c r="I10725" s="4" t="n">
        <x:v>130</x:v>
      </x:c>
      <x:c r="J10725" s="4" t="n">
        <x:v>0.334</x:v>
      </x:c>
      <x:c r="K10725" s="4">
        <x:f>I10725*J10725</x:f>
      </x:c>
      <x:c r="L10725" s="4" t="n">
        <x:v>296.394</x:v>
      </x:c>
      <x:c r="M10725" s="5">
        <x:f>J10725/3.123*100</x:f>
      </x:c>
      <x:c r="N10725" s="6">
        <x:f>M10725*L10725/100</x:f>
      </x:c>
      <x:c r="O10725" s="6">
        <x:f>H10725-N10725</x:f>
      </x:c>
    </x:row>
    <x:row r="10726" spans="1:25">
      <x:c r="A10726" s="0" t="s">
        <x:v>51</x:v>
      </x:c>
      <x:c r="B10726" s="0" t="n">
        <x:v>4947</x:v>
      </x:c>
      <x:c r="C10726" s="0" t="s">
        <x:v>21</x:v>
      </x:c>
      <x:c r="D10726" s="0" t="s">
        <x:v>28</x:v>
      </x:c>
      <x:c r="E10726" s="0" t="s">
        <x:v>19</x:v>
      </x:c>
      <x:c r="F10726" s="0" t="s">
        <x:v>26</x:v>
      </x:c>
      <x:c r="G10726" s="0" t="n">
        <x:v>130</x:v>
      </x:c>
      <x:c r="H10726" s="4" t="n">
        <x:v>33.802</x:v>
      </x:c>
      <x:c r="I10726" s="4" t="n">
        <x:v>130</x:v>
      </x:c>
      <x:c r="J10726" s="4" t="n">
        <x:v>0.26</x:v>
      </x:c>
      <x:c r="K10726" s="4">
        <x:f>I10726*J10726</x:f>
      </x:c>
      <x:c r="L10726" s="4" t="n">
        <x:v>296.394</x:v>
      </x:c>
      <x:c r="M10726" s="5">
        <x:f>J10726/3.123*100</x:f>
      </x:c>
      <x:c r="N10726" s="6">
        <x:f>M10726*L10726/100</x:f>
      </x:c>
      <x:c r="O10726" s="6">
        <x:f>H10726-N10726</x:f>
      </x:c>
    </x:row>
    <x:row r="10727" spans="1:25">
      <x:c r="A10727" s="0" t="s">
        <x:v>51</x:v>
      </x:c>
      <x:c r="B10727" s="0" t="n">
        <x:v>4947</x:v>
      </x:c>
      <x:c r="C10727" s="0" t="s">
        <x:v>21</x:v>
      </x:c>
      <x:c r="D10727" s="0" t="s">
        <x:v>28</x:v>
      </x:c>
      <x:c r="E10727" s="0" t="s">
        <x:v>23</x:v>
      </x:c>
      <x:c r="F10727" s="0" t="s">
        <x:v>26</x:v>
      </x:c>
      <x:c r="G10727" s="0" t="n">
        <x:v>130</x:v>
      </x:c>
      <x:c r="H10727" s="4" t="n">
        <x:v>197.6</x:v>
      </x:c>
      <x:c r="I10727" s="4" t="n">
        <x:v>130</x:v>
      </x:c>
      <x:c r="J10727" s="4" t="n">
        <x:v>1.52</x:v>
      </x:c>
      <x:c r="K10727" s="4">
        <x:f>I10727*J10727</x:f>
      </x:c>
      <x:c r="L10727" s="4" t="n">
        <x:v>296.394</x:v>
      </x:c>
      <x:c r="M10727" s="5">
        <x:f>J10727/3.123*100</x:f>
      </x:c>
      <x:c r="N10727" s="6">
        <x:f>M10727*L10727/100</x:f>
      </x:c>
      <x:c r="O10727" s="6">
        <x:f>H10727-N10727</x:f>
      </x:c>
    </x:row>
    <x:row r="10728" spans="1:25">
      <x:c r="A10728" s="0" t="s">
        <x:v>66</x:v>
      </x:c>
      <x:c r="B10728" s="0" t="n">
        <x:v>4948</x:v>
      </x:c>
      <x:c r="C10728" s="0" t="s">
        <x:v>21</x:v>
      </x:c>
      <x:c r="D10728" s="0" t="s">
        <x:v>22</x:v>
      </x:c>
      <x:c r="E10728" s="0" t="s">
        <x:v>23</x:v>
      </x:c>
      <x:c r="F10728" s="0" t="s">
        <x:v>20</x:v>
      </x:c>
      <x:c r="G10728" s="0" t="n">
        <x:v>130</x:v>
      </x:c>
      <x:c r="H10728" s="4" t="n">
        <x:v>44.33</x:v>
      </x:c>
      <x:c r="I10728" s="4" t="n">
        <x:v>130</x:v>
      </x:c>
      <x:c r="J10728" s="4" t="n">
        <x:v>0.341</x:v>
      </x:c>
      <x:c r="K10728" s="4">
        <x:f>I10728*J10728</x:f>
      </x:c>
      <x:c r="L10728" s="4" t="n">
        <x:v>292.018</x:v>
      </x:c>
      <x:c r="M10728" s="5">
        <x:f>J10728/3.457*100</x:f>
      </x:c>
      <x:c r="N10728" s="6">
        <x:f>M10728*L10728/100</x:f>
      </x:c>
      <x:c r="O10728" s="6">
        <x:f>H10728-N10728</x:f>
      </x:c>
    </x:row>
    <x:row r="10729" spans="1:25">
      <x:c r="A10729" s="0" t="s">
        <x:v>66</x:v>
      </x:c>
      <x:c r="B10729" s="0" t="n">
        <x:v>4948</x:v>
      </x:c>
      <x:c r="C10729" s="0" t="s">
        <x:v>21</x:v>
      </x:c>
      <x:c r="D10729" s="0" t="s">
        <x:v>22</x:v>
      </x:c>
      <x:c r="E10729" s="0" t="s">
        <x:v>23</x:v>
      </x:c>
      <x:c r="F10729" s="0" t="s">
        <x:v>20</x:v>
      </x:c>
      <x:c r="G10729" s="0" t="n">
        <x:v>130</x:v>
      </x:c>
      <x:c r="H10729" s="4" t="n">
        <x:v>43.384</x:v>
      </x:c>
      <x:c r="I10729" s="4" t="n">
        <x:v>130</x:v>
      </x:c>
      <x:c r="J10729" s="4" t="n">
        <x:v>0.334</x:v>
      </x:c>
      <x:c r="K10729" s="4">
        <x:f>I10729*J10729</x:f>
      </x:c>
      <x:c r="L10729" s="4" t="n">
        <x:v>292.018</x:v>
      </x:c>
      <x:c r="M10729" s="5">
        <x:f>J10729/3.457*100</x:f>
      </x:c>
      <x:c r="N10729" s="6">
        <x:f>M10729*L10729/100</x:f>
      </x:c>
      <x:c r="O10729" s="6">
        <x:f>H10729-N10729</x:f>
      </x:c>
    </x:row>
    <x:row r="10730" spans="1:25">
      <x:c r="A10730" s="0" t="s">
        <x:v>66</x:v>
      </x:c>
      <x:c r="B10730" s="0" t="n">
        <x:v>4948</x:v>
      </x:c>
      <x:c r="C10730" s="0" t="s">
        <x:v>21</x:v>
      </x:c>
      <x:c r="D10730" s="0" t="s">
        <x:v>22</x:v>
      </x:c>
      <x:c r="E10730" s="0" t="s">
        <x:v>23</x:v>
      </x:c>
      <x:c r="F10730" s="0" t="s">
        <x:v>20</x:v>
      </x:c>
      <x:c r="G10730" s="0" t="n">
        <x:v>130</x:v>
      </x:c>
      <x:c r="H10730" s="4" t="n">
        <x:v>43.384</x:v>
      </x:c>
      <x:c r="I10730" s="4" t="n">
        <x:v>130</x:v>
      </x:c>
      <x:c r="J10730" s="4" t="n">
        <x:v>0.334</x:v>
      </x:c>
      <x:c r="K10730" s="4">
        <x:f>I10730*J10730</x:f>
      </x:c>
      <x:c r="L10730" s="4" t="n">
        <x:v>292.018</x:v>
      </x:c>
      <x:c r="M10730" s="5">
        <x:f>J10730/3.457*100</x:f>
      </x:c>
      <x:c r="N10730" s="6">
        <x:f>M10730*L10730/100</x:f>
      </x:c>
      <x:c r="O10730" s="6">
        <x:f>H10730-N10730</x:f>
      </x:c>
    </x:row>
    <x:row r="10731" spans="1:25">
      <x:c r="A10731" s="0" t="s">
        <x:v>66</x:v>
      </x:c>
      <x:c r="B10731" s="0" t="n">
        <x:v>4948</x:v>
      </x:c>
      <x:c r="C10731" s="0" t="s">
        <x:v>21</x:v>
      </x:c>
      <x:c r="D10731" s="0" t="s">
        <x:v>22</x:v>
      </x:c>
      <x:c r="E10731" s="0" t="s">
        <x:v>23</x:v>
      </x:c>
      <x:c r="F10731" s="0" t="s">
        <x:v>20</x:v>
      </x:c>
      <x:c r="G10731" s="0" t="n">
        <x:v>130</x:v>
      </x:c>
      <x:c r="H10731" s="4" t="n">
        <x:v>43.384</x:v>
      </x:c>
      <x:c r="I10731" s="4" t="n">
        <x:v>130</x:v>
      </x:c>
      <x:c r="J10731" s="4" t="n">
        <x:v>0.334</x:v>
      </x:c>
      <x:c r="K10731" s="4">
        <x:f>I10731*J10731</x:f>
      </x:c>
      <x:c r="L10731" s="4" t="n">
        <x:v>292.018</x:v>
      </x:c>
      <x:c r="M10731" s="5">
        <x:f>J10731/3.457*100</x:f>
      </x:c>
      <x:c r="N10731" s="6">
        <x:f>M10731*L10731/100</x:f>
      </x:c>
      <x:c r="O10731" s="6">
        <x:f>H10731-N10731</x:f>
      </x:c>
    </x:row>
    <x:row r="10732" spans="1:25">
      <x:c r="A10732" s="0" t="s">
        <x:v>66</x:v>
      </x:c>
      <x:c r="B10732" s="0" t="n">
        <x:v>4948</x:v>
      </x:c>
      <x:c r="C10732" s="0" t="s">
        <x:v>21</x:v>
      </x:c>
      <x:c r="D10732" s="0" t="s">
        <x:v>22</x:v>
      </x:c>
      <x:c r="E10732" s="0" t="s">
        <x:v>23</x:v>
      </x:c>
      <x:c r="F10732" s="0" t="s">
        <x:v>20</x:v>
      </x:c>
      <x:c r="G10732" s="0" t="n">
        <x:v>130</x:v>
      </x:c>
      <x:c r="H10732" s="4" t="n">
        <x:v>43.384</x:v>
      </x:c>
      <x:c r="I10732" s="4" t="n">
        <x:v>130</x:v>
      </x:c>
      <x:c r="J10732" s="4" t="n">
        <x:v>0.334</x:v>
      </x:c>
      <x:c r="K10732" s="4">
        <x:f>I10732*J10732</x:f>
      </x:c>
      <x:c r="L10732" s="4" t="n">
        <x:v>292.018</x:v>
      </x:c>
      <x:c r="M10732" s="5">
        <x:f>J10732/3.457*100</x:f>
      </x:c>
      <x:c r="N10732" s="6">
        <x:f>M10732*L10732/100</x:f>
      </x:c>
      <x:c r="O10732" s="6">
        <x:f>H10732-N10732</x:f>
      </x:c>
    </x:row>
    <x:row r="10733" spans="1:25">
      <x:c r="A10733" s="0" t="s">
        <x:v>66</x:v>
      </x:c>
      <x:c r="B10733" s="0" t="n">
        <x:v>4948</x:v>
      </x:c>
      <x:c r="C10733" s="0" t="s">
        <x:v>21</x:v>
      </x:c>
      <x:c r="D10733" s="0" t="s">
        <x:v>28</x:v>
      </x:c>
      <x:c r="E10733" s="0" t="s">
        <x:v>19</x:v>
      </x:c>
      <x:c r="F10733" s="0" t="s">
        <x:v>26</x:v>
      </x:c>
      <x:c r="G10733" s="0" t="n">
        <x:v>130</x:v>
      </x:c>
      <x:c r="H10733" s="4" t="n">
        <x:v>33.803</x:v>
      </x:c>
      <x:c r="I10733" s="4" t="n">
        <x:v>130</x:v>
      </x:c>
      <x:c r="J10733" s="4" t="n">
        <x:v>0.26</x:v>
      </x:c>
      <x:c r="K10733" s="4">
        <x:f>I10733*J10733</x:f>
      </x:c>
      <x:c r="L10733" s="4" t="n">
        <x:v>292.018</x:v>
      </x:c>
      <x:c r="M10733" s="5">
        <x:f>J10733/3.457*100</x:f>
      </x:c>
      <x:c r="N10733" s="6">
        <x:f>M10733*L10733/100</x:f>
      </x:c>
      <x:c r="O10733" s="6">
        <x:f>H10733-N10733</x:f>
      </x:c>
    </x:row>
    <x:row r="10734" spans="1:25">
      <x:c r="A10734" s="0" t="s">
        <x:v>66</x:v>
      </x:c>
      <x:c r="B10734" s="0" t="n">
        <x:v>4948</x:v>
      </x:c>
      <x:c r="C10734" s="0" t="s">
        <x:v>21</x:v>
      </x:c>
      <x:c r="D10734" s="0" t="s">
        <x:v>28</x:v>
      </x:c>
      <x:c r="E10734" s="0" t="s">
        <x:v>23</x:v>
      </x:c>
      <x:c r="F10734" s="0" t="s">
        <x:v>26</x:v>
      </x:c>
      <x:c r="G10734" s="0" t="n">
        <x:v>130</x:v>
      </x:c>
      <x:c r="H10734" s="4" t="n">
        <x:v>197.6</x:v>
      </x:c>
      <x:c r="I10734" s="4" t="n">
        <x:v>130</x:v>
      </x:c>
      <x:c r="J10734" s="4" t="n">
        <x:v>1.52</x:v>
      </x:c>
      <x:c r="K10734" s="4">
        <x:f>I10734*J10734</x:f>
      </x:c>
      <x:c r="L10734" s="4" t="n">
        <x:v>292.018</x:v>
      </x:c>
      <x:c r="M10734" s="5">
        <x:f>J10734/3.457*100</x:f>
      </x:c>
      <x:c r="N10734" s="6">
        <x:f>M10734*L10734/100</x:f>
      </x:c>
      <x:c r="O10734" s="6">
        <x:f>H10734-N10734</x:f>
      </x:c>
    </x:row>
    <x:row r="10735" spans="1:25">
      <x:c r="A10735" s="0" t="s">
        <x:v>103</x:v>
      </x:c>
      <x:c r="B10735" s="0" t="n">
        <x:v>4949</x:v>
      </x:c>
      <x:c r="C10735" s="0" t="s">
        <x:v>21</x:v>
      </x:c>
      <x:c r="D10735" s="0" t="s">
        <x:v>22</x:v>
      </x:c>
      <x:c r="E10735" s="0" t="s">
        <x:v>23</x:v>
      </x:c>
      <x:c r="F10735" s="0" t="s">
        <x:v>20</x:v>
      </x:c>
      <x:c r="G10735" s="0" t="n">
        <x:v>130</x:v>
      </x:c>
      <x:c r="H10735" s="4" t="n">
        <x:v>44.33</x:v>
      </x:c>
      <x:c r="I10735" s="4" t="n">
        <x:v>130</x:v>
      </x:c>
      <x:c r="J10735" s="4" t="n">
        <x:v>0.341</x:v>
      </x:c>
      <x:c r="K10735" s="4">
        <x:f>I10735*J10735</x:f>
      </x:c>
      <x:c r="L10735" s="4" t="n">
        <x:v>285.733</x:v>
      </x:c>
      <x:c r="M10735" s="5">
        <x:f>J10735/3.123*100</x:f>
      </x:c>
      <x:c r="N10735" s="6">
        <x:f>M10735*L10735/100</x:f>
      </x:c>
      <x:c r="O10735" s="6">
        <x:f>H10735-N10735</x:f>
      </x:c>
    </x:row>
    <x:row r="10736" spans="1:25">
      <x:c r="A10736" s="0" t="s">
        <x:v>103</x:v>
      </x:c>
      <x:c r="B10736" s="0" t="n">
        <x:v>4949</x:v>
      </x:c>
      <x:c r="C10736" s="0" t="s">
        <x:v>21</x:v>
      </x:c>
      <x:c r="D10736" s="0" t="s">
        <x:v>22</x:v>
      </x:c>
      <x:c r="E10736" s="0" t="s">
        <x:v>23</x:v>
      </x:c>
      <x:c r="F10736" s="0" t="s">
        <x:v>20</x:v>
      </x:c>
      <x:c r="G10736" s="0" t="n">
        <x:v>130</x:v>
      </x:c>
      <x:c r="H10736" s="4" t="n">
        <x:v>43.384</x:v>
      </x:c>
      <x:c r="I10736" s="4" t="n">
        <x:v>130</x:v>
      </x:c>
      <x:c r="J10736" s="4" t="n">
        <x:v>0.334</x:v>
      </x:c>
      <x:c r="K10736" s="4">
        <x:f>I10736*J10736</x:f>
      </x:c>
      <x:c r="L10736" s="4" t="n">
        <x:v>285.733</x:v>
      </x:c>
      <x:c r="M10736" s="5">
        <x:f>J10736/3.123*100</x:f>
      </x:c>
      <x:c r="N10736" s="6">
        <x:f>M10736*L10736/100</x:f>
      </x:c>
      <x:c r="O10736" s="6">
        <x:f>H10736-N10736</x:f>
      </x:c>
    </x:row>
    <x:row r="10737" spans="1:25">
      <x:c r="A10737" s="0" t="s">
        <x:v>103</x:v>
      </x:c>
      <x:c r="B10737" s="0" t="n">
        <x:v>4949</x:v>
      </x:c>
      <x:c r="C10737" s="0" t="s">
        <x:v>21</x:v>
      </x:c>
      <x:c r="D10737" s="0" t="s">
        <x:v>22</x:v>
      </x:c>
      <x:c r="E10737" s="0" t="s">
        <x:v>23</x:v>
      </x:c>
      <x:c r="F10737" s="0" t="s">
        <x:v>20</x:v>
      </x:c>
      <x:c r="G10737" s="0" t="n">
        <x:v>130</x:v>
      </x:c>
      <x:c r="H10737" s="4" t="n">
        <x:v>43.384</x:v>
      </x:c>
      <x:c r="I10737" s="4" t="n">
        <x:v>130</x:v>
      </x:c>
      <x:c r="J10737" s="4" t="n">
        <x:v>0.334</x:v>
      </x:c>
      <x:c r="K10737" s="4">
        <x:f>I10737*J10737</x:f>
      </x:c>
      <x:c r="L10737" s="4" t="n">
        <x:v>285.733</x:v>
      </x:c>
      <x:c r="M10737" s="5">
        <x:f>J10737/3.123*100</x:f>
      </x:c>
      <x:c r="N10737" s="6">
        <x:f>M10737*L10737/100</x:f>
      </x:c>
      <x:c r="O10737" s="6">
        <x:f>H10737-N10737</x:f>
      </x:c>
    </x:row>
    <x:row r="10738" spans="1:25">
      <x:c r="A10738" s="0" t="s">
        <x:v>103</x:v>
      </x:c>
      <x:c r="B10738" s="0" t="n">
        <x:v>4949</x:v>
      </x:c>
      <x:c r="C10738" s="0" t="s">
        <x:v>21</x:v>
      </x:c>
      <x:c r="D10738" s="0" t="s">
        <x:v>22</x:v>
      </x:c>
      <x:c r="E10738" s="0" t="s">
        <x:v>23</x:v>
      </x:c>
      <x:c r="F10738" s="0" t="s">
        <x:v>20</x:v>
      </x:c>
      <x:c r="G10738" s="0" t="n">
        <x:v>130</x:v>
      </x:c>
      <x:c r="H10738" s="4" t="n">
        <x:v>43.384</x:v>
      </x:c>
      <x:c r="I10738" s="4" t="n">
        <x:v>130</x:v>
      </x:c>
      <x:c r="J10738" s="4" t="n">
        <x:v>0.334</x:v>
      </x:c>
      <x:c r="K10738" s="4">
        <x:f>I10738*J10738</x:f>
      </x:c>
      <x:c r="L10738" s="4" t="n">
        <x:v>285.733</x:v>
      </x:c>
      <x:c r="M10738" s="5">
        <x:f>J10738/3.123*100</x:f>
      </x:c>
      <x:c r="N10738" s="6">
        <x:f>M10738*L10738/100</x:f>
      </x:c>
      <x:c r="O10738" s="6">
        <x:f>H10738-N10738</x:f>
      </x:c>
    </x:row>
    <x:row r="10739" spans="1:25">
      <x:c r="A10739" s="0" t="s">
        <x:v>103</x:v>
      </x:c>
      <x:c r="B10739" s="0" t="n">
        <x:v>4949</x:v>
      </x:c>
      <x:c r="C10739" s="0" t="s">
        <x:v>21</x:v>
      </x:c>
      <x:c r="D10739" s="0" t="s">
        <x:v>28</x:v>
      </x:c>
      <x:c r="E10739" s="0" t="s">
        <x:v>19</x:v>
      </x:c>
      <x:c r="F10739" s="0" t="s">
        <x:v>26</x:v>
      </x:c>
      <x:c r="G10739" s="0" t="n">
        <x:v>130</x:v>
      </x:c>
      <x:c r="H10739" s="4" t="n">
        <x:v>33.805</x:v>
      </x:c>
      <x:c r="I10739" s="4" t="n">
        <x:v>130</x:v>
      </x:c>
      <x:c r="J10739" s="4" t="n">
        <x:v>0.26</x:v>
      </x:c>
      <x:c r="K10739" s="4">
        <x:f>I10739*J10739</x:f>
      </x:c>
      <x:c r="L10739" s="4" t="n">
        <x:v>285.733</x:v>
      </x:c>
      <x:c r="M10739" s="5">
        <x:f>J10739/3.123*100</x:f>
      </x:c>
      <x:c r="N10739" s="6">
        <x:f>M10739*L10739/100</x:f>
      </x:c>
      <x:c r="O10739" s="6">
        <x:f>H10739-N10739</x:f>
      </x:c>
    </x:row>
    <x:row r="10740" spans="1:25">
      <x:c r="A10740" s="0" t="s">
        <x:v>103</x:v>
      </x:c>
      <x:c r="B10740" s="0" t="n">
        <x:v>4949</x:v>
      </x:c>
      <x:c r="C10740" s="0" t="s">
        <x:v>21</x:v>
      </x:c>
      <x:c r="D10740" s="0" t="s">
        <x:v>28</x:v>
      </x:c>
      <x:c r="E10740" s="0" t="s">
        <x:v>23</x:v>
      </x:c>
      <x:c r="F10740" s="0" t="s">
        <x:v>26</x:v>
      </x:c>
      <x:c r="G10740" s="0" t="n">
        <x:v>130</x:v>
      </x:c>
      <x:c r="H10740" s="4" t="n">
        <x:v>197.6</x:v>
      </x:c>
      <x:c r="I10740" s="4" t="n">
        <x:v>130</x:v>
      </x:c>
      <x:c r="J10740" s="4" t="n">
        <x:v>1.52</x:v>
      </x:c>
      <x:c r="K10740" s="4">
        <x:f>I10740*J10740</x:f>
      </x:c>
      <x:c r="L10740" s="4" t="n">
        <x:v>285.733</x:v>
      </x:c>
      <x:c r="M10740" s="5">
        <x:f>J10740/3.123*100</x:f>
      </x:c>
      <x:c r="N10740" s="6">
        <x:f>M10740*L10740/100</x:f>
      </x:c>
      <x:c r="O10740" s="6">
        <x:f>H10740-N10740</x:f>
      </x:c>
    </x:row>
    <x:row r="10741" spans="1:25">
      <x:c r="A10741" s="0" t="s">
        <x:v>27</x:v>
      </x:c>
      <x:c r="B10741" s="0" t="n">
        <x:v>4950</x:v>
      </x:c>
      <x:c r="C10741" s="0" t="s">
        <x:v>21</x:v>
      </x:c>
      <x:c r="D10741" s="0" t="s">
        <x:v>22</x:v>
      </x:c>
      <x:c r="E10741" s="0" t="s">
        <x:v>23</x:v>
      </x:c>
      <x:c r="F10741" s="0" t="s">
        <x:v>20</x:v>
      </x:c>
      <x:c r="G10741" s="0" t="n">
        <x:v>130</x:v>
      </x:c>
      <x:c r="H10741" s="4" t="n">
        <x:v>43.384</x:v>
      </x:c>
      <x:c r="I10741" s="4" t="n">
        <x:v>130</x:v>
      </x:c>
      <x:c r="J10741" s="4" t="n">
        <x:v>0.334</x:v>
      </x:c>
      <x:c r="K10741" s="4">
        <x:f>I10741*J10741</x:f>
      </x:c>
      <x:c r="L10741" s="4" t="n">
        <x:v>291.913</x:v>
      </x:c>
      <x:c r="M10741" s="5">
        <x:f>J10741/3.123*100</x:f>
      </x:c>
      <x:c r="N10741" s="6">
        <x:f>M10741*L10741/100</x:f>
      </x:c>
      <x:c r="O10741" s="6">
        <x:f>H10741-N10741</x:f>
      </x:c>
    </x:row>
    <x:row r="10742" spans="1:25">
      <x:c r="A10742" s="0" t="s">
        <x:v>27</x:v>
      </x:c>
      <x:c r="B10742" s="0" t="n">
        <x:v>4950</x:v>
      </x:c>
      <x:c r="C10742" s="0" t="s">
        <x:v>21</x:v>
      </x:c>
      <x:c r="D10742" s="0" t="s">
        <x:v>22</x:v>
      </x:c>
      <x:c r="E10742" s="0" t="s">
        <x:v>23</x:v>
      </x:c>
      <x:c r="F10742" s="0" t="s">
        <x:v>20</x:v>
      </x:c>
      <x:c r="G10742" s="0" t="n">
        <x:v>130</x:v>
      </x:c>
      <x:c r="H10742" s="4" t="n">
        <x:v>43.384</x:v>
      </x:c>
      <x:c r="I10742" s="4" t="n">
        <x:v>130</x:v>
      </x:c>
      <x:c r="J10742" s="4" t="n">
        <x:v>0.334</x:v>
      </x:c>
      <x:c r="K10742" s="4">
        <x:f>I10742*J10742</x:f>
      </x:c>
      <x:c r="L10742" s="4" t="n">
        <x:v>291.913</x:v>
      </x:c>
      <x:c r="M10742" s="5">
        <x:f>J10742/3.123*100</x:f>
      </x:c>
      <x:c r="N10742" s="6">
        <x:f>M10742*L10742/100</x:f>
      </x:c>
      <x:c r="O10742" s="6">
        <x:f>H10742-N10742</x:f>
      </x:c>
    </x:row>
    <x:row r="10743" spans="1:25">
      <x:c r="A10743" s="0" t="s">
        <x:v>27</x:v>
      </x:c>
      <x:c r="B10743" s="0" t="n">
        <x:v>4950</x:v>
      </x:c>
      <x:c r="C10743" s="0" t="s">
        <x:v>21</x:v>
      </x:c>
      <x:c r="D10743" s="0" t="s">
        <x:v>22</x:v>
      </x:c>
      <x:c r="E10743" s="0" t="s">
        <x:v>23</x:v>
      </x:c>
      <x:c r="F10743" s="0" t="s">
        <x:v>20</x:v>
      </x:c>
      <x:c r="G10743" s="0" t="n">
        <x:v>130</x:v>
      </x:c>
      <x:c r="H10743" s="4" t="n">
        <x:v>43.384</x:v>
      </x:c>
      <x:c r="I10743" s="4" t="n">
        <x:v>130</x:v>
      </x:c>
      <x:c r="J10743" s="4" t="n">
        <x:v>0.334</x:v>
      </x:c>
      <x:c r="K10743" s="4">
        <x:f>I10743*J10743</x:f>
      </x:c>
      <x:c r="L10743" s="4" t="n">
        <x:v>291.913</x:v>
      </x:c>
      <x:c r="M10743" s="5">
        <x:f>J10743/3.123*100</x:f>
      </x:c>
      <x:c r="N10743" s="6">
        <x:f>M10743*L10743/100</x:f>
      </x:c>
      <x:c r="O10743" s="6">
        <x:f>H10743-N10743</x:f>
      </x:c>
    </x:row>
    <x:row r="10744" spans="1:25">
      <x:c r="A10744" s="0" t="s">
        <x:v>27</x:v>
      </x:c>
      <x:c r="B10744" s="0" t="n">
        <x:v>4950</x:v>
      </x:c>
      <x:c r="C10744" s="0" t="s">
        <x:v>21</x:v>
      </x:c>
      <x:c r="D10744" s="0" t="s">
        <x:v>22</x:v>
      </x:c>
      <x:c r="E10744" s="0" t="s">
        <x:v>23</x:v>
      </x:c>
      <x:c r="F10744" s="0" t="s">
        <x:v>20</x:v>
      </x:c>
      <x:c r="G10744" s="0" t="n">
        <x:v>130</x:v>
      </x:c>
      <x:c r="H10744" s="4" t="n">
        <x:v>44.33</x:v>
      </x:c>
      <x:c r="I10744" s="4" t="n">
        <x:v>130</x:v>
      </x:c>
      <x:c r="J10744" s="4" t="n">
        <x:v>0.341</x:v>
      </x:c>
      <x:c r="K10744" s="4">
        <x:f>I10744*J10744</x:f>
      </x:c>
      <x:c r="L10744" s="4" t="n">
        <x:v>291.913</x:v>
      </x:c>
      <x:c r="M10744" s="5">
        <x:f>J10744/3.123*100</x:f>
      </x:c>
      <x:c r="N10744" s="6">
        <x:f>M10744*L10744/100</x:f>
      </x:c>
      <x:c r="O10744" s="6">
        <x:f>H10744-N10744</x:f>
      </x:c>
    </x:row>
    <x:row r="10745" spans="1:25">
      <x:c r="A10745" s="0" t="s">
        <x:v>27</x:v>
      </x:c>
      <x:c r="B10745" s="0" t="n">
        <x:v>4950</x:v>
      </x:c>
      <x:c r="C10745" s="0" t="s">
        <x:v>21</x:v>
      </x:c>
      <x:c r="D10745" s="0" t="s">
        <x:v>28</x:v>
      </x:c>
      <x:c r="E10745" s="0" t="s">
        <x:v>19</x:v>
      </x:c>
      <x:c r="F10745" s="0" t="s">
        <x:v>26</x:v>
      </x:c>
      <x:c r="G10745" s="0" t="n">
        <x:v>130</x:v>
      </x:c>
      <x:c r="H10745" s="4" t="n">
        <x:v>33.804</x:v>
      </x:c>
      <x:c r="I10745" s="4" t="n">
        <x:v>130</x:v>
      </x:c>
      <x:c r="J10745" s="4" t="n">
        <x:v>0.26</x:v>
      </x:c>
      <x:c r="K10745" s="4">
        <x:f>I10745*J10745</x:f>
      </x:c>
      <x:c r="L10745" s="4" t="n">
        <x:v>291.913</x:v>
      </x:c>
      <x:c r="M10745" s="5">
        <x:f>J10745/3.123*100</x:f>
      </x:c>
      <x:c r="N10745" s="6">
        <x:f>M10745*L10745/100</x:f>
      </x:c>
      <x:c r="O10745" s="6">
        <x:f>H10745-N10745</x:f>
      </x:c>
    </x:row>
    <x:row r="10746" spans="1:25">
      <x:c r="A10746" s="0" t="s">
        <x:v>27</x:v>
      </x:c>
      <x:c r="B10746" s="0" t="n">
        <x:v>4950</x:v>
      </x:c>
      <x:c r="C10746" s="0" t="s">
        <x:v>21</x:v>
      </x:c>
      <x:c r="D10746" s="0" t="s">
        <x:v>28</x:v>
      </x:c>
      <x:c r="E10746" s="0" t="s">
        <x:v>23</x:v>
      </x:c>
      <x:c r="F10746" s="0" t="s">
        <x:v>26</x:v>
      </x:c>
      <x:c r="G10746" s="0" t="n">
        <x:v>130</x:v>
      </x:c>
      <x:c r="H10746" s="4" t="n">
        <x:v>197.6</x:v>
      </x:c>
      <x:c r="I10746" s="4" t="n">
        <x:v>130</x:v>
      </x:c>
      <x:c r="J10746" s="4" t="n">
        <x:v>1.52</x:v>
      </x:c>
      <x:c r="K10746" s="4">
        <x:f>I10746*J10746</x:f>
      </x:c>
      <x:c r="L10746" s="4" t="n">
        <x:v>291.913</x:v>
      </x:c>
      <x:c r="M10746" s="5">
        <x:f>J10746/3.123*100</x:f>
      </x:c>
      <x:c r="N10746" s="6">
        <x:f>M10746*L10746/100</x:f>
      </x:c>
      <x:c r="O10746" s="6">
        <x:f>H10746-N10746</x:f>
      </x:c>
    </x:row>
    <x:row r="10747" spans="1:25">
      <x:c r="A10747" s="0" t="s">
        <x:v>112</x:v>
      </x:c>
      <x:c r="B10747" s="0" t="n">
        <x:v>4954</x:v>
      </x:c>
      <x:c r="C10747" s="0" t="s">
        <x:v>21</x:v>
      </x:c>
      <x:c r="D10747" s="0" t="s">
        <x:v>22</x:v>
      </x:c>
      <x:c r="E10747" s="0" t="s">
        <x:v>23</x:v>
      </x:c>
      <x:c r="F10747" s="0" t="s">
        <x:v>20</x:v>
      </x:c>
      <x:c r="G10747" s="0" t="n">
        <x:v>130</x:v>
      </x:c>
      <x:c r="H10747" s="4" t="n">
        <x:v>44.33</x:v>
      </x:c>
      <x:c r="I10747" s="4" t="n">
        <x:v>130</x:v>
      </x:c>
      <x:c r="J10747" s="4" t="n">
        <x:v>0.341</x:v>
      </x:c>
      <x:c r="K10747" s="4">
        <x:f>I10747*J10747</x:f>
      </x:c>
      <x:c r="L10747" s="4" t="n">
        <x:v>289.274</x:v>
      </x:c>
      <x:c r="M10747" s="5">
        <x:f>J10747/2.789*100</x:f>
      </x:c>
      <x:c r="N10747" s="6">
        <x:f>M10747*L10747/100</x:f>
      </x:c>
      <x:c r="O10747" s="6">
        <x:f>H10747-N10747</x:f>
      </x:c>
    </x:row>
    <x:row r="10748" spans="1:25">
      <x:c r="A10748" s="0" t="s">
        <x:v>112</x:v>
      </x:c>
      <x:c r="B10748" s="0" t="n">
        <x:v>4954</x:v>
      </x:c>
      <x:c r="C10748" s="0" t="s">
        <x:v>21</x:v>
      </x:c>
      <x:c r="D10748" s="0" t="s">
        <x:v>22</x:v>
      </x:c>
      <x:c r="E10748" s="0" t="s">
        <x:v>23</x:v>
      </x:c>
      <x:c r="F10748" s="0" t="s">
        <x:v>20</x:v>
      </x:c>
      <x:c r="G10748" s="0" t="n">
        <x:v>130</x:v>
      </x:c>
      <x:c r="H10748" s="4" t="n">
        <x:v>43.384</x:v>
      </x:c>
      <x:c r="I10748" s="4" t="n">
        <x:v>130</x:v>
      </x:c>
      <x:c r="J10748" s="4" t="n">
        <x:v>0.334</x:v>
      </x:c>
      <x:c r="K10748" s="4">
        <x:f>I10748*J10748</x:f>
      </x:c>
      <x:c r="L10748" s="4" t="n">
        <x:v>289.274</x:v>
      </x:c>
      <x:c r="M10748" s="5">
        <x:f>J10748/2.789*100</x:f>
      </x:c>
      <x:c r="N10748" s="6">
        <x:f>M10748*L10748/100</x:f>
      </x:c>
      <x:c r="O10748" s="6">
        <x:f>H10748-N10748</x:f>
      </x:c>
    </x:row>
    <x:row r="10749" spans="1:25">
      <x:c r="A10749" s="0" t="s">
        <x:v>112</x:v>
      </x:c>
      <x:c r="B10749" s="0" t="n">
        <x:v>4954</x:v>
      </x:c>
      <x:c r="C10749" s="0" t="s">
        <x:v>21</x:v>
      </x:c>
      <x:c r="D10749" s="0" t="s">
        <x:v>22</x:v>
      </x:c>
      <x:c r="E10749" s="0" t="s">
        <x:v>23</x:v>
      </x:c>
      <x:c r="F10749" s="0" t="s">
        <x:v>20</x:v>
      </x:c>
      <x:c r="G10749" s="0" t="n">
        <x:v>130</x:v>
      </x:c>
      <x:c r="H10749" s="4" t="n">
        <x:v>43.384</x:v>
      </x:c>
      <x:c r="I10749" s="4" t="n">
        <x:v>130</x:v>
      </x:c>
      <x:c r="J10749" s="4" t="n">
        <x:v>0.334</x:v>
      </x:c>
      <x:c r="K10749" s="4">
        <x:f>I10749*J10749</x:f>
      </x:c>
      <x:c r="L10749" s="4" t="n">
        <x:v>289.274</x:v>
      </x:c>
      <x:c r="M10749" s="5">
        <x:f>J10749/2.789*100</x:f>
      </x:c>
      <x:c r="N10749" s="6">
        <x:f>M10749*L10749/100</x:f>
      </x:c>
      <x:c r="O10749" s="6">
        <x:f>H10749-N10749</x:f>
      </x:c>
    </x:row>
    <x:row r="10750" spans="1:25">
      <x:c r="A10750" s="0" t="s">
        <x:v>112</x:v>
      </x:c>
      <x:c r="B10750" s="0" t="n">
        <x:v>4954</x:v>
      </x:c>
      <x:c r="C10750" s="0" t="s">
        <x:v>21</x:v>
      </x:c>
      <x:c r="D10750" s="0" t="s">
        <x:v>28</x:v>
      </x:c>
      <x:c r="E10750" s="0" t="s">
        <x:v>19</x:v>
      </x:c>
      <x:c r="F10750" s="0" t="s">
        <x:v>26</x:v>
      </x:c>
      <x:c r="G10750" s="0" t="n">
        <x:v>130</x:v>
      </x:c>
      <x:c r="H10750" s="4" t="n">
        <x:v>33.805</x:v>
      </x:c>
      <x:c r="I10750" s="4" t="n">
        <x:v>130</x:v>
      </x:c>
      <x:c r="J10750" s="4" t="n">
        <x:v>0.26</x:v>
      </x:c>
      <x:c r="K10750" s="4">
        <x:f>I10750*J10750</x:f>
      </x:c>
      <x:c r="L10750" s="4" t="n">
        <x:v>289.274</x:v>
      </x:c>
      <x:c r="M10750" s="5">
        <x:f>J10750/2.789*100</x:f>
      </x:c>
      <x:c r="N10750" s="6">
        <x:f>M10750*L10750/100</x:f>
      </x:c>
      <x:c r="O10750" s="6">
        <x:f>H10750-N10750</x:f>
      </x:c>
    </x:row>
    <x:row r="10751" spans="1:25">
      <x:c r="A10751" s="0" t="s">
        <x:v>112</x:v>
      </x:c>
      <x:c r="B10751" s="0" t="n">
        <x:v>4954</x:v>
      </x:c>
      <x:c r="C10751" s="0" t="s">
        <x:v>21</x:v>
      </x:c>
      <x:c r="D10751" s="0" t="s">
        <x:v>28</x:v>
      </x:c>
      <x:c r="E10751" s="0" t="s">
        <x:v>23</x:v>
      </x:c>
      <x:c r="F10751" s="0" t="s">
        <x:v>26</x:v>
      </x:c>
      <x:c r="G10751" s="0" t="n">
        <x:v>130</x:v>
      </x:c>
      <x:c r="H10751" s="4" t="n">
        <x:v>197.6</x:v>
      </x:c>
      <x:c r="I10751" s="4" t="n">
        <x:v>130</x:v>
      </x:c>
      <x:c r="J10751" s="4" t="n">
        <x:v>1.52</x:v>
      </x:c>
      <x:c r="K10751" s="4">
        <x:f>I10751*J10751</x:f>
      </x:c>
      <x:c r="L10751" s="4" t="n">
        <x:v>289.274</x:v>
      </x:c>
      <x:c r="M10751" s="5">
        <x:f>J10751/2.789*100</x:f>
      </x:c>
      <x:c r="N10751" s="6">
        <x:f>M10751*L10751/100</x:f>
      </x:c>
      <x:c r="O10751" s="6">
        <x:f>H10751-N10751</x:f>
      </x:c>
    </x:row>
    <x:row r="10752" spans="1:25">
      <x:c r="A10752" s="0" t="s">
        <x:v>50</x:v>
      </x:c>
      <x:c r="B10752" s="0" t="n">
        <x:v>4958</x:v>
      </x:c>
      <x:c r="C10752" s="0" t="s">
        <x:v>21</x:v>
      </x:c>
      <x:c r="D10752" s="0" t="s">
        <x:v>22</x:v>
      </x:c>
      <x:c r="E10752" s="0" t="s">
        <x:v>23</x:v>
      </x:c>
      <x:c r="F10752" s="0" t="s">
        <x:v>20</x:v>
      </x:c>
      <x:c r="G10752" s="0" t="n">
        <x:v>130</x:v>
      </x:c>
      <x:c r="H10752" s="4" t="n">
        <x:v>44.33</x:v>
      </x:c>
      <x:c r="I10752" s="4" t="n">
        <x:v>130</x:v>
      </x:c>
      <x:c r="J10752" s="4" t="n">
        <x:v>0.341</x:v>
      </x:c>
      <x:c r="K10752" s="4">
        <x:f>I10752*J10752</x:f>
      </x:c>
      <x:c r="L10752" s="4" t="n">
        <x:v>291.769</x:v>
      </x:c>
      <x:c r="M10752" s="5">
        <x:f>J10752/3.457*100</x:f>
      </x:c>
      <x:c r="N10752" s="6">
        <x:f>M10752*L10752/100</x:f>
      </x:c>
      <x:c r="O10752" s="6">
        <x:f>H10752-N10752</x:f>
      </x:c>
    </x:row>
    <x:row r="10753" spans="1:25">
      <x:c r="A10753" s="0" t="s">
        <x:v>50</x:v>
      </x:c>
      <x:c r="B10753" s="0" t="n">
        <x:v>4958</x:v>
      </x:c>
      <x:c r="C10753" s="0" t="s">
        <x:v>21</x:v>
      </x:c>
      <x:c r="D10753" s="0" t="s">
        <x:v>22</x:v>
      </x:c>
      <x:c r="E10753" s="0" t="s">
        <x:v>23</x:v>
      </x:c>
      <x:c r="F10753" s="0" t="s">
        <x:v>20</x:v>
      </x:c>
      <x:c r="G10753" s="0" t="n">
        <x:v>130</x:v>
      </x:c>
      <x:c r="H10753" s="4" t="n">
        <x:v>43.384</x:v>
      </x:c>
      <x:c r="I10753" s="4" t="n">
        <x:v>130</x:v>
      </x:c>
      <x:c r="J10753" s="4" t="n">
        <x:v>0.334</x:v>
      </x:c>
      <x:c r="K10753" s="4">
        <x:f>I10753*J10753</x:f>
      </x:c>
      <x:c r="L10753" s="4" t="n">
        <x:v>291.769</x:v>
      </x:c>
      <x:c r="M10753" s="5">
        <x:f>J10753/3.457*100</x:f>
      </x:c>
      <x:c r="N10753" s="6">
        <x:f>M10753*L10753/100</x:f>
      </x:c>
      <x:c r="O10753" s="6">
        <x:f>H10753-N10753</x:f>
      </x:c>
    </x:row>
    <x:row r="10754" spans="1:25">
      <x:c r="A10754" s="0" t="s">
        <x:v>50</x:v>
      </x:c>
      <x:c r="B10754" s="0" t="n">
        <x:v>4958</x:v>
      </x:c>
      <x:c r="C10754" s="0" t="s">
        <x:v>21</x:v>
      </x:c>
      <x:c r="D10754" s="0" t="s">
        <x:v>22</x:v>
      </x:c>
      <x:c r="E10754" s="0" t="s">
        <x:v>23</x:v>
      </x:c>
      <x:c r="F10754" s="0" t="s">
        <x:v>20</x:v>
      </x:c>
      <x:c r="G10754" s="0" t="n">
        <x:v>130</x:v>
      </x:c>
      <x:c r="H10754" s="4" t="n">
        <x:v>43.384</x:v>
      </x:c>
      <x:c r="I10754" s="4" t="n">
        <x:v>130</x:v>
      </x:c>
      <x:c r="J10754" s="4" t="n">
        <x:v>0.334</x:v>
      </x:c>
      <x:c r="K10754" s="4">
        <x:f>I10754*J10754</x:f>
      </x:c>
      <x:c r="L10754" s="4" t="n">
        <x:v>291.769</x:v>
      </x:c>
      <x:c r="M10754" s="5">
        <x:f>J10754/3.457*100</x:f>
      </x:c>
      <x:c r="N10754" s="6">
        <x:f>M10754*L10754/100</x:f>
      </x:c>
      <x:c r="O10754" s="6">
        <x:f>H10754-N10754</x:f>
      </x:c>
    </x:row>
    <x:row r="10755" spans="1:25">
      <x:c r="A10755" s="0" t="s">
        <x:v>50</x:v>
      </x:c>
      <x:c r="B10755" s="0" t="n">
        <x:v>4958</x:v>
      </x:c>
      <x:c r="C10755" s="0" t="s">
        <x:v>21</x:v>
      </x:c>
      <x:c r="D10755" s="0" t="s">
        <x:v>22</x:v>
      </x:c>
      <x:c r="E10755" s="0" t="s">
        <x:v>23</x:v>
      </x:c>
      <x:c r="F10755" s="0" t="s">
        <x:v>20</x:v>
      </x:c>
      <x:c r="G10755" s="0" t="n">
        <x:v>130</x:v>
      </x:c>
      <x:c r="H10755" s="4" t="n">
        <x:v>43.384</x:v>
      </x:c>
      <x:c r="I10755" s="4" t="n">
        <x:v>130</x:v>
      </x:c>
      <x:c r="J10755" s="4" t="n">
        <x:v>0.334</x:v>
      </x:c>
      <x:c r="K10755" s="4">
        <x:f>I10755*J10755</x:f>
      </x:c>
      <x:c r="L10755" s="4" t="n">
        <x:v>291.769</x:v>
      </x:c>
      <x:c r="M10755" s="5">
        <x:f>J10755/3.457*100</x:f>
      </x:c>
      <x:c r="N10755" s="6">
        <x:f>M10755*L10755/100</x:f>
      </x:c>
      <x:c r="O10755" s="6">
        <x:f>H10755-N10755</x:f>
      </x:c>
    </x:row>
    <x:row r="10756" spans="1:25">
      <x:c r="A10756" s="0" t="s">
        <x:v>50</x:v>
      </x:c>
      <x:c r="B10756" s="0" t="n">
        <x:v>4958</x:v>
      </x:c>
      <x:c r="C10756" s="0" t="s">
        <x:v>21</x:v>
      </x:c>
      <x:c r="D10756" s="0" t="s">
        <x:v>22</x:v>
      </x:c>
      <x:c r="E10756" s="0" t="s">
        <x:v>23</x:v>
      </x:c>
      <x:c r="F10756" s="0" t="s">
        <x:v>20</x:v>
      </x:c>
      <x:c r="G10756" s="0" t="n">
        <x:v>130</x:v>
      </x:c>
      <x:c r="H10756" s="4" t="n">
        <x:v>43.384</x:v>
      </x:c>
      <x:c r="I10756" s="4" t="n">
        <x:v>130</x:v>
      </x:c>
      <x:c r="J10756" s="4" t="n">
        <x:v>0.334</x:v>
      </x:c>
      <x:c r="K10756" s="4">
        <x:f>I10756*J10756</x:f>
      </x:c>
      <x:c r="L10756" s="4" t="n">
        <x:v>291.769</x:v>
      </x:c>
      <x:c r="M10756" s="5">
        <x:f>J10756/3.457*100</x:f>
      </x:c>
      <x:c r="N10756" s="6">
        <x:f>M10756*L10756/100</x:f>
      </x:c>
      <x:c r="O10756" s="6">
        <x:f>H10756-N10756</x:f>
      </x:c>
    </x:row>
    <x:row r="10757" spans="1:25">
      <x:c r="A10757" s="0" t="s">
        <x:v>50</x:v>
      </x:c>
      <x:c r="B10757" s="0" t="n">
        <x:v>4958</x:v>
      </x:c>
      <x:c r="C10757" s="0" t="s">
        <x:v>21</x:v>
      </x:c>
      <x:c r="D10757" s="0" t="s">
        <x:v>28</x:v>
      </x:c>
      <x:c r="E10757" s="0" t="s">
        <x:v>19</x:v>
      </x:c>
      <x:c r="F10757" s="0" t="s">
        <x:v>26</x:v>
      </x:c>
      <x:c r="G10757" s="0" t="n">
        <x:v>130</x:v>
      </x:c>
      <x:c r="H10757" s="4" t="n">
        <x:v>33.801</x:v>
      </x:c>
      <x:c r="I10757" s="4" t="n">
        <x:v>130</x:v>
      </x:c>
      <x:c r="J10757" s="4" t="n">
        <x:v>0.26</x:v>
      </x:c>
      <x:c r="K10757" s="4">
        <x:f>I10757*J10757</x:f>
      </x:c>
      <x:c r="L10757" s="4" t="n">
        <x:v>291.769</x:v>
      </x:c>
      <x:c r="M10757" s="5">
        <x:f>J10757/3.457*100</x:f>
      </x:c>
      <x:c r="N10757" s="6">
        <x:f>M10757*L10757/100</x:f>
      </x:c>
      <x:c r="O10757" s="6">
        <x:f>H10757-N10757</x:f>
      </x:c>
    </x:row>
    <x:row r="10758" spans="1:25">
      <x:c r="A10758" s="0" t="s">
        <x:v>50</x:v>
      </x:c>
      <x:c r="B10758" s="0" t="n">
        <x:v>4958</x:v>
      </x:c>
      <x:c r="C10758" s="0" t="s">
        <x:v>21</x:v>
      </x:c>
      <x:c r="D10758" s="0" t="s">
        <x:v>28</x:v>
      </x:c>
      <x:c r="E10758" s="0" t="s">
        <x:v>23</x:v>
      </x:c>
      <x:c r="F10758" s="0" t="s">
        <x:v>26</x:v>
      </x:c>
      <x:c r="G10758" s="0" t="n">
        <x:v>130</x:v>
      </x:c>
      <x:c r="H10758" s="4" t="n">
        <x:v>197.6</x:v>
      </x:c>
      <x:c r="I10758" s="4" t="n">
        <x:v>130</x:v>
      </x:c>
      <x:c r="J10758" s="4" t="n">
        <x:v>1.52</x:v>
      </x:c>
      <x:c r="K10758" s="4">
        <x:f>I10758*J10758</x:f>
      </x:c>
      <x:c r="L10758" s="4" t="n">
        <x:v>291.769</x:v>
      </x:c>
      <x:c r="M10758" s="5">
        <x:f>J10758/3.457*100</x:f>
      </x:c>
      <x:c r="N10758" s="6">
        <x:f>M10758*L10758/100</x:f>
      </x:c>
      <x:c r="O10758" s="6">
        <x:f>H10758-N10758</x:f>
      </x:c>
    </x:row>
    <x:row r="10759" spans="1:25">
      <x:c r="A10759" s="0" t="s">
        <x:v>88</x:v>
      </x:c>
      <x:c r="B10759" s="0" t="n">
        <x:v>4959</x:v>
      </x:c>
      <x:c r="C10759" s="0" t="s">
        <x:v>21</x:v>
      </x:c>
      <x:c r="D10759" s="0" t="s">
        <x:v>22</x:v>
      </x:c>
      <x:c r="E10759" s="0" t="s">
        <x:v>23</x:v>
      </x:c>
      <x:c r="F10759" s="0" t="s">
        <x:v>20</x:v>
      </x:c>
      <x:c r="G10759" s="0" t="n">
        <x:v>130</x:v>
      </x:c>
      <x:c r="H10759" s="4" t="n">
        <x:v>44.33</x:v>
      </x:c>
      <x:c r="I10759" s="4" t="n">
        <x:v>130</x:v>
      </x:c>
      <x:c r="J10759" s="4" t="n">
        <x:v>0.341</x:v>
      </x:c>
      <x:c r="K10759" s="4">
        <x:f>I10759*J10759</x:f>
      </x:c>
      <x:c r="L10759" s="4" t="n">
        <x:v>283.881</x:v>
      </x:c>
      <x:c r="M10759" s="5">
        <x:f>J10759/3.457*100</x:f>
      </x:c>
      <x:c r="N10759" s="6">
        <x:f>M10759*L10759/100</x:f>
      </x:c>
      <x:c r="O10759" s="6">
        <x:f>H10759-N10759</x:f>
      </x:c>
    </x:row>
    <x:row r="10760" spans="1:25">
      <x:c r="A10760" s="0" t="s">
        <x:v>88</x:v>
      </x:c>
      <x:c r="B10760" s="0" t="n">
        <x:v>4959</x:v>
      </x:c>
      <x:c r="C10760" s="0" t="s">
        <x:v>21</x:v>
      </x:c>
      <x:c r="D10760" s="0" t="s">
        <x:v>22</x:v>
      </x:c>
      <x:c r="E10760" s="0" t="s">
        <x:v>23</x:v>
      </x:c>
      <x:c r="F10760" s="0" t="s">
        <x:v>20</x:v>
      </x:c>
      <x:c r="G10760" s="0" t="n">
        <x:v>130</x:v>
      </x:c>
      <x:c r="H10760" s="4" t="n">
        <x:v>43.384</x:v>
      </x:c>
      <x:c r="I10760" s="4" t="n">
        <x:v>130</x:v>
      </x:c>
      <x:c r="J10760" s="4" t="n">
        <x:v>0.334</x:v>
      </x:c>
      <x:c r="K10760" s="4">
        <x:f>I10760*J10760</x:f>
      </x:c>
      <x:c r="L10760" s="4" t="n">
        <x:v>283.881</x:v>
      </x:c>
      <x:c r="M10760" s="5">
        <x:f>J10760/3.457*100</x:f>
      </x:c>
      <x:c r="N10760" s="6">
        <x:f>M10760*L10760/100</x:f>
      </x:c>
      <x:c r="O10760" s="6">
        <x:f>H10760-N10760</x:f>
      </x:c>
    </x:row>
    <x:row r="10761" spans="1:25">
      <x:c r="A10761" s="0" t="s">
        <x:v>88</x:v>
      </x:c>
      <x:c r="B10761" s="0" t="n">
        <x:v>4959</x:v>
      </x:c>
      <x:c r="C10761" s="0" t="s">
        <x:v>21</x:v>
      </x:c>
      <x:c r="D10761" s="0" t="s">
        <x:v>22</x:v>
      </x:c>
      <x:c r="E10761" s="0" t="s">
        <x:v>23</x:v>
      </x:c>
      <x:c r="F10761" s="0" t="s">
        <x:v>20</x:v>
      </x:c>
      <x:c r="G10761" s="0" t="n">
        <x:v>130</x:v>
      </x:c>
      <x:c r="H10761" s="4" t="n">
        <x:v>43.384</x:v>
      </x:c>
      <x:c r="I10761" s="4" t="n">
        <x:v>130</x:v>
      </x:c>
      <x:c r="J10761" s="4" t="n">
        <x:v>0.334</x:v>
      </x:c>
      <x:c r="K10761" s="4">
        <x:f>I10761*J10761</x:f>
      </x:c>
      <x:c r="L10761" s="4" t="n">
        <x:v>283.881</x:v>
      </x:c>
      <x:c r="M10761" s="5">
        <x:f>J10761/3.457*100</x:f>
      </x:c>
      <x:c r="N10761" s="6">
        <x:f>M10761*L10761/100</x:f>
      </x:c>
      <x:c r="O10761" s="6">
        <x:f>H10761-N10761</x:f>
      </x:c>
    </x:row>
    <x:row r="10762" spans="1:25">
      <x:c r="A10762" s="0" t="s">
        <x:v>88</x:v>
      </x:c>
      <x:c r="B10762" s="0" t="n">
        <x:v>4959</x:v>
      </x:c>
      <x:c r="C10762" s="0" t="s">
        <x:v>21</x:v>
      </x:c>
      <x:c r="D10762" s="0" t="s">
        <x:v>22</x:v>
      </x:c>
      <x:c r="E10762" s="0" t="s">
        <x:v>23</x:v>
      </x:c>
      <x:c r="F10762" s="0" t="s">
        <x:v>20</x:v>
      </x:c>
      <x:c r="G10762" s="0" t="n">
        <x:v>130</x:v>
      </x:c>
      <x:c r="H10762" s="4" t="n">
        <x:v>43.384</x:v>
      </x:c>
      <x:c r="I10762" s="4" t="n">
        <x:v>130</x:v>
      </x:c>
      <x:c r="J10762" s="4" t="n">
        <x:v>0.334</x:v>
      </x:c>
      <x:c r="K10762" s="4">
        <x:f>I10762*J10762</x:f>
      </x:c>
      <x:c r="L10762" s="4" t="n">
        <x:v>283.881</x:v>
      </x:c>
      <x:c r="M10762" s="5">
        <x:f>J10762/3.457*100</x:f>
      </x:c>
      <x:c r="N10762" s="6">
        <x:f>M10762*L10762/100</x:f>
      </x:c>
      <x:c r="O10762" s="6">
        <x:f>H10762-N10762</x:f>
      </x:c>
    </x:row>
    <x:row r="10763" spans="1:25">
      <x:c r="A10763" s="0" t="s">
        <x:v>88</x:v>
      </x:c>
      <x:c r="B10763" s="0" t="n">
        <x:v>4959</x:v>
      </x:c>
      <x:c r="C10763" s="0" t="s">
        <x:v>21</x:v>
      </x:c>
      <x:c r="D10763" s="0" t="s">
        <x:v>22</x:v>
      </x:c>
      <x:c r="E10763" s="0" t="s">
        <x:v>23</x:v>
      </x:c>
      <x:c r="F10763" s="0" t="s">
        <x:v>20</x:v>
      </x:c>
      <x:c r="G10763" s="0" t="n">
        <x:v>130</x:v>
      </x:c>
      <x:c r="H10763" s="4" t="n">
        <x:v>43.384</x:v>
      </x:c>
      <x:c r="I10763" s="4" t="n">
        <x:v>130</x:v>
      </x:c>
      <x:c r="J10763" s="4" t="n">
        <x:v>0.334</x:v>
      </x:c>
      <x:c r="K10763" s="4">
        <x:f>I10763*J10763</x:f>
      </x:c>
      <x:c r="L10763" s="4" t="n">
        <x:v>283.881</x:v>
      </x:c>
      <x:c r="M10763" s="5">
        <x:f>J10763/3.457*100</x:f>
      </x:c>
      <x:c r="N10763" s="6">
        <x:f>M10763*L10763/100</x:f>
      </x:c>
      <x:c r="O10763" s="6">
        <x:f>H10763-N10763</x:f>
      </x:c>
    </x:row>
    <x:row r="10764" spans="1:25">
      <x:c r="A10764" s="0" t="s">
        <x:v>88</x:v>
      </x:c>
      <x:c r="B10764" s="0" t="n">
        <x:v>4959</x:v>
      </x:c>
      <x:c r="C10764" s="0" t="s">
        <x:v>21</x:v>
      </x:c>
      <x:c r="D10764" s="0" t="s">
        <x:v>28</x:v>
      </x:c>
      <x:c r="E10764" s="0" t="s">
        <x:v>19</x:v>
      </x:c>
      <x:c r="F10764" s="0" t="s">
        <x:v>26</x:v>
      </x:c>
      <x:c r="G10764" s="0" t="n">
        <x:v>130</x:v>
      </x:c>
      <x:c r="H10764" s="4" t="n">
        <x:v>33.804</x:v>
      </x:c>
      <x:c r="I10764" s="4" t="n">
        <x:v>130</x:v>
      </x:c>
      <x:c r="J10764" s="4" t="n">
        <x:v>0.26</x:v>
      </x:c>
      <x:c r="K10764" s="4">
        <x:f>I10764*J10764</x:f>
      </x:c>
      <x:c r="L10764" s="4" t="n">
        <x:v>283.881</x:v>
      </x:c>
      <x:c r="M10764" s="5">
        <x:f>J10764/3.457*100</x:f>
      </x:c>
      <x:c r="N10764" s="6">
        <x:f>M10764*L10764/100</x:f>
      </x:c>
      <x:c r="O10764" s="6">
        <x:f>H10764-N10764</x:f>
      </x:c>
    </x:row>
    <x:row r="10765" spans="1:25">
      <x:c r="A10765" s="0" t="s">
        <x:v>88</x:v>
      </x:c>
      <x:c r="B10765" s="0" t="n">
        <x:v>4959</x:v>
      </x:c>
      <x:c r="C10765" s="0" t="s">
        <x:v>21</x:v>
      </x:c>
      <x:c r="D10765" s="0" t="s">
        <x:v>28</x:v>
      </x:c>
      <x:c r="E10765" s="0" t="s">
        <x:v>23</x:v>
      </x:c>
      <x:c r="F10765" s="0" t="s">
        <x:v>26</x:v>
      </x:c>
      <x:c r="G10765" s="0" t="n">
        <x:v>130</x:v>
      </x:c>
      <x:c r="H10765" s="4" t="n">
        <x:v>197.6</x:v>
      </x:c>
      <x:c r="I10765" s="4" t="n">
        <x:v>130</x:v>
      </x:c>
      <x:c r="J10765" s="4" t="n">
        <x:v>1.52</x:v>
      </x:c>
      <x:c r="K10765" s="4">
        <x:f>I10765*J10765</x:f>
      </x:c>
      <x:c r="L10765" s="4" t="n">
        <x:v>283.881</x:v>
      </x:c>
      <x:c r="M10765" s="5">
        <x:f>J10765/3.457*100</x:f>
      </x:c>
      <x:c r="N10765" s="6">
        <x:f>M10765*L10765/100</x:f>
      </x:c>
      <x:c r="O10765" s="6">
        <x:f>H10765-N10765</x:f>
      </x:c>
    </x:row>
    <x:row r="10766" spans="1:25">
      <x:c r="A10766" s="0" t="s">
        <x:v>132</x:v>
      </x:c>
      <x:c r="B10766" s="0" t="n">
        <x:v>4961</x:v>
      </x:c>
      <x:c r="C10766" s="0" t="s">
        <x:v>21</x:v>
      </x:c>
      <x:c r="D10766" s="0" t="s">
        <x:v>22</x:v>
      </x:c>
      <x:c r="E10766" s="0" t="s">
        <x:v>23</x:v>
      </x:c>
      <x:c r="F10766" s="0" t="s">
        <x:v>20</x:v>
      </x:c>
      <x:c r="G10766" s="0" t="n">
        <x:v>65</x:v>
      </x:c>
      <x:c r="H10766" s="4" t="n">
        <x:v>2.34</x:v>
      </x:c>
      <x:c r="I10766" s="4" t="n">
        <x:v>29</x:v>
      </x:c>
      <x:c r="J10766" s="4" t="n">
        <x:v>0.036</x:v>
      </x:c>
      <x:c r="K10766" s="4">
        <x:f>I10766*J10766</x:f>
      </x:c>
      <x:c r="L10766" s="4" t="n">
        <x:v>71.693</x:v>
      </x:c>
      <x:c r="M10766" s="5">
        <x:f>J10766/2.213*100</x:f>
      </x:c>
      <x:c r="N10766" s="6">
        <x:f>M10766*L10766/100</x:f>
      </x:c>
      <x:c r="O10766" s="6">
        <x:f>H10766-N10766</x:f>
      </x:c>
    </x:row>
    <x:row r="10767" spans="1:25">
      <x:c r="A10767" s="0" t="s">
        <x:v>132</x:v>
      </x:c>
      <x:c r="B10767" s="0" t="n">
        <x:v>4961</x:v>
      </x:c>
      <x:c r="C10767" s="0" t="s">
        <x:v>21</x:v>
      </x:c>
      <x:c r="D10767" s="0" t="s">
        <x:v>28</x:v>
      </x:c>
      <x:c r="E10767" s="0" t="s">
        <x:v>23</x:v>
      </x:c>
      <x:c r="F10767" s="0" t="s">
        <x:v>20</x:v>
      </x:c>
      <x:c r="G10767" s="0" t="n">
        <x:v>65</x:v>
      </x:c>
      <x:c r="H10767" s="4" t="n">
        <x:v>2.99</x:v>
      </x:c>
      <x:c r="I10767" s="4" t="n">
        <x:v>29</x:v>
      </x:c>
      <x:c r="J10767" s="4" t="n">
        <x:v>0.046</x:v>
      </x:c>
      <x:c r="K10767" s="4">
        <x:f>I10767*J10767</x:f>
      </x:c>
      <x:c r="L10767" s="4" t="n">
        <x:v>71.693</x:v>
      </x:c>
      <x:c r="M10767" s="5">
        <x:f>J10767/2.213*100</x:f>
      </x:c>
      <x:c r="N10767" s="6">
        <x:f>M10767*L10767/100</x:f>
      </x:c>
      <x:c r="O10767" s="6">
        <x:f>H10767-N10767</x:f>
      </x:c>
    </x:row>
    <x:row r="10768" spans="1:25">
      <x:c r="A10768" s="0" t="s">
        <x:v>132</x:v>
      </x:c>
      <x:c r="B10768" s="0" t="n">
        <x:v>4961</x:v>
      </x:c>
      <x:c r="C10768" s="0" t="s">
        <x:v>17</x:v>
      </x:c>
      <x:c r="D10768" s="0" t="s">
        <x:v>18</x:v>
      </x:c>
      <x:c r="E10768" s="0" t="s">
        <x:v>167</x:v>
      </x:c>
      <x:c r="F10768" s="0" t="s">
        <x:v>20</x:v>
      </x:c>
      <x:c r="G10768" s="0" t="n">
        <x:v>65</x:v>
      </x:c>
      <x:c r="H10768" s="4" t="n">
        <x:v>41.221</x:v>
      </x:c>
      <x:c r="I10768" s="4" t="n">
        <x:v>29</x:v>
      </x:c>
      <x:c r="J10768" s="4" t="n">
        <x:v>0.634</x:v>
      </x:c>
      <x:c r="K10768" s="4">
        <x:f>I10768*J10768</x:f>
      </x:c>
      <x:c r="L10768" s="4" t="n">
        <x:v>71.693</x:v>
      </x:c>
      <x:c r="M10768" s="5">
        <x:f>J10768/2.213*100</x:f>
      </x:c>
      <x:c r="N10768" s="6">
        <x:f>M10768*L10768/100</x:f>
      </x:c>
      <x:c r="O10768" s="6">
        <x:f>H10768-N10768</x:f>
      </x:c>
    </x:row>
    <x:row r="10769" spans="1:25">
      <x:c r="A10769" s="0" t="s">
        <x:v>132</x:v>
      </x:c>
      <x:c r="B10769" s="0" t="n">
        <x:v>4961</x:v>
      </x:c>
      <x:c r="C10769" s="0" t="s">
        <x:v>17</x:v>
      </x:c>
      <x:c r="D10769" s="0" t="s">
        <x:v>18</x:v>
      </x:c>
      <x:c r="E10769" s="0" t="s">
        <x:v>167</x:v>
      </x:c>
      <x:c r="F10769" s="0" t="s">
        <x:v>20</x:v>
      </x:c>
      <x:c r="G10769" s="0" t="n">
        <x:v>65</x:v>
      </x:c>
      <x:c r="H10769" s="4" t="n">
        <x:v>28.428</x:v>
      </x:c>
      <x:c r="I10769" s="4" t="n">
        <x:v>29</x:v>
      </x:c>
      <x:c r="J10769" s="4" t="n">
        <x:v>0.437</x:v>
      </x:c>
      <x:c r="K10769" s="4">
        <x:f>I10769*J10769</x:f>
      </x:c>
      <x:c r="L10769" s="4" t="n">
        <x:v>71.693</x:v>
      </x:c>
      <x:c r="M10769" s="5">
        <x:f>J10769/2.213*100</x:f>
      </x:c>
      <x:c r="N10769" s="6">
        <x:f>M10769*L10769/100</x:f>
      </x:c>
      <x:c r="O10769" s="6">
        <x:f>H10769-N10769</x:f>
      </x:c>
    </x:row>
    <x:row r="10770" spans="1:25">
      <x:c r="A10770" s="0" t="s">
        <x:v>132</x:v>
      </x:c>
      <x:c r="B10770" s="0" t="n">
        <x:v>4961</x:v>
      </x:c>
      <x:c r="C10770" s="0" t="s">
        <x:v>21</x:v>
      </x:c>
      <x:c r="D10770" s="0" t="s">
        <x:v>28</x:v>
      </x:c>
      <x:c r="E10770" s="0" t="s">
        <x:v>23</x:v>
      </x:c>
      <x:c r="F10770" s="0" t="s">
        <x:v>26</x:v>
      </x:c>
      <x:c r="G10770" s="0" t="n">
        <x:v>65</x:v>
      </x:c>
      <x:c r="H10770" s="4" t="n">
        <x:v>60.8</x:v>
      </x:c>
      <x:c r="I10770" s="4" t="n">
        <x:v>29</x:v>
      </x:c>
      <x:c r="J10770" s="4" t="n">
        <x:v>1.06</x:v>
      </x:c>
      <x:c r="K10770" s="4">
        <x:f>I10770*J10770</x:f>
      </x:c>
      <x:c r="L10770" s="4" t="n">
        <x:v>71.693</x:v>
      </x:c>
      <x:c r="M10770" s="5">
        <x:f>J10770/2.213*100</x:f>
      </x:c>
      <x:c r="N10770" s="6">
        <x:f>M10770*L10770/100</x:f>
      </x:c>
      <x:c r="O10770" s="6">
        <x:f>H10770-N10770</x:f>
      </x:c>
    </x:row>
    <x:row r="10771" spans="1:25">
      <x:c r="A10771" s="0" t="s">
        <x:v>142</x:v>
      </x:c>
      <x:c r="B10771" s="0" t="n">
        <x:v>4962</x:v>
      </x:c>
      <x:c r="C10771" s="0" t="s">
        <x:v>21</x:v>
      </x:c>
      <x:c r="D10771" s="0" t="s">
        <x:v>22</x:v>
      </x:c>
      <x:c r="E10771" s="0" t="s">
        <x:v>23</x:v>
      </x:c>
      <x:c r="F10771" s="0" t="s">
        <x:v>20</x:v>
      </x:c>
      <x:c r="G10771" s="0" t="n">
        <x:v>65</x:v>
      </x:c>
      <x:c r="H10771" s="4" t="n">
        <x:v>2.34</x:v>
      </x:c>
      <x:c r="I10771" s="4" t="n">
        <x:v>33</x:v>
      </x:c>
      <x:c r="J10771" s="4" t="n">
        <x:v>0.036</x:v>
      </x:c>
      <x:c r="K10771" s="4">
        <x:f>I10771*J10771</x:f>
      </x:c>
      <x:c r="L10771" s="4" t="n">
        <x:v>77.92</x:v>
      </x:c>
      <x:c r="M10771" s="5">
        <x:f>J10771/1.776*100</x:f>
      </x:c>
      <x:c r="N10771" s="6">
        <x:f>M10771*L10771/100</x:f>
      </x:c>
      <x:c r="O10771" s="6">
        <x:f>H10771-N10771</x:f>
      </x:c>
    </x:row>
    <x:row r="10772" spans="1:25">
      <x:c r="A10772" s="0" t="s">
        <x:v>142</x:v>
      </x:c>
      <x:c r="B10772" s="0" t="n">
        <x:v>4962</x:v>
      </x:c>
      <x:c r="C10772" s="0" t="s">
        <x:v>21</x:v>
      </x:c>
      <x:c r="D10772" s="0" t="s">
        <x:v>28</x:v>
      </x:c>
      <x:c r="E10772" s="0" t="s">
        <x:v>23</x:v>
      </x:c>
      <x:c r="F10772" s="0" t="s">
        <x:v>20</x:v>
      </x:c>
      <x:c r="G10772" s="0" t="n">
        <x:v>65</x:v>
      </x:c>
      <x:c r="H10772" s="4" t="n">
        <x:v>2.99</x:v>
      </x:c>
      <x:c r="I10772" s="4" t="n">
        <x:v>33</x:v>
      </x:c>
      <x:c r="J10772" s="4" t="n">
        <x:v>0.046</x:v>
      </x:c>
      <x:c r="K10772" s="4">
        <x:f>I10772*J10772</x:f>
      </x:c>
      <x:c r="L10772" s="4" t="n">
        <x:v>77.92</x:v>
      </x:c>
      <x:c r="M10772" s="5">
        <x:f>J10772/1.776*100</x:f>
      </x:c>
      <x:c r="N10772" s="6">
        <x:f>M10772*L10772/100</x:f>
      </x:c>
      <x:c r="O10772" s="6">
        <x:f>H10772-N10772</x:f>
      </x:c>
    </x:row>
    <x:row r="10773" spans="1:25">
      <x:c r="A10773" s="0" t="s">
        <x:v>142</x:v>
      </x:c>
      <x:c r="B10773" s="0" t="n">
        <x:v>4962</x:v>
      </x:c>
      <x:c r="C10773" s="0" t="s">
        <x:v>17</x:v>
      </x:c>
      <x:c r="D10773" s="0" t="s">
        <x:v>18</x:v>
      </x:c>
      <x:c r="E10773" s="0" t="s">
        <x:v>167</x:v>
      </x:c>
      <x:c r="F10773" s="0" t="s">
        <x:v>20</x:v>
      </x:c>
      <x:c r="G10773" s="0" t="n">
        <x:v>65</x:v>
      </x:c>
      <x:c r="H10773" s="4" t="n">
        <x:v>41.221</x:v>
      </x:c>
      <x:c r="I10773" s="4" t="n">
        <x:v>33</x:v>
      </x:c>
      <x:c r="J10773" s="4" t="n">
        <x:v>0.634</x:v>
      </x:c>
      <x:c r="K10773" s="4">
        <x:f>I10773*J10773</x:f>
      </x:c>
      <x:c r="L10773" s="4" t="n">
        <x:v>77.92</x:v>
      </x:c>
      <x:c r="M10773" s="5">
        <x:f>J10773/1.776*100</x:f>
      </x:c>
      <x:c r="N10773" s="6">
        <x:f>M10773*L10773/100</x:f>
      </x:c>
      <x:c r="O10773" s="6">
        <x:f>H10773-N10773</x:f>
      </x:c>
    </x:row>
    <x:row r="10774" spans="1:25">
      <x:c r="A10774" s="0" t="s">
        <x:v>142</x:v>
      </x:c>
      <x:c r="B10774" s="0" t="n">
        <x:v>4962</x:v>
      </x:c>
      <x:c r="C10774" s="0" t="s">
        <x:v>21</x:v>
      </x:c>
      <x:c r="D10774" s="0" t="s">
        <x:v>28</x:v>
      </x:c>
      <x:c r="E10774" s="0" t="s">
        <x:v>23</x:v>
      </x:c>
      <x:c r="F10774" s="0" t="s">
        <x:v>26</x:v>
      </x:c>
      <x:c r="G10774" s="0" t="n">
        <x:v>65</x:v>
      </x:c>
      <x:c r="H10774" s="4" t="n">
        <x:v>43.9</x:v>
      </x:c>
      <x:c r="I10774" s="4" t="n">
        <x:v>33</x:v>
      </x:c>
      <x:c r="J10774" s="4" t="n">
        <x:v>1.06</x:v>
      </x:c>
      <x:c r="K10774" s="4">
        <x:f>I10774*J10774</x:f>
      </x:c>
      <x:c r="L10774" s="4" t="n">
        <x:v>77.92</x:v>
      </x:c>
      <x:c r="M10774" s="5">
        <x:f>J10774/1.776*100</x:f>
      </x:c>
      <x:c r="N10774" s="6">
        <x:f>M10774*L10774/100</x:f>
      </x:c>
      <x:c r="O10774" s="6">
        <x:f>H10774-N10774</x:f>
      </x:c>
    </x:row>
    <x:row r="10775" spans="1:25">
      <x:c r="A10775" s="0" t="s">
        <x:v>147</x:v>
      </x:c>
      <x:c r="B10775" s="0" t="n">
        <x:v>4969</x:v>
      </x:c>
      <x:c r="C10775" s="0" t="s">
        <x:v>21</x:v>
      </x:c>
      <x:c r="D10775" s="0" t="s">
        <x:v>22</x:v>
      </x:c>
      <x:c r="E10775" s="0" t="s">
        <x:v>23</x:v>
      </x:c>
      <x:c r="F10775" s="0" t="s">
        <x:v>20</x:v>
      </x:c>
      <x:c r="G10775" s="0" t="n">
        <x:v>130</x:v>
      </x:c>
      <x:c r="H10775" s="4" t="n">
        <x:v>43.384</x:v>
      </x:c>
      <x:c r="I10775" s="4" t="n">
        <x:v>130</x:v>
      </x:c>
      <x:c r="J10775" s="4" t="n">
        <x:v>0.334</x:v>
      </x:c>
      <x:c r="K10775" s="4">
        <x:f>I10775*J10775</x:f>
      </x:c>
      <x:c r="L10775" s="4" t="n">
        <x:v>288.992</x:v>
      </x:c>
      <x:c r="M10775" s="5">
        <x:f>J10775/3.457*100</x:f>
      </x:c>
      <x:c r="N10775" s="6">
        <x:f>M10775*L10775/100</x:f>
      </x:c>
      <x:c r="O10775" s="6">
        <x:f>H10775-N10775</x:f>
      </x:c>
    </x:row>
    <x:row r="10776" spans="1:25">
      <x:c r="A10776" s="0" t="s">
        <x:v>147</x:v>
      </x:c>
      <x:c r="B10776" s="0" t="n">
        <x:v>4969</x:v>
      </x:c>
      <x:c r="C10776" s="0" t="s">
        <x:v>21</x:v>
      </x:c>
      <x:c r="D10776" s="0" t="s">
        <x:v>22</x:v>
      </x:c>
      <x:c r="E10776" s="0" t="s">
        <x:v>23</x:v>
      </x:c>
      <x:c r="F10776" s="0" t="s">
        <x:v>20</x:v>
      </x:c>
      <x:c r="G10776" s="0" t="n">
        <x:v>130</x:v>
      </x:c>
      <x:c r="H10776" s="4" t="n">
        <x:v>43.384</x:v>
      </x:c>
      <x:c r="I10776" s="4" t="n">
        <x:v>130</x:v>
      </x:c>
      <x:c r="J10776" s="4" t="n">
        <x:v>0.334</x:v>
      </x:c>
      <x:c r="K10776" s="4">
        <x:f>I10776*J10776</x:f>
      </x:c>
      <x:c r="L10776" s="4" t="n">
        <x:v>288.992</x:v>
      </x:c>
      <x:c r="M10776" s="5">
        <x:f>J10776/3.457*100</x:f>
      </x:c>
      <x:c r="N10776" s="6">
        <x:f>M10776*L10776/100</x:f>
      </x:c>
      <x:c r="O10776" s="6">
        <x:f>H10776-N10776</x:f>
      </x:c>
    </x:row>
    <x:row r="10777" spans="1:25">
      <x:c r="A10777" s="0" t="s">
        <x:v>147</x:v>
      </x:c>
      <x:c r="B10777" s="0" t="n">
        <x:v>4969</x:v>
      </x:c>
      <x:c r="C10777" s="0" t="s">
        <x:v>21</x:v>
      </x:c>
      <x:c r="D10777" s="0" t="s">
        <x:v>22</x:v>
      </x:c>
      <x:c r="E10777" s="0" t="s">
        <x:v>23</x:v>
      </x:c>
      <x:c r="F10777" s="0" t="s">
        <x:v>20</x:v>
      </x:c>
      <x:c r="G10777" s="0" t="n">
        <x:v>130</x:v>
      </x:c>
      <x:c r="H10777" s="4" t="n">
        <x:v>43.384</x:v>
      </x:c>
      <x:c r="I10777" s="4" t="n">
        <x:v>130</x:v>
      </x:c>
      <x:c r="J10777" s="4" t="n">
        <x:v>0.334</x:v>
      </x:c>
      <x:c r="K10777" s="4">
        <x:f>I10777*J10777</x:f>
      </x:c>
      <x:c r="L10777" s="4" t="n">
        <x:v>288.992</x:v>
      </x:c>
      <x:c r="M10777" s="5">
        <x:f>J10777/3.457*100</x:f>
      </x:c>
      <x:c r="N10777" s="6">
        <x:f>M10777*L10777/100</x:f>
      </x:c>
      <x:c r="O10777" s="6">
        <x:f>H10777-N10777</x:f>
      </x:c>
    </x:row>
    <x:row r="10778" spans="1:25">
      <x:c r="A10778" s="0" t="s">
        <x:v>147</x:v>
      </x:c>
      <x:c r="B10778" s="0" t="n">
        <x:v>4969</x:v>
      </x:c>
      <x:c r="C10778" s="0" t="s">
        <x:v>21</x:v>
      </x:c>
      <x:c r="D10778" s="0" t="s">
        <x:v>22</x:v>
      </x:c>
      <x:c r="E10778" s="0" t="s">
        <x:v>23</x:v>
      </x:c>
      <x:c r="F10778" s="0" t="s">
        <x:v>20</x:v>
      </x:c>
      <x:c r="G10778" s="0" t="n">
        <x:v>130</x:v>
      </x:c>
      <x:c r="H10778" s="4" t="n">
        <x:v>43.384</x:v>
      </x:c>
      <x:c r="I10778" s="4" t="n">
        <x:v>130</x:v>
      </x:c>
      <x:c r="J10778" s="4" t="n">
        <x:v>0.334</x:v>
      </x:c>
      <x:c r="K10778" s="4">
        <x:f>I10778*J10778</x:f>
      </x:c>
      <x:c r="L10778" s="4" t="n">
        <x:v>288.992</x:v>
      </x:c>
      <x:c r="M10778" s="5">
        <x:f>J10778/3.457*100</x:f>
      </x:c>
      <x:c r="N10778" s="6">
        <x:f>M10778*L10778/100</x:f>
      </x:c>
      <x:c r="O10778" s="6">
        <x:f>H10778-N10778</x:f>
      </x:c>
    </x:row>
    <x:row r="10779" spans="1:25">
      <x:c r="A10779" s="0" t="s">
        <x:v>147</x:v>
      </x:c>
      <x:c r="B10779" s="0" t="n">
        <x:v>4969</x:v>
      </x:c>
      <x:c r="C10779" s="0" t="s">
        <x:v>21</x:v>
      </x:c>
      <x:c r="D10779" s="0" t="s">
        <x:v>22</x:v>
      </x:c>
      <x:c r="E10779" s="0" t="s">
        <x:v>23</x:v>
      </x:c>
      <x:c r="F10779" s="0" t="s">
        <x:v>20</x:v>
      </x:c>
      <x:c r="G10779" s="0" t="n">
        <x:v>130</x:v>
      </x:c>
      <x:c r="H10779" s="4" t="n">
        <x:v>44.33</x:v>
      </x:c>
      <x:c r="I10779" s="4" t="n">
        <x:v>130</x:v>
      </x:c>
      <x:c r="J10779" s="4" t="n">
        <x:v>0.341</x:v>
      </x:c>
      <x:c r="K10779" s="4">
        <x:f>I10779*J10779</x:f>
      </x:c>
      <x:c r="L10779" s="4" t="n">
        <x:v>288.992</x:v>
      </x:c>
      <x:c r="M10779" s="5">
        <x:f>J10779/3.457*100</x:f>
      </x:c>
      <x:c r="N10779" s="6">
        <x:f>M10779*L10779/100</x:f>
      </x:c>
      <x:c r="O10779" s="6">
        <x:f>H10779-N10779</x:f>
      </x:c>
    </x:row>
    <x:row r="10780" spans="1:25">
      <x:c r="A10780" s="0" t="s">
        <x:v>147</x:v>
      </x:c>
      <x:c r="B10780" s="0" t="n">
        <x:v>4969</x:v>
      </x:c>
      <x:c r="C10780" s="0" t="s">
        <x:v>21</x:v>
      </x:c>
      <x:c r="D10780" s="0" t="s">
        <x:v>28</x:v>
      </x:c>
      <x:c r="E10780" s="0" t="s">
        <x:v>19</x:v>
      </x:c>
      <x:c r="F10780" s="0" t="s">
        <x:v>26</x:v>
      </x:c>
      <x:c r="G10780" s="0" t="n">
        <x:v>130</x:v>
      </x:c>
      <x:c r="H10780" s="4" t="n">
        <x:v>33.804</x:v>
      </x:c>
      <x:c r="I10780" s="4" t="n">
        <x:v>130</x:v>
      </x:c>
      <x:c r="J10780" s="4" t="n">
        <x:v>0.26</x:v>
      </x:c>
      <x:c r="K10780" s="4">
        <x:f>I10780*J10780</x:f>
      </x:c>
      <x:c r="L10780" s="4" t="n">
        <x:v>288.992</x:v>
      </x:c>
      <x:c r="M10780" s="5">
        <x:f>J10780/3.457*100</x:f>
      </x:c>
      <x:c r="N10780" s="6">
        <x:f>M10780*L10780/100</x:f>
      </x:c>
      <x:c r="O10780" s="6">
        <x:f>H10780-N10780</x:f>
      </x:c>
    </x:row>
    <x:row r="10781" spans="1:25">
      <x:c r="A10781" s="0" t="s">
        <x:v>147</x:v>
      </x:c>
      <x:c r="B10781" s="0" t="n">
        <x:v>4969</x:v>
      </x:c>
      <x:c r="C10781" s="0" t="s">
        <x:v>21</x:v>
      </x:c>
      <x:c r="D10781" s="0" t="s">
        <x:v>28</x:v>
      </x:c>
      <x:c r="E10781" s="0" t="s">
        <x:v>23</x:v>
      </x:c>
      <x:c r="F10781" s="0" t="s">
        <x:v>26</x:v>
      </x:c>
      <x:c r="G10781" s="0" t="n">
        <x:v>130</x:v>
      </x:c>
      <x:c r="H10781" s="4" t="n">
        <x:v>197.501</x:v>
      </x:c>
      <x:c r="I10781" s="4" t="n">
        <x:v>130</x:v>
      </x:c>
      <x:c r="J10781" s="4" t="n">
        <x:v>1.52</x:v>
      </x:c>
      <x:c r="K10781" s="4">
        <x:f>I10781*J10781</x:f>
      </x:c>
      <x:c r="L10781" s="4" t="n">
        <x:v>288.992</x:v>
      </x:c>
      <x:c r="M10781" s="5">
        <x:f>J10781/3.457*100</x:f>
      </x:c>
      <x:c r="N10781" s="6">
        <x:f>M10781*L10781/100</x:f>
      </x:c>
      <x:c r="O10781" s="6">
        <x:f>H10781-N10781</x:f>
      </x:c>
    </x:row>
    <x:row r="10782" spans="1:25">
      <x:c r="A10782" s="0" t="s">
        <x:v>125</x:v>
      </x:c>
      <x:c r="B10782" s="0" t="n">
        <x:v>4970</x:v>
      </x:c>
      <x:c r="C10782" s="0" t="s">
        <x:v>21</x:v>
      </x:c>
      <x:c r="D10782" s="0" t="s">
        <x:v>22</x:v>
      </x:c>
      <x:c r="E10782" s="0" t="s">
        <x:v>23</x:v>
      </x:c>
      <x:c r="F10782" s="0" t="s">
        <x:v>20</x:v>
      </x:c>
      <x:c r="G10782" s="0" t="n">
        <x:v>130</x:v>
      </x:c>
      <x:c r="H10782" s="4" t="n">
        <x:v>43.384</x:v>
      </x:c>
      <x:c r="I10782" s="4" t="n">
        <x:v>130</x:v>
      </x:c>
      <x:c r="J10782" s="4" t="n">
        <x:v>0.334</x:v>
      </x:c>
      <x:c r="K10782" s="4">
        <x:f>I10782*J10782</x:f>
      </x:c>
      <x:c r="L10782" s="4" t="n">
        <x:v>289.814</x:v>
      </x:c>
      <x:c r="M10782" s="5">
        <x:f>J10782/3.123*100</x:f>
      </x:c>
      <x:c r="N10782" s="6">
        <x:f>M10782*L10782/100</x:f>
      </x:c>
      <x:c r="O10782" s="6">
        <x:f>H10782-N10782</x:f>
      </x:c>
    </x:row>
    <x:row r="10783" spans="1:25">
      <x:c r="A10783" s="0" t="s">
        <x:v>125</x:v>
      </x:c>
      <x:c r="B10783" s="0" t="n">
        <x:v>4970</x:v>
      </x:c>
      <x:c r="C10783" s="0" t="s">
        <x:v>21</x:v>
      </x:c>
      <x:c r="D10783" s="0" t="s">
        <x:v>22</x:v>
      </x:c>
      <x:c r="E10783" s="0" t="s">
        <x:v>23</x:v>
      </x:c>
      <x:c r="F10783" s="0" t="s">
        <x:v>20</x:v>
      </x:c>
      <x:c r="G10783" s="0" t="n">
        <x:v>130</x:v>
      </x:c>
      <x:c r="H10783" s="4" t="n">
        <x:v>43.384</x:v>
      </x:c>
      <x:c r="I10783" s="4" t="n">
        <x:v>130</x:v>
      </x:c>
      <x:c r="J10783" s="4" t="n">
        <x:v>0.334</x:v>
      </x:c>
      <x:c r="K10783" s="4">
        <x:f>I10783*J10783</x:f>
      </x:c>
      <x:c r="L10783" s="4" t="n">
        <x:v>289.814</x:v>
      </x:c>
      <x:c r="M10783" s="5">
        <x:f>J10783/3.123*100</x:f>
      </x:c>
      <x:c r="N10783" s="6">
        <x:f>M10783*L10783/100</x:f>
      </x:c>
      <x:c r="O10783" s="6">
        <x:f>H10783-N10783</x:f>
      </x:c>
    </x:row>
    <x:row r="10784" spans="1:25">
      <x:c r="A10784" s="0" t="s">
        <x:v>125</x:v>
      </x:c>
      <x:c r="B10784" s="0" t="n">
        <x:v>4970</x:v>
      </x:c>
      <x:c r="C10784" s="0" t="s">
        <x:v>21</x:v>
      </x:c>
      <x:c r="D10784" s="0" t="s">
        <x:v>22</x:v>
      </x:c>
      <x:c r="E10784" s="0" t="s">
        <x:v>23</x:v>
      </x:c>
      <x:c r="F10784" s="0" t="s">
        <x:v>20</x:v>
      </x:c>
      <x:c r="G10784" s="0" t="n">
        <x:v>130</x:v>
      </x:c>
      <x:c r="H10784" s="4" t="n">
        <x:v>43.384</x:v>
      </x:c>
      <x:c r="I10784" s="4" t="n">
        <x:v>130</x:v>
      </x:c>
      <x:c r="J10784" s="4" t="n">
        <x:v>0.334</x:v>
      </x:c>
      <x:c r="K10784" s="4">
        <x:f>I10784*J10784</x:f>
      </x:c>
      <x:c r="L10784" s="4" t="n">
        <x:v>289.814</x:v>
      </x:c>
      <x:c r="M10784" s="5">
        <x:f>J10784/3.123*100</x:f>
      </x:c>
      <x:c r="N10784" s="6">
        <x:f>M10784*L10784/100</x:f>
      </x:c>
      <x:c r="O10784" s="6">
        <x:f>H10784-N10784</x:f>
      </x:c>
    </x:row>
    <x:row r="10785" spans="1:25">
      <x:c r="A10785" s="0" t="s">
        <x:v>125</x:v>
      </x:c>
      <x:c r="B10785" s="0" t="n">
        <x:v>4970</x:v>
      </x:c>
      <x:c r="C10785" s="0" t="s">
        <x:v>21</x:v>
      </x:c>
      <x:c r="D10785" s="0" t="s">
        <x:v>22</x:v>
      </x:c>
      <x:c r="E10785" s="0" t="s">
        <x:v>23</x:v>
      </x:c>
      <x:c r="F10785" s="0" t="s">
        <x:v>20</x:v>
      </x:c>
      <x:c r="G10785" s="0" t="n">
        <x:v>130</x:v>
      </x:c>
      <x:c r="H10785" s="4" t="n">
        <x:v>44.33</x:v>
      </x:c>
      <x:c r="I10785" s="4" t="n">
        <x:v>130</x:v>
      </x:c>
      <x:c r="J10785" s="4" t="n">
        <x:v>0.341</x:v>
      </x:c>
      <x:c r="K10785" s="4">
        <x:f>I10785*J10785</x:f>
      </x:c>
      <x:c r="L10785" s="4" t="n">
        <x:v>289.814</x:v>
      </x:c>
      <x:c r="M10785" s="5">
        <x:f>J10785/3.123*100</x:f>
      </x:c>
      <x:c r="N10785" s="6">
        <x:f>M10785*L10785/100</x:f>
      </x:c>
      <x:c r="O10785" s="6">
        <x:f>H10785-N10785</x:f>
      </x:c>
    </x:row>
    <x:row r="10786" spans="1:25">
      <x:c r="A10786" s="0" t="s">
        <x:v>125</x:v>
      </x:c>
      <x:c r="B10786" s="0" t="n">
        <x:v>4970</x:v>
      </x:c>
      <x:c r="C10786" s="0" t="s">
        <x:v>21</x:v>
      </x:c>
      <x:c r="D10786" s="0" t="s">
        <x:v>28</x:v>
      </x:c>
      <x:c r="E10786" s="0" t="s">
        <x:v>19</x:v>
      </x:c>
      <x:c r="F10786" s="0" t="s">
        <x:v>26</x:v>
      </x:c>
      <x:c r="G10786" s="0" t="n">
        <x:v>130</x:v>
      </x:c>
      <x:c r="H10786" s="4" t="n">
        <x:v>33.804</x:v>
      </x:c>
      <x:c r="I10786" s="4" t="n">
        <x:v>130</x:v>
      </x:c>
      <x:c r="J10786" s="4" t="n">
        <x:v>0.26</x:v>
      </x:c>
      <x:c r="K10786" s="4">
        <x:f>I10786*J10786</x:f>
      </x:c>
      <x:c r="L10786" s="4" t="n">
        <x:v>289.814</x:v>
      </x:c>
      <x:c r="M10786" s="5">
        <x:f>J10786/3.123*100</x:f>
      </x:c>
      <x:c r="N10786" s="6">
        <x:f>M10786*L10786/100</x:f>
      </x:c>
      <x:c r="O10786" s="6">
        <x:f>H10786-N10786</x:f>
      </x:c>
    </x:row>
    <x:row r="10787" spans="1:25">
      <x:c r="A10787" s="0" t="s">
        <x:v>125</x:v>
      </x:c>
      <x:c r="B10787" s="0" t="n">
        <x:v>4970</x:v>
      </x:c>
      <x:c r="C10787" s="0" t="s">
        <x:v>21</x:v>
      </x:c>
      <x:c r="D10787" s="0" t="s">
        <x:v>28</x:v>
      </x:c>
      <x:c r="E10787" s="0" t="s">
        <x:v>23</x:v>
      </x:c>
      <x:c r="F10787" s="0" t="s">
        <x:v>26</x:v>
      </x:c>
      <x:c r="G10787" s="0" t="n">
        <x:v>130</x:v>
      </x:c>
      <x:c r="H10787" s="4" t="n">
        <x:v>197.6</x:v>
      </x:c>
      <x:c r="I10787" s="4" t="n">
        <x:v>130</x:v>
      </x:c>
      <x:c r="J10787" s="4" t="n">
        <x:v>1.52</x:v>
      </x:c>
      <x:c r="K10787" s="4">
        <x:f>I10787*J10787</x:f>
      </x:c>
      <x:c r="L10787" s="4" t="n">
        <x:v>289.814</x:v>
      </x:c>
      <x:c r="M10787" s="5">
        <x:f>J10787/3.123*100</x:f>
      </x:c>
      <x:c r="N10787" s="6">
        <x:f>M10787*L10787/100</x:f>
      </x:c>
      <x:c r="O10787" s="6">
        <x:f>H10787-N10787</x:f>
      </x:c>
    </x:row>
    <x:row r="10788" spans="1:25">
      <x:c r="A10788" s="0" t="s">
        <x:v>141</x:v>
      </x:c>
      <x:c r="B10788" s="0" t="n">
        <x:v>4973</x:v>
      </x:c>
      <x:c r="C10788" s="0" t="s">
        <x:v>21</x:v>
      </x:c>
      <x:c r="D10788" s="0" t="s">
        <x:v>22</x:v>
      </x:c>
      <x:c r="E10788" s="0" t="s">
        <x:v>23</x:v>
      </x:c>
      <x:c r="F10788" s="0" t="s">
        <x:v>20</x:v>
      </x:c>
      <x:c r="G10788" s="0" t="n">
        <x:v>130</x:v>
      </x:c>
      <x:c r="H10788" s="4" t="n">
        <x:v>43.384</x:v>
      </x:c>
      <x:c r="I10788" s="4" t="n">
        <x:v>130</x:v>
      </x:c>
      <x:c r="J10788" s="4" t="n">
        <x:v>0.334</x:v>
      </x:c>
      <x:c r="K10788" s="4">
        <x:f>I10788*J10788</x:f>
      </x:c>
      <x:c r="L10788" s="4" t="n">
        <x:v>292.702</x:v>
      </x:c>
      <x:c r="M10788" s="5">
        <x:f>J10788/3.457*100</x:f>
      </x:c>
      <x:c r="N10788" s="6">
        <x:f>M10788*L10788/100</x:f>
      </x:c>
      <x:c r="O10788" s="6">
        <x:f>H10788-N10788</x:f>
      </x:c>
    </x:row>
    <x:row r="10789" spans="1:25">
      <x:c r="A10789" s="0" t="s">
        <x:v>141</x:v>
      </x:c>
      <x:c r="B10789" s="0" t="n">
        <x:v>4973</x:v>
      </x:c>
      <x:c r="C10789" s="0" t="s">
        <x:v>21</x:v>
      </x:c>
      <x:c r="D10789" s="0" t="s">
        <x:v>22</x:v>
      </x:c>
      <x:c r="E10789" s="0" t="s">
        <x:v>23</x:v>
      </x:c>
      <x:c r="F10789" s="0" t="s">
        <x:v>20</x:v>
      </x:c>
      <x:c r="G10789" s="0" t="n">
        <x:v>130</x:v>
      </x:c>
      <x:c r="H10789" s="4" t="n">
        <x:v>43.384</x:v>
      </x:c>
      <x:c r="I10789" s="4" t="n">
        <x:v>130</x:v>
      </x:c>
      <x:c r="J10789" s="4" t="n">
        <x:v>0.334</x:v>
      </x:c>
      <x:c r="K10789" s="4">
        <x:f>I10789*J10789</x:f>
      </x:c>
      <x:c r="L10789" s="4" t="n">
        <x:v>292.702</x:v>
      </x:c>
      <x:c r="M10789" s="5">
        <x:f>J10789/3.457*100</x:f>
      </x:c>
      <x:c r="N10789" s="6">
        <x:f>M10789*L10789/100</x:f>
      </x:c>
      <x:c r="O10789" s="6">
        <x:f>H10789-N10789</x:f>
      </x:c>
    </x:row>
    <x:row r="10790" spans="1:25">
      <x:c r="A10790" s="0" t="s">
        <x:v>141</x:v>
      </x:c>
      <x:c r="B10790" s="0" t="n">
        <x:v>4973</x:v>
      </x:c>
      <x:c r="C10790" s="0" t="s">
        <x:v>21</x:v>
      </x:c>
      <x:c r="D10790" s="0" t="s">
        <x:v>22</x:v>
      </x:c>
      <x:c r="E10790" s="0" t="s">
        <x:v>23</x:v>
      </x:c>
      <x:c r="F10790" s="0" t="s">
        <x:v>20</x:v>
      </x:c>
      <x:c r="G10790" s="0" t="n">
        <x:v>130</x:v>
      </x:c>
      <x:c r="H10790" s="4" t="n">
        <x:v>43.384</x:v>
      </x:c>
      <x:c r="I10790" s="4" t="n">
        <x:v>130</x:v>
      </x:c>
      <x:c r="J10790" s="4" t="n">
        <x:v>0.334</x:v>
      </x:c>
      <x:c r="K10790" s="4">
        <x:f>I10790*J10790</x:f>
      </x:c>
      <x:c r="L10790" s="4" t="n">
        <x:v>292.702</x:v>
      </x:c>
      <x:c r="M10790" s="5">
        <x:f>J10790/3.457*100</x:f>
      </x:c>
      <x:c r="N10790" s="6">
        <x:f>M10790*L10790/100</x:f>
      </x:c>
      <x:c r="O10790" s="6">
        <x:f>H10790-N10790</x:f>
      </x:c>
    </x:row>
    <x:row r="10791" spans="1:25">
      <x:c r="A10791" s="0" t="s">
        <x:v>141</x:v>
      </x:c>
      <x:c r="B10791" s="0" t="n">
        <x:v>4973</x:v>
      </x:c>
      <x:c r="C10791" s="0" t="s">
        <x:v>21</x:v>
      </x:c>
      <x:c r="D10791" s="0" t="s">
        <x:v>22</x:v>
      </x:c>
      <x:c r="E10791" s="0" t="s">
        <x:v>23</x:v>
      </x:c>
      <x:c r="F10791" s="0" t="s">
        <x:v>20</x:v>
      </x:c>
      <x:c r="G10791" s="0" t="n">
        <x:v>130</x:v>
      </x:c>
      <x:c r="H10791" s="4" t="n">
        <x:v>43.384</x:v>
      </x:c>
      <x:c r="I10791" s="4" t="n">
        <x:v>130</x:v>
      </x:c>
      <x:c r="J10791" s="4" t="n">
        <x:v>0.334</x:v>
      </x:c>
      <x:c r="K10791" s="4">
        <x:f>I10791*J10791</x:f>
      </x:c>
      <x:c r="L10791" s="4" t="n">
        <x:v>292.702</x:v>
      </x:c>
      <x:c r="M10791" s="5">
        <x:f>J10791/3.457*100</x:f>
      </x:c>
      <x:c r="N10791" s="6">
        <x:f>M10791*L10791/100</x:f>
      </x:c>
      <x:c r="O10791" s="6">
        <x:f>H10791-N10791</x:f>
      </x:c>
    </x:row>
    <x:row r="10792" spans="1:25">
      <x:c r="A10792" s="0" t="s">
        <x:v>141</x:v>
      </x:c>
      <x:c r="B10792" s="0" t="n">
        <x:v>4973</x:v>
      </x:c>
      <x:c r="C10792" s="0" t="s">
        <x:v>21</x:v>
      </x:c>
      <x:c r="D10792" s="0" t="s">
        <x:v>22</x:v>
      </x:c>
      <x:c r="E10792" s="0" t="s">
        <x:v>23</x:v>
      </x:c>
      <x:c r="F10792" s="0" t="s">
        <x:v>20</x:v>
      </x:c>
      <x:c r="G10792" s="0" t="n">
        <x:v>130</x:v>
      </x:c>
      <x:c r="H10792" s="4" t="n">
        <x:v>44.33</x:v>
      </x:c>
      <x:c r="I10792" s="4" t="n">
        <x:v>130</x:v>
      </x:c>
      <x:c r="J10792" s="4" t="n">
        <x:v>0.341</x:v>
      </x:c>
      <x:c r="K10792" s="4">
        <x:f>I10792*J10792</x:f>
      </x:c>
      <x:c r="L10792" s="4" t="n">
        <x:v>292.702</x:v>
      </x:c>
      <x:c r="M10792" s="5">
        <x:f>J10792/3.457*100</x:f>
      </x:c>
      <x:c r="N10792" s="6">
        <x:f>M10792*L10792/100</x:f>
      </x:c>
      <x:c r="O10792" s="6">
        <x:f>H10792-N10792</x:f>
      </x:c>
    </x:row>
    <x:row r="10793" spans="1:25">
      <x:c r="A10793" s="0" t="s">
        <x:v>141</x:v>
      </x:c>
      <x:c r="B10793" s="0" t="n">
        <x:v>4973</x:v>
      </x:c>
      <x:c r="C10793" s="0" t="s">
        <x:v>21</x:v>
      </x:c>
      <x:c r="D10793" s="0" t="s">
        <x:v>28</x:v>
      </x:c>
      <x:c r="E10793" s="0" t="s">
        <x:v>19</x:v>
      </x:c>
      <x:c r="F10793" s="0" t="s">
        <x:v>26</x:v>
      </x:c>
      <x:c r="G10793" s="0" t="n">
        <x:v>130</x:v>
      </x:c>
      <x:c r="H10793" s="4" t="n">
        <x:v>33.803</x:v>
      </x:c>
      <x:c r="I10793" s="4" t="n">
        <x:v>130</x:v>
      </x:c>
      <x:c r="J10793" s="4" t="n">
        <x:v>0.26</x:v>
      </x:c>
      <x:c r="K10793" s="4">
        <x:f>I10793*J10793</x:f>
      </x:c>
      <x:c r="L10793" s="4" t="n">
        <x:v>292.702</x:v>
      </x:c>
      <x:c r="M10793" s="5">
        <x:f>J10793/3.457*100</x:f>
      </x:c>
      <x:c r="N10793" s="6">
        <x:f>M10793*L10793/100</x:f>
      </x:c>
      <x:c r="O10793" s="6">
        <x:f>H10793-N10793</x:f>
      </x:c>
    </x:row>
    <x:row r="10794" spans="1:25">
      <x:c r="A10794" s="0" t="s">
        <x:v>141</x:v>
      </x:c>
      <x:c r="B10794" s="0" t="n">
        <x:v>4973</x:v>
      </x:c>
      <x:c r="C10794" s="0" t="s">
        <x:v>21</x:v>
      </x:c>
      <x:c r="D10794" s="0" t="s">
        <x:v>28</x:v>
      </x:c>
      <x:c r="E10794" s="0" t="s">
        <x:v>23</x:v>
      </x:c>
      <x:c r="F10794" s="0" t="s">
        <x:v>26</x:v>
      </x:c>
      <x:c r="G10794" s="0" t="n">
        <x:v>130</x:v>
      </x:c>
      <x:c r="H10794" s="4" t="n">
        <x:v>197.6</x:v>
      </x:c>
      <x:c r="I10794" s="4" t="n">
        <x:v>130</x:v>
      </x:c>
      <x:c r="J10794" s="4" t="n">
        <x:v>1.52</x:v>
      </x:c>
      <x:c r="K10794" s="4">
        <x:f>I10794*J10794</x:f>
      </x:c>
      <x:c r="L10794" s="4" t="n">
        <x:v>292.702</x:v>
      </x:c>
      <x:c r="M10794" s="5">
        <x:f>J10794/3.457*100</x:f>
      </x:c>
      <x:c r="N10794" s="6">
        <x:f>M10794*L10794/100</x:f>
      </x:c>
      <x:c r="O10794" s="6">
        <x:f>H10794-N10794</x:f>
      </x:c>
    </x:row>
    <x:row r="10795" spans="1:25">
      <x:c r="A10795" s="0" t="s">
        <x:v>166</x:v>
      </x:c>
      <x:c r="B10795" s="0" t="n">
        <x:v>4974</x:v>
      </x:c>
      <x:c r="C10795" s="0" t="s">
        <x:v>21</x:v>
      </x:c>
      <x:c r="D10795" s="0" t="s">
        <x:v>28</x:v>
      </x:c>
      <x:c r="E10795" s="0" t="s">
        <x:v>23</x:v>
      </x:c>
      <x:c r="F10795" s="0" t="s">
        <x:v>20</x:v>
      </x:c>
      <x:c r="G10795" s="0" t="n">
        <x:v>65</x:v>
      </x:c>
      <x:c r="H10795" s="4" t="n">
        <x:v>2.99</x:v>
      </x:c>
      <x:c r="I10795" s="4" t="n">
        <x:v>26</x:v>
      </x:c>
      <x:c r="J10795" s="4" t="n">
        <x:v>0.046</x:v>
      </x:c>
      <x:c r="K10795" s="4">
        <x:f>I10795*J10795</x:f>
      </x:c>
      <x:c r="L10795" s="4" t="n">
        <x:v>63.1</x:v>
      </x:c>
      <x:c r="M10795" s="5">
        <x:f>J10795/1.776*100</x:f>
      </x:c>
      <x:c r="N10795" s="6">
        <x:f>M10795*L10795/100</x:f>
      </x:c>
      <x:c r="O10795" s="6">
        <x:f>H10795-N10795</x:f>
      </x:c>
    </x:row>
    <x:row r="10796" spans="1:25">
      <x:c r="A10796" s="0" t="s">
        <x:v>166</x:v>
      </x:c>
      <x:c r="B10796" s="0" t="n">
        <x:v>4974</x:v>
      </x:c>
      <x:c r="C10796" s="0" t="s">
        <x:v>21</x:v>
      </x:c>
      <x:c r="D10796" s="0" t="s">
        <x:v>22</x:v>
      </x:c>
      <x:c r="E10796" s="0" t="s">
        <x:v>23</x:v>
      </x:c>
      <x:c r="F10796" s="0" t="s">
        <x:v>20</x:v>
      </x:c>
      <x:c r="G10796" s="0" t="n">
        <x:v>65</x:v>
      </x:c>
      <x:c r="H10796" s="4" t="n">
        <x:v>2.34</x:v>
      </x:c>
      <x:c r="I10796" s="4" t="n">
        <x:v>26</x:v>
      </x:c>
      <x:c r="J10796" s="4" t="n">
        <x:v>0.036</x:v>
      </x:c>
      <x:c r="K10796" s="4">
        <x:f>I10796*J10796</x:f>
      </x:c>
      <x:c r="L10796" s="4" t="n">
        <x:v>63.1</x:v>
      </x:c>
      <x:c r="M10796" s="5">
        <x:f>J10796/1.776*100</x:f>
      </x:c>
      <x:c r="N10796" s="6">
        <x:f>M10796*L10796/100</x:f>
      </x:c>
      <x:c r="O10796" s="6">
        <x:f>H10796-N10796</x:f>
      </x:c>
    </x:row>
    <x:row r="10797" spans="1:25">
      <x:c r="A10797" s="0" t="s">
        <x:v>166</x:v>
      </x:c>
      <x:c r="B10797" s="0" t="n">
        <x:v>4974</x:v>
      </x:c>
      <x:c r="C10797" s="0" t="s">
        <x:v>17</x:v>
      </x:c>
      <x:c r="D10797" s="0" t="s">
        <x:v>18</x:v>
      </x:c>
      <x:c r="E10797" s="0" t="s">
        <x:v>167</x:v>
      </x:c>
      <x:c r="F10797" s="0" t="s">
        <x:v>20</x:v>
      </x:c>
      <x:c r="G10797" s="0" t="n">
        <x:v>65</x:v>
      </x:c>
      <x:c r="H10797" s="4" t="n">
        <x:v>41.221</x:v>
      </x:c>
      <x:c r="I10797" s="4" t="n">
        <x:v>26</x:v>
      </x:c>
      <x:c r="J10797" s="4" t="n">
        <x:v>0.634</x:v>
      </x:c>
      <x:c r="K10797" s="4">
        <x:f>I10797*J10797</x:f>
      </x:c>
      <x:c r="L10797" s="4" t="n">
        <x:v>63.1</x:v>
      </x:c>
      <x:c r="M10797" s="5">
        <x:f>J10797/1.776*100</x:f>
      </x:c>
      <x:c r="N10797" s="6">
        <x:f>M10797*L10797/100</x:f>
      </x:c>
      <x:c r="O10797" s="6">
        <x:f>H10797-N10797</x:f>
      </x:c>
    </x:row>
    <x:row r="10798" spans="1:25">
      <x:c r="A10798" s="0" t="s">
        <x:v>166</x:v>
      </x:c>
      <x:c r="B10798" s="0" t="n">
        <x:v>4974</x:v>
      </x:c>
      <x:c r="C10798" s="0" t="s">
        <x:v>21</x:v>
      </x:c>
      <x:c r="D10798" s="0" t="s">
        <x:v>28</x:v>
      </x:c>
      <x:c r="E10798" s="0" t="s">
        <x:v>23</x:v>
      </x:c>
      <x:c r="F10798" s="0" t="s">
        <x:v>26</x:v>
      </x:c>
      <x:c r="G10798" s="0" t="n">
        <x:v>65</x:v>
      </x:c>
      <x:c r="H10798" s="4" t="n">
        <x:v>33.775</x:v>
      </x:c>
      <x:c r="I10798" s="4" t="n">
        <x:v>26</x:v>
      </x:c>
      <x:c r="J10798" s="4" t="n">
        <x:v>1.06</x:v>
      </x:c>
      <x:c r="K10798" s="4">
        <x:f>I10798*J10798</x:f>
      </x:c>
      <x:c r="L10798" s="4" t="n">
        <x:v>63.1</x:v>
      </x:c>
      <x:c r="M10798" s="5">
        <x:f>J10798/1.776*100</x:f>
      </x:c>
      <x:c r="N10798" s="6">
        <x:f>M10798*L10798/100</x:f>
      </x:c>
      <x:c r="O10798" s="6">
        <x:f>H10798-N10798</x:f>
      </x:c>
    </x:row>
    <x:row r="10799" spans="1:25">
      <x:c r="A10799" s="0" t="s">
        <x:v>171</x:v>
      </x:c>
      <x:c r="B10799" s="0" t="n">
        <x:v>4975</x:v>
      </x:c>
      <x:c r="C10799" s="0" t="s">
        <x:v>21</x:v>
      </x:c>
      <x:c r="D10799" s="0" t="s">
        <x:v>22</x:v>
      </x:c>
      <x:c r="E10799" s="0" t="s">
        <x:v>23</x:v>
      </x:c>
      <x:c r="F10799" s="0" t="s">
        <x:v>20</x:v>
      </x:c>
      <x:c r="G10799" s="0" t="n">
        <x:v>65</x:v>
      </x:c>
      <x:c r="H10799" s="4" t="n">
        <x:v>2.34</x:v>
      </x:c>
      <x:c r="I10799" s="4" t="n">
        <x:v>44</x:v>
      </x:c>
      <x:c r="J10799" s="4" t="n">
        <x:v>0.036</x:v>
      </x:c>
      <x:c r="K10799" s="4">
        <x:f>I10799*J10799</x:f>
      </x:c>
      <x:c r="L10799" s="4" t="n">
        <x:v>104.612</x:v>
      </x:c>
      <x:c r="M10799" s="5">
        <x:f>J10799/1.999*100</x:f>
      </x:c>
      <x:c r="N10799" s="6">
        <x:f>M10799*L10799/100</x:f>
      </x:c>
      <x:c r="O10799" s="6">
        <x:f>H10799-N10799</x:f>
      </x:c>
    </x:row>
    <x:row r="10800" spans="1:25">
      <x:c r="A10800" s="0" t="s">
        <x:v>171</x:v>
      </x:c>
      <x:c r="B10800" s="0" t="n">
        <x:v>4975</x:v>
      </x:c>
      <x:c r="C10800" s="0" t="s">
        <x:v>21</x:v>
      </x:c>
      <x:c r="D10800" s="0" t="s">
        <x:v>28</x:v>
      </x:c>
      <x:c r="E10800" s="0" t="s">
        <x:v>23</x:v>
      </x:c>
      <x:c r="F10800" s="0" t="s">
        <x:v>20</x:v>
      </x:c>
      <x:c r="G10800" s="0" t="n">
        <x:v>65</x:v>
      </x:c>
      <x:c r="H10800" s="4" t="n">
        <x:v>2.99</x:v>
      </x:c>
      <x:c r="I10800" s="4" t="n">
        <x:v>44</x:v>
      </x:c>
      <x:c r="J10800" s="4" t="n">
        <x:v>0.046</x:v>
      </x:c>
      <x:c r="K10800" s="4">
        <x:f>I10800*J10800</x:f>
      </x:c>
      <x:c r="L10800" s="4" t="n">
        <x:v>104.612</x:v>
      </x:c>
      <x:c r="M10800" s="5">
        <x:f>J10800/1.999*100</x:f>
      </x:c>
      <x:c r="N10800" s="6">
        <x:f>M10800*L10800/100</x:f>
      </x:c>
      <x:c r="O10800" s="6">
        <x:f>H10800-N10800</x:f>
      </x:c>
    </x:row>
    <x:row r="10801" spans="1:25">
      <x:c r="A10801" s="0" t="s">
        <x:v>171</x:v>
      </x:c>
      <x:c r="B10801" s="0" t="n">
        <x:v>4975</x:v>
      </x:c>
      <x:c r="C10801" s="0" t="s">
        <x:v>17</x:v>
      </x:c>
      <x:c r="D10801" s="0" t="s">
        <x:v>18</x:v>
      </x:c>
      <x:c r="E10801" s="0" t="s">
        <x:v>167</x:v>
      </x:c>
      <x:c r="F10801" s="0" t="s">
        <x:v>20</x:v>
      </x:c>
      <x:c r="G10801" s="0" t="n">
        <x:v>65</x:v>
      </x:c>
      <x:c r="H10801" s="4" t="n">
        <x:v>55.719</x:v>
      </x:c>
      <x:c r="I10801" s="4" t="n">
        <x:v>44</x:v>
      </x:c>
      <x:c r="J10801" s="4" t="n">
        <x:v>0.857</x:v>
      </x:c>
      <x:c r="K10801" s="4">
        <x:f>I10801*J10801</x:f>
      </x:c>
      <x:c r="L10801" s="4" t="n">
        <x:v>104.612</x:v>
      </x:c>
      <x:c r="M10801" s="5">
        <x:f>J10801/1.999*100</x:f>
      </x:c>
      <x:c r="N10801" s="6">
        <x:f>M10801*L10801/100</x:f>
      </x:c>
      <x:c r="O10801" s="6">
        <x:f>H10801-N10801</x:f>
      </x:c>
    </x:row>
    <x:row r="10802" spans="1:25">
      <x:c r="A10802" s="0" t="s">
        <x:v>171</x:v>
      </x:c>
      <x:c r="B10802" s="0" t="n">
        <x:v>4975</x:v>
      </x:c>
      <x:c r="C10802" s="0" t="s">
        <x:v>21</x:v>
      </x:c>
      <x:c r="D10802" s="0" t="s">
        <x:v>28</x:v>
      </x:c>
      <x:c r="E10802" s="0" t="s">
        <x:v>23</x:v>
      </x:c>
      <x:c r="F10802" s="0" t="s">
        <x:v>26</x:v>
      </x:c>
      <x:c r="G10802" s="0" t="n">
        <x:v>65</x:v>
      </x:c>
      <x:c r="H10802" s="4" t="n">
        <x:v>50</x:v>
      </x:c>
      <x:c r="I10802" s="4" t="n">
        <x:v>44</x:v>
      </x:c>
      <x:c r="J10802" s="4" t="n">
        <x:v>1.06</x:v>
      </x:c>
      <x:c r="K10802" s="4">
        <x:f>I10802*J10802</x:f>
      </x:c>
      <x:c r="L10802" s="4" t="n">
        <x:v>104.612</x:v>
      </x:c>
      <x:c r="M10802" s="5">
        <x:f>J10802/1.999*100</x:f>
      </x:c>
      <x:c r="N10802" s="6">
        <x:f>M10802*L10802/100</x:f>
      </x:c>
      <x:c r="O10802" s="6">
        <x:f>H10802-N10802</x:f>
      </x:c>
    </x:row>
    <x:row r="10803" spans="1:25">
      <x:c r="A10803" s="0" t="s">
        <x:v>131</x:v>
      </x:c>
      <x:c r="B10803" s="0" t="n">
        <x:v>4976</x:v>
      </x:c>
      <x:c r="C10803" s="0" t="s">
        <x:v>21</x:v>
      </x:c>
      <x:c r="D10803" s="0" t="s">
        <x:v>22</x:v>
      </x:c>
      <x:c r="E10803" s="0" t="s">
        <x:v>23</x:v>
      </x:c>
      <x:c r="F10803" s="0" t="s">
        <x:v>20</x:v>
      </x:c>
      <x:c r="G10803" s="0" t="n">
        <x:v>65</x:v>
      </x:c>
      <x:c r="H10803" s="4" t="n">
        <x:v>2.34</x:v>
      </x:c>
      <x:c r="I10803" s="4" t="n">
        <x:v>37</x:v>
      </x:c>
      <x:c r="J10803" s="4" t="n">
        <x:v>0.036</x:v>
      </x:c>
      <x:c r="K10803" s="4">
        <x:f>I10803*J10803</x:f>
      </x:c>
      <x:c r="L10803" s="4" t="n">
        <x:v>90.096</x:v>
      </x:c>
      <x:c r="M10803" s="5">
        <x:f>J10803/1.776*100</x:f>
      </x:c>
      <x:c r="N10803" s="6">
        <x:f>M10803*L10803/100</x:f>
      </x:c>
      <x:c r="O10803" s="6">
        <x:f>H10803-N10803</x:f>
      </x:c>
    </x:row>
    <x:row r="10804" spans="1:25">
      <x:c r="A10804" s="0" t="s">
        <x:v>131</x:v>
      </x:c>
      <x:c r="B10804" s="0" t="n">
        <x:v>4976</x:v>
      </x:c>
      <x:c r="C10804" s="0" t="s">
        <x:v>21</x:v>
      </x:c>
      <x:c r="D10804" s="0" t="s">
        <x:v>28</x:v>
      </x:c>
      <x:c r="E10804" s="0" t="s">
        <x:v>23</x:v>
      </x:c>
      <x:c r="F10804" s="0" t="s">
        <x:v>20</x:v>
      </x:c>
      <x:c r="G10804" s="0" t="n">
        <x:v>65</x:v>
      </x:c>
      <x:c r="H10804" s="4" t="n">
        <x:v>2.99</x:v>
      </x:c>
      <x:c r="I10804" s="4" t="n">
        <x:v>37</x:v>
      </x:c>
      <x:c r="J10804" s="4" t="n">
        <x:v>0.046</x:v>
      </x:c>
      <x:c r="K10804" s="4">
        <x:f>I10804*J10804</x:f>
      </x:c>
      <x:c r="L10804" s="4" t="n">
        <x:v>90.096</x:v>
      </x:c>
      <x:c r="M10804" s="5">
        <x:f>J10804/1.776*100</x:f>
      </x:c>
      <x:c r="N10804" s="6">
        <x:f>M10804*L10804/100</x:f>
      </x:c>
      <x:c r="O10804" s="6">
        <x:f>H10804-N10804</x:f>
      </x:c>
    </x:row>
    <x:row r="10805" spans="1:25">
      <x:c r="A10805" s="0" t="s">
        <x:v>131</x:v>
      </x:c>
      <x:c r="B10805" s="0" t="n">
        <x:v>4976</x:v>
      </x:c>
      <x:c r="C10805" s="0" t="s">
        <x:v>17</x:v>
      </x:c>
      <x:c r="D10805" s="0" t="s">
        <x:v>18</x:v>
      </x:c>
      <x:c r="E10805" s="0" t="s">
        <x:v>167</x:v>
      </x:c>
      <x:c r="F10805" s="0" t="s">
        <x:v>20</x:v>
      </x:c>
      <x:c r="G10805" s="0" t="n">
        <x:v>65</x:v>
      </x:c>
      <x:c r="H10805" s="4" t="n">
        <x:v>41.221</x:v>
      </x:c>
      <x:c r="I10805" s="4" t="n">
        <x:v>37</x:v>
      </x:c>
      <x:c r="J10805" s="4" t="n">
        <x:v>0.634</x:v>
      </x:c>
      <x:c r="K10805" s="4">
        <x:f>I10805*J10805</x:f>
      </x:c>
      <x:c r="L10805" s="4" t="n">
        <x:v>90.096</x:v>
      </x:c>
      <x:c r="M10805" s="5">
        <x:f>J10805/1.776*100</x:f>
      </x:c>
      <x:c r="N10805" s="6">
        <x:f>M10805*L10805/100</x:f>
      </x:c>
      <x:c r="O10805" s="6">
        <x:f>H10805-N10805</x:f>
      </x:c>
    </x:row>
    <x:row r="10806" spans="1:25">
      <x:c r="A10806" s="0" t="s">
        <x:v>131</x:v>
      </x:c>
      <x:c r="B10806" s="0" t="n">
        <x:v>4976</x:v>
      </x:c>
      <x:c r="C10806" s="0" t="s">
        <x:v>21</x:v>
      </x:c>
      <x:c r="D10806" s="0" t="s">
        <x:v>28</x:v>
      </x:c>
      <x:c r="E10806" s="0" t="s">
        <x:v>23</x:v>
      </x:c>
      <x:c r="F10806" s="0" t="s">
        <x:v>26</x:v>
      </x:c>
      <x:c r="G10806" s="0" t="n">
        <x:v>65</x:v>
      </x:c>
      <x:c r="H10806" s="4" t="n">
        <x:v>55.76</x:v>
      </x:c>
      <x:c r="I10806" s="4" t="n">
        <x:v>37</x:v>
      </x:c>
      <x:c r="J10806" s="4" t="n">
        <x:v>1.06</x:v>
      </x:c>
      <x:c r="K10806" s="4">
        <x:f>I10806*J10806</x:f>
      </x:c>
      <x:c r="L10806" s="4" t="n">
        <x:v>90.096</x:v>
      </x:c>
      <x:c r="M10806" s="5">
        <x:f>J10806/1.776*100</x:f>
      </x:c>
      <x:c r="N10806" s="6">
        <x:f>M10806*L10806/100</x:f>
      </x:c>
      <x:c r="O10806" s="6">
        <x:f>H10806-N10806</x:f>
      </x:c>
    </x:row>
    <x:row r="10807" spans="1:25">
      <x:c r="A10807" s="0" t="s">
        <x:v>101</x:v>
      </x:c>
      <x:c r="B10807" s="0" t="n">
        <x:v>4977</x:v>
      </x:c>
      <x:c r="C10807" s="0" t="s">
        <x:v>21</x:v>
      </x:c>
      <x:c r="D10807" s="0" t="s">
        <x:v>22</x:v>
      </x:c>
      <x:c r="E10807" s="0" t="s">
        <x:v>23</x:v>
      </x:c>
      <x:c r="F10807" s="0" t="s">
        <x:v>20</x:v>
      </x:c>
      <x:c r="G10807" s="0" t="n">
        <x:v>130</x:v>
      </x:c>
      <x:c r="H10807" s="4" t="n">
        <x:v>43.384</x:v>
      </x:c>
      <x:c r="I10807" s="4" t="n">
        <x:v>130</x:v>
      </x:c>
      <x:c r="J10807" s="4" t="n">
        <x:v>0.334</x:v>
      </x:c>
      <x:c r="K10807" s="4">
        <x:f>I10807*J10807</x:f>
      </x:c>
      <x:c r="L10807" s="4" t="n">
        <x:v>289.386</x:v>
      </x:c>
      <x:c r="M10807" s="5">
        <x:f>J10807/2.796*100</x:f>
      </x:c>
      <x:c r="N10807" s="6">
        <x:f>M10807*L10807/100</x:f>
      </x:c>
      <x:c r="O10807" s="6">
        <x:f>H10807-N10807</x:f>
      </x:c>
    </x:row>
    <x:row r="10808" spans="1:25">
      <x:c r="A10808" s="0" t="s">
        <x:v>101</x:v>
      </x:c>
      <x:c r="B10808" s="0" t="n">
        <x:v>4977</x:v>
      </x:c>
      <x:c r="C10808" s="0" t="s">
        <x:v>21</x:v>
      </x:c>
      <x:c r="D10808" s="0" t="s">
        <x:v>22</x:v>
      </x:c>
      <x:c r="E10808" s="0" t="s">
        <x:v>23</x:v>
      </x:c>
      <x:c r="F10808" s="0" t="s">
        <x:v>20</x:v>
      </x:c>
      <x:c r="G10808" s="0" t="n">
        <x:v>130</x:v>
      </x:c>
      <x:c r="H10808" s="4" t="n">
        <x:v>44.33</x:v>
      </x:c>
      <x:c r="I10808" s="4" t="n">
        <x:v>130</x:v>
      </x:c>
      <x:c r="J10808" s="4" t="n">
        <x:v>0.341</x:v>
      </x:c>
      <x:c r="K10808" s="4">
        <x:f>I10808*J10808</x:f>
      </x:c>
      <x:c r="L10808" s="4" t="n">
        <x:v>289.386</x:v>
      </x:c>
      <x:c r="M10808" s="5">
        <x:f>J10808/2.796*100</x:f>
      </x:c>
      <x:c r="N10808" s="6">
        <x:f>M10808*L10808/100</x:f>
      </x:c>
      <x:c r="O10808" s="6">
        <x:f>H10808-N10808</x:f>
      </x:c>
    </x:row>
    <x:row r="10809" spans="1:25">
      <x:c r="A10809" s="0" t="s">
        <x:v>101</x:v>
      </x:c>
      <x:c r="B10809" s="0" t="n">
        <x:v>4977</x:v>
      </x:c>
      <x:c r="C10809" s="0" t="s">
        <x:v>21</x:v>
      </x:c>
      <x:c r="D10809" s="0" t="s">
        <x:v>22</x:v>
      </x:c>
      <x:c r="E10809" s="0" t="s">
        <x:v>23</x:v>
      </x:c>
      <x:c r="F10809" s="0" t="s">
        <x:v>20</x:v>
      </x:c>
      <x:c r="G10809" s="0" t="n">
        <x:v>130</x:v>
      </x:c>
      <x:c r="H10809" s="4" t="n">
        <x:v>44.33</x:v>
      </x:c>
      <x:c r="I10809" s="4" t="n">
        <x:v>130</x:v>
      </x:c>
      <x:c r="J10809" s="4" t="n">
        <x:v>0.341</x:v>
      </x:c>
      <x:c r="K10809" s="4">
        <x:f>I10809*J10809</x:f>
      </x:c>
      <x:c r="L10809" s="4" t="n">
        <x:v>289.386</x:v>
      </x:c>
      <x:c r="M10809" s="5">
        <x:f>J10809/2.796*100</x:f>
      </x:c>
      <x:c r="N10809" s="6">
        <x:f>M10809*L10809/100</x:f>
      </x:c>
      <x:c r="O10809" s="6">
        <x:f>H10809-N10809</x:f>
      </x:c>
    </x:row>
    <x:row r="10810" spans="1:25">
      <x:c r="A10810" s="0" t="s">
        <x:v>101</x:v>
      </x:c>
      <x:c r="B10810" s="0" t="n">
        <x:v>4977</x:v>
      </x:c>
      <x:c r="C10810" s="0" t="s">
        <x:v>21</x:v>
      </x:c>
      <x:c r="D10810" s="0" t="s">
        <x:v>28</x:v>
      </x:c>
      <x:c r="E10810" s="0" t="s">
        <x:v>19</x:v>
      </x:c>
      <x:c r="F10810" s="0" t="s">
        <x:v>26</x:v>
      </x:c>
      <x:c r="G10810" s="0" t="n">
        <x:v>130</x:v>
      </x:c>
      <x:c r="H10810" s="4" t="n">
        <x:v>33.803</x:v>
      </x:c>
      <x:c r="I10810" s="4" t="n">
        <x:v>130</x:v>
      </x:c>
      <x:c r="J10810" s="4" t="n">
        <x:v>0.26</x:v>
      </x:c>
      <x:c r="K10810" s="4">
        <x:f>I10810*J10810</x:f>
      </x:c>
      <x:c r="L10810" s="4" t="n">
        <x:v>289.386</x:v>
      </x:c>
      <x:c r="M10810" s="5">
        <x:f>J10810/2.796*100</x:f>
      </x:c>
      <x:c r="N10810" s="6">
        <x:f>M10810*L10810/100</x:f>
      </x:c>
      <x:c r="O10810" s="6">
        <x:f>H10810-N10810</x:f>
      </x:c>
    </x:row>
    <x:row r="10811" spans="1:25">
      <x:c r="A10811" s="0" t="s">
        <x:v>101</x:v>
      </x:c>
      <x:c r="B10811" s="0" t="n">
        <x:v>4977</x:v>
      </x:c>
      <x:c r="C10811" s="0" t="s">
        <x:v>21</x:v>
      </x:c>
      <x:c r="D10811" s="0" t="s">
        <x:v>28</x:v>
      </x:c>
      <x:c r="E10811" s="0" t="s">
        <x:v>23</x:v>
      </x:c>
      <x:c r="F10811" s="0" t="s">
        <x:v>26</x:v>
      </x:c>
      <x:c r="G10811" s="0" t="n">
        <x:v>130</x:v>
      </x:c>
      <x:c r="H10811" s="4" t="n">
        <x:v>197.6</x:v>
      </x:c>
      <x:c r="I10811" s="4" t="n">
        <x:v>130</x:v>
      </x:c>
      <x:c r="J10811" s="4" t="n">
        <x:v>1.52</x:v>
      </x:c>
      <x:c r="K10811" s="4">
        <x:f>I10811*J10811</x:f>
      </x:c>
      <x:c r="L10811" s="4" t="n">
        <x:v>289.386</x:v>
      </x:c>
      <x:c r="M10811" s="5">
        <x:f>J10811/2.796*100</x:f>
      </x:c>
      <x:c r="N10811" s="6">
        <x:f>M10811*L10811/100</x:f>
      </x:c>
      <x:c r="O10811" s="6">
        <x:f>H10811-N10811</x:f>
      </x:c>
    </x:row>
    <x:row r="10812" spans="1:25">
      <x:c r="A10812" s="0" t="s">
        <x:v>67</x:v>
      </x:c>
      <x:c r="B10812" s="0" t="n">
        <x:v>4978</x:v>
      </x:c>
      <x:c r="C10812" s="0" t="s">
        <x:v>21</x:v>
      </x:c>
      <x:c r="D10812" s="0" t="s">
        <x:v>22</x:v>
      </x:c>
      <x:c r="E10812" s="0" t="s">
        <x:v>23</x:v>
      </x:c>
      <x:c r="F10812" s="0" t="s">
        <x:v>20</x:v>
      </x:c>
      <x:c r="G10812" s="0" t="n">
        <x:v>170</x:v>
      </x:c>
      <x:c r="H10812" s="4" t="n">
        <x:v>43.384</x:v>
      </x:c>
      <x:c r="I10812" s="4" t="n">
        <x:v>170</x:v>
      </x:c>
      <x:c r="J10812" s="4" t="n">
        <x:v>0.255</x:v>
      </x:c>
      <x:c r="K10812" s="4">
        <x:f>I10812*J10812</x:f>
      </x:c>
      <x:c r="L10812" s="4" t="n">
        <x:v>381.483</x:v>
      </x:c>
      <x:c r="M10812" s="5">
        <x:f>J10812/3.141*100</x:f>
      </x:c>
      <x:c r="N10812" s="6">
        <x:f>M10812*L10812/100</x:f>
      </x:c>
      <x:c r="O10812" s="6">
        <x:f>H10812-N10812</x:f>
      </x:c>
    </x:row>
    <x:row r="10813" spans="1:25">
      <x:c r="A10813" s="0" t="s">
        <x:v>67</x:v>
      </x:c>
      <x:c r="B10813" s="0" t="n">
        <x:v>4978</x:v>
      </x:c>
      <x:c r="C10813" s="0" t="s">
        <x:v>21</x:v>
      </x:c>
      <x:c r="D10813" s="0" t="s">
        <x:v>22</x:v>
      </x:c>
      <x:c r="E10813" s="0" t="s">
        <x:v>23</x:v>
      </x:c>
      <x:c r="F10813" s="0" t="s">
        <x:v>20</x:v>
      </x:c>
      <x:c r="G10813" s="0" t="n">
        <x:v>170</x:v>
      </x:c>
      <x:c r="H10813" s="4" t="n">
        <x:v>44.33</x:v>
      </x:c>
      <x:c r="I10813" s="4" t="n">
        <x:v>170</x:v>
      </x:c>
      <x:c r="J10813" s="4" t="n">
        <x:v>0.261</x:v>
      </x:c>
      <x:c r="K10813" s="4">
        <x:f>I10813*J10813</x:f>
      </x:c>
      <x:c r="L10813" s="4" t="n">
        <x:v>381.483</x:v>
      </x:c>
      <x:c r="M10813" s="5">
        <x:f>J10813/3.141*100</x:f>
      </x:c>
      <x:c r="N10813" s="6">
        <x:f>M10813*L10813/100</x:f>
      </x:c>
      <x:c r="O10813" s="6">
        <x:f>H10813-N10813</x:f>
      </x:c>
    </x:row>
    <x:row r="10814" spans="1:25">
      <x:c r="A10814" s="0" t="s">
        <x:v>67</x:v>
      </x:c>
      <x:c r="B10814" s="0" t="n">
        <x:v>4978</x:v>
      </x:c>
      <x:c r="C10814" s="0" t="s">
        <x:v>21</x:v>
      </x:c>
      <x:c r="D10814" s="0" t="s">
        <x:v>22</x:v>
      </x:c>
      <x:c r="E10814" s="0" t="s">
        <x:v>23</x:v>
      </x:c>
      <x:c r="F10814" s="0" t="s">
        <x:v>20</x:v>
      </x:c>
      <x:c r="G10814" s="0" t="n">
        <x:v>170</x:v>
      </x:c>
      <x:c r="H10814" s="4" t="n">
        <x:v>13.64</x:v>
      </x:c>
      <x:c r="I10814" s="4" t="n">
        <x:v>170</x:v>
      </x:c>
      <x:c r="J10814" s="4" t="n">
        <x:v>0.08</x:v>
      </x:c>
      <x:c r="K10814" s="4">
        <x:f>I10814*J10814</x:f>
      </x:c>
      <x:c r="L10814" s="4" t="n">
        <x:v>381.483</x:v>
      </x:c>
      <x:c r="M10814" s="5">
        <x:f>J10814/3.141*100</x:f>
      </x:c>
      <x:c r="N10814" s="6">
        <x:f>M10814*L10814/100</x:f>
      </x:c>
      <x:c r="O10814" s="6">
        <x:f>H10814-N10814</x:f>
      </x:c>
    </x:row>
    <x:row r="10815" spans="1:25">
      <x:c r="A10815" s="0" t="s">
        <x:v>67</x:v>
      </x:c>
      <x:c r="B10815" s="0" t="n">
        <x:v>4978</x:v>
      </x:c>
      <x:c r="C10815" s="0" t="s">
        <x:v>21</x:v>
      </x:c>
      <x:c r="D10815" s="0" t="s">
        <x:v>22</x:v>
      </x:c>
      <x:c r="E10815" s="0" t="s">
        <x:v>23</x:v>
      </x:c>
      <x:c r="F10815" s="0" t="s">
        <x:v>20</x:v>
      </x:c>
      <x:c r="G10815" s="0" t="n">
        <x:v>170</x:v>
      </x:c>
      <x:c r="H10815" s="4" t="n">
        <x:v>43.384</x:v>
      </x:c>
      <x:c r="I10815" s="4" t="n">
        <x:v>170</x:v>
      </x:c>
      <x:c r="J10815" s="4" t="n">
        <x:v>0.255</x:v>
      </x:c>
      <x:c r="K10815" s="4">
        <x:f>I10815*J10815</x:f>
      </x:c>
      <x:c r="L10815" s="4" t="n">
        <x:v>381.483</x:v>
      </x:c>
      <x:c r="M10815" s="5">
        <x:f>J10815/3.141*100</x:f>
      </x:c>
      <x:c r="N10815" s="6">
        <x:f>M10815*L10815/100</x:f>
      </x:c>
      <x:c r="O10815" s="6">
        <x:f>H10815-N10815</x:f>
      </x:c>
    </x:row>
    <x:row r="10816" spans="1:25">
      <x:c r="A10816" s="0" t="s">
        <x:v>67</x:v>
      </x:c>
      <x:c r="B10816" s="0" t="n">
        <x:v>4978</x:v>
      </x:c>
      <x:c r="C10816" s="0" t="s">
        <x:v>21</x:v>
      </x:c>
      <x:c r="D10816" s="0" t="s">
        <x:v>22</x:v>
      </x:c>
      <x:c r="E10816" s="0" t="s">
        <x:v>23</x:v>
      </x:c>
      <x:c r="F10816" s="0" t="s">
        <x:v>20</x:v>
      </x:c>
      <x:c r="G10816" s="0" t="n">
        <x:v>170</x:v>
      </x:c>
      <x:c r="H10816" s="4" t="n">
        <x:v>43.384</x:v>
      </x:c>
      <x:c r="I10816" s="4" t="n">
        <x:v>170</x:v>
      </x:c>
      <x:c r="J10816" s="4" t="n">
        <x:v>0.255</x:v>
      </x:c>
      <x:c r="K10816" s="4">
        <x:f>I10816*J10816</x:f>
      </x:c>
      <x:c r="L10816" s="4" t="n">
        <x:v>381.483</x:v>
      </x:c>
      <x:c r="M10816" s="5">
        <x:f>J10816/3.141*100</x:f>
      </x:c>
      <x:c r="N10816" s="6">
        <x:f>M10816*L10816/100</x:f>
      </x:c>
      <x:c r="O10816" s="6">
        <x:f>H10816-N10816</x:f>
      </x:c>
    </x:row>
    <x:row r="10817" spans="1:25">
      <x:c r="A10817" s="0" t="s">
        <x:v>67</x:v>
      </x:c>
      <x:c r="B10817" s="0" t="n">
        <x:v>4978</x:v>
      </x:c>
      <x:c r="C10817" s="0" t="s">
        <x:v>21</x:v>
      </x:c>
      <x:c r="D10817" s="0" t="s">
        <x:v>22</x:v>
      </x:c>
      <x:c r="E10817" s="0" t="s">
        <x:v>23</x:v>
      </x:c>
      <x:c r="F10817" s="0" t="s">
        <x:v>20</x:v>
      </x:c>
      <x:c r="G10817" s="0" t="n">
        <x:v>170</x:v>
      </x:c>
      <x:c r="H10817" s="4" t="n">
        <x:v>43.384</x:v>
      </x:c>
      <x:c r="I10817" s="4" t="n">
        <x:v>170</x:v>
      </x:c>
      <x:c r="J10817" s="4" t="n">
        <x:v>0.255</x:v>
      </x:c>
      <x:c r="K10817" s="4">
        <x:f>I10817*J10817</x:f>
      </x:c>
      <x:c r="L10817" s="4" t="n">
        <x:v>381.483</x:v>
      </x:c>
      <x:c r="M10817" s="5">
        <x:f>J10817/3.141*100</x:f>
      </x:c>
      <x:c r="N10817" s="6">
        <x:f>M10817*L10817/100</x:f>
      </x:c>
      <x:c r="O10817" s="6">
        <x:f>H10817-N10817</x:f>
      </x:c>
    </x:row>
    <x:row r="10818" spans="1:25">
      <x:c r="A10818" s="0" t="s">
        <x:v>67</x:v>
      </x:c>
      <x:c r="B10818" s="0" t="n">
        <x:v>4978</x:v>
      </x:c>
      <x:c r="C10818" s="0" t="s">
        <x:v>21</x:v>
      </x:c>
      <x:c r="D10818" s="0" t="s">
        <x:v>28</x:v>
      </x:c>
      <x:c r="E10818" s="0" t="s">
        <x:v>19</x:v>
      </x:c>
      <x:c r="F10818" s="0" t="s">
        <x:v>26</x:v>
      </x:c>
      <x:c r="G10818" s="0" t="n">
        <x:v>170</x:v>
      </x:c>
      <x:c r="H10818" s="4" t="n">
        <x:v>44.737</x:v>
      </x:c>
      <x:c r="I10818" s="4" t="n">
        <x:v>170</x:v>
      </x:c>
      <x:c r="J10818" s="4" t="n">
        <x:v>0.26</x:v>
      </x:c>
      <x:c r="K10818" s="4">
        <x:f>I10818*J10818</x:f>
      </x:c>
      <x:c r="L10818" s="4" t="n">
        <x:v>381.483</x:v>
      </x:c>
      <x:c r="M10818" s="5">
        <x:f>J10818/3.141*100</x:f>
      </x:c>
      <x:c r="N10818" s="6">
        <x:f>M10818*L10818/100</x:f>
      </x:c>
      <x:c r="O10818" s="6">
        <x:f>H10818-N10818</x:f>
      </x:c>
    </x:row>
    <x:row r="10819" spans="1:25">
      <x:c r="A10819" s="0" t="s">
        <x:v>67</x:v>
      </x:c>
      <x:c r="B10819" s="0" t="n">
        <x:v>4978</x:v>
      </x:c>
      <x:c r="C10819" s="0" t="s">
        <x:v>21</x:v>
      </x:c>
      <x:c r="D10819" s="0" t="s">
        <x:v>28</x:v>
      </x:c>
      <x:c r="E10819" s="0" t="s">
        <x:v>23</x:v>
      </x:c>
      <x:c r="F10819" s="0" t="s">
        <x:v>26</x:v>
      </x:c>
      <x:c r="G10819" s="0" t="n">
        <x:v>170</x:v>
      </x:c>
      <x:c r="H10819" s="4" t="n">
        <x:v>258.399</x:v>
      </x:c>
      <x:c r="I10819" s="4" t="n">
        <x:v>170</x:v>
      </x:c>
      <x:c r="J10819" s="4" t="n">
        <x:v>1.52</x:v>
      </x:c>
      <x:c r="K10819" s="4">
        <x:f>I10819*J10819</x:f>
      </x:c>
      <x:c r="L10819" s="4" t="n">
        <x:v>381.483</x:v>
      </x:c>
      <x:c r="M10819" s="5">
        <x:f>J10819/3.141*100</x:f>
      </x:c>
      <x:c r="N10819" s="6">
        <x:f>M10819*L10819/100</x:f>
      </x:c>
      <x:c r="O10819" s="6">
        <x:f>H10819-N10819</x:f>
      </x:c>
    </x:row>
    <x:row r="10820" spans="1:25">
      <x:c r="A10820" s="0" t="s">
        <x:v>16</x:v>
      </x:c>
      <x:c r="B10820" s="0" t="n">
        <x:v>4979</x:v>
      </x:c>
      <x:c r="C10820" s="0" t="s">
        <x:v>21</x:v>
      </x:c>
      <x:c r="D10820" s="0" t="s">
        <x:v>22</x:v>
      </x:c>
      <x:c r="E10820" s="0" t="s">
        <x:v>23</x:v>
      </x:c>
      <x:c r="F10820" s="0" t="s">
        <x:v>20</x:v>
      </x:c>
      <x:c r="G10820" s="0" t="n">
        <x:v>130</x:v>
      </x:c>
      <x:c r="H10820" s="4" t="n">
        <x:v>43.384</x:v>
      </x:c>
      <x:c r="I10820" s="4" t="n">
        <x:v>130</x:v>
      </x:c>
      <x:c r="J10820" s="4" t="n">
        <x:v>0.334</x:v>
      </x:c>
      <x:c r="K10820" s="4">
        <x:f>I10820*J10820</x:f>
      </x:c>
      <x:c r="L10820" s="4" t="n">
        <x:v>287.394</x:v>
      </x:c>
      <x:c r="M10820" s="5">
        <x:f>J10820/3.123*100</x:f>
      </x:c>
      <x:c r="N10820" s="6">
        <x:f>M10820*L10820/100</x:f>
      </x:c>
      <x:c r="O10820" s="6">
        <x:f>H10820-N10820</x:f>
      </x:c>
    </x:row>
    <x:row r="10821" spans="1:25">
      <x:c r="A10821" s="0" t="s">
        <x:v>16</x:v>
      </x:c>
      <x:c r="B10821" s="0" t="n">
        <x:v>4979</x:v>
      </x:c>
      <x:c r="C10821" s="0" t="s">
        <x:v>21</x:v>
      </x:c>
      <x:c r="D10821" s="0" t="s">
        <x:v>22</x:v>
      </x:c>
      <x:c r="E10821" s="0" t="s">
        <x:v>23</x:v>
      </x:c>
      <x:c r="F10821" s="0" t="s">
        <x:v>20</x:v>
      </x:c>
      <x:c r="G10821" s="0" t="n">
        <x:v>130</x:v>
      </x:c>
      <x:c r="H10821" s="4" t="n">
        <x:v>43.384</x:v>
      </x:c>
      <x:c r="I10821" s="4" t="n">
        <x:v>130</x:v>
      </x:c>
      <x:c r="J10821" s="4" t="n">
        <x:v>0.334</x:v>
      </x:c>
      <x:c r="K10821" s="4">
        <x:f>I10821*J10821</x:f>
      </x:c>
      <x:c r="L10821" s="4" t="n">
        <x:v>287.394</x:v>
      </x:c>
      <x:c r="M10821" s="5">
        <x:f>J10821/3.123*100</x:f>
      </x:c>
      <x:c r="N10821" s="6">
        <x:f>M10821*L10821/100</x:f>
      </x:c>
      <x:c r="O10821" s="6">
        <x:f>H10821-N10821</x:f>
      </x:c>
    </x:row>
    <x:row r="10822" spans="1:25">
      <x:c r="A10822" s="0" t="s">
        <x:v>16</x:v>
      </x:c>
      <x:c r="B10822" s="0" t="n">
        <x:v>4979</x:v>
      </x:c>
      <x:c r="C10822" s="0" t="s">
        <x:v>21</x:v>
      </x:c>
      <x:c r="D10822" s="0" t="s">
        <x:v>22</x:v>
      </x:c>
      <x:c r="E10822" s="0" t="s">
        <x:v>23</x:v>
      </x:c>
      <x:c r="F10822" s="0" t="s">
        <x:v>20</x:v>
      </x:c>
      <x:c r="G10822" s="0" t="n">
        <x:v>130</x:v>
      </x:c>
      <x:c r="H10822" s="4" t="n">
        <x:v>43.384</x:v>
      </x:c>
      <x:c r="I10822" s="4" t="n">
        <x:v>130</x:v>
      </x:c>
      <x:c r="J10822" s="4" t="n">
        <x:v>0.334</x:v>
      </x:c>
      <x:c r="K10822" s="4">
        <x:f>I10822*J10822</x:f>
      </x:c>
      <x:c r="L10822" s="4" t="n">
        <x:v>287.394</x:v>
      </x:c>
      <x:c r="M10822" s="5">
        <x:f>J10822/3.123*100</x:f>
      </x:c>
      <x:c r="N10822" s="6">
        <x:f>M10822*L10822/100</x:f>
      </x:c>
      <x:c r="O10822" s="6">
        <x:f>H10822-N10822</x:f>
      </x:c>
    </x:row>
    <x:row r="10823" spans="1:25">
      <x:c r="A10823" s="0" t="s">
        <x:v>16</x:v>
      </x:c>
      <x:c r="B10823" s="0" t="n">
        <x:v>4979</x:v>
      </x:c>
      <x:c r="C10823" s="0" t="s">
        <x:v>21</x:v>
      </x:c>
      <x:c r="D10823" s="0" t="s">
        <x:v>22</x:v>
      </x:c>
      <x:c r="E10823" s="0" t="s">
        <x:v>23</x:v>
      </x:c>
      <x:c r="F10823" s="0" t="s">
        <x:v>20</x:v>
      </x:c>
      <x:c r="G10823" s="0" t="n">
        <x:v>130</x:v>
      </x:c>
      <x:c r="H10823" s="4" t="n">
        <x:v>44.33</x:v>
      </x:c>
      <x:c r="I10823" s="4" t="n">
        <x:v>130</x:v>
      </x:c>
      <x:c r="J10823" s="4" t="n">
        <x:v>0.341</x:v>
      </x:c>
      <x:c r="K10823" s="4">
        <x:f>I10823*J10823</x:f>
      </x:c>
      <x:c r="L10823" s="4" t="n">
        <x:v>287.394</x:v>
      </x:c>
      <x:c r="M10823" s="5">
        <x:f>J10823/3.123*100</x:f>
      </x:c>
      <x:c r="N10823" s="6">
        <x:f>M10823*L10823/100</x:f>
      </x:c>
      <x:c r="O10823" s="6">
        <x:f>H10823-N10823</x:f>
      </x:c>
    </x:row>
    <x:row r="10824" spans="1:25">
      <x:c r="A10824" s="0" t="s">
        <x:v>16</x:v>
      </x:c>
      <x:c r="B10824" s="0" t="n">
        <x:v>4979</x:v>
      </x:c>
      <x:c r="C10824" s="0" t="s">
        <x:v>21</x:v>
      </x:c>
      <x:c r="D10824" s="0" t="s">
        <x:v>28</x:v>
      </x:c>
      <x:c r="E10824" s="0" t="s">
        <x:v>19</x:v>
      </x:c>
      <x:c r="F10824" s="0" t="s">
        <x:v>26</x:v>
      </x:c>
      <x:c r="G10824" s="0" t="n">
        <x:v>130</x:v>
      </x:c>
      <x:c r="H10824" s="4" t="n">
        <x:v>33.805</x:v>
      </x:c>
      <x:c r="I10824" s="4" t="n">
        <x:v>130</x:v>
      </x:c>
      <x:c r="J10824" s="4" t="n">
        <x:v>0.26</x:v>
      </x:c>
      <x:c r="K10824" s="4">
        <x:f>I10824*J10824</x:f>
      </x:c>
      <x:c r="L10824" s="4" t="n">
        <x:v>287.394</x:v>
      </x:c>
      <x:c r="M10824" s="5">
        <x:f>J10824/3.123*100</x:f>
      </x:c>
      <x:c r="N10824" s="6">
        <x:f>M10824*L10824/100</x:f>
      </x:c>
      <x:c r="O10824" s="6">
        <x:f>H10824-N10824</x:f>
      </x:c>
    </x:row>
    <x:row r="10825" spans="1:25">
      <x:c r="A10825" s="0" t="s">
        <x:v>16</x:v>
      </x:c>
      <x:c r="B10825" s="0" t="n">
        <x:v>4979</x:v>
      </x:c>
      <x:c r="C10825" s="0" t="s">
        <x:v>21</x:v>
      </x:c>
      <x:c r="D10825" s="0" t="s">
        <x:v>28</x:v>
      </x:c>
      <x:c r="E10825" s="0" t="s">
        <x:v>23</x:v>
      </x:c>
      <x:c r="F10825" s="0" t="s">
        <x:v>26</x:v>
      </x:c>
      <x:c r="G10825" s="0" t="n">
        <x:v>130</x:v>
      </x:c>
      <x:c r="H10825" s="4" t="n">
        <x:v>197.6</x:v>
      </x:c>
      <x:c r="I10825" s="4" t="n">
        <x:v>130</x:v>
      </x:c>
      <x:c r="J10825" s="4" t="n">
        <x:v>1.52</x:v>
      </x:c>
      <x:c r="K10825" s="4">
        <x:f>I10825*J10825</x:f>
      </x:c>
      <x:c r="L10825" s="4" t="n">
        <x:v>287.394</x:v>
      </x:c>
      <x:c r="M10825" s="5">
        <x:f>J10825/3.123*100</x:f>
      </x:c>
      <x:c r="N10825" s="6">
        <x:f>M10825*L10825/100</x:f>
      </x:c>
      <x:c r="O10825" s="6">
        <x:f>H10825-N10825</x:f>
      </x:c>
    </x:row>
    <x:row r="10826" spans="1:25">
      <x:c r="A10826" s="0" t="s">
        <x:v>135</x:v>
      </x:c>
      <x:c r="B10826" s="0" t="n">
        <x:v>4981</x:v>
      </x:c>
      <x:c r="C10826" s="0" t="s">
        <x:v>21</x:v>
      </x:c>
      <x:c r="D10826" s="0" t="s">
        <x:v>28</x:v>
      </x:c>
      <x:c r="E10826" s="0" t="s">
        <x:v>23</x:v>
      </x:c>
      <x:c r="F10826" s="0" t="s">
        <x:v>20</x:v>
      </x:c>
      <x:c r="G10826" s="0" t="n">
        <x:v>65</x:v>
      </x:c>
      <x:c r="H10826" s="4" t="n">
        <x:v>2.99</x:v>
      </x:c>
      <x:c r="I10826" s="4" t="n">
        <x:v>64</x:v>
      </x:c>
      <x:c r="J10826" s="4" t="n">
        <x:v>0.046</x:v>
      </x:c>
      <x:c r="K10826" s="4">
        <x:f>I10826*J10826</x:f>
      </x:c>
      <x:c r="L10826" s="4" t="n">
        <x:v>151.891</x:v>
      </x:c>
      <x:c r="M10826" s="5">
        <x:f>J10826/1.776*100</x:f>
      </x:c>
      <x:c r="N10826" s="6">
        <x:f>M10826*L10826/100</x:f>
      </x:c>
      <x:c r="O10826" s="6">
        <x:f>H10826-N10826</x:f>
      </x:c>
    </x:row>
    <x:row r="10827" spans="1:25">
      <x:c r="A10827" s="0" t="s">
        <x:v>135</x:v>
      </x:c>
      <x:c r="B10827" s="0" t="n">
        <x:v>4981</x:v>
      </x:c>
      <x:c r="C10827" s="0" t="s">
        <x:v>21</x:v>
      </x:c>
      <x:c r="D10827" s="0" t="s">
        <x:v>22</x:v>
      </x:c>
      <x:c r="E10827" s="0" t="s">
        <x:v>23</x:v>
      </x:c>
      <x:c r="F10827" s="0" t="s">
        <x:v>20</x:v>
      </x:c>
      <x:c r="G10827" s="0" t="n">
        <x:v>65</x:v>
      </x:c>
      <x:c r="H10827" s="4" t="n">
        <x:v>2.34</x:v>
      </x:c>
      <x:c r="I10827" s="4" t="n">
        <x:v>64</x:v>
      </x:c>
      <x:c r="J10827" s="4" t="n">
        <x:v>0.036</x:v>
      </x:c>
      <x:c r="K10827" s="4">
        <x:f>I10827*J10827</x:f>
      </x:c>
      <x:c r="L10827" s="4" t="n">
        <x:v>151.891</x:v>
      </x:c>
      <x:c r="M10827" s="5">
        <x:f>J10827/1.776*100</x:f>
      </x:c>
      <x:c r="N10827" s="6">
        <x:f>M10827*L10827/100</x:f>
      </x:c>
      <x:c r="O10827" s="6">
        <x:f>H10827-N10827</x:f>
      </x:c>
    </x:row>
    <x:row r="10828" spans="1:25">
      <x:c r="A10828" s="0" t="s">
        <x:v>135</x:v>
      </x:c>
      <x:c r="B10828" s="0" t="n">
        <x:v>4981</x:v>
      </x:c>
      <x:c r="C10828" s="0" t="s">
        <x:v>17</x:v>
      </x:c>
      <x:c r="D10828" s="0" t="s">
        <x:v>18</x:v>
      </x:c>
      <x:c r="E10828" s="0" t="s">
        <x:v>167</x:v>
      </x:c>
      <x:c r="F10828" s="0" t="s">
        <x:v>20</x:v>
      </x:c>
      <x:c r="G10828" s="0" t="n">
        <x:v>65</x:v>
      </x:c>
      <x:c r="H10828" s="4" t="n">
        <x:v>41.221</x:v>
      </x:c>
      <x:c r="I10828" s="4" t="n">
        <x:v>64</x:v>
      </x:c>
      <x:c r="J10828" s="4" t="n">
        <x:v>0.634</x:v>
      </x:c>
      <x:c r="K10828" s="4">
        <x:f>I10828*J10828</x:f>
      </x:c>
      <x:c r="L10828" s="4" t="n">
        <x:v>151.891</x:v>
      </x:c>
      <x:c r="M10828" s="5">
        <x:f>J10828/1.776*100</x:f>
      </x:c>
      <x:c r="N10828" s="6">
        <x:f>M10828*L10828/100</x:f>
      </x:c>
      <x:c r="O10828" s="6">
        <x:f>H10828-N10828</x:f>
      </x:c>
    </x:row>
    <x:row r="10829" spans="1:25">
      <x:c r="A10829" s="0" t="s">
        <x:v>135</x:v>
      </x:c>
      <x:c r="B10829" s="0" t="n">
        <x:v>4981</x:v>
      </x:c>
      <x:c r="C10829" s="0" t="s">
        <x:v>21</x:v>
      </x:c>
      <x:c r="D10829" s="0" t="s">
        <x:v>28</x:v>
      </x:c>
      <x:c r="E10829" s="0" t="s">
        <x:v>23</x:v>
      </x:c>
      <x:c r="F10829" s="0" t="s">
        <x:v>26</x:v>
      </x:c>
      <x:c r="G10829" s="0" t="n">
        <x:v>65</x:v>
      </x:c>
      <x:c r="H10829" s="4" t="n">
        <x:v>68.9</x:v>
      </x:c>
      <x:c r="I10829" s="4" t="n">
        <x:v>64</x:v>
      </x:c>
      <x:c r="J10829" s="4" t="n">
        <x:v>1.06</x:v>
      </x:c>
      <x:c r="K10829" s="4">
        <x:f>I10829*J10829</x:f>
      </x:c>
      <x:c r="L10829" s="4" t="n">
        <x:v>151.891</x:v>
      </x:c>
      <x:c r="M10829" s="5">
        <x:f>J10829/1.776*100</x:f>
      </x:c>
      <x:c r="N10829" s="6">
        <x:f>M10829*L10829/100</x:f>
      </x:c>
      <x:c r="O10829" s="6">
        <x:f>H10829-N10829</x:f>
      </x:c>
    </x:row>
    <x:row r="10830" spans="1:25">
      <x:c r="A10830" s="0" t="s">
        <x:v>31</x:v>
      </x:c>
      <x:c r="B10830" s="0" t="n">
        <x:v>4988</x:v>
      </x:c>
      <x:c r="C10830" s="0" t="s">
        <x:v>21</x:v>
      </x:c>
      <x:c r="D10830" s="0" t="s">
        <x:v>22</x:v>
      </x:c>
      <x:c r="E10830" s="0" t="s">
        <x:v>23</x:v>
      </x:c>
      <x:c r="F10830" s="0" t="s">
        <x:v>20</x:v>
      </x:c>
      <x:c r="G10830" s="0" t="n">
        <x:v>130</x:v>
      </x:c>
      <x:c r="H10830" s="4" t="n">
        <x:v>43.384</x:v>
      </x:c>
      <x:c r="I10830" s="4" t="n">
        <x:v>130</x:v>
      </x:c>
      <x:c r="J10830" s="4" t="n">
        <x:v>0.334</x:v>
      </x:c>
      <x:c r="K10830" s="4">
        <x:f>I10830*J10830</x:f>
      </x:c>
      <x:c r="L10830" s="4" t="n">
        <x:v>291.672</x:v>
      </x:c>
      <x:c r="M10830" s="5">
        <x:f>J10830/3.123*100</x:f>
      </x:c>
      <x:c r="N10830" s="6">
        <x:f>M10830*L10830/100</x:f>
      </x:c>
      <x:c r="O10830" s="6">
        <x:f>H10830-N10830</x:f>
      </x:c>
    </x:row>
    <x:row r="10831" spans="1:25">
      <x:c r="A10831" s="0" t="s">
        <x:v>31</x:v>
      </x:c>
      <x:c r="B10831" s="0" t="n">
        <x:v>4988</x:v>
      </x:c>
      <x:c r="C10831" s="0" t="s">
        <x:v>21</x:v>
      </x:c>
      <x:c r="D10831" s="0" t="s">
        <x:v>22</x:v>
      </x:c>
      <x:c r="E10831" s="0" t="s">
        <x:v>23</x:v>
      </x:c>
      <x:c r="F10831" s="0" t="s">
        <x:v>20</x:v>
      </x:c>
      <x:c r="G10831" s="0" t="n">
        <x:v>130</x:v>
      </x:c>
      <x:c r="H10831" s="4" t="n">
        <x:v>43.384</x:v>
      </x:c>
      <x:c r="I10831" s="4" t="n">
        <x:v>130</x:v>
      </x:c>
      <x:c r="J10831" s="4" t="n">
        <x:v>0.334</x:v>
      </x:c>
      <x:c r="K10831" s="4">
        <x:f>I10831*J10831</x:f>
      </x:c>
      <x:c r="L10831" s="4" t="n">
        <x:v>291.672</x:v>
      </x:c>
      <x:c r="M10831" s="5">
        <x:f>J10831/3.123*100</x:f>
      </x:c>
      <x:c r="N10831" s="6">
        <x:f>M10831*L10831/100</x:f>
      </x:c>
      <x:c r="O10831" s="6">
        <x:f>H10831-N10831</x:f>
      </x:c>
    </x:row>
    <x:row r="10832" spans="1:25">
      <x:c r="A10832" s="0" t="s">
        <x:v>31</x:v>
      </x:c>
      <x:c r="B10832" s="0" t="n">
        <x:v>4988</x:v>
      </x:c>
      <x:c r="C10832" s="0" t="s">
        <x:v>21</x:v>
      </x:c>
      <x:c r="D10832" s="0" t="s">
        <x:v>22</x:v>
      </x:c>
      <x:c r="E10832" s="0" t="s">
        <x:v>23</x:v>
      </x:c>
      <x:c r="F10832" s="0" t="s">
        <x:v>20</x:v>
      </x:c>
      <x:c r="G10832" s="0" t="n">
        <x:v>130</x:v>
      </x:c>
      <x:c r="H10832" s="4" t="n">
        <x:v>43.384</x:v>
      </x:c>
      <x:c r="I10832" s="4" t="n">
        <x:v>130</x:v>
      </x:c>
      <x:c r="J10832" s="4" t="n">
        <x:v>0.334</x:v>
      </x:c>
      <x:c r="K10832" s="4">
        <x:f>I10832*J10832</x:f>
      </x:c>
      <x:c r="L10832" s="4" t="n">
        <x:v>291.672</x:v>
      </x:c>
      <x:c r="M10832" s="5">
        <x:f>J10832/3.123*100</x:f>
      </x:c>
      <x:c r="N10832" s="6">
        <x:f>M10832*L10832/100</x:f>
      </x:c>
      <x:c r="O10832" s="6">
        <x:f>H10832-N10832</x:f>
      </x:c>
    </x:row>
    <x:row r="10833" spans="1:25">
      <x:c r="A10833" s="0" t="s">
        <x:v>31</x:v>
      </x:c>
      <x:c r="B10833" s="0" t="n">
        <x:v>4988</x:v>
      </x:c>
      <x:c r="C10833" s="0" t="s">
        <x:v>21</x:v>
      </x:c>
      <x:c r="D10833" s="0" t="s">
        <x:v>22</x:v>
      </x:c>
      <x:c r="E10833" s="0" t="s">
        <x:v>23</x:v>
      </x:c>
      <x:c r="F10833" s="0" t="s">
        <x:v>20</x:v>
      </x:c>
      <x:c r="G10833" s="0" t="n">
        <x:v>130</x:v>
      </x:c>
      <x:c r="H10833" s="4" t="n">
        <x:v>44.33</x:v>
      </x:c>
      <x:c r="I10833" s="4" t="n">
        <x:v>130</x:v>
      </x:c>
      <x:c r="J10833" s="4" t="n">
        <x:v>0.341</x:v>
      </x:c>
      <x:c r="K10833" s="4">
        <x:f>I10833*J10833</x:f>
      </x:c>
      <x:c r="L10833" s="4" t="n">
        <x:v>291.672</x:v>
      </x:c>
      <x:c r="M10833" s="5">
        <x:f>J10833/3.123*100</x:f>
      </x:c>
      <x:c r="N10833" s="6">
        <x:f>M10833*L10833/100</x:f>
      </x:c>
      <x:c r="O10833" s="6">
        <x:f>H10833-N10833</x:f>
      </x:c>
    </x:row>
    <x:row r="10834" spans="1:25">
      <x:c r="A10834" s="0" t="s">
        <x:v>31</x:v>
      </x:c>
      <x:c r="B10834" s="0" t="n">
        <x:v>4988</x:v>
      </x:c>
      <x:c r="C10834" s="0" t="s">
        <x:v>21</x:v>
      </x:c>
      <x:c r="D10834" s="0" t="s">
        <x:v>28</x:v>
      </x:c>
      <x:c r="E10834" s="0" t="s">
        <x:v>19</x:v>
      </x:c>
      <x:c r="F10834" s="0" t="s">
        <x:v>26</x:v>
      </x:c>
      <x:c r="G10834" s="0" t="n">
        <x:v>130</x:v>
      </x:c>
      <x:c r="H10834" s="4" t="n">
        <x:v>33.804</x:v>
      </x:c>
      <x:c r="I10834" s="4" t="n">
        <x:v>130</x:v>
      </x:c>
      <x:c r="J10834" s="4" t="n">
        <x:v>0.26</x:v>
      </x:c>
      <x:c r="K10834" s="4">
        <x:f>I10834*J10834</x:f>
      </x:c>
      <x:c r="L10834" s="4" t="n">
        <x:v>291.672</x:v>
      </x:c>
      <x:c r="M10834" s="5">
        <x:f>J10834/3.123*100</x:f>
      </x:c>
      <x:c r="N10834" s="6">
        <x:f>M10834*L10834/100</x:f>
      </x:c>
      <x:c r="O10834" s="6">
        <x:f>H10834-N10834</x:f>
      </x:c>
    </x:row>
    <x:row r="10835" spans="1:25">
      <x:c r="A10835" s="0" t="s">
        <x:v>31</x:v>
      </x:c>
      <x:c r="B10835" s="0" t="n">
        <x:v>4988</x:v>
      </x:c>
      <x:c r="C10835" s="0" t="s">
        <x:v>21</x:v>
      </x:c>
      <x:c r="D10835" s="0" t="s">
        <x:v>28</x:v>
      </x:c>
      <x:c r="E10835" s="0" t="s">
        <x:v>23</x:v>
      </x:c>
      <x:c r="F10835" s="0" t="s">
        <x:v>26</x:v>
      </x:c>
      <x:c r="G10835" s="0" t="n">
        <x:v>130</x:v>
      </x:c>
      <x:c r="H10835" s="4" t="n">
        <x:v>197.6</x:v>
      </x:c>
      <x:c r="I10835" s="4" t="n">
        <x:v>130</x:v>
      </x:c>
      <x:c r="J10835" s="4" t="n">
        <x:v>1.52</x:v>
      </x:c>
      <x:c r="K10835" s="4">
        <x:f>I10835*J10835</x:f>
      </x:c>
      <x:c r="L10835" s="4" t="n">
        <x:v>291.672</x:v>
      </x:c>
      <x:c r="M10835" s="5">
        <x:f>J10835/3.123*100</x:f>
      </x:c>
      <x:c r="N10835" s="6">
        <x:f>M10835*L10835/100</x:f>
      </x:c>
      <x:c r="O10835" s="6">
        <x:f>H10835-N10835</x:f>
      </x:c>
    </x:row>
    <x:row r="10836" spans="1:25">
      <x:c r="A10836" s="0" t="s">
        <x:v>69</x:v>
      </x:c>
      <x:c r="B10836" s="0" t="n">
        <x:v>4989</x:v>
      </x:c>
      <x:c r="C10836" s="0" t="s">
        <x:v>21</x:v>
      </x:c>
      <x:c r="D10836" s="0" t="s">
        <x:v>22</x:v>
      </x:c>
      <x:c r="E10836" s="0" t="s">
        <x:v>23</x:v>
      </x:c>
      <x:c r="F10836" s="0" t="s">
        <x:v>20</x:v>
      </x:c>
      <x:c r="G10836" s="0" t="n">
        <x:v>130</x:v>
      </x:c>
      <x:c r="H10836" s="4" t="n">
        <x:v>43.384</x:v>
      </x:c>
      <x:c r="I10836" s="4" t="n">
        <x:v>130</x:v>
      </x:c>
      <x:c r="J10836" s="4" t="n">
        <x:v>0.334</x:v>
      </x:c>
      <x:c r="K10836" s="4">
        <x:f>I10836*J10836</x:f>
      </x:c>
      <x:c r="L10836" s="4" t="n">
        <x:v>281.786</x:v>
      </x:c>
      <x:c r="M10836" s="5">
        <x:f>J10836/2.789*100</x:f>
      </x:c>
      <x:c r="N10836" s="6">
        <x:f>M10836*L10836/100</x:f>
      </x:c>
      <x:c r="O10836" s="6">
        <x:f>H10836-N10836</x:f>
      </x:c>
    </x:row>
    <x:row r="10837" spans="1:25">
      <x:c r="A10837" s="0" t="s">
        <x:v>69</x:v>
      </x:c>
      <x:c r="B10837" s="0" t="n">
        <x:v>4989</x:v>
      </x:c>
      <x:c r="C10837" s="0" t="s">
        <x:v>21</x:v>
      </x:c>
      <x:c r="D10837" s="0" t="s">
        <x:v>22</x:v>
      </x:c>
      <x:c r="E10837" s="0" t="s">
        <x:v>23</x:v>
      </x:c>
      <x:c r="F10837" s="0" t="s">
        <x:v>20</x:v>
      </x:c>
      <x:c r="G10837" s="0" t="n">
        <x:v>130</x:v>
      </x:c>
      <x:c r="H10837" s="4" t="n">
        <x:v>43.384</x:v>
      </x:c>
      <x:c r="I10837" s="4" t="n">
        <x:v>130</x:v>
      </x:c>
      <x:c r="J10837" s="4" t="n">
        <x:v>0.334</x:v>
      </x:c>
      <x:c r="K10837" s="4">
        <x:f>I10837*J10837</x:f>
      </x:c>
      <x:c r="L10837" s="4" t="n">
        <x:v>281.786</x:v>
      </x:c>
      <x:c r="M10837" s="5">
        <x:f>J10837/2.789*100</x:f>
      </x:c>
      <x:c r="N10837" s="6">
        <x:f>M10837*L10837/100</x:f>
      </x:c>
      <x:c r="O10837" s="6">
        <x:f>H10837-N10837</x:f>
      </x:c>
    </x:row>
    <x:row r="10838" spans="1:25">
      <x:c r="A10838" s="0" t="s">
        <x:v>69</x:v>
      </x:c>
      <x:c r="B10838" s="0" t="n">
        <x:v>4989</x:v>
      </x:c>
      <x:c r="C10838" s="0" t="s">
        <x:v>21</x:v>
      </x:c>
      <x:c r="D10838" s="0" t="s">
        <x:v>22</x:v>
      </x:c>
      <x:c r="E10838" s="0" t="s">
        <x:v>23</x:v>
      </x:c>
      <x:c r="F10838" s="0" t="s">
        <x:v>20</x:v>
      </x:c>
      <x:c r="G10838" s="0" t="n">
        <x:v>130</x:v>
      </x:c>
      <x:c r="H10838" s="4" t="n">
        <x:v>44.33</x:v>
      </x:c>
      <x:c r="I10838" s="4" t="n">
        <x:v>130</x:v>
      </x:c>
      <x:c r="J10838" s="4" t="n">
        <x:v>0.341</x:v>
      </x:c>
      <x:c r="K10838" s="4">
        <x:f>I10838*J10838</x:f>
      </x:c>
      <x:c r="L10838" s="4" t="n">
        <x:v>281.786</x:v>
      </x:c>
      <x:c r="M10838" s="5">
        <x:f>J10838/2.789*100</x:f>
      </x:c>
      <x:c r="N10838" s="6">
        <x:f>M10838*L10838/100</x:f>
      </x:c>
      <x:c r="O10838" s="6">
        <x:f>H10838-N10838</x:f>
      </x:c>
    </x:row>
    <x:row r="10839" spans="1:25">
      <x:c r="A10839" s="0" t="s">
        <x:v>69</x:v>
      </x:c>
      <x:c r="B10839" s="0" t="n">
        <x:v>4989</x:v>
      </x:c>
      <x:c r="C10839" s="0" t="s">
        <x:v>21</x:v>
      </x:c>
      <x:c r="D10839" s="0" t="s">
        <x:v>28</x:v>
      </x:c>
      <x:c r="E10839" s="0" t="s">
        <x:v>19</x:v>
      </x:c>
      <x:c r="F10839" s="0" t="s">
        <x:v>26</x:v>
      </x:c>
      <x:c r="G10839" s="0" t="n">
        <x:v>130</x:v>
      </x:c>
      <x:c r="H10839" s="4" t="n">
        <x:v>33.804</x:v>
      </x:c>
      <x:c r="I10839" s="4" t="n">
        <x:v>130</x:v>
      </x:c>
      <x:c r="J10839" s="4" t="n">
        <x:v>0.26</x:v>
      </x:c>
      <x:c r="K10839" s="4">
        <x:f>I10839*J10839</x:f>
      </x:c>
      <x:c r="L10839" s="4" t="n">
        <x:v>281.786</x:v>
      </x:c>
      <x:c r="M10839" s="5">
        <x:f>J10839/2.789*100</x:f>
      </x:c>
      <x:c r="N10839" s="6">
        <x:f>M10839*L10839/100</x:f>
      </x:c>
      <x:c r="O10839" s="6">
        <x:f>H10839-N10839</x:f>
      </x:c>
    </x:row>
    <x:row r="10840" spans="1:25">
      <x:c r="A10840" s="0" t="s">
        <x:v>69</x:v>
      </x:c>
      <x:c r="B10840" s="0" t="n">
        <x:v>4989</x:v>
      </x:c>
      <x:c r="C10840" s="0" t="s">
        <x:v>21</x:v>
      </x:c>
      <x:c r="D10840" s="0" t="s">
        <x:v>28</x:v>
      </x:c>
      <x:c r="E10840" s="0" t="s">
        <x:v>23</x:v>
      </x:c>
      <x:c r="F10840" s="0" t="s">
        <x:v>26</x:v>
      </x:c>
      <x:c r="G10840" s="0" t="n">
        <x:v>130</x:v>
      </x:c>
      <x:c r="H10840" s="4" t="n">
        <x:v>197.6</x:v>
      </x:c>
      <x:c r="I10840" s="4" t="n">
        <x:v>130</x:v>
      </x:c>
      <x:c r="J10840" s="4" t="n">
        <x:v>1.52</x:v>
      </x:c>
      <x:c r="K10840" s="4">
        <x:f>I10840*J10840</x:f>
      </x:c>
      <x:c r="L10840" s="4" t="n">
        <x:v>281.786</x:v>
      </x:c>
      <x:c r="M10840" s="5">
        <x:f>J10840/2.789*100</x:f>
      </x:c>
      <x:c r="N10840" s="6">
        <x:f>M10840*L10840/100</x:f>
      </x:c>
      <x:c r="O10840" s="6">
        <x:f>H10840-N10840</x:f>
      </x:c>
    </x:row>
    <x:row r="10841" spans="1:25">
      <x:c r="A10841" s="0" t="s">
        <x:v>29</x:v>
      </x:c>
      <x:c r="B10841" s="0" t="n">
        <x:v>4990</x:v>
      </x:c>
      <x:c r="C10841" s="0" t="s">
        <x:v>21</x:v>
      </x:c>
      <x:c r="D10841" s="0" t="s">
        <x:v>22</x:v>
      </x:c>
      <x:c r="E10841" s="0" t="s">
        <x:v>23</x:v>
      </x:c>
      <x:c r="F10841" s="0" t="s">
        <x:v>20</x:v>
      </x:c>
      <x:c r="G10841" s="0" t="n">
        <x:v>130</x:v>
      </x:c>
      <x:c r="H10841" s="4" t="n">
        <x:v>43.384</x:v>
      </x:c>
      <x:c r="I10841" s="4" t="n">
        <x:v>130</x:v>
      </x:c>
      <x:c r="J10841" s="4" t="n">
        <x:v>0.334</x:v>
      </x:c>
      <x:c r="K10841" s="4">
        <x:f>I10841*J10841</x:f>
      </x:c>
      <x:c r="L10841" s="4" t="n">
        <x:v>287.8</x:v>
      </x:c>
      <x:c r="M10841" s="5">
        <x:f>J10841/2.789*100</x:f>
      </x:c>
      <x:c r="N10841" s="6">
        <x:f>M10841*L10841/100</x:f>
      </x:c>
      <x:c r="O10841" s="6">
        <x:f>H10841-N10841</x:f>
      </x:c>
    </x:row>
    <x:row r="10842" spans="1:25">
      <x:c r="A10842" s="0" t="s">
        <x:v>29</x:v>
      </x:c>
      <x:c r="B10842" s="0" t="n">
        <x:v>4990</x:v>
      </x:c>
      <x:c r="C10842" s="0" t="s">
        <x:v>21</x:v>
      </x:c>
      <x:c r="D10842" s="0" t="s">
        <x:v>22</x:v>
      </x:c>
      <x:c r="E10842" s="0" t="s">
        <x:v>23</x:v>
      </x:c>
      <x:c r="F10842" s="0" t="s">
        <x:v>20</x:v>
      </x:c>
      <x:c r="G10842" s="0" t="n">
        <x:v>130</x:v>
      </x:c>
      <x:c r="H10842" s="4" t="n">
        <x:v>43.384</x:v>
      </x:c>
      <x:c r="I10842" s="4" t="n">
        <x:v>130</x:v>
      </x:c>
      <x:c r="J10842" s="4" t="n">
        <x:v>0.334</x:v>
      </x:c>
      <x:c r="K10842" s="4">
        <x:f>I10842*J10842</x:f>
      </x:c>
      <x:c r="L10842" s="4" t="n">
        <x:v>287.8</x:v>
      </x:c>
      <x:c r="M10842" s="5">
        <x:f>J10842/2.789*100</x:f>
      </x:c>
      <x:c r="N10842" s="6">
        <x:f>M10842*L10842/100</x:f>
      </x:c>
      <x:c r="O10842" s="6">
        <x:f>H10842-N10842</x:f>
      </x:c>
    </x:row>
    <x:row r="10843" spans="1:25">
      <x:c r="A10843" s="0" t="s">
        <x:v>29</x:v>
      </x:c>
      <x:c r="B10843" s="0" t="n">
        <x:v>4990</x:v>
      </x:c>
      <x:c r="C10843" s="0" t="s">
        <x:v>21</x:v>
      </x:c>
      <x:c r="D10843" s="0" t="s">
        <x:v>22</x:v>
      </x:c>
      <x:c r="E10843" s="0" t="s">
        <x:v>23</x:v>
      </x:c>
      <x:c r="F10843" s="0" t="s">
        <x:v>20</x:v>
      </x:c>
      <x:c r="G10843" s="0" t="n">
        <x:v>130</x:v>
      </x:c>
      <x:c r="H10843" s="4" t="n">
        <x:v>44.33</x:v>
      </x:c>
      <x:c r="I10843" s="4" t="n">
        <x:v>130</x:v>
      </x:c>
      <x:c r="J10843" s="4" t="n">
        <x:v>0.341</x:v>
      </x:c>
      <x:c r="K10843" s="4">
        <x:f>I10843*J10843</x:f>
      </x:c>
      <x:c r="L10843" s="4" t="n">
        <x:v>287.8</x:v>
      </x:c>
      <x:c r="M10843" s="5">
        <x:f>J10843/2.789*100</x:f>
      </x:c>
      <x:c r="N10843" s="6">
        <x:f>M10843*L10843/100</x:f>
      </x:c>
      <x:c r="O10843" s="6">
        <x:f>H10843-N10843</x:f>
      </x:c>
    </x:row>
    <x:row r="10844" spans="1:25">
      <x:c r="A10844" s="0" t="s">
        <x:v>29</x:v>
      </x:c>
      <x:c r="B10844" s="0" t="n">
        <x:v>4990</x:v>
      </x:c>
      <x:c r="C10844" s="0" t="s">
        <x:v>21</x:v>
      </x:c>
      <x:c r="D10844" s="0" t="s">
        <x:v>28</x:v>
      </x:c>
      <x:c r="E10844" s="0" t="s">
        <x:v>19</x:v>
      </x:c>
      <x:c r="F10844" s="0" t="s">
        <x:v>26</x:v>
      </x:c>
      <x:c r="G10844" s="0" t="n">
        <x:v>130</x:v>
      </x:c>
      <x:c r="H10844" s="4" t="n">
        <x:v>33.804</x:v>
      </x:c>
      <x:c r="I10844" s="4" t="n">
        <x:v>130</x:v>
      </x:c>
      <x:c r="J10844" s="4" t="n">
        <x:v>0.26</x:v>
      </x:c>
      <x:c r="K10844" s="4">
        <x:f>I10844*J10844</x:f>
      </x:c>
      <x:c r="L10844" s="4" t="n">
        <x:v>287.8</x:v>
      </x:c>
      <x:c r="M10844" s="5">
        <x:f>J10844/2.789*100</x:f>
      </x:c>
      <x:c r="N10844" s="6">
        <x:f>M10844*L10844/100</x:f>
      </x:c>
      <x:c r="O10844" s="6">
        <x:f>H10844-N10844</x:f>
      </x:c>
    </x:row>
    <x:row r="10845" spans="1:25">
      <x:c r="A10845" s="0" t="s">
        <x:v>29</x:v>
      </x:c>
      <x:c r="B10845" s="0" t="n">
        <x:v>4990</x:v>
      </x:c>
      <x:c r="C10845" s="0" t="s">
        <x:v>21</x:v>
      </x:c>
      <x:c r="D10845" s="0" t="s">
        <x:v>28</x:v>
      </x:c>
      <x:c r="E10845" s="0" t="s">
        <x:v>23</x:v>
      </x:c>
      <x:c r="F10845" s="0" t="s">
        <x:v>26</x:v>
      </x:c>
      <x:c r="G10845" s="0" t="n">
        <x:v>130</x:v>
      </x:c>
      <x:c r="H10845" s="4" t="n">
        <x:v>197.6</x:v>
      </x:c>
      <x:c r="I10845" s="4" t="n">
        <x:v>130</x:v>
      </x:c>
      <x:c r="J10845" s="4" t="n">
        <x:v>1.52</x:v>
      </x:c>
      <x:c r="K10845" s="4">
        <x:f>I10845*J10845</x:f>
      </x:c>
      <x:c r="L10845" s="4" t="n">
        <x:v>287.8</x:v>
      </x:c>
      <x:c r="M10845" s="5">
        <x:f>J10845/2.789*100</x:f>
      </x:c>
      <x:c r="N10845" s="6">
        <x:f>M10845*L10845/100</x:f>
      </x:c>
      <x:c r="O10845" s="6">
        <x:f>H10845-N10845</x:f>
      </x:c>
    </x:row>
    <x:row r="10846" spans="1:25">
      <x:c r="A10846" s="0" t="s">
        <x:v>83</x:v>
      </x:c>
      <x:c r="B10846" s="0" t="n">
        <x:v>5003</x:v>
      </x:c>
      <x:c r="C10846" s="0" t="s">
        <x:v>21</x:v>
      </x:c>
      <x:c r="D10846" s="0" t="s">
        <x:v>22</x:v>
      </x:c>
      <x:c r="E10846" s="0" t="s">
        <x:v>23</x:v>
      </x:c>
      <x:c r="F10846" s="0" t="s">
        <x:v>20</x:v>
      </x:c>
      <x:c r="G10846" s="0" t="n">
        <x:v>130</x:v>
      </x:c>
      <x:c r="H10846" s="4" t="n">
        <x:v>43.384</x:v>
      </x:c>
      <x:c r="I10846" s="4" t="n">
        <x:v>130</x:v>
      </x:c>
      <x:c r="J10846" s="4" t="n">
        <x:v>0.334</x:v>
      </x:c>
      <x:c r="K10846" s="4">
        <x:f>I10846*J10846</x:f>
      </x:c>
      <x:c r="L10846" s="4" t="n">
        <x:v>289.91</x:v>
      </x:c>
      <x:c r="M10846" s="5">
        <x:f>J10846/3.123*100</x:f>
      </x:c>
      <x:c r="N10846" s="6">
        <x:f>M10846*L10846/100</x:f>
      </x:c>
      <x:c r="O10846" s="6">
        <x:f>H10846-N10846</x:f>
      </x:c>
    </x:row>
    <x:row r="10847" spans="1:25">
      <x:c r="A10847" s="0" t="s">
        <x:v>83</x:v>
      </x:c>
      <x:c r="B10847" s="0" t="n">
        <x:v>5003</x:v>
      </x:c>
      <x:c r="C10847" s="0" t="s">
        <x:v>21</x:v>
      </x:c>
      <x:c r="D10847" s="0" t="s">
        <x:v>22</x:v>
      </x:c>
      <x:c r="E10847" s="0" t="s">
        <x:v>23</x:v>
      </x:c>
      <x:c r="F10847" s="0" t="s">
        <x:v>20</x:v>
      </x:c>
      <x:c r="G10847" s="0" t="n">
        <x:v>130</x:v>
      </x:c>
      <x:c r="H10847" s="4" t="n">
        <x:v>44.33</x:v>
      </x:c>
      <x:c r="I10847" s="4" t="n">
        <x:v>130</x:v>
      </x:c>
      <x:c r="J10847" s="4" t="n">
        <x:v>0.341</x:v>
      </x:c>
      <x:c r="K10847" s="4">
        <x:f>I10847*J10847</x:f>
      </x:c>
      <x:c r="L10847" s="4" t="n">
        <x:v>289.91</x:v>
      </x:c>
      <x:c r="M10847" s="5">
        <x:f>J10847/3.123*100</x:f>
      </x:c>
      <x:c r="N10847" s="6">
        <x:f>M10847*L10847/100</x:f>
      </x:c>
      <x:c r="O10847" s="6">
        <x:f>H10847-N10847</x:f>
      </x:c>
    </x:row>
    <x:row r="10848" spans="1:25">
      <x:c r="A10848" s="0" t="s">
        <x:v>83</x:v>
      </x:c>
      <x:c r="B10848" s="0" t="n">
        <x:v>5003</x:v>
      </x:c>
      <x:c r="C10848" s="0" t="s">
        <x:v>21</x:v>
      </x:c>
      <x:c r="D10848" s="0" t="s">
        <x:v>22</x:v>
      </x:c>
      <x:c r="E10848" s="0" t="s">
        <x:v>23</x:v>
      </x:c>
      <x:c r="F10848" s="0" t="s">
        <x:v>20</x:v>
      </x:c>
      <x:c r="G10848" s="0" t="n">
        <x:v>130</x:v>
      </x:c>
      <x:c r="H10848" s="4" t="n">
        <x:v>43.384</x:v>
      </x:c>
      <x:c r="I10848" s="4" t="n">
        <x:v>130</x:v>
      </x:c>
      <x:c r="J10848" s="4" t="n">
        <x:v>0.334</x:v>
      </x:c>
      <x:c r="K10848" s="4">
        <x:f>I10848*J10848</x:f>
      </x:c>
      <x:c r="L10848" s="4" t="n">
        <x:v>289.91</x:v>
      </x:c>
      <x:c r="M10848" s="5">
        <x:f>J10848/3.123*100</x:f>
      </x:c>
      <x:c r="N10848" s="6">
        <x:f>M10848*L10848/100</x:f>
      </x:c>
      <x:c r="O10848" s="6">
        <x:f>H10848-N10848</x:f>
      </x:c>
    </x:row>
    <x:row r="10849" spans="1:25">
      <x:c r="A10849" s="0" t="s">
        <x:v>83</x:v>
      </x:c>
      <x:c r="B10849" s="0" t="n">
        <x:v>5003</x:v>
      </x:c>
      <x:c r="C10849" s="0" t="s">
        <x:v>21</x:v>
      </x:c>
      <x:c r="D10849" s="0" t="s">
        <x:v>22</x:v>
      </x:c>
      <x:c r="E10849" s="0" t="s">
        <x:v>23</x:v>
      </x:c>
      <x:c r="F10849" s="0" t="s">
        <x:v>20</x:v>
      </x:c>
      <x:c r="G10849" s="0" t="n">
        <x:v>130</x:v>
      </x:c>
      <x:c r="H10849" s="4" t="n">
        <x:v>43.384</x:v>
      </x:c>
      <x:c r="I10849" s="4" t="n">
        <x:v>130</x:v>
      </x:c>
      <x:c r="J10849" s="4" t="n">
        <x:v>0.334</x:v>
      </x:c>
      <x:c r="K10849" s="4">
        <x:f>I10849*J10849</x:f>
      </x:c>
      <x:c r="L10849" s="4" t="n">
        <x:v>289.91</x:v>
      </x:c>
      <x:c r="M10849" s="5">
        <x:f>J10849/3.123*100</x:f>
      </x:c>
      <x:c r="N10849" s="6">
        <x:f>M10849*L10849/100</x:f>
      </x:c>
      <x:c r="O10849" s="6">
        <x:f>H10849-N10849</x:f>
      </x:c>
    </x:row>
    <x:row r="10850" spans="1:25">
      <x:c r="A10850" s="0" t="s">
        <x:v>83</x:v>
      </x:c>
      <x:c r="B10850" s="0" t="n">
        <x:v>5003</x:v>
      </x:c>
      <x:c r="C10850" s="0" t="s">
        <x:v>21</x:v>
      </x:c>
      <x:c r="D10850" s="0" t="s">
        <x:v>28</x:v>
      </x:c>
      <x:c r="E10850" s="0" t="s">
        <x:v>19</x:v>
      </x:c>
      <x:c r="F10850" s="0" t="s">
        <x:v>26</x:v>
      </x:c>
      <x:c r="G10850" s="0" t="n">
        <x:v>130</x:v>
      </x:c>
      <x:c r="H10850" s="4" t="n">
        <x:v>33.806</x:v>
      </x:c>
      <x:c r="I10850" s="4" t="n">
        <x:v>130</x:v>
      </x:c>
      <x:c r="J10850" s="4" t="n">
        <x:v>0.26</x:v>
      </x:c>
      <x:c r="K10850" s="4">
        <x:f>I10850*J10850</x:f>
      </x:c>
      <x:c r="L10850" s="4" t="n">
        <x:v>289.91</x:v>
      </x:c>
      <x:c r="M10850" s="5">
        <x:f>J10850/3.123*100</x:f>
      </x:c>
      <x:c r="N10850" s="6">
        <x:f>M10850*L10850/100</x:f>
      </x:c>
      <x:c r="O10850" s="6">
        <x:f>H10850-N10850</x:f>
      </x:c>
    </x:row>
    <x:row r="10851" spans="1:25">
      <x:c r="A10851" s="0" t="s">
        <x:v>83</x:v>
      </x:c>
      <x:c r="B10851" s="0" t="n">
        <x:v>5003</x:v>
      </x:c>
      <x:c r="C10851" s="0" t="s">
        <x:v>21</x:v>
      </x:c>
      <x:c r="D10851" s="0" t="s">
        <x:v>28</x:v>
      </x:c>
      <x:c r="E10851" s="0" t="s">
        <x:v>23</x:v>
      </x:c>
      <x:c r="F10851" s="0" t="s">
        <x:v>26</x:v>
      </x:c>
      <x:c r="G10851" s="0" t="n">
        <x:v>130</x:v>
      </x:c>
      <x:c r="H10851" s="4" t="n">
        <x:v>197.6</x:v>
      </x:c>
      <x:c r="I10851" s="4" t="n">
        <x:v>130</x:v>
      </x:c>
      <x:c r="J10851" s="4" t="n">
        <x:v>1.52</x:v>
      </x:c>
      <x:c r="K10851" s="4">
        <x:f>I10851*J10851</x:f>
      </x:c>
      <x:c r="L10851" s="4" t="n">
        <x:v>289.91</x:v>
      </x:c>
      <x:c r="M10851" s="5">
        <x:f>J10851/3.123*100</x:f>
      </x:c>
      <x:c r="N10851" s="6">
        <x:f>M10851*L10851/100</x:f>
      </x:c>
      <x:c r="O10851" s="6">
        <x:f>H10851-N10851</x:f>
      </x:c>
    </x:row>
    <x:row r="10852" spans="1:25">
      <x:c r="A10852" s="0" t="s">
        <x:v>51</x:v>
      </x:c>
      <x:c r="B10852" s="0" t="n">
        <x:v>5004</x:v>
      </x:c>
      <x:c r="C10852" s="0" t="s">
        <x:v>21</x:v>
      </x:c>
      <x:c r="D10852" s="0" t="s">
        <x:v>22</x:v>
      </x:c>
      <x:c r="E10852" s="0" t="s">
        <x:v>23</x:v>
      </x:c>
      <x:c r="F10852" s="0" t="s">
        <x:v>20</x:v>
      </x:c>
      <x:c r="G10852" s="0" t="n">
        <x:v>130</x:v>
      </x:c>
      <x:c r="H10852" s="4" t="n">
        <x:v>44.33</x:v>
      </x:c>
      <x:c r="I10852" s="4" t="n">
        <x:v>130</x:v>
      </x:c>
      <x:c r="J10852" s="4" t="n">
        <x:v>0.341</x:v>
      </x:c>
      <x:c r="K10852" s="4">
        <x:f>I10852*J10852</x:f>
      </x:c>
      <x:c r="L10852" s="4" t="n">
        <x:v>295.397</x:v>
      </x:c>
      <x:c r="M10852" s="5">
        <x:f>J10852/2.789*100</x:f>
      </x:c>
      <x:c r="N10852" s="6">
        <x:f>M10852*L10852/100</x:f>
      </x:c>
      <x:c r="O10852" s="6">
        <x:f>H10852-N10852</x:f>
      </x:c>
    </x:row>
    <x:row r="10853" spans="1:25">
      <x:c r="A10853" s="0" t="s">
        <x:v>51</x:v>
      </x:c>
      <x:c r="B10853" s="0" t="n">
        <x:v>5004</x:v>
      </x:c>
      <x:c r="C10853" s="0" t="s">
        <x:v>21</x:v>
      </x:c>
      <x:c r="D10853" s="0" t="s">
        <x:v>22</x:v>
      </x:c>
      <x:c r="E10853" s="0" t="s">
        <x:v>23</x:v>
      </x:c>
      <x:c r="F10853" s="0" t="s">
        <x:v>20</x:v>
      </x:c>
      <x:c r="G10853" s="0" t="n">
        <x:v>130</x:v>
      </x:c>
      <x:c r="H10853" s="4" t="n">
        <x:v>43.384</x:v>
      </x:c>
      <x:c r="I10853" s="4" t="n">
        <x:v>130</x:v>
      </x:c>
      <x:c r="J10853" s="4" t="n">
        <x:v>0.334</x:v>
      </x:c>
      <x:c r="K10853" s="4">
        <x:f>I10853*J10853</x:f>
      </x:c>
      <x:c r="L10853" s="4" t="n">
        <x:v>295.397</x:v>
      </x:c>
      <x:c r="M10853" s="5">
        <x:f>J10853/2.789*100</x:f>
      </x:c>
      <x:c r="N10853" s="6">
        <x:f>M10853*L10853/100</x:f>
      </x:c>
      <x:c r="O10853" s="6">
        <x:f>H10853-N10853</x:f>
      </x:c>
    </x:row>
    <x:row r="10854" spans="1:25">
      <x:c r="A10854" s="0" t="s">
        <x:v>51</x:v>
      </x:c>
      <x:c r="B10854" s="0" t="n">
        <x:v>5004</x:v>
      </x:c>
      <x:c r="C10854" s="0" t="s">
        <x:v>21</x:v>
      </x:c>
      <x:c r="D10854" s="0" t="s">
        <x:v>22</x:v>
      </x:c>
      <x:c r="E10854" s="0" t="s">
        <x:v>23</x:v>
      </x:c>
      <x:c r="F10854" s="0" t="s">
        <x:v>20</x:v>
      </x:c>
      <x:c r="G10854" s="0" t="n">
        <x:v>130</x:v>
      </x:c>
      <x:c r="H10854" s="4" t="n">
        <x:v>43.384</x:v>
      </x:c>
      <x:c r="I10854" s="4" t="n">
        <x:v>130</x:v>
      </x:c>
      <x:c r="J10854" s="4" t="n">
        <x:v>0.334</x:v>
      </x:c>
      <x:c r="K10854" s="4">
        <x:f>I10854*J10854</x:f>
      </x:c>
      <x:c r="L10854" s="4" t="n">
        <x:v>295.397</x:v>
      </x:c>
      <x:c r="M10854" s="5">
        <x:f>J10854/2.789*100</x:f>
      </x:c>
      <x:c r="N10854" s="6">
        <x:f>M10854*L10854/100</x:f>
      </x:c>
      <x:c r="O10854" s="6">
        <x:f>H10854-N10854</x:f>
      </x:c>
    </x:row>
    <x:row r="10855" spans="1:25">
      <x:c r="A10855" s="0" t="s">
        <x:v>51</x:v>
      </x:c>
      <x:c r="B10855" s="0" t="n">
        <x:v>5004</x:v>
      </x:c>
      <x:c r="C10855" s="0" t="s">
        <x:v>21</x:v>
      </x:c>
      <x:c r="D10855" s="0" t="s">
        <x:v>28</x:v>
      </x:c>
      <x:c r="E10855" s="0" t="s">
        <x:v>19</x:v>
      </x:c>
      <x:c r="F10855" s="0" t="s">
        <x:v>26</x:v>
      </x:c>
      <x:c r="G10855" s="0" t="n">
        <x:v>130</x:v>
      </x:c>
      <x:c r="H10855" s="4" t="n">
        <x:v>33.801</x:v>
      </x:c>
      <x:c r="I10855" s="4" t="n">
        <x:v>130</x:v>
      </x:c>
      <x:c r="J10855" s="4" t="n">
        <x:v>0.26</x:v>
      </x:c>
      <x:c r="K10855" s="4">
        <x:f>I10855*J10855</x:f>
      </x:c>
      <x:c r="L10855" s="4" t="n">
        <x:v>295.397</x:v>
      </x:c>
      <x:c r="M10855" s="5">
        <x:f>J10855/2.789*100</x:f>
      </x:c>
      <x:c r="N10855" s="6">
        <x:f>M10855*L10855/100</x:f>
      </x:c>
      <x:c r="O10855" s="6">
        <x:f>H10855-N10855</x:f>
      </x:c>
    </x:row>
    <x:row r="10856" spans="1:25">
      <x:c r="A10856" s="0" t="s">
        <x:v>51</x:v>
      </x:c>
      <x:c r="B10856" s="0" t="n">
        <x:v>5004</x:v>
      </x:c>
      <x:c r="C10856" s="0" t="s">
        <x:v>21</x:v>
      </x:c>
      <x:c r="D10856" s="0" t="s">
        <x:v>28</x:v>
      </x:c>
      <x:c r="E10856" s="0" t="s">
        <x:v>23</x:v>
      </x:c>
      <x:c r="F10856" s="0" t="s">
        <x:v>26</x:v>
      </x:c>
      <x:c r="G10856" s="0" t="n">
        <x:v>130</x:v>
      </x:c>
      <x:c r="H10856" s="4" t="n">
        <x:v>197.6</x:v>
      </x:c>
      <x:c r="I10856" s="4" t="n">
        <x:v>130</x:v>
      </x:c>
      <x:c r="J10856" s="4" t="n">
        <x:v>1.52</x:v>
      </x:c>
      <x:c r="K10856" s="4">
        <x:f>I10856*J10856</x:f>
      </x:c>
      <x:c r="L10856" s="4" t="n">
        <x:v>295.397</x:v>
      </x:c>
      <x:c r="M10856" s="5">
        <x:f>J10856/2.789*100</x:f>
      </x:c>
      <x:c r="N10856" s="6">
        <x:f>M10856*L10856/100</x:f>
      </x:c>
      <x:c r="O10856" s="6">
        <x:f>H10856-N10856</x:f>
      </x:c>
    </x:row>
    <x:row r="10857" spans="1:25">
      <x:c r="A10857" s="0" t="s">
        <x:v>96</x:v>
      </x:c>
      <x:c r="B10857" s="0" t="n">
        <x:v>5005</x:v>
      </x:c>
      <x:c r="C10857" s="0" t="s">
        <x:v>21</x:v>
      </x:c>
      <x:c r="D10857" s="0" t="s">
        <x:v>22</x:v>
      </x:c>
      <x:c r="E10857" s="0" t="s">
        <x:v>23</x:v>
      </x:c>
      <x:c r="F10857" s="0" t="s">
        <x:v>20</x:v>
      </x:c>
      <x:c r="G10857" s="0" t="n">
        <x:v>130</x:v>
      </x:c>
      <x:c r="H10857" s="4" t="n">
        <x:v>44.33</x:v>
      </x:c>
      <x:c r="I10857" s="4" t="n">
        <x:v>130</x:v>
      </x:c>
      <x:c r="J10857" s="4" t="n">
        <x:v>0.341</x:v>
      </x:c>
      <x:c r="K10857" s="4">
        <x:f>I10857*J10857</x:f>
      </x:c>
      <x:c r="L10857" s="4" t="n">
        <x:v>288.663</x:v>
      </x:c>
      <x:c r="M10857" s="5">
        <x:f>J10857/2.789*100</x:f>
      </x:c>
      <x:c r="N10857" s="6">
        <x:f>M10857*L10857/100</x:f>
      </x:c>
      <x:c r="O10857" s="6">
        <x:f>H10857-N10857</x:f>
      </x:c>
    </x:row>
    <x:row r="10858" spans="1:25">
      <x:c r="A10858" s="0" t="s">
        <x:v>96</x:v>
      </x:c>
      <x:c r="B10858" s="0" t="n">
        <x:v>5005</x:v>
      </x:c>
      <x:c r="C10858" s="0" t="s">
        <x:v>21</x:v>
      </x:c>
      <x:c r="D10858" s="0" t="s">
        <x:v>22</x:v>
      </x:c>
      <x:c r="E10858" s="0" t="s">
        <x:v>23</x:v>
      </x:c>
      <x:c r="F10858" s="0" t="s">
        <x:v>20</x:v>
      </x:c>
      <x:c r="G10858" s="0" t="n">
        <x:v>130</x:v>
      </x:c>
      <x:c r="H10858" s="4" t="n">
        <x:v>43.384</x:v>
      </x:c>
      <x:c r="I10858" s="4" t="n">
        <x:v>130</x:v>
      </x:c>
      <x:c r="J10858" s="4" t="n">
        <x:v>0.334</x:v>
      </x:c>
      <x:c r="K10858" s="4">
        <x:f>I10858*J10858</x:f>
      </x:c>
      <x:c r="L10858" s="4" t="n">
        <x:v>288.663</x:v>
      </x:c>
      <x:c r="M10858" s="5">
        <x:f>J10858/2.789*100</x:f>
      </x:c>
      <x:c r="N10858" s="6">
        <x:f>M10858*L10858/100</x:f>
      </x:c>
      <x:c r="O10858" s="6">
        <x:f>H10858-N10858</x:f>
      </x:c>
    </x:row>
    <x:row r="10859" spans="1:25">
      <x:c r="A10859" s="0" t="s">
        <x:v>96</x:v>
      </x:c>
      <x:c r="B10859" s="0" t="n">
        <x:v>5005</x:v>
      </x:c>
      <x:c r="C10859" s="0" t="s">
        <x:v>21</x:v>
      </x:c>
      <x:c r="D10859" s="0" t="s">
        <x:v>22</x:v>
      </x:c>
      <x:c r="E10859" s="0" t="s">
        <x:v>23</x:v>
      </x:c>
      <x:c r="F10859" s="0" t="s">
        <x:v>20</x:v>
      </x:c>
      <x:c r="G10859" s="0" t="n">
        <x:v>130</x:v>
      </x:c>
      <x:c r="H10859" s="4" t="n">
        <x:v>43.384</x:v>
      </x:c>
      <x:c r="I10859" s="4" t="n">
        <x:v>130</x:v>
      </x:c>
      <x:c r="J10859" s="4" t="n">
        <x:v>0.334</x:v>
      </x:c>
      <x:c r="K10859" s="4">
        <x:f>I10859*J10859</x:f>
      </x:c>
      <x:c r="L10859" s="4" t="n">
        <x:v>288.663</x:v>
      </x:c>
      <x:c r="M10859" s="5">
        <x:f>J10859/2.789*100</x:f>
      </x:c>
      <x:c r="N10859" s="6">
        <x:f>M10859*L10859/100</x:f>
      </x:c>
      <x:c r="O10859" s="6">
        <x:f>H10859-N10859</x:f>
      </x:c>
    </x:row>
    <x:row r="10860" spans="1:25">
      <x:c r="A10860" s="0" t="s">
        <x:v>96</x:v>
      </x:c>
      <x:c r="B10860" s="0" t="n">
        <x:v>5005</x:v>
      </x:c>
      <x:c r="C10860" s="0" t="s">
        <x:v>21</x:v>
      </x:c>
      <x:c r="D10860" s="0" t="s">
        <x:v>28</x:v>
      </x:c>
      <x:c r="E10860" s="0" t="s">
        <x:v>19</x:v>
      </x:c>
      <x:c r="F10860" s="0" t="s">
        <x:v>26</x:v>
      </x:c>
      <x:c r="G10860" s="0" t="n">
        <x:v>130</x:v>
      </x:c>
      <x:c r="H10860" s="4" t="n">
        <x:v>33.803</x:v>
      </x:c>
      <x:c r="I10860" s="4" t="n">
        <x:v>130</x:v>
      </x:c>
      <x:c r="J10860" s="4" t="n">
        <x:v>0.26</x:v>
      </x:c>
      <x:c r="K10860" s="4">
        <x:f>I10860*J10860</x:f>
      </x:c>
      <x:c r="L10860" s="4" t="n">
        <x:v>288.663</x:v>
      </x:c>
      <x:c r="M10860" s="5">
        <x:f>J10860/2.789*100</x:f>
      </x:c>
      <x:c r="N10860" s="6">
        <x:f>M10860*L10860/100</x:f>
      </x:c>
      <x:c r="O10860" s="6">
        <x:f>H10860-N10860</x:f>
      </x:c>
    </x:row>
    <x:row r="10861" spans="1:25">
      <x:c r="A10861" s="0" t="s">
        <x:v>96</x:v>
      </x:c>
      <x:c r="B10861" s="0" t="n">
        <x:v>5005</x:v>
      </x:c>
      <x:c r="C10861" s="0" t="s">
        <x:v>21</x:v>
      </x:c>
      <x:c r="D10861" s="0" t="s">
        <x:v>28</x:v>
      </x:c>
      <x:c r="E10861" s="0" t="s">
        <x:v>23</x:v>
      </x:c>
      <x:c r="F10861" s="0" t="s">
        <x:v>26</x:v>
      </x:c>
      <x:c r="G10861" s="0" t="n">
        <x:v>130</x:v>
      </x:c>
      <x:c r="H10861" s="4" t="n">
        <x:v>197.6</x:v>
      </x:c>
      <x:c r="I10861" s="4" t="n">
        <x:v>130</x:v>
      </x:c>
      <x:c r="J10861" s="4" t="n">
        <x:v>1.52</x:v>
      </x:c>
      <x:c r="K10861" s="4">
        <x:f>I10861*J10861</x:f>
      </x:c>
      <x:c r="L10861" s="4" t="n">
        <x:v>288.663</x:v>
      </x:c>
      <x:c r="M10861" s="5">
        <x:f>J10861/2.789*100</x:f>
      </x:c>
      <x:c r="N10861" s="6">
        <x:f>M10861*L10861/100</x:f>
      </x:c>
      <x:c r="O10861" s="6">
        <x:f>H10861-N10861</x:f>
      </x:c>
    </x:row>
    <x:row r="10862" spans="1:25">
      <x:c r="A10862" s="0" t="s">
        <x:v>29</x:v>
      </x:c>
      <x:c r="B10862" s="0" t="n">
        <x:v>5006</x:v>
      </x:c>
      <x:c r="C10862" s="0" t="s">
        <x:v>21</x:v>
      </x:c>
      <x:c r="D10862" s="0" t="s">
        <x:v>22</x:v>
      </x:c>
      <x:c r="E10862" s="0" t="s">
        <x:v>23</x:v>
      </x:c>
      <x:c r="F10862" s="0" t="s">
        <x:v>20</x:v>
      </x:c>
      <x:c r="G10862" s="0" t="n">
        <x:v>130</x:v>
      </x:c>
      <x:c r="H10862" s="4" t="n">
        <x:v>43.384</x:v>
      </x:c>
      <x:c r="I10862" s="4" t="n">
        <x:v>130</x:v>
      </x:c>
      <x:c r="J10862" s="4" t="n">
        <x:v>0.334</x:v>
      </x:c>
      <x:c r="K10862" s="4">
        <x:f>I10862*J10862</x:f>
      </x:c>
      <x:c r="L10862" s="4" t="n">
        <x:v>285.119</x:v>
      </x:c>
      <x:c r="M10862" s="5">
        <x:f>J10862/3.123*100</x:f>
      </x:c>
      <x:c r="N10862" s="6">
        <x:f>M10862*L10862/100</x:f>
      </x:c>
      <x:c r="O10862" s="6">
        <x:f>H10862-N10862</x:f>
      </x:c>
    </x:row>
    <x:row r="10863" spans="1:25">
      <x:c r="A10863" s="0" t="s">
        <x:v>29</x:v>
      </x:c>
      <x:c r="B10863" s="0" t="n">
        <x:v>5006</x:v>
      </x:c>
      <x:c r="C10863" s="0" t="s">
        <x:v>21</x:v>
      </x:c>
      <x:c r="D10863" s="0" t="s">
        <x:v>22</x:v>
      </x:c>
      <x:c r="E10863" s="0" t="s">
        <x:v>23</x:v>
      </x:c>
      <x:c r="F10863" s="0" t="s">
        <x:v>20</x:v>
      </x:c>
      <x:c r="G10863" s="0" t="n">
        <x:v>130</x:v>
      </x:c>
      <x:c r="H10863" s="4" t="n">
        <x:v>44.33</x:v>
      </x:c>
      <x:c r="I10863" s="4" t="n">
        <x:v>130</x:v>
      </x:c>
      <x:c r="J10863" s="4" t="n">
        <x:v>0.341</x:v>
      </x:c>
      <x:c r="K10863" s="4">
        <x:f>I10863*J10863</x:f>
      </x:c>
      <x:c r="L10863" s="4" t="n">
        <x:v>285.119</x:v>
      </x:c>
      <x:c r="M10863" s="5">
        <x:f>J10863/3.123*100</x:f>
      </x:c>
      <x:c r="N10863" s="6">
        <x:f>M10863*L10863/100</x:f>
      </x:c>
      <x:c r="O10863" s="6">
        <x:f>H10863-N10863</x:f>
      </x:c>
    </x:row>
    <x:row r="10864" spans="1:25">
      <x:c r="A10864" s="0" t="s">
        <x:v>29</x:v>
      </x:c>
      <x:c r="B10864" s="0" t="n">
        <x:v>5006</x:v>
      </x:c>
      <x:c r="C10864" s="0" t="s">
        <x:v>21</x:v>
      </x:c>
      <x:c r="D10864" s="0" t="s">
        <x:v>22</x:v>
      </x:c>
      <x:c r="E10864" s="0" t="s">
        <x:v>23</x:v>
      </x:c>
      <x:c r="F10864" s="0" t="s">
        <x:v>20</x:v>
      </x:c>
      <x:c r="G10864" s="0" t="n">
        <x:v>130</x:v>
      </x:c>
      <x:c r="H10864" s="4" t="n">
        <x:v>43.384</x:v>
      </x:c>
      <x:c r="I10864" s="4" t="n">
        <x:v>130</x:v>
      </x:c>
      <x:c r="J10864" s="4" t="n">
        <x:v>0.334</x:v>
      </x:c>
      <x:c r="K10864" s="4">
        <x:f>I10864*J10864</x:f>
      </x:c>
      <x:c r="L10864" s="4" t="n">
        <x:v>285.119</x:v>
      </x:c>
      <x:c r="M10864" s="5">
        <x:f>J10864/3.123*100</x:f>
      </x:c>
      <x:c r="N10864" s="6">
        <x:f>M10864*L10864/100</x:f>
      </x:c>
      <x:c r="O10864" s="6">
        <x:f>H10864-N10864</x:f>
      </x:c>
    </x:row>
    <x:row r="10865" spans="1:25">
      <x:c r="A10865" s="0" t="s">
        <x:v>29</x:v>
      </x:c>
      <x:c r="B10865" s="0" t="n">
        <x:v>5006</x:v>
      </x:c>
      <x:c r="C10865" s="0" t="s">
        <x:v>21</x:v>
      </x:c>
      <x:c r="D10865" s="0" t="s">
        <x:v>22</x:v>
      </x:c>
      <x:c r="E10865" s="0" t="s">
        <x:v>23</x:v>
      </x:c>
      <x:c r="F10865" s="0" t="s">
        <x:v>20</x:v>
      </x:c>
      <x:c r="G10865" s="0" t="n">
        <x:v>130</x:v>
      </x:c>
      <x:c r="H10865" s="4" t="n">
        <x:v>43.384</x:v>
      </x:c>
      <x:c r="I10865" s="4" t="n">
        <x:v>130</x:v>
      </x:c>
      <x:c r="J10865" s="4" t="n">
        <x:v>0.334</x:v>
      </x:c>
      <x:c r="K10865" s="4">
        <x:f>I10865*J10865</x:f>
      </x:c>
      <x:c r="L10865" s="4" t="n">
        <x:v>285.119</x:v>
      </x:c>
      <x:c r="M10865" s="5">
        <x:f>J10865/3.123*100</x:f>
      </x:c>
      <x:c r="N10865" s="6">
        <x:f>M10865*L10865/100</x:f>
      </x:c>
      <x:c r="O10865" s="6">
        <x:f>H10865-N10865</x:f>
      </x:c>
    </x:row>
    <x:row r="10866" spans="1:25">
      <x:c r="A10866" s="0" t="s">
        <x:v>29</x:v>
      </x:c>
      <x:c r="B10866" s="0" t="n">
        <x:v>5006</x:v>
      </x:c>
      <x:c r="C10866" s="0" t="s">
        <x:v>21</x:v>
      </x:c>
      <x:c r="D10866" s="0" t="s">
        <x:v>28</x:v>
      </x:c>
      <x:c r="E10866" s="0" t="s">
        <x:v>19</x:v>
      </x:c>
      <x:c r="F10866" s="0" t="s">
        <x:v>26</x:v>
      </x:c>
      <x:c r="G10866" s="0" t="n">
        <x:v>130</x:v>
      </x:c>
      <x:c r="H10866" s="4" t="n">
        <x:v>33.8</x:v>
      </x:c>
      <x:c r="I10866" s="4" t="n">
        <x:v>130</x:v>
      </x:c>
      <x:c r="J10866" s="4" t="n">
        <x:v>0.26</x:v>
      </x:c>
      <x:c r="K10866" s="4">
        <x:f>I10866*J10866</x:f>
      </x:c>
      <x:c r="L10866" s="4" t="n">
        <x:v>285.119</x:v>
      </x:c>
      <x:c r="M10866" s="5">
        <x:f>J10866/3.123*100</x:f>
      </x:c>
      <x:c r="N10866" s="6">
        <x:f>M10866*L10866/100</x:f>
      </x:c>
      <x:c r="O10866" s="6">
        <x:f>H10866-N10866</x:f>
      </x:c>
    </x:row>
    <x:row r="10867" spans="1:25">
      <x:c r="A10867" s="0" t="s">
        <x:v>29</x:v>
      </x:c>
      <x:c r="B10867" s="0" t="n">
        <x:v>5006</x:v>
      </x:c>
      <x:c r="C10867" s="0" t="s">
        <x:v>21</x:v>
      </x:c>
      <x:c r="D10867" s="0" t="s">
        <x:v>28</x:v>
      </x:c>
      <x:c r="E10867" s="0" t="s">
        <x:v>23</x:v>
      </x:c>
      <x:c r="F10867" s="0" t="s">
        <x:v>26</x:v>
      </x:c>
      <x:c r="G10867" s="0" t="n">
        <x:v>130</x:v>
      </x:c>
      <x:c r="H10867" s="4" t="n">
        <x:v>197.6</x:v>
      </x:c>
      <x:c r="I10867" s="4" t="n">
        <x:v>130</x:v>
      </x:c>
      <x:c r="J10867" s="4" t="n">
        <x:v>1.52</x:v>
      </x:c>
      <x:c r="K10867" s="4">
        <x:f>I10867*J10867</x:f>
      </x:c>
      <x:c r="L10867" s="4" t="n">
        <x:v>285.119</x:v>
      </x:c>
      <x:c r="M10867" s="5">
        <x:f>J10867/3.123*100</x:f>
      </x:c>
      <x:c r="N10867" s="6">
        <x:f>M10867*L10867/100</x:f>
      </x:c>
      <x:c r="O10867" s="6">
        <x:f>H10867-N10867</x:f>
      </x:c>
    </x:row>
    <x:row r="10868" spans="1:25">
      <x:c r="A10868" s="0" t="s">
        <x:v>102</x:v>
      </x:c>
      <x:c r="B10868" s="0" t="n">
        <x:v>5007</x:v>
      </x:c>
      <x:c r="C10868" s="0" t="s">
        <x:v>21</x:v>
      </x:c>
      <x:c r="D10868" s="0" t="s">
        <x:v>22</x:v>
      </x:c>
      <x:c r="E10868" s="0" t="s">
        <x:v>23</x:v>
      </x:c>
      <x:c r="F10868" s="0" t="s">
        <x:v>20</x:v>
      </x:c>
      <x:c r="G10868" s="0" t="n">
        <x:v>130</x:v>
      </x:c>
      <x:c r="H10868" s="4" t="n">
        <x:v>44.33</x:v>
      </x:c>
      <x:c r="I10868" s="4" t="n">
        <x:v>130</x:v>
      </x:c>
      <x:c r="J10868" s="4" t="n">
        <x:v>0.341</x:v>
      </x:c>
      <x:c r="K10868" s="4">
        <x:f>I10868*J10868</x:f>
      </x:c>
      <x:c r="L10868" s="4" t="n">
        <x:v>295.698</x:v>
      </x:c>
      <x:c r="M10868" s="5">
        <x:f>J10868/3.123*100</x:f>
      </x:c>
      <x:c r="N10868" s="6">
        <x:f>M10868*L10868/100</x:f>
      </x:c>
      <x:c r="O10868" s="6">
        <x:f>H10868-N10868</x:f>
      </x:c>
    </x:row>
    <x:row r="10869" spans="1:25">
      <x:c r="A10869" s="0" t="s">
        <x:v>102</x:v>
      </x:c>
      <x:c r="B10869" s="0" t="n">
        <x:v>5007</x:v>
      </x:c>
      <x:c r="C10869" s="0" t="s">
        <x:v>21</x:v>
      </x:c>
      <x:c r="D10869" s="0" t="s">
        <x:v>22</x:v>
      </x:c>
      <x:c r="E10869" s="0" t="s">
        <x:v>23</x:v>
      </x:c>
      <x:c r="F10869" s="0" t="s">
        <x:v>20</x:v>
      </x:c>
      <x:c r="G10869" s="0" t="n">
        <x:v>130</x:v>
      </x:c>
      <x:c r="H10869" s="4" t="n">
        <x:v>43.384</x:v>
      </x:c>
      <x:c r="I10869" s="4" t="n">
        <x:v>130</x:v>
      </x:c>
      <x:c r="J10869" s="4" t="n">
        <x:v>0.334</x:v>
      </x:c>
      <x:c r="K10869" s="4">
        <x:f>I10869*J10869</x:f>
      </x:c>
      <x:c r="L10869" s="4" t="n">
        <x:v>295.698</x:v>
      </x:c>
      <x:c r="M10869" s="5">
        <x:f>J10869/3.123*100</x:f>
      </x:c>
      <x:c r="N10869" s="6">
        <x:f>M10869*L10869/100</x:f>
      </x:c>
      <x:c r="O10869" s="6">
        <x:f>H10869-N10869</x:f>
      </x:c>
    </x:row>
    <x:row r="10870" spans="1:25">
      <x:c r="A10870" s="0" t="s">
        <x:v>102</x:v>
      </x:c>
      <x:c r="B10870" s="0" t="n">
        <x:v>5007</x:v>
      </x:c>
      <x:c r="C10870" s="0" t="s">
        <x:v>21</x:v>
      </x:c>
      <x:c r="D10870" s="0" t="s">
        <x:v>22</x:v>
      </x:c>
      <x:c r="E10870" s="0" t="s">
        <x:v>23</x:v>
      </x:c>
      <x:c r="F10870" s="0" t="s">
        <x:v>20</x:v>
      </x:c>
      <x:c r="G10870" s="0" t="n">
        <x:v>130</x:v>
      </x:c>
      <x:c r="H10870" s="4" t="n">
        <x:v>43.384</x:v>
      </x:c>
      <x:c r="I10870" s="4" t="n">
        <x:v>130</x:v>
      </x:c>
      <x:c r="J10870" s="4" t="n">
        <x:v>0.334</x:v>
      </x:c>
      <x:c r="K10870" s="4">
        <x:f>I10870*J10870</x:f>
      </x:c>
      <x:c r="L10870" s="4" t="n">
        <x:v>295.698</x:v>
      </x:c>
      <x:c r="M10870" s="5">
        <x:f>J10870/3.123*100</x:f>
      </x:c>
      <x:c r="N10870" s="6">
        <x:f>M10870*L10870/100</x:f>
      </x:c>
      <x:c r="O10870" s="6">
        <x:f>H10870-N10870</x:f>
      </x:c>
    </x:row>
    <x:row r="10871" spans="1:25">
      <x:c r="A10871" s="0" t="s">
        <x:v>102</x:v>
      </x:c>
      <x:c r="B10871" s="0" t="n">
        <x:v>5007</x:v>
      </x:c>
      <x:c r="C10871" s="0" t="s">
        <x:v>21</x:v>
      </x:c>
      <x:c r="D10871" s="0" t="s">
        <x:v>22</x:v>
      </x:c>
      <x:c r="E10871" s="0" t="s">
        <x:v>23</x:v>
      </x:c>
      <x:c r="F10871" s="0" t="s">
        <x:v>20</x:v>
      </x:c>
      <x:c r="G10871" s="0" t="n">
        <x:v>130</x:v>
      </x:c>
      <x:c r="H10871" s="4" t="n">
        <x:v>43.384</x:v>
      </x:c>
      <x:c r="I10871" s="4" t="n">
        <x:v>130</x:v>
      </x:c>
      <x:c r="J10871" s="4" t="n">
        <x:v>0.334</x:v>
      </x:c>
      <x:c r="K10871" s="4">
        <x:f>I10871*J10871</x:f>
      </x:c>
      <x:c r="L10871" s="4" t="n">
        <x:v>295.698</x:v>
      </x:c>
      <x:c r="M10871" s="5">
        <x:f>J10871/3.123*100</x:f>
      </x:c>
      <x:c r="N10871" s="6">
        <x:f>M10871*L10871/100</x:f>
      </x:c>
      <x:c r="O10871" s="6">
        <x:f>H10871-N10871</x:f>
      </x:c>
    </x:row>
    <x:row r="10872" spans="1:25">
      <x:c r="A10872" s="0" t="s">
        <x:v>102</x:v>
      </x:c>
      <x:c r="B10872" s="0" t="n">
        <x:v>5007</x:v>
      </x:c>
      <x:c r="C10872" s="0" t="s">
        <x:v>21</x:v>
      </x:c>
      <x:c r="D10872" s="0" t="s">
        <x:v>28</x:v>
      </x:c>
      <x:c r="E10872" s="0" t="s">
        <x:v>19</x:v>
      </x:c>
      <x:c r="F10872" s="0" t="s">
        <x:v>26</x:v>
      </x:c>
      <x:c r="G10872" s="0" t="n">
        <x:v>130</x:v>
      </x:c>
      <x:c r="H10872" s="4" t="n">
        <x:v>33.801</x:v>
      </x:c>
      <x:c r="I10872" s="4" t="n">
        <x:v>130</x:v>
      </x:c>
      <x:c r="J10872" s="4" t="n">
        <x:v>0.26</x:v>
      </x:c>
      <x:c r="K10872" s="4">
        <x:f>I10872*J10872</x:f>
      </x:c>
      <x:c r="L10872" s="4" t="n">
        <x:v>295.698</x:v>
      </x:c>
      <x:c r="M10872" s="5">
        <x:f>J10872/3.123*100</x:f>
      </x:c>
      <x:c r="N10872" s="6">
        <x:f>M10872*L10872/100</x:f>
      </x:c>
      <x:c r="O10872" s="6">
        <x:f>H10872-N10872</x:f>
      </x:c>
    </x:row>
    <x:row r="10873" spans="1:25">
      <x:c r="A10873" s="0" t="s">
        <x:v>102</x:v>
      </x:c>
      <x:c r="B10873" s="0" t="n">
        <x:v>5007</x:v>
      </x:c>
      <x:c r="C10873" s="0" t="s">
        <x:v>21</x:v>
      </x:c>
      <x:c r="D10873" s="0" t="s">
        <x:v>28</x:v>
      </x:c>
      <x:c r="E10873" s="0" t="s">
        <x:v>23</x:v>
      </x:c>
      <x:c r="F10873" s="0" t="s">
        <x:v>26</x:v>
      </x:c>
      <x:c r="G10873" s="0" t="n">
        <x:v>130</x:v>
      </x:c>
      <x:c r="H10873" s="4" t="n">
        <x:v>197.6</x:v>
      </x:c>
      <x:c r="I10873" s="4" t="n">
        <x:v>130</x:v>
      </x:c>
      <x:c r="J10873" s="4" t="n">
        <x:v>1.52</x:v>
      </x:c>
      <x:c r="K10873" s="4">
        <x:f>I10873*J10873</x:f>
      </x:c>
      <x:c r="L10873" s="4" t="n">
        <x:v>295.698</x:v>
      </x:c>
      <x:c r="M10873" s="5">
        <x:f>J10873/3.123*100</x:f>
      </x:c>
      <x:c r="N10873" s="6">
        <x:f>M10873*L10873/100</x:f>
      </x:c>
      <x:c r="O10873" s="6">
        <x:f>H10873-N10873</x:f>
      </x:c>
    </x:row>
    <x:row r="10874" spans="1:25">
      <x:c r="A10874" s="0" t="s">
        <x:v>101</x:v>
      </x:c>
      <x:c r="B10874" s="0" t="n">
        <x:v>5030</x:v>
      </x:c>
      <x:c r="C10874" s="0" t="s">
        <x:v>21</x:v>
      </x:c>
      <x:c r="D10874" s="0" t="s">
        <x:v>22</x:v>
      </x:c>
      <x:c r="E10874" s="0" t="s">
        <x:v>23</x:v>
      </x:c>
      <x:c r="F10874" s="0" t="s">
        <x:v>20</x:v>
      </x:c>
      <x:c r="G10874" s="0" t="n">
        <x:v>130</x:v>
      </x:c>
      <x:c r="H10874" s="4" t="n">
        <x:v>44.33</x:v>
      </x:c>
      <x:c r="I10874" s="4" t="n">
        <x:v>130</x:v>
      </x:c>
      <x:c r="J10874" s="4" t="n">
        <x:v>0.341</x:v>
      </x:c>
      <x:c r="K10874" s="4">
        <x:f>I10874*J10874</x:f>
      </x:c>
      <x:c r="L10874" s="4" t="n">
        <x:v>286.614</x:v>
      </x:c>
      <x:c r="M10874" s="5">
        <x:f>J10874/2.789*100</x:f>
      </x:c>
      <x:c r="N10874" s="6">
        <x:f>M10874*L10874/100</x:f>
      </x:c>
      <x:c r="O10874" s="6">
        <x:f>H10874-N10874</x:f>
      </x:c>
    </x:row>
    <x:row r="10875" spans="1:25">
      <x:c r="A10875" s="0" t="s">
        <x:v>101</x:v>
      </x:c>
      <x:c r="B10875" s="0" t="n">
        <x:v>5030</x:v>
      </x:c>
      <x:c r="C10875" s="0" t="s">
        <x:v>21</x:v>
      </x:c>
      <x:c r="D10875" s="0" t="s">
        <x:v>22</x:v>
      </x:c>
      <x:c r="E10875" s="0" t="s">
        <x:v>23</x:v>
      </x:c>
      <x:c r="F10875" s="0" t="s">
        <x:v>20</x:v>
      </x:c>
      <x:c r="G10875" s="0" t="n">
        <x:v>130</x:v>
      </x:c>
      <x:c r="H10875" s="4" t="n">
        <x:v>43.384</x:v>
      </x:c>
      <x:c r="I10875" s="4" t="n">
        <x:v>130</x:v>
      </x:c>
      <x:c r="J10875" s="4" t="n">
        <x:v>0.334</x:v>
      </x:c>
      <x:c r="K10875" s="4">
        <x:f>I10875*J10875</x:f>
      </x:c>
      <x:c r="L10875" s="4" t="n">
        <x:v>286.614</x:v>
      </x:c>
      <x:c r="M10875" s="5">
        <x:f>J10875/2.789*100</x:f>
      </x:c>
      <x:c r="N10875" s="6">
        <x:f>M10875*L10875/100</x:f>
      </x:c>
      <x:c r="O10875" s="6">
        <x:f>H10875-N10875</x:f>
      </x:c>
    </x:row>
    <x:row r="10876" spans="1:25">
      <x:c r="A10876" s="0" t="s">
        <x:v>101</x:v>
      </x:c>
      <x:c r="B10876" s="0" t="n">
        <x:v>5030</x:v>
      </x:c>
      <x:c r="C10876" s="0" t="s">
        <x:v>21</x:v>
      </x:c>
      <x:c r="D10876" s="0" t="s">
        <x:v>22</x:v>
      </x:c>
      <x:c r="E10876" s="0" t="s">
        <x:v>23</x:v>
      </x:c>
      <x:c r="F10876" s="0" t="s">
        <x:v>20</x:v>
      </x:c>
      <x:c r="G10876" s="0" t="n">
        <x:v>130</x:v>
      </x:c>
      <x:c r="H10876" s="4" t="n">
        <x:v>43.384</x:v>
      </x:c>
      <x:c r="I10876" s="4" t="n">
        <x:v>130</x:v>
      </x:c>
      <x:c r="J10876" s="4" t="n">
        <x:v>0.334</x:v>
      </x:c>
      <x:c r="K10876" s="4">
        <x:f>I10876*J10876</x:f>
      </x:c>
      <x:c r="L10876" s="4" t="n">
        <x:v>286.614</x:v>
      </x:c>
      <x:c r="M10876" s="5">
        <x:f>J10876/2.789*100</x:f>
      </x:c>
      <x:c r="N10876" s="6">
        <x:f>M10876*L10876/100</x:f>
      </x:c>
      <x:c r="O10876" s="6">
        <x:f>H10876-N10876</x:f>
      </x:c>
    </x:row>
    <x:row r="10877" spans="1:25">
      <x:c r="A10877" s="0" t="s">
        <x:v>101</x:v>
      </x:c>
      <x:c r="B10877" s="0" t="n">
        <x:v>5030</x:v>
      </x:c>
      <x:c r="C10877" s="0" t="s">
        <x:v>21</x:v>
      </x:c>
      <x:c r="D10877" s="0" t="s">
        <x:v>28</x:v>
      </x:c>
      <x:c r="E10877" s="0" t="s">
        <x:v>19</x:v>
      </x:c>
      <x:c r="F10877" s="0" t="s">
        <x:v>26</x:v>
      </x:c>
      <x:c r="G10877" s="0" t="n">
        <x:v>130</x:v>
      </x:c>
      <x:c r="H10877" s="4" t="n">
        <x:v>33.806</x:v>
      </x:c>
      <x:c r="I10877" s="4" t="n">
        <x:v>130</x:v>
      </x:c>
      <x:c r="J10877" s="4" t="n">
        <x:v>0.26</x:v>
      </x:c>
      <x:c r="K10877" s="4">
        <x:f>I10877*J10877</x:f>
      </x:c>
      <x:c r="L10877" s="4" t="n">
        <x:v>286.614</x:v>
      </x:c>
      <x:c r="M10877" s="5">
        <x:f>J10877/2.789*100</x:f>
      </x:c>
      <x:c r="N10877" s="6">
        <x:f>M10877*L10877/100</x:f>
      </x:c>
      <x:c r="O10877" s="6">
        <x:f>H10877-N10877</x:f>
      </x:c>
    </x:row>
    <x:row r="10878" spans="1:25">
      <x:c r="A10878" s="0" t="s">
        <x:v>101</x:v>
      </x:c>
      <x:c r="B10878" s="0" t="n">
        <x:v>5030</x:v>
      </x:c>
      <x:c r="C10878" s="0" t="s">
        <x:v>21</x:v>
      </x:c>
      <x:c r="D10878" s="0" t="s">
        <x:v>28</x:v>
      </x:c>
      <x:c r="E10878" s="0" t="s">
        <x:v>23</x:v>
      </x:c>
      <x:c r="F10878" s="0" t="s">
        <x:v>26</x:v>
      </x:c>
      <x:c r="G10878" s="0" t="n">
        <x:v>130</x:v>
      </x:c>
      <x:c r="H10878" s="4" t="n">
        <x:v>197.6</x:v>
      </x:c>
      <x:c r="I10878" s="4" t="n">
        <x:v>130</x:v>
      </x:c>
      <x:c r="J10878" s="4" t="n">
        <x:v>1.52</x:v>
      </x:c>
      <x:c r="K10878" s="4">
        <x:f>I10878*J10878</x:f>
      </x:c>
      <x:c r="L10878" s="4" t="n">
        <x:v>286.614</x:v>
      </x:c>
      <x:c r="M10878" s="5">
        <x:f>J10878/2.789*100</x:f>
      </x:c>
      <x:c r="N10878" s="6">
        <x:f>M10878*L10878/100</x:f>
      </x:c>
      <x:c r="O10878" s="6">
        <x:f>H10878-N10878</x:f>
      </x:c>
    </x:row>
    <x:row r="10879" spans="1:25">
      <x:c r="A10879" s="0" t="s">
        <x:v>49</x:v>
      </x:c>
      <x:c r="B10879" s="0" t="n">
        <x:v>5031</x:v>
      </x:c>
      <x:c r="C10879" s="0" t="s">
        <x:v>21</x:v>
      </x:c>
      <x:c r="D10879" s="0" t="s">
        <x:v>22</x:v>
      </x:c>
      <x:c r="E10879" s="0" t="s">
        <x:v>23</x:v>
      </x:c>
      <x:c r="F10879" s="0" t="s">
        <x:v>20</x:v>
      </x:c>
      <x:c r="G10879" s="0" t="n">
        <x:v>130</x:v>
      </x:c>
      <x:c r="H10879" s="4" t="n">
        <x:v>44.33</x:v>
      </x:c>
      <x:c r="I10879" s="4" t="n">
        <x:v>130</x:v>
      </x:c>
      <x:c r="J10879" s="4" t="n">
        <x:v>0.341</x:v>
      </x:c>
      <x:c r="K10879" s="4">
        <x:f>I10879*J10879</x:f>
      </x:c>
      <x:c r="L10879" s="4" t="n">
        <x:v>289.597</x:v>
      </x:c>
      <x:c r="M10879" s="5">
        <x:f>J10879/3.457*100</x:f>
      </x:c>
      <x:c r="N10879" s="6">
        <x:f>M10879*L10879/100</x:f>
      </x:c>
      <x:c r="O10879" s="6">
        <x:f>H10879-N10879</x:f>
      </x:c>
    </x:row>
    <x:row r="10880" spans="1:25">
      <x:c r="A10880" s="0" t="s">
        <x:v>49</x:v>
      </x:c>
      <x:c r="B10880" s="0" t="n">
        <x:v>5031</x:v>
      </x:c>
      <x:c r="C10880" s="0" t="s">
        <x:v>21</x:v>
      </x:c>
      <x:c r="D10880" s="0" t="s">
        <x:v>22</x:v>
      </x:c>
      <x:c r="E10880" s="0" t="s">
        <x:v>23</x:v>
      </x:c>
      <x:c r="F10880" s="0" t="s">
        <x:v>20</x:v>
      </x:c>
      <x:c r="G10880" s="0" t="n">
        <x:v>130</x:v>
      </x:c>
      <x:c r="H10880" s="4" t="n">
        <x:v>43.384</x:v>
      </x:c>
      <x:c r="I10880" s="4" t="n">
        <x:v>130</x:v>
      </x:c>
      <x:c r="J10880" s="4" t="n">
        <x:v>0.334</x:v>
      </x:c>
      <x:c r="K10880" s="4">
        <x:f>I10880*J10880</x:f>
      </x:c>
      <x:c r="L10880" s="4" t="n">
        <x:v>289.597</x:v>
      </x:c>
      <x:c r="M10880" s="5">
        <x:f>J10880/3.457*100</x:f>
      </x:c>
      <x:c r="N10880" s="6">
        <x:f>M10880*L10880/100</x:f>
      </x:c>
      <x:c r="O10880" s="6">
        <x:f>H10880-N10880</x:f>
      </x:c>
    </x:row>
    <x:row r="10881" spans="1:25">
      <x:c r="A10881" s="0" t="s">
        <x:v>49</x:v>
      </x:c>
      <x:c r="B10881" s="0" t="n">
        <x:v>5031</x:v>
      </x:c>
      <x:c r="C10881" s="0" t="s">
        <x:v>21</x:v>
      </x:c>
      <x:c r="D10881" s="0" t="s">
        <x:v>22</x:v>
      </x:c>
      <x:c r="E10881" s="0" t="s">
        <x:v>23</x:v>
      </x:c>
      <x:c r="F10881" s="0" t="s">
        <x:v>20</x:v>
      </x:c>
      <x:c r="G10881" s="0" t="n">
        <x:v>130</x:v>
      </x:c>
      <x:c r="H10881" s="4" t="n">
        <x:v>43.384</x:v>
      </x:c>
      <x:c r="I10881" s="4" t="n">
        <x:v>130</x:v>
      </x:c>
      <x:c r="J10881" s="4" t="n">
        <x:v>0.334</x:v>
      </x:c>
      <x:c r="K10881" s="4">
        <x:f>I10881*J10881</x:f>
      </x:c>
      <x:c r="L10881" s="4" t="n">
        <x:v>289.597</x:v>
      </x:c>
      <x:c r="M10881" s="5">
        <x:f>J10881/3.457*100</x:f>
      </x:c>
      <x:c r="N10881" s="6">
        <x:f>M10881*L10881/100</x:f>
      </x:c>
      <x:c r="O10881" s="6">
        <x:f>H10881-N10881</x:f>
      </x:c>
    </x:row>
    <x:row r="10882" spans="1:25">
      <x:c r="A10882" s="0" t="s">
        <x:v>49</x:v>
      </x:c>
      <x:c r="B10882" s="0" t="n">
        <x:v>5031</x:v>
      </x:c>
      <x:c r="C10882" s="0" t="s">
        <x:v>21</x:v>
      </x:c>
      <x:c r="D10882" s="0" t="s">
        <x:v>22</x:v>
      </x:c>
      <x:c r="E10882" s="0" t="s">
        <x:v>23</x:v>
      </x:c>
      <x:c r="F10882" s="0" t="s">
        <x:v>20</x:v>
      </x:c>
      <x:c r="G10882" s="0" t="n">
        <x:v>130</x:v>
      </x:c>
      <x:c r="H10882" s="4" t="n">
        <x:v>43.384</x:v>
      </x:c>
      <x:c r="I10882" s="4" t="n">
        <x:v>130</x:v>
      </x:c>
      <x:c r="J10882" s="4" t="n">
        <x:v>0.334</x:v>
      </x:c>
      <x:c r="K10882" s="4">
        <x:f>I10882*J10882</x:f>
      </x:c>
      <x:c r="L10882" s="4" t="n">
        <x:v>289.597</x:v>
      </x:c>
      <x:c r="M10882" s="5">
        <x:f>J10882/3.457*100</x:f>
      </x:c>
      <x:c r="N10882" s="6">
        <x:f>M10882*L10882/100</x:f>
      </x:c>
      <x:c r="O10882" s="6">
        <x:f>H10882-N10882</x:f>
      </x:c>
    </x:row>
    <x:row r="10883" spans="1:25">
      <x:c r="A10883" s="0" t="s">
        <x:v>49</x:v>
      </x:c>
      <x:c r="B10883" s="0" t="n">
        <x:v>5031</x:v>
      </x:c>
      <x:c r="C10883" s="0" t="s">
        <x:v>21</x:v>
      </x:c>
      <x:c r="D10883" s="0" t="s">
        <x:v>22</x:v>
      </x:c>
      <x:c r="E10883" s="0" t="s">
        <x:v>23</x:v>
      </x:c>
      <x:c r="F10883" s="0" t="s">
        <x:v>20</x:v>
      </x:c>
      <x:c r="G10883" s="0" t="n">
        <x:v>130</x:v>
      </x:c>
      <x:c r="H10883" s="4" t="n">
        <x:v>43.384</x:v>
      </x:c>
      <x:c r="I10883" s="4" t="n">
        <x:v>130</x:v>
      </x:c>
      <x:c r="J10883" s="4" t="n">
        <x:v>0.334</x:v>
      </x:c>
      <x:c r="K10883" s="4">
        <x:f>I10883*J10883</x:f>
      </x:c>
      <x:c r="L10883" s="4" t="n">
        <x:v>289.597</x:v>
      </x:c>
      <x:c r="M10883" s="5">
        <x:f>J10883/3.457*100</x:f>
      </x:c>
      <x:c r="N10883" s="6">
        <x:f>M10883*L10883/100</x:f>
      </x:c>
      <x:c r="O10883" s="6">
        <x:f>H10883-N10883</x:f>
      </x:c>
    </x:row>
    <x:row r="10884" spans="1:25">
      <x:c r="A10884" s="0" t="s">
        <x:v>49</x:v>
      </x:c>
      <x:c r="B10884" s="0" t="n">
        <x:v>5031</x:v>
      </x:c>
      <x:c r="C10884" s="0" t="s">
        <x:v>21</x:v>
      </x:c>
      <x:c r="D10884" s="0" t="s">
        <x:v>28</x:v>
      </x:c>
      <x:c r="E10884" s="0" t="s">
        <x:v>19</x:v>
      </x:c>
      <x:c r="F10884" s="0" t="s">
        <x:v>26</x:v>
      </x:c>
      <x:c r="G10884" s="0" t="n">
        <x:v>130</x:v>
      </x:c>
      <x:c r="H10884" s="4" t="n">
        <x:v>33.801</x:v>
      </x:c>
      <x:c r="I10884" s="4" t="n">
        <x:v>130</x:v>
      </x:c>
      <x:c r="J10884" s="4" t="n">
        <x:v>0.26</x:v>
      </x:c>
      <x:c r="K10884" s="4">
        <x:f>I10884*J10884</x:f>
      </x:c>
      <x:c r="L10884" s="4" t="n">
        <x:v>289.597</x:v>
      </x:c>
      <x:c r="M10884" s="5">
        <x:f>J10884/3.457*100</x:f>
      </x:c>
      <x:c r="N10884" s="6">
        <x:f>M10884*L10884/100</x:f>
      </x:c>
      <x:c r="O10884" s="6">
        <x:f>H10884-N10884</x:f>
      </x:c>
    </x:row>
    <x:row r="10885" spans="1:25">
      <x:c r="A10885" s="0" t="s">
        <x:v>49</x:v>
      </x:c>
      <x:c r="B10885" s="0" t="n">
        <x:v>5031</x:v>
      </x:c>
      <x:c r="C10885" s="0" t="s">
        <x:v>21</x:v>
      </x:c>
      <x:c r="D10885" s="0" t="s">
        <x:v>28</x:v>
      </x:c>
      <x:c r="E10885" s="0" t="s">
        <x:v>23</x:v>
      </x:c>
      <x:c r="F10885" s="0" t="s">
        <x:v>26</x:v>
      </x:c>
      <x:c r="G10885" s="0" t="n">
        <x:v>130</x:v>
      </x:c>
      <x:c r="H10885" s="4" t="n">
        <x:v>197.6</x:v>
      </x:c>
      <x:c r="I10885" s="4" t="n">
        <x:v>130</x:v>
      </x:c>
      <x:c r="J10885" s="4" t="n">
        <x:v>1.52</x:v>
      </x:c>
      <x:c r="K10885" s="4">
        <x:f>I10885*J10885</x:f>
      </x:c>
      <x:c r="L10885" s="4" t="n">
        <x:v>289.597</x:v>
      </x:c>
      <x:c r="M10885" s="5">
        <x:f>J10885/3.457*100</x:f>
      </x:c>
      <x:c r="N10885" s="6">
        <x:f>M10885*L10885/100</x:f>
      </x:c>
      <x:c r="O10885" s="6">
        <x:f>H10885-N10885</x:f>
      </x:c>
    </x:row>
    <x:row r="10886" spans="1:25">
      <x:c r="A10886" s="0" t="s">
        <x:v>27</x:v>
      </x:c>
      <x:c r="B10886" s="0" t="n">
        <x:v>5032</x:v>
      </x:c>
      <x:c r="C10886" s="0" t="s">
        <x:v>21</x:v>
      </x:c>
      <x:c r="D10886" s="0" t="s">
        <x:v>22</x:v>
      </x:c>
      <x:c r="E10886" s="0" t="s">
        <x:v>23</x:v>
      </x:c>
      <x:c r="F10886" s="0" t="s">
        <x:v>20</x:v>
      </x:c>
      <x:c r="G10886" s="0" t="n">
        <x:v>160</x:v>
      </x:c>
      <x:c r="H10886" s="4" t="n">
        <x:v>44.33</x:v>
      </x:c>
      <x:c r="I10886" s="4" t="n">
        <x:v>160</x:v>
      </x:c>
      <x:c r="J10886" s="4" t="n">
        <x:v>0.277</x:v>
      </x:c>
      <x:c r="K10886" s="4">
        <x:f>I10886*J10886</x:f>
      </x:c>
      <x:c r="L10886" s="4" t="n">
        <x:v>342.9</x:v>
      </x:c>
      <x:c r="M10886" s="5">
        <x:f>J10886/3.147*100</x:f>
      </x:c>
      <x:c r="N10886" s="6">
        <x:f>M10886*L10886/100</x:f>
      </x:c>
      <x:c r="O10886" s="6">
        <x:f>H10886-N10886</x:f>
      </x:c>
    </x:row>
    <x:row r="10887" spans="1:25">
      <x:c r="A10887" s="0" t="s">
        <x:v>27</x:v>
      </x:c>
      <x:c r="B10887" s="0" t="n">
        <x:v>5032</x:v>
      </x:c>
      <x:c r="C10887" s="0" t="s">
        <x:v>21</x:v>
      </x:c>
      <x:c r="D10887" s="0" t="s">
        <x:v>22</x:v>
      </x:c>
      <x:c r="E10887" s="0" t="s">
        <x:v>23</x:v>
      </x:c>
      <x:c r="F10887" s="0" t="s">
        <x:v>20</x:v>
      </x:c>
      <x:c r="G10887" s="0" t="n">
        <x:v>160</x:v>
      </x:c>
      <x:c r="H10887" s="4" t="n">
        <x:v>44.33</x:v>
      </x:c>
      <x:c r="I10887" s="4" t="n">
        <x:v>160</x:v>
      </x:c>
      <x:c r="J10887" s="4" t="n">
        <x:v>0.277</x:v>
      </x:c>
      <x:c r="K10887" s="4">
        <x:f>I10887*J10887</x:f>
      </x:c>
      <x:c r="L10887" s="4" t="n">
        <x:v>342.9</x:v>
      </x:c>
      <x:c r="M10887" s="5">
        <x:f>J10887/3.147*100</x:f>
      </x:c>
      <x:c r="N10887" s="6">
        <x:f>M10887*L10887/100</x:f>
      </x:c>
      <x:c r="O10887" s="6">
        <x:f>H10887-N10887</x:f>
      </x:c>
    </x:row>
    <x:row r="10888" spans="1:25">
      <x:c r="A10888" s="0" t="s">
        <x:v>27</x:v>
      </x:c>
      <x:c r="B10888" s="0" t="n">
        <x:v>5032</x:v>
      </x:c>
      <x:c r="C10888" s="0" t="s">
        <x:v>21</x:v>
      </x:c>
      <x:c r="D10888" s="0" t="s">
        <x:v>22</x:v>
      </x:c>
      <x:c r="E10888" s="0" t="s">
        <x:v>23</x:v>
      </x:c>
      <x:c r="F10888" s="0" t="s">
        <x:v>20</x:v>
      </x:c>
      <x:c r="G10888" s="0" t="n">
        <x:v>160</x:v>
      </x:c>
      <x:c r="H10888" s="4" t="n">
        <x:v>43.384</x:v>
      </x:c>
      <x:c r="I10888" s="4" t="n">
        <x:v>160</x:v>
      </x:c>
      <x:c r="J10888" s="4" t="n">
        <x:v>0.271</x:v>
      </x:c>
      <x:c r="K10888" s="4">
        <x:f>I10888*J10888</x:f>
      </x:c>
      <x:c r="L10888" s="4" t="n">
        <x:v>342.9</x:v>
      </x:c>
      <x:c r="M10888" s="5">
        <x:f>J10888/3.147*100</x:f>
      </x:c>
      <x:c r="N10888" s="6">
        <x:f>M10888*L10888/100</x:f>
      </x:c>
      <x:c r="O10888" s="6">
        <x:f>H10888-N10888</x:f>
      </x:c>
    </x:row>
    <x:row r="10889" spans="1:25">
      <x:c r="A10889" s="0" t="s">
        <x:v>27</x:v>
      </x:c>
      <x:c r="B10889" s="0" t="n">
        <x:v>5032</x:v>
      </x:c>
      <x:c r="C10889" s="0" t="s">
        <x:v>21</x:v>
      </x:c>
      <x:c r="D10889" s="0" t="s">
        <x:v>22</x:v>
      </x:c>
      <x:c r="E10889" s="0" t="s">
        <x:v>23</x:v>
      </x:c>
      <x:c r="F10889" s="0" t="s">
        <x:v>20</x:v>
      </x:c>
      <x:c r="G10889" s="0" t="n">
        <x:v>160</x:v>
      </x:c>
      <x:c r="H10889" s="4" t="n">
        <x:v>43.384</x:v>
      </x:c>
      <x:c r="I10889" s="4" t="n">
        <x:v>160</x:v>
      </x:c>
      <x:c r="J10889" s="4" t="n">
        <x:v>0.271</x:v>
      </x:c>
      <x:c r="K10889" s="4">
        <x:f>I10889*J10889</x:f>
      </x:c>
      <x:c r="L10889" s="4" t="n">
        <x:v>342.9</x:v>
      </x:c>
      <x:c r="M10889" s="5">
        <x:f>J10889/3.147*100</x:f>
      </x:c>
      <x:c r="N10889" s="6">
        <x:f>M10889*L10889/100</x:f>
      </x:c>
      <x:c r="O10889" s="6">
        <x:f>H10889-N10889</x:f>
      </x:c>
    </x:row>
    <x:row r="10890" spans="1:25">
      <x:c r="A10890" s="0" t="s">
        <x:v>27</x:v>
      </x:c>
      <x:c r="B10890" s="0" t="n">
        <x:v>5032</x:v>
      </x:c>
      <x:c r="C10890" s="0" t="s">
        <x:v>21</x:v>
      </x:c>
      <x:c r="D10890" s="0" t="s">
        <x:v>22</x:v>
      </x:c>
      <x:c r="E10890" s="0" t="s">
        <x:v>23</x:v>
      </x:c>
      <x:c r="F10890" s="0" t="s">
        <x:v>20</x:v>
      </x:c>
      <x:c r="G10890" s="0" t="n">
        <x:v>160</x:v>
      </x:c>
      <x:c r="H10890" s="4" t="n">
        <x:v>43.384</x:v>
      </x:c>
      <x:c r="I10890" s="4" t="n">
        <x:v>160</x:v>
      </x:c>
      <x:c r="J10890" s="4" t="n">
        <x:v>0.271</x:v>
      </x:c>
      <x:c r="K10890" s="4">
        <x:f>I10890*J10890</x:f>
      </x:c>
      <x:c r="L10890" s="4" t="n">
        <x:v>342.9</x:v>
      </x:c>
      <x:c r="M10890" s="5">
        <x:f>J10890/3.147*100</x:f>
      </x:c>
      <x:c r="N10890" s="6">
        <x:f>M10890*L10890/100</x:f>
      </x:c>
      <x:c r="O10890" s="6">
        <x:f>H10890-N10890</x:f>
      </x:c>
    </x:row>
    <x:row r="10891" spans="1:25">
      <x:c r="A10891" s="0" t="s">
        <x:v>27</x:v>
      </x:c>
      <x:c r="B10891" s="0" t="n">
        <x:v>5032</x:v>
      </x:c>
      <x:c r="C10891" s="0" t="s">
        <x:v>21</x:v>
      </x:c>
      <x:c r="D10891" s="0" t="s">
        <x:v>28</x:v>
      </x:c>
      <x:c r="E10891" s="0" t="s">
        <x:v>19</x:v>
      </x:c>
      <x:c r="F10891" s="0" t="s">
        <x:v>26</x:v>
      </x:c>
      <x:c r="G10891" s="0" t="n">
        <x:v>160</x:v>
      </x:c>
      <x:c r="H10891" s="4" t="n">
        <x:v>41.603</x:v>
      </x:c>
      <x:c r="I10891" s="4" t="n">
        <x:v>160</x:v>
      </x:c>
      <x:c r="J10891" s="4" t="n">
        <x:v>0.26</x:v>
      </x:c>
      <x:c r="K10891" s="4">
        <x:f>I10891*J10891</x:f>
      </x:c>
      <x:c r="L10891" s="4" t="n">
        <x:v>342.9</x:v>
      </x:c>
      <x:c r="M10891" s="5">
        <x:f>J10891/3.147*100</x:f>
      </x:c>
      <x:c r="N10891" s="6">
        <x:f>M10891*L10891/100</x:f>
      </x:c>
      <x:c r="O10891" s="6">
        <x:f>H10891-N10891</x:f>
      </x:c>
    </x:row>
    <x:row r="10892" spans="1:25">
      <x:c r="A10892" s="0" t="s">
        <x:v>27</x:v>
      </x:c>
      <x:c r="B10892" s="0" t="n">
        <x:v>5032</x:v>
      </x:c>
      <x:c r="C10892" s="0" t="s">
        <x:v>21</x:v>
      </x:c>
      <x:c r="D10892" s="0" t="s">
        <x:v>28</x:v>
      </x:c>
      <x:c r="E10892" s="0" t="s">
        <x:v>23</x:v>
      </x:c>
      <x:c r="F10892" s="0" t="s">
        <x:v>26</x:v>
      </x:c>
      <x:c r="G10892" s="0" t="n">
        <x:v>160</x:v>
      </x:c>
      <x:c r="H10892" s="4" t="n">
        <x:v>243.199</x:v>
      </x:c>
      <x:c r="I10892" s="4" t="n">
        <x:v>160</x:v>
      </x:c>
      <x:c r="J10892" s="4" t="n">
        <x:v>1.52</x:v>
      </x:c>
      <x:c r="K10892" s="4">
        <x:f>I10892*J10892</x:f>
      </x:c>
      <x:c r="L10892" s="4" t="n">
        <x:v>342.9</x:v>
      </x:c>
      <x:c r="M10892" s="5">
        <x:f>J10892/3.147*100</x:f>
      </x:c>
      <x:c r="N10892" s="6">
        <x:f>M10892*L10892/100</x:f>
      </x:c>
      <x:c r="O10892" s="6">
        <x:f>H10892-N10892</x:f>
      </x:c>
    </x:row>
    <x:row r="10893" spans="1:25">
      <x:c r="A10893" s="0" t="s">
        <x:v>82</x:v>
      </x:c>
      <x:c r="B10893" s="0" t="n">
        <x:v>5033</x:v>
      </x:c>
      <x:c r="C10893" s="0" t="s">
        <x:v>21</x:v>
      </x:c>
      <x:c r="D10893" s="0" t="s">
        <x:v>22</x:v>
      </x:c>
      <x:c r="E10893" s="0" t="s">
        <x:v>23</x:v>
      </x:c>
      <x:c r="F10893" s="0" t="s">
        <x:v>20</x:v>
      </x:c>
      <x:c r="G10893" s="0" t="n">
        <x:v>135</x:v>
      </x:c>
      <x:c r="H10893" s="4" t="n">
        <x:v>44.33</x:v>
      </x:c>
      <x:c r="I10893" s="4" t="n">
        <x:v>135</x:v>
      </x:c>
      <x:c r="J10893" s="4" t="n">
        <x:v>0.328</x:v>
      </x:c>
      <x:c r="K10893" s="4">
        <x:f>I10893*J10893</x:f>
      </x:c>
      <x:c r="L10893" s="4" t="n">
        <x:v>294.081</x:v>
      </x:c>
      <x:c r="M10893" s="5">
        <x:f>J10893/4.376*100</x:f>
      </x:c>
      <x:c r="N10893" s="6">
        <x:f>M10893*L10893/100</x:f>
      </x:c>
      <x:c r="O10893" s="6">
        <x:f>H10893-N10893</x:f>
      </x:c>
    </x:row>
    <x:row r="10894" spans="1:25">
      <x:c r="A10894" s="0" t="s">
        <x:v>82</x:v>
      </x:c>
      <x:c r="B10894" s="0" t="n">
        <x:v>5033</x:v>
      </x:c>
      <x:c r="C10894" s="0" t="s">
        <x:v>21</x:v>
      </x:c>
      <x:c r="D10894" s="0" t="s">
        <x:v>22</x:v>
      </x:c>
      <x:c r="E10894" s="0" t="s">
        <x:v>23</x:v>
      </x:c>
      <x:c r="F10894" s="0" t="s">
        <x:v>20</x:v>
      </x:c>
      <x:c r="G10894" s="0" t="n">
        <x:v>135</x:v>
      </x:c>
      <x:c r="H10894" s="4" t="n">
        <x:v>44.33</x:v>
      </x:c>
      <x:c r="I10894" s="4" t="n">
        <x:v>135</x:v>
      </x:c>
      <x:c r="J10894" s="4" t="n">
        <x:v>0.328</x:v>
      </x:c>
      <x:c r="K10894" s="4">
        <x:f>I10894*J10894</x:f>
      </x:c>
      <x:c r="L10894" s="4" t="n">
        <x:v>294.081</x:v>
      </x:c>
      <x:c r="M10894" s="5">
        <x:f>J10894/4.376*100</x:f>
      </x:c>
      <x:c r="N10894" s="6">
        <x:f>M10894*L10894/100</x:f>
      </x:c>
      <x:c r="O10894" s="6">
        <x:f>H10894-N10894</x:f>
      </x:c>
    </x:row>
    <x:row r="10895" spans="1:25">
      <x:c r="A10895" s="0" t="s">
        <x:v>82</x:v>
      </x:c>
      <x:c r="B10895" s="0" t="n">
        <x:v>5033</x:v>
      </x:c>
      <x:c r="C10895" s="0" t="s">
        <x:v>21</x:v>
      </x:c>
      <x:c r="D10895" s="0" t="s">
        <x:v>22</x:v>
      </x:c>
      <x:c r="E10895" s="0" t="s">
        <x:v>23</x:v>
      </x:c>
      <x:c r="F10895" s="0" t="s">
        <x:v>20</x:v>
      </x:c>
      <x:c r="G10895" s="0" t="n">
        <x:v>135</x:v>
      </x:c>
      <x:c r="H10895" s="4" t="n">
        <x:v>44.33</x:v>
      </x:c>
      <x:c r="I10895" s="4" t="n">
        <x:v>135</x:v>
      </x:c>
      <x:c r="J10895" s="4" t="n">
        <x:v>0.328</x:v>
      </x:c>
      <x:c r="K10895" s="4">
        <x:f>I10895*J10895</x:f>
      </x:c>
      <x:c r="L10895" s="4" t="n">
        <x:v>294.081</x:v>
      </x:c>
      <x:c r="M10895" s="5">
        <x:f>J10895/4.376*100</x:f>
      </x:c>
      <x:c r="N10895" s="6">
        <x:f>M10895*L10895/100</x:f>
      </x:c>
      <x:c r="O10895" s="6">
        <x:f>H10895-N10895</x:f>
      </x:c>
    </x:row>
    <x:row r="10896" spans="1:25">
      <x:c r="A10896" s="0" t="s">
        <x:v>82</x:v>
      </x:c>
      <x:c r="B10896" s="0" t="n">
        <x:v>5033</x:v>
      </x:c>
      <x:c r="C10896" s="0" t="s">
        <x:v>21</x:v>
      </x:c>
      <x:c r="D10896" s="0" t="s">
        <x:v>22</x:v>
      </x:c>
      <x:c r="E10896" s="0" t="s">
        <x:v>23</x:v>
      </x:c>
      <x:c r="F10896" s="0" t="s">
        <x:v>20</x:v>
      </x:c>
      <x:c r="G10896" s="0" t="n">
        <x:v>135</x:v>
      </x:c>
      <x:c r="H10896" s="4" t="n">
        <x:v>43.384</x:v>
      </x:c>
      <x:c r="I10896" s="4" t="n">
        <x:v>135</x:v>
      </x:c>
      <x:c r="J10896" s="4" t="n">
        <x:v>0.321</x:v>
      </x:c>
      <x:c r="K10896" s="4">
        <x:f>I10896*J10896</x:f>
      </x:c>
      <x:c r="L10896" s="4" t="n">
        <x:v>294.081</x:v>
      </x:c>
      <x:c r="M10896" s="5">
        <x:f>J10896/4.376*100</x:f>
      </x:c>
      <x:c r="N10896" s="6">
        <x:f>M10896*L10896/100</x:f>
      </x:c>
      <x:c r="O10896" s="6">
        <x:f>H10896-N10896</x:f>
      </x:c>
    </x:row>
    <x:row r="10897" spans="1:25">
      <x:c r="A10897" s="0" t="s">
        <x:v>82</x:v>
      </x:c>
      <x:c r="B10897" s="0" t="n">
        <x:v>5033</x:v>
      </x:c>
      <x:c r="C10897" s="0" t="s">
        <x:v>21</x:v>
      </x:c>
      <x:c r="D10897" s="0" t="s">
        <x:v>22</x:v>
      </x:c>
      <x:c r="E10897" s="0" t="s">
        <x:v>23</x:v>
      </x:c>
      <x:c r="F10897" s="0" t="s">
        <x:v>20</x:v>
      </x:c>
      <x:c r="G10897" s="0" t="n">
        <x:v>135</x:v>
      </x:c>
      <x:c r="H10897" s="4" t="n">
        <x:v>44.33</x:v>
      </x:c>
      <x:c r="I10897" s="4" t="n">
        <x:v>135</x:v>
      </x:c>
      <x:c r="J10897" s="4" t="n">
        <x:v>0.328</x:v>
      </x:c>
      <x:c r="K10897" s="4">
        <x:f>I10897*J10897</x:f>
      </x:c>
      <x:c r="L10897" s="4" t="n">
        <x:v>294.081</x:v>
      </x:c>
      <x:c r="M10897" s="5">
        <x:f>J10897/4.376*100</x:f>
      </x:c>
      <x:c r="N10897" s="6">
        <x:f>M10897*L10897/100</x:f>
      </x:c>
      <x:c r="O10897" s="6">
        <x:f>H10897-N10897</x:f>
      </x:c>
    </x:row>
    <x:row r="10898" spans="1:25">
      <x:c r="A10898" s="0" t="s">
        <x:v>82</x:v>
      </x:c>
      <x:c r="B10898" s="0" t="n">
        <x:v>5033</x:v>
      </x:c>
      <x:c r="C10898" s="0" t="s">
        <x:v>21</x:v>
      </x:c>
      <x:c r="D10898" s="0" t="s">
        <x:v>22</x:v>
      </x:c>
      <x:c r="E10898" s="0" t="s">
        <x:v>23</x:v>
      </x:c>
      <x:c r="F10898" s="0" t="s">
        <x:v>20</x:v>
      </x:c>
      <x:c r="G10898" s="0" t="n">
        <x:v>135</x:v>
      </x:c>
      <x:c r="H10898" s="4" t="n">
        <x:v>43.384</x:v>
      </x:c>
      <x:c r="I10898" s="4" t="n">
        <x:v>135</x:v>
      </x:c>
      <x:c r="J10898" s="4" t="n">
        <x:v>0.321</x:v>
      </x:c>
      <x:c r="K10898" s="4">
        <x:f>I10898*J10898</x:f>
      </x:c>
      <x:c r="L10898" s="4" t="n">
        <x:v>294.081</x:v>
      </x:c>
      <x:c r="M10898" s="5">
        <x:f>J10898/4.376*100</x:f>
      </x:c>
      <x:c r="N10898" s="6">
        <x:f>M10898*L10898/100</x:f>
      </x:c>
      <x:c r="O10898" s="6">
        <x:f>H10898-N10898</x:f>
      </x:c>
    </x:row>
    <x:row r="10899" spans="1:25">
      <x:c r="A10899" s="0" t="s">
        <x:v>82</x:v>
      </x:c>
      <x:c r="B10899" s="0" t="n">
        <x:v>5033</x:v>
      </x:c>
      <x:c r="C10899" s="0" t="s">
        <x:v>21</x:v>
      </x:c>
      <x:c r="D10899" s="0" t="s">
        <x:v>22</x:v>
      </x:c>
      <x:c r="E10899" s="0" t="s">
        <x:v>23</x:v>
      </x:c>
      <x:c r="F10899" s="0" t="s">
        <x:v>20</x:v>
      </x:c>
      <x:c r="G10899" s="0" t="n">
        <x:v>135</x:v>
      </x:c>
      <x:c r="H10899" s="4" t="n">
        <x:v>43.384</x:v>
      </x:c>
      <x:c r="I10899" s="4" t="n">
        <x:v>135</x:v>
      </x:c>
      <x:c r="J10899" s="4" t="n">
        <x:v>0.321</x:v>
      </x:c>
      <x:c r="K10899" s="4">
        <x:f>I10899*J10899</x:f>
      </x:c>
      <x:c r="L10899" s="4" t="n">
        <x:v>294.081</x:v>
      </x:c>
      <x:c r="M10899" s="5">
        <x:f>J10899/4.376*100</x:f>
      </x:c>
      <x:c r="N10899" s="6">
        <x:f>M10899*L10899/100</x:f>
      </x:c>
      <x:c r="O10899" s="6">
        <x:f>H10899-N10899</x:f>
      </x:c>
    </x:row>
    <x:row r="10900" spans="1:25">
      <x:c r="A10900" s="0" t="s">
        <x:v>82</x:v>
      </x:c>
      <x:c r="B10900" s="0" t="n">
        <x:v>5033</x:v>
      </x:c>
      <x:c r="C10900" s="0" t="s">
        <x:v>21</x:v>
      </x:c>
      <x:c r="D10900" s="0" t="s">
        <x:v>22</x:v>
      </x:c>
      <x:c r="E10900" s="0" t="s">
        <x:v>23</x:v>
      </x:c>
      <x:c r="F10900" s="0" t="s">
        <x:v>20</x:v>
      </x:c>
      <x:c r="G10900" s="0" t="n">
        <x:v>135</x:v>
      </x:c>
      <x:c r="H10900" s="4" t="n">
        <x:v>43.384</x:v>
      </x:c>
      <x:c r="I10900" s="4" t="n">
        <x:v>135</x:v>
      </x:c>
      <x:c r="J10900" s="4" t="n">
        <x:v>0.321</x:v>
      </x:c>
      <x:c r="K10900" s="4">
        <x:f>I10900*J10900</x:f>
      </x:c>
      <x:c r="L10900" s="4" t="n">
        <x:v>294.081</x:v>
      </x:c>
      <x:c r="M10900" s="5">
        <x:f>J10900/4.376*100</x:f>
      </x:c>
      <x:c r="N10900" s="6">
        <x:f>M10900*L10900/100</x:f>
      </x:c>
      <x:c r="O10900" s="6">
        <x:f>H10900-N10900</x:f>
      </x:c>
    </x:row>
    <x:row r="10901" spans="1:25">
      <x:c r="A10901" s="0" t="s">
        <x:v>82</x:v>
      </x:c>
      <x:c r="B10901" s="0" t="n">
        <x:v>5033</x:v>
      </x:c>
      <x:c r="C10901" s="0" t="s">
        <x:v>21</x:v>
      </x:c>
      <x:c r="D10901" s="0" t="s">
        <x:v>28</x:v>
      </x:c>
      <x:c r="E10901" s="0" t="s">
        <x:v>19</x:v>
      </x:c>
      <x:c r="F10901" s="0" t="s">
        <x:v>26</x:v>
      </x:c>
      <x:c r="G10901" s="0" t="n">
        <x:v>135</x:v>
      </x:c>
      <x:c r="H10901" s="4" t="n">
        <x:v>35.1</x:v>
      </x:c>
      <x:c r="I10901" s="4" t="n">
        <x:v>135</x:v>
      </x:c>
      <x:c r="J10901" s="4" t="n">
        <x:v>0.26</x:v>
      </x:c>
      <x:c r="K10901" s="4">
        <x:f>I10901*J10901</x:f>
      </x:c>
      <x:c r="L10901" s="4" t="n">
        <x:v>294.081</x:v>
      </x:c>
      <x:c r="M10901" s="5">
        <x:f>J10901/4.376*100</x:f>
      </x:c>
      <x:c r="N10901" s="6">
        <x:f>M10901*L10901/100</x:f>
      </x:c>
      <x:c r="O10901" s="6">
        <x:f>H10901-N10901</x:f>
      </x:c>
    </x:row>
    <x:row r="10902" spans="1:25">
      <x:c r="A10902" s="0" t="s">
        <x:v>82</x:v>
      </x:c>
      <x:c r="B10902" s="0" t="n">
        <x:v>5033</x:v>
      </x:c>
      <x:c r="C10902" s="0" t="s">
        <x:v>21</x:v>
      </x:c>
      <x:c r="D10902" s="0" t="s">
        <x:v>28</x:v>
      </x:c>
      <x:c r="E10902" s="0" t="s">
        <x:v>23</x:v>
      </x:c>
      <x:c r="F10902" s="0" t="s">
        <x:v>26</x:v>
      </x:c>
      <x:c r="G10902" s="0" t="n">
        <x:v>135</x:v>
      </x:c>
      <x:c r="H10902" s="4" t="n">
        <x:v>205.2</x:v>
      </x:c>
      <x:c r="I10902" s="4" t="n">
        <x:v>135</x:v>
      </x:c>
      <x:c r="J10902" s="4" t="n">
        <x:v>1.52</x:v>
      </x:c>
      <x:c r="K10902" s="4">
        <x:f>I10902*J10902</x:f>
      </x:c>
      <x:c r="L10902" s="4" t="n">
        <x:v>294.081</x:v>
      </x:c>
      <x:c r="M10902" s="5">
        <x:f>J10902/4.376*100</x:f>
      </x:c>
      <x:c r="N10902" s="6">
        <x:f>M10902*L10902/100</x:f>
      </x:c>
      <x:c r="O10902" s="6">
        <x:f>H10902-N10902</x:f>
      </x:c>
    </x:row>
    <x:row r="10903" spans="1:25">
      <x:c r="A10903" s="0" t="s">
        <x:v>78</x:v>
      </x:c>
      <x:c r="B10903" s="0" t="n">
        <x:v>5034</x:v>
      </x:c>
      <x:c r="C10903" s="0" t="s">
        <x:v>21</x:v>
      </x:c>
      <x:c r="D10903" s="0" t="s">
        <x:v>22</x:v>
      </x:c>
      <x:c r="E10903" s="0" t="s">
        <x:v>23</x:v>
      </x:c>
      <x:c r="F10903" s="0" t="s">
        <x:v>20</x:v>
      </x:c>
      <x:c r="G10903" s="0" t="n">
        <x:v>130</x:v>
      </x:c>
      <x:c r="H10903" s="4" t="n">
        <x:v>43.384</x:v>
      </x:c>
      <x:c r="I10903" s="4" t="n">
        <x:v>130</x:v>
      </x:c>
      <x:c r="J10903" s="4" t="n">
        <x:v>0.334</x:v>
      </x:c>
      <x:c r="K10903" s="4">
        <x:f>I10903*J10903</x:f>
      </x:c>
      <x:c r="L10903" s="4" t="n">
        <x:v>273.109</x:v>
      </x:c>
      <x:c r="M10903" s="5">
        <x:f>J10903/3.123*100</x:f>
      </x:c>
      <x:c r="N10903" s="6">
        <x:f>M10903*L10903/100</x:f>
      </x:c>
      <x:c r="O10903" s="6">
        <x:f>H10903-N10903</x:f>
      </x:c>
    </x:row>
    <x:row r="10904" spans="1:25">
      <x:c r="A10904" s="0" t="s">
        <x:v>78</x:v>
      </x:c>
      <x:c r="B10904" s="0" t="n">
        <x:v>5034</x:v>
      </x:c>
      <x:c r="C10904" s="0" t="s">
        <x:v>21</x:v>
      </x:c>
      <x:c r="D10904" s="0" t="s">
        <x:v>22</x:v>
      </x:c>
      <x:c r="E10904" s="0" t="s">
        <x:v>23</x:v>
      </x:c>
      <x:c r="F10904" s="0" t="s">
        <x:v>20</x:v>
      </x:c>
      <x:c r="G10904" s="0" t="n">
        <x:v>130</x:v>
      </x:c>
      <x:c r="H10904" s="4" t="n">
        <x:v>44.33</x:v>
      </x:c>
      <x:c r="I10904" s="4" t="n">
        <x:v>130</x:v>
      </x:c>
      <x:c r="J10904" s="4" t="n">
        <x:v>0.341</x:v>
      </x:c>
      <x:c r="K10904" s="4">
        <x:f>I10904*J10904</x:f>
      </x:c>
      <x:c r="L10904" s="4" t="n">
        <x:v>273.109</x:v>
      </x:c>
      <x:c r="M10904" s="5">
        <x:f>J10904/3.123*100</x:f>
      </x:c>
      <x:c r="N10904" s="6">
        <x:f>M10904*L10904/100</x:f>
      </x:c>
      <x:c r="O10904" s="6">
        <x:f>H10904-N10904</x:f>
      </x:c>
    </x:row>
    <x:row r="10905" spans="1:25">
      <x:c r="A10905" s="0" t="s">
        <x:v>78</x:v>
      </x:c>
      <x:c r="B10905" s="0" t="n">
        <x:v>5034</x:v>
      </x:c>
      <x:c r="C10905" s="0" t="s">
        <x:v>21</x:v>
      </x:c>
      <x:c r="D10905" s="0" t="s">
        <x:v>22</x:v>
      </x:c>
      <x:c r="E10905" s="0" t="s">
        <x:v>23</x:v>
      </x:c>
      <x:c r="F10905" s="0" t="s">
        <x:v>20</x:v>
      </x:c>
      <x:c r="G10905" s="0" t="n">
        <x:v>130</x:v>
      </x:c>
      <x:c r="H10905" s="4" t="n">
        <x:v>43.384</x:v>
      </x:c>
      <x:c r="I10905" s="4" t="n">
        <x:v>130</x:v>
      </x:c>
      <x:c r="J10905" s="4" t="n">
        <x:v>0.334</x:v>
      </x:c>
      <x:c r="K10905" s="4">
        <x:f>I10905*J10905</x:f>
      </x:c>
      <x:c r="L10905" s="4" t="n">
        <x:v>273.109</x:v>
      </x:c>
      <x:c r="M10905" s="5">
        <x:f>J10905/3.123*100</x:f>
      </x:c>
      <x:c r="N10905" s="6">
        <x:f>M10905*L10905/100</x:f>
      </x:c>
      <x:c r="O10905" s="6">
        <x:f>H10905-N10905</x:f>
      </x:c>
    </x:row>
    <x:row r="10906" spans="1:25">
      <x:c r="A10906" s="0" t="s">
        <x:v>78</x:v>
      </x:c>
      <x:c r="B10906" s="0" t="n">
        <x:v>5034</x:v>
      </x:c>
      <x:c r="C10906" s="0" t="s">
        <x:v>21</x:v>
      </x:c>
      <x:c r="D10906" s="0" t="s">
        <x:v>22</x:v>
      </x:c>
      <x:c r="E10906" s="0" t="s">
        <x:v>23</x:v>
      </x:c>
      <x:c r="F10906" s="0" t="s">
        <x:v>20</x:v>
      </x:c>
      <x:c r="G10906" s="0" t="n">
        <x:v>130</x:v>
      </x:c>
      <x:c r="H10906" s="4" t="n">
        <x:v>43.384</x:v>
      </x:c>
      <x:c r="I10906" s="4" t="n">
        <x:v>130</x:v>
      </x:c>
      <x:c r="J10906" s="4" t="n">
        <x:v>0.334</x:v>
      </x:c>
      <x:c r="K10906" s="4">
        <x:f>I10906*J10906</x:f>
      </x:c>
      <x:c r="L10906" s="4" t="n">
        <x:v>273.109</x:v>
      </x:c>
      <x:c r="M10906" s="5">
        <x:f>J10906/3.123*100</x:f>
      </x:c>
      <x:c r="N10906" s="6">
        <x:f>M10906*L10906/100</x:f>
      </x:c>
      <x:c r="O10906" s="6">
        <x:f>H10906-N10906</x:f>
      </x:c>
    </x:row>
    <x:row r="10907" spans="1:25">
      <x:c r="A10907" s="0" t="s">
        <x:v>78</x:v>
      </x:c>
      <x:c r="B10907" s="0" t="n">
        <x:v>5034</x:v>
      </x:c>
      <x:c r="C10907" s="0" t="s">
        <x:v>21</x:v>
      </x:c>
      <x:c r="D10907" s="0" t="s">
        <x:v>28</x:v>
      </x:c>
      <x:c r="E10907" s="0" t="s">
        <x:v>19</x:v>
      </x:c>
      <x:c r="F10907" s="0" t="s">
        <x:v>26</x:v>
      </x:c>
      <x:c r="G10907" s="0" t="n">
        <x:v>130</x:v>
      </x:c>
      <x:c r="H10907" s="4" t="n">
        <x:v>33.804</x:v>
      </x:c>
      <x:c r="I10907" s="4" t="n">
        <x:v>130</x:v>
      </x:c>
      <x:c r="J10907" s="4" t="n">
        <x:v>0.26</x:v>
      </x:c>
      <x:c r="K10907" s="4">
        <x:f>I10907*J10907</x:f>
      </x:c>
      <x:c r="L10907" s="4" t="n">
        <x:v>273.109</x:v>
      </x:c>
      <x:c r="M10907" s="5">
        <x:f>J10907/3.123*100</x:f>
      </x:c>
      <x:c r="N10907" s="6">
        <x:f>M10907*L10907/100</x:f>
      </x:c>
      <x:c r="O10907" s="6">
        <x:f>H10907-N10907</x:f>
      </x:c>
    </x:row>
    <x:row r="10908" spans="1:25">
      <x:c r="A10908" s="0" t="s">
        <x:v>78</x:v>
      </x:c>
      <x:c r="B10908" s="0" t="n">
        <x:v>5034</x:v>
      </x:c>
      <x:c r="C10908" s="0" t="s">
        <x:v>21</x:v>
      </x:c>
      <x:c r="D10908" s="0" t="s">
        <x:v>28</x:v>
      </x:c>
      <x:c r="E10908" s="0" t="s">
        <x:v>23</x:v>
      </x:c>
      <x:c r="F10908" s="0" t="s">
        <x:v>26</x:v>
      </x:c>
      <x:c r="G10908" s="0" t="n">
        <x:v>130</x:v>
      </x:c>
      <x:c r="H10908" s="4" t="n">
        <x:v>200</x:v>
      </x:c>
      <x:c r="I10908" s="4" t="n">
        <x:v>130</x:v>
      </x:c>
      <x:c r="J10908" s="4" t="n">
        <x:v>1.52</x:v>
      </x:c>
      <x:c r="K10908" s="4">
        <x:f>I10908*J10908</x:f>
      </x:c>
      <x:c r="L10908" s="4" t="n">
        <x:v>273.109</x:v>
      </x:c>
      <x:c r="M10908" s="5">
        <x:f>J10908/3.123*100</x:f>
      </x:c>
      <x:c r="N10908" s="6">
        <x:f>M10908*L10908/100</x:f>
      </x:c>
      <x:c r="O10908" s="6">
        <x:f>H10908-N10908</x:f>
      </x:c>
    </x:row>
    <x:row r="10909" spans="1:25">
      <x:c r="A10909" s="0" t="s">
        <x:v>141</x:v>
      </x:c>
      <x:c r="B10909" s="0" t="n">
        <x:v>5035</x:v>
      </x:c>
      <x:c r="C10909" s="0" t="s">
        <x:v>21</x:v>
      </x:c>
      <x:c r="D10909" s="0" t="s">
        <x:v>22</x:v>
      </x:c>
      <x:c r="E10909" s="0" t="s">
        <x:v>23</x:v>
      </x:c>
      <x:c r="F10909" s="0" t="s">
        <x:v>20</x:v>
      </x:c>
      <x:c r="G10909" s="0" t="n">
        <x:v>130</x:v>
      </x:c>
      <x:c r="H10909" s="4" t="n">
        <x:v>44.33</x:v>
      </x:c>
      <x:c r="I10909" s="4" t="n">
        <x:v>130</x:v>
      </x:c>
      <x:c r="J10909" s="4" t="n">
        <x:v>0.341</x:v>
      </x:c>
      <x:c r="K10909" s="4">
        <x:f>I10909*J10909</x:f>
      </x:c>
      <x:c r="L10909" s="4" t="n">
        <x:v>288.329</x:v>
      </x:c>
      <x:c r="M10909" s="5">
        <x:f>J10909/3.123*100</x:f>
      </x:c>
      <x:c r="N10909" s="6">
        <x:f>M10909*L10909/100</x:f>
      </x:c>
      <x:c r="O10909" s="6">
        <x:f>H10909-N10909</x:f>
      </x:c>
    </x:row>
    <x:row r="10910" spans="1:25">
      <x:c r="A10910" s="0" t="s">
        <x:v>141</x:v>
      </x:c>
      <x:c r="B10910" s="0" t="n">
        <x:v>5035</x:v>
      </x:c>
      <x:c r="C10910" s="0" t="s">
        <x:v>21</x:v>
      </x:c>
      <x:c r="D10910" s="0" t="s">
        <x:v>22</x:v>
      </x:c>
      <x:c r="E10910" s="0" t="s">
        <x:v>23</x:v>
      </x:c>
      <x:c r="F10910" s="0" t="s">
        <x:v>20</x:v>
      </x:c>
      <x:c r="G10910" s="0" t="n">
        <x:v>130</x:v>
      </x:c>
      <x:c r="H10910" s="4" t="n">
        <x:v>43.384</x:v>
      </x:c>
      <x:c r="I10910" s="4" t="n">
        <x:v>130</x:v>
      </x:c>
      <x:c r="J10910" s="4" t="n">
        <x:v>0.334</x:v>
      </x:c>
      <x:c r="K10910" s="4">
        <x:f>I10910*J10910</x:f>
      </x:c>
      <x:c r="L10910" s="4" t="n">
        <x:v>288.329</x:v>
      </x:c>
      <x:c r="M10910" s="5">
        <x:f>J10910/3.123*100</x:f>
      </x:c>
      <x:c r="N10910" s="6">
        <x:f>M10910*L10910/100</x:f>
      </x:c>
      <x:c r="O10910" s="6">
        <x:f>H10910-N10910</x:f>
      </x:c>
    </x:row>
    <x:row r="10911" spans="1:25">
      <x:c r="A10911" s="0" t="s">
        <x:v>141</x:v>
      </x:c>
      <x:c r="B10911" s="0" t="n">
        <x:v>5035</x:v>
      </x:c>
      <x:c r="C10911" s="0" t="s">
        <x:v>21</x:v>
      </x:c>
      <x:c r="D10911" s="0" t="s">
        <x:v>22</x:v>
      </x:c>
      <x:c r="E10911" s="0" t="s">
        <x:v>23</x:v>
      </x:c>
      <x:c r="F10911" s="0" t="s">
        <x:v>20</x:v>
      </x:c>
      <x:c r="G10911" s="0" t="n">
        <x:v>130</x:v>
      </x:c>
      <x:c r="H10911" s="4" t="n">
        <x:v>43.384</x:v>
      </x:c>
      <x:c r="I10911" s="4" t="n">
        <x:v>130</x:v>
      </x:c>
      <x:c r="J10911" s="4" t="n">
        <x:v>0.334</x:v>
      </x:c>
      <x:c r="K10911" s="4">
        <x:f>I10911*J10911</x:f>
      </x:c>
      <x:c r="L10911" s="4" t="n">
        <x:v>288.329</x:v>
      </x:c>
      <x:c r="M10911" s="5">
        <x:f>J10911/3.123*100</x:f>
      </x:c>
      <x:c r="N10911" s="6">
        <x:f>M10911*L10911/100</x:f>
      </x:c>
      <x:c r="O10911" s="6">
        <x:f>H10911-N10911</x:f>
      </x:c>
    </x:row>
    <x:row r="10912" spans="1:25">
      <x:c r="A10912" s="0" t="s">
        <x:v>141</x:v>
      </x:c>
      <x:c r="B10912" s="0" t="n">
        <x:v>5035</x:v>
      </x:c>
      <x:c r="C10912" s="0" t="s">
        <x:v>21</x:v>
      </x:c>
      <x:c r="D10912" s="0" t="s">
        <x:v>22</x:v>
      </x:c>
      <x:c r="E10912" s="0" t="s">
        <x:v>23</x:v>
      </x:c>
      <x:c r="F10912" s="0" t="s">
        <x:v>20</x:v>
      </x:c>
      <x:c r="G10912" s="0" t="n">
        <x:v>130</x:v>
      </x:c>
      <x:c r="H10912" s="4" t="n">
        <x:v>43.384</x:v>
      </x:c>
      <x:c r="I10912" s="4" t="n">
        <x:v>130</x:v>
      </x:c>
      <x:c r="J10912" s="4" t="n">
        <x:v>0.334</x:v>
      </x:c>
      <x:c r="K10912" s="4">
        <x:f>I10912*J10912</x:f>
      </x:c>
      <x:c r="L10912" s="4" t="n">
        <x:v>288.329</x:v>
      </x:c>
      <x:c r="M10912" s="5">
        <x:f>J10912/3.123*100</x:f>
      </x:c>
      <x:c r="N10912" s="6">
        <x:f>M10912*L10912/100</x:f>
      </x:c>
      <x:c r="O10912" s="6">
        <x:f>H10912-N10912</x:f>
      </x:c>
    </x:row>
    <x:row r="10913" spans="1:25">
      <x:c r="A10913" s="0" t="s">
        <x:v>141</x:v>
      </x:c>
      <x:c r="B10913" s="0" t="n">
        <x:v>5035</x:v>
      </x:c>
      <x:c r="C10913" s="0" t="s">
        <x:v>21</x:v>
      </x:c>
      <x:c r="D10913" s="0" t="s">
        <x:v>28</x:v>
      </x:c>
      <x:c r="E10913" s="0" t="s">
        <x:v>19</x:v>
      </x:c>
      <x:c r="F10913" s="0" t="s">
        <x:v>26</x:v>
      </x:c>
      <x:c r="G10913" s="0" t="n">
        <x:v>130</x:v>
      </x:c>
      <x:c r="H10913" s="4" t="n">
        <x:v>33.803</x:v>
      </x:c>
      <x:c r="I10913" s="4" t="n">
        <x:v>130</x:v>
      </x:c>
      <x:c r="J10913" s="4" t="n">
        <x:v>0.26</x:v>
      </x:c>
      <x:c r="K10913" s="4">
        <x:f>I10913*J10913</x:f>
      </x:c>
      <x:c r="L10913" s="4" t="n">
        <x:v>288.329</x:v>
      </x:c>
      <x:c r="M10913" s="5">
        <x:f>J10913/3.123*100</x:f>
      </x:c>
      <x:c r="N10913" s="6">
        <x:f>M10913*L10913/100</x:f>
      </x:c>
      <x:c r="O10913" s="6">
        <x:f>H10913-N10913</x:f>
      </x:c>
    </x:row>
    <x:row r="10914" spans="1:25">
      <x:c r="A10914" s="0" t="s">
        <x:v>141</x:v>
      </x:c>
      <x:c r="B10914" s="0" t="n">
        <x:v>5035</x:v>
      </x:c>
      <x:c r="C10914" s="0" t="s">
        <x:v>21</x:v>
      </x:c>
      <x:c r="D10914" s="0" t="s">
        <x:v>28</x:v>
      </x:c>
      <x:c r="E10914" s="0" t="s">
        <x:v>23</x:v>
      </x:c>
      <x:c r="F10914" s="0" t="s">
        <x:v>26</x:v>
      </x:c>
      <x:c r="G10914" s="0" t="n">
        <x:v>130</x:v>
      </x:c>
      <x:c r="H10914" s="4" t="n">
        <x:v>197.6</x:v>
      </x:c>
      <x:c r="I10914" s="4" t="n">
        <x:v>130</x:v>
      </x:c>
      <x:c r="J10914" s="4" t="n">
        <x:v>1.52</x:v>
      </x:c>
      <x:c r="K10914" s="4">
        <x:f>I10914*J10914</x:f>
      </x:c>
      <x:c r="L10914" s="4" t="n">
        <x:v>288.329</x:v>
      </x:c>
      <x:c r="M10914" s="5">
        <x:f>J10914/3.123*100</x:f>
      </x:c>
      <x:c r="N10914" s="6">
        <x:f>M10914*L10914/100</x:f>
      </x:c>
      <x:c r="O10914" s="6">
        <x:f>H10914-N10914</x:f>
      </x:c>
    </x:row>
    <x:row r="10915" spans="1:25">
      <x:c r="A10915" s="0" t="s">
        <x:v>53</x:v>
      </x:c>
      <x:c r="B10915" s="0" t="n">
        <x:v>5036</x:v>
      </x:c>
      <x:c r="C10915" s="0" t="s">
        <x:v>21</x:v>
      </x:c>
      <x:c r="D10915" s="0" t="s">
        <x:v>22</x:v>
      </x:c>
      <x:c r="E10915" s="0" t="s">
        <x:v>23</x:v>
      </x:c>
      <x:c r="F10915" s="0" t="s">
        <x:v>20</x:v>
      </x:c>
      <x:c r="G10915" s="0" t="n">
        <x:v>120</x:v>
      </x:c>
      <x:c r="H10915" s="4" t="n">
        <x:v>43.384</x:v>
      </x:c>
      <x:c r="I10915" s="4" t="n">
        <x:v>120</x:v>
      </x:c>
      <x:c r="J10915" s="4" t="n">
        <x:v>0.362</x:v>
      </x:c>
      <x:c r="K10915" s="4">
        <x:f>I10915*J10915</x:f>
      </x:c>
      <x:c r="L10915" s="4" t="n">
        <x:v>269.335</x:v>
      </x:c>
      <x:c r="M10915" s="5">
        <x:f>J10915/3.597*100</x:f>
      </x:c>
      <x:c r="N10915" s="6">
        <x:f>M10915*L10915/100</x:f>
      </x:c>
      <x:c r="O10915" s="6">
        <x:f>H10915-N10915</x:f>
      </x:c>
    </x:row>
    <x:row r="10916" spans="1:25">
      <x:c r="A10916" s="0" t="s">
        <x:v>53</x:v>
      </x:c>
      <x:c r="B10916" s="0" t="n">
        <x:v>5036</x:v>
      </x:c>
      <x:c r="C10916" s="0" t="s">
        <x:v>21</x:v>
      </x:c>
      <x:c r="D10916" s="0" t="s">
        <x:v>22</x:v>
      </x:c>
      <x:c r="E10916" s="0" t="s">
        <x:v>23</x:v>
      </x:c>
      <x:c r="F10916" s="0" t="s">
        <x:v>20</x:v>
      </x:c>
      <x:c r="G10916" s="0" t="n">
        <x:v>120</x:v>
      </x:c>
      <x:c r="H10916" s="4" t="n">
        <x:v>43.384</x:v>
      </x:c>
      <x:c r="I10916" s="4" t="n">
        <x:v>120</x:v>
      </x:c>
      <x:c r="J10916" s="4" t="n">
        <x:v>0.362</x:v>
      </x:c>
      <x:c r="K10916" s="4">
        <x:f>I10916*J10916</x:f>
      </x:c>
      <x:c r="L10916" s="4" t="n">
        <x:v>269.335</x:v>
      </x:c>
      <x:c r="M10916" s="5">
        <x:f>J10916/3.597*100</x:f>
      </x:c>
      <x:c r="N10916" s="6">
        <x:f>M10916*L10916/100</x:f>
      </x:c>
      <x:c r="O10916" s="6">
        <x:f>H10916-N10916</x:f>
      </x:c>
    </x:row>
    <x:row r="10917" spans="1:25">
      <x:c r="A10917" s="0" t="s">
        <x:v>53</x:v>
      </x:c>
      <x:c r="B10917" s="0" t="n">
        <x:v>5036</x:v>
      </x:c>
      <x:c r="C10917" s="0" t="s">
        <x:v>21</x:v>
      </x:c>
      <x:c r="D10917" s="0" t="s">
        <x:v>22</x:v>
      </x:c>
      <x:c r="E10917" s="0" t="s">
        <x:v>23</x:v>
      </x:c>
      <x:c r="F10917" s="0" t="s">
        <x:v>20</x:v>
      </x:c>
      <x:c r="G10917" s="0" t="n">
        <x:v>120</x:v>
      </x:c>
      <x:c r="H10917" s="4" t="n">
        <x:v>43.384</x:v>
      </x:c>
      <x:c r="I10917" s="4" t="n">
        <x:v>120</x:v>
      </x:c>
      <x:c r="J10917" s="4" t="n">
        <x:v>0.362</x:v>
      </x:c>
      <x:c r="K10917" s="4">
        <x:f>I10917*J10917</x:f>
      </x:c>
      <x:c r="L10917" s="4" t="n">
        <x:v>269.335</x:v>
      </x:c>
      <x:c r="M10917" s="5">
        <x:f>J10917/3.597*100</x:f>
      </x:c>
      <x:c r="N10917" s="6">
        <x:f>M10917*L10917/100</x:f>
      </x:c>
      <x:c r="O10917" s="6">
        <x:f>H10917-N10917</x:f>
      </x:c>
    </x:row>
    <x:row r="10918" spans="1:25">
      <x:c r="A10918" s="0" t="s">
        <x:v>53</x:v>
      </x:c>
      <x:c r="B10918" s="0" t="n">
        <x:v>5036</x:v>
      </x:c>
      <x:c r="C10918" s="0" t="s">
        <x:v>21</x:v>
      </x:c>
      <x:c r="D10918" s="0" t="s">
        <x:v>22</x:v>
      </x:c>
      <x:c r="E10918" s="0" t="s">
        <x:v>23</x:v>
      </x:c>
      <x:c r="F10918" s="0" t="s">
        <x:v>20</x:v>
      </x:c>
      <x:c r="G10918" s="0" t="n">
        <x:v>120</x:v>
      </x:c>
      <x:c r="H10918" s="4" t="n">
        <x:v>44.33</x:v>
      </x:c>
      <x:c r="I10918" s="4" t="n">
        <x:v>120</x:v>
      </x:c>
      <x:c r="J10918" s="4" t="n">
        <x:v>0.369</x:v>
      </x:c>
      <x:c r="K10918" s="4">
        <x:f>I10918*J10918</x:f>
      </x:c>
      <x:c r="L10918" s="4" t="n">
        <x:v>269.335</x:v>
      </x:c>
      <x:c r="M10918" s="5">
        <x:f>J10918/3.597*100</x:f>
      </x:c>
      <x:c r="N10918" s="6">
        <x:f>M10918*L10918/100</x:f>
      </x:c>
      <x:c r="O10918" s="6">
        <x:f>H10918-N10918</x:f>
      </x:c>
    </x:row>
    <x:row r="10919" spans="1:25">
      <x:c r="A10919" s="0" t="s">
        <x:v>53</x:v>
      </x:c>
      <x:c r="B10919" s="0" t="n">
        <x:v>5036</x:v>
      </x:c>
      <x:c r="C10919" s="0" t="s">
        <x:v>21</x:v>
      </x:c>
      <x:c r="D10919" s="0" t="s">
        <x:v>22</x:v>
      </x:c>
      <x:c r="E10919" s="0" t="s">
        <x:v>23</x:v>
      </x:c>
      <x:c r="F10919" s="0" t="s">
        <x:v>20</x:v>
      </x:c>
      <x:c r="G10919" s="0" t="n">
        <x:v>120</x:v>
      </x:c>
      <x:c r="H10919" s="4" t="n">
        <x:v>43.384</x:v>
      </x:c>
      <x:c r="I10919" s="4" t="n">
        <x:v>120</x:v>
      </x:c>
      <x:c r="J10919" s="4" t="n">
        <x:v>0.362</x:v>
      </x:c>
      <x:c r="K10919" s="4">
        <x:f>I10919*J10919</x:f>
      </x:c>
      <x:c r="L10919" s="4" t="n">
        <x:v>269.335</x:v>
      </x:c>
      <x:c r="M10919" s="5">
        <x:f>J10919/3.597*100</x:f>
      </x:c>
      <x:c r="N10919" s="6">
        <x:f>M10919*L10919/100</x:f>
      </x:c>
      <x:c r="O10919" s="6">
        <x:f>H10919-N10919</x:f>
      </x:c>
    </x:row>
    <x:row r="10920" spans="1:25">
      <x:c r="A10920" s="0" t="s">
        <x:v>53</x:v>
      </x:c>
      <x:c r="B10920" s="0" t="n">
        <x:v>5036</x:v>
      </x:c>
      <x:c r="C10920" s="0" t="s">
        <x:v>21</x:v>
      </x:c>
      <x:c r="D10920" s="0" t="s">
        <x:v>28</x:v>
      </x:c>
      <x:c r="E10920" s="0" t="s">
        <x:v>19</x:v>
      </x:c>
      <x:c r="F10920" s="0" t="s">
        <x:v>26</x:v>
      </x:c>
      <x:c r="G10920" s="0" t="n">
        <x:v>120</x:v>
      </x:c>
      <x:c r="H10920" s="4" t="n">
        <x:v>33.804</x:v>
      </x:c>
      <x:c r="I10920" s="4" t="n">
        <x:v>120</x:v>
      </x:c>
      <x:c r="J10920" s="4" t="n">
        <x:v>0.26</x:v>
      </x:c>
      <x:c r="K10920" s="4">
        <x:f>I10920*J10920</x:f>
      </x:c>
      <x:c r="L10920" s="4" t="n">
        <x:v>269.335</x:v>
      </x:c>
      <x:c r="M10920" s="5">
        <x:f>J10920/3.597*100</x:f>
      </x:c>
      <x:c r="N10920" s="6">
        <x:f>M10920*L10920/100</x:f>
      </x:c>
      <x:c r="O10920" s="6">
        <x:f>H10920-N10920</x:f>
      </x:c>
    </x:row>
    <x:row r="10921" spans="1:25">
      <x:c r="A10921" s="0" t="s">
        <x:v>53</x:v>
      </x:c>
      <x:c r="B10921" s="0" t="n">
        <x:v>5036</x:v>
      </x:c>
      <x:c r="C10921" s="0" t="s">
        <x:v>21</x:v>
      </x:c>
      <x:c r="D10921" s="0" t="s">
        <x:v>28</x:v>
      </x:c>
      <x:c r="E10921" s="0" t="s">
        <x:v>23</x:v>
      </x:c>
      <x:c r="F10921" s="0" t="s">
        <x:v>26</x:v>
      </x:c>
      <x:c r="G10921" s="0" t="n">
        <x:v>120</x:v>
      </x:c>
      <x:c r="H10921" s="4" t="n">
        <x:v>197.6</x:v>
      </x:c>
      <x:c r="I10921" s="4" t="n">
        <x:v>120</x:v>
      </x:c>
      <x:c r="J10921" s="4" t="n">
        <x:v>1.52</x:v>
      </x:c>
      <x:c r="K10921" s="4">
        <x:f>I10921*J10921</x:f>
      </x:c>
      <x:c r="L10921" s="4" t="n">
        <x:v>269.335</x:v>
      </x:c>
      <x:c r="M10921" s="5">
        <x:f>J10921/3.597*100</x:f>
      </x:c>
      <x:c r="N10921" s="6">
        <x:f>M10921*L10921/100</x:f>
      </x:c>
      <x:c r="O10921" s="6">
        <x:f>H10921-N10921</x:f>
      </x:c>
    </x:row>
    <x:row r="10922" spans="1:25">
      <x:c r="A10922" s="0" t="s">
        <x:v>30</x:v>
      </x:c>
      <x:c r="B10922" s="0" t="n">
        <x:v>5037</x:v>
      </x:c>
      <x:c r="C10922" s="0" t="s">
        <x:v>21</x:v>
      </x:c>
      <x:c r="D10922" s="0" t="s">
        <x:v>22</x:v>
      </x:c>
      <x:c r="E10922" s="0" t="s">
        <x:v>23</x:v>
      </x:c>
      <x:c r="F10922" s="0" t="s">
        <x:v>20</x:v>
      </x:c>
      <x:c r="G10922" s="0" t="n">
        <x:v>130</x:v>
      </x:c>
      <x:c r="H10922" s="4" t="n">
        <x:v>43.384</x:v>
      </x:c>
      <x:c r="I10922" s="4" t="n">
        <x:v>130</x:v>
      </x:c>
      <x:c r="J10922" s="4" t="n">
        <x:v>0.334</x:v>
      </x:c>
      <x:c r="K10922" s="4">
        <x:f>I10922*J10922</x:f>
      </x:c>
      <x:c r="L10922" s="4" t="n">
        <x:v>294.615</x:v>
      </x:c>
      <x:c r="M10922" s="5">
        <x:f>J10922/2.789*100</x:f>
      </x:c>
      <x:c r="N10922" s="6">
        <x:f>M10922*L10922/100</x:f>
      </x:c>
      <x:c r="O10922" s="6">
        <x:f>H10922-N10922</x:f>
      </x:c>
    </x:row>
    <x:row r="10923" spans="1:25">
      <x:c r="A10923" s="0" t="s">
        <x:v>30</x:v>
      </x:c>
      <x:c r="B10923" s="0" t="n">
        <x:v>5037</x:v>
      </x:c>
      <x:c r="C10923" s="0" t="s">
        <x:v>21</x:v>
      </x:c>
      <x:c r="D10923" s="0" t="s">
        <x:v>22</x:v>
      </x:c>
      <x:c r="E10923" s="0" t="s">
        <x:v>23</x:v>
      </x:c>
      <x:c r="F10923" s="0" t="s">
        <x:v>20</x:v>
      </x:c>
      <x:c r="G10923" s="0" t="n">
        <x:v>130</x:v>
      </x:c>
      <x:c r="H10923" s="4" t="n">
        <x:v>43.384</x:v>
      </x:c>
      <x:c r="I10923" s="4" t="n">
        <x:v>130</x:v>
      </x:c>
      <x:c r="J10923" s="4" t="n">
        <x:v>0.334</x:v>
      </x:c>
      <x:c r="K10923" s="4">
        <x:f>I10923*J10923</x:f>
      </x:c>
      <x:c r="L10923" s="4" t="n">
        <x:v>294.615</x:v>
      </x:c>
      <x:c r="M10923" s="5">
        <x:f>J10923/2.789*100</x:f>
      </x:c>
      <x:c r="N10923" s="6">
        <x:f>M10923*L10923/100</x:f>
      </x:c>
      <x:c r="O10923" s="6">
        <x:f>H10923-N10923</x:f>
      </x:c>
    </x:row>
    <x:row r="10924" spans="1:25">
      <x:c r="A10924" s="0" t="s">
        <x:v>30</x:v>
      </x:c>
      <x:c r="B10924" s="0" t="n">
        <x:v>5037</x:v>
      </x:c>
      <x:c r="C10924" s="0" t="s">
        <x:v>21</x:v>
      </x:c>
      <x:c r="D10924" s="0" t="s">
        <x:v>22</x:v>
      </x:c>
      <x:c r="E10924" s="0" t="s">
        <x:v>23</x:v>
      </x:c>
      <x:c r="F10924" s="0" t="s">
        <x:v>20</x:v>
      </x:c>
      <x:c r="G10924" s="0" t="n">
        <x:v>130</x:v>
      </x:c>
      <x:c r="H10924" s="4" t="n">
        <x:v>44.33</x:v>
      </x:c>
      <x:c r="I10924" s="4" t="n">
        <x:v>130</x:v>
      </x:c>
      <x:c r="J10924" s="4" t="n">
        <x:v>0.341</x:v>
      </x:c>
      <x:c r="K10924" s="4">
        <x:f>I10924*J10924</x:f>
      </x:c>
      <x:c r="L10924" s="4" t="n">
        <x:v>294.615</x:v>
      </x:c>
      <x:c r="M10924" s="5">
        <x:f>J10924/2.789*100</x:f>
      </x:c>
      <x:c r="N10924" s="6">
        <x:f>M10924*L10924/100</x:f>
      </x:c>
      <x:c r="O10924" s="6">
        <x:f>H10924-N10924</x:f>
      </x:c>
    </x:row>
    <x:row r="10925" spans="1:25">
      <x:c r="A10925" s="0" t="s">
        <x:v>30</x:v>
      </x:c>
      <x:c r="B10925" s="0" t="n">
        <x:v>5037</x:v>
      </x:c>
      <x:c r="C10925" s="0" t="s">
        <x:v>21</x:v>
      </x:c>
      <x:c r="D10925" s="0" t="s">
        <x:v>28</x:v>
      </x:c>
      <x:c r="E10925" s="0" t="s">
        <x:v>19</x:v>
      </x:c>
      <x:c r="F10925" s="0" t="s">
        <x:v>26</x:v>
      </x:c>
      <x:c r="G10925" s="0" t="n">
        <x:v>130</x:v>
      </x:c>
      <x:c r="H10925" s="4" t="n">
        <x:v>33.807</x:v>
      </x:c>
      <x:c r="I10925" s="4" t="n">
        <x:v>130</x:v>
      </x:c>
      <x:c r="J10925" s="4" t="n">
        <x:v>0.26</x:v>
      </x:c>
      <x:c r="K10925" s="4">
        <x:f>I10925*J10925</x:f>
      </x:c>
      <x:c r="L10925" s="4" t="n">
        <x:v>294.615</x:v>
      </x:c>
      <x:c r="M10925" s="5">
        <x:f>J10925/2.789*100</x:f>
      </x:c>
      <x:c r="N10925" s="6">
        <x:f>M10925*L10925/100</x:f>
      </x:c>
      <x:c r="O10925" s="6">
        <x:f>H10925-N10925</x:f>
      </x:c>
    </x:row>
    <x:row r="10926" spans="1:25">
      <x:c r="A10926" s="0" t="s">
        <x:v>30</x:v>
      </x:c>
      <x:c r="B10926" s="0" t="n">
        <x:v>5037</x:v>
      </x:c>
      <x:c r="C10926" s="0" t="s">
        <x:v>21</x:v>
      </x:c>
      <x:c r="D10926" s="0" t="s">
        <x:v>28</x:v>
      </x:c>
      <x:c r="E10926" s="0" t="s">
        <x:v>23</x:v>
      </x:c>
      <x:c r="F10926" s="0" t="s">
        <x:v>26</x:v>
      </x:c>
      <x:c r="G10926" s="0" t="n">
        <x:v>130</x:v>
      </x:c>
      <x:c r="H10926" s="4" t="n">
        <x:v>203.001</x:v>
      </x:c>
      <x:c r="I10926" s="4" t="n">
        <x:v>130</x:v>
      </x:c>
      <x:c r="J10926" s="4" t="n">
        <x:v>1.52</x:v>
      </x:c>
      <x:c r="K10926" s="4">
        <x:f>I10926*J10926</x:f>
      </x:c>
      <x:c r="L10926" s="4" t="n">
        <x:v>294.615</x:v>
      </x:c>
      <x:c r="M10926" s="5">
        <x:f>J10926/2.789*100</x:f>
      </x:c>
      <x:c r="N10926" s="6">
        <x:f>M10926*L10926/100</x:f>
      </x:c>
      <x:c r="O10926" s="6">
        <x:f>H10926-N10926</x:f>
      </x:c>
    </x:row>
    <x:row r="10927" spans="1:25">
      <x:c r="A10927" s="0" t="s">
        <x:v>111</x:v>
      </x:c>
      <x:c r="B10927" s="0" t="n">
        <x:v>5038</x:v>
      </x:c>
      <x:c r="C10927" s="0" t="s">
        <x:v>21</x:v>
      </x:c>
      <x:c r="D10927" s="0" t="s">
        <x:v>22</x:v>
      </x:c>
      <x:c r="E10927" s="0" t="s">
        <x:v>23</x:v>
      </x:c>
      <x:c r="F10927" s="0" t="s">
        <x:v>20</x:v>
      </x:c>
      <x:c r="G10927" s="0" t="n">
        <x:v>130</x:v>
      </x:c>
      <x:c r="H10927" s="4" t="n">
        <x:v>44.33</x:v>
      </x:c>
      <x:c r="I10927" s="4" t="n">
        <x:v>130</x:v>
      </x:c>
      <x:c r="J10927" s="4" t="n">
        <x:v>0.341</x:v>
      </x:c>
      <x:c r="K10927" s="4">
        <x:f>I10927*J10927</x:f>
      </x:c>
      <x:c r="L10927" s="4" t="n">
        <x:v>285.018</x:v>
      </x:c>
      <x:c r="M10927" s="5">
        <x:f>J10927/3.457*100</x:f>
      </x:c>
      <x:c r="N10927" s="6">
        <x:f>M10927*L10927/100</x:f>
      </x:c>
      <x:c r="O10927" s="6">
        <x:f>H10927-N10927</x:f>
      </x:c>
    </x:row>
    <x:row r="10928" spans="1:25">
      <x:c r="A10928" s="0" t="s">
        <x:v>111</x:v>
      </x:c>
      <x:c r="B10928" s="0" t="n">
        <x:v>5038</x:v>
      </x:c>
      <x:c r="C10928" s="0" t="s">
        <x:v>21</x:v>
      </x:c>
      <x:c r="D10928" s="0" t="s">
        <x:v>22</x:v>
      </x:c>
      <x:c r="E10928" s="0" t="s">
        <x:v>23</x:v>
      </x:c>
      <x:c r="F10928" s="0" t="s">
        <x:v>20</x:v>
      </x:c>
      <x:c r="G10928" s="0" t="n">
        <x:v>130</x:v>
      </x:c>
      <x:c r="H10928" s="4" t="n">
        <x:v>43.384</x:v>
      </x:c>
      <x:c r="I10928" s="4" t="n">
        <x:v>130</x:v>
      </x:c>
      <x:c r="J10928" s="4" t="n">
        <x:v>0.334</x:v>
      </x:c>
      <x:c r="K10928" s="4">
        <x:f>I10928*J10928</x:f>
      </x:c>
      <x:c r="L10928" s="4" t="n">
        <x:v>285.018</x:v>
      </x:c>
      <x:c r="M10928" s="5">
        <x:f>J10928/3.457*100</x:f>
      </x:c>
      <x:c r="N10928" s="6">
        <x:f>M10928*L10928/100</x:f>
      </x:c>
      <x:c r="O10928" s="6">
        <x:f>H10928-N10928</x:f>
      </x:c>
    </x:row>
    <x:row r="10929" spans="1:25">
      <x:c r="A10929" s="0" t="s">
        <x:v>111</x:v>
      </x:c>
      <x:c r="B10929" s="0" t="n">
        <x:v>5038</x:v>
      </x:c>
      <x:c r="C10929" s="0" t="s">
        <x:v>21</x:v>
      </x:c>
      <x:c r="D10929" s="0" t="s">
        <x:v>22</x:v>
      </x:c>
      <x:c r="E10929" s="0" t="s">
        <x:v>23</x:v>
      </x:c>
      <x:c r="F10929" s="0" t="s">
        <x:v>20</x:v>
      </x:c>
      <x:c r="G10929" s="0" t="n">
        <x:v>130</x:v>
      </x:c>
      <x:c r="H10929" s="4" t="n">
        <x:v>43.384</x:v>
      </x:c>
      <x:c r="I10929" s="4" t="n">
        <x:v>130</x:v>
      </x:c>
      <x:c r="J10929" s="4" t="n">
        <x:v>0.334</x:v>
      </x:c>
      <x:c r="K10929" s="4">
        <x:f>I10929*J10929</x:f>
      </x:c>
      <x:c r="L10929" s="4" t="n">
        <x:v>285.018</x:v>
      </x:c>
      <x:c r="M10929" s="5">
        <x:f>J10929/3.457*100</x:f>
      </x:c>
      <x:c r="N10929" s="6">
        <x:f>M10929*L10929/100</x:f>
      </x:c>
      <x:c r="O10929" s="6">
        <x:f>H10929-N10929</x:f>
      </x:c>
    </x:row>
    <x:row r="10930" spans="1:25">
      <x:c r="A10930" s="0" t="s">
        <x:v>111</x:v>
      </x:c>
      <x:c r="B10930" s="0" t="n">
        <x:v>5038</x:v>
      </x:c>
      <x:c r="C10930" s="0" t="s">
        <x:v>21</x:v>
      </x:c>
      <x:c r="D10930" s="0" t="s">
        <x:v>22</x:v>
      </x:c>
      <x:c r="E10930" s="0" t="s">
        <x:v>23</x:v>
      </x:c>
      <x:c r="F10930" s="0" t="s">
        <x:v>20</x:v>
      </x:c>
      <x:c r="G10930" s="0" t="n">
        <x:v>130</x:v>
      </x:c>
      <x:c r="H10930" s="4" t="n">
        <x:v>43.384</x:v>
      </x:c>
      <x:c r="I10930" s="4" t="n">
        <x:v>130</x:v>
      </x:c>
      <x:c r="J10930" s="4" t="n">
        <x:v>0.334</x:v>
      </x:c>
      <x:c r="K10930" s="4">
        <x:f>I10930*J10930</x:f>
      </x:c>
      <x:c r="L10930" s="4" t="n">
        <x:v>285.018</x:v>
      </x:c>
      <x:c r="M10930" s="5">
        <x:f>J10930/3.457*100</x:f>
      </x:c>
      <x:c r="N10930" s="6">
        <x:f>M10930*L10930/100</x:f>
      </x:c>
      <x:c r="O10930" s="6">
        <x:f>H10930-N10930</x:f>
      </x:c>
    </x:row>
    <x:row r="10931" spans="1:25">
      <x:c r="A10931" s="0" t="s">
        <x:v>111</x:v>
      </x:c>
      <x:c r="B10931" s="0" t="n">
        <x:v>5038</x:v>
      </x:c>
      <x:c r="C10931" s="0" t="s">
        <x:v>21</x:v>
      </x:c>
      <x:c r="D10931" s="0" t="s">
        <x:v>22</x:v>
      </x:c>
      <x:c r="E10931" s="0" t="s">
        <x:v>23</x:v>
      </x:c>
      <x:c r="F10931" s="0" t="s">
        <x:v>20</x:v>
      </x:c>
      <x:c r="G10931" s="0" t="n">
        <x:v>130</x:v>
      </x:c>
      <x:c r="H10931" s="4" t="n">
        <x:v>43.384</x:v>
      </x:c>
      <x:c r="I10931" s="4" t="n">
        <x:v>130</x:v>
      </x:c>
      <x:c r="J10931" s="4" t="n">
        <x:v>0.334</x:v>
      </x:c>
      <x:c r="K10931" s="4">
        <x:f>I10931*J10931</x:f>
      </x:c>
      <x:c r="L10931" s="4" t="n">
        <x:v>285.018</x:v>
      </x:c>
      <x:c r="M10931" s="5">
        <x:f>J10931/3.457*100</x:f>
      </x:c>
      <x:c r="N10931" s="6">
        <x:f>M10931*L10931/100</x:f>
      </x:c>
      <x:c r="O10931" s="6">
        <x:f>H10931-N10931</x:f>
      </x:c>
    </x:row>
    <x:row r="10932" spans="1:25">
      <x:c r="A10932" s="0" t="s">
        <x:v>111</x:v>
      </x:c>
      <x:c r="B10932" s="0" t="n">
        <x:v>5038</x:v>
      </x:c>
      <x:c r="C10932" s="0" t="s">
        <x:v>21</x:v>
      </x:c>
      <x:c r="D10932" s="0" t="s">
        <x:v>28</x:v>
      </x:c>
      <x:c r="E10932" s="0" t="s">
        <x:v>19</x:v>
      </x:c>
      <x:c r="F10932" s="0" t="s">
        <x:v>26</x:v>
      </x:c>
      <x:c r="G10932" s="0" t="n">
        <x:v>130</x:v>
      </x:c>
      <x:c r="H10932" s="4" t="n">
        <x:v>33.806</x:v>
      </x:c>
      <x:c r="I10932" s="4" t="n">
        <x:v>130</x:v>
      </x:c>
      <x:c r="J10932" s="4" t="n">
        <x:v>0.26</x:v>
      </x:c>
      <x:c r="K10932" s="4">
        <x:f>I10932*J10932</x:f>
      </x:c>
      <x:c r="L10932" s="4" t="n">
        <x:v>285.018</x:v>
      </x:c>
      <x:c r="M10932" s="5">
        <x:f>J10932/3.457*100</x:f>
      </x:c>
      <x:c r="N10932" s="6">
        <x:f>M10932*L10932/100</x:f>
      </x:c>
      <x:c r="O10932" s="6">
        <x:f>H10932-N10932</x:f>
      </x:c>
    </x:row>
    <x:row r="10933" spans="1:25">
      <x:c r="A10933" s="0" t="s">
        <x:v>111</x:v>
      </x:c>
      <x:c r="B10933" s="0" t="n">
        <x:v>5038</x:v>
      </x:c>
      <x:c r="C10933" s="0" t="s">
        <x:v>21</x:v>
      </x:c>
      <x:c r="D10933" s="0" t="s">
        <x:v>28</x:v>
      </x:c>
      <x:c r="E10933" s="0" t="s">
        <x:v>23</x:v>
      </x:c>
      <x:c r="F10933" s="0" t="s">
        <x:v>26</x:v>
      </x:c>
      <x:c r="G10933" s="0" t="n">
        <x:v>130</x:v>
      </x:c>
      <x:c r="H10933" s="4" t="n">
        <x:v>197.6</x:v>
      </x:c>
      <x:c r="I10933" s="4" t="n">
        <x:v>130</x:v>
      </x:c>
      <x:c r="J10933" s="4" t="n">
        <x:v>1.52</x:v>
      </x:c>
      <x:c r="K10933" s="4">
        <x:f>I10933*J10933</x:f>
      </x:c>
      <x:c r="L10933" s="4" t="n">
        <x:v>285.018</x:v>
      </x:c>
      <x:c r="M10933" s="5">
        <x:f>J10933/3.457*100</x:f>
      </x:c>
      <x:c r="N10933" s="6">
        <x:f>M10933*L10933/100</x:f>
      </x:c>
      <x:c r="O10933" s="6">
        <x:f>H10933-N10933</x:f>
      </x:c>
    </x:row>
    <x:row r="10934" spans="1:25">
      <x:c r="A10934" s="0" t="s">
        <x:v>112</x:v>
      </x:c>
      <x:c r="B10934" s="0" t="n">
        <x:v>5039</x:v>
      </x:c>
      <x:c r="C10934" s="0" t="s">
        <x:v>21</x:v>
      </x:c>
      <x:c r="D10934" s="0" t="s">
        <x:v>22</x:v>
      </x:c>
      <x:c r="E10934" s="0" t="s">
        <x:v>23</x:v>
      </x:c>
      <x:c r="F10934" s="0" t="s">
        <x:v>20</x:v>
      </x:c>
      <x:c r="G10934" s="0" t="n">
        <x:v>130</x:v>
      </x:c>
      <x:c r="H10934" s="4" t="n">
        <x:v>44.33</x:v>
      </x:c>
      <x:c r="I10934" s="4" t="n">
        <x:v>130</x:v>
      </x:c>
      <x:c r="J10934" s="4" t="n">
        <x:v>0.341</x:v>
      </x:c>
      <x:c r="K10934" s="4">
        <x:f>I10934*J10934</x:f>
      </x:c>
      <x:c r="L10934" s="4" t="n">
        <x:v>299.306</x:v>
      </x:c>
      <x:c r="M10934" s="5">
        <x:f>J10934/3.123*100</x:f>
      </x:c>
      <x:c r="N10934" s="6">
        <x:f>M10934*L10934/100</x:f>
      </x:c>
      <x:c r="O10934" s="6">
        <x:f>H10934-N10934</x:f>
      </x:c>
    </x:row>
    <x:row r="10935" spans="1:25">
      <x:c r="A10935" s="0" t="s">
        <x:v>112</x:v>
      </x:c>
      <x:c r="B10935" s="0" t="n">
        <x:v>5039</x:v>
      </x:c>
      <x:c r="C10935" s="0" t="s">
        <x:v>21</x:v>
      </x:c>
      <x:c r="D10935" s="0" t="s">
        <x:v>22</x:v>
      </x:c>
      <x:c r="E10935" s="0" t="s">
        <x:v>23</x:v>
      </x:c>
      <x:c r="F10935" s="0" t="s">
        <x:v>20</x:v>
      </x:c>
      <x:c r="G10935" s="0" t="n">
        <x:v>130</x:v>
      </x:c>
      <x:c r="H10935" s="4" t="n">
        <x:v>43.384</x:v>
      </x:c>
      <x:c r="I10935" s="4" t="n">
        <x:v>130</x:v>
      </x:c>
      <x:c r="J10935" s="4" t="n">
        <x:v>0.334</x:v>
      </x:c>
      <x:c r="K10935" s="4">
        <x:f>I10935*J10935</x:f>
      </x:c>
      <x:c r="L10935" s="4" t="n">
        <x:v>299.306</x:v>
      </x:c>
      <x:c r="M10935" s="5">
        <x:f>J10935/3.123*100</x:f>
      </x:c>
      <x:c r="N10935" s="6">
        <x:f>M10935*L10935/100</x:f>
      </x:c>
      <x:c r="O10935" s="6">
        <x:f>H10935-N10935</x:f>
      </x:c>
    </x:row>
    <x:row r="10936" spans="1:25">
      <x:c r="A10936" s="0" t="s">
        <x:v>112</x:v>
      </x:c>
      <x:c r="B10936" s="0" t="n">
        <x:v>5039</x:v>
      </x:c>
      <x:c r="C10936" s="0" t="s">
        <x:v>21</x:v>
      </x:c>
      <x:c r="D10936" s="0" t="s">
        <x:v>22</x:v>
      </x:c>
      <x:c r="E10936" s="0" t="s">
        <x:v>23</x:v>
      </x:c>
      <x:c r="F10936" s="0" t="s">
        <x:v>20</x:v>
      </x:c>
      <x:c r="G10936" s="0" t="n">
        <x:v>130</x:v>
      </x:c>
      <x:c r="H10936" s="4" t="n">
        <x:v>43.384</x:v>
      </x:c>
      <x:c r="I10936" s="4" t="n">
        <x:v>130</x:v>
      </x:c>
      <x:c r="J10936" s="4" t="n">
        <x:v>0.334</x:v>
      </x:c>
      <x:c r="K10936" s="4">
        <x:f>I10936*J10936</x:f>
      </x:c>
      <x:c r="L10936" s="4" t="n">
        <x:v>299.306</x:v>
      </x:c>
      <x:c r="M10936" s="5">
        <x:f>J10936/3.123*100</x:f>
      </x:c>
      <x:c r="N10936" s="6">
        <x:f>M10936*L10936/100</x:f>
      </x:c>
      <x:c r="O10936" s="6">
        <x:f>H10936-N10936</x:f>
      </x:c>
    </x:row>
    <x:row r="10937" spans="1:25">
      <x:c r="A10937" s="0" t="s">
        <x:v>112</x:v>
      </x:c>
      <x:c r="B10937" s="0" t="n">
        <x:v>5039</x:v>
      </x:c>
      <x:c r="C10937" s="0" t="s">
        <x:v>21</x:v>
      </x:c>
      <x:c r="D10937" s="0" t="s">
        <x:v>22</x:v>
      </x:c>
      <x:c r="E10937" s="0" t="s">
        <x:v>23</x:v>
      </x:c>
      <x:c r="F10937" s="0" t="s">
        <x:v>20</x:v>
      </x:c>
      <x:c r="G10937" s="0" t="n">
        <x:v>130</x:v>
      </x:c>
      <x:c r="H10937" s="4" t="n">
        <x:v>43.384</x:v>
      </x:c>
      <x:c r="I10937" s="4" t="n">
        <x:v>130</x:v>
      </x:c>
      <x:c r="J10937" s="4" t="n">
        <x:v>0.334</x:v>
      </x:c>
      <x:c r="K10937" s="4">
        <x:f>I10937*J10937</x:f>
      </x:c>
      <x:c r="L10937" s="4" t="n">
        <x:v>299.306</x:v>
      </x:c>
      <x:c r="M10937" s="5">
        <x:f>J10937/3.123*100</x:f>
      </x:c>
      <x:c r="N10937" s="6">
        <x:f>M10937*L10937/100</x:f>
      </x:c>
      <x:c r="O10937" s="6">
        <x:f>H10937-N10937</x:f>
      </x:c>
    </x:row>
    <x:row r="10938" spans="1:25">
      <x:c r="A10938" s="0" t="s">
        <x:v>112</x:v>
      </x:c>
      <x:c r="B10938" s="0" t="n">
        <x:v>5039</x:v>
      </x:c>
      <x:c r="C10938" s="0" t="s">
        <x:v>21</x:v>
      </x:c>
      <x:c r="D10938" s="0" t="s">
        <x:v>28</x:v>
      </x:c>
      <x:c r="E10938" s="0" t="s">
        <x:v>19</x:v>
      </x:c>
      <x:c r="F10938" s="0" t="s">
        <x:v>26</x:v>
      </x:c>
      <x:c r="G10938" s="0" t="n">
        <x:v>130</x:v>
      </x:c>
      <x:c r="H10938" s="4" t="n">
        <x:v>33.803</x:v>
      </x:c>
      <x:c r="I10938" s="4" t="n">
        <x:v>130</x:v>
      </x:c>
      <x:c r="J10938" s="4" t="n">
        <x:v>0.26</x:v>
      </x:c>
      <x:c r="K10938" s="4">
        <x:f>I10938*J10938</x:f>
      </x:c>
      <x:c r="L10938" s="4" t="n">
        <x:v>299.306</x:v>
      </x:c>
      <x:c r="M10938" s="5">
        <x:f>J10938/3.123*100</x:f>
      </x:c>
      <x:c r="N10938" s="6">
        <x:f>M10938*L10938/100</x:f>
      </x:c>
      <x:c r="O10938" s="6">
        <x:f>H10938-N10938</x:f>
      </x:c>
    </x:row>
    <x:row r="10939" spans="1:25">
      <x:c r="A10939" s="0" t="s">
        <x:v>112</x:v>
      </x:c>
      <x:c r="B10939" s="0" t="n">
        <x:v>5039</x:v>
      </x:c>
      <x:c r="C10939" s="0" t="s">
        <x:v>21</x:v>
      </x:c>
      <x:c r="D10939" s="0" t="s">
        <x:v>28</x:v>
      </x:c>
      <x:c r="E10939" s="0" t="s">
        <x:v>23</x:v>
      </x:c>
      <x:c r="F10939" s="0" t="s">
        <x:v>26</x:v>
      </x:c>
      <x:c r="G10939" s="0" t="n">
        <x:v>130</x:v>
      </x:c>
      <x:c r="H10939" s="4" t="n">
        <x:v>197.6</x:v>
      </x:c>
      <x:c r="I10939" s="4" t="n">
        <x:v>130</x:v>
      </x:c>
      <x:c r="J10939" s="4" t="n">
        <x:v>1.52</x:v>
      </x:c>
      <x:c r="K10939" s="4">
        <x:f>I10939*J10939</x:f>
      </x:c>
      <x:c r="L10939" s="4" t="n">
        <x:v>299.306</x:v>
      </x:c>
      <x:c r="M10939" s="5">
        <x:f>J10939/3.123*100</x:f>
      </x:c>
      <x:c r="N10939" s="6">
        <x:f>M10939*L10939/100</x:f>
      </x:c>
      <x:c r="O10939" s="6">
        <x:f>H10939-N10939</x:f>
      </x:c>
    </x:row>
    <x:row r="10940" spans="1:25">
      <x:c r="A10940" s="0" t="s">
        <x:v>140</x:v>
      </x:c>
      <x:c r="B10940" s="0" t="n">
        <x:v>5040</x:v>
      </x:c>
      <x:c r="C10940" s="0" t="s">
        <x:v>21</x:v>
      </x:c>
      <x:c r="D10940" s="0" t="s">
        <x:v>22</x:v>
      </x:c>
      <x:c r="E10940" s="0" t="s">
        <x:v>23</x:v>
      </x:c>
      <x:c r="F10940" s="0" t="s">
        <x:v>20</x:v>
      </x:c>
      <x:c r="G10940" s="0" t="n">
        <x:v>130</x:v>
      </x:c>
      <x:c r="H10940" s="4" t="n">
        <x:v>44.33</x:v>
      </x:c>
      <x:c r="I10940" s="4" t="n">
        <x:v>130</x:v>
      </x:c>
      <x:c r="J10940" s="4" t="n">
        <x:v>0.341</x:v>
      </x:c>
      <x:c r="K10940" s="4">
        <x:f>I10940*J10940</x:f>
      </x:c>
      <x:c r="L10940" s="4" t="n">
        <x:v>281.921</x:v>
      </x:c>
      <x:c r="M10940" s="5">
        <x:f>J10940/3.457*100</x:f>
      </x:c>
      <x:c r="N10940" s="6">
        <x:f>M10940*L10940/100</x:f>
      </x:c>
      <x:c r="O10940" s="6">
        <x:f>H10940-N10940</x:f>
      </x:c>
    </x:row>
    <x:row r="10941" spans="1:25">
      <x:c r="A10941" s="0" t="s">
        <x:v>140</x:v>
      </x:c>
      <x:c r="B10941" s="0" t="n">
        <x:v>5040</x:v>
      </x:c>
      <x:c r="C10941" s="0" t="s">
        <x:v>21</x:v>
      </x:c>
      <x:c r="D10941" s="0" t="s">
        <x:v>22</x:v>
      </x:c>
      <x:c r="E10941" s="0" t="s">
        <x:v>23</x:v>
      </x:c>
      <x:c r="F10941" s="0" t="s">
        <x:v>20</x:v>
      </x:c>
      <x:c r="G10941" s="0" t="n">
        <x:v>130</x:v>
      </x:c>
      <x:c r="H10941" s="4" t="n">
        <x:v>43.384</x:v>
      </x:c>
      <x:c r="I10941" s="4" t="n">
        <x:v>130</x:v>
      </x:c>
      <x:c r="J10941" s="4" t="n">
        <x:v>0.334</x:v>
      </x:c>
      <x:c r="K10941" s="4">
        <x:f>I10941*J10941</x:f>
      </x:c>
      <x:c r="L10941" s="4" t="n">
        <x:v>281.921</x:v>
      </x:c>
      <x:c r="M10941" s="5">
        <x:f>J10941/3.457*100</x:f>
      </x:c>
      <x:c r="N10941" s="6">
        <x:f>M10941*L10941/100</x:f>
      </x:c>
      <x:c r="O10941" s="6">
        <x:f>H10941-N10941</x:f>
      </x:c>
    </x:row>
    <x:row r="10942" spans="1:25">
      <x:c r="A10942" s="0" t="s">
        <x:v>140</x:v>
      </x:c>
      <x:c r="B10942" s="0" t="n">
        <x:v>5040</x:v>
      </x:c>
      <x:c r="C10942" s="0" t="s">
        <x:v>21</x:v>
      </x:c>
      <x:c r="D10942" s="0" t="s">
        <x:v>22</x:v>
      </x:c>
      <x:c r="E10942" s="0" t="s">
        <x:v>23</x:v>
      </x:c>
      <x:c r="F10942" s="0" t="s">
        <x:v>20</x:v>
      </x:c>
      <x:c r="G10942" s="0" t="n">
        <x:v>130</x:v>
      </x:c>
      <x:c r="H10942" s="4" t="n">
        <x:v>43.384</x:v>
      </x:c>
      <x:c r="I10942" s="4" t="n">
        <x:v>130</x:v>
      </x:c>
      <x:c r="J10942" s="4" t="n">
        <x:v>0.334</x:v>
      </x:c>
      <x:c r="K10942" s="4">
        <x:f>I10942*J10942</x:f>
      </x:c>
      <x:c r="L10942" s="4" t="n">
        <x:v>281.921</x:v>
      </x:c>
      <x:c r="M10942" s="5">
        <x:f>J10942/3.457*100</x:f>
      </x:c>
      <x:c r="N10942" s="6">
        <x:f>M10942*L10942/100</x:f>
      </x:c>
      <x:c r="O10942" s="6">
        <x:f>H10942-N10942</x:f>
      </x:c>
    </x:row>
    <x:row r="10943" spans="1:25">
      <x:c r="A10943" s="0" t="s">
        <x:v>140</x:v>
      </x:c>
      <x:c r="B10943" s="0" t="n">
        <x:v>5040</x:v>
      </x:c>
      <x:c r="C10943" s="0" t="s">
        <x:v>21</x:v>
      </x:c>
      <x:c r="D10943" s="0" t="s">
        <x:v>22</x:v>
      </x:c>
      <x:c r="E10943" s="0" t="s">
        <x:v>23</x:v>
      </x:c>
      <x:c r="F10943" s="0" t="s">
        <x:v>20</x:v>
      </x:c>
      <x:c r="G10943" s="0" t="n">
        <x:v>130</x:v>
      </x:c>
      <x:c r="H10943" s="4" t="n">
        <x:v>43.384</x:v>
      </x:c>
      <x:c r="I10943" s="4" t="n">
        <x:v>130</x:v>
      </x:c>
      <x:c r="J10943" s="4" t="n">
        <x:v>0.334</x:v>
      </x:c>
      <x:c r="K10943" s="4">
        <x:f>I10943*J10943</x:f>
      </x:c>
      <x:c r="L10943" s="4" t="n">
        <x:v>281.921</x:v>
      </x:c>
      <x:c r="M10943" s="5">
        <x:f>J10943/3.457*100</x:f>
      </x:c>
      <x:c r="N10943" s="6">
        <x:f>M10943*L10943/100</x:f>
      </x:c>
      <x:c r="O10943" s="6">
        <x:f>H10943-N10943</x:f>
      </x:c>
    </x:row>
    <x:row r="10944" spans="1:25">
      <x:c r="A10944" s="0" t="s">
        <x:v>140</x:v>
      </x:c>
      <x:c r="B10944" s="0" t="n">
        <x:v>5040</x:v>
      </x:c>
      <x:c r="C10944" s="0" t="s">
        <x:v>21</x:v>
      </x:c>
      <x:c r="D10944" s="0" t="s">
        <x:v>22</x:v>
      </x:c>
      <x:c r="E10944" s="0" t="s">
        <x:v>23</x:v>
      </x:c>
      <x:c r="F10944" s="0" t="s">
        <x:v>20</x:v>
      </x:c>
      <x:c r="G10944" s="0" t="n">
        <x:v>130</x:v>
      </x:c>
      <x:c r="H10944" s="4" t="n">
        <x:v>43.384</x:v>
      </x:c>
      <x:c r="I10944" s="4" t="n">
        <x:v>130</x:v>
      </x:c>
      <x:c r="J10944" s="4" t="n">
        <x:v>0.334</x:v>
      </x:c>
      <x:c r="K10944" s="4">
        <x:f>I10944*J10944</x:f>
      </x:c>
      <x:c r="L10944" s="4" t="n">
        <x:v>281.921</x:v>
      </x:c>
      <x:c r="M10944" s="5">
        <x:f>J10944/3.457*100</x:f>
      </x:c>
      <x:c r="N10944" s="6">
        <x:f>M10944*L10944/100</x:f>
      </x:c>
      <x:c r="O10944" s="6">
        <x:f>H10944-N10944</x:f>
      </x:c>
    </x:row>
    <x:row r="10945" spans="1:25">
      <x:c r="A10945" s="0" t="s">
        <x:v>140</x:v>
      </x:c>
      <x:c r="B10945" s="0" t="n">
        <x:v>5040</x:v>
      </x:c>
      <x:c r="C10945" s="0" t="s">
        <x:v>21</x:v>
      </x:c>
      <x:c r="D10945" s="0" t="s">
        <x:v>28</x:v>
      </x:c>
      <x:c r="E10945" s="0" t="s">
        <x:v>19</x:v>
      </x:c>
      <x:c r="F10945" s="0" t="s">
        <x:v>26</x:v>
      </x:c>
      <x:c r="G10945" s="0" t="n">
        <x:v>130</x:v>
      </x:c>
      <x:c r="H10945" s="4" t="n">
        <x:v>33.804</x:v>
      </x:c>
      <x:c r="I10945" s="4" t="n">
        <x:v>130</x:v>
      </x:c>
      <x:c r="J10945" s="4" t="n">
        <x:v>0.26</x:v>
      </x:c>
      <x:c r="K10945" s="4">
        <x:f>I10945*J10945</x:f>
      </x:c>
      <x:c r="L10945" s="4" t="n">
        <x:v>281.921</x:v>
      </x:c>
      <x:c r="M10945" s="5">
        <x:f>J10945/3.457*100</x:f>
      </x:c>
      <x:c r="N10945" s="6">
        <x:f>M10945*L10945/100</x:f>
      </x:c>
      <x:c r="O10945" s="6">
        <x:f>H10945-N10945</x:f>
      </x:c>
    </x:row>
    <x:row r="10946" spans="1:25">
      <x:c r="A10946" s="0" t="s">
        <x:v>140</x:v>
      </x:c>
      <x:c r="B10946" s="0" t="n">
        <x:v>5040</x:v>
      </x:c>
      <x:c r="C10946" s="0" t="s">
        <x:v>21</x:v>
      </x:c>
      <x:c r="D10946" s="0" t="s">
        <x:v>28</x:v>
      </x:c>
      <x:c r="E10946" s="0" t="s">
        <x:v>23</x:v>
      </x:c>
      <x:c r="F10946" s="0" t="s">
        <x:v>26</x:v>
      </x:c>
      <x:c r="G10946" s="0" t="n">
        <x:v>130</x:v>
      </x:c>
      <x:c r="H10946" s="4" t="n">
        <x:v>197.6</x:v>
      </x:c>
      <x:c r="I10946" s="4" t="n">
        <x:v>130</x:v>
      </x:c>
      <x:c r="J10946" s="4" t="n">
        <x:v>1.52</x:v>
      </x:c>
      <x:c r="K10946" s="4">
        <x:f>I10946*J10946</x:f>
      </x:c>
      <x:c r="L10946" s="4" t="n">
        <x:v>281.921</x:v>
      </x:c>
      <x:c r="M10946" s="5">
        <x:f>J10946/3.457*100</x:f>
      </x:c>
      <x:c r="N10946" s="6">
        <x:f>M10946*L10946/100</x:f>
      </x:c>
      <x:c r="O10946" s="6">
        <x:f>H10946-N10946</x:f>
      </x:c>
    </x:row>
    <x:row r="10947" spans="1:25">
      <x:c r="A10947" s="0" t="s">
        <x:v>68</x:v>
      </x:c>
      <x:c r="B10947" s="0" t="n">
        <x:v>5041</x:v>
      </x:c>
      <x:c r="C10947" s="0" t="s">
        <x:v>21</x:v>
      </x:c>
      <x:c r="D10947" s="0" t="s">
        <x:v>22</x:v>
      </x:c>
      <x:c r="E10947" s="0" t="s">
        <x:v>23</x:v>
      </x:c>
      <x:c r="F10947" s="0" t="s">
        <x:v>20</x:v>
      </x:c>
      <x:c r="G10947" s="0" t="n">
        <x:v>130</x:v>
      </x:c>
      <x:c r="H10947" s="4" t="n">
        <x:v>44.33</x:v>
      </x:c>
      <x:c r="I10947" s="4" t="n">
        <x:v>130</x:v>
      </x:c>
      <x:c r="J10947" s="4" t="n">
        <x:v>0.341</x:v>
      </x:c>
      <x:c r="K10947" s="4">
        <x:f>I10947*J10947</x:f>
      </x:c>
      <x:c r="L10947" s="4" t="n">
        <x:v>284.924</x:v>
      </x:c>
      <x:c r="M10947" s="5">
        <x:f>J10947/3.457*100</x:f>
      </x:c>
      <x:c r="N10947" s="6">
        <x:f>M10947*L10947/100</x:f>
      </x:c>
      <x:c r="O10947" s="6">
        <x:f>H10947-N10947</x:f>
      </x:c>
    </x:row>
    <x:row r="10948" spans="1:25">
      <x:c r="A10948" s="0" t="s">
        <x:v>68</x:v>
      </x:c>
      <x:c r="B10948" s="0" t="n">
        <x:v>5041</x:v>
      </x:c>
      <x:c r="C10948" s="0" t="s">
        <x:v>21</x:v>
      </x:c>
      <x:c r="D10948" s="0" t="s">
        <x:v>22</x:v>
      </x:c>
      <x:c r="E10948" s="0" t="s">
        <x:v>23</x:v>
      </x:c>
      <x:c r="F10948" s="0" t="s">
        <x:v>20</x:v>
      </x:c>
      <x:c r="G10948" s="0" t="n">
        <x:v>130</x:v>
      </x:c>
      <x:c r="H10948" s="4" t="n">
        <x:v>43.384</x:v>
      </x:c>
      <x:c r="I10948" s="4" t="n">
        <x:v>130</x:v>
      </x:c>
      <x:c r="J10948" s="4" t="n">
        <x:v>0.334</x:v>
      </x:c>
      <x:c r="K10948" s="4">
        <x:f>I10948*J10948</x:f>
      </x:c>
      <x:c r="L10948" s="4" t="n">
        <x:v>284.924</x:v>
      </x:c>
      <x:c r="M10948" s="5">
        <x:f>J10948/3.457*100</x:f>
      </x:c>
      <x:c r="N10948" s="6">
        <x:f>M10948*L10948/100</x:f>
      </x:c>
      <x:c r="O10948" s="6">
        <x:f>H10948-N10948</x:f>
      </x:c>
    </x:row>
    <x:row r="10949" spans="1:25">
      <x:c r="A10949" s="0" t="s">
        <x:v>68</x:v>
      </x:c>
      <x:c r="B10949" s="0" t="n">
        <x:v>5041</x:v>
      </x:c>
      <x:c r="C10949" s="0" t="s">
        <x:v>21</x:v>
      </x:c>
      <x:c r="D10949" s="0" t="s">
        <x:v>22</x:v>
      </x:c>
      <x:c r="E10949" s="0" t="s">
        <x:v>23</x:v>
      </x:c>
      <x:c r="F10949" s="0" t="s">
        <x:v>20</x:v>
      </x:c>
      <x:c r="G10949" s="0" t="n">
        <x:v>130</x:v>
      </x:c>
      <x:c r="H10949" s="4" t="n">
        <x:v>43.384</x:v>
      </x:c>
      <x:c r="I10949" s="4" t="n">
        <x:v>130</x:v>
      </x:c>
      <x:c r="J10949" s="4" t="n">
        <x:v>0.334</x:v>
      </x:c>
      <x:c r="K10949" s="4">
        <x:f>I10949*J10949</x:f>
      </x:c>
      <x:c r="L10949" s="4" t="n">
        <x:v>284.924</x:v>
      </x:c>
      <x:c r="M10949" s="5">
        <x:f>J10949/3.457*100</x:f>
      </x:c>
      <x:c r="N10949" s="6">
        <x:f>M10949*L10949/100</x:f>
      </x:c>
      <x:c r="O10949" s="6">
        <x:f>H10949-N10949</x:f>
      </x:c>
    </x:row>
    <x:row r="10950" spans="1:25">
      <x:c r="A10950" s="0" t="s">
        <x:v>68</x:v>
      </x:c>
      <x:c r="B10950" s="0" t="n">
        <x:v>5041</x:v>
      </x:c>
      <x:c r="C10950" s="0" t="s">
        <x:v>21</x:v>
      </x:c>
      <x:c r="D10950" s="0" t="s">
        <x:v>22</x:v>
      </x:c>
      <x:c r="E10950" s="0" t="s">
        <x:v>23</x:v>
      </x:c>
      <x:c r="F10950" s="0" t="s">
        <x:v>20</x:v>
      </x:c>
      <x:c r="G10950" s="0" t="n">
        <x:v>130</x:v>
      </x:c>
      <x:c r="H10950" s="4" t="n">
        <x:v>43.384</x:v>
      </x:c>
      <x:c r="I10950" s="4" t="n">
        <x:v>130</x:v>
      </x:c>
      <x:c r="J10950" s="4" t="n">
        <x:v>0.334</x:v>
      </x:c>
      <x:c r="K10950" s="4">
        <x:f>I10950*J10950</x:f>
      </x:c>
      <x:c r="L10950" s="4" t="n">
        <x:v>284.924</x:v>
      </x:c>
      <x:c r="M10950" s="5">
        <x:f>J10950/3.457*100</x:f>
      </x:c>
      <x:c r="N10950" s="6">
        <x:f>M10950*L10950/100</x:f>
      </x:c>
      <x:c r="O10950" s="6">
        <x:f>H10950-N10950</x:f>
      </x:c>
    </x:row>
    <x:row r="10951" spans="1:25">
      <x:c r="A10951" s="0" t="s">
        <x:v>68</x:v>
      </x:c>
      <x:c r="B10951" s="0" t="n">
        <x:v>5041</x:v>
      </x:c>
      <x:c r="C10951" s="0" t="s">
        <x:v>21</x:v>
      </x:c>
      <x:c r="D10951" s="0" t="s">
        <x:v>22</x:v>
      </x:c>
      <x:c r="E10951" s="0" t="s">
        <x:v>23</x:v>
      </x:c>
      <x:c r="F10951" s="0" t="s">
        <x:v>20</x:v>
      </x:c>
      <x:c r="G10951" s="0" t="n">
        <x:v>130</x:v>
      </x:c>
      <x:c r="H10951" s="4" t="n">
        <x:v>43.384</x:v>
      </x:c>
      <x:c r="I10951" s="4" t="n">
        <x:v>130</x:v>
      </x:c>
      <x:c r="J10951" s="4" t="n">
        <x:v>0.334</x:v>
      </x:c>
      <x:c r="K10951" s="4">
        <x:f>I10951*J10951</x:f>
      </x:c>
      <x:c r="L10951" s="4" t="n">
        <x:v>284.924</x:v>
      </x:c>
      <x:c r="M10951" s="5">
        <x:f>J10951/3.457*100</x:f>
      </x:c>
      <x:c r="N10951" s="6">
        <x:f>M10951*L10951/100</x:f>
      </x:c>
      <x:c r="O10951" s="6">
        <x:f>H10951-N10951</x:f>
      </x:c>
    </x:row>
    <x:row r="10952" spans="1:25">
      <x:c r="A10952" s="0" t="s">
        <x:v>68</x:v>
      </x:c>
      <x:c r="B10952" s="0" t="n">
        <x:v>5041</x:v>
      </x:c>
      <x:c r="C10952" s="0" t="s">
        <x:v>21</x:v>
      </x:c>
      <x:c r="D10952" s="0" t="s">
        <x:v>28</x:v>
      </x:c>
      <x:c r="E10952" s="0" t="s">
        <x:v>19</x:v>
      </x:c>
      <x:c r="F10952" s="0" t="s">
        <x:v>26</x:v>
      </x:c>
      <x:c r="G10952" s="0" t="n">
        <x:v>130</x:v>
      </x:c>
      <x:c r="H10952" s="4" t="n">
        <x:v>33.801</x:v>
      </x:c>
      <x:c r="I10952" s="4" t="n">
        <x:v>130</x:v>
      </x:c>
      <x:c r="J10952" s="4" t="n">
        <x:v>0.26</x:v>
      </x:c>
      <x:c r="K10952" s="4">
        <x:f>I10952*J10952</x:f>
      </x:c>
      <x:c r="L10952" s="4" t="n">
        <x:v>284.924</x:v>
      </x:c>
      <x:c r="M10952" s="5">
        <x:f>J10952/3.457*100</x:f>
      </x:c>
      <x:c r="N10952" s="6">
        <x:f>M10952*L10952/100</x:f>
      </x:c>
      <x:c r="O10952" s="6">
        <x:f>H10952-N10952</x:f>
      </x:c>
    </x:row>
    <x:row r="10953" spans="1:25">
      <x:c r="A10953" s="0" t="s">
        <x:v>68</x:v>
      </x:c>
      <x:c r="B10953" s="0" t="n">
        <x:v>5041</x:v>
      </x:c>
      <x:c r="C10953" s="0" t="s">
        <x:v>21</x:v>
      </x:c>
      <x:c r="D10953" s="0" t="s">
        <x:v>28</x:v>
      </x:c>
      <x:c r="E10953" s="0" t="s">
        <x:v>23</x:v>
      </x:c>
      <x:c r="F10953" s="0" t="s">
        <x:v>26</x:v>
      </x:c>
      <x:c r="G10953" s="0" t="n">
        <x:v>130</x:v>
      </x:c>
      <x:c r="H10953" s="4" t="n">
        <x:v>197.6</x:v>
      </x:c>
      <x:c r="I10953" s="4" t="n">
        <x:v>130</x:v>
      </x:c>
      <x:c r="J10953" s="4" t="n">
        <x:v>1.52</x:v>
      </x:c>
      <x:c r="K10953" s="4">
        <x:f>I10953*J10953</x:f>
      </x:c>
      <x:c r="L10953" s="4" t="n">
        <x:v>284.924</x:v>
      </x:c>
      <x:c r="M10953" s="5">
        <x:f>J10953/3.457*100</x:f>
      </x:c>
      <x:c r="N10953" s="6">
        <x:f>M10953*L10953/100</x:f>
      </x:c>
      <x:c r="O10953" s="6">
        <x:f>H10953-N10953</x:f>
      </x:c>
    </x:row>
    <x:row r="10954" spans="1:25">
      <x:c r="A10954" s="0" t="s">
        <x:v>85</x:v>
      </x:c>
      <x:c r="B10954" s="0" t="n">
        <x:v>5042</x:v>
      </x:c>
      <x:c r="C10954" s="0" t="s">
        <x:v>21</x:v>
      </x:c>
      <x:c r="D10954" s="0" t="s">
        <x:v>22</x:v>
      </x:c>
      <x:c r="E10954" s="0" t="s">
        <x:v>23</x:v>
      </x:c>
      <x:c r="F10954" s="0" t="s">
        <x:v>20</x:v>
      </x:c>
      <x:c r="G10954" s="0" t="n">
        <x:v>130</x:v>
      </x:c>
      <x:c r="H10954" s="4" t="n">
        <x:v>43.384</x:v>
      </x:c>
      <x:c r="I10954" s="4" t="n">
        <x:v>130</x:v>
      </x:c>
      <x:c r="J10954" s="4" t="n">
        <x:v>0.334</x:v>
      </x:c>
      <x:c r="K10954" s="4">
        <x:f>I10954*J10954</x:f>
      </x:c>
      <x:c r="L10954" s="4" t="n">
        <x:v>287.311</x:v>
      </x:c>
      <x:c r="M10954" s="5">
        <x:f>J10954/3.123*100</x:f>
      </x:c>
      <x:c r="N10954" s="6">
        <x:f>M10954*L10954/100</x:f>
      </x:c>
      <x:c r="O10954" s="6">
        <x:f>H10954-N10954</x:f>
      </x:c>
    </x:row>
    <x:row r="10955" spans="1:25">
      <x:c r="A10955" s="0" t="s">
        <x:v>85</x:v>
      </x:c>
      <x:c r="B10955" s="0" t="n">
        <x:v>5042</x:v>
      </x:c>
      <x:c r="C10955" s="0" t="s">
        <x:v>21</x:v>
      </x:c>
      <x:c r="D10955" s="0" t="s">
        <x:v>22</x:v>
      </x:c>
      <x:c r="E10955" s="0" t="s">
        <x:v>23</x:v>
      </x:c>
      <x:c r="F10955" s="0" t="s">
        <x:v>20</x:v>
      </x:c>
      <x:c r="G10955" s="0" t="n">
        <x:v>130</x:v>
      </x:c>
      <x:c r="H10955" s="4" t="n">
        <x:v>44.33</x:v>
      </x:c>
      <x:c r="I10955" s="4" t="n">
        <x:v>130</x:v>
      </x:c>
      <x:c r="J10955" s="4" t="n">
        <x:v>0.341</x:v>
      </x:c>
      <x:c r="K10955" s="4">
        <x:f>I10955*J10955</x:f>
      </x:c>
      <x:c r="L10955" s="4" t="n">
        <x:v>287.311</x:v>
      </x:c>
      <x:c r="M10955" s="5">
        <x:f>J10955/3.123*100</x:f>
      </x:c>
      <x:c r="N10955" s="6">
        <x:f>M10955*L10955/100</x:f>
      </x:c>
      <x:c r="O10955" s="6">
        <x:f>H10955-N10955</x:f>
      </x:c>
    </x:row>
    <x:row r="10956" spans="1:25">
      <x:c r="A10956" s="0" t="s">
        <x:v>85</x:v>
      </x:c>
      <x:c r="B10956" s="0" t="n">
        <x:v>5042</x:v>
      </x:c>
      <x:c r="C10956" s="0" t="s">
        <x:v>21</x:v>
      </x:c>
      <x:c r="D10956" s="0" t="s">
        <x:v>22</x:v>
      </x:c>
      <x:c r="E10956" s="0" t="s">
        <x:v>23</x:v>
      </x:c>
      <x:c r="F10956" s="0" t="s">
        <x:v>20</x:v>
      </x:c>
      <x:c r="G10956" s="0" t="n">
        <x:v>130</x:v>
      </x:c>
      <x:c r="H10956" s="4" t="n">
        <x:v>43.384</x:v>
      </x:c>
      <x:c r="I10956" s="4" t="n">
        <x:v>130</x:v>
      </x:c>
      <x:c r="J10956" s="4" t="n">
        <x:v>0.334</x:v>
      </x:c>
      <x:c r="K10956" s="4">
        <x:f>I10956*J10956</x:f>
      </x:c>
      <x:c r="L10956" s="4" t="n">
        <x:v>287.311</x:v>
      </x:c>
      <x:c r="M10956" s="5">
        <x:f>J10956/3.123*100</x:f>
      </x:c>
      <x:c r="N10956" s="6">
        <x:f>M10956*L10956/100</x:f>
      </x:c>
      <x:c r="O10956" s="6">
        <x:f>H10956-N10956</x:f>
      </x:c>
    </x:row>
    <x:row r="10957" spans="1:25">
      <x:c r="A10957" s="0" t="s">
        <x:v>85</x:v>
      </x:c>
      <x:c r="B10957" s="0" t="n">
        <x:v>5042</x:v>
      </x:c>
      <x:c r="C10957" s="0" t="s">
        <x:v>21</x:v>
      </x:c>
      <x:c r="D10957" s="0" t="s">
        <x:v>22</x:v>
      </x:c>
      <x:c r="E10957" s="0" t="s">
        <x:v>23</x:v>
      </x:c>
      <x:c r="F10957" s="0" t="s">
        <x:v>20</x:v>
      </x:c>
      <x:c r="G10957" s="0" t="n">
        <x:v>130</x:v>
      </x:c>
      <x:c r="H10957" s="4" t="n">
        <x:v>43.384</x:v>
      </x:c>
      <x:c r="I10957" s="4" t="n">
        <x:v>130</x:v>
      </x:c>
      <x:c r="J10957" s="4" t="n">
        <x:v>0.334</x:v>
      </x:c>
      <x:c r="K10957" s="4">
        <x:f>I10957*J10957</x:f>
      </x:c>
      <x:c r="L10957" s="4" t="n">
        <x:v>287.311</x:v>
      </x:c>
      <x:c r="M10957" s="5">
        <x:f>J10957/3.123*100</x:f>
      </x:c>
      <x:c r="N10957" s="6">
        <x:f>M10957*L10957/100</x:f>
      </x:c>
      <x:c r="O10957" s="6">
        <x:f>H10957-N10957</x:f>
      </x:c>
    </x:row>
    <x:row r="10958" spans="1:25">
      <x:c r="A10958" s="0" t="s">
        <x:v>85</x:v>
      </x:c>
      <x:c r="B10958" s="0" t="n">
        <x:v>5042</x:v>
      </x:c>
      <x:c r="C10958" s="0" t="s">
        <x:v>21</x:v>
      </x:c>
      <x:c r="D10958" s="0" t="s">
        <x:v>28</x:v>
      </x:c>
      <x:c r="E10958" s="0" t="s">
        <x:v>19</x:v>
      </x:c>
      <x:c r="F10958" s="0" t="s">
        <x:v>26</x:v>
      </x:c>
      <x:c r="G10958" s="0" t="n">
        <x:v>130</x:v>
      </x:c>
      <x:c r="H10958" s="4" t="n">
        <x:v>33.802</x:v>
      </x:c>
      <x:c r="I10958" s="4" t="n">
        <x:v>130</x:v>
      </x:c>
      <x:c r="J10958" s="4" t="n">
        <x:v>0.26</x:v>
      </x:c>
      <x:c r="K10958" s="4">
        <x:f>I10958*J10958</x:f>
      </x:c>
      <x:c r="L10958" s="4" t="n">
        <x:v>287.311</x:v>
      </x:c>
      <x:c r="M10958" s="5">
        <x:f>J10958/3.123*100</x:f>
      </x:c>
      <x:c r="N10958" s="6">
        <x:f>M10958*L10958/100</x:f>
      </x:c>
      <x:c r="O10958" s="6">
        <x:f>H10958-N10958</x:f>
      </x:c>
    </x:row>
    <x:row r="10959" spans="1:25">
      <x:c r="A10959" s="0" t="s">
        <x:v>85</x:v>
      </x:c>
      <x:c r="B10959" s="0" t="n">
        <x:v>5042</x:v>
      </x:c>
      <x:c r="C10959" s="0" t="s">
        <x:v>21</x:v>
      </x:c>
      <x:c r="D10959" s="0" t="s">
        <x:v>28</x:v>
      </x:c>
      <x:c r="E10959" s="0" t="s">
        <x:v>23</x:v>
      </x:c>
      <x:c r="F10959" s="0" t="s">
        <x:v>26</x:v>
      </x:c>
      <x:c r="G10959" s="0" t="n">
        <x:v>130</x:v>
      </x:c>
      <x:c r="H10959" s="4" t="n">
        <x:v>197.6</x:v>
      </x:c>
      <x:c r="I10959" s="4" t="n">
        <x:v>130</x:v>
      </x:c>
      <x:c r="J10959" s="4" t="n">
        <x:v>1.52</x:v>
      </x:c>
      <x:c r="K10959" s="4">
        <x:f>I10959*J10959</x:f>
      </x:c>
      <x:c r="L10959" s="4" t="n">
        <x:v>287.311</x:v>
      </x:c>
      <x:c r="M10959" s="5">
        <x:f>J10959/3.123*100</x:f>
      </x:c>
      <x:c r="N10959" s="6">
        <x:f>M10959*L10959/100</x:f>
      </x:c>
      <x:c r="O10959" s="6">
        <x:f>H10959-N10959</x:f>
      </x:c>
    </x:row>
    <x:row r="10960" spans="1:25">
      <x:c r="A10960" s="0" t="s">
        <x:v>147</x:v>
      </x:c>
      <x:c r="B10960" s="0" t="n">
        <x:v>5043</x:v>
      </x:c>
      <x:c r="C10960" s="0" t="s">
        <x:v>21</x:v>
      </x:c>
      <x:c r="D10960" s="0" t="s">
        <x:v>22</x:v>
      </x:c>
      <x:c r="E10960" s="0" t="s">
        <x:v>23</x:v>
      </x:c>
      <x:c r="F10960" s="0" t="s">
        <x:v>20</x:v>
      </x:c>
      <x:c r="G10960" s="0" t="n">
        <x:v>130</x:v>
      </x:c>
      <x:c r="H10960" s="4" t="n">
        <x:v>44.33</x:v>
      </x:c>
      <x:c r="I10960" s="4" t="n">
        <x:v>130</x:v>
      </x:c>
      <x:c r="J10960" s="4" t="n">
        <x:v>0.341</x:v>
      </x:c>
      <x:c r="K10960" s="4">
        <x:f>I10960*J10960</x:f>
      </x:c>
      <x:c r="L10960" s="4" t="n">
        <x:v>308.134</x:v>
      </x:c>
      <x:c r="M10960" s="5">
        <x:f>J10960/3.457*100</x:f>
      </x:c>
      <x:c r="N10960" s="6">
        <x:f>M10960*L10960/100</x:f>
      </x:c>
      <x:c r="O10960" s="6">
        <x:f>H10960-N10960</x:f>
      </x:c>
    </x:row>
    <x:row r="10961" spans="1:25">
      <x:c r="A10961" s="0" t="s">
        <x:v>147</x:v>
      </x:c>
      <x:c r="B10961" s="0" t="n">
        <x:v>5043</x:v>
      </x:c>
      <x:c r="C10961" s="0" t="s">
        <x:v>21</x:v>
      </x:c>
      <x:c r="D10961" s="0" t="s">
        <x:v>22</x:v>
      </x:c>
      <x:c r="E10961" s="0" t="s">
        <x:v>23</x:v>
      </x:c>
      <x:c r="F10961" s="0" t="s">
        <x:v>20</x:v>
      </x:c>
      <x:c r="G10961" s="0" t="n">
        <x:v>130</x:v>
      </x:c>
      <x:c r="H10961" s="4" t="n">
        <x:v>43.384</x:v>
      </x:c>
      <x:c r="I10961" s="4" t="n">
        <x:v>130</x:v>
      </x:c>
      <x:c r="J10961" s="4" t="n">
        <x:v>0.334</x:v>
      </x:c>
      <x:c r="K10961" s="4">
        <x:f>I10961*J10961</x:f>
      </x:c>
      <x:c r="L10961" s="4" t="n">
        <x:v>308.134</x:v>
      </x:c>
      <x:c r="M10961" s="5">
        <x:f>J10961/3.457*100</x:f>
      </x:c>
      <x:c r="N10961" s="6">
        <x:f>M10961*L10961/100</x:f>
      </x:c>
      <x:c r="O10961" s="6">
        <x:f>H10961-N10961</x:f>
      </x:c>
    </x:row>
    <x:row r="10962" spans="1:25">
      <x:c r="A10962" s="0" t="s">
        <x:v>147</x:v>
      </x:c>
      <x:c r="B10962" s="0" t="n">
        <x:v>5043</x:v>
      </x:c>
      <x:c r="C10962" s="0" t="s">
        <x:v>21</x:v>
      </x:c>
      <x:c r="D10962" s="0" t="s">
        <x:v>22</x:v>
      </x:c>
      <x:c r="E10962" s="0" t="s">
        <x:v>23</x:v>
      </x:c>
      <x:c r="F10962" s="0" t="s">
        <x:v>20</x:v>
      </x:c>
      <x:c r="G10962" s="0" t="n">
        <x:v>130</x:v>
      </x:c>
      <x:c r="H10962" s="4" t="n">
        <x:v>43.384</x:v>
      </x:c>
      <x:c r="I10962" s="4" t="n">
        <x:v>130</x:v>
      </x:c>
      <x:c r="J10962" s="4" t="n">
        <x:v>0.334</x:v>
      </x:c>
      <x:c r="K10962" s="4">
        <x:f>I10962*J10962</x:f>
      </x:c>
      <x:c r="L10962" s="4" t="n">
        <x:v>308.134</x:v>
      </x:c>
      <x:c r="M10962" s="5">
        <x:f>J10962/3.457*100</x:f>
      </x:c>
      <x:c r="N10962" s="6">
        <x:f>M10962*L10962/100</x:f>
      </x:c>
      <x:c r="O10962" s="6">
        <x:f>H10962-N10962</x:f>
      </x:c>
    </x:row>
    <x:row r="10963" spans="1:25">
      <x:c r="A10963" s="0" t="s">
        <x:v>147</x:v>
      </x:c>
      <x:c r="B10963" s="0" t="n">
        <x:v>5043</x:v>
      </x:c>
      <x:c r="C10963" s="0" t="s">
        <x:v>21</x:v>
      </x:c>
      <x:c r="D10963" s="0" t="s">
        <x:v>22</x:v>
      </x:c>
      <x:c r="E10963" s="0" t="s">
        <x:v>23</x:v>
      </x:c>
      <x:c r="F10963" s="0" t="s">
        <x:v>20</x:v>
      </x:c>
      <x:c r="G10963" s="0" t="n">
        <x:v>130</x:v>
      </x:c>
      <x:c r="H10963" s="4" t="n">
        <x:v>43.384</x:v>
      </x:c>
      <x:c r="I10963" s="4" t="n">
        <x:v>130</x:v>
      </x:c>
      <x:c r="J10963" s="4" t="n">
        <x:v>0.334</x:v>
      </x:c>
      <x:c r="K10963" s="4">
        <x:f>I10963*J10963</x:f>
      </x:c>
      <x:c r="L10963" s="4" t="n">
        <x:v>308.134</x:v>
      </x:c>
      <x:c r="M10963" s="5">
        <x:f>J10963/3.457*100</x:f>
      </x:c>
      <x:c r="N10963" s="6">
        <x:f>M10963*L10963/100</x:f>
      </x:c>
      <x:c r="O10963" s="6">
        <x:f>H10963-N10963</x:f>
      </x:c>
    </x:row>
    <x:row r="10964" spans="1:25">
      <x:c r="A10964" s="0" t="s">
        <x:v>147</x:v>
      </x:c>
      <x:c r="B10964" s="0" t="n">
        <x:v>5043</x:v>
      </x:c>
      <x:c r="C10964" s="0" t="s">
        <x:v>21</x:v>
      </x:c>
      <x:c r="D10964" s="0" t="s">
        <x:v>22</x:v>
      </x:c>
      <x:c r="E10964" s="0" t="s">
        <x:v>23</x:v>
      </x:c>
      <x:c r="F10964" s="0" t="s">
        <x:v>20</x:v>
      </x:c>
      <x:c r="G10964" s="0" t="n">
        <x:v>130</x:v>
      </x:c>
      <x:c r="H10964" s="4" t="n">
        <x:v>43.384</x:v>
      </x:c>
      <x:c r="I10964" s="4" t="n">
        <x:v>130</x:v>
      </x:c>
      <x:c r="J10964" s="4" t="n">
        <x:v>0.334</x:v>
      </x:c>
      <x:c r="K10964" s="4">
        <x:f>I10964*J10964</x:f>
      </x:c>
      <x:c r="L10964" s="4" t="n">
        <x:v>308.134</x:v>
      </x:c>
      <x:c r="M10964" s="5">
        <x:f>J10964/3.457*100</x:f>
      </x:c>
      <x:c r="N10964" s="6">
        <x:f>M10964*L10964/100</x:f>
      </x:c>
      <x:c r="O10964" s="6">
        <x:f>H10964-N10964</x:f>
      </x:c>
    </x:row>
    <x:row r="10965" spans="1:25">
      <x:c r="A10965" s="0" t="s">
        <x:v>147</x:v>
      </x:c>
      <x:c r="B10965" s="0" t="n">
        <x:v>5043</x:v>
      </x:c>
      <x:c r="C10965" s="0" t="s">
        <x:v>21</x:v>
      </x:c>
      <x:c r="D10965" s="0" t="s">
        <x:v>28</x:v>
      </x:c>
      <x:c r="E10965" s="0" t="s">
        <x:v>19</x:v>
      </x:c>
      <x:c r="F10965" s="0" t="s">
        <x:v>26</x:v>
      </x:c>
      <x:c r="G10965" s="0" t="n">
        <x:v>130</x:v>
      </x:c>
      <x:c r="H10965" s="4" t="n">
        <x:v>33.807</x:v>
      </x:c>
      <x:c r="I10965" s="4" t="n">
        <x:v>130</x:v>
      </x:c>
      <x:c r="J10965" s="4" t="n">
        <x:v>0.26</x:v>
      </x:c>
      <x:c r="K10965" s="4">
        <x:f>I10965*J10965</x:f>
      </x:c>
      <x:c r="L10965" s="4" t="n">
        <x:v>308.134</x:v>
      </x:c>
      <x:c r="M10965" s="5">
        <x:f>J10965/3.457*100</x:f>
      </x:c>
      <x:c r="N10965" s="6">
        <x:f>M10965*L10965/100</x:f>
      </x:c>
      <x:c r="O10965" s="6">
        <x:f>H10965-N10965</x:f>
      </x:c>
    </x:row>
    <x:row r="10966" spans="1:25">
      <x:c r="A10966" s="0" t="s">
        <x:v>147</x:v>
      </x:c>
      <x:c r="B10966" s="0" t="n">
        <x:v>5043</x:v>
      </x:c>
      <x:c r="C10966" s="0" t="s">
        <x:v>21</x:v>
      </x:c>
      <x:c r="D10966" s="0" t="s">
        <x:v>28</x:v>
      </x:c>
      <x:c r="E10966" s="0" t="s">
        <x:v>23</x:v>
      </x:c>
      <x:c r="F10966" s="0" t="s">
        <x:v>26</x:v>
      </x:c>
      <x:c r="G10966" s="0" t="n">
        <x:v>130</x:v>
      </x:c>
      <x:c r="H10966" s="4" t="n">
        <x:v>197.594</x:v>
      </x:c>
      <x:c r="I10966" s="4" t="n">
        <x:v>130</x:v>
      </x:c>
      <x:c r="J10966" s="4" t="n">
        <x:v>1.52</x:v>
      </x:c>
      <x:c r="K10966" s="4">
        <x:f>I10966*J10966</x:f>
      </x:c>
      <x:c r="L10966" s="4" t="n">
        <x:v>308.134</x:v>
      </x:c>
      <x:c r="M10966" s="5">
        <x:f>J10966/3.457*100</x:f>
      </x:c>
      <x:c r="N10966" s="6">
        <x:f>M10966*L10966/100</x:f>
      </x:c>
      <x:c r="O10966" s="6">
        <x:f>H10966-N10966</x:f>
      </x:c>
    </x:row>
    <x:row r="10967" spans="1:25">
      <x:c r="A10967" s="0" t="s">
        <x:v>95</x:v>
      </x:c>
      <x:c r="B10967" s="0" t="n">
        <x:v>5044</x:v>
      </x:c>
      <x:c r="C10967" s="0" t="s">
        <x:v>21</x:v>
      </x:c>
      <x:c r="D10967" s="0" t="s">
        <x:v>22</x:v>
      </x:c>
      <x:c r="E10967" s="0" t="s">
        <x:v>23</x:v>
      </x:c>
      <x:c r="F10967" s="0" t="s">
        <x:v>20</x:v>
      </x:c>
      <x:c r="G10967" s="0" t="n">
        <x:v>130</x:v>
      </x:c>
      <x:c r="H10967" s="4" t="n">
        <x:v>44.33</x:v>
      </x:c>
      <x:c r="I10967" s="4" t="n">
        <x:v>130</x:v>
      </x:c>
      <x:c r="J10967" s="4" t="n">
        <x:v>0.341</x:v>
      </x:c>
      <x:c r="K10967" s="4">
        <x:f>I10967*J10967</x:f>
      </x:c>
      <x:c r="L10967" s="4" t="n">
        <x:v>286.686</x:v>
      </x:c>
      <x:c r="M10967" s="5">
        <x:f>J10967/2.789*100</x:f>
      </x:c>
      <x:c r="N10967" s="6">
        <x:f>M10967*L10967/100</x:f>
      </x:c>
      <x:c r="O10967" s="6">
        <x:f>H10967-N10967</x:f>
      </x:c>
    </x:row>
    <x:row r="10968" spans="1:25">
      <x:c r="A10968" s="0" t="s">
        <x:v>95</x:v>
      </x:c>
      <x:c r="B10968" s="0" t="n">
        <x:v>5044</x:v>
      </x:c>
      <x:c r="C10968" s="0" t="s">
        <x:v>21</x:v>
      </x:c>
      <x:c r="D10968" s="0" t="s">
        <x:v>22</x:v>
      </x:c>
      <x:c r="E10968" s="0" t="s">
        <x:v>23</x:v>
      </x:c>
      <x:c r="F10968" s="0" t="s">
        <x:v>20</x:v>
      </x:c>
      <x:c r="G10968" s="0" t="n">
        <x:v>130</x:v>
      </x:c>
      <x:c r="H10968" s="4" t="n">
        <x:v>43.384</x:v>
      </x:c>
      <x:c r="I10968" s="4" t="n">
        <x:v>130</x:v>
      </x:c>
      <x:c r="J10968" s="4" t="n">
        <x:v>0.334</x:v>
      </x:c>
      <x:c r="K10968" s="4">
        <x:f>I10968*J10968</x:f>
      </x:c>
      <x:c r="L10968" s="4" t="n">
        <x:v>286.686</x:v>
      </x:c>
      <x:c r="M10968" s="5">
        <x:f>J10968/2.789*100</x:f>
      </x:c>
      <x:c r="N10968" s="6">
        <x:f>M10968*L10968/100</x:f>
      </x:c>
      <x:c r="O10968" s="6">
        <x:f>H10968-N10968</x:f>
      </x:c>
    </x:row>
    <x:row r="10969" spans="1:25">
      <x:c r="A10969" s="0" t="s">
        <x:v>95</x:v>
      </x:c>
      <x:c r="B10969" s="0" t="n">
        <x:v>5044</x:v>
      </x:c>
      <x:c r="C10969" s="0" t="s">
        <x:v>21</x:v>
      </x:c>
      <x:c r="D10969" s="0" t="s">
        <x:v>22</x:v>
      </x:c>
      <x:c r="E10969" s="0" t="s">
        <x:v>23</x:v>
      </x:c>
      <x:c r="F10969" s="0" t="s">
        <x:v>20</x:v>
      </x:c>
      <x:c r="G10969" s="0" t="n">
        <x:v>130</x:v>
      </x:c>
      <x:c r="H10969" s="4" t="n">
        <x:v>43.384</x:v>
      </x:c>
      <x:c r="I10969" s="4" t="n">
        <x:v>130</x:v>
      </x:c>
      <x:c r="J10969" s="4" t="n">
        <x:v>0.334</x:v>
      </x:c>
      <x:c r="K10969" s="4">
        <x:f>I10969*J10969</x:f>
      </x:c>
      <x:c r="L10969" s="4" t="n">
        <x:v>286.686</x:v>
      </x:c>
      <x:c r="M10969" s="5">
        <x:f>J10969/2.789*100</x:f>
      </x:c>
      <x:c r="N10969" s="6">
        <x:f>M10969*L10969/100</x:f>
      </x:c>
      <x:c r="O10969" s="6">
        <x:f>H10969-N10969</x:f>
      </x:c>
    </x:row>
    <x:row r="10970" spans="1:25">
      <x:c r="A10970" s="0" t="s">
        <x:v>95</x:v>
      </x:c>
      <x:c r="B10970" s="0" t="n">
        <x:v>5044</x:v>
      </x:c>
      <x:c r="C10970" s="0" t="s">
        <x:v>21</x:v>
      </x:c>
      <x:c r="D10970" s="0" t="s">
        <x:v>28</x:v>
      </x:c>
      <x:c r="E10970" s="0" t="s">
        <x:v>19</x:v>
      </x:c>
      <x:c r="F10970" s="0" t="s">
        <x:v>26</x:v>
      </x:c>
      <x:c r="G10970" s="0" t="n">
        <x:v>130</x:v>
      </x:c>
      <x:c r="H10970" s="4" t="n">
        <x:v>33.803</x:v>
      </x:c>
      <x:c r="I10970" s="4" t="n">
        <x:v>130</x:v>
      </x:c>
      <x:c r="J10970" s="4" t="n">
        <x:v>0.26</x:v>
      </x:c>
      <x:c r="K10970" s="4">
        <x:f>I10970*J10970</x:f>
      </x:c>
      <x:c r="L10970" s="4" t="n">
        <x:v>286.686</x:v>
      </x:c>
      <x:c r="M10970" s="5">
        <x:f>J10970/2.789*100</x:f>
      </x:c>
      <x:c r="N10970" s="6">
        <x:f>M10970*L10970/100</x:f>
      </x:c>
      <x:c r="O10970" s="6">
        <x:f>H10970-N10970</x:f>
      </x:c>
    </x:row>
    <x:row r="10971" spans="1:25">
      <x:c r="A10971" s="0" t="s">
        <x:v>95</x:v>
      </x:c>
      <x:c r="B10971" s="0" t="n">
        <x:v>5044</x:v>
      </x:c>
      <x:c r="C10971" s="0" t="s">
        <x:v>21</x:v>
      </x:c>
      <x:c r="D10971" s="0" t="s">
        <x:v>28</x:v>
      </x:c>
      <x:c r="E10971" s="0" t="s">
        <x:v>23</x:v>
      </x:c>
      <x:c r="F10971" s="0" t="s">
        <x:v>26</x:v>
      </x:c>
      <x:c r="G10971" s="0" t="n">
        <x:v>130</x:v>
      </x:c>
      <x:c r="H10971" s="4" t="n">
        <x:v>197.6</x:v>
      </x:c>
      <x:c r="I10971" s="4" t="n">
        <x:v>130</x:v>
      </x:c>
      <x:c r="J10971" s="4" t="n">
        <x:v>1.52</x:v>
      </x:c>
      <x:c r="K10971" s="4">
        <x:f>I10971*J10971</x:f>
      </x:c>
      <x:c r="L10971" s="4" t="n">
        <x:v>286.686</x:v>
      </x:c>
      <x:c r="M10971" s="5">
        <x:f>J10971/2.789*100</x:f>
      </x:c>
      <x:c r="N10971" s="6">
        <x:f>M10971*L10971/100</x:f>
      </x:c>
      <x:c r="O10971" s="6">
        <x:f>H10971-N10971</x:f>
      </x:c>
    </x:row>
    <x:row r="10972" spans="1:25">
      <x:c r="A10972" s="0" t="s">
        <x:v>16</x:v>
      </x:c>
      <x:c r="B10972" s="0" t="n">
        <x:v>5045</x:v>
      </x:c>
      <x:c r="C10972" s="0" t="s">
        <x:v>21</x:v>
      </x:c>
      <x:c r="D10972" s="0" t="s">
        <x:v>22</x:v>
      </x:c>
      <x:c r="E10972" s="0" t="s">
        <x:v>23</x:v>
      </x:c>
      <x:c r="F10972" s="0" t="s">
        <x:v>20</x:v>
      </x:c>
      <x:c r="G10972" s="0" t="n">
        <x:v>130</x:v>
      </x:c>
      <x:c r="H10972" s="4" t="n">
        <x:v>44.33</x:v>
      </x:c>
      <x:c r="I10972" s="4" t="n">
        <x:v>130</x:v>
      </x:c>
      <x:c r="J10972" s="4" t="n">
        <x:v>0.341</x:v>
      </x:c>
      <x:c r="K10972" s="4">
        <x:f>I10972*J10972</x:f>
      </x:c>
      <x:c r="L10972" s="4" t="n">
        <x:v>289.006</x:v>
      </x:c>
      <x:c r="M10972" s="5">
        <x:f>J10972/2.789*100</x:f>
      </x:c>
      <x:c r="N10972" s="6">
        <x:f>M10972*L10972/100</x:f>
      </x:c>
      <x:c r="O10972" s="6">
        <x:f>H10972-N10972</x:f>
      </x:c>
    </x:row>
    <x:row r="10973" spans="1:25">
      <x:c r="A10973" s="0" t="s">
        <x:v>16</x:v>
      </x:c>
      <x:c r="B10973" s="0" t="n">
        <x:v>5045</x:v>
      </x:c>
      <x:c r="C10973" s="0" t="s">
        <x:v>21</x:v>
      </x:c>
      <x:c r="D10973" s="0" t="s">
        <x:v>22</x:v>
      </x:c>
      <x:c r="E10973" s="0" t="s">
        <x:v>23</x:v>
      </x:c>
      <x:c r="F10973" s="0" t="s">
        <x:v>20</x:v>
      </x:c>
      <x:c r="G10973" s="0" t="n">
        <x:v>130</x:v>
      </x:c>
      <x:c r="H10973" s="4" t="n">
        <x:v>43.384</x:v>
      </x:c>
      <x:c r="I10973" s="4" t="n">
        <x:v>130</x:v>
      </x:c>
      <x:c r="J10973" s="4" t="n">
        <x:v>0.334</x:v>
      </x:c>
      <x:c r="K10973" s="4">
        <x:f>I10973*J10973</x:f>
      </x:c>
      <x:c r="L10973" s="4" t="n">
        <x:v>289.006</x:v>
      </x:c>
      <x:c r="M10973" s="5">
        <x:f>J10973/2.789*100</x:f>
      </x:c>
      <x:c r="N10973" s="6">
        <x:f>M10973*L10973/100</x:f>
      </x:c>
      <x:c r="O10973" s="6">
        <x:f>H10973-N10973</x:f>
      </x:c>
    </x:row>
    <x:row r="10974" spans="1:25">
      <x:c r="A10974" s="0" t="s">
        <x:v>16</x:v>
      </x:c>
      <x:c r="B10974" s="0" t="n">
        <x:v>5045</x:v>
      </x:c>
      <x:c r="C10974" s="0" t="s">
        <x:v>21</x:v>
      </x:c>
      <x:c r="D10974" s="0" t="s">
        <x:v>22</x:v>
      </x:c>
      <x:c r="E10974" s="0" t="s">
        <x:v>23</x:v>
      </x:c>
      <x:c r="F10974" s="0" t="s">
        <x:v>20</x:v>
      </x:c>
      <x:c r="G10974" s="0" t="n">
        <x:v>130</x:v>
      </x:c>
      <x:c r="H10974" s="4" t="n">
        <x:v>43.384</x:v>
      </x:c>
      <x:c r="I10974" s="4" t="n">
        <x:v>130</x:v>
      </x:c>
      <x:c r="J10974" s="4" t="n">
        <x:v>0.334</x:v>
      </x:c>
      <x:c r="K10974" s="4">
        <x:f>I10974*J10974</x:f>
      </x:c>
      <x:c r="L10974" s="4" t="n">
        <x:v>289.006</x:v>
      </x:c>
      <x:c r="M10974" s="5">
        <x:f>J10974/2.789*100</x:f>
      </x:c>
      <x:c r="N10974" s="6">
        <x:f>M10974*L10974/100</x:f>
      </x:c>
      <x:c r="O10974" s="6">
        <x:f>H10974-N10974</x:f>
      </x:c>
    </x:row>
    <x:row r="10975" spans="1:25">
      <x:c r="A10975" s="0" t="s">
        <x:v>16</x:v>
      </x:c>
      <x:c r="B10975" s="0" t="n">
        <x:v>5045</x:v>
      </x:c>
      <x:c r="C10975" s="0" t="s">
        <x:v>21</x:v>
      </x:c>
      <x:c r="D10975" s="0" t="s">
        <x:v>28</x:v>
      </x:c>
      <x:c r="E10975" s="0" t="s">
        <x:v>19</x:v>
      </x:c>
      <x:c r="F10975" s="0" t="s">
        <x:v>26</x:v>
      </x:c>
      <x:c r="G10975" s="0" t="n">
        <x:v>130</x:v>
      </x:c>
      <x:c r="H10975" s="4" t="n">
        <x:v>33.803</x:v>
      </x:c>
      <x:c r="I10975" s="4" t="n">
        <x:v>130</x:v>
      </x:c>
      <x:c r="J10975" s="4" t="n">
        <x:v>0.26</x:v>
      </x:c>
      <x:c r="K10975" s="4">
        <x:f>I10975*J10975</x:f>
      </x:c>
      <x:c r="L10975" s="4" t="n">
        <x:v>289.006</x:v>
      </x:c>
      <x:c r="M10975" s="5">
        <x:f>J10975/2.789*100</x:f>
      </x:c>
      <x:c r="N10975" s="6">
        <x:f>M10975*L10975/100</x:f>
      </x:c>
      <x:c r="O10975" s="6">
        <x:f>H10975-N10975</x:f>
      </x:c>
    </x:row>
    <x:row r="10976" spans="1:25">
      <x:c r="A10976" s="0" t="s">
        <x:v>16</x:v>
      </x:c>
      <x:c r="B10976" s="0" t="n">
        <x:v>5045</x:v>
      </x:c>
      <x:c r="C10976" s="0" t="s">
        <x:v>21</x:v>
      </x:c>
      <x:c r="D10976" s="0" t="s">
        <x:v>28</x:v>
      </x:c>
      <x:c r="E10976" s="0" t="s">
        <x:v>23</x:v>
      </x:c>
      <x:c r="F10976" s="0" t="s">
        <x:v>26</x:v>
      </x:c>
      <x:c r="G10976" s="0" t="n">
        <x:v>130</x:v>
      </x:c>
      <x:c r="H10976" s="4" t="n">
        <x:v>197.6</x:v>
      </x:c>
      <x:c r="I10976" s="4" t="n">
        <x:v>130</x:v>
      </x:c>
      <x:c r="J10976" s="4" t="n">
        <x:v>1.52</x:v>
      </x:c>
      <x:c r="K10976" s="4">
        <x:f>I10976*J10976</x:f>
      </x:c>
      <x:c r="L10976" s="4" t="n">
        <x:v>289.006</x:v>
      </x:c>
      <x:c r="M10976" s="5">
        <x:f>J10976/2.789*100</x:f>
      </x:c>
      <x:c r="N10976" s="6">
        <x:f>M10976*L10976/100</x:f>
      </x:c>
      <x:c r="O10976" s="6">
        <x:f>H10976-N10976</x:f>
      </x:c>
    </x:row>
    <x:row r="10977" spans="1:25">
      <x:c r="A10977" s="0" t="s">
        <x:v>88</x:v>
      </x:c>
      <x:c r="B10977" s="0" t="n">
        <x:v>5067</x:v>
      </x:c>
      <x:c r="C10977" s="0" t="s">
        <x:v>21</x:v>
      </x:c>
      <x:c r="D10977" s="0" t="s">
        <x:v>22</x:v>
      </x:c>
      <x:c r="E10977" s="0" t="s">
        <x:v>23</x:v>
      </x:c>
      <x:c r="F10977" s="0" t="s">
        <x:v>20</x:v>
      </x:c>
      <x:c r="G10977" s="0" t="n">
        <x:v>140</x:v>
      </x:c>
      <x:c r="H10977" s="4" t="n">
        <x:v>43.384</x:v>
      </x:c>
      <x:c r="I10977" s="4" t="n">
        <x:v>140</x:v>
      </x:c>
      <x:c r="J10977" s="4" t="n">
        <x:v>0.31</x:v>
      </x:c>
      <x:c r="K10977" s="4">
        <x:f>I10977*J10977</x:f>
      </x:c>
      <x:c r="L10977" s="4" t="n">
        <x:v>319.901</x:v>
      </x:c>
      <x:c r="M10977" s="5">
        <x:f>J10977/3.654*100</x:f>
      </x:c>
      <x:c r="N10977" s="6">
        <x:f>M10977*L10977/100</x:f>
      </x:c>
      <x:c r="O10977" s="6">
        <x:f>H10977-N10977</x:f>
      </x:c>
    </x:row>
    <x:row r="10978" spans="1:25">
      <x:c r="A10978" s="0" t="s">
        <x:v>88</x:v>
      </x:c>
      <x:c r="B10978" s="0" t="n">
        <x:v>5067</x:v>
      </x:c>
      <x:c r="C10978" s="0" t="s">
        <x:v>21</x:v>
      </x:c>
      <x:c r="D10978" s="0" t="s">
        <x:v>22</x:v>
      </x:c>
      <x:c r="E10978" s="0" t="s">
        <x:v>23</x:v>
      </x:c>
      <x:c r="F10978" s="0" t="s">
        <x:v>20</x:v>
      </x:c>
      <x:c r="G10978" s="0" t="n">
        <x:v>140</x:v>
      </x:c>
      <x:c r="H10978" s="4" t="n">
        <x:v>43.384</x:v>
      </x:c>
      <x:c r="I10978" s="4" t="n">
        <x:v>140</x:v>
      </x:c>
      <x:c r="J10978" s="4" t="n">
        <x:v>0.31</x:v>
      </x:c>
      <x:c r="K10978" s="4">
        <x:f>I10978*J10978</x:f>
      </x:c>
      <x:c r="L10978" s="4" t="n">
        <x:v>319.901</x:v>
      </x:c>
      <x:c r="M10978" s="5">
        <x:f>J10978/3.654*100</x:f>
      </x:c>
      <x:c r="N10978" s="6">
        <x:f>M10978*L10978/100</x:f>
      </x:c>
      <x:c r="O10978" s="6">
        <x:f>H10978-N10978</x:f>
      </x:c>
    </x:row>
    <x:row r="10979" spans="1:25">
      <x:c r="A10979" s="0" t="s">
        <x:v>88</x:v>
      </x:c>
      <x:c r="B10979" s="0" t="n">
        <x:v>5067</x:v>
      </x:c>
      <x:c r="C10979" s="0" t="s">
        <x:v>21</x:v>
      </x:c>
      <x:c r="D10979" s="0" t="s">
        <x:v>22</x:v>
      </x:c>
      <x:c r="E10979" s="0" t="s">
        <x:v>23</x:v>
      </x:c>
      <x:c r="F10979" s="0" t="s">
        <x:v>20</x:v>
      </x:c>
      <x:c r="G10979" s="0" t="n">
        <x:v>140</x:v>
      </x:c>
      <x:c r="H10979" s="4" t="n">
        <x:v>44.33</x:v>
      </x:c>
      <x:c r="I10979" s="4" t="n">
        <x:v>140</x:v>
      </x:c>
      <x:c r="J10979" s="4" t="n">
        <x:v>0.317</x:v>
      </x:c>
      <x:c r="K10979" s="4">
        <x:f>I10979*J10979</x:f>
      </x:c>
      <x:c r="L10979" s="4" t="n">
        <x:v>319.901</x:v>
      </x:c>
      <x:c r="M10979" s="5">
        <x:f>J10979/3.654*100</x:f>
      </x:c>
      <x:c r="N10979" s="6">
        <x:f>M10979*L10979/100</x:f>
      </x:c>
      <x:c r="O10979" s="6">
        <x:f>H10979-N10979</x:f>
      </x:c>
    </x:row>
    <x:row r="10980" spans="1:25">
      <x:c r="A10980" s="0" t="s">
        <x:v>88</x:v>
      </x:c>
      <x:c r="B10980" s="0" t="n">
        <x:v>5067</x:v>
      </x:c>
      <x:c r="C10980" s="0" t="s">
        <x:v>21</x:v>
      </x:c>
      <x:c r="D10980" s="0" t="s">
        <x:v>22</x:v>
      </x:c>
      <x:c r="E10980" s="0" t="s">
        <x:v>23</x:v>
      </x:c>
      <x:c r="F10980" s="0" t="s">
        <x:v>20</x:v>
      </x:c>
      <x:c r="G10980" s="0" t="n">
        <x:v>140</x:v>
      </x:c>
      <x:c r="H10980" s="4" t="n">
        <x:v>44.33</x:v>
      </x:c>
      <x:c r="I10980" s="4" t="n">
        <x:v>140</x:v>
      </x:c>
      <x:c r="J10980" s="4" t="n">
        <x:v>0.317</x:v>
      </x:c>
      <x:c r="K10980" s="4">
        <x:f>I10980*J10980</x:f>
      </x:c>
      <x:c r="L10980" s="4" t="n">
        <x:v>319.901</x:v>
      </x:c>
      <x:c r="M10980" s="5">
        <x:f>J10980/3.654*100</x:f>
      </x:c>
      <x:c r="N10980" s="6">
        <x:f>M10980*L10980/100</x:f>
      </x:c>
      <x:c r="O10980" s="6">
        <x:f>H10980-N10980</x:f>
      </x:c>
    </x:row>
    <x:row r="10981" spans="1:25">
      <x:c r="A10981" s="0" t="s">
        <x:v>88</x:v>
      </x:c>
      <x:c r="B10981" s="0" t="n">
        <x:v>5067</x:v>
      </x:c>
      <x:c r="C10981" s="0" t="s">
        <x:v>21</x:v>
      </x:c>
      <x:c r="D10981" s="0" t="s">
        <x:v>22</x:v>
      </x:c>
      <x:c r="E10981" s="0" t="s">
        <x:v>23</x:v>
      </x:c>
      <x:c r="F10981" s="0" t="s">
        <x:v>20</x:v>
      </x:c>
      <x:c r="G10981" s="0" t="n">
        <x:v>140</x:v>
      </x:c>
      <x:c r="H10981" s="4" t="n">
        <x:v>43.384</x:v>
      </x:c>
      <x:c r="I10981" s="4" t="n">
        <x:v>140</x:v>
      </x:c>
      <x:c r="J10981" s="4" t="n">
        <x:v>0.31</x:v>
      </x:c>
      <x:c r="K10981" s="4">
        <x:f>I10981*J10981</x:f>
      </x:c>
      <x:c r="L10981" s="4" t="n">
        <x:v>319.901</x:v>
      </x:c>
      <x:c r="M10981" s="5">
        <x:f>J10981/3.654*100</x:f>
      </x:c>
      <x:c r="N10981" s="6">
        <x:f>M10981*L10981/100</x:f>
      </x:c>
      <x:c r="O10981" s="6">
        <x:f>H10981-N10981</x:f>
      </x:c>
    </x:row>
    <x:row r="10982" spans="1:25">
      <x:c r="A10982" s="0" t="s">
        <x:v>88</x:v>
      </x:c>
      <x:c r="B10982" s="0" t="n">
        <x:v>5067</x:v>
      </x:c>
      <x:c r="C10982" s="0" t="s">
        <x:v>21</x:v>
      </x:c>
      <x:c r="D10982" s="0" t="s">
        <x:v>22</x:v>
      </x:c>
      <x:c r="E10982" s="0" t="s">
        <x:v>23</x:v>
      </x:c>
      <x:c r="F10982" s="0" t="s">
        <x:v>20</x:v>
      </x:c>
      <x:c r="G10982" s="0" t="n">
        <x:v>140</x:v>
      </x:c>
      <x:c r="H10982" s="4" t="n">
        <x:v>43.384</x:v>
      </x:c>
      <x:c r="I10982" s="4" t="n">
        <x:v>140</x:v>
      </x:c>
      <x:c r="J10982" s="4" t="n">
        <x:v>0.31</x:v>
      </x:c>
      <x:c r="K10982" s="4">
        <x:f>I10982*J10982</x:f>
      </x:c>
      <x:c r="L10982" s="4" t="n">
        <x:v>319.901</x:v>
      </x:c>
      <x:c r="M10982" s="5">
        <x:f>J10982/3.654*100</x:f>
      </x:c>
      <x:c r="N10982" s="6">
        <x:f>M10982*L10982/100</x:f>
      </x:c>
      <x:c r="O10982" s="6">
        <x:f>H10982-N10982</x:f>
      </x:c>
    </x:row>
    <x:row r="10983" spans="1:25">
      <x:c r="A10983" s="0" t="s">
        <x:v>88</x:v>
      </x:c>
      <x:c r="B10983" s="0" t="n">
        <x:v>5067</x:v>
      </x:c>
      <x:c r="C10983" s="0" t="s">
        <x:v>21</x:v>
      </x:c>
      <x:c r="D10983" s="0" t="s">
        <x:v>28</x:v>
      </x:c>
      <x:c r="E10983" s="0" t="s">
        <x:v>19</x:v>
      </x:c>
      <x:c r="F10983" s="0" t="s">
        <x:v>26</x:v>
      </x:c>
      <x:c r="G10983" s="0" t="n">
        <x:v>140</x:v>
      </x:c>
      <x:c r="H10983" s="4" t="n">
        <x:v>36.4</x:v>
      </x:c>
      <x:c r="I10983" s="4" t="n">
        <x:v>140</x:v>
      </x:c>
      <x:c r="J10983" s="4" t="n">
        <x:v>0.26</x:v>
      </x:c>
      <x:c r="K10983" s="4">
        <x:f>I10983*J10983</x:f>
      </x:c>
      <x:c r="L10983" s="4" t="n">
        <x:v>319.901</x:v>
      </x:c>
      <x:c r="M10983" s="5">
        <x:f>J10983/3.654*100</x:f>
      </x:c>
      <x:c r="N10983" s="6">
        <x:f>M10983*L10983/100</x:f>
      </x:c>
      <x:c r="O10983" s="6">
        <x:f>H10983-N10983</x:f>
      </x:c>
    </x:row>
    <x:row r="10984" spans="1:25">
      <x:c r="A10984" s="0" t="s">
        <x:v>88</x:v>
      </x:c>
      <x:c r="B10984" s="0" t="n">
        <x:v>5067</x:v>
      </x:c>
      <x:c r="C10984" s="0" t="s">
        <x:v>21</x:v>
      </x:c>
      <x:c r="D10984" s="0" t="s">
        <x:v>28</x:v>
      </x:c>
      <x:c r="E10984" s="0" t="s">
        <x:v>23</x:v>
      </x:c>
      <x:c r="F10984" s="0" t="s">
        <x:v>26</x:v>
      </x:c>
      <x:c r="G10984" s="0" t="n">
        <x:v>140</x:v>
      </x:c>
      <x:c r="H10984" s="4" t="n">
        <x:v>212.799</x:v>
      </x:c>
      <x:c r="I10984" s="4" t="n">
        <x:v>140</x:v>
      </x:c>
      <x:c r="J10984" s="4" t="n">
        <x:v>1.52</x:v>
      </x:c>
      <x:c r="K10984" s="4">
        <x:f>I10984*J10984</x:f>
      </x:c>
      <x:c r="L10984" s="4" t="n">
        <x:v>319.901</x:v>
      </x:c>
      <x:c r="M10984" s="5">
        <x:f>J10984/3.654*100</x:f>
      </x:c>
      <x:c r="N10984" s="6">
        <x:f>M10984*L10984/100</x:f>
      </x:c>
      <x:c r="O10984" s="6">
        <x:f>H10984-N10984</x:f>
      </x:c>
    </x:row>
    <x:row r="10985" spans="1:25">
      <x:c r="A10985" s="0" t="s">
        <x:v>51</x:v>
      </x:c>
      <x:c r="B10985" s="0" t="n">
        <x:v>5068</x:v>
      </x:c>
      <x:c r="C10985" s="0" t="s">
        <x:v>21</x:v>
      </x:c>
      <x:c r="D10985" s="0" t="s">
        <x:v>22</x:v>
      </x:c>
      <x:c r="E10985" s="0" t="s">
        <x:v>23</x:v>
      </x:c>
      <x:c r="F10985" s="0" t="s">
        <x:v>20</x:v>
      </x:c>
      <x:c r="G10985" s="0" t="n">
        <x:v>130</x:v>
      </x:c>
      <x:c r="H10985" s="4" t="n">
        <x:v>44.33</x:v>
      </x:c>
      <x:c r="I10985" s="4" t="n">
        <x:v>130</x:v>
      </x:c>
      <x:c r="J10985" s="4" t="n">
        <x:v>0.341</x:v>
      </x:c>
      <x:c r="K10985" s="4">
        <x:f>I10985*J10985</x:f>
      </x:c>
      <x:c r="L10985" s="4" t="n">
        <x:v>297.506</x:v>
      </x:c>
      <x:c r="M10985" s="5">
        <x:f>J10985/3.123*100</x:f>
      </x:c>
      <x:c r="N10985" s="6">
        <x:f>M10985*L10985/100</x:f>
      </x:c>
      <x:c r="O10985" s="6">
        <x:f>H10985-N10985</x:f>
      </x:c>
    </x:row>
    <x:row r="10986" spans="1:25">
      <x:c r="A10986" s="0" t="s">
        <x:v>51</x:v>
      </x:c>
      <x:c r="B10986" s="0" t="n">
        <x:v>5068</x:v>
      </x:c>
      <x:c r="C10986" s="0" t="s">
        <x:v>21</x:v>
      </x:c>
      <x:c r="D10986" s="0" t="s">
        <x:v>22</x:v>
      </x:c>
      <x:c r="E10986" s="0" t="s">
        <x:v>23</x:v>
      </x:c>
      <x:c r="F10986" s="0" t="s">
        <x:v>20</x:v>
      </x:c>
      <x:c r="G10986" s="0" t="n">
        <x:v>130</x:v>
      </x:c>
      <x:c r="H10986" s="4" t="n">
        <x:v>43.384</x:v>
      </x:c>
      <x:c r="I10986" s="4" t="n">
        <x:v>130</x:v>
      </x:c>
      <x:c r="J10986" s="4" t="n">
        <x:v>0.334</x:v>
      </x:c>
      <x:c r="K10986" s="4">
        <x:f>I10986*J10986</x:f>
      </x:c>
      <x:c r="L10986" s="4" t="n">
        <x:v>297.506</x:v>
      </x:c>
      <x:c r="M10986" s="5">
        <x:f>J10986/3.123*100</x:f>
      </x:c>
      <x:c r="N10986" s="6">
        <x:f>M10986*L10986/100</x:f>
      </x:c>
      <x:c r="O10986" s="6">
        <x:f>H10986-N10986</x:f>
      </x:c>
    </x:row>
    <x:row r="10987" spans="1:25">
      <x:c r="A10987" s="0" t="s">
        <x:v>51</x:v>
      </x:c>
      <x:c r="B10987" s="0" t="n">
        <x:v>5068</x:v>
      </x:c>
      <x:c r="C10987" s="0" t="s">
        <x:v>21</x:v>
      </x:c>
      <x:c r="D10987" s="0" t="s">
        <x:v>22</x:v>
      </x:c>
      <x:c r="E10987" s="0" t="s">
        <x:v>23</x:v>
      </x:c>
      <x:c r="F10987" s="0" t="s">
        <x:v>20</x:v>
      </x:c>
      <x:c r="G10987" s="0" t="n">
        <x:v>130</x:v>
      </x:c>
      <x:c r="H10987" s="4" t="n">
        <x:v>43.384</x:v>
      </x:c>
      <x:c r="I10987" s="4" t="n">
        <x:v>130</x:v>
      </x:c>
      <x:c r="J10987" s="4" t="n">
        <x:v>0.334</x:v>
      </x:c>
      <x:c r="K10987" s="4">
        <x:f>I10987*J10987</x:f>
      </x:c>
      <x:c r="L10987" s="4" t="n">
        <x:v>297.506</x:v>
      </x:c>
      <x:c r="M10987" s="5">
        <x:f>J10987/3.123*100</x:f>
      </x:c>
      <x:c r="N10987" s="6">
        <x:f>M10987*L10987/100</x:f>
      </x:c>
      <x:c r="O10987" s="6">
        <x:f>H10987-N10987</x:f>
      </x:c>
    </x:row>
    <x:row r="10988" spans="1:25">
      <x:c r="A10988" s="0" t="s">
        <x:v>51</x:v>
      </x:c>
      <x:c r="B10988" s="0" t="n">
        <x:v>5068</x:v>
      </x:c>
      <x:c r="C10988" s="0" t="s">
        <x:v>21</x:v>
      </x:c>
      <x:c r="D10988" s="0" t="s">
        <x:v>22</x:v>
      </x:c>
      <x:c r="E10988" s="0" t="s">
        <x:v>23</x:v>
      </x:c>
      <x:c r="F10988" s="0" t="s">
        <x:v>20</x:v>
      </x:c>
      <x:c r="G10988" s="0" t="n">
        <x:v>130</x:v>
      </x:c>
      <x:c r="H10988" s="4" t="n">
        <x:v>43.384</x:v>
      </x:c>
      <x:c r="I10988" s="4" t="n">
        <x:v>130</x:v>
      </x:c>
      <x:c r="J10988" s="4" t="n">
        <x:v>0.334</x:v>
      </x:c>
      <x:c r="K10988" s="4">
        <x:f>I10988*J10988</x:f>
      </x:c>
      <x:c r="L10988" s="4" t="n">
        <x:v>297.506</x:v>
      </x:c>
      <x:c r="M10988" s="5">
        <x:f>J10988/3.123*100</x:f>
      </x:c>
      <x:c r="N10988" s="6">
        <x:f>M10988*L10988/100</x:f>
      </x:c>
      <x:c r="O10988" s="6">
        <x:f>H10988-N10988</x:f>
      </x:c>
    </x:row>
    <x:row r="10989" spans="1:25">
      <x:c r="A10989" s="0" t="s">
        <x:v>51</x:v>
      </x:c>
      <x:c r="B10989" s="0" t="n">
        <x:v>5068</x:v>
      </x:c>
      <x:c r="C10989" s="0" t="s">
        <x:v>21</x:v>
      </x:c>
      <x:c r="D10989" s="0" t="s">
        <x:v>28</x:v>
      </x:c>
      <x:c r="E10989" s="0" t="s">
        <x:v>19</x:v>
      </x:c>
      <x:c r="F10989" s="0" t="s">
        <x:v>26</x:v>
      </x:c>
      <x:c r="G10989" s="0" t="n">
        <x:v>130</x:v>
      </x:c>
      <x:c r="H10989" s="4" t="n">
        <x:v>33.801</x:v>
      </x:c>
      <x:c r="I10989" s="4" t="n">
        <x:v>130</x:v>
      </x:c>
      <x:c r="J10989" s="4" t="n">
        <x:v>0.26</x:v>
      </x:c>
      <x:c r="K10989" s="4">
        <x:f>I10989*J10989</x:f>
      </x:c>
      <x:c r="L10989" s="4" t="n">
        <x:v>297.506</x:v>
      </x:c>
      <x:c r="M10989" s="5">
        <x:f>J10989/3.123*100</x:f>
      </x:c>
      <x:c r="N10989" s="6">
        <x:f>M10989*L10989/100</x:f>
      </x:c>
      <x:c r="O10989" s="6">
        <x:f>H10989-N10989</x:f>
      </x:c>
    </x:row>
    <x:row r="10990" spans="1:25">
      <x:c r="A10990" s="0" t="s">
        <x:v>51</x:v>
      </x:c>
      <x:c r="B10990" s="0" t="n">
        <x:v>5068</x:v>
      </x:c>
      <x:c r="C10990" s="0" t="s">
        <x:v>21</x:v>
      </x:c>
      <x:c r="D10990" s="0" t="s">
        <x:v>28</x:v>
      </x:c>
      <x:c r="E10990" s="0" t="s">
        <x:v>23</x:v>
      </x:c>
      <x:c r="F10990" s="0" t="s">
        <x:v>26</x:v>
      </x:c>
      <x:c r="G10990" s="0" t="n">
        <x:v>130</x:v>
      </x:c>
      <x:c r="H10990" s="4" t="n">
        <x:v>197.6</x:v>
      </x:c>
      <x:c r="I10990" s="4" t="n">
        <x:v>130</x:v>
      </x:c>
      <x:c r="J10990" s="4" t="n">
        <x:v>1.52</x:v>
      </x:c>
      <x:c r="K10990" s="4">
        <x:f>I10990*J10990</x:f>
      </x:c>
      <x:c r="L10990" s="4" t="n">
        <x:v>297.506</x:v>
      </x:c>
      <x:c r="M10990" s="5">
        <x:f>J10990/3.123*100</x:f>
      </x:c>
      <x:c r="N10990" s="6">
        <x:f>M10990*L10990/100</x:f>
      </x:c>
      <x:c r="O10990" s="6">
        <x:f>H10990-N10990</x:f>
      </x:c>
    </x:row>
    <x:row r="10991" spans="1:25">
      <x:c r="A10991" s="0" t="s">
        <x:v>65</x:v>
      </x:c>
      <x:c r="B10991" s="0" t="n">
        <x:v>5069</x:v>
      </x:c>
      <x:c r="C10991" s="0" t="s">
        <x:v>21</x:v>
      </x:c>
      <x:c r="D10991" s="0" t="s">
        <x:v>22</x:v>
      </x:c>
      <x:c r="E10991" s="0" t="s">
        <x:v>23</x:v>
      </x:c>
      <x:c r="F10991" s="0" t="s">
        <x:v>20</x:v>
      </x:c>
      <x:c r="G10991" s="0" t="n">
        <x:v>130</x:v>
      </x:c>
      <x:c r="H10991" s="4" t="n">
        <x:v>43.384</x:v>
      </x:c>
      <x:c r="I10991" s="4" t="n">
        <x:v>130</x:v>
      </x:c>
      <x:c r="J10991" s="4" t="n">
        <x:v>0.334</x:v>
      </x:c>
      <x:c r="K10991" s="4">
        <x:f>I10991*J10991</x:f>
      </x:c>
      <x:c r="L10991" s="4" t="n">
        <x:v>276.396</x:v>
      </x:c>
      <x:c r="M10991" s="5">
        <x:f>J10991/3.123*100</x:f>
      </x:c>
      <x:c r="N10991" s="6">
        <x:f>M10991*L10991/100</x:f>
      </x:c>
      <x:c r="O10991" s="6">
        <x:f>H10991-N10991</x:f>
      </x:c>
    </x:row>
    <x:row r="10992" spans="1:25">
      <x:c r="A10992" s="0" t="s">
        <x:v>65</x:v>
      </x:c>
      <x:c r="B10992" s="0" t="n">
        <x:v>5069</x:v>
      </x:c>
      <x:c r="C10992" s="0" t="s">
        <x:v>21</x:v>
      </x:c>
      <x:c r="D10992" s="0" t="s">
        <x:v>22</x:v>
      </x:c>
      <x:c r="E10992" s="0" t="s">
        <x:v>23</x:v>
      </x:c>
      <x:c r="F10992" s="0" t="s">
        <x:v>20</x:v>
      </x:c>
      <x:c r="G10992" s="0" t="n">
        <x:v>130</x:v>
      </x:c>
      <x:c r="H10992" s="4" t="n">
        <x:v>44.33</x:v>
      </x:c>
      <x:c r="I10992" s="4" t="n">
        <x:v>130</x:v>
      </x:c>
      <x:c r="J10992" s="4" t="n">
        <x:v>0.341</x:v>
      </x:c>
      <x:c r="K10992" s="4">
        <x:f>I10992*J10992</x:f>
      </x:c>
      <x:c r="L10992" s="4" t="n">
        <x:v>276.396</x:v>
      </x:c>
      <x:c r="M10992" s="5">
        <x:f>J10992/3.123*100</x:f>
      </x:c>
      <x:c r="N10992" s="6">
        <x:f>M10992*L10992/100</x:f>
      </x:c>
      <x:c r="O10992" s="6">
        <x:f>H10992-N10992</x:f>
      </x:c>
    </x:row>
    <x:row r="10993" spans="1:25">
      <x:c r="A10993" s="0" t="s">
        <x:v>65</x:v>
      </x:c>
      <x:c r="B10993" s="0" t="n">
        <x:v>5069</x:v>
      </x:c>
      <x:c r="C10993" s="0" t="s">
        <x:v>21</x:v>
      </x:c>
      <x:c r="D10993" s="0" t="s">
        <x:v>22</x:v>
      </x:c>
      <x:c r="E10993" s="0" t="s">
        <x:v>23</x:v>
      </x:c>
      <x:c r="F10993" s="0" t="s">
        <x:v>20</x:v>
      </x:c>
      <x:c r="G10993" s="0" t="n">
        <x:v>130</x:v>
      </x:c>
      <x:c r="H10993" s="4" t="n">
        <x:v>43.384</x:v>
      </x:c>
      <x:c r="I10993" s="4" t="n">
        <x:v>130</x:v>
      </x:c>
      <x:c r="J10993" s="4" t="n">
        <x:v>0.334</x:v>
      </x:c>
      <x:c r="K10993" s="4">
        <x:f>I10993*J10993</x:f>
      </x:c>
      <x:c r="L10993" s="4" t="n">
        <x:v>276.396</x:v>
      </x:c>
      <x:c r="M10993" s="5">
        <x:f>J10993/3.123*100</x:f>
      </x:c>
      <x:c r="N10993" s="6">
        <x:f>M10993*L10993/100</x:f>
      </x:c>
      <x:c r="O10993" s="6">
        <x:f>H10993-N10993</x:f>
      </x:c>
    </x:row>
    <x:row r="10994" spans="1:25">
      <x:c r="A10994" s="0" t="s">
        <x:v>65</x:v>
      </x:c>
      <x:c r="B10994" s="0" t="n">
        <x:v>5069</x:v>
      </x:c>
      <x:c r="C10994" s="0" t="s">
        <x:v>21</x:v>
      </x:c>
      <x:c r="D10994" s="0" t="s">
        <x:v>22</x:v>
      </x:c>
      <x:c r="E10994" s="0" t="s">
        <x:v>23</x:v>
      </x:c>
      <x:c r="F10994" s="0" t="s">
        <x:v>20</x:v>
      </x:c>
      <x:c r="G10994" s="0" t="n">
        <x:v>130</x:v>
      </x:c>
      <x:c r="H10994" s="4" t="n">
        <x:v>43.384</x:v>
      </x:c>
      <x:c r="I10994" s="4" t="n">
        <x:v>130</x:v>
      </x:c>
      <x:c r="J10994" s="4" t="n">
        <x:v>0.334</x:v>
      </x:c>
      <x:c r="K10994" s="4">
        <x:f>I10994*J10994</x:f>
      </x:c>
      <x:c r="L10994" s="4" t="n">
        <x:v>276.396</x:v>
      </x:c>
      <x:c r="M10994" s="5">
        <x:f>J10994/3.123*100</x:f>
      </x:c>
      <x:c r="N10994" s="6">
        <x:f>M10994*L10994/100</x:f>
      </x:c>
      <x:c r="O10994" s="6">
        <x:f>H10994-N10994</x:f>
      </x:c>
    </x:row>
    <x:row r="10995" spans="1:25">
      <x:c r="A10995" s="0" t="s">
        <x:v>65</x:v>
      </x:c>
      <x:c r="B10995" s="0" t="n">
        <x:v>5069</x:v>
      </x:c>
      <x:c r="C10995" s="0" t="s">
        <x:v>21</x:v>
      </x:c>
      <x:c r="D10995" s="0" t="s">
        <x:v>28</x:v>
      </x:c>
      <x:c r="E10995" s="0" t="s">
        <x:v>19</x:v>
      </x:c>
      <x:c r="F10995" s="0" t="s">
        <x:v>26</x:v>
      </x:c>
      <x:c r="G10995" s="0" t="n">
        <x:v>130</x:v>
      </x:c>
      <x:c r="H10995" s="4" t="n">
        <x:v>33.806</x:v>
      </x:c>
      <x:c r="I10995" s="4" t="n">
        <x:v>130</x:v>
      </x:c>
      <x:c r="J10995" s="4" t="n">
        <x:v>0.26</x:v>
      </x:c>
      <x:c r="K10995" s="4">
        <x:f>I10995*J10995</x:f>
      </x:c>
      <x:c r="L10995" s="4" t="n">
        <x:v>276.396</x:v>
      </x:c>
      <x:c r="M10995" s="5">
        <x:f>J10995/3.123*100</x:f>
      </x:c>
      <x:c r="N10995" s="6">
        <x:f>M10995*L10995/100</x:f>
      </x:c>
      <x:c r="O10995" s="6">
        <x:f>H10995-N10995</x:f>
      </x:c>
    </x:row>
    <x:row r="10996" spans="1:25">
      <x:c r="A10996" s="0" t="s">
        <x:v>65</x:v>
      </x:c>
      <x:c r="B10996" s="0" t="n">
        <x:v>5069</x:v>
      </x:c>
      <x:c r="C10996" s="0" t="s">
        <x:v>21</x:v>
      </x:c>
      <x:c r="D10996" s="0" t="s">
        <x:v>28</x:v>
      </x:c>
      <x:c r="E10996" s="0" t="s">
        <x:v>23</x:v>
      </x:c>
      <x:c r="F10996" s="0" t="s">
        <x:v>26</x:v>
      </x:c>
      <x:c r="G10996" s="0" t="n">
        <x:v>130</x:v>
      </x:c>
      <x:c r="H10996" s="4" t="n">
        <x:v>181.001</x:v>
      </x:c>
      <x:c r="I10996" s="4" t="n">
        <x:v>130</x:v>
      </x:c>
      <x:c r="J10996" s="4" t="n">
        <x:v>1.52</x:v>
      </x:c>
      <x:c r="K10996" s="4">
        <x:f>I10996*J10996</x:f>
      </x:c>
      <x:c r="L10996" s="4" t="n">
        <x:v>276.396</x:v>
      </x:c>
      <x:c r="M10996" s="5">
        <x:f>J10996/3.123*100</x:f>
      </x:c>
      <x:c r="N10996" s="6">
        <x:f>M10996*L10996/100</x:f>
      </x:c>
      <x:c r="O10996" s="6">
        <x:f>H10996-N10996</x:f>
      </x:c>
    </x:row>
    <x:row r="10997" spans="1:25">
      <x:c r="A10997" s="0" t="s">
        <x:v>89</x:v>
      </x:c>
      <x:c r="B10997" s="0" t="n">
        <x:v>5070</x:v>
      </x:c>
      <x:c r="C10997" s="0" t="s">
        <x:v>21</x:v>
      </x:c>
      <x:c r="D10997" s="0" t="s">
        <x:v>22</x:v>
      </x:c>
      <x:c r="E10997" s="0" t="s">
        <x:v>23</x:v>
      </x:c>
      <x:c r="F10997" s="0" t="s">
        <x:v>20</x:v>
      </x:c>
      <x:c r="G10997" s="0" t="n">
        <x:v>130</x:v>
      </x:c>
      <x:c r="H10997" s="4" t="n">
        <x:v>44.33</x:v>
      </x:c>
      <x:c r="I10997" s="4" t="n">
        <x:v>130</x:v>
      </x:c>
      <x:c r="J10997" s="4" t="n">
        <x:v>0.341</x:v>
      </x:c>
      <x:c r="K10997" s="4">
        <x:f>I10997*J10997</x:f>
      </x:c>
      <x:c r="L10997" s="4" t="n">
        <x:v>281.915</x:v>
      </x:c>
      <x:c r="M10997" s="5">
        <x:f>J10997/2.789*100</x:f>
      </x:c>
      <x:c r="N10997" s="6">
        <x:f>M10997*L10997/100</x:f>
      </x:c>
      <x:c r="O10997" s="6">
        <x:f>H10997-N10997</x:f>
      </x:c>
    </x:row>
    <x:row r="10998" spans="1:25">
      <x:c r="A10998" s="0" t="s">
        <x:v>89</x:v>
      </x:c>
      <x:c r="B10998" s="0" t="n">
        <x:v>5070</x:v>
      </x:c>
      <x:c r="C10998" s="0" t="s">
        <x:v>21</x:v>
      </x:c>
      <x:c r="D10998" s="0" t="s">
        <x:v>22</x:v>
      </x:c>
      <x:c r="E10998" s="0" t="s">
        <x:v>23</x:v>
      </x:c>
      <x:c r="F10998" s="0" t="s">
        <x:v>20</x:v>
      </x:c>
      <x:c r="G10998" s="0" t="n">
        <x:v>130</x:v>
      </x:c>
      <x:c r="H10998" s="4" t="n">
        <x:v>43.384</x:v>
      </x:c>
      <x:c r="I10998" s="4" t="n">
        <x:v>130</x:v>
      </x:c>
      <x:c r="J10998" s="4" t="n">
        <x:v>0.334</x:v>
      </x:c>
      <x:c r="K10998" s="4">
        <x:f>I10998*J10998</x:f>
      </x:c>
      <x:c r="L10998" s="4" t="n">
        <x:v>281.915</x:v>
      </x:c>
      <x:c r="M10998" s="5">
        <x:f>J10998/2.789*100</x:f>
      </x:c>
      <x:c r="N10998" s="6">
        <x:f>M10998*L10998/100</x:f>
      </x:c>
      <x:c r="O10998" s="6">
        <x:f>H10998-N10998</x:f>
      </x:c>
    </x:row>
    <x:row r="10999" spans="1:25">
      <x:c r="A10999" s="0" t="s">
        <x:v>89</x:v>
      </x:c>
      <x:c r="B10999" s="0" t="n">
        <x:v>5070</x:v>
      </x:c>
      <x:c r="C10999" s="0" t="s">
        <x:v>21</x:v>
      </x:c>
      <x:c r="D10999" s="0" t="s">
        <x:v>22</x:v>
      </x:c>
      <x:c r="E10999" s="0" t="s">
        <x:v>23</x:v>
      </x:c>
      <x:c r="F10999" s="0" t="s">
        <x:v>20</x:v>
      </x:c>
      <x:c r="G10999" s="0" t="n">
        <x:v>130</x:v>
      </x:c>
      <x:c r="H10999" s="4" t="n">
        <x:v>43.384</x:v>
      </x:c>
      <x:c r="I10999" s="4" t="n">
        <x:v>130</x:v>
      </x:c>
      <x:c r="J10999" s="4" t="n">
        <x:v>0.334</x:v>
      </x:c>
      <x:c r="K10999" s="4">
        <x:f>I10999*J10999</x:f>
      </x:c>
      <x:c r="L10999" s="4" t="n">
        <x:v>281.915</x:v>
      </x:c>
      <x:c r="M10999" s="5">
        <x:f>J10999/2.789*100</x:f>
      </x:c>
      <x:c r="N10999" s="6">
        <x:f>M10999*L10999/100</x:f>
      </x:c>
      <x:c r="O10999" s="6">
        <x:f>H10999-N10999</x:f>
      </x:c>
    </x:row>
    <x:row r="11000" spans="1:25">
      <x:c r="A11000" s="0" t="s">
        <x:v>89</x:v>
      </x:c>
      <x:c r="B11000" s="0" t="n">
        <x:v>5070</x:v>
      </x:c>
      <x:c r="C11000" s="0" t="s">
        <x:v>21</x:v>
      </x:c>
      <x:c r="D11000" s="0" t="s">
        <x:v>28</x:v>
      </x:c>
      <x:c r="E11000" s="0" t="s">
        <x:v>19</x:v>
      </x:c>
      <x:c r="F11000" s="0" t="s">
        <x:v>26</x:v>
      </x:c>
      <x:c r="G11000" s="0" t="n">
        <x:v>130</x:v>
      </x:c>
      <x:c r="H11000" s="4" t="n">
        <x:v>33.803</x:v>
      </x:c>
      <x:c r="I11000" s="4" t="n">
        <x:v>130</x:v>
      </x:c>
      <x:c r="J11000" s="4" t="n">
        <x:v>0.26</x:v>
      </x:c>
      <x:c r="K11000" s="4">
        <x:f>I11000*J11000</x:f>
      </x:c>
      <x:c r="L11000" s="4" t="n">
        <x:v>281.915</x:v>
      </x:c>
      <x:c r="M11000" s="5">
        <x:f>J11000/2.789*100</x:f>
      </x:c>
      <x:c r="N11000" s="6">
        <x:f>M11000*L11000/100</x:f>
      </x:c>
      <x:c r="O11000" s="6">
        <x:f>H11000-N11000</x:f>
      </x:c>
    </x:row>
    <x:row r="11001" spans="1:25">
      <x:c r="A11001" s="0" t="s">
        <x:v>89</x:v>
      </x:c>
      <x:c r="B11001" s="0" t="n">
        <x:v>5070</x:v>
      </x:c>
      <x:c r="C11001" s="0" t="s">
        <x:v>21</x:v>
      </x:c>
      <x:c r="D11001" s="0" t="s">
        <x:v>28</x:v>
      </x:c>
      <x:c r="E11001" s="0" t="s">
        <x:v>23</x:v>
      </x:c>
      <x:c r="F11001" s="0" t="s">
        <x:v>26</x:v>
      </x:c>
      <x:c r="G11001" s="0" t="n">
        <x:v>130</x:v>
      </x:c>
      <x:c r="H11001" s="4" t="n">
        <x:v>197.6</x:v>
      </x:c>
      <x:c r="I11001" s="4" t="n">
        <x:v>130</x:v>
      </x:c>
      <x:c r="J11001" s="4" t="n">
        <x:v>1.52</x:v>
      </x:c>
      <x:c r="K11001" s="4">
        <x:f>I11001*J11001</x:f>
      </x:c>
      <x:c r="L11001" s="4" t="n">
        <x:v>281.915</x:v>
      </x:c>
      <x:c r="M11001" s="5">
        <x:f>J11001/2.789*100</x:f>
      </x:c>
      <x:c r="N11001" s="6">
        <x:f>M11001*L11001/100</x:f>
      </x:c>
      <x:c r="O11001" s="6">
        <x:f>H11001-N11001</x:f>
      </x:c>
    </x:row>
    <x:row r="11002" spans="1:25">
      <x:c r="A11002" s="0" t="s">
        <x:v>66</x:v>
      </x:c>
      <x:c r="B11002" s="0" t="n">
        <x:v>5071</x:v>
      </x:c>
      <x:c r="C11002" s="0" t="s">
        <x:v>21</x:v>
      </x:c>
      <x:c r="D11002" s="0" t="s">
        <x:v>22</x:v>
      </x:c>
      <x:c r="E11002" s="0" t="s">
        <x:v>23</x:v>
      </x:c>
      <x:c r="F11002" s="0" t="s">
        <x:v>20</x:v>
      </x:c>
      <x:c r="G11002" s="0" t="n">
        <x:v>130</x:v>
      </x:c>
      <x:c r="H11002" s="4" t="n">
        <x:v>44.33</x:v>
      </x:c>
      <x:c r="I11002" s="4" t="n">
        <x:v>130</x:v>
      </x:c>
      <x:c r="J11002" s="4" t="n">
        <x:v>0.341</x:v>
      </x:c>
      <x:c r="K11002" s="4">
        <x:f>I11002*J11002</x:f>
      </x:c>
      <x:c r="L11002" s="4" t="n">
        <x:v>298.3</x:v>
      </x:c>
      <x:c r="M11002" s="5">
        <x:f>J11002/2.789*100</x:f>
      </x:c>
      <x:c r="N11002" s="6">
        <x:f>M11002*L11002/100</x:f>
      </x:c>
      <x:c r="O11002" s="6">
        <x:f>H11002-N11002</x:f>
      </x:c>
    </x:row>
    <x:row r="11003" spans="1:25">
      <x:c r="A11003" s="0" t="s">
        <x:v>66</x:v>
      </x:c>
      <x:c r="B11003" s="0" t="n">
        <x:v>5071</x:v>
      </x:c>
      <x:c r="C11003" s="0" t="s">
        <x:v>21</x:v>
      </x:c>
      <x:c r="D11003" s="0" t="s">
        <x:v>22</x:v>
      </x:c>
      <x:c r="E11003" s="0" t="s">
        <x:v>23</x:v>
      </x:c>
      <x:c r="F11003" s="0" t="s">
        <x:v>20</x:v>
      </x:c>
      <x:c r="G11003" s="0" t="n">
        <x:v>130</x:v>
      </x:c>
      <x:c r="H11003" s="4" t="n">
        <x:v>43.384</x:v>
      </x:c>
      <x:c r="I11003" s="4" t="n">
        <x:v>130</x:v>
      </x:c>
      <x:c r="J11003" s="4" t="n">
        <x:v>0.334</x:v>
      </x:c>
      <x:c r="K11003" s="4">
        <x:f>I11003*J11003</x:f>
      </x:c>
      <x:c r="L11003" s="4" t="n">
        <x:v>298.3</x:v>
      </x:c>
      <x:c r="M11003" s="5">
        <x:f>J11003/2.789*100</x:f>
      </x:c>
      <x:c r="N11003" s="6">
        <x:f>M11003*L11003/100</x:f>
      </x:c>
      <x:c r="O11003" s="6">
        <x:f>H11003-N11003</x:f>
      </x:c>
    </x:row>
    <x:row r="11004" spans="1:25">
      <x:c r="A11004" s="0" t="s">
        <x:v>66</x:v>
      </x:c>
      <x:c r="B11004" s="0" t="n">
        <x:v>5071</x:v>
      </x:c>
      <x:c r="C11004" s="0" t="s">
        <x:v>21</x:v>
      </x:c>
      <x:c r="D11004" s="0" t="s">
        <x:v>22</x:v>
      </x:c>
      <x:c r="E11004" s="0" t="s">
        <x:v>23</x:v>
      </x:c>
      <x:c r="F11004" s="0" t="s">
        <x:v>20</x:v>
      </x:c>
      <x:c r="G11004" s="0" t="n">
        <x:v>130</x:v>
      </x:c>
      <x:c r="H11004" s="4" t="n">
        <x:v>43.384</x:v>
      </x:c>
      <x:c r="I11004" s="4" t="n">
        <x:v>130</x:v>
      </x:c>
      <x:c r="J11004" s="4" t="n">
        <x:v>0.334</x:v>
      </x:c>
      <x:c r="K11004" s="4">
        <x:f>I11004*J11004</x:f>
      </x:c>
      <x:c r="L11004" s="4" t="n">
        <x:v>298.3</x:v>
      </x:c>
      <x:c r="M11004" s="5">
        <x:f>J11004/2.789*100</x:f>
      </x:c>
      <x:c r="N11004" s="6">
        <x:f>M11004*L11004/100</x:f>
      </x:c>
      <x:c r="O11004" s="6">
        <x:f>H11004-N11004</x:f>
      </x:c>
    </x:row>
    <x:row r="11005" spans="1:25">
      <x:c r="A11005" s="0" t="s">
        <x:v>66</x:v>
      </x:c>
      <x:c r="B11005" s="0" t="n">
        <x:v>5071</x:v>
      </x:c>
      <x:c r="C11005" s="0" t="s">
        <x:v>21</x:v>
      </x:c>
      <x:c r="D11005" s="0" t="s">
        <x:v>28</x:v>
      </x:c>
      <x:c r="E11005" s="0" t="s">
        <x:v>19</x:v>
      </x:c>
      <x:c r="F11005" s="0" t="s">
        <x:v>26</x:v>
      </x:c>
      <x:c r="G11005" s="0" t="n">
        <x:v>130</x:v>
      </x:c>
      <x:c r="H11005" s="4" t="n">
        <x:v>33.803</x:v>
      </x:c>
      <x:c r="I11005" s="4" t="n">
        <x:v>130</x:v>
      </x:c>
      <x:c r="J11005" s="4" t="n">
        <x:v>0.26</x:v>
      </x:c>
      <x:c r="K11005" s="4">
        <x:f>I11005*J11005</x:f>
      </x:c>
      <x:c r="L11005" s="4" t="n">
        <x:v>298.3</x:v>
      </x:c>
      <x:c r="M11005" s="5">
        <x:f>J11005/2.789*100</x:f>
      </x:c>
      <x:c r="N11005" s="6">
        <x:f>M11005*L11005/100</x:f>
      </x:c>
      <x:c r="O11005" s="6">
        <x:f>H11005-N11005</x:f>
      </x:c>
    </x:row>
    <x:row r="11006" spans="1:25">
      <x:c r="A11006" s="0" t="s">
        <x:v>66</x:v>
      </x:c>
      <x:c r="B11006" s="0" t="n">
        <x:v>5071</x:v>
      </x:c>
      <x:c r="C11006" s="0" t="s">
        <x:v>21</x:v>
      </x:c>
      <x:c r="D11006" s="0" t="s">
        <x:v>28</x:v>
      </x:c>
      <x:c r="E11006" s="0" t="s">
        <x:v>23</x:v>
      </x:c>
      <x:c r="F11006" s="0" t="s">
        <x:v>26</x:v>
      </x:c>
      <x:c r="G11006" s="0" t="n">
        <x:v>130</x:v>
      </x:c>
      <x:c r="H11006" s="4" t="n">
        <x:v>197.6</x:v>
      </x:c>
      <x:c r="I11006" s="4" t="n">
        <x:v>130</x:v>
      </x:c>
      <x:c r="J11006" s="4" t="n">
        <x:v>1.52</x:v>
      </x:c>
      <x:c r="K11006" s="4">
        <x:f>I11006*J11006</x:f>
      </x:c>
      <x:c r="L11006" s="4" t="n">
        <x:v>298.3</x:v>
      </x:c>
      <x:c r="M11006" s="5">
        <x:f>J11006/2.789*100</x:f>
      </x:c>
      <x:c r="N11006" s="6">
        <x:f>M11006*L11006/100</x:f>
      </x:c>
      <x:c r="O11006" s="6">
        <x:f>H11006-N11006</x:f>
      </x:c>
    </x:row>
    <x:row r="11007" spans="1:25">
      <x:c r="A11007" s="0" t="s">
        <x:v>50</x:v>
      </x:c>
      <x:c r="B11007" s="0" t="n">
        <x:v>5072</x:v>
      </x:c>
      <x:c r="C11007" s="0" t="s">
        <x:v>21</x:v>
      </x:c>
      <x:c r="D11007" s="0" t="s">
        <x:v>22</x:v>
      </x:c>
      <x:c r="E11007" s="0" t="s">
        <x:v>23</x:v>
      </x:c>
      <x:c r="F11007" s="0" t="s">
        <x:v>20</x:v>
      </x:c>
      <x:c r="G11007" s="0" t="n">
        <x:v>146</x:v>
      </x:c>
      <x:c r="H11007" s="4" t="n">
        <x:v>44.33</x:v>
      </x:c>
      <x:c r="I11007" s="4" t="n">
        <x:v>146</x:v>
      </x:c>
      <x:c r="J11007" s="4" t="n">
        <x:v>0.304</x:v>
      </x:c>
      <x:c r="K11007" s="4">
        <x:f>I11007*J11007</x:f>
      </x:c>
      <x:c r="L11007" s="4" t="n">
        <x:v>328.706</x:v>
      </x:c>
      <x:c r="M11007" s="5">
        <x:f>J11007/3.279*100</x:f>
      </x:c>
      <x:c r="N11007" s="6">
        <x:f>M11007*L11007/100</x:f>
      </x:c>
      <x:c r="O11007" s="6">
        <x:f>H11007-N11007</x:f>
      </x:c>
    </x:row>
    <x:row r="11008" spans="1:25">
      <x:c r="A11008" s="0" t="s">
        <x:v>50</x:v>
      </x:c>
      <x:c r="B11008" s="0" t="n">
        <x:v>5072</x:v>
      </x:c>
      <x:c r="C11008" s="0" t="s">
        <x:v>21</x:v>
      </x:c>
      <x:c r="D11008" s="0" t="s">
        <x:v>22</x:v>
      </x:c>
      <x:c r="E11008" s="0" t="s">
        <x:v>23</x:v>
      </x:c>
      <x:c r="F11008" s="0" t="s">
        <x:v>20</x:v>
      </x:c>
      <x:c r="G11008" s="0" t="n">
        <x:v>146</x:v>
      </x:c>
      <x:c r="H11008" s="4" t="n">
        <x:v>43.384</x:v>
      </x:c>
      <x:c r="I11008" s="4" t="n">
        <x:v>146</x:v>
      </x:c>
      <x:c r="J11008" s="4" t="n">
        <x:v>0.297</x:v>
      </x:c>
      <x:c r="K11008" s="4">
        <x:f>I11008*J11008</x:f>
      </x:c>
      <x:c r="L11008" s="4" t="n">
        <x:v>328.706</x:v>
      </x:c>
      <x:c r="M11008" s="5">
        <x:f>J11008/3.279*100</x:f>
      </x:c>
      <x:c r="N11008" s="6">
        <x:f>M11008*L11008/100</x:f>
      </x:c>
      <x:c r="O11008" s="6">
        <x:f>H11008-N11008</x:f>
      </x:c>
    </x:row>
    <x:row r="11009" spans="1:25">
      <x:c r="A11009" s="0" t="s">
        <x:v>50</x:v>
      </x:c>
      <x:c r="B11009" s="0" t="n">
        <x:v>5072</x:v>
      </x:c>
      <x:c r="C11009" s="0" t="s">
        <x:v>21</x:v>
      </x:c>
      <x:c r="D11009" s="0" t="s">
        <x:v>22</x:v>
      </x:c>
      <x:c r="E11009" s="0" t="s">
        <x:v>23</x:v>
      </x:c>
      <x:c r="F11009" s="0" t="s">
        <x:v>20</x:v>
      </x:c>
      <x:c r="G11009" s="0" t="n">
        <x:v>146</x:v>
      </x:c>
      <x:c r="H11009" s="4" t="n">
        <x:v>44.33</x:v>
      </x:c>
      <x:c r="I11009" s="4" t="n">
        <x:v>146</x:v>
      </x:c>
      <x:c r="J11009" s="4" t="n">
        <x:v>0.304</x:v>
      </x:c>
      <x:c r="K11009" s="4">
        <x:f>I11009*J11009</x:f>
      </x:c>
      <x:c r="L11009" s="4" t="n">
        <x:v>328.706</x:v>
      </x:c>
      <x:c r="M11009" s="5">
        <x:f>J11009/3.279*100</x:f>
      </x:c>
      <x:c r="N11009" s="6">
        <x:f>M11009*L11009/100</x:f>
      </x:c>
      <x:c r="O11009" s="6">
        <x:f>H11009-N11009</x:f>
      </x:c>
    </x:row>
    <x:row r="11010" spans="1:25">
      <x:c r="A11010" s="0" t="s">
        <x:v>50</x:v>
      </x:c>
      <x:c r="B11010" s="0" t="n">
        <x:v>5072</x:v>
      </x:c>
      <x:c r="C11010" s="0" t="s">
        <x:v>21</x:v>
      </x:c>
      <x:c r="D11010" s="0" t="s">
        <x:v>22</x:v>
      </x:c>
      <x:c r="E11010" s="0" t="s">
        <x:v>23</x:v>
      </x:c>
      <x:c r="F11010" s="0" t="s">
        <x:v>20</x:v>
      </x:c>
      <x:c r="G11010" s="0" t="n">
        <x:v>146</x:v>
      </x:c>
      <x:c r="H11010" s="4" t="n">
        <x:v>43.384</x:v>
      </x:c>
      <x:c r="I11010" s="4" t="n">
        <x:v>146</x:v>
      </x:c>
      <x:c r="J11010" s="4" t="n">
        <x:v>0.297</x:v>
      </x:c>
      <x:c r="K11010" s="4">
        <x:f>I11010*J11010</x:f>
      </x:c>
      <x:c r="L11010" s="4" t="n">
        <x:v>328.706</x:v>
      </x:c>
      <x:c r="M11010" s="5">
        <x:f>J11010/3.279*100</x:f>
      </x:c>
      <x:c r="N11010" s="6">
        <x:f>M11010*L11010/100</x:f>
      </x:c>
      <x:c r="O11010" s="6">
        <x:f>H11010-N11010</x:f>
      </x:c>
    </x:row>
    <x:row r="11011" spans="1:25">
      <x:c r="A11011" s="0" t="s">
        <x:v>50</x:v>
      </x:c>
      <x:c r="B11011" s="0" t="n">
        <x:v>5072</x:v>
      </x:c>
      <x:c r="C11011" s="0" t="s">
        <x:v>21</x:v>
      </x:c>
      <x:c r="D11011" s="0" t="s">
        <x:v>22</x:v>
      </x:c>
      <x:c r="E11011" s="0" t="s">
        <x:v>23</x:v>
      </x:c>
      <x:c r="F11011" s="0" t="s">
        <x:v>20</x:v>
      </x:c>
      <x:c r="G11011" s="0" t="n">
        <x:v>146</x:v>
      </x:c>
      <x:c r="H11011" s="4" t="n">
        <x:v>43.384</x:v>
      </x:c>
      <x:c r="I11011" s="4" t="n">
        <x:v>146</x:v>
      </x:c>
      <x:c r="J11011" s="4" t="n">
        <x:v>0.297</x:v>
      </x:c>
      <x:c r="K11011" s="4">
        <x:f>I11011*J11011</x:f>
      </x:c>
      <x:c r="L11011" s="4" t="n">
        <x:v>328.706</x:v>
      </x:c>
      <x:c r="M11011" s="5">
        <x:f>J11011/3.279*100</x:f>
      </x:c>
      <x:c r="N11011" s="6">
        <x:f>M11011*L11011/100</x:f>
      </x:c>
      <x:c r="O11011" s="6">
        <x:f>H11011-N11011</x:f>
      </x:c>
    </x:row>
    <x:row r="11012" spans="1:25">
      <x:c r="A11012" s="0" t="s">
        <x:v>50</x:v>
      </x:c>
      <x:c r="B11012" s="0" t="n">
        <x:v>5072</x:v>
      </x:c>
      <x:c r="C11012" s="0" t="s">
        <x:v>21</x:v>
      </x:c>
      <x:c r="D11012" s="0" t="s">
        <x:v>28</x:v>
      </x:c>
      <x:c r="E11012" s="0" t="s">
        <x:v>19</x:v>
      </x:c>
      <x:c r="F11012" s="0" t="s">
        <x:v>26</x:v>
      </x:c>
      <x:c r="G11012" s="0" t="n">
        <x:v>146</x:v>
      </x:c>
      <x:c r="H11012" s="4" t="n">
        <x:v>37.962</x:v>
      </x:c>
      <x:c r="I11012" s="4" t="n">
        <x:v>146</x:v>
      </x:c>
      <x:c r="J11012" s="4" t="n">
        <x:v>0.26</x:v>
      </x:c>
      <x:c r="K11012" s="4">
        <x:f>I11012*J11012</x:f>
      </x:c>
      <x:c r="L11012" s="4" t="n">
        <x:v>328.706</x:v>
      </x:c>
      <x:c r="M11012" s="5">
        <x:f>J11012/3.279*100</x:f>
      </x:c>
      <x:c r="N11012" s="6">
        <x:f>M11012*L11012/100</x:f>
      </x:c>
      <x:c r="O11012" s="6">
        <x:f>H11012-N11012</x:f>
      </x:c>
    </x:row>
    <x:row r="11013" spans="1:25">
      <x:c r="A11013" s="0" t="s">
        <x:v>50</x:v>
      </x:c>
      <x:c r="B11013" s="0" t="n">
        <x:v>5072</x:v>
      </x:c>
      <x:c r="C11013" s="0" t="s">
        <x:v>21</x:v>
      </x:c>
      <x:c r="D11013" s="0" t="s">
        <x:v>28</x:v>
      </x:c>
      <x:c r="E11013" s="0" t="s">
        <x:v>23</x:v>
      </x:c>
      <x:c r="F11013" s="0" t="s">
        <x:v>26</x:v>
      </x:c>
      <x:c r="G11013" s="0" t="n">
        <x:v>146</x:v>
      </x:c>
      <x:c r="H11013" s="4" t="n">
        <x:v>221.919</x:v>
      </x:c>
      <x:c r="I11013" s="4" t="n">
        <x:v>146</x:v>
      </x:c>
      <x:c r="J11013" s="4" t="n">
        <x:v>1.52</x:v>
      </x:c>
      <x:c r="K11013" s="4">
        <x:f>I11013*J11013</x:f>
      </x:c>
      <x:c r="L11013" s="4" t="n">
        <x:v>328.706</x:v>
      </x:c>
      <x:c r="M11013" s="5">
        <x:f>J11013/3.279*100</x:f>
      </x:c>
      <x:c r="N11013" s="6">
        <x:f>M11013*L11013/100</x:f>
      </x:c>
      <x:c r="O11013" s="6">
        <x:f>H11013-N11013</x:f>
      </x:c>
    </x:row>
    <x:row r="11014" spans="1:25">
      <x:c r="A11014" s="0" t="s">
        <x:v>47</x:v>
      </x:c>
      <x:c r="B11014" s="0" t="n">
        <x:v>5077</x:v>
      </x:c>
      <x:c r="C11014" s="0" t="s">
        <x:v>21</x:v>
      </x:c>
      <x:c r="D11014" s="0" t="s">
        <x:v>33</x:v>
      </x:c>
      <x:c r="E11014" s="0" t="s">
        <x:v>34</x:v>
      </x:c>
      <x:c r="F11014" s="0" t="s">
        <x:v>20</x:v>
      </x:c>
      <x:c r="G11014" s="0" t="n">
        <x:v>120</x:v>
      </x:c>
      <x:c r="H11014" s="4" t="n">
        <x:v>46.018</x:v>
      </x:c>
      <x:c r="I11014" s="4" t="n">
        <x:v>120</x:v>
      </x:c>
      <x:c r="J11014" s="4" t="n">
        <x:v>0.383</x:v>
      </x:c>
      <x:c r="K11014" s="4">
        <x:f>I11014*J11014</x:f>
      </x:c>
      <x:c r="L11014" s="4" t="n">
        <x:v>173.594</x:v>
      </x:c>
      <x:c r="M11014" s="5">
        <x:f>J11014/2.407*100</x:f>
      </x:c>
      <x:c r="N11014" s="6">
        <x:f>M11014*L11014/100</x:f>
      </x:c>
      <x:c r="O11014" s="6">
        <x:f>H11014-N11014</x:f>
      </x:c>
    </x:row>
    <x:row r="11015" spans="1:25">
      <x:c r="A11015" s="0" t="s">
        <x:v>47</x:v>
      </x:c>
      <x:c r="B11015" s="0" t="n">
        <x:v>5077</x:v>
      </x:c>
      <x:c r="C11015" s="0" t="s">
        <x:v>21</x:v>
      </x:c>
      <x:c r="D11015" s="0" t="s">
        <x:v>22</x:v>
      </x:c>
      <x:c r="E11015" s="0" t="s">
        <x:v>35</x:v>
      </x:c>
      <x:c r="F11015" s="0" t="s">
        <x:v>20</x:v>
      </x:c>
      <x:c r="G11015" s="0" t="n">
        <x:v>120</x:v>
      </x:c>
      <x:c r="H11015" s="4" t="n">
        <x:v>50.4</x:v>
      </x:c>
      <x:c r="I11015" s="4" t="n">
        <x:v>120</x:v>
      </x:c>
      <x:c r="J11015" s="4" t="n">
        <x:v>0.42</x:v>
      </x:c>
      <x:c r="K11015" s="4">
        <x:f>I11015*J11015</x:f>
      </x:c>
      <x:c r="L11015" s="4" t="n">
        <x:v>173.594</x:v>
      </x:c>
      <x:c r="M11015" s="5">
        <x:f>J11015/2.407*100</x:f>
      </x:c>
      <x:c r="N11015" s="6">
        <x:f>M11015*L11015/100</x:f>
      </x:c>
      <x:c r="O11015" s="6">
        <x:f>H11015-N11015</x:f>
      </x:c>
    </x:row>
    <x:row r="11016" spans="1:25">
      <x:c r="A11016" s="0" t="s">
        <x:v>47</x:v>
      </x:c>
      <x:c r="B11016" s="0" t="n">
        <x:v>5077</x:v>
      </x:c>
      <x:c r="C11016" s="0" t="s">
        <x:v>21</x:v>
      </x:c>
      <x:c r="D11016" s="0" t="s">
        <x:v>33</x:v>
      </x:c>
      <x:c r="E11016" s="0" t="s">
        <x:v>34</x:v>
      </x:c>
      <x:c r="F11016" s="0" t="s">
        <x:v>20</x:v>
      </x:c>
      <x:c r="G11016" s="0" t="n">
        <x:v>120</x:v>
      </x:c>
      <x:c r="H11016" s="4" t="n">
        <x:v>31.92</x:v>
      </x:c>
      <x:c r="I11016" s="4" t="n">
        <x:v>120</x:v>
      </x:c>
      <x:c r="J11016" s="4" t="n">
        <x:v>0.266</x:v>
      </x:c>
      <x:c r="K11016" s="4">
        <x:f>I11016*J11016</x:f>
      </x:c>
      <x:c r="L11016" s="4" t="n">
        <x:v>173.594</x:v>
      </x:c>
      <x:c r="M11016" s="5">
        <x:f>J11016/2.407*100</x:f>
      </x:c>
      <x:c r="N11016" s="6">
        <x:f>M11016*L11016/100</x:f>
      </x:c>
      <x:c r="O11016" s="6">
        <x:f>H11016-N11016</x:f>
      </x:c>
    </x:row>
    <x:row r="11017" spans="1:25">
      <x:c r="A11017" s="0" t="s">
        <x:v>47</x:v>
      </x:c>
      <x:c r="B11017" s="0" t="n">
        <x:v>5077</x:v>
      </x:c>
      <x:c r="C11017" s="0" t="s">
        <x:v>21</x:v>
      </x:c>
      <x:c r="D11017" s="0" t="s">
        <x:v>22</x:v>
      </x:c>
      <x:c r="E11017" s="0" t="s">
        <x:v>35</x:v>
      </x:c>
      <x:c r="F11017" s="0" t="s">
        <x:v>20</x:v>
      </x:c>
      <x:c r="G11017" s="0" t="n">
        <x:v>120</x:v>
      </x:c>
      <x:c r="H11017" s="4" t="n">
        <x:v>50.4</x:v>
      </x:c>
      <x:c r="I11017" s="4" t="n">
        <x:v>120</x:v>
      </x:c>
      <x:c r="J11017" s="4" t="n">
        <x:v>0.42</x:v>
      </x:c>
      <x:c r="K11017" s="4">
        <x:f>I11017*J11017</x:f>
      </x:c>
      <x:c r="L11017" s="4" t="n">
        <x:v>173.594</x:v>
      </x:c>
      <x:c r="M11017" s="5">
        <x:f>J11017/2.407*100</x:f>
      </x:c>
      <x:c r="N11017" s="6">
        <x:f>M11017*L11017/100</x:f>
      </x:c>
      <x:c r="O11017" s="6">
        <x:f>H11017-N11017</x:f>
      </x:c>
    </x:row>
    <x:row r="11018" spans="1:25">
      <x:c r="A11018" s="0" t="s">
        <x:v>47</x:v>
      </x:c>
      <x:c r="B11018" s="0" t="n">
        <x:v>5077</x:v>
      </x:c>
      <x:c r="C11018" s="0" t="s">
        <x:v>21</x:v>
      </x:c>
      <x:c r="D11018" s="0" t="s">
        <x:v>33</x:v>
      </x:c>
      <x:c r="E11018" s="0" t="s">
        <x:v>34</x:v>
      </x:c>
      <x:c r="F11018" s="0" t="s">
        <x:v>26</x:v>
      </x:c>
      <x:c r="G11018" s="0" t="n">
        <x:v>120</x:v>
      </x:c>
      <x:c r="H11018" s="4" t="n">
        <x:v>9.364</x:v>
      </x:c>
      <x:c r="I11018" s="4" t="n">
        <x:v>120</x:v>
      </x:c>
      <x:c r="J11018" s="4" t="n">
        <x:v>0.078</x:v>
      </x:c>
      <x:c r="K11018" s="4">
        <x:f>I11018*J11018</x:f>
      </x:c>
      <x:c r="L11018" s="4" t="n">
        <x:v>173.594</x:v>
      </x:c>
      <x:c r="M11018" s="5">
        <x:f>J11018/2.407*100</x:f>
      </x:c>
      <x:c r="N11018" s="6">
        <x:f>M11018*L11018/100</x:f>
      </x:c>
      <x:c r="O11018" s="6">
        <x:f>H11018-N11018</x:f>
      </x:c>
    </x:row>
    <x:row r="11019" spans="1:25">
      <x:c r="A11019" s="0" t="s">
        <x:v>47</x:v>
      </x:c>
      <x:c r="B11019" s="0" t="n">
        <x:v>5077</x:v>
      </x:c>
      <x:c r="C11019" s="0" t="s">
        <x:v>21</x:v>
      </x:c>
      <x:c r="D11019" s="0" t="s">
        <x:v>36</x:v>
      </x:c>
      <x:c r="E11019" s="0" t="s">
        <x:v>37</x:v>
      </x:c>
      <x:c r="F11019" s="0" t="s">
        <x:v>26</x:v>
      </x:c>
      <x:c r="G11019" s="0" t="n">
        <x:v>120</x:v>
      </x:c>
      <x:c r="H11019" s="4" t="n">
        <x:v>50.401</x:v>
      </x:c>
      <x:c r="I11019" s="4" t="n">
        <x:v>120</x:v>
      </x:c>
      <x:c r="J11019" s="4" t="n">
        <x:v>0.42</x:v>
      </x:c>
      <x:c r="K11019" s="4">
        <x:f>I11019*J11019</x:f>
      </x:c>
      <x:c r="L11019" s="4" t="n">
        <x:v>173.594</x:v>
      </x:c>
      <x:c r="M11019" s="5">
        <x:f>J11019/2.407*100</x:f>
      </x:c>
      <x:c r="N11019" s="6">
        <x:f>M11019*L11019/100</x:f>
      </x:c>
      <x:c r="O11019" s="6">
        <x:f>H11019-N11019</x:f>
      </x:c>
    </x:row>
    <x:row r="11020" spans="1:25">
      <x:c r="A11020" s="0" t="s">
        <x:v>47</x:v>
      </x:c>
      <x:c r="B11020" s="0" t="n">
        <x:v>5077</x:v>
      </x:c>
      <x:c r="C11020" s="0" t="s">
        <x:v>21</x:v>
      </x:c>
      <x:c r="D11020" s="0" t="s">
        <x:v>36</x:v>
      </x:c>
      <x:c r="E11020" s="0" t="s">
        <x:v>38</x:v>
      </x:c>
      <x:c r="F11020" s="0" t="s">
        <x:v>26</x:v>
      </x:c>
      <x:c r="G11020" s="0" t="n">
        <x:v>120</x:v>
      </x:c>
      <x:c r="H11020" s="4" t="n">
        <x:v>50.4</x:v>
      </x:c>
      <x:c r="I11020" s="4" t="n">
        <x:v>120</x:v>
      </x:c>
      <x:c r="J11020" s="4" t="n">
        <x:v>0.42</x:v>
      </x:c>
      <x:c r="K11020" s="4">
        <x:f>I11020*J11020</x:f>
      </x:c>
      <x:c r="L11020" s="4" t="n">
        <x:v>173.594</x:v>
      </x:c>
      <x:c r="M11020" s="5">
        <x:f>J11020/2.407*100</x:f>
      </x:c>
      <x:c r="N11020" s="6">
        <x:f>M11020*L11020/100</x:f>
      </x:c>
      <x:c r="O11020" s="6">
        <x:f>H11020-N11020</x:f>
      </x:c>
    </x:row>
    <x:row r="11021" spans="1:25">
      <x:c r="A11021" s="0" t="s">
        <x:v>69</x:v>
      </x:c>
      <x:c r="B11021" s="0" t="n">
        <x:v>5087</x:v>
      </x:c>
      <x:c r="C11021" s="0" t="s">
        <x:v>21</x:v>
      </x:c>
      <x:c r="D11021" s="0" t="s">
        <x:v>22</x:v>
      </x:c>
      <x:c r="E11021" s="0" t="s">
        <x:v>23</x:v>
      </x:c>
      <x:c r="F11021" s="0" t="s">
        <x:v>20</x:v>
      </x:c>
      <x:c r="G11021" s="0" t="n">
        <x:v>21</x:v>
      </x:c>
      <x:c r="H11021" s="4" t="n">
        <x:v>7.161</x:v>
      </x:c>
      <x:c r="I11021" s="4" t="n">
        <x:v>21</x:v>
      </x:c>
      <x:c r="J11021" s="4" t="n">
        <x:v>0.341</x:v>
      </x:c>
      <x:c r="K11021" s="4">
        <x:f>I11021*J11021</x:f>
      </x:c>
      <x:c r="L11021" s="4" t="n">
        <x:v>46.302</x:v>
      </x:c>
      <x:c r="M11021" s="5">
        <x:f>J11021/4.187*100</x:f>
      </x:c>
      <x:c r="N11021" s="6">
        <x:f>M11021*L11021/100</x:f>
      </x:c>
      <x:c r="O11021" s="6">
        <x:f>H11021-N11021</x:f>
      </x:c>
    </x:row>
    <x:row r="11022" spans="1:25">
      <x:c r="A11022" s="0" t="s">
        <x:v>69</x:v>
      </x:c>
      <x:c r="B11022" s="0" t="n">
        <x:v>5087</x:v>
      </x:c>
      <x:c r="C11022" s="0" t="s">
        <x:v>21</x:v>
      </x:c>
      <x:c r="D11022" s="0" t="s">
        <x:v>22</x:v>
      </x:c>
      <x:c r="E11022" s="0" t="s">
        <x:v>23</x:v>
      </x:c>
      <x:c r="F11022" s="0" t="s">
        <x:v>20</x:v>
      </x:c>
      <x:c r="G11022" s="0" t="n">
        <x:v>21</x:v>
      </x:c>
      <x:c r="H11022" s="4" t="n">
        <x:v>43.384</x:v>
      </x:c>
      <x:c r="I11022" s="4" t="n">
        <x:v>21</x:v>
      </x:c>
      <x:c r="J11022" s="4" t="n">
        <x:v>2.066</x:v>
      </x:c>
      <x:c r="K11022" s="4">
        <x:f>I11022*J11022</x:f>
      </x:c>
      <x:c r="L11022" s="4" t="n">
        <x:v>46.302</x:v>
      </x:c>
      <x:c r="M11022" s="5">
        <x:f>J11022/4.187*100</x:f>
      </x:c>
      <x:c r="N11022" s="6">
        <x:f>M11022*L11022/100</x:f>
      </x:c>
      <x:c r="O11022" s="6">
        <x:f>H11022-N11022</x:f>
      </x:c>
    </x:row>
    <x:row r="11023" spans="1:25">
      <x:c r="A11023" s="0" t="s">
        <x:v>69</x:v>
      </x:c>
      <x:c r="B11023" s="0" t="n">
        <x:v>5087</x:v>
      </x:c>
      <x:c r="C11023" s="0" t="s">
        <x:v>21</x:v>
      </x:c>
      <x:c r="D11023" s="0" t="s">
        <x:v>28</x:v>
      </x:c>
      <x:c r="E11023" s="0" t="s">
        <x:v>19</x:v>
      </x:c>
      <x:c r="F11023" s="0" t="s">
        <x:v>26</x:v>
      </x:c>
      <x:c r="G11023" s="0" t="n">
        <x:v>21</x:v>
      </x:c>
      <x:c r="H11023" s="4" t="n">
        <x:v>5.72</x:v>
      </x:c>
      <x:c r="I11023" s="4" t="n">
        <x:v>21</x:v>
      </x:c>
      <x:c r="J11023" s="4" t="n">
        <x:v>0.26</x:v>
      </x:c>
      <x:c r="K11023" s="4">
        <x:f>I11023*J11023</x:f>
      </x:c>
      <x:c r="L11023" s="4" t="n">
        <x:v>46.302</x:v>
      </x:c>
      <x:c r="M11023" s="5">
        <x:f>J11023/4.187*100</x:f>
      </x:c>
      <x:c r="N11023" s="6">
        <x:f>M11023*L11023/100</x:f>
      </x:c>
      <x:c r="O11023" s="6">
        <x:f>H11023-N11023</x:f>
      </x:c>
    </x:row>
    <x:row r="11024" spans="1:25">
      <x:c r="A11024" s="0" t="s">
        <x:v>69</x:v>
      </x:c>
      <x:c r="B11024" s="0" t="n">
        <x:v>5087</x:v>
      </x:c>
      <x:c r="C11024" s="0" t="s">
        <x:v>21</x:v>
      </x:c>
      <x:c r="D11024" s="0" t="s">
        <x:v>28</x:v>
      </x:c>
      <x:c r="E11024" s="0" t="s">
        <x:v>23</x:v>
      </x:c>
      <x:c r="F11024" s="0" t="s">
        <x:v>26</x:v>
      </x:c>
      <x:c r="G11024" s="0" t="n">
        <x:v>21</x:v>
      </x:c>
      <x:c r="H11024" s="4" t="n">
        <x:v>33.44</x:v>
      </x:c>
      <x:c r="I11024" s="4" t="n">
        <x:v>21</x:v>
      </x:c>
      <x:c r="J11024" s="4" t="n">
        <x:v>1.52</x:v>
      </x:c>
      <x:c r="K11024" s="4">
        <x:f>I11024*J11024</x:f>
      </x:c>
      <x:c r="L11024" s="4" t="n">
        <x:v>46.302</x:v>
      </x:c>
      <x:c r="M11024" s="5">
        <x:f>J11024/4.187*100</x:f>
      </x:c>
      <x:c r="N11024" s="6">
        <x:f>M11024*L11024/100</x:f>
      </x:c>
      <x:c r="O11024" s="6">
        <x:f>H11024-N11024</x:f>
      </x:c>
    </x:row>
    <x:row r="11025" spans="1:25">
      <x:c r="A11025" s="0" t="s">
        <x:v>164</x:v>
      </x:c>
      <x:c r="B11025" s="0" t="n">
        <x:v>5091</x:v>
      </x:c>
      <x:c r="C11025" s="0" t="s">
        <x:v>21</x:v>
      </x:c>
      <x:c r="D11025" s="0" t="s">
        <x:v>42</x:v>
      </x:c>
      <x:c r="E11025" s="0" t="s">
        <x:v>23</x:v>
      </x:c>
      <x:c r="F11025" s="0" t="s">
        <x:v>20</x:v>
      </x:c>
      <x:c r="G11025" s="0" t="n">
        <x:v>2</x:v>
      </x:c>
      <x:c r="H11025" s="4" t="n">
        <x:v>36.2</x:v>
      </x:c>
      <x:c r="I11025" s="4" t="n">
        <x:v>2</x:v>
      </x:c>
      <x:c r="J11025" s="4" t="n">
        <x:v>18.1</x:v>
      </x:c>
      <x:c r="K11025" s="4">
        <x:f>I11025*J11025</x:f>
      </x:c>
      <x:c r="L11025" s="4" t="n">
        <x:v>7.5</x:v>
      </x:c>
      <x:c r="M11025" s="5">
        <x:f>J11025/39.75*100</x:f>
      </x:c>
      <x:c r="N11025" s="6">
        <x:f>M11025*L11025/100</x:f>
      </x:c>
      <x:c r="O11025" s="6">
        <x:f>H11025-N11025</x:f>
      </x:c>
    </x:row>
    <x:row r="11026" spans="1:25">
      <x:c r="A11026" s="0" t="s">
        <x:v>164</x:v>
      </x:c>
      <x:c r="B11026" s="0" t="n">
        <x:v>5091</x:v>
      </x:c>
      <x:c r="C11026" s="0" t="s">
        <x:v>21</x:v>
      </x:c>
      <x:c r="D11026" s="0" t="s">
        <x:v>42</x:v>
      </x:c>
      <x:c r="E11026" s="0" t="s">
        <x:v>23</x:v>
      </x:c>
      <x:c r="F11026" s="0" t="s">
        <x:v>20</x:v>
      </x:c>
      <x:c r="G11026" s="0" t="n">
        <x:v>2</x:v>
      </x:c>
      <x:c r="H11026" s="4" t="n">
        <x:v>36.2</x:v>
      </x:c>
      <x:c r="I11026" s="4" t="n">
        <x:v>2</x:v>
      </x:c>
      <x:c r="J11026" s="4" t="n">
        <x:v>18.1</x:v>
      </x:c>
      <x:c r="K11026" s="4">
        <x:f>I11026*J11026</x:f>
      </x:c>
      <x:c r="L11026" s="4" t="n">
        <x:v>7.5</x:v>
      </x:c>
      <x:c r="M11026" s="5">
        <x:f>J11026/39.75*100</x:f>
      </x:c>
      <x:c r="N11026" s="6">
        <x:f>M11026*L11026/100</x:f>
      </x:c>
      <x:c r="O11026" s="6">
        <x:f>H11026-N11026</x:f>
      </x:c>
    </x:row>
    <x:row r="11027" spans="1:25">
      <x:c r="A11027" s="0" t="s">
        <x:v>164</x:v>
      </x:c>
      <x:c r="B11027" s="0" t="n">
        <x:v>5091</x:v>
      </x:c>
      <x:c r="C11027" s="0" t="s">
        <x:v>17</x:v>
      </x:c>
      <x:c r="D11027" s="0" t="s">
        <x:v>176</x:v>
      </x:c>
      <x:c r="E11027" s="0" t="s">
        <x:v>177</x:v>
      </x:c>
      <x:c r="F11027" s="0" t="s">
        <x:v>26</x:v>
      </x:c>
      <x:c r="G11027" s="0" t="n">
        <x:v>2</x:v>
      </x:c>
      <x:c r="H11027" s="4" t="n">
        <x:v>4</x:v>
      </x:c>
      <x:c r="I11027" s="4" t="n">
        <x:v>2</x:v>
      </x:c>
      <x:c r="J11027" s="4" t="n">
        <x:v>1.75</x:v>
      </x:c>
      <x:c r="K11027" s="4">
        <x:f>I11027*J11027</x:f>
      </x:c>
      <x:c r="L11027" s="4" t="n">
        <x:v>7.5</x:v>
      </x:c>
      <x:c r="M11027" s="5">
        <x:f>J11027/39.75*100</x:f>
      </x:c>
      <x:c r="N11027" s="6">
        <x:f>M11027*L11027/100</x:f>
      </x:c>
      <x:c r="O11027" s="6">
        <x:f>H11027-N11027</x:f>
      </x:c>
    </x:row>
    <x:row r="11028" spans="1:25">
      <x:c r="A11028" s="0" t="s">
        <x:v>164</x:v>
      </x:c>
      <x:c r="B11028" s="0" t="n">
        <x:v>5091</x:v>
      </x:c>
      <x:c r="C11028" s="0" t="s">
        <x:v>17</x:v>
      </x:c>
      <x:c r="D11028" s="0" t="s">
        <x:v>176</x:v>
      </x:c>
      <x:c r="E11028" s="0" t="s">
        <x:v>23</x:v>
      </x:c>
      <x:c r="F11028" s="0" t="s">
        <x:v>26</x:v>
      </x:c>
      <x:c r="G11028" s="0" t="n">
        <x:v>2</x:v>
      </x:c>
      <x:c r="H11028" s="4" t="n">
        <x:v>4</x:v>
      </x:c>
      <x:c r="I11028" s="4" t="n">
        <x:v>2</x:v>
      </x:c>
      <x:c r="J11028" s="4" t="n">
        <x:v>1.8</x:v>
      </x:c>
      <x:c r="K11028" s="4">
        <x:f>I11028*J11028</x:f>
      </x:c>
      <x:c r="L11028" s="4" t="n">
        <x:v>7.5</x:v>
      </x:c>
      <x:c r="M11028" s="5">
        <x:f>J11028/39.75*100</x:f>
      </x:c>
      <x:c r="N11028" s="6">
        <x:f>M11028*L11028/100</x:f>
      </x:c>
      <x:c r="O11028" s="6">
        <x:f>H11028-N11028</x:f>
      </x:c>
    </x:row>
    <x:row r="11029" spans="1:25">
      <x:c r="A11029" s="0" t="s">
        <x:v>69</x:v>
      </x:c>
      <x:c r="B11029" s="0" t="n">
        <x:v>5092</x:v>
      </x:c>
      <x:c r="C11029" s="0" t="s">
        <x:v>21</x:v>
      </x:c>
      <x:c r="D11029" s="0" t="s">
        <x:v>22</x:v>
      </x:c>
      <x:c r="E11029" s="0" t="s">
        <x:v>23</x:v>
      </x:c>
      <x:c r="F11029" s="0" t="s">
        <x:v>20</x:v>
      </x:c>
      <x:c r="G11029" s="0" t="n">
        <x:v>130</x:v>
      </x:c>
      <x:c r="H11029" s="4" t="n">
        <x:v>44.33</x:v>
      </x:c>
      <x:c r="I11029" s="4" t="n">
        <x:v>130</x:v>
      </x:c>
      <x:c r="J11029" s="4" t="n">
        <x:v>0.341</x:v>
      </x:c>
      <x:c r="K11029" s="4">
        <x:f>I11029*J11029</x:f>
      </x:c>
      <x:c r="L11029" s="4" t="n">
        <x:v>288.306</x:v>
      </x:c>
      <x:c r="M11029" s="5">
        <x:f>J11029/3.123*100</x:f>
      </x:c>
      <x:c r="N11029" s="6">
        <x:f>M11029*L11029/100</x:f>
      </x:c>
      <x:c r="O11029" s="6">
        <x:f>H11029-N11029</x:f>
      </x:c>
    </x:row>
    <x:row r="11030" spans="1:25">
      <x:c r="A11030" s="0" t="s">
        <x:v>69</x:v>
      </x:c>
      <x:c r="B11030" s="0" t="n">
        <x:v>5092</x:v>
      </x:c>
      <x:c r="C11030" s="0" t="s">
        <x:v>21</x:v>
      </x:c>
      <x:c r="D11030" s="0" t="s">
        <x:v>22</x:v>
      </x:c>
      <x:c r="E11030" s="0" t="s">
        <x:v>23</x:v>
      </x:c>
      <x:c r="F11030" s="0" t="s">
        <x:v>20</x:v>
      </x:c>
      <x:c r="G11030" s="0" t="n">
        <x:v>130</x:v>
      </x:c>
      <x:c r="H11030" s="4" t="n">
        <x:v>43.384</x:v>
      </x:c>
      <x:c r="I11030" s="4" t="n">
        <x:v>130</x:v>
      </x:c>
      <x:c r="J11030" s="4" t="n">
        <x:v>0.334</x:v>
      </x:c>
      <x:c r="K11030" s="4">
        <x:f>I11030*J11030</x:f>
      </x:c>
      <x:c r="L11030" s="4" t="n">
        <x:v>288.306</x:v>
      </x:c>
      <x:c r="M11030" s="5">
        <x:f>J11030/3.123*100</x:f>
      </x:c>
      <x:c r="N11030" s="6">
        <x:f>M11030*L11030/100</x:f>
      </x:c>
      <x:c r="O11030" s="6">
        <x:f>H11030-N11030</x:f>
      </x:c>
    </x:row>
    <x:row r="11031" spans="1:25">
      <x:c r="A11031" s="0" t="s">
        <x:v>69</x:v>
      </x:c>
      <x:c r="B11031" s="0" t="n">
        <x:v>5092</x:v>
      </x:c>
      <x:c r="C11031" s="0" t="s">
        <x:v>21</x:v>
      </x:c>
      <x:c r="D11031" s="0" t="s">
        <x:v>22</x:v>
      </x:c>
      <x:c r="E11031" s="0" t="s">
        <x:v>23</x:v>
      </x:c>
      <x:c r="F11031" s="0" t="s">
        <x:v>20</x:v>
      </x:c>
      <x:c r="G11031" s="0" t="n">
        <x:v>130</x:v>
      </x:c>
      <x:c r="H11031" s="4" t="n">
        <x:v>43.384</x:v>
      </x:c>
      <x:c r="I11031" s="4" t="n">
        <x:v>130</x:v>
      </x:c>
      <x:c r="J11031" s="4" t="n">
        <x:v>0.334</x:v>
      </x:c>
      <x:c r="K11031" s="4">
        <x:f>I11031*J11031</x:f>
      </x:c>
      <x:c r="L11031" s="4" t="n">
        <x:v>288.306</x:v>
      </x:c>
      <x:c r="M11031" s="5">
        <x:f>J11031/3.123*100</x:f>
      </x:c>
      <x:c r="N11031" s="6">
        <x:f>M11031*L11031/100</x:f>
      </x:c>
      <x:c r="O11031" s="6">
        <x:f>H11031-N11031</x:f>
      </x:c>
    </x:row>
    <x:row r="11032" spans="1:25">
      <x:c r="A11032" s="0" t="s">
        <x:v>69</x:v>
      </x:c>
      <x:c r="B11032" s="0" t="n">
        <x:v>5092</x:v>
      </x:c>
      <x:c r="C11032" s="0" t="s">
        <x:v>21</x:v>
      </x:c>
      <x:c r="D11032" s="0" t="s">
        <x:v>22</x:v>
      </x:c>
      <x:c r="E11032" s="0" t="s">
        <x:v>23</x:v>
      </x:c>
      <x:c r="F11032" s="0" t="s">
        <x:v>20</x:v>
      </x:c>
      <x:c r="G11032" s="0" t="n">
        <x:v>130</x:v>
      </x:c>
      <x:c r="H11032" s="4" t="n">
        <x:v>43.384</x:v>
      </x:c>
      <x:c r="I11032" s="4" t="n">
        <x:v>130</x:v>
      </x:c>
      <x:c r="J11032" s="4" t="n">
        <x:v>0.334</x:v>
      </x:c>
      <x:c r="K11032" s="4">
        <x:f>I11032*J11032</x:f>
      </x:c>
      <x:c r="L11032" s="4" t="n">
        <x:v>288.306</x:v>
      </x:c>
      <x:c r="M11032" s="5">
        <x:f>J11032/3.123*100</x:f>
      </x:c>
      <x:c r="N11032" s="6">
        <x:f>M11032*L11032/100</x:f>
      </x:c>
      <x:c r="O11032" s="6">
        <x:f>H11032-N11032</x:f>
      </x:c>
    </x:row>
    <x:row r="11033" spans="1:25">
      <x:c r="A11033" s="0" t="s">
        <x:v>69</x:v>
      </x:c>
      <x:c r="B11033" s="0" t="n">
        <x:v>5092</x:v>
      </x:c>
      <x:c r="C11033" s="0" t="s">
        <x:v>21</x:v>
      </x:c>
      <x:c r="D11033" s="0" t="s">
        <x:v>28</x:v>
      </x:c>
      <x:c r="E11033" s="0" t="s">
        <x:v>19</x:v>
      </x:c>
      <x:c r="F11033" s="0" t="s">
        <x:v>26</x:v>
      </x:c>
      <x:c r="G11033" s="0" t="n">
        <x:v>130</x:v>
      </x:c>
      <x:c r="H11033" s="4" t="n">
        <x:v>33.803</x:v>
      </x:c>
      <x:c r="I11033" s="4" t="n">
        <x:v>130</x:v>
      </x:c>
      <x:c r="J11033" s="4" t="n">
        <x:v>0.26</x:v>
      </x:c>
      <x:c r="K11033" s="4">
        <x:f>I11033*J11033</x:f>
      </x:c>
      <x:c r="L11033" s="4" t="n">
        <x:v>288.306</x:v>
      </x:c>
      <x:c r="M11033" s="5">
        <x:f>J11033/3.123*100</x:f>
      </x:c>
      <x:c r="N11033" s="6">
        <x:f>M11033*L11033/100</x:f>
      </x:c>
      <x:c r="O11033" s="6">
        <x:f>H11033-N11033</x:f>
      </x:c>
    </x:row>
    <x:row r="11034" spans="1:25">
      <x:c r="A11034" s="0" t="s">
        <x:v>69</x:v>
      </x:c>
      <x:c r="B11034" s="0" t="n">
        <x:v>5092</x:v>
      </x:c>
      <x:c r="C11034" s="0" t="s">
        <x:v>21</x:v>
      </x:c>
      <x:c r="D11034" s="0" t="s">
        <x:v>28</x:v>
      </x:c>
      <x:c r="E11034" s="0" t="s">
        <x:v>23</x:v>
      </x:c>
      <x:c r="F11034" s="0" t="s">
        <x:v>26</x:v>
      </x:c>
      <x:c r="G11034" s="0" t="n">
        <x:v>130</x:v>
      </x:c>
      <x:c r="H11034" s="4" t="n">
        <x:v>197.6</x:v>
      </x:c>
      <x:c r="I11034" s="4" t="n">
        <x:v>130</x:v>
      </x:c>
      <x:c r="J11034" s="4" t="n">
        <x:v>1.52</x:v>
      </x:c>
      <x:c r="K11034" s="4">
        <x:f>I11034*J11034</x:f>
      </x:c>
      <x:c r="L11034" s="4" t="n">
        <x:v>288.306</x:v>
      </x:c>
      <x:c r="M11034" s="5">
        <x:f>J11034/3.123*100</x:f>
      </x:c>
      <x:c r="N11034" s="6">
        <x:f>M11034*L11034/100</x:f>
      </x:c>
      <x:c r="O11034" s="6">
        <x:f>H11034-N11034</x:f>
      </x:c>
    </x:row>
    <x:row r="11035" spans="1:25">
      <x:c r="A11035" s="0" t="s">
        <x:v>93</x:v>
      </x:c>
      <x:c r="B11035" s="0" t="n">
        <x:v>5093</x:v>
      </x:c>
      <x:c r="C11035" s="0" t="s">
        <x:v>21</x:v>
      </x:c>
      <x:c r="D11035" s="0" t="s">
        <x:v>22</x:v>
      </x:c>
      <x:c r="E11035" s="0" t="s">
        <x:v>23</x:v>
      </x:c>
      <x:c r="F11035" s="0" t="s">
        <x:v>20</x:v>
      </x:c>
      <x:c r="G11035" s="0" t="n">
        <x:v>130</x:v>
      </x:c>
      <x:c r="H11035" s="4" t="n">
        <x:v>43.384</x:v>
      </x:c>
      <x:c r="I11035" s="4" t="n">
        <x:v>130</x:v>
      </x:c>
      <x:c r="J11035" s="4" t="n">
        <x:v>0.334</x:v>
      </x:c>
      <x:c r="K11035" s="4">
        <x:f>I11035*J11035</x:f>
      </x:c>
      <x:c r="L11035" s="4" t="n">
        <x:v>279.835</x:v>
      </x:c>
      <x:c r="M11035" s="5">
        <x:f>J11035/2.789*100</x:f>
      </x:c>
      <x:c r="N11035" s="6">
        <x:f>M11035*L11035/100</x:f>
      </x:c>
      <x:c r="O11035" s="6">
        <x:f>H11035-N11035</x:f>
      </x:c>
    </x:row>
    <x:row r="11036" spans="1:25">
      <x:c r="A11036" s="0" t="s">
        <x:v>93</x:v>
      </x:c>
      <x:c r="B11036" s="0" t="n">
        <x:v>5093</x:v>
      </x:c>
      <x:c r="C11036" s="0" t="s">
        <x:v>21</x:v>
      </x:c>
      <x:c r="D11036" s="0" t="s">
        <x:v>22</x:v>
      </x:c>
      <x:c r="E11036" s="0" t="s">
        <x:v>23</x:v>
      </x:c>
      <x:c r="F11036" s="0" t="s">
        <x:v>20</x:v>
      </x:c>
      <x:c r="G11036" s="0" t="n">
        <x:v>130</x:v>
      </x:c>
      <x:c r="H11036" s="4" t="n">
        <x:v>43.384</x:v>
      </x:c>
      <x:c r="I11036" s="4" t="n">
        <x:v>130</x:v>
      </x:c>
      <x:c r="J11036" s="4" t="n">
        <x:v>0.334</x:v>
      </x:c>
      <x:c r="K11036" s="4">
        <x:f>I11036*J11036</x:f>
      </x:c>
      <x:c r="L11036" s="4" t="n">
        <x:v>279.835</x:v>
      </x:c>
      <x:c r="M11036" s="5">
        <x:f>J11036/2.789*100</x:f>
      </x:c>
      <x:c r="N11036" s="6">
        <x:f>M11036*L11036/100</x:f>
      </x:c>
      <x:c r="O11036" s="6">
        <x:f>H11036-N11036</x:f>
      </x:c>
    </x:row>
    <x:row r="11037" spans="1:25">
      <x:c r="A11037" s="0" t="s">
        <x:v>93</x:v>
      </x:c>
      <x:c r="B11037" s="0" t="n">
        <x:v>5093</x:v>
      </x:c>
      <x:c r="C11037" s="0" t="s">
        <x:v>21</x:v>
      </x:c>
      <x:c r="D11037" s="0" t="s">
        <x:v>22</x:v>
      </x:c>
      <x:c r="E11037" s="0" t="s">
        <x:v>23</x:v>
      </x:c>
      <x:c r="F11037" s="0" t="s">
        <x:v>20</x:v>
      </x:c>
      <x:c r="G11037" s="0" t="n">
        <x:v>130</x:v>
      </x:c>
      <x:c r="H11037" s="4" t="n">
        <x:v>44.33</x:v>
      </x:c>
      <x:c r="I11037" s="4" t="n">
        <x:v>130</x:v>
      </x:c>
      <x:c r="J11037" s="4" t="n">
        <x:v>0.341</x:v>
      </x:c>
      <x:c r="K11037" s="4">
        <x:f>I11037*J11037</x:f>
      </x:c>
      <x:c r="L11037" s="4" t="n">
        <x:v>279.835</x:v>
      </x:c>
      <x:c r="M11037" s="5">
        <x:f>J11037/2.789*100</x:f>
      </x:c>
      <x:c r="N11037" s="6">
        <x:f>M11037*L11037/100</x:f>
      </x:c>
      <x:c r="O11037" s="6">
        <x:f>H11037-N11037</x:f>
      </x:c>
    </x:row>
    <x:row r="11038" spans="1:25">
      <x:c r="A11038" s="0" t="s">
        <x:v>93</x:v>
      </x:c>
      <x:c r="B11038" s="0" t="n">
        <x:v>5093</x:v>
      </x:c>
      <x:c r="C11038" s="0" t="s">
        <x:v>21</x:v>
      </x:c>
      <x:c r="D11038" s="0" t="s">
        <x:v>28</x:v>
      </x:c>
      <x:c r="E11038" s="0" t="s">
        <x:v>19</x:v>
      </x:c>
      <x:c r="F11038" s="0" t="s">
        <x:v>26</x:v>
      </x:c>
      <x:c r="G11038" s="0" t="n">
        <x:v>130</x:v>
      </x:c>
      <x:c r="H11038" s="4" t="n">
        <x:v>33.806</x:v>
      </x:c>
      <x:c r="I11038" s="4" t="n">
        <x:v>130</x:v>
      </x:c>
      <x:c r="J11038" s="4" t="n">
        <x:v>0.26</x:v>
      </x:c>
      <x:c r="K11038" s="4">
        <x:f>I11038*J11038</x:f>
      </x:c>
      <x:c r="L11038" s="4" t="n">
        <x:v>279.835</x:v>
      </x:c>
      <x:c r="M11038" s="5">
        <x:f>J11038/2.789*100</x:f>
      </x:c>
      <x:c r="N11038" s="6">
        <x:f>M11038*L11038/100</x:f>
      </x:c>
      <x:c r="O11038" s="6">
        <x:f>H11038-N11038</x:f>
      </x:c>
    </x:row>
    <x:row r="11039" spans="1:25">
      <x:c r="A11039" s="0" t="s">
        <x:v>93</x:v>
      </x:c>
      <x:c r="B11039" s="0" t="n">
        <x:v>5093</x:v>
      </x:c>
      <x:c r="C11039" s="0" t="s">
        <x:v>21</x:v>
      </x:c>
      <x:c r="D11039" s="0" t="s">
        <x:v>28</x:v>
      </x:c>
      <x:c r="E11039" s="0" t="s">
        <x:v>23</x:v>
      </x:c>
      <x:c r="F11039" s="0" t="s">
        <x:v>26</x:v>
      </x:c>
      <x:c r="G11039" s="0" t="n">
        <x:v>130</x:v>
      </x:c>
      <x:c r="H11039" s="4" t="n">
        <x:v>197.6</x:v>
      </x:c>
      <x:c r="I11039" s="4" t="n">
        <x:v>130</x:v>
      </x:c>
      <x:c r="J11039" s="4" t="n">
        <x:v>1.52</x:v>
      </x:c>
      <x:c r="K11039" s="4">
        <x:f>I11039*J11039</x:f>
      </x:c>
      <x:c r="L11039" s="4" t="n">
        <x:v>279.835</x:v>
      </x:c>
      <x:c r="M11039" s="5">
        <x:f>J11039/2.789*100</x:f>
      </x:c>
      <x:c r="N11039" s="6">
        <x:f>M11039*L11039/100</x:f>
      </x:c>
      <x:c r="O11039" s="6">
        <x:f>H11039-N11039</x:f>
      </x:c>
    </x:row>
    <x:row r="11040" spans="1:25">
      <x:c r="A11040" s="0" t="s">
        <x:v>29</x:v>
      </x:c>
      <x:c r="B11040" s="0" t="n">
        <x:v>5094</x:v>
      </x:c>
      <x:c r="C11040" s="0" t="s">
        <x:v>21</x:v>
      </x:c>
      <x:c r="D11040" s="0" t="s">
        <x:v>22</x:v>
      </x:c>
      <x:c r="E11040" s="0" t="s">
        <x:v>23</x:v>
      </x:c>
      <x:c r="F11040" s="0" t="s">
        <x:v>20</x:v>
      </x:c>
      <x:c r="G11040" s="0" t="n">
        <x:v>165</x:v>
      </x:c>
      <x:c r="H11040" s="4" t="n">
        <x:v>44.33</x:v>
      </x:c>
      <x:c r="I11040" s="4" t="n">
        <x:v>165</x:v>
      </x:c>
      <x:c r="J11040" s="4" t="n">
        <x:v>0.269</x:v>
      </x:c>
      <x:c r="K11040" s="4">
        <x:f>I11040*J11040</x:f>
      </x:c>
      <x:c r="L11040" s="4" t="n">
        <x:v>349.78</x:v>
      </x:c>
      <x:c r="M11040" s="5">
        <x:f>J11040/3.908*100</x:f>
      </x:c>
      <x:c r="N11040" s="6">
        <x:f>M11040*L11040/100</x:f>
      </x:c>
      <x:c r="O11040" s="6">
        <x:f>H11040-N11040</x:f>
      </x:c>
    </x:row>
    <x:row r="11041" spans="1:25">
      <x:c r="A11041" s="0" t="s">
        <x:v>29</x:v>
      </x:c>
      <x:c r="B11041" s="0" t="n">
        <x:v>5094</x:v>
      </x:c>
      <x:c r="C11041" s="0" t="s">
        <x:v>21</x:v>
      </x:c>
      <x:c r="D11041" s="0" t="s">
        <x:v>22</x:v>
      </x:c>
      <x:c r="E11041" s="0" t="s">
        <x:v>23</x:v>
      </x:c>
      <x:c r="F11041" s="0" t="s">
        <x:v>20</x:v>
      </x:c>
      <x:c r="G11041" s="0" t="n">
        <x:v>165</x:v>
      </x:c>
      <x:c r="H11041" s="4" t="n">
        <x:v>44.33</x:v>
      </x:c>
      <x:c r="I11041" s="4" t="n">
        <x:v>165</x:v>
      </x:c>
      <x:c r="J11041" s="4" t="n">
        <x:v>0.269</x:v>
      </x:c>
      <x:c r="K11041" s="4">
        <x:f>I11041*J11041</x:f>
      </x:c>
      <x:c r="L11041" s="4" t="n">
        <x:v>349.78</x:v>
      </x:c>
      <x:c r="M11041" s="5">
        <x:f>J11041/3.908*100</x:f>
      </x:c>
      <x:c r="N11041" s="6">
        <x:f>M11041*L11041/100</x:f>
      </x:c>
      <x:c r="O11041" s="6">
        <x:f>H11041-N11041</x:f>
      </x:c>
    </x:row>
    <x:row r="11042" spans="1:25">
      <x:c r="A11042" s="0" t="s">
        <x:v>29</x:v>
      </x:c>
      <x:c r="B11042" s="0" t="n">
        <x:v>5094</x:v>
      </x:c>
      <x:c r="C11042" s="0" t="s">
        <x:v>21</x:v>
      </x:c>
      <x:c r="D11042" s="0" t="s">
        <x:v>22</x:v>
      </x:c>
      <x:c r="E11042" s="0" t="s">
        <x:v>23</x:v>
      </x:c>
      <x:c r="F11042" s="0" t="s">
        <x:v>20</x:v>
      </x:c>
      <x:c r="G11042" s="0" t="n">
        <x:v>165</x:v>
      </x:c>
      <x:c r="H11042" s="4" t="n">
        <x:v>44.33</x:v>
      </x:c>
      <x:c r="I11042" s="4" t="n">
        <x:v>165</x:v>
      </x:c>
      <x:c r="J11042" s="4" t="n">
        <x:v>0.269</x:v>
      </x:c>
      <x:c r="K11042" s="4">
        <x:f>I11042*J11042</x:f>
      </x:c>
      <x:c r="L11042" s="4" t="n">
        <x:v>349.78</x:v>
      </x:c>
      <x:c r="M11042" s="5">
        <x:f>J11042/3.908*100</x:f>
      </x:c>
      <x:c r="N11042" s="6">
        <x:f>M11042*L11042/100</x:f>
      </x:c>
      <x:c r="O11042" s="6">
        <x:f>H11042-N11042</x:f>
      </x:c>
    </x:row>
    <x:row r="11043" spans="1:25">
      <x:c r="A11043" s="0" t="s">
        <x:v>29</x:v>
      </x:c>
      <x:c r="B11043" s="0" t="n">
        <x:v>5094</x:v>
      </x:c>
      <x:c r="C11043" s="0" t="s">
        <x:v>21</x:v>
      </x:c>
      <x:c r="D11043" s="0" t="s">
        <x:v>22</x:v>
      </x:c>
      <x:c r="E11043" s="0" t="s">
        <x:v>23</x:v>
      </x:c>
      <x:c r="F11043" s="0" t="s">
        <x:v>20</x:v>
      </x:c>
      <x:c r="G11043" s="0" t="n">
        <x:v>165</x:v>
      </x:c>
      <x:c r="H11043" s="4" t="n">
        <x:v>43.384</x:v>
      </x:c>
      <x:c r="I11043" s="4" t="n">
        <x:v>165</x:v>
      </x:c>
      <x:c r="J11043" s="4" t="n">
        <x:v>0.263</x:v>
      </x:c>
      <x:c r="K11043" s="4">
        <x:f>I11043*J11043</x:f>
      </x:c>
      <x:c r="L11043" s="4" t="n">
        <x:v>349.78</x:v>
      </x:c>
      <x:c r="M11043" s="5">
        <x:f>J11043/3.908*100</x:f>
      </x:c>
      <x:c r="N11043" s="6">
        <x:f>M11043*L11043/100</x:f>
      </x:c>
      <x:c r="O11043" s="6">
        <x:f>H11043-N11043</x:f>
      </x:c>
    </x:row>
    <x:row r="11044" spans="1:25">
      <x:c r="A11044" s="0" t="s">
        <x:v>29</x:v>
      </x:c>
      <x:c r="B11044" s="0" t="n">
        <x:v>5094</x:v>
      </x:c>
      <x:c r="C11044" s="0" t="s">
        <x:v>21</x:v>
      </x:c>
      <x:c r="D11044" s="0" t="s">
        <x:v>22</x:v>
      </x:c>
      <x:c r="E11044" s="0" t="s">
        <x:v>23</x:v>
      </x:c>
      <x:c r="F11044" s="0" t="s">
        <x:v>20</x:v>
      </x:c>
      <x:c r="G11044" s="0" t="n">
        <x:v>165</x:v>
      </x:c>
      <x:c r="H11044" s="4" t="n">
        <x:v>43.384</x:v>
      </x:c>
      <x:c r="I11044" s="4" t="n">
        <x:v>165</x:v>
      </x:c>
      <x:c r="J11044" s="4" t="n">
        <x:v>0.263</x:v>
      </x:c>
      <x:c r="K11044" s="4">
        <x:f>I11044*J11044</x:f>
      </x:c>
      <x:c r="L11044" s="4" t="n">
        <x:v>349.78</x:v>
      </x:c>
      <x:c r="M11044" s="5">
        <x:f>J11044/3.908*100</x:f>
      </x:c>
      <x:c r="N11044" s="6">
        <x:f>M11044*L11044/100</x:f>
      </x:c>
      <x:c r="O11044" s="6">
        <x:f>H11044-N11044</x:f>
      </x:c>
    </x:row>
    <x:row r="11045" spans="1:25">
      <x:c r="A11045" s="0" t="s">
        <x:v>29</x:v>
      </x:c>
      <x:c r="B11045" s="0" t="n">
        <x:v>5094</x:v>
      </x:c>
      <x:c r="C11045" s="0" t="s">
        <x:v>21</x:v>
      </x:c>
      <x:c r="D11045" s="0" t="s">
        <x:v>22</x:v>
      </x:c>
      <x:c r="E11045" s="0" t="s">
        <x:v>23</x:v>
      </x:c>
      <x:c r="F11045" s="0" t="s">
        <x:v>20</x:v>
      </x:c>
      <x:c r="G11045" s="0" t="n">
        <x:v>165</x:v>
      </x:c>
      <x:c r="H11045" s="4" t="n">
        <x:v>43.384</x:v>
      </x:c>
      <x:c r="I11045" s="4" t="n">
        <x:v>165</x:v>
      </x:c>
      <x:c r="J11045" s="4" t="n">
        <x:v>0.263</x:v>
      </x:c>
      <x:c r="K11045" s="4">
        <x:f>I11045*J11045</x:f>
      </x:c>
      <x:c r="L11045" s="4" t="n">
        <x:v>349.78</x:v>
      </x:c>
      <x:c r="M11045" s="5">
        <x:f>J11045/3.908*100</x:f>
      </x:c>
      <x:c r="N11045" s="6">
        <x:f>M11045*L11045/100</x:f>
      </x:c>
      <x:c r="O11045" s="6">
        <x:f>H11045-N11045</x:f>
      </x:c>
    </x:row>
    <x:row r="11046" spans="1:25">
      <x:c r="A11046" s="0" t="s">
        <x:v>29</x:v>
      </x:c>
      <x:c r="B11046" s="0" t="n">
        <x:v>5094</x:v>
      </x:c>
      <x:c r="C11046" s="0" t="s">
        <x:v>21</x:v>
      </x:c>
      <x:c r="D11046" s="0" t="s">
        <x:v>22</x:v>
      </x:c>
      <x:c r="E11046" s="0" t="s">
        <x:v>23</x:v>
      </x:c>
      <x:c r="F11046" s="0" t="s">
        <x:v>20</x:v>
      </x:c>
      <x:c r="G11046" s="0" t="n">
        <x:v>165</x:v>
      </x:c>
      <x:c r="H11046" s="4" t="n">
        <x:v>43.384</x:v>
      </x:c>
      <x:c r="I11046" s="4" t="n">
        <x:v>165</x:v>
      </x:c>
      <x:c r="J11046" s="4" t="n">
        <x:v>0.263</x:v>
      </x:c>
      <x:c r="K11046" s="4">
        <x:f>I11046*J11046</x:f>
      </x:c>
      <x:c r="L11046" s="4" t="n">
        <x:v>349.78</x:v>
      </x:c>
      <x:c r="M11046" s="5">
        <x:f>J11046/3.908*100</x:f>
      </x:c>
      <x:c r="N11046" s="6">
        <x:f>M11046*L11046/100</x:f>
      </x:c>
      <x:c r="O11046" s="6">
        <x:f>H11046-N11046</x:f>
      </x:c>
    </x:row>
    <x:row r="11047" spans="1:25">
      <x:c r="A11047" s="0" t="s">
        <x:v>29</x:v>
      </x:c>
      <x:c r="B11047" s="0" t="n">
        <x:v>5094</x:v>
      </x:c>
      <x:c r="C11047" s="0" t="s">
        <x:v>21</x:v>
      </x:c>
      <x:c r="D11047" s="0" t="s">
        <x:v>22</x:v>
      </x:c>
      <x:c r="E11047" s="0" t="s">
        <x:v>23</x:v>
      </x:c>
      <x:c r="F11047" s="0" t="s">
        <x:v>20</x:v>
      </x:c>
      <x:c r="G11047" s="0" t="n">
        <x:v>165</x:v>
      </x:c>
      <x:c r="H11047" s="4" t="n">
        <x:v>44.33</x:v>
      </x:c>
      <x:c r="I11047" s="4" t="n">
        <x:v>165</x:v>
      </x:c>
      <x:c r="J11047" s="4" t="n">
        <x:v>0.269</x:v>
      </x:c>
      <x:c r="K11047" s="4">
        <x:f>I11047*J11047</x:f>
      </x:c>
      <x:c r="L11047" s="4" t="n">
        <x:v>349.78</x:v>
      </x:c>
      <x:c r="M11047" s="5">
        <x:f>J11047/3.908*100</x:f>
      </x:c>
      <x:c r="N11047" s="6">
        <x:f>M11047*L11047/100</x:f>
      </x:c>
      <x:c r="O11047" s="6">
        <x:f>H11047-N11047</x:f>
      </x:c>
    </x:row>
    <x:row r="11048" spans="1:25">
      <x:c r="A11048" s="0" t="s">
        <x:v>29</x:v>
      </x:c>
      <x:c r="B11048" s="0" t="n">
        <x:v>5094</x:v>
      </x:c>
      <x:c r="C11048" s="0" t="s">
        <x:v>21</x:v>
      </x:c>
      <x:c r="D11048" s="0" t="s">
        <x:v>28</x:v>
      </x:c>
      <x:c r="E11048" s="0" t="s">
        <x:v>19</x:v>
      </x:c>
      <x:c r="F11048" s="0" t="s">
        <x:v>26</x:v>
      </x:c>
      <x:c r="G11048" s="0" t="n">
        <x:v>165</x:v>
      </x:c>
      <x:c r="H11048" s="4" t="n">
        <x:v>42.9</x:v>
      </x:c>
      <x:c r="I11048" s="4" t="n">
        <x:v>165</x:v>
      </x:c>
      <x:c r="J11048" s="4" t="n">
        <x:v>0.26</x:v>
      </x:c>
      <x:c r="K11048" s="4">
        <x:f>I11048*J11048</x:f>
      </x:c>
      <x:c r="L11048" s="4" t="n">
        <x:v>349.78</x:v>
      </x:c>
      <x:c r="M11048" s="5">
        <x:f>J11048/3.908*100</x:f>
      </x:c>
      <x:c r="N11048" s="6">
        <x:f>M11048*L11048/100</x:f>
      </x:c>
      <x:c r="O11048" s="6">
        <x:f>H11048-N11048</x:f>
      </x:c>
    </x:row>
    <x:row r="11049" spans="1:25">
      <x:c r="A11049" s="0" t="s">
        <x:v>29</x:v>
      </x:c>
      <x:c r="B11049" s="0" t="n">
        <x:v>5094</x:v>
      </x:c>
      <x:c r="C11049" s="0" t="s">
        <x:v>21</x:v>
      </x:c>
      <x:c r="D11049" s="0" t="s">
        <x:v>28</x:v>
      </x:c>
      <x:c r="E11049" s="0" t="s">
        <x:v>23</x:v>
      </x:c>
      <x:c r="F11049" s="0" t="s">
        <x:v>26</x:v>
      </x:c>
      <x:c r="G11049" s="0" t="n">
        <x:v>165</x:v>
      </x:c>
      <x:c r="H11049" s="4" t="n">
        <x:v>250.799</x:v>
      </x:c>
      <x:c r="I11049" s="4" t="n">
        <x:v>165</x:v>
      </x:c>
      <x:c r="J11049" s="4" t="n">
        <x:v>1.52</x:v>
      </x:c>
      <x:c r="K11049" s="4">
        <x:f>I11049*J11049</x:f>
      </x:c>
      <x:c r="L11049" s="4" t="n">
        <x:v>349.78</x:v>
      </x:c>
      <x:c r="M11049" s="5">
        <x:f>J11049/3.908*100</x:f>
      </x:c>
      <x:c r="N11049" s="6">
        <x:f>M11049*L11049/100</x:f>
      </x:c>
      <x:c r="O11049" s="6">
        <x:f>H11049-N11049</x:f>
      </x:c>
    </x:row>
    <x:row r="11050" spans="1:25">
      <x:c r="A11050" s="0" t="s">
        <x:v>103</x:v>
      </x:c>
      <x:c r="B11050" s="0" t="n">
        <x:v>5095</x:v>
      </x:c>
      <x:c r="C11050" s="0" t="s">
        <x:v>21</x:v>
      </x:c>
      <x:c r="D11050" s="0" t="s">
        <x:v>22</x:v>
      </x:c>
      <x:c r="E11050" s="0" t="s">
        <x:v>23</x:v>
      </x:c>
      <x:c r="F11050" s="0" t="s">
        <x:v>20</x:v>
      </x:c>
      <x:c r="G11050" s="0" t="n">
        <x:v>130</x:v>
      </x:c>
      <x:c r="H11050" s="4" t="n">
        <x:v>44.33</x:v>
      </x:c>
      <x:c r="I11050" s="4" t="n">
        <x:v>130</x:v>
      </x:c>
      <x:c r="J11050" s="4" t="n">
        <x:v>0.341</x:v>
      </x:c>
      <x:c r="K11050" s="4">
        <x:f>I11050*J11050</x:f>
      </x:c>
      <x:c r="L11050" s="4" t="n">
        <x:v>264.399</x:v>
      </x:c>
      <x:c r="M11050" s="5">
        <x:f>J11050/2.789*100</x:f>
      </x:c>
      <x:c r="N11050" s="6">
        <x:f>M11050*L11050/100</x:f>
      </x:c>
      <x:c r="O11050" s="6">
        <x:f>H11050-N11050</x:f>
      </x:c>
    </x:row>
    <x:row r="11051" spans="1:25">
      <x:c r="A11051" s="0" t="s">
        <x:v>103</x:v>
      </x:c>
      <x:c r="B11051" s="0" t="n">
        <x:v>5095</x:v>
      </x:c>
      <x:c r="C11051" s="0" t="s">
        <x:v>21</x:v>
      </x:c>
      <x:c r="D11051" s="0" t="s">
        <x:v>22</x:v>
      </x:c>
      <x:c r="E11051" s="0" t="s">
        <x:v>23</x:v>
      </x:c>
      <x:c r="F11051" s="0" t="s">
        <x:v>20</x:v>
      </x:c>
      <x:c r="G11051" s="0" t="n">
        <x:v>130</x:v>
      </x:c>
      <x:c r="H11051" s="4" t="n">
        <x:v>43.384</x:v>
      </x:c>
      <x:c r="I11051" s="4" t="n">
        <x:v>130</x:v>
      </x:c>
      <x:c r="J11051" s="4" t="n">
        <x:v>0.334</x:v>
      </x:c>
      <x:c r="K11051" s="4">
        <x:f>I11051*J11051</x:f>
      </x:c>
      <x:c r="L11051" s="4" t="n">
        <x:v>264.399</x:v>
      </x:c>
      <x:c r="M11051" s="5">
        <x:f>J11051/2.789*100</x:f>
      </x:c>
      <x:c r="N11051" s="6">
        <x:f>M11051*L11051/100</x:f>
      </x:c>
      <x:c r="O11051" s="6">
        <x:f>H11051-N11051</x:f>
      </x:c>
    </x:row>
    <x:row r="11052" spans="1:25">
      <x:c r="A11052" s="0" t="s">
        <x:v>103</x:v>
      </x:c>
      <x:c r="B11052" s="0" t="n">
        <x:v>5095</x:v>
      </x:c>
      <x:c r="C11052" s="0" t="s">
        <x:v>21</x:v>
      </x:c>
      <x:c r="D11052" s="0" t="s">
        <x:v>22</x:v>
      </x:c>
      <x:c r="E11052" s="0" t="s">
        <x:v>23</x:v>
      </x:c>
      <x:c r="F11052" s="0" t="s">
        <x:v>20</x:v>
      </x:c>
      <x:c r="G11052" s="0" t="n">
        <x:v>130</x:v>
      </x:c>
      <x:c r="H11052" s="4" t="n">
        <x:v>43.384</x:v>
      </x:c>
      <x:c r="I11052" s="4" t="n">
        <x:v>130</x:v>
      </x:c>
      <x:c r="J11052" s="4" t="n">
        <x:v>0.334</x:v>
      </x:c>
      <x:c r="K11052" s="4">
        <x:f>I11052*J11052</x:f>
      </x:c>
      <x:c r="L11052" s="4" t="n">
        <x:v>264.399</x:v>
      </x:c>
      <x:c r="M11052" s="5">
        <x:f>J11052/2.789*100</x:f>
      </x:c>
      <x:c r="N11052" s="6">
        <x:f>M11052*L11052/100</x:f>
      </x:c>
      <x:c r="O11052" s="6">
        <x:f>H11052-N11052</x:f>
      </x:c>
    </x:row>
    <x:row r="11053" spans="1:25">
      <x:c r="A11053" s="0" t="s">
        <x:v>103</x:v>
      </x:c>
      <x:c r="B11053" s="0" t="n">
        <x:v>5095</x:v>
      </x:c>
      <x:c r="C11053" s="0" t="s">
        <x:v>21</x:v>
      </x:c>
      <x:c r="D11053" s="0" t="s">
        <x:v>28</x:v>
      </x:c>
      <x:c r="E11053" s="0" t="s">
        <x:v>19</x:v>
      </x:c>
      <x:c r="F11053" s="0" t="s">
        <x:v>26</x:v>
      </x:c>
      <x:c r="G11053" s="0" t="n">
        <x:v>130</x:v>
      </x:c>
      <x:c r="H11053" s="4" t="n">
        <x:v>33.801</x:v>
      </x:c>
      <x:c r="I11053" s="4" t="n">
        <x:v>130</x:v>
      </x:c>
      <x:c r="J11053" s="4" t="n">
        <x:v>0.26</x:v>
      </x:c>
      <x:c r="K11053" s="4">
        <x:f>I11053*J11053</x:f>
      </x:c>
      <x:c r="L11053" s="4" t="n">
        <x:v>264.399</x:v>
      </x:c>
      <x:c r="M11053" s="5">
        <x:f>J11053/2.789*100</x:f>
      </x:c>
      <x:c r="N11053" s="6">
        <x:f>M11053*L11053/100</x:f>
      </x:c>
      <x:c r="O11053" s="6">
        <x:f>H11053-N11053</x:f>
      </x:c>
    </x:row>
    <x:row r="11054" spans="1:25">
      <x:c r="A11054" s="0" t="s">
        <x:v>103</x:v>
      </x:c>
      <x:c r="B11054" s="0" t="n">
        <x:v>5095</x:v>
      </x:c>
      <x:c r="C11054" s="0" t="s">
        <x:v>21</x:v>
      </x:c>
      <x:c r="D11054" s="0" t="s">
        <x:v>28</x:v>
      </x:c>
      <x:c r="E11054" s="0" t="s">
        <x:v>23</x:v>
      </x:c>
      <x:c r="F11054" s="0" t="s">
        <x:v>26</x:v>
      </x:c>
      <x:c r="G11054" s="0" t="n">
        <x:v>130</x:v>
      </x:c>
      <x:c r="H11054" s="4" t="n">
        <x:v>197.6</x:v>
      </x:c>
      <x:c r="I11054" s="4" t="n">
        <x:v>130</x:v>
      </x:c>
      <x:c r="J11054" s="4" t="n">
        <x:v>1.52</x:v>
      </x:c>
      <x:c r="K11054" s="4">
        <x:f>I11054*J11054</x:f>
      </x:c>
      <x:c r="L11054" s="4" t="n">
        <x:v>264.399</x:v>
      </x:c>
      <x:c r="M11054" s="5">
        <x:f>J11054/2.789*100</x:f>
      </x:c>
      <x:c r="N11054" s="6">
        <x:f>M11054*L11054/100</x:f>
      </x:c>
      <x:c r="O11054" s="6">
        <x:f>H11054-N11054</x:f>
      </x:c>
    </x:row>
    <x:row r="11055" spans="1:25">
      <x:c r="A11055" s="0" t="s">
        <x:v>99</x:v>
      </x:c>
      <x:c r="B11055" s="0" t="n">
        <x:v>5096</x:v>
      </x:c>
      <x:c r="C11055" s="0" t="s">
        <x:v>21</x:v>
      </x:c>
      <x:c r="D11055" s="0" t="s">
        <x:v>22</x:v>
      </x:c>
      <x:c r="E11055" s="0" t="s">
        <x:v>23</x:v>
      </x:c>
      <x:c r="F11055" s="0" t="s">
        <x:v>20</x:v>
      </x:c>
      <x:c r="G11055" s="0" t="n">
        <x:v>130</x:v>
      </x:c>
      <x:c r="H11055" s="4" t="n">
        <x:v>44.33</x:v>
      </x:c>
      <x:c r="I11055" s="4" t="n">
        <x:v>130</x:v>
      </x:c>
      <x:c r="J11055" s="4" t="n">
        <x:v>0.341</x:v>
      </x:c>
      <x:c r="K11055" s="4">
        <x:f>I11055*J11055</x:f>
      </x:c>
      <x:c r="L11055" s="4" t="n">
        <x:v>285.098</x:v>
      </x:c>
      <x:c r="M11055" s="5">
        <x:f>J11055/3.457*100</x:f>
      </x:c>
      <x:c r="N11055" s="6">
        <x:f>M11055*L11055/100</x:f>
      </x:c>
      <x:c r="O11055" s="6">
        <x:f>H11055-N11055</x:f>
      </x:c>
    </x:row>
    <x:row r="11056" spans="1:25">
      <x:c r="A11056" s="0" t="s">
        <x:v>99</x:v>
      </x:c>
      <x:c r="B11056" s="0" t="n">
        <x:v>5096</x:v>
      </x:c>
      <x:c r="C11056" s="0" t="s">
        <x:v>21</x:v>
      </x:c>
      <x:c r="D11056" s="0" t="s">
        <x:v>22</x:v>
      </x:c>
      <x:c r="E11056" s="0" t="s">
        <x:v>23</x:v>
      </x:c>
      <x:c r="F11056" s="0" t="s">
        <x:v>20</x:v>
      </x:c>
      <x:c r="G11056" s="0" t="n">
        <x:v>130</x:v>
      </x:c>
      <x:c r="H11056" s="4" t="n">
        <x:v>43.384</x:v>
      </x:c>
      <x:c r="I11056" s="4" t="n">
        <x:v>130</x:v>
      </x:c>
      <x:c r="J11056" s="4" t="n">
        <x:v>0.334</x:v>
      </x:c>
      <x:c r="K11056" s="4">
        <x:f>I11056*J11056</x:f>
      </x:c>
      <x:c r="L11056" s="4" t="n">
        <x:v>285.098</x:v>
      </x:c>
      <x:c r="M11056" s="5">
        <x:f>J11056/3.457*100</x:f>
      </x:c>
      <x:c r="N11056" s="6">
        <x:f>M11056*L11056/100</x:f>
      </x:c>
      <x:c r="O11056" s="6">
        <x:f>H11056-N11056</x:f>
      </x:c>
    </x:row>
    <x:row r="11057" spans="1:25">
      <x:c r="A11057" s="0" t="s">
        <x:v>99</x:v>
      </x:c>
      <x:c r="B11057" s="0" t="n">
        <x:v>5096</x:v>
      </x:c>
      <x:c r="C11057" s="0" t="s">
        <x:v>21</x:v>
      </x:c>
      <x:c r="D11057" s="0" t="s">
        <x:v>22</x:v>
      </x:c>
      <x:c r="E11057" s="0" t="s">
        <x:v>23</x:v>
      </x:c>
      <x:c r="F11057" s="0" t="s">
        <x:v>20</x:v>
      </x:c>
      <x:c r="G11057" s="0" t="n">
        <x:v>130</x:v>
      </x:c>
      <x:c r="H11057" s="4" t="n">
        <x:v>43.384</x:v>
      </x:c>
      <x:c r="I11057" s="4" t="n">
        <x:v>130</x:v>
      </x:c>
      <x:c r="J11057" s="4" t="n">
        <x:v>0.334</x:v>
      </x:c>
      <x:c r="K11057" s="4">
        <x:f>I11057*J11057</x:f>
      </x:c>
      <x:c r="L11057" s="4" t="n">
        <x:v>285.098</x:v>
      </x:c>
      <x:c r="M11057" s="5">
        <x:f>J11057/3.457*100</x:f>
      </x:c>
      <x:c r="N11057" s="6">
        <x:f>M11057*L11057/100</x:f>
      </x:c>
      <x:c r="O11057" s="6">
        <x:f>H11057-N11057</x:f>
      </x:c>
    </x:row>
    <x:row r="11058" spans="1:25">
      <x:c r="A11058" s="0" t="s">
        <x:v>99</x:v>
      </x:c>
      <x:c r="B11058" s="0" t="n">
        <x:v>5096</x:v>
      </x:c>
      <x:c r="C11058" s="0" t="s">
        <x:v>21</x:v>
      </x:c>
      <x:c r="D11058" s="0" t="s">
        <x:v>22</x:v>
      </x:c>
      <x:c r="E11058" s="0" t="s">
        <x:v>23</x:v>
      </x:c>
      <x:c r="F11058" s="0" t="s">
        <x:v>20</x:v>
      </x:c>
      <x:c r="G11058" s="0" t="n">
        <x:v>130</x:v>
      </x:c>
      <x:c r="H11058" s="4" t="n">
        <x:v>43.384</x:v>
      </x:c>
      <x:c r="I11058" s="4" t="n">
        <x:v>130</x:v>
      </x:c>
      <x:c r="J11058" s="4" t="n">
        <x:v>0.334</x:v>
      </x:c>
      <x:c r="K11058" s="4">
        <x:f>I11058*J11058</x:f>
      </x:c>
      <x:c r="L11058" s="4" t="n">
        <x:v>285.098</x:v>
      </x:c>
      <x:c r="M11058" s="5">
        <x:f>J11058/3.457*100</x:f>
      </x:c>
      <x:c r="N11058" s="6">
        <x:f>M11058*L11058/100</x:f>
      </x:c>
      <x:c r="O11058" s="6">
        <x:f>H11058-N11058</x:f>
      </x:c>
    </x:row>
    <x:row r="11059" spans="1:25">
      <x:c r="A11059" s="0" t="s">
        <x:v>99</x:v>
      </x:c>
      <x:c r="B11059" s="0" t="n">
        <x:v>5096</x:v>
      </x:c>
      <x:c r="C11059" s="0" t="s">
        <x:v>21</x:v>
      </x:c>
      <x:c r="D11059" s="0" t="s">
        <x:v>22</x:v>
      </x:c>
      <x:c r="E11059" s="0" t="s">
        <x:v>23</x:v>
      </x:c>
      <x:c r="F11059" s="0" t="s">
        <x:v>20</x:v>
      </x:c>
      <x:c r="G11059" s="0" t="n">
        <x:v>130</x:v>
      </x:c>
      <x:c r="H11059" s="4" t="n">
        <x:v>43.384</x:v>
      </x:c>
      <x:c r="I11059" s="4" t="n">
        <x:v>130</x:v>
      </x:c>
      <x:c r="J11059" s="4" t="n">
        <x:v>0.334</x:v>
      </x:c>
      <x:c r="K11059" s="4">
        <x:f>I11059*J11059</x:f>
      </x:c>
      <x:c r="L11059" s="4" t="n">
        <x:v>285.098</x:v>
      </x:c>
      <x:c r="M11059" s="5">
        <x:f>J11059/3.457*100</x:f>
      </x:c>
      <x:c r="N11059" s="6">
        <x:f>M11059*L11059/100</x:f>
      </x:c>
      <x:c r="O11059" s="6">
        <x:f>H11059-N11059</x:f>
      </x:c>
    </x:row>
    <x:row r="11060" spans="1:25">
      <x:c r="A11060" s="0" t="s">
        <x:v>99</x:v>
      </x:c>
      <x:c r="B11060" s="0" t="n">
        <x:v>5096</x:v>
      </x:c>
      <x:c r="C11060" s="0" t="s">
        <x:v>21</x:v>
      </x:c>
      <x:c r="D11060" s="0" t="s">
        <x:v>28</x:v>
      </x:c>
      <x:c r="E11060" s="0" t="s">
        <x:v>19</x:v>
      </x:c>
      <x:c r="F11060" s="0" t="s">
        <x:v>26</x:v>
      </x:c>
      <x:c r="G11060" s="0" t="n">
        <x:v>130</x:v>
      </x:c>
      <x:c r="H11060" s="4" t="n">
        <x:v>33.801</x:v>
      </x:c>
      <x:c r="I11060" s="4" t="n">
        <x:v>130</x:v>
      </x:c>
      <x:c r="J11060" s="4" t="n">
        <x:v>0.26</x:v>
      </x:c>
      <x:c r="K11060" s="4">
        <x:f>I11060*J11060</x:f>
      </x:c>
      <x:c r="L11060" s="4" t="n">
        <x:v>285.098</x:v>
      </x:c>
      <x:c r="M11060" s="5">
        <x:f>J11060/3.457*100</x:f>
      </x:c>
      <x:c r="N11060" s="6">
        <x:f>M11060*L11060/100</x:f>
      </x:c>
      <x:c r="O11060" s="6">
        <x:f>H11060-N11060</x:f>
      </x:c>
    </x:row>
    <x:row r="11061" spans="1:25">
      <x:c r="A11061" s="0" t="s">
        <x:v>99</x:v>
      </x:c>
      <x:c r="B11061" s="0" t="n">
        <x:v>5096</x:v>
      </x:c>
      <x:c r="C11061" s="0" t="s">
        <x:v>21</x:v>
      </x:c>
      <x:c r="D11061" s="0" t="s">
        <x:v>28</x:v>
      </x:c>
      <x:c r="E11061" s="0" t="s">
        <x:v>23</x:v>
      </x:c>
      <x:c r="F11061" s="0" t="s">
        <x:v>26</x:v>
      </x:c>
      <x:c r="G11061" s="0" t="n">
        <x:v>130</x:v>
      </x:c>
      <x:c r="H11061" s="4" t="n">
        <x:v>197.6</x:v>
      </x:c>
      <x:c r="I11061" s="4" t="n">
        <x:v>130</x:v>
      </x:c>
      <x:c r="J11061" s="4" t="n">
        <x:v>1.52</x:v>
      </x:c>
      <x:c r="K11061" s="4">
        <x:f>I11061*J11061</x:f>
      </x:c>
      <x:c r="L11061" s="4" t="n">
        <x:v>285.098</x:v>
      </x:c>
      <x:c r="M11061" s="5">
        <x:f>J11061/3.457*100</x:f>
      </x:c>
      <x:c r="N11061" s="6">
        <x:f>M11061*L11061/100</x:f>
      </x:c>
      <x:c r="O11061" s="6">
        <x:f>H11061-N11061</x:f>
      </x:c>
    </x:row>
    <x:row r="11062" spans="1:25">
      <x:c r="A11062" s="0" t="s">
        <x:v>100</x:v>
      </x:c>
      <x:c r="B11062" s="0" t="n">
        <x:v>5097</x:v>
      </x:c>
      <x:c r="C11062" s="0" t="s">
        <x:v>21</x:v>
      </x:c>
      <x:c r="D11062" s="0" t="s">
        <x:v>22</x:v>
      </x:c>
      <x:c r="E11062" s="0" t="s">
        <x:v>23</x:v>
      </x:c>
      <x:c r="F11062" s="0" t="s">
        <x:v>20</x:v>
      </x:c>
      <x:c r="G11062" s="0" t="n">
        <x:v>130</x:v>
      </x:c>
      <x:c r="H11062" s="4" t="n">
        <x:v>44.33</x:v>
      </x:c>
      <x:c r="I11062" s="4" t="n">
        <x:v>130</x:v>
      </x:c>
      <x:c r="J11062" s="4" t="n">
        <x:v>0.341</x:v>
      </x:c>
      <x:c r="K11062" s="4">
        <x:f>I11062*J11062</x:f>
      </x:c>
      <x:c r="L11062" s="4" t="n">
        <x:v>267.011</x:v>
      </x:c>
      <x:c r="M11062" s="5">
        <x:f>J11062/3.123*100</x:f>
      </x:c>
      <x:c r="N11062" s="6">
        <x:f>M11062*L11062/100</x:f>
      </x:c>
      <x:c r="O11062" s="6">
        <x:f>H11062-N11062</x:f>
      </x:c>
    </x:row>
    <x:row r="11063" spans="1:25">
      <x:c r="A11063" s="0" t="s">
        <x:v>100</x:v>
      </x:c>
      <x:c r="B11063" s="0" t="n">
        <x:v>5097</x:v>
      </x:c>
      <x:c r="C11063" s="0" t="s">
        <x:v>21</x:v>
      </x:c>
      <x:c r="D11063" s="0" t="s">
        <x:v>22</x:v>
      </x:c>
      <x:c r="E11063" s="0" t="s">
        <x:v>23</x:v>
      </x:c>
      <x:c r="F11063" s="0" t="s">
        <x:v>20</x:v>
      </x:c>
      <x:c r="G11063" s="0" t="n">
        <x:v>130</x:v>
      </x:c>
      <x:c r="H11063" s="4" t="n">
        <x:v>43.384</x:v>
      </x:c>
      <x:c r="I11063" s="4" t="n">
        <x:v>130</x:v>
      </x:c>
      <x:c r="J11063" s="4" t="n">
        <x:v>0.334</x:v>
      </x:c>
      <x:c r="K11063" s="4">
        <x:f>I11063*J11063</x:f>
      </x:c>
      <x:c r="L11063" s="4" t="n">
        <x:v>267.011</x:v>
      </x:c>
      <x:c r="M11063" s="5">
        <x:f>J11063/3.123*100</x:f>
      </x:c>
      <x:c r="N11063" s="6">
        <x:f>M11063*L11063/100</x:f>
      </x:c>
      <x:c r="O11063" s="6">
        <x:f>H11063-N11063</x:f>
      </x:c>
    </x:row>
    <x:row r="11064" spans="1:25">
      <x:c r="A11064" s="0" t="s">
        <x:v>100</x:v>
      </x:c>
      <x:c r="B11064" s="0" t="n">
        <x:v>5097</x:v>
      </x:c>
      <x:c r="C11064" s="0" t="s">
        <x:v>21</x:v>
      </x:c>
      <x:c r="D11064" s="0" t="s">
        <x:v>22</x:v>
      </x:c>
      <x:c r="E11064" s="0" t="s">
        <x:v>23</x:v>
      </x:c>
      <x:c r="F11064" s="0" t="s">
        <x:v>20</x:v>
      </x:c>
      <x:c r="G11064" s="0" t="n">
        <x:v>130</x:v>
      </x:c>
      <x:c r="H11064" s="4" t="n">
        <x:v>43.384</x:v>
      </x:c>
      <x:c r="I11064" s="4" t="n">
        <x:v>130</x:v>
      </x:c>
      <x:c r="J11064" s="4" t="n">
        <x:v>0.334</x:v>
      </x:c>
      <x:c r="K11064" s="4">
        <x:f>I11064*J11064</x:f>
      </x:c>
      <x:c r="L11064" s="4" t="n">
        <x:v>267.011</x:v>
      </x:c>
      <x:c r="M11064" s="5">
        <x:f>J11064/3.123*100</x:f>
      </x:c>
      <x:c r="N11064" s="6">
        <x:f>M11064*L11064/100</x:f>
      </x:c>
      <x:c r="O11064" s="6">
        <x:f>H11064-N11064</x:f>
      </x:c>
    </x:row>
    <x:row r="11065" spans="1:25">
      <x:c r="A11065" s="0" t="s">
        <x:v>100</x:v>
      </x:c>
      <x:c r="B11065" s="0" t="n">
        <x:v>5097</x:v>
      </x:c>
      <x:c r="C11065" s="0" t="s">
        <x:v>21</x:v>
      </x:c>
      <x:c r="D11065" s="0" t="s">
        <x:v>22</x:v>
      </x:c>
      <x:c r="E11065" s="0" t="s">
        <x:v>23</x:v>
      </x:c>
      <x:c r="F11065" s="0" t="s">
        <x:v>20</x:v>
      </x:c>
      <x:c r="G11065" s="0" t="n">
        <x:v>130</x:v>
      </x:c>
      <x:c r="H11065" s="4" t="n">
        <x:v>43.384</x:v>
      </x:c>
      <x:c r="I11065" s="4" t="n">
        <x:v>130</x:v>
      </x:c>
      <x:c r="J11065" s="4" t="n">
        <x:v>0.334</x:v>
      </x:c>
      <x:c r="K11065" s="4">
        <x:f>I11065*J11065</x:f>
      </x:c>
      <x:c r="L11065" s="4" t="n">
        <x:v>267.011</x:v>
      </x:c>
      <x:c r="M11065" s="5">
        <x:f>J11065/3.123*100</x:f>
      </x:c>
      <x:c r="N11065" s="6">
        <x:f>M11065*L11065/100</x:f>
      </x:c>
      <x:c r="O11065" s="6">
        <x:f>H11065-N11065</x:f>
      </x:c>
    </x:row>
    <x:row r="11066" spans="1:25">
      <x:c r="A11066" s="0" t="s">
        <x:v>100</x:v>
      </x:c>
      <x:c r="B11066" s="0" t="n">
        <x:v>5097</x:v>
      </x:c>
      <x:c r="C11066" s="0" t="s">
        <x:v>21</x:v>
      </x:c>
      <x:c r="D11066" s="0" t="s">
        <x:v>28</x:v>
      </x:c>
      <x:c r="E11066" s="0" t="s">
        <x:v>19</x:v>
      </x:c>
      <x:c r="F11066" s="0" t="s">
        <x:v>26</x:v>
      </x:c>
      <x:c r="G11066" s="0" t="n">
        <x:v>130</x:v>
      </x:c>
      <x:c r="H11066" s="4" t="n">
        <x:v>33.803</x:v>
      </x:c>
      <x:c r="I11066" s="4" t="n">
        <x:v>130</x:v>
      </x:c>
      <x:c r="J11066" s="4" t="n">
        <x:v>0.26</x:v>
      </x:c>
      <x:c r="K11066" s="4">
        <x:f>I11066*J11066</x:f>
      </x:c>
      <x:c r="L11066" s="4" t="n">
        <x:v>267.011</x:v>
      </x:c>
      <x:c r="M11066" s="5">
        <x:f>J11066/3.123*100</x:f>
      </x:c>
      <x:c r="N11066" s="6">
        <x:f>M11066*L11066/100</x:f>
      </x:c>
      <x:c r="O11066" s="6">
        <x:f>H11066-N11066</x:f>
      </x:c>
    </x:row>
    <x:row r="11067" spans="1:25">
      <x:c r="A11067" s="0" t="s">
        <x:v>100</x:v>
      </x:c>
      <x:c r="B11067" s="0" t="n">
        <x:v>5097</x:v>
      </x:c>
      <x:c r="C11067" s="0" t="s">
        <x:v>21</x:v>
      </x:c>
      <x:c r="D11067" s="0" t="s">
        <x:v>28</x:v>
      </x:c>
      <x:c r="E11067" s="0" t="s">
        <x:v>23</x:v>
      </x:c>
      <x:c r="F11067" s="0" t="s">
        <x:v>26</x:v>
      </x:c>
      <x:c r="G11067" s="0" t="n">
        <x:v>130</x:v>
      </x:c>
      <x:c r="H11067" s="4" t="n">
        <x:v>197.6</x:v>
      </x:c>
      <x:c r="I11067" s="4" t="n">
        <x:v>130</x:v>
      </x:c>
      <x:c r="J11067" s="4" t="n">
        <x:v>1.52</x:v>
      </x:c>
      <x:c r="K11067" s="4">
        <x:f>I11067*J11067</x:f>
      </x:c>
      <x:c r="L11067" s="4" t="n">
        <x:v>267.011</x:v>
      </x:c>
      <x:c r="M11067" s="5">
        <x:f>J11067/3.123*100</x:f>
      </x:c>
      <x:c r="N11067" s="6">
        <x:f>M11067*L11067/100</x:f>
      </x:c>
      <x:c r="O11067" s="6">
        <x:f>H11067-N11067</x:f>
      </x:c>
    </x:row>
    <x:row r="11068" spans="1:25">
      <x:c r="A11068" s="0" t="s">
        <x:v>96</x:v>
      </x:c>
      <x:c r="B11068" s="0" t="n">
        <x:v>5099</x:v>
      </x:c>
      <x:c r="C11068" s="0" t="s">
        <x:v>21</x:v>
      </x:c>
      <x:c r="D11068" s="0" t="s">
        <x:v>22</x:v>
      </x:c>
      <x:c r="E11068" s="0" t="s">
        <x:v>23</x:v>
      </x:c>
      <x:c r="F11068" s="0" t="s">
        <x:v>20</x:v>
      </x:c>
      <x:c r="G11068" s="0" t="n">
        <x:v>130</x:v>
      </x:c>
      <x:c r="H11068" s="4" t="n">
        <x:v>44.33</x:v>
      </x:c>
      <x:c r="I11068" s="4" t="n">
        <x:v>130</x:v>
      </x:c>
      <x:c r="J11068" s="4" t="n">
        <x:v>0.341</x:v>
      </x:c>
      <x:c r="K11068" s="4">
        <x:f>I11068*J11068</x:f>
      </x:c>
      <x:c r="L11068" s="4" t="n">
        <x:v>280.785</x:v>
      </x:c>
      <x:c r="M11068" s="5">
        <x:f>J11068/3.123*100</x:f>
      </x:c>
      <x:c r="N11068" s="6">
        <x:f>M11068*L11068/100</x:f>
      </x:c>
      <x:c r="O11068" s="6">
        <x:f>H11068-N11068</x:f>
      </x:c>
    </x:row>
    <x:row r="11069" spans="1:25">
      <x:c r="A11069" s="0" t="s">
        <x:v>96</x:v>
      </x:c>
      <x:c r="B11069" s="0" t="n">
        <x:v>5099</x:v>
      </x:c>
      <x:c r="C11069" s="0" t="s">
        <x:v>21</x:v>
      </x:c>
      <x:c r="D11069" s="0" t="s">
        <x:v>22</x:v>
      </x:c>
      <x:c r="E11069" s="0" t="s">
        <x:v>23</x:v>
      </x:c>
      <x:c r="F11069" s="0" t="s">
        <x:v>20</x:v>
      </x:c>
      <x:c r="G11069" s="0" t="n">
        <x:v>130</x:v>
      </x:c>
      <x:c r="H11069" s="4" t="n">
        <x:v>43.384</x:v>
      </x:c>
      <x:c r="I11069" s="4" t="n">
        <x:v>130</x:v>
      </x:c>
      <x:c r="J11069" s="4" t="n">
        <x:v>0.334</x:v>
      </x:c>
      <x:c r="K11069" s="4">
        <x:f>I11069*J11069</x:f>
      </x:c>
      <x:c r="L11069" s="4" t="n">
        <x:v>280.785</x:v>
      </x:c>
      <x:c r="M11069" s="5">
        <x:f>J11069/3.123*100</x:f>
      </x:c>
      <x:c r="N11069" s="6">
        <x:f>M11069*L11069/100</x:f>
      </x:c>
      <x:c r="O11069" s="6">
        <x:f>H11069-N11069</x:f>
      </x:c>
    </x:row>
    <x:row r="11070" spans="1:25">
      <x:c r="A11070" s="0" t="s">
        <x:v>96</x:v>
      </x:c>
      <x:c r="B11070" s="0" t="n">
        <x:v>5099</x:v>
      </x:c>
      <x:c r="C11070" s="0" t="s">
        <x:v>21</x:v>
      </x:c>
      <x:c r="D11070" s="0" t="s">
        <x:v>22</x:v>
      </x:c>
      <x:c r="E11070" s="0" t="s">
        <x:v>23</x:v>
      </x:c>
      <x:c r="F11070" s="0" t="s">
        <x:v>20</x:v>
      </x:c>
      <x:c r="G11070" s="0" t="n">
        <x:v>130</x:v>
      </x:c>
      <x:c r="H11070" s="4" t="n">
        <x:v>43.384</x:v>
      </x:c>
      <x:c r="I11070" s="4" t="n">
        <x:v>130</x:v>
      </x:c>
      <x:c r="J11070" s="4" t="n">
        <x:v>0.334</x:v>
      </x:c>
      <x:c r="K11070" s="4">
        <x:f>I11070*J11070</x:f>
      </x:c>
      <x:c r="L11070" s="4" t="n">
        <x:v>280.785</x:v>
      </x:c>
      <x:c r="M11070" s="5">
        <x:f>J11070/3.123*100</x:f>
      </x:c>
      <x:c r="N11070" s="6">
        <x:f>M11070*L11070/100</x:f>
      </x:c>
      <x:c r="O11070" s="6">
        <x:f>H11070-N11070</x:f>
      </x:c>
    </x:row>
    <x:row r="11071" spans="1:25">
      <x:c r="A11071" s="0" t="s">
        <x:v>96</x:v>
      </x:c>
      <x:c r="B11071" s="0" t="n">
        <x:v>5099</x:v>
      </x:c>
      <x:c r="C11071" s="0" t="s">
        <x:v>21</x:v>
      </x:c>
      <x:c r="D11071" s="0" t="s">
        <x:v>22</x:v>
      </x:c>
      <x:c r="E11071" s="0" t="s">
        <x:v>23</x:v>
      </x:c>
      <x:c r="F11071" s="0" t="s">
        <x:v>20</x:v>
      </x:c>
      <x:c r="G11071" s="0" t="n">
        <x:v>130</x:v>
      </x:c>
      <x:c r="H11071" s="4" t="n">
        <x:v>43.384</x:v>
      </x:c>
      <x:c r="I11071" s="4" t="n">
        <x:v>130</x:v>
      </x:c>
      <x:c r="J11071" s="4" t="n">
        <x:v>0.334</x:v>
      </x:c>
      <x:c r="K11071" s="4">
        <x:f>I11071*J11071</x:f>
      </x:c>
      <x:c r="L11071" s="4" t="n">
        <x:v>280.785</x:v>
      </x:c>
      <x:c r="M11071" s="5">
        <x:f>J11071/3.123*100</x:f>
      </x:c>
      <x:c r="N11071" s="6">
        <x:f>M11071*L11071/100</x:f>
      </x:c>
      <x:c r="O11071" s="6">
        <x:f>H11071-N11071</x:f>
      </x:c>
    </x:row>
    <x:row r="11072" spans="1:25">
      <x:c r="A11072" s="0" t="s">
        <x:v>96</x:v>
      </x:c>
      <x:c r="B11072" s="0" t="n">
        <x:v>5099</x:v>
      </x:c>
      <x:c r="C11072" s="0" t="s">
        <x:v>21</x:v>
      </x:c>
      <x:c r="D11072" s="0" t="s">
        <x:v>28</x:v>
      </x:c>
      <x:c r="E11072" s="0" t="s">
        <x:v>19</x:v>
      </x:c>
      <x:c r="F11072" s="0" t="s">
        <x:v>26</x:v>
      </x:c>
      <x:c r="G11072" s="0" t="n">
        <x:v>130</x:v>
      </x:c>
      <x:c r="H11072" s="4" t="n">
        <x:v>33.805</x:v>
      </x:c>
      <x:c r="I11072" s="4" t="n">
        <x:v>130</x:v>
      </x:c>
      <x:c r="J11072" s="4" t="n">
        <x:v>0.26</x:v>
      </x:c>
      <x:c r="K11072" s="4">
        <x:f>I11072*J11072</x:f>
      </x:c>
      <x:c r="L11072" s="4" t="n">
        <x:v>280.785</x:v>
      </x:c>
      <x:c r="M11072" s="5">
        <x:f>J11072/3.123*100</x:f>
      </x:c>
      <x:c r="N11072" s="6">
        <x:f>M11072*L11072/100</x:f>
      </x:c>
      <x:c r="O11072" s="6">
        <x:f>H11072-N11072</x:f>
      </x:c>
    </x:row>
    <x:row r="11073" spans="1:25">
      <x:c r="A11073" s="0" t="s">
        <x:v>96</x:v>
      </x:c>
      <x:c r="B11073" s="0" t="n">
        <x:v>5099</x:v>
      </x:c>
      <x:c r="C11073" s="0" t="s">
        <x:v>21</x:v>
      </x:c>
      <x:c r="D11073" s="0" t="s">
        <x:v>28</x:v>
      </x:c>
      <x:c r="E11073" s="0" t="s">
        <x:v>23</x:v>
      </x:c>
      <x:c r="F11073" s="0" t="s">
        <x:v>26</x:v>
      </x:c>
      <x:c r="G11073" s="0" t="n">
        <x:v>130</x:v>
      </x:c>
      <x:c r="H11073" s="4" t="n">
        <x:v>197.6</x:v>
      </x:c>
      <x:c r="I11073" s="4" t="n">
        <x:v>130</x:v>
      </x:c>
      <x:c r="J11073" s="4" t="n">
        <x:v>1.52</x:v>
      </x:c>
      <x:c r="K11073" s="4">
        <x:f>I11073*J11073</x:f>
      </x:c>
      <x:c r="L11073" s="4" t="n">
        <x:v>280.785</x:v>
      </x:c>
      <x:c r="M11073" s="5">
        <x:f>J11073/3.123*100</x:f>
      </x:c>
      <x:c r="N11073" s="6">
        <x:f>M11073*L11073/100</x:f>
      </x:c>
      <x:c r="O11073" s="6">
        <x:f>H11073-N11073</x:f>
      </x:c>
    </x:row>
    <x:row r="11074" spans="1:25">
      <x:c r="A11074" s="0" t="s">
        <x:v>125</x:v>
      </x:c>
      <x:c r="B11074" s="0" t="n">
        <x:v>5100</x:v>
      </x:c>
      <x:c r="C11074" s="0" t="s">
        <x:v>21</x:v>
      </x:c>
      <x:c r="D11074" s="0" t="s">
        <x:v>22</x:v>
      </x:c>
      <x:c r="E11074" s="0" t="s">
        <x:v>23</x:v>
      </x:c>
      <x:c r="F11074" s="0" t="s">
        <x:v>20</x:v>
      </x:c>
      <x:c r="G11074" s="0" t="n">
        <x:v>130</x:v>
      </x:c>
      <x:c r="H11074" s="4" t="n">
        <x:v>44.33</x:v>
      </x:c>
      <x:c r="I11074" s="4" t="n">
        <x:v>130</x:v>
      </x:c>
      <x:c r="J11074" s="4" t="n">
        <x:v>0.341</x:v>
      </x:c>
      <x:c r="K11074" s="4">
        <x:f>I11074*J11074</x:f>
      </x:c>
      <x:c r="L11074" s="4" t="n">
        <x:v>289.39</x:v>
      </x:c>
      <x:c r="M11074" s="5">
        <x:f>J11074/3.123*100</x:f>
      </x:c>
      <x:c r="N11074" s="6">
        <x:f>M11074*L11074/100</x:f>
      </x:c>
      <x:c r="O11074" s="6">
        <x:f>H11074-N11074</x:f>
      </x:c>
    </x:row>
    <x:row r="11075" spans="1:25">
      <x:c r="A11075" s="0" t="s">
        <x:v>125</x:v>
      </x:c>
      <x:c r="B11075" s="0" t="n">
        <x:v>5100</x:v>
      </x:c>
      <x:c r="C11075" s="0" t="s">
        <x:v>21</x:v>
      </x:c>
      <x:c r="D11075" s="0" t="s">
        <x:v>22</x:v>
      </x:c>
      <x:c r="E11075" s="0" t="s">
        <x:v>23</x:v>
      </x:c>
      <x:c r="F11075" s="0" t="s">
        <x:v>20</x:v>
      </x:c>
      <x:c r="G11075" s="0" t="n">
        <x:v>130</x:v>
      </x:c>
      <x:c r="H11075" s="4" t="n">
        <x:v>43.384</x:v>
      </x:c>
      <x:c r="I11075" s="4" t="n">
        <x:v>130</x:v>
      </x:c>
      <x:c r="J11075" s="4" t="n">
        <x:v>0.334</x:v>
      </x:c>
      <x:c r="K11075" s="4">
        <x:f>I11075*J11075</x:f>
      </x:c>
      <x:c r="L11075" s="4" t="n">
        <x:v>289.39</x:v>
      </x:c>
      <x:c r="M11075" s="5">
        <x:f>J11075/3.123*100</x:f>
      </x:c>
      <x:c r="N11075" s="6">
        <x:f>M11075*L11075/100</x:f>
      </x:c>
      <x:c r="O11075" s="6">
        <x:f>H11075-N11075</x:f>
      </x:c>
    </x:row>
    <x:row r="11076" spans="1:25">
      <x:c r="A11076" s="0" t="s">
        <x:v>125</x:v>
      </x:c>
      <x:c r="B11076" s="0" t="n">
        <x:v>5100</x:v>
      </x:c>
      <x:c r="C11076" s="0" t="s">
        <x:v>21</x:v>
      </x:c>
      <x:c r="D11076" s="0" t="s">
        <x:v>22</x:v>
      </x:c>
      <x:c r="E11076" s="0" t="s">
        <x:v>23</x:v>
      </x:c>
      <x:c r="F11076" s="0" t="s">
        <x:v>20</x:v>
      </x:c>
      <x:c r="G11076" s="0" t="n">
        <x:v>130</x:v>
      </x:c>
      <x:c r="H11076" s="4" t="n">
        <x:v>43.384</x:v>
      </x:c>
      <x:c r="I11076" s="4" t="n">
        <x:v>130</x:v>
      </x:c>
      <x:c r="J11076" s="4" t="n">
        <x:v>0.334</x:v>
      </x:c>
      <x:c r="K11076" s="4">
        <x:f>I11076*J11076</x:f>
      </x:c>
      <x:c r="L11076" s="4" t="n">
        <x:v>289.39</x:v>
      </x:c>
      <x:c r="M11076" s="5">
        <x:f>J11076/3.123*100</x:f>
      </x:c>
      <x:c r="N11076" s="6">
        <x:f>M11076*L11076/100</x:f>
      </x:c>
      <x:c r="O11076" s="6">
        <x:f>H11076-N11076</x:f>
      </x:c>
    </x:row>
    <x:row r="11077" spans="1:25">
      <x:c r="A11077" s="0" t="s">
        <x:v>125</x:v>
      </x:c>
      <x:c r="B11077" s="0" t="n">
        <x:v>5100</x:v>
      </x:c>
      <x:c r="C11077" s="0" t="s">
        <x:v>21</x:v>
      </x:c>
      <x:c r="D11077" s="0" t="s">
        <x:v>22</x:v>
      </x:c>
      <x:c r="E11077" s="0" t="s">
        <x:v>23</x:v>
      </x:c>
      <x:c r="F11077" s="0" t="s">
        <x:v>20</x:v>
      </x:c>
      <x:c r="G11077" s="0" t="n">
        <x:v>130</x:v>
      </x:c>
      <x:c r="H11077" s="4" t="n">
        <x:v>43.384</x:v>
      </x:c>
      <x:c r="I11077" s="4" t="n">
        <x:v>130</x:v>
      </x:c>
      <x:c r="J11077" s="4" t="n">
        <x:v>0.334</x:v>
      </x:c>
      <x:c r="K11077" s="4">
        <x:f>I11077*J11077</x:f>
      </x:c>
      <x:c r="L11077" s="4" t="n">
        <x:v>289.39</x:v>
      </x:c>
      <x:c r="M11077" s="5">
        <x:f>J11077/3.123*100</x:f>
      </x:c>
      <x:c r="N11077" s="6">
        <x:f>M11077*L11077/100</x:f>
      </x:c>
      <x:c r="O11077" s="6">
        <x:f>H11077-N11077</x:f>
      </x:c>
    </x:row>
    <x:row r="11078" spans="1:25">
      <x:c r="A11078" s="0" t="s">
        <x:v>125</x:v>
      </x:c>
      <x:c r="B11078" s="0" t="n">
        <x:v>5100</x:v>
      </x:c>
      <x:c r="C11078" s="0" t="s">
        <x:v>21</x:v>
      </x:c>
      <x:c r="D11078" s="0" t="s">
        <x:v>28</x:v>
      </x:c>
      <x:c r="E11078" s="0" t="s">
        <x:v>19</x:v>
      </x:c>
      <x:c r="F11078" s="0" t="s">
        <x:v>26</x:v>
      </x:c>
      <x:c r="G11078" s="0" t="n">
        <x:v>130</x:v>
      </x:c>
      <x:c r="H11078" s="4" t="n">
        <x:v>33.804</x:v>
      </x:c>
      <x:c r="I11078" s="4" t="n">
        <x:v>130</x:v>
      </x:c>
      <x:c r="J11078" s="4" t="n">
        <x:v>0.26</x:v>
      </x:c>
      <x:c r="K11078" s="4">
        <x:f>I11078*J11078</x:f>
      </x:c>
      <x:c r="L11078" s="4" t="n">
        <x:v>289.39</x:v>
      </x:c>
      <x:c r="M11078" s="5">
        <x:f>J11078/3.123*100</x:f>
      </x:c>
      <x:c r="N11078" s="6">
        <x:f>M11078*L11078/100</x:f>
      </x:c>
      <x:c r="O11078" s="6">
        <x:f>H11078-N11078</x:f>
      </x:c>
    </x:row>
    <x:row r="11079" spans="1:25">
      <x:c r="A11079" s="0" t="s">
        <x:v>125</x:v>
      </x:c>
      <x:c r="B11079" s="0" t="n">
        <x:v>5100</x:v>
      </x:c>
      <x:c r="C11079" s="0" t="s">
        <x:v>21</x:v>
      </x:c>
      <x:c r="D11079" s="0" t="s">
        <x:v>28</x:v>
      </x:c>
      <x:c r="E11079" s="0" t="s">
        <x:v>23</x:v>
      </x:c>
      <x:c r="F11079" s="0" t="s">
        <x:v>26</x:v>
      </x:c>
      <x:c r="G11079" s="0" t="n">
        <x:v>130</x:v>
      </x:c>
      <x:c r="H11079" s="4" t="n">
        <x:v>197.6</x:v>
      </x:c>
      <x:c r="I11079" s="4" t="n">
        <x:v>130</x:v>
      </x:c>
      <x:c r="J11079" s="4" t="n">
        <x:v>1.52</x:v>
      </x:c>
      <x:c r="K11079" s="4">
        <x:f>I11079*J11079</x:f>
      </x:c>
      <x:c r="L11079" s="4" t="n">
        <x:v>289.39</x:v>
      </x:c>
      <x:c r="M11079" s="5">
        <x:f>J11079/3.123*100</x:f>
      </x:c>
      <x:c r="N11079" s="6">
        <x:f>M11079*L11079/100</x:f>
      </x:c>
      <x:c r="O11079" s="6">
        <x:f>H11079-N11079</x:f>
      </x:c>
    </x:row>
    <x:row r="11080" spans="1:25">
      <x:c r="A11080" s="0" t="s">
        <x:v>104</x:v>
      </x:c>
      <x:c r="B11080" s="0" t="n">
        <x:v>5101</x:v>
      </x:c>
      <x:c r="C11080" s="0" t="s">
        <x:v>21</x:v>
      </x:c>
      <x:c r="D11080" s="0" t="s">
        <x:v>22</x:v>
      </x:c>
      <x:c r="E11080" s="0" t="s">
        <x:v>23</x:v>
      </x:c>
      <x:c r="F11080" s="0" t="s">
        <x:v>20</x:v>
      </x:c>
      <x:c r="G11080" s="0" t="n">
        <x:v>130</x:v>
      </x:c>
      <x:c r="H11080" s="4" t="n">
        <x:v>44.33</x:v>
      </x:c>
      <x:c r="I11080" s="4" t="n">
        <x:v>130</x:v>
      </x:c>
      <x:c r="J11080" s="4" t="n">
        <x:v>0.341</x:v>
      </x:c>
      <x:c r="K11080" s="4">
        <x:f>I11080*J11080</x:f>
      </x:c>
      <x:c r="L11080" s="4" t="n">
        <x:v>278.299</x:v>
      </x:c>
      <x:c r="M11080" s="5">
        <x:f>J11080/2.789*100</x:f>
      </x:c>
      <x:c r="N11080" s="6">
        <x:f>M11080*L11080/100</x:f>
      </x:c>
      <x:c r="O11080" s="6">
        <x:f>H11080-N11080</x:f>
      </x:c>
    </x:row>
    <x:row r="11081" spans="1:25">
      <x:c r="A11081" s="0" t="s">
        <x:v>104</x:v>
      </x:c>
      <x:c r="B11081" s="0" t="n">
        <x:v>5101</x:v>
      </x:c>
      <x:c r="C11081" s="0" t="s">
        <x:v>21</x:v>
      </x:c>
      <x:c r="D11081" s="0" t="s">
        <x:v>22</x:v>
      </x:c>
      <x:c r="E11081" s="0" t="s">
        <x:v>23</x:v>
      </x:c>
      <x:c r="F11081" s="0" t="s">
        <x:v>20</x:v>
      </x:c>
      <x:c r="G11081" s="0" t="n">
        <x:v>130</x:v>
      </x:c>
      <x:c r="H11081" s="4" t="n">
        <x:v>43.384</x:v>
      </x:c>
      <x:c r="I11081" s="4" t="n">
        <x:v>130</x:v>
      </x:c>
      <x:c r="J11081" s="4" t="n">
        <x:v>0.334</x:v>
      </x:c>
      <x:c r="K11081" s="4">
        <x:f>I11081*J11081</x:f>
      </x:c>
      <x:c r="L11081" s="4" t="n">
        <x:v>278.299</x:v>
      </x:c>
      <x:c r="M11081" s="5">
        <x:f>J11081/2.789*100</x:f>
      </x:c>
      <x:c r="N11081" s="6">
        <x:f>M11081*L11081/100</x:f>
      </x:c>
      <x:c r="O11081" s="6">
        <x:f>H11081-N11081</x:f>
      </x:c>
    </x:row>
    <x:row r="11082" spans="1:25">
      <x:c r="A11082" s="0" t="s">
        <x:v>104</x:v>
      </x:c>
      <x:c r="B11082" s="0" t="n">
        <x:v>5101</x:v>
      </x:c>
      <x:c r="C11082" s="0" t="s">
        <x:v>21</x:v>
      </x:c>
      <x:c r="D11082" s="0" t="s">
        <x:v>22</x:v>
      </x:c>
      <x:c r="E11082" s="0" t="s">
        <x:v>23</x:v>
      </x:c>
      <x:c r="F11082" s="0" t="s">
        <x:v>20</x:v>
      </x:c>
      <x:c r="G11082" s="0" t="n">
        <x:v>130</x:v>
      </x:c>
      <x:c r="H11082" s="4" t="n">
        <x:v>43.384</x:v>
      </x:c>
      <x:c r="I11082" s="4" t="n">
        <x:v>130</x:v>
      </x:c>
      <x:c r="J11082" s="4" t="n">
        <x:v>0.334</x:v>
      </x:c>
      <x:c r="K11082" s="4">
        <x:f>I11082*J11082</x:f>
      </x:c>
      <x:c r="L11082" s="4" t="n">
        <x:v>278.299</x:v>
      </x:c>
      <x:c r="M11082" s="5">
        <x:f>J11082/2.789*100</x:f>
      </x:c>
      <x:c r="N11082" s="6">
        <x:f>M11082*L11082/100</x:f>
      </x:c>
      <x:c r="O11082" s="6">
        <x:f>H11082-N11082</x:f>
      </x:c>
    </x:row>
    <x:row r="11083" spans="1:25">
      <x:c r="A11083" s="0" t="s">
        <x:v>104</x:v>
      </x:c>
      <x:c r="B11083" s="0" t="n">
        <x:v>5101</x:v>
      </x:c>
      <x:c r="C11083" s="0" t="s">
        <x:v>21</x:v>
      </x:c>
      <x:c r="D11083" s="0" t="s">
        <x:v>28</x:v>
      </x:c>
      <x:c r="E11083" s="0" t="s">
        <x:v>19</x:v>
      </x:c>
      <x:c r="F11083" s="0" t="s">
        <x:v>26</x:v>
      </x:c>
      <x:c r="G11083" s="0" t="n">
        <x:v>130</x:v>
      </x:c>
      <x:c r="H11083" s="4" t="n">
        <x:v>33.803</x:v>
      </x:c>
      <x:c r="I11083" s="4" t="n">
        <x:v>130</x:v>
      </x:c>
      <x:c r="J11083" s="4" t="n">
        <x:v>0.26</x:v>
      </x:c>
      <x:c r="K11083" s="4">
        <x:f>I11083*J11083</x:f>
      </x:c>
      <x:c r="L11083" s="4" t="n">
        <x:v>278.299</x:v>
      </x:c>
      <x:c r="M11083" s="5">
        <x:f>J11083/2.789*100</x:f>
      </x:c>
      <x:c r="N11083" s="6">
        <x:f>M11083*L11083/100</x:f>
      </x:c>
      <x:c r="O11083" s="6">
        <x:f>H11083-N11083</x:f>
      </x:c>
    </x:row>
    <x:row r="11084" spans="1:25">
      <x:c r="A11084" s="0" t="s">
        <x:v>104</x:v>
      </x:c>
      <x:c r="B11084" s="0" t="n">
        <x:v>5101</x:v>
      </x:c>
      <x:c r="C11084" s="0" t="s">
        <x:v>21</x:v>
      </x:c>
      <x:c r="D11084" s="0" t="s">
        <x:v>28</x:v>
      </x:c>
      <x:c r="E11084" s="0" t="s">
        <x:v>23</x:v>
      </x:c>
      <x:c r="F11084" s="0" t="s">
        <x:v>26</x:v>
      </x:c>
      <x:c r="G11084" s="0" t="n">
        <x:v>130</x:v>
      </x:c>
      <x:c r="H11084" s="4" t="n">
        <x:v>197.6</x:v>
      </x:c>
      <x:c r="I11084" s="4" t="n">
        <x:v>130</x:v>
      </x:c>
      <x:c r="J11084" s="4" t="n">
        <x:v>1.52</x:v>
      </x:c>
      <x:c r="K11084" s="4">
        <x:f>I11084*J11084</x:f>
      </x:c>
      <x:c r="L11084" s="4" t="n">
        <x:v>278.299</x:v>
      </x:c>
      <x:c r="M11084" s="5">
        <x:f>J11084/2.789*100</x:f>
      </x:c>
      <x:c r="N11084" s="6">
        <x:f>M11084*L11084/100</x:f>
      </x:c>
      <x:c r="O11084" s="6">
        <x:f>H11084-N11084</x:f>
      </x:c>
    </x:row>
    <x:row r="11085" spans="1:25">
      <x:c r="A11085" s="0" t="s">
        <x:v>101</x:v>
      </x:c>
      <x:c r="B11085" s="0" t="n">
        <x:v>5107</x:v>
      </x:c>
      <x:c r="C11085" s="0" t="s">
        <x:v>21</x:v>
      </x:c>
      <x:c r="D11085" s="0" t="s">
        <x:v>22</x:v>
      </x:c>
      <x:c r="E11085" s="0" t="s">
        <x:v>23</x:v>
      </x:c>
      <x:c r="F11085" s="0" t="s">
        <x:v>20</x:v>
      </x:c>
      <x:c r="G11085" s="0" t="n">
        <x:v>130</x:v>
      </x:c>
      <x:c r="H11085" s="4" t="n">
        <x:v>44.33</x:v>
      </x:c>
      <x:c r="I11085" s="4" t="n">
        <x:v>130</x:v>
      </x:c>
      <x:c r="J11085" s="4" t="n">
        <x:v>0.341</x:v>
      </x:c>
      <x:c r="K11085" s="4">
        <x:f>I11085*J11085</x:f>
      </x:c>
      <x:c r="L11085" s="4" t="n">
        <x:v>282.594</x:v>
      </x:c>
      <x:c r="M11085" s="5">
        <x:f>J11085/3.123*100</x:f>
      </x:c>
      <x:c r="N11085" s="6">
        <x:f>M11085*L11085/100</x:f>
      </x:c>
      <x:c r="O11085" s="6">
        <x:f>H11085-N11085</x:f>
      </x:c>
    </x:row>
    <x:row r="11086" spans="1:25">
      <x:c r="A11086" s="0" t="s">
        <x:v>101</x:v>
      </x:c>
      <x:c r="B11086" s="0" t="n">
        <x:v>5107</x:v>
      </x:c>
      <x:c r="C11086" s="0" t="s">
        <x:v>21</x:v>
      </x:c>
      <x:c r="D11086" s="0" t="s">
        <x:v>22</x:v>
      </x:c>
      <x:c r="E11086" s="0" t="s">
        <x:v>23</x:v>
      </x:c>
      <x:c r="F11086" s="0" t="s">
        <x:v>20</x:v>
      </x:c>
      <x:c r="G11086" s="0" t="n">
        <x:v>130</x:v>
      </x:c>
      <x:c r="H11086" s="4" t="n">
        <x:v>43.384</x:v>
      </x:c>
      <x:c r="I11086" s="4" t="n">
        <x:v>130</x:v>
      </x:c>
      <x:c r="J11086" s="4" t="n">
        <x:v>0.334</x:v>
      </x:c>
      <x:c r="K11086" s="4">
        <x:f>I11086*J11086</x:f>
      </x:c>
      <x:c r="L11086" s="4" t="n">
        <x:v>282.594</x:v>
      </x:c>
      <x:c r="M11086" s="5">
        <x:f>J11086/3.123*100</x:f>
      </x:c>
      <x:c r="N11086" s="6">
        <x:f>M11086*L11086/100</x:f>
      </x:c>
      <x:c r="O11086" s="6">
        <x:f>H11086-N11086</x:f>
      </x:c>
    </x:row>
    <x:row r="11087" spans="1:25">
      <x:c r="A11087" s="0" t="s">
        <x:v>101</x:v>
      </x:c>
      <x:c r="B11087" s="0" t="n">
        <x:v>5107</x:v>
      </x:c>
      <x:c r="C11087" s="0" t="s">
        <x:v>21</x:v>
      </x:c>
      <x:c r="D11087" s="0" t="s">
        <x:v>22</x:v>
      </x:c>
      <x:c r="E11087" s="0" t="s">
        <x:v>23</x:v>
      </x:c>
      <x:c r="F11087" s="0" t="s">
        <x:v>20</x:v>
      </x:c>
      <x:c r="G11087" s="0" t="n">
        <x:v>130</x:v>
      </x:c>
      <x:c r="H11087" s="4" t="n">
        <x:v>43.384</x:v>
      </x:c>
      <x:c r="I11087" s="4" t="n">
        <x:v>130</x:v>
      </x:c>
      <x:c r="J11087" s="4" t="n">
        <x:v>0.334</x:v>
      </x:c>
      <x:c r="K11087" s="4">
        <x:f>I11087*J11087</x:f>
      </x:c>
      <x:c r="L11087" s="4" t="n">
        <x:v>282.594</x:v>
      </x:c>
      <x:c r="M11087" s="5">
        <x:f>J11087/3.123*100</x:f>
      </x:c>
      <x:c r="N11087" s="6">
        <x:f>M11087*L11087/100</x:f>
      </x:c>
      <x:c r="O11087" s="6">
        <x:f>H11087-N11087</x:f>
      </x:c>
    </x:row>
    <x:row r="11088" spans="1:25">
      <x:c r="A11088" s="0" t="s">
        <x:v>101</x:v>
      </x:c>
      <x:c r="B11088" s="0" t="n">
        <x:v>5107</x:v>
      </x:c>
      <x:c r="C11088" s="0" t="s">
        <x:v>21</x:v>
      </x:c>
      <x:c r="D11088" s="0" t="s">
        <x:v>22</x:v>
      </x:c>
      <x:c r="E11088" s="0" t="s">
        <x:v>23</x:v>
      </x:c>
      <x:c r="F11088" s="0" t="s">
        <x:v>20</x:v>
      </x:c>
      <x:c r="G11088" s="0" t="n">
        <x:v>130</x:v>
      </x:c>
      <x:c r="H11088" s="4" t="n">
        <x:v>43.384</x:v>
      </x:c>
      <x:c r="I11088" s="4" t="n">
        <x:v>130</x:v>
      </x:c>
      <x:c r="J11088" s="4" t="n">
        <x:v>0.334</x:v>
      </x:c>
      <x:c r="K11088" s="4">
        <x:f>I11088*J11088</x:f>
      </x:c>
      <x:c r="L11088" s="4" t="n">
        <x:v>282.594</x:v>
      </x:c>
      <x:c r="M11088" s="5">
        <x:f>J11088/3.123*100</x:f>
      </x:c>
      <x:c r="N11088" s="6">
        <x:f>M11088*L11088/100</x:f>
      </x:c>
      <x:c r="O11088" s="6">
        <x:f>H11088-N11088</x:f>
      </x:c>
    </x:row>
    <x:row r="11089" spans="1:25">
      <x:c r="A11089" s="0" t="s">
        <x:v>101</x:v>
      </x:c>
      <x:c r="B11089" s="0" t="n">
        <x:v>5107</x:v>
      </x:c>
      <x:c r="C11089" s="0" t="s">
        <x:v>21</x:v>
      </x:c>
      <x:c r="D11089" s="0" t="s">
        <x:v>28</x:v>
      </x:c>
      <x:c r="E11089" s="0" t="s">
        <x:v>19</x:v>
      </x:c>
      <x:c r="F11089" s="0" t="s">
        <x:v>26</x:v>
      </x:c>
      <x:c r="G11089" s="0" t="n">
        <x:v>130</x:v>
      </x:c>
      <x:c r="H11089" s="4" t="n">
        <x:v>33.808</x:v>
      </x:c>
      <x:c r="I11089" s="4" t="n">
        <x:v>130</x:v>
      </x:c>
      <x:c r="J11089" s="4" t="n">
        <x:v>0.26</x:v>
      </x:c>
      <x:c r="K11089" s="4">
        <x:f>I11089*J11089</x:f>
      </x:c>
      <x:c r="L11089" s="4" t="n">
        <x:v>282.594</x:v>
      </x:c>
      <x:c r="M11089" s="5">
        <x:f>J11089/3.123*100</x:f>
      </x:c>
      <x:c r="N11089" s="6">
        <x:f>M11089*L11089/100</x:f>
      </x:c>
      <x:c r="O11089" s="6">
        <x:f>H11089-N11089</x:f>
      </x:c>
    </x:row>
    <x:row r="11090" spans="1:25">
      <x:c r="A11090" s="0" t="s">
        <x:v>101</x:v>
      </x:c>
      <x:c r="B11090" s="0" t="n">
        <x:v>5107</x:v>
      </x:c>
      <x:c r="C11090" s="0" t="s">
        <x:v>21</x:v>
      </x:c>
      <x:c r="D11090" s="0" t="s">
        <x:v>28</x:v>
      </x:c>
      <x:c r="E11090" s="0" t="s">
        <x:v>23</x:v>
      </x:c>
      <x:c r="F11090" s="0" t="s">
        <x:v>26</x:v>
      </x:c>
      <x:c r="G11090" s="0" t="n">
        <x:v>130</x:v>
      </x:c>
      <x:c r="H11090" s="4" t="n">
        <x:v>197.6</x:v>
      </x:c>
      <x:c r="I11090" s="4" t="n">
        <x:v>130</x:v>
      </x:c>
      <x:c r="J11090" s="4" t="n">
        <x:v>1.52</x:v>
      </x:c>
      <x:c r="K11090" s="4">
        <x:f>I11090*J11090</x:f>
      </x:c>
      <x:c r="L11090" s="4" t="n">
        <x:v>282.594</x:v>
      </x:c>
      <x:c r="M11090" s="5">
        <x:f>J11090/3.123*100</x:f>
      </x:c>
      <x:c r="N11090" s="6">
        <x:f>M11090*L11090/100</x:f>
      </x:c>
      <x:c r="O11090" s="6">
        <x:f>H11090-N11090</x:f>
      </x:c>
    </x:row>
    <x:row r="11091" spans="1:25">
      <x:c r="A11091" s="0" t="s">
        <x:v>110</x:v>
      </x:c>
      <x:c r="B11091" s="0" t="n">
        <x:v>5108</x:v>
      </x:c>
      <x:c r="C11091" s="0" t="s">
        <x:v>21</x:v>
      </x:c>
      <x:c r="D11091" s="0" t="s">
        <x:v>22</x:v>
      </x:c>
      <x:c r="E11091" s="0" t="s">
        <x:v>23</x:v>
      </x:c>
      <x:c r="F11091" s="0" t="s">
        <x:v>20</x:v>
      </x:c>
      <x:c r="G11091" s="0" t="n">
        <x:v>130</x:v>
      </x:c>
      <x:c r="H11091" s="4" t="n">
        <x:v>44.33</x:v>
      </x:c>
      <x:c r="I11091" s="4" t="n">
        <x:v>130</x:v>
      </x:c>
      <x:c r="J11091" s="4" t="n">
        <x:v>0.341</x:v>
      </x:c>
      <x:c r="K11091" s="4">
        <x:f>I11091*J11091</x:f>
      </x:c>
      <x:c r="L11091" s="4" t="n">
        <x:v>289.906</x:v>
      </x:c>
      <x:c r="M11091" s="5">
        <x:f>J11091/2.789*100</x:f>
      </x:c>
      <x:c r="N11091" s="6">
        <x:f>M11091*L11091/100</x:f>
      </x:c>
      <x:c r="O11091" s="6">
        <x:f>H11091-N11091</x:f>
      </x:c>
    </x:row>
    <x:row r="11092" spans="1:25">
      <x:c r="A11092" s="0" t="s">
        <x:v>110</x:v>
      </x:c>
      <x:c r="B11092" s="0" t="n">
        <x:v>5108</x:v>
      </x:c>
      <x:c r="C11092" s="0" t="s">
        <x:v>21</x:v>
      </x:c>
      <x:c r="D11092" s="0" t="s">
        <x:v>22</x:v>
      </x:c>
      <x:c r="E11092" s="0" t="s">
        <x:v>23</x:v>
      </x:c>
      <x:c r="F11092" s="0" t="s">
        <x:v>20</x:v>
      </x:c>
      <x:c r="G11092" s="0" t="n">
        <x:v>130</x:v>
      </x:c>
      <x:c r="H11092" s="4" t="n">
        <x:v>43.384</x:v>
      </x:c>
      <x:c r="I11092" s="4" t="n">
        <x:v>130</x:v>
      </x:c>
      <x:c r="J11092" s="4" t="n">
        <x:v>0.334</x:v>
      </x:c>
      <x:c r="K11092" s="4">
        <x:f>I11092*J11092</x:f>
      </x:c>
      <x:c r="L11092" s="4" t="n">
        <x:v>289.906</x:v>
      </x:c>
      <x:c r="M11092" s="5">
        <x:f>J11092/2.789*100</x:f>
      </x:c>
      <x:c r="N11092" s="6">
        <x:f>M11092*L11092/100</x:f>
      </x:c>
      <x:c r="O11092" s="6">
        <x:f>H11092-N11092</x:f>
      </x:c>
    </x:row>
    <x:row r="11093" spans="1:25">
      <x:c r="A11093" s="0" t="s">
        <x:v>110</x:v>
      </x:c>
      <x:c r="B11093" s="0" t="n">
        <x:v>5108</x:v>
      </x:c>
      <x:c r="C11093" s="0" t="s">
        <x:v>21</x:v>
      </x:c>
      <x:c r="D11093" s="0" t="s">
        <x:v>22</x:v>
      </x:c>
      <x:c r="E11093" s="0" t="s">
        <x:v>23</x:v>
      </x:c>
      <x:c r="F11093" s="0" t="s">
        <x:v>20</x:v>
      </x:c>
      <x:c r="G11093" s="0" t="n">
        <x:v>130</x:v>
      </x:c>
      <x:c r="H11093" s="4" t="n">
        <x:v>43.384</x:v>
      </x:c>
      <x:c r="I11093" s="4" t="n">
        <x:v>130</x:v>
      </x:c>
      <x:c r="J11093" s="4" t="n">
        <x:v>0.334</x:v>
      </x:c>
      <x:c r="K11093" s="4">
        <x:f>I11093*J11093</x:f>
      </x:c>
      <x:c r="L11093" s="4" t="n">
        <x:v>289.906</x:v>
      </x:c>
      <x:c r="M11093" s="5">
        <x:f>J11093/2.789*100</x:f>
      </x:c>
      <x:c r="N11093" s="6">
        <x:f>M11093*L11093/100</x:f>
      </x:c>
      <x:c r="O11093" s="6">
        <x:f>H11093-N11093</x:f>
      </x:c>
    </x:row>
    <x:row r="11094" spans="1:25">
      <x:c r="A11094" s="0" t="s">
        <x:v>110</x:v>
      </x:c>
      <x:c r="B11094" s="0" t="n">
        <x:v>5108</x:v>
      </x:c>
      <x:c r="C11094" s="0" t="s">
        <x:v>21</x:v>
      </x:c>
      <x:c r="D11094" s="0" t="s">
        <x:v>28</x:v>
      </x:c>
      <x:c r="E11094" s="0" t="s">
        <x:v>19</x:v>
      </x:c>
      <x:c r="F11094" s="0" t="s">
        <x:v>26</x:v>
      </x:c>
      <x:c r="G11094" s="0" t="n">
        <x:v>130</x:v>
      </x:c>
      <x:c r="H11094" s="4" t="n">
        <x:v>33.804</x:v>
      </x:c>
      <x:c r="I11094" s="4" t="n">
        <x:v>130</x:v>
      </x:c>
      <x:c r="J11094" s="4" t="n">
        <x:v>0.26</x:v>
      </x:c>
      <x:c r="K11094" s="4">
        <x:f>I11094*J11094</x:f>
      </x:c>
      <x:c r="L11094" s="4" t="n">
        <x:v>289.906</x:v>
      </x:c>
      <x:c r="M11094" s="5">
        <x:f>J11094/2.789*100</x:f>
      </x:c>
      <x:c r="N11094" s="6">
        <x:f>M11094*L11094/100</x:f>
      </x:c>
      <x:c r="O11094" s="6">
        <x:f>H11094-N11094</x:f>
      </x:c>
    </x:row>
    <x:row r="11095" spans="1:25">
      <x:c r="A11095" s="0" t="s">
        <x:v>110</x:v>
      </x:c>
      <x:c r="B11095" s="0" t="n">
        <x:v>5108</x:v>
      </x:c>
      <x:c r="C11095" s="0" t="s">
        <x:v>21</x:v>
      </x:c>
      <x:c r="D11095" s="0" t="s">
        <x:v>28</x:v>
      </x:c>
      <x:c r="E11095" s="0" t="s">
        <x:v>23</x:v>
      </x:c>
      <x:c r="F11095" s="0" t="s">
        <x:v>26</x:v>
      </x:c>
      <x:c r="G11095" s="0" t="n">
        <x:v>130</x:v>
      </x:c>
      <x:c r="H11095" s="4" t="n">
        <x:v>197.6</x:v>
      </x:c>
      <x:c r="I11095" s="4" t="n">
        <x:v>130</x:v>
      </x:c>
      <x:c r="J11095" s="4" t="n">
        <x:v>1.52</x:v>
      </x:c>
      <x:c r="K11095" s="4">
        <x:f>I11095*J11095</x:f>
      </x:c>
      <x:c r="L11095" s="4" t="n">
        <x:v>289.906</x:v>
      </x:c>
      <x:c r="M11095" s="5">
        <x:f>J11095/2.789*100</x:f>
      </x:c>
      <x:c r="N11095" s="6">
        <x:f>M11095*L11095/100</x:f>
      </x:c>
      <x:c r="O11095" s="6">
        <x:f>H11095-N11095</x:f>
      </x:c>
    </x:row>
    <x:row r="11096" spans="1:25">
      <x:c r="A11096" s="0" t="s">
        <x:v>49</x:v>
      </x:c>
      <x:c r="B11096" s="0" t="n">
        <x:v>5109</x:v>
      </x:c>
      <x:c r="C11096" s="0" t="s">
        <x:v>21</x:v>
      </x:c>
      <x:c r="D11096" s="0" t="s">
        <x:v>22</x:v>
      </x:c>
      <x:c r="E11096" s="0" t="s">
        <x:v>23</x:v>
      </x:c>
      <x:c r="F11096" s="0" t="s">
        <x:v>20</x:v>
      </x:c>
      <x:c r="G11096" s="0" t="n">
        <x:v>130</x:v>
      </x:c>
      <x:c r="H11096" s="4" t="n">
        <x:v>44.33</x:v>
      </x:c>
      <x:c r="I11096" s="4" t="n">
        <x:v>130</x:v>
      </x:c>
      <x:c r="J11096" s="4" t="n">
        <x:v>0.341</x:v>
      </x:c>
      <x:c r="K11096" s="4">
        <x:f>I11096*J11096</x:f>
      </x:c>
      <x:c r="L11096" s="4" t="n">
        <x:v>260.913</x:v>
      </x:c>
      <x:c r="M11096" s="5">
        <x:f>J11096/3.123*100</x:f>
      </x:c>
      <x:c r="N11096" s="6">
        <x:f>M11096*L11096/100</x:f>
      </x:c>
      <x:c r="O11096" s="6">
        <x:f>H11096-N11096</x:f>
      </x:c>
    </x:row>
    <x:row r="11097" spans="1:25">
      <x:c r="A11097" s="0" t="s">
        <x:v>49</x:v>
      </x:c>
      <x:c r="B11097" s="0" t="n">
        <x:v>5109</x:v>
      </x:c>
      <x:c r="C11097" s="0" t="s">
        <x:v>21</x:v>
      </x:c>
      <x:c r="D11097" s="0" t="s">
        <x:v>22</x:v>
      </x:c>
      <x:c r="E11097" s="0" t="s">
        <x:v>23</x:v>
      </x:c>
      <x:c r="F11097" s="0" t="s">
        <x:v>20</x:v>
      </x:c>
      <x:c r="G11097" s="0" t="n">
        <x:v>130</x:v>
      </x:c>
      <x:c r="H11097" s="4" t="n">
        <x:v>43.384</x:v>
      </x:c>
      <x:c r="I11097" s="4" t="n">
        <x:v>130</x:v>
      </x:c>
      <x:c r="J11097" s="4" t="n">
        <x:v>0.334</x:v>
      </x:c>
      <x:c r="K11097" s="4">
        <x:f>I11097*J11097</x:f>
      </x:c>
      <x:c r="L11097" s="4" t="n">
        <x:v>260.913</x:v>
      </x:c>
      <x:c r="M11097" s="5">
        <x:f>J11097/3.123*100</x:f>
      </x:c>
      <x:c r="N11097" s="6">
        <x:f>M11097*L11097/100</x:f>
      </x:c>
      <x:c r="O11097" s="6">
        <x:f>H11097-N11097</x:f>
      </x:c>
    </x:row>
    <x:row r="11098" spans="1:25">
      <x:c r="A11098" s="0" t="s">
        <x:v>49</x:v>
      </x:c>
      <x:c r="B11098" s="0" t="n">
        <x:v>5109</x:v>
      </x:c>
      <x:c r="C11098" s="0" t="s">
        <x:v>21</x:v>
      </x:c>
      <x:c r="D11098" s="0" t="s">
        <x:v>22</x:v>
      </x:c>
      <x:c r="E11098" s="0" t="s">
        <x:v>23</x:v>
      </x:c>
      <x:c r="F11098" s="0" t="s">
        <x:v>20</x:v>
      </x:c>
      <x:c r="G11098" s="0" t="n">
        <x:v>130</x:v>
      </x:c>
      <x:c r="H11098" s="4" t="n">
        <x:v>43.384</x:v>
      </x:c>
      <x:c r="I11098" s="4" t="n">
        <x:v>130</x:v>
      </x:c>
      <x:c r="J11098" s="4" t="n">
        <x:v>0.334</x:v>
      </x:c>
      <x:c r="K11098" s="4">
        <x:f>I11098*J11098</x:f>
      </x:c>
      <x:c r="L11098" s="4" t="n">
        <x:v>260.913</x:v>
      </x:c>
      <x:c r="M11098" s="5">
        <x:f>J11098/3.123*100</x:f>
      </x:c>
      <x:c r="N11098" s="6">
        <x:f>M11098*L11098/100</x:f>
      </x:c>
      <x:c r="O11098" s="6">
        <x:f>H11098-N11098</x:f>
      </x:c>
    </x:row>
    <x:row r="11099" spans="1:25">
      <x:c r="A11099" s="0" t="s">
        <x:v>49</x:v>
      </x:c>
      <x:c r="B11099" s="0" t="n">
        <x:v>5109</x:v>
      </x:c>
      <x:c r="C11099" s="0" t="s">
        <x:v>21</x:v>
      </x:c>
      <x:c r="D11099" s="0" t="s">
        <x:v>22</x:v>
      </x:c>
      <x:c r="E11099" s="0" t="s">
        <x:v>23</x:v>
      </x:c>
      <x:c r="F11099" s="0" t="s">
        <x:v>20</x:v>
      </x:c>
      <x:c r="G11099" s="0" t="n">
        <x:v>130</x:v>
      </x:c>
      <x:c r="H11099" s="4" t="n">
        <x:v>43.384</x:v>
      </x:c>
      <x:c r="I11099" s="4" t="n">
        <x:v>130</x:v>
      </x:c>
      <x:c r="J11099" s="4" t="n">
        <x:v>0.334</x:v>
      </x:c>
      <x:c r="K11099" s="4">
        <x:f>I11099*J11099</x:f>
      </x:c>
      <x:c r="L11099" s="4" t="n">
        <x:v>260.913</x:v>
      </x:c>
      <x:c r="M11099" s="5">
        <x:f>J11099/3.123*100</x:f>
      </x:c>
      <x:c r="N11099" s="6">
        <x:f>M11099*L11099/100</x:f>
      </x:c>
      <x:c r="O11099" s="6">
        <x:f>H11099-N11099</x:f>
      </x:c>
    </x:row>
    <x:row r="11100" spans="1:25">
      <x:c r="A11100" s="0" t="s">
        <x:v>49</x:v>
      </x:c>
      <x:c r="B11100" s="0" t="n">
        <x:v>5109</x:v>
      </x:c>
      <x:c r="C11100" s="0" t="s">
        <x:v>21</x:v>
      </x:c>
      <x:c r="D11100" s="0" t="s">
        <x:v>28</x:v>
      </x:c>
      <x:c r="E11100" s="0" t="s">
        <x:v>19</x:v>
      </x:c>
      <x:c r="F11100" s="0" t="s">
        <x:v>26</x:v>
      </x:c>
      <x:c r="G11100" s="0" t="n">
        <x:v>130</x:v>
      </x:c>
      <x:c r="H11100" s="4" t="n">
        <x:v>33.8</x:v>
      </x:c>
      <x:c r="I11100" s="4" t="n">
        <x:v>130</x:v>
      </x:c>
      <x:c r="J11100" s="4" t="n">
        <x:v>0.26</x:v>
      </x:c>
      <x:c r="K11100" s="4">
        <x:f>I11100*J11100</x:f>
      </x:c>
      <x:c r="L11100" s="4" t="n">
        <x:v>260.913</x:v>
      </x:c>
      <x:c r="M11100" s="5">
        <x:f>J11100/3.123*100</x:f>
      </x:c>
      <x:c r="N11100" s="6">
        <x:f>M11100*L11100/100</x:f>
      </x:c>
      <x:c r="O11100" s="6">
        <x:f>H11100-N11100</x:f>
      </x:c>
    </x:row>
    <x:row r="11101" spans="1:25">
      <x:c r="A11101" s="0" t="s">
        <x:v>49</x:v>
      </x:c>
      <x:c r="B11101" s="0" t="n">
        <x:v>5109</x:v>
      </x:c>
      <x:c r="C11101" s="0" t="s">
        <x:v>21</x:v>
      </x:c>
      <x:c r="D11101" s="0" t="s">
        <x:v>28</x:v>
      </x:c>
      <x:c r="E11101" s="0" t="s">
        <x:v>23</x:v>
      </x:c>
      <x:c r="F11101" s="0" t="s">
        <x:v>26</x:v>
      </x:c>
      <x:c r="G11101" s="0" t="n">
        <x:v>130</x:v>
      </x:c>
      <x:c r="H11101" s="4" t="n">
        <x:v>197.6</x:v>
      </x:c>
      <x:c r="I11101" s="4" t="n">
        <x:v>130</x:v>
      </x:c>
      <x:c r="J11101" s="4" t="n">
        <x:v>1.52</x:v>
      </x:c>
      <x:c r="K11101" s="4">
        <x:f>I11101*J11101</x:f>
      </x:c>
      <x:c r="L11101" s="4" t="n">
        <x:v>260.913</x:v>
      </x:c>
      <x:c r="M11101" s="5">
        <x:f>J11101/3.123*100</x:f>
      </x:c>
      <x:c r="N11101" s="6">
        <x:f>M11101*L11101/100</x:f>
      </x:c>
      <x:c r="O11101" s="6">
        <x:f>H11101-N11101</x:f>
      </x:c>
    </x:row>
    <x:row r="11102" spans="1:25">
      <x:c r="A11102" s="0" t="s">
        <x:v>112</x:v>
      </x:c>
      <x:c r="B11102" s="0" t="n">
        <x:v>5110</x:v>
      </x:c>
      <x:c r="C11102" s="0" t="s">
        <x:v>21</x:v>
      </x:c>
      <x:c r="D11102" s="0" t="s">
        <x:v>22</x:v>
      </x:c>
      <x:c r="E11102" s="0" t="s">
        <x:v>23</x:v>
      </x:c>
      <x:c r="F11102" s="0" t="s">
        <x:v>20</x:v>
      </x:c>
      <x:c r="G11102" s="0" t="n">
        <x:v>130</x:v>
      </x:c>
      <x:c r="H11102" s="4" t="n">
        <x:v>44.33</x:v>
      </x:c>
      <x:c r="I11102" s="4" t="n">
        <x:v>130</x:v>
      </x:c>
      <x:c r="J11102" s="4" t="n">
        <x:v>0.341</x:v>
      </x:c>
      <x:c r="K11102" s="4">
        <x:f>I11102*J11102</x:f>
      </x:c>
      <x:c r="L11102" s="4" t="n">
        <x:v>274.302</x:v>
      </x:c>
      <x:c r="M11102" s="5">
        <x:f>J11102/3.123*100</x:f>
      </x:c>
      <x:c r="N11102" s="6">
        <x:f>M11102*L11102/100</x:f>
      </x:c>
      <x:c r="O11102" s="6">
        <x:f>H11102-N11102</x:f>
      </x:c>
    </x:row>
    <x:row r="11103" spans="1:25">
      <x:c r="A11103" s="0" t="s">
        <x:v>112</x:v>
      </x:c>
      <x:c r="B11103" s="0" t="n">
        <x:v>5110</x:v>
      </x:c>
      <x:c r="C11103" s="0" t="s">
        <x:v>21</x:v>
      </x:c>
      <x:c r="D11103" s="0" t="s">
        <x:v>22</x:v>
      </x:c>
      <x:c r="E11103" s="0" t="s">
        <x:v>23</x:v>
      </x:c>
      <x:c r="F11103" s="0" t="s">
        <x:v>20</x:v>
      </x:c>
      <x:c r="G11103" s="0" t="n">
        <x:v>130</x:v>
      </x:c>
      <x:c r="H11103" s="4" t="n">
        <x:v>43.384</x:v>
      </x:c>
      <x:c r="I11103" s="4" t="n">
        <x:v>130</x:v>
      </x:c>
      <x:c r="J11103" s="4" t="n">
        <x:v>0.334</x:v>
      </x:c>
      <x:c r="K11103" s="4">
        <x:f>I11103*J11103</x:f>
      </x:c>
      <x:c r="L11103" s="4" t="n">
        <x:v>274.302</x:v>
      </x:c>
      <x:c r="M11103" s="5">
        <x:f>J11103/3.123*100</x:f>
      </x:c>
      <x:c r="N11103" s="6">
        <x:f>M11103*L11103/100</x:f>
      </x:c>
      <x:c r="O11103" s="6">
        <x:f>H11103-N11103</x:f>
      </x:c>
    </x:row>
    <x:row r="11104" spans="1:25">
      <x:c r="A11104" s="0" t="s">
        <x:v>112</x:v>
      </x:c>
      <x:c r="B11104" s="0" t="n">
        <x:v>5110</x:v>
      </x:c>
      <x:c r="C11104" s="0" t="s">
        <x:v>21</x:v>
      </x:c>
      <x:c r="D11104" s="0" t="s">
        <x:v>22</x:v>
      </x:c>
      <x:c r="E11104" s="0" t="s">
        <x:v>23</x:v>
      </x:c>
      <x:c r="F11104" s="0" t="s">
        <x:v>20</x:v>
      </x:c>
      <x:c r="G11104" s="0" t="n">
        <x:v>130</x:v>
      </x:c>
      <x:c r="H11104" s="4" t="n">
        <x:v>43.384</x:v>
      </x:c>
      <x:c r="I11104" s="4" t="n">
        <x:v>130</x:v>
      </x:c>
      <x:c r="J11104" s="4" t="n">
        <x:v>0.334</x:v>
      </x:c>
      <x:c r="K11104" s="4">
        <x:f>I11104*J11104</x:f>
      </x:c>
      <x:c r="L11104" s="4" t="n">
        <x:v>274.302</x:v>
      </x:c>
      <x:c r="M11104" s="5">
        <x:f>J11104/3.123*100</x:f>
      </x:c>
      <x:c r="N11104" s="6">
        <x:f>M11104*L11104/100</x:f>
      </x:c>
      <x:c r="O11104" s="6">
        <x:f>H11104-N11104</x:f>
      </x:c>
    </x:row>
    <x:row r="11105" spans="1:25">
      <x:c r="A11105" s="0" t="s">
        <x:v>112</x:v>
      </x:c>
      <x:c r="B11105" s="0" t="n">
        <x:v>5110</x:v>
      </x:c>
      <x:c r="C11105" s="0" t="s">
        <x:v>21</x:v>
      </x:c>
      <x:c r="D11105" s="0" t="s">
        <x:v>22</x:v>
      </x:c>
      <x:c r="E11105" s="0" t="s">
        <x:v>23</x:v>
      </x:c>
      <x:c r="F11105" s="0" t="s">
        <x:v>20</x:v>
      </x:c>
      <x:c r="G11105" s="0" t="n">
        <x:v>130</x:v>
      </x:c>
      <x:c r="H11105" s="4" t="n">
        <x:v>43.384</x:v>
      </x:c>
      <x:c r="I11105" s="4" t="n">
        <x:v>130</x:v>
      </x:c>
      <x:c r="J11105" s="4" t="n">
        <x:v>0.334</x:v>
      </x:c>
      <x:c r="K11105" s="4">
        <x:f>I11105*J11105</x:f>
      </x:c>
      <x:c r="L11105" s="4" t="n">
        <x:v>274.302</x:v>
      </x:c>
      <x:c r="M11105" s="5">
        <x:f>J11105/3.123*100</x:f>
      </x:c>
      <x:c r="N11105" s="6">
        <x:f>M11105*L11105/100</x:f>
      </x:c>
      <x:c r="O11105" s="6">
        <x:f>H11105-N11105</x:f>
      </x:c>
    </x:row>
    <x:row r="11106" spans="1:25">
      <x:c r="A11106" s="0" t="s">
        <x:v>112</x:v>
      </x:c>
      <x:c r="B11106" s="0" t="n">
        <x:v>5110</x:v>
      </x:c>
      <x:c r="C11106" s="0" t="s">
        <x:v>21</x:v>
      </x:c>
      <x:c r="D11106" s="0" t="s">
        <x:v>28</x:v>
      </x:c>
      <x:c r="E11106" s="0" t="s">
        <x:v>19</x:v>
      </x:c>
      <x:c r="F11106" s="0" t="s">
        <x:v>26</x:v>
      </x:c>
      <x:c r="G11106" s="0" t="n">
        <x:v>130</x:v>
      </x:c>
      <x:c r="H11106" s="4" t="n">
        <x:v>33.807</x:v>
      </x:c>
      <x:c r="I11106" s="4" t="n">
        <x:v>130</x:v>
      </x:c>
      <x:c r="J11106" s="4" t="n">
        <x:v>0.26</x:v>
      </x:c>
      <x:c r="K11106" s="4">
        <x:f>I11106*J11106</x:f>
      </x:c>
      <x:c r="L11106" s="4" t="n">
        <x:v>274.302</x:v>
      </x:c>
      <x:c r="M11106" s="5">
        <x:f>J11106/3.123*100</x:f>
      </x:c>
      <x:c r="N11106" s="6">
        <x:f>M11106*L11106/100</x:f>
      </x:c>
      <x:c r="O11106" s="6">
        <x:f>H11106-N11106</x:f>
      </x:c>
    </x:row>
    <x:row r="11107" spans="1:25">
      <x:c r="A11107" s="0" t="s">
        <x:v>112</x:v>
      </x:c>
      <x:c r="B11107" s="0" t="n">
        <x:v>5110</x:v>
      </x:c>
      <x:c r="C11107" s="0" t="s">
        <x:v>21</x:v>
      </x:c>
      <x:c r="D11107" s="0" t="s">
        <x:v>28</x:v>
      </x:c>
      <x:c r="E11107" s="0" t="s">
        <x:v>23</x:v>
      </x:c>
      <x:c r="F11107" s="0" t="s">
        <x:v>26</x:v>
      </x:c>
      <x:c r="G11107" s="0" t="n">
        <x:v>130</x:v>
      </x:c>
      <x:c r="H11107" s="4" t="n">
        <x:v>197.6</x:v>
      </x:c>
      <x:c r="I11107" s="4" t="n">
        <x:v>130</x:v>
      </x:c>
      <x:c r="J11107" s="4" t="n">
        <x:v>1.52</x:v>
      </x:c>
      <x:c r="K11107" s="4">
        <x:f>I11107*J11107</x:f>
      </x:c>
      <x:c r="L11107" s="4" t="n">
        <x:v>274.302</x:v>
      </x:c>
      <x:c r="M11107" s="5">
        <x:f>J11107/3.123*100</x:f>
      </x:c>
      <x:c r="N11107" s="6">
        <x:f>M11107*L11107/100</x:f>
      </x:c>
      <x:c r="O11107" s="6">
        <x:f>H11107-N11107</x:f>
      </x:c>
    </x:row>
    <x:row r="11108" spans="1:25">
      <x:c r="A11108" s="0" t="s">
        <x:v>119</x:v>
      </x:c>
      <x:c r="B11108" s="0" t="n">
        <x:v>5112</x:v>
      </x:c>
      <x:c r="C11108" s="0" t="s">
        <x:v>21</x:v>
      </x:c>
      <x:c r="D11108" s="0" t="s">
        <x:v>33</x:v>
      </x:c>
      <x:c r="E11108" s="0" t="s">
        <x:v>34</x:v>
      </x:c>
      <x:c r="F11108" s="0" t="s">
        <x:v>20</x:v>
      </x:c>
      <x:c r="G11108" s="0" t="n">
        <x:v>173</x:v>
      </x:c>
      <x:c r="H11108" s="4" t="n">
        <x:v>46.018</x:v>
      </x:c>
      <x:c r="I11108" s="4" t="n">
        <x:v>124</x:v>
      </x:c>
      <x:c r="J11108" s="4" t="n">
        <x:v>0.266</x:v>
      </x:c>
      <x:c r="K11108" s="4">
        <x:f>I11108*J11108</x:f>
      </x:c>
      <x:c r="L11108" s="4" t="n">
        <x:v>178.235</x:v>
      </x:c>
      <x:c r="M11108" s="5">
        <x:f>J11108/1.766*100</x:f>
      </x:c>
      <x:c r="N11108" s="6">
        <x:f>M11108*L11108/100</x:f>
      </x:c>
      <x:c r="O11108" s="6">
        <x:f>H11108-N11108</x:f>
      </x:c>
    </x:row>
    <x:row r="11109" spans="1:25">
      <x:c r="A11109" s="0" t="s">
        <x:v>119</x:v>
      </x:c>
      <x:c r="B11109" s="0" t="n">
        <x:v>5112</x:v>
      </x:c>
      <x:c r="C11109" s="0" t="s">
        <x:v>21</x:v>
      </x:c>
      <x:c r="D11109" s="0" t="s">
        <x:v>22</x:v>
      </x:c>
      <x:c r="E11109" s="0" t="s">
        <x:v>35</x:v>
      </x:c>
      <x:c r="F11109" s="0" t="s">
        <x:v>20</x:v>
      </x:c>
      <x:c r="G11109" s="0" t="n">
        <x:v>173</x:v>
      </x:c>
      <x:c r="H11109" s="4" t="n">
        <x:v>50.4</x:v>
      </x:c>
      <x:c r="I11109" s="4" t="n">
        <x:v>124</x:v>
      </x:c>
      <x:c r="J11109" s="4" t="n">
        <x:v>0.291</x:v>
      </x:c>
      <x:c r="K11109" s="4">
        <x:f>I11109*J11109</x:f>
      </x:c>
      <x:c r="L11109" s="4" t="n">
        <x:v>178.235</x:v>
      </x:c>
      <x:c r="M11109" s="5">
        <x:f>J11109/1.766*100</x:f>
      </x:c>
      <x:c r="N11109" s="6">
        <x:f>M11109*L11109/100</x:f>
      </x:c>
      <x:c r="O11109" s="6">
        <x:f>H11109-N11109</x:f>
      </x:c>
    </x:row>
    <x:row r="11110" spans="1:25">
      <x:c r="A11110" s="0" t="s">
        <x:v>119</x:v>
      </x:c>
      <x:c r="B11110" s="0" t="n">
        <x:v>5112</x:v>
      </x:c>
      <x:c r="C11110" s="0" t="s">
        <x:v>21</x:v>
      </x:c>
      <x:c r="D11110" s="0" t="s">
        <x:v>22</x:v>
      </x:c>
      <x:c r="E11110" s="0" t="s">
        <x:v>35</x:v>
      </x:c>
      <x:c r="F11110" s="0" t="s">
        <x:v>20</x:v>
      </x:c>
      <x:c r="G11110" s="0" t="n">
        <x:v>173</x:v>
      </x:c>
      <x:c r="H11110" s="4" t="n">
        <x:v>50.4</x:v>
      </x:c>
      <x:c r="I11110" s="4" t="n">
        <x:v>124</x:v>
      </x:c>
      <x:c r="J11110" s="4" t="n">
        <x:v>0.291</x:v>
      </x:c>
      <x:c r="K11110" s="4">
        <x:f>I11110*J11110</x:f>
      </x:c>
      <x:c r="L11110" s="4" t="n">
        <x:v>178.235</x:v>
      </x:c>
      <x:c r="M11110" s="5">
        <x:f>J11110/1.766*100</x:f>
      </x:c>
      <x:c r="N11110" s="6">
        <x:f>M11110*L11110/100</x:f>
      </x:c>
      <x:c r="O11110" s="6">
        <x:f>H11110-N11110</x:f>
      </x:c>
    </x:row>
    <x:row r="11111" spans="1:25">
      <x:c r="A11111" s="0" t="s">
        <x:v>119</x:v>
      </x:c>
      <x:c r="B11111" s="0" t="n">
        <x:v>5112</x:v>
      </x:c>
      <x:c r="C11111" s="0" t="s">
        <x:v>21</x:v>
      </x:c>
      <x:c r="D11111" s="0" t="s">
        <x:v>33</x:v>
      </x:c>
      <x:c r="E11111" s="0" t="s">
        <x:v>34</x:v>
      </x:c>
      <x:c r="F11111" s="0" t="s">
        <x:v>26</x:v>
      </x:c>
      <x:c r="G11111" s="0" t="n">
        <x:v>173</x:v>
      </x:c>
      <x:c r="H11111" s="4" t="n">
        <x:v>10.307</x:v>
      </x:c>
      <x:c r="I11111" s="4" t="n">
        <x:v>124</x:v>
      </x:c>
      <x:c r="J11111" s="4" t="n">
        <x:v>0.078</x:v>
      </x:c>
      <x:c r="K11111" s="4">
        <x:f>I11111*J11111</x:f>
      </x:c>
      <x:c r="L11111" s="4" t="n">
        <x:v>178.235</x:v>
      </x:c>
      <x:c r="M11111" s="5">
        <x:f>J11111/1.766*100</x:f>
      </x:c>
      <x:c r="N11111" s="6">
        <x:f>M11111*L11111/100</x:f>
      </x:c>
      <x:c r="O11111" s="6">
        <x:f>H11111-N11111</x:f>
      </x:c>
    </x:row>
    <x:row r="11112" spans="1:25">
      <x:c r="A11112" s="0" t="s">
        <x:v>119</x:v>
      </x:c>
      <x:c r="B11112" s="0" t="n">
        <x:v>5112</x:v>
      </x:c>
      <x:c r="C11112" s="0" t="s">
        <x:v>21</x:v>
      </x:c>
      <x:c r="D11112" s="0" t="s">
        <x:v>36</x:v>
      </x:c>
      <x:c r="E11112" s="0" t="s">
        <x:v>37</x:v>
      </x:c>
      <x:c r="F11112" s="0" t="s">
        <x:v>26</x:v>
      </x:c>
      <x:c r="G11112" s="0" t="n">
        <x:v>173</x:v>
      </x:c>
      <x:c r="H11112" s="4" t="n">
        <x:v>72.66</x:v>
      </x:c>
      <x:c r="I11112" s="4" t="n">
        <x:v>124</x:v>
      </x:c>
      <x:c r="J11112" s="4" t="n">
        <x:v>0.42</x:v>
      </x:c>
      <x:c r="K11112" s="4">
        <x:f>I11112*J11112</x:f>
      </x:c>
      <x:c r="L11112" s="4" t="n">
        <x:v>178.235</x:v>
      </x:c>
      <x:c r="M11112" s="5">
        <x:f>J11112/1.766*100</x:f>
      </x:c>
      <x:c r="N11112" s="6">
        <x:f>M11112*L11112/100</x:f>
      </x:c>
      <x:c r="O11112" s="6">
        <x:f>H11112-N11112</x:f>
      </x:c>
    </x:row>
    <x:row r="11113" spans="1:25">
      <x:c r="A11113" s="0" t="s">
        <x:v>119</x:v>
      </x:c>
      <x:c r="B11113" s="0" t="n">
        <x:v>5112</x:v>
      </x:c>
      <x:c r="C11113" s="0" t="s">
        <x:v>21</x:v>
      </x:c>
      <x:c r="D11113" s="0" t="s">
        <x:v>36</x:v>
      </x:c>
      <x:c r="E11113" s="0" t="s">
        <x:v>38</x:v>
      </x:c>
      <x:c r="F11113" s="0" t="s">
        <x:v>26</x:v>
      </x:c>
      <x:c r="G11113" s="0" t="n">
        <x:v>173</x:v>
      </x:c>
      <x:c r="H11113" s="4" t="n">
        <x:v>72.66</x:v>
      </x:c>
      <x:c r="I11113" s="4" t="n">
        <x:v>124</x:v>
      </x:c>
      <x:c r="J11113" s="4" t="n">
        <x:v>0.42</x:v>
      </x:c>
      <x:c r="K11113" s="4">
        <x:f>I11113*J11113</x:f>
      </x:c>
      <x:c r="L11113" s="4" t="n">
        <x:v>178.235</x:v>
      </x:c>
      <x:c r="M11113" s="5">
        <x:f>J11113/1.766*100</x:f>
      </x:c>
      <x:c r="N11113" s="6">
        <x:f>M11113*L11113/100</x:f>
      </x:c>
      <x:c r="O11113" s="6">
        <x:f>H11113-N11113</x:f>
      </x:c>
    </x:row>
    <x:row r="11114" spans="1:25">
      <x:c r="A11114" s="0" t="s">
        <x:v>175</x:v>
      </x:c>
      <x:c r="B11114" s="0" t="n">
        <x:v>5127</x:v>
      </x:c>
      <x:c r="C11114" s="0" t="s">
        <x:v>21</x:v>
      </x:c>
      <x:c r="D11114" s="0" t="s">
        <x:v>42</x:v>
      </x:c>
      <x:c r="E11114" s="0" t="s">
        <x:v>23</x:v>
      </x:c>
      <x:c r="F11114" s="0" t="s">
        <x:v>20</x:v>
      </x:c>
      <x:c r="G11114" s="0" t="n">
        <x:v>100</x:v>
      </x:c>
      <x:c r="H11114" s="4" t="n">
        <x:v>36.2</x:v>
      </x:c>
      <x:c r="I11114" s="4" t="n">
        <x:v>100</x:v>
      </x:c>
      <x:c r="J11114" s="4" t="n">
        <x:v>0.362</x:v>
      </x:c>
      <x:c r="K11114" s="4">
        <x:f>I11114*J11114</x:f>
      </x:c>
      <x:c r="L11114" s="4" t="n">
        <x:v>371.406</x:v>
      </x:c>
      <x:c r="M11114" s="5">
        <x:f>J11114/3.912*100</x:f>
      </x:c>
      <x:c r="N11114" s="6">
        <x:f>M11114*L11114/100</x:f>
      </x:c>
      <x:c r="O11114" s="6">
        <x:f>H11114-N11114</x:f>
      </x:c>
    </x:row>
    <x:row r="11115" spans="1:25">
      <x:c r="A11115" s="0" t="s">
        <x:v>175</x:v>
      </x:c>
      <x:c r="B11115" s="0" t="n">
        <x:v>5127</x:v>
      </x:c>
      <x:c r="C11115" s="0" t="s">
        <x:v>17</x:v>
      </x:c>
      <x:c r="D11115" s="0" t="s">
        <x:v>176</x:v>
      </x:c>
      <x:c r="E11115" s="0" t="s">
        <x:v>177</x:v>
      </x:c>
      <x:c r="F11115" s="0" t="s">
        <x:v>26</x:v>
      </x:c>
      <x:c r="G11115" s="0" t="n">
        <x:v>100</x:v>
      </x:c>
      <x:c r="H11115" s="4" t="n">
        <x:v>175.001</x:v>
      </x:c>
      <x:c r="I11115" s="4" t="n">
        <x:v>100</x:v>
      </x:c>
      <x:c r="J11115" s="4" t="n">
        <x:v>1.75</x:v>
      </x:c>
      <x:c r="K11115" s="4">
        <x:f>I11115*J11115</x:f>
      </x:c>
      <x:c r="L11115" s="4" t="n">
        <x:v>371.406</x:v>
      </x:c>
      <x:c r="M11115" s="5">
        <x:f>J11115/3.912*100</x:f>
      </x:c>
      <x:c r="N11115" s="6">
        <x:f>M11115*L11115/100</x:f>
      </x:c>
      <x:c r="O11115" s="6">
        <x:f>H11115-N11115</x:f>
      </x:c>
    </x:row>
    <x:row r="11116" spans="1:25">
      <x:c r="A11116" s="0" t="s">
        <x:v>175</x:v>
      </x:c>
      <x:c r="B11116" s="0" t="n">
        <x:v>5127</x:v>
      </x:c>
      <x:c r="C11116" s="0" t="s">
        <x:v>17</x:v>
      </x:c>
      <x:c r="D11116" s="0" t="s">
        <x:v>176</x:v>
      </x:c>
      <x:c r="E11116" s="0" t="s">
        <x:v>23</x:v>
      </x:c>
      <x:c r="F11116" s="0" t="s">
        <x:v>26</x:v>
      </x:c>
      <x:c r="G11116" s="0" t="n">
        <x:v>100</x:v>
      </x:c>
      <x:c r="H11116" s="4" t="n">
        <x:v>180</x:v>
      </x:c>
      <x:c r="I11116" s="4" t="n">
        <x:v>100</x:v>
      </x:c>
      <x:c r="J11116" s="4" t="n">
        <x:v>1.8</x:v>
      </x:c>
      <x:c r="K11116" s="4">
        <x:f>I11116*J11116</x:f>
      </x:c>
      <x:c r="L11116" s="4" t="n">
        <x:v>371.406</x:v>
      </x:c>
      <x:c r="M11116" s="5">
        <x:f>J11116/3.912*100</x:f>
      </x:c>
      <x:c r="N11116" s="6">
        <x:f>M11116*L11116/100</x:f>
      </x:c>
      <x:c r="O11116" s="6">
        <x:f>H11116-N11116</x:f>
      </x:c>
    </x:row>
    <x:row r="11117" spans="1:25">
      <x:c r="A11117" s="0" t="s">
        <x:v>66</x:v>
      </x:c>
      <x:c r="B11117" s="0" t="n">
        <x:v>5129</x:v>
      </x:c>
      <x:c r="C11117" s="0" t="s">
        <x:v>21</x:v>
      </x:c>
      <x:c r="D11117" s="0" t="s">
        <x:v>22</x:v>
      </x:c>
      <x:c r="E11117" s="0" t="s">
        <x:v>23</x:v>
      </x:c>
      <x:c r="F11117" s="0" t="s">
        <x:v>20</x:v>
      </x:c>
      <x:c r="G11117" s="0" t="n">
        <x:v>130</x:v>
      </x:c>
      <x:c r="H11117" s="4" t="n">
        <x:v>43.384</x:v>
      </x:c>
      <x:c r="I11117" s="4" t="n">
        <x:v>130</x:v>
      </x:c>
      <x:c r="J11117" s="4" t="n">
        <x:v>0.334</x:v>
      </x:c>
      <x:c r="K11117" s="4">
        <x:f>I11117*J11117</x:f>
      </x:c>
      <x:c r="L11117" s="4" t="n">
        <x:v>271.215</x:v>
      </x:c>
      <x:c r="M11117" s="5">
        <x:f>J11117/3.123*100</x:f>
      </x:c>
      <x:c r="N11117" s="6">
        <x:f>M11117*L11117/100</x:f>
      </x:c>
      <x:c r="O11117" s="6">
        <x:f>H11117-N11117</x:f>
      </x:c>
    </x:row>
    <x:row r="11118" spans="1:25">
      <x:c r="A11118" s="0" t="s">
        <x:v>66</x:v>
      </x:c>
      <x:c r="B11118" s="0" t="n">
        <x:v>5129</x:v>
      </x:c>
      <x:c r="C11118" s="0" t="s">
        <x:v>21</x:v>
      </x:c>
      <x:c r="D11118" s="0" t="s">
        <x:v>22</x:v>
      </x:c>
      <x:c r="E11118" s="0" t="s">
        <x:v>23</x:v>
      </x:c>
      <x:c r="F11118" s="0" t="s">
        <x:v>20</x:v>
      </x:c>
      <x:c r="G11118" s="0" t="n">
        <x:v>130</x:v>
      </x:c>
      <x:c r="H11118" s="4" t="n">
        <x:v>43.384</x:v>
      </x:c>
      <x:c r="I11118" s="4" t="n">
        <x:v>130</x:v>
      </x:c>
      <x:c r="J11118" s="4" t="n">
        <x:v>0.334</x:v>
      </x:c>
      <x:c r="K11118" s="4">
        <x:f>I11118*J11118</x:f>
      </x:c>
      <x:c r="L11118" s="4" t="n">
        <x:v>271.215</x:v>
      </x:c>
      <x:c r="M11118" s="5">
        <x:f>J11118/3.123*100</x:f>
      </x:c>
      <x:c r="N11118" s="6">
        <x:f>M11118*L11118/100</x:f>
      </x:c>
      <x:c r="O11118" s="6">
        <x:f>H11118-N11118</x:f>
      </x:c>
    </x:row>
    <x:row r="11119" spans="1:25">
      <x:c r="A11119" s="0" t="s">
        <x:v>66</x:v>
      </x:c>
      <x:c r="B11119" s="0" t="n">
        <x:v>5129</x:v>
      </x:c>
      <x:c r="C11119" s="0" t="s">
        <x:v>21</x:v>
      </x:c>
      <x:c r="D11119" s="0" t="s">
        <x:v>22</x:v>
      </x:c>
      <x:c r="E11119" s="0" t="s">
        <x:v>23</x:v>
      </x:c>
      <x:c r="F11119" s="0" t="s">
        <x:v>20</x:v>
      </x:c>
      <x:c r="G11119" s="0" t="n">
        <x:v>130</x:v>
      </x:c>
      <x:c r="H11119" s="4" t="n">
        <x:v>43.384</x:v>
      </x:c>
      <x:c r="I11119" s="4" t="n">
        <x:v>130</x:v>
      </x:c>
      <x:c r="J11119" s="4" t="n">
        <x:v>0.334</x:v>
      </x:c>
      <x:c r="K11119" s="4">
        <x:f>I11119*J11119</x:f>
      </x:c>
      <x:c r="L11119" s="4" t="n">
        <x:v>271.215</x:v>
      </x:c>
      <x:c r="M11119" s="5">
        <x:f>J11119/3.123*100</x:f>
      </x:c>
      <x:c r="N11119" s="6">
        <x:f>M11119*L11119/100</x:f>
      </x:c>
      <x:c r="O11119" s="6">
        <x:f>H11119-N11119</x:f>
      </x:c>
    </x:row>
    <x:row r="11120" spans="1:25">
      <x:c r="A11120" s="0" t="s">
        <x:v>66</x:v>
      </x:c>
      <x:c r="B11120" s="0" t="n">
        <x:v>5129</x:v>
      </x:c>
      <x:c r="C11120" s="0" t="s">
        <x:v>21</x:v>
      </x:c>
      <x:c r="D11120" s="0" t="s">
        <x:v>22</x:v>
      </x:c>
      <x:c r="E11120" s="0" t="s">
        <x:v>23</x:v>
      </x:c>
      <x:c r="F11120" s="0" t="s">
        <x:v>20</x:v>
      </x:c>
      <x:c r="G11120" s="0" t="n">
        <x:v>130</x:v>
      </x:c>
      <x:c r="H11120" s="4" t="n">
        <x:v>44.33</x:v>
      </x:c>
      <x:c r="I11120" s="4" t="n">
        <x:v>130</x:v>
      </x:c>
      <x:c r="J11120" s="4" t="n">
        <x:v>0.341</x:v>
      </x:c>
      <x:c r="K11120" s="4">
        <x:f>I11120*J11120</x:f>
      </x:c>
      <x:c r="L11120" s="4" t="n">
        <x:v>271.215</x:v>
      </x:c>
      <x:c r="M11120" s="5">
        <x:f>J11120/3.123*100</x:f>
      </x:c>
      <x:c r="N11120" s="6">
        <x:f>M11120*L11120/100</x:f>
      </x:c>
      <x:c r="O11120" s="6">
        <x:f>H11120-N11120</x:f>
      </x:c>
    </x:row>
    <x:row r="11121" spans="1:25">
      <x:c r="A11121" s="0" t="s">
        <x:v>66</x:v>
      </x:c>
      <x:c r="B11121" s="0" t="n">
        <x:v>5129</x:v>
      </x:c>
      <x:c r="C11121" s="0" t="s">
        <x:v>21</x:v>
      </x:c>
      <x:c r="D11121" s="0" t="s">
        <x:v>28</x:v>
      </x:c>
      <x:c r="E11121" s="0" t="s">
        <x:v>19</x:v>
      </x:c>
      <x:c r="F11121" s="0" t="s">
        <x:v>26</x:v>
      </x:c>
      <x:c r="G11121" s="0" t="n">
        <x:v>130</x:v>
      </x:c>
      <x:c r="H11121" s="4" t="n">
        <x:v>33.805</x:v>
      </x:c>
      <x:c r="I11121" s="4" t="n">
        <x:v>130</x:v>
      </x:c>
      <x:c r="J11121" s="4" t="n">
        <x:v>0.26</x:v>
      </x:c>
      <x:c r="K11121" s="4">
        <x:f>I11121*J11121</x:f>
      </x:c>
      <x:c r="L11121" s="4" t="n">
        <x:v>271.215</x:v>
      </x:c>
      <x:c r="M11121" s="5">
        <x:f>J11121/3.123*100</x:f>
      </x:c>
      <x:c r="N11121" s="6">
        <x:f>M11121*L11121/100</x:f>
      </x:c>
      <x:c r="O11121" s="6">
        <x:f>H11121-N11121</x:f>
      </x:c>
    </x:row>
    <x:row r="11122" spans="1:25">
      <x:c r="A11122" s="0" t="s">
        <x:v>66</x:v>
      </x:c>
      <x:c r="B11122" s="0" t="n">
        <x:v>5129</x:v>
      </x:c>
      <x:c r="C11122" s="0" t="s">
        <x:v>21</x:v>
      </x:c>
      <x:c r="D11122" s="0" t="s">
        <x:v>28</x:v>
      </x:c>
      <x:c r="E11122" s="0" t="s">
        <x:v>23</x:v>
      </x:c>
      <x:c r="F11122" s="0" t="s">
        <x:v>26</x:v>
      </x:c>
      <x:c r="G11122" s="0" t="n">
        <x:v>130</x:v>
      </x:c>
      <x:c r="H11122" s="4" t="n">
        <x:v>197.598</x:v>
      </x:c>
      <x:c r="I11122" s="4" t="n">
        <x:v>130</x:v>
      </x:c>
      <x:c r="J11122" s="4" t="n">
        <x:v>1.52</x:v>
      </x:c>
      <x:c r="K11122" s="4">
        <x:f>I11122*J11122</x:f>
      </x:c>
      <x:c r="L11122" s="4" t="n">
        <x:v>271.215</x:v>
      </x:c>
      <x:c r="M11122" s="5">
        <x:f>J11122/3.123*100</x:f>
      </x:c>
      <x:c r="N11122" s="6">
        <x:f>M11122*L11122/100</x:f>
      </x:c>
      <x:c r="O11122" s="6">
        <x:f>H11122-N11122</x:f>
      </x:c>
    </x:row>
    <x:row r="11123" spans="1:25">
      <x:c r="A11123" s="0" t="s">
        <x:v>67</x:v>
      </x:c>
      <x:c r="B11123" s="0" t="n">
        <x:v>5130</x:v>
      </x:c>
      <x:c r="C11123" s="0" t="s">
        <x:v>21</x:v>
      </x:c>
      <x:c r="D11123" s="0" t="s">
        <x:v>22</x:v>
      </x:c>
      <x:c r="E11123" s="0" t="s">
        <x:v>23</x:v>
      </x:c>
      <x:c r="F11123" s="0" t="s">
        <x:v>20</x:v>
      </x:c>
      <x:c r="G11123" s="0" t="n">
        <x:v>130</x:v>
      </x:c>
      <x:c r="H11123" s="4" t="n">
        <x:v>44.33</x:v>
      </x:c>
      <x:c r="I11123" s="4" t="n">
        <x:v>130</x:v>
      </x:c>
      <x:c r="J11123" s="4" t="n">
        <x:v>0.341</x:v>
      </x:c>
      <x:c r="K11123" s="4">
        <x:f>I11123*J11123</x:f>
      </x:c>
      <x:c r="L11123" s="4" t="n">
        <x:v>277.999</x:v>
      </x:c>
      <x:c r="M11123" s="5">
        <x:f>J11123/2.455*100</x:f>
      </x:c>
      <x:c r="N11123" s="6">
        <x:f>M11123*L11123/100</x:f>
      </x:c>
      <x:c r="O11123" s="6">
        <x:f>H11123-N11123</x:f>
      </x:c>
    </x:row>
    <x:row r="11124" spans="1:25">
      <x:c r="A11124" s="0" t="s">
        <x:v>67</x:v>
      </x:c>
      <x:c r="B11124" s="0" t="n">
        <x:v>5130</x:v>
      </x:c>
      <x:c r="C11124" s="0" t="s">
        <x:v>21</x:v>
      </x:c>
      <x:c r="D11124" s="0" t="s">
        <x:v>22</x:v>
      </x:c>
      <x:c r="E11124" s="0" t="s">
        <x:v>23</x:v>
      </x:c>
      <x:c r="F11124" s="0" t="s">
        <x:v>20</x:v>
      </x:c>
      <x:c r="G11124" s="0" t="n">
        <x:v>130</x:v>
      </x:c>
      <x:c r="H11124" s="4" t="n">
        <x:v>43.384</x:v>
      </x:c>
      <x:c r="I11124" s="4" t="n">
        <x:v>130</x:v>
      </x:c>
      <x:c r="J11124" s="4" t="n">
        <x:v>0.334</x:v>
      </x:c>
      <x:c r="K11124" s="4">
        <x:f>I11124*J11124</x:f>
      </x:c>
      <x:c r="L11124" s="4" t="n">
        <x:v>277.999</x:v>
      </x:c>
      <x:c r="M11124" s="5">
        <x:f>J11124/2.455*100</x:f>
      </x:c>
      <x:c r="N11124" s="6">
        <x:f>M11124*L11124/100</x:f>
      </x:c>
      <x:c r="O11124" s="6">
        <x:f>H11124-N11124</x:f>
      </x:c>
    </x:row>
    <x:row r="11125" spans="1:25">
      <x:c r="A11125" s="0" t="s">
        <x:v>67</x:v>
      </x:c>
      <x:c r="B11125" s="0" t="n">
        <x:v>5130</x:v>
      </x:c>
      <x:c r="C11125" s="0" t="s">
        <x:v>21</x:v>
      </x:c>
      <x:c r="D11125" s="0" t="s">
        <x:v>28</x:v>
      </x:c>
      <x:c r="E11125" s="0" t="s">
        <x:v>19</x:v>
      </x:c>
      <x:c r="F11125" s="0" t="s">
        <x:v>26</x:v>
      </x:c>
      <x:c r="G11125" s="0" t="n">
        <x:v>130</x:v>
      </x:c>
      <x:c r="H11125" s="4" t="n">
        <x:v>33.802</x:v>
      </x:c>
      <x:c r="I11125" s="4" t="n">
        <x:v>130</x:v>
      </x:c>
      <x:c r="J11125" s="4" t="n">
        <x:v>0.26</x:v>
      </x:c>
      <x:c r="K11125" s="4">
        <x:f>I11125*J11125</x:f>
      </x:c>
      <x:c r="L11125" s="4" t="n">
        <x:v>277.999</x:v>
      </x:c>
      <x:c r="M11125" s="5">
        <x:f>J11125/2.455*100</x:f>
      </x:c>
      <x:c r="N11125" s="6">
        <x:f>M11125*L11125/100</x:f>
      </x:c>
      <x:c r="O11125" s="6">
        <x:f>H11125-N11125</x:f>
      </x:c>
    </x:row>
    <x:row r="11126" spans="1:25">
      <x:c r="A11126" s="0" t="s">
        <x:v>67</x:v>
      </x:c>
      <x:c r="B11126" s="0" t="n">
        <x:v>5130</x:v>
      </x:c>
      <x:c r="C11126" s="0" t="s">
        <x:v>21</x:v>
      </x:c>
      <x:c r="D11126" s="0" t="s">
        <x:v>28</x:v>
      </x:c>
      <x:c r="E11126" s="0" t="s">
        <x:v>23</x:v>
      </x:c>
      <x:c r="F11126" s="0" t="s">
        <x:v>26</x:v>
      </x:c>
      <x:c r="G11126" s="0" t="n">
        <x:v>130</x:v>
      </x:c>
      <x:c r="H11126" s="4" t="n">
        <x:v>197.6</x:v>
      </x:c>
      <x:c r="I11126" s="4" t="n">
        <x:v>130</x:v>
      </x:c>
      <x:c r="J11126" s="4" t="n">
        <x:v>1.52</x:v>
      </x:c>
      <x:c r="K11126" s="4">
        <x:f>I11126*J11126</x:f>
      </x:c>
      <x:c r="L11126" s="4" t="n">
        <x:v>277.999</x:v>
      </x:c>
      <x:c r="M11126" s="5">
        <x:f>J11126/2.455*100</x:f>
      </x:c>
      <x:c r="N11126" s="6">
        <x:f>M11126*L11126/100</x:f>
      </x:c>
      <x:c r="O11126" s="6">
        <x:f>H11126-N11126</x:f>
      </x:c>
    </x:row>
    <x:row r="11127" spans="1:25">
      <x:c r="A11127" s="0" t="s">
        <x:v>83</x:v>
      </x:c>
      <x:c r="B11127" s="0" t="n">
        <x:v>5131</x:v>
      </x:c>
      <x:c r="C11127" s="0" t="s">
        <x:v>21</x:v>
      </x:c>
      <x:c r="D11127" s="0" t="s">
        <x:v>22</x:v>
      </x:c>
      <x:c r="E11127" s="0" t="s">
        <x:v>23</x:v>
      </x:c>
      <x:c r="F11127" s="0" t="s">
        <x:v>20</x:v>
      </x:c>
      <x:c r="G11127" s="0" t="n">
        <x:v>130</x:v>
      </x:c>
      <x:c r="H11127" s="4" t="n">
        <x:v>43.384</x:v>
      </x:c>
      <x:c r="I11127" s="4" t="n">
        <x:v>130</x:v>
      </x:c>
      <x:c r="J11127" s="4" t="n">
        <x:v>0.334</x:v>
      </x:c>
      <x:c r="K11127" s="4">
        <x:f>I11127*J11127</x:f>
      </x:c>
      <x:c r="L11127" s="4" t="n">
        <x:v>279.418</x:v>
      </x:c>
      <x:c r="M11127" s="5">
        <x:f>J11127/3.123*100</x:f>
      </x:c>
      <x:c r="N11127" s="6">
        <x:f>M11127*L11127/100</x:f>
      </x:c>
      <x:c r="O11127" s="6">
        <x:f>H11127-N11127</x:f>
      </x:c>
    </x:row>
    <x:row r="11128" spans="1:25">
      <x:c r="A11128" s="0" t="s">
        <x:v>83</x:v>
      </x:c>
      <x:c r="B11128" s="0" t="n">
        <x:v>5131</x:v>
      </x:c>
      <x:c r="C11128" s="0" t="s">
        <x:v>21</x:v>
      </x:c>
      <x:c r="D11128" s="0" t="s">
        <x:v>22</x:v>
      </x:c>
      <x:c r="E11128" s="0" t="s">
        <x:v>23</x:v>
      </x:c>
      <x:c r="F11128" s="0" t="s">
        <x:v>20</x:v>
      </x:c>
      <x:c r="G11128" s="0" t="n">
        <x:v>130</x:v>
      </x:c>
      <x:c r="H11128" s="4" t="n">
        <x:v>43.384</x:v>
      </x:c>
      <x:c r="I11128" s="4" t="n">
        <x:v>130</x:v>
      </x:c>
      <x:c r="J11128" s="4" t="n">
        <x:v>0.334</x:v>
      </x:c>
      <x:c r="K11128" s="4">
        <x:f>I11128*J11128</x:f>
      </x:c>
      <x:c r="L11128" s="4" t="n">
        <x:v>279.418</x:v>
      </x:c>
      <x:c r="M11128" s="5">
        <x:f>J11128/3.123*100</x:f>
      </x:c>
      <x:c r="N11128" s="6">
        <x:f>M11128*L11128/100</x:f>
      </x:c>
      <x:c r="O11128" s="6">
        <x:f>H11128-N11128</x:f>
      </x:c>
    </x:row>
    <x:row r="11129" spans="1:25">
      <x:c r="A11129" s="0" t="s">
        <x:v>83</x:v>
      </x:c>
      <x:c r="B11129" s="0" t="n">
        <x:v>5131</x:v>
      </x:c>
      <x:c r="C11129" s="0" t="s">
        <x:v>21</x:v>
      </x:c>
      <x:c r="D11129" s="0" t="s">
        <x:v>22</x:v>
      </x:c>
      <x:c r="E11129" s="0" t="s">
        <x:v>23</x:v>
      </x:c>
      <x:c r="F11129" s="0" t="s">
        <x:v>20</x:v>
      </x:c>
      <x:c r="G11129" s="0" t="n">
        <x:v>130</x:v>
      </x:c>
      <x:c r="H11129" s="4" t="n">
        <x:v>43.384</x:v>
      </x:c>
      <x:c r="I11129" s="4" t="n">
        <x:v>130</x:v>
      </x:c>
      <x:c r="J11129" s="4" t="n">
        <x:v>0.334</x:v>
      </x:c>
      <x:c r="K11129" s="4">
        <x:f>I11129*J11129</x:f>
      </x:c>
      <x:c r="L11129" s="4" t="n">
        <x:v>279.418</x:v>
      </x:c>
      <x:c r="M11129" s="5">
        <x:f>J11129/3.123*100</x:f>
      </x:c>
      <x:c r="N11129" s="6">
        <x:f>M11129*L11129/100</x:f>
      </x:c>
      <x:c r="O11129" s="6">
        <x:f>H11129-N11129</x:f>
      </x:c>
    </x:row>
    <x:row r="11130" spans="1:25">
      <x:c r="A11130" s="0" t="s">
        <x:v>83</x:v>
      </x:c>
      <x:c r="B11130" s="0" t="n">
        <x:v>5131</x:v>
      </x:c>
      <x:c r="C11130" s="0" t="s">
        <x:v>21</x:v>
      </x:c>
      <x:c r="D11130" s="0" t="s">
        <x:v>22</x:v>
      </x:c>
      <x:c r="E11130" s="0" t="s">
        <x:v>23</x:v>
      </x:c>
      <x:c r="F11130" s="0" t="s">
        <x:v>20</x:v>
      </x:c>
      <x:c r="G11130" s="0" t="n">
        <x:v>130</x:v>
      </x:c>
      <x:c r="H11130" s="4" t="n">
        <x:v>44.33</x:v>
      </x:c>
      <x:c r="I11130" s="4" t="n">
        <x:v>130</x:v>
      </x:c>
      <x:c r="J11130" s="4" t="n">
        <x:v>0.341</x:v>
      </x:c>
      <x:c r="K11130" s="4">
        <x:f>I11130*J11130</x:f>
      </x:c>
      <x:c r="L11130" s="4" t="n">
        <x:v>279.418</x:v>
      </x:c>
      <x:c r="M11130" s="5">
        <x:f>J11130/3.123*100</x:f>
      </x:c>
      <x:c r="N11130" s="6">
        <x:f>M11130*L11130/100</x:f>
      </x:c>
      <x:c r="O11130" s="6">
        <x:f>H11130-N11130</x:f>
      </x:c>
    </x:row>
    <x:row r="11131" spans="1:25">
      <x:c r="A11131" s="0" t="s">
        <x:v>83</x:v>
      </x:c>
      <x:c r="B11131" s="0" t="n">
        <x:v>5131</x:v>
      </x:c>
      <x:c r="C11131" s="0" t="s">
        <x:v>21</x:v>
      </x:c>
      <x:c r="D11131" s="0" t="s">
        <x:v>28</x:v>
      </x:c>
      <x:c r="E11131" s="0" t="s">
        <x:v>19</x:v>
      </x:c>
      <x:c r="F11131" s="0" t="s">
        <x:v>26</x:v>
      </x:c>
      <x:c r="G11131" s="0" t="n">
        <x:v>130</x:v>
      </x:c>
      <x:c r="H11131" s="4" t="n">
        <x:v>33.806</x:v>
      </x:c>
      <x:c r="I11131" s="4" t="n">
        <x:v>130</x:v>
      </x:c>
      <x:c r="J11131" s="4" t="n">
        <x:v>0.26</x:v>
      </x:c>
      <x:c r="K11131" s="4">
        <x:f>I11131*J11131</x:f>
      </x:c>
      <x:c r="L11131" s="4" t="n">
        <x:v>279.418</x:v>
      </x:c>
      <x:c r="M11131" s="5">
        <x:f>J11131/3.123*100</x:f>
      </x:c>
      <x:c r="N11131" s="6">
        <x:f>M11131*L11131/100</x:f>
      </x:c>
      <x:c r="O11131" s="6">
        <x:f>H11131-N11131</x:f>
      </x:c>
    </x:row>
    <x:row r="11132" spans="1:25">
      <x:c r="A11132" s="0" t="s">
        <x:v>83</x:v>
      </x:c>
      <x:c r="B11132" s="0" t="n">
        <x:v>5131</x:v>
      </x:c>
      <x:c r="C11132" s="0" t="s">
        <x:v>21</x:v>
      </x:c>
      <x:c r="D11132" s="0" t="s">
        <x:v>28</x:v>
      </x:c>
      <x:c r="E11132" s="0" t="s">
        <x:v>23</x:v>
      </x:c>
      <x:c r="F11132" s="0" t="s">
        <x:v>26</x:v>
      </x:c>
      <x:c r="G11132" s="0" t="n">
        <x:v>130</x:v>
      </x:c>
      <x:c r="H11132" s="4" t="n">
        <x:v>197.762</x:v>
      </x:c>
      <x:c r="I11132" s="4" t="n">
        <x:v>130</x:v>
      </x:c>
      <x:c r="J11132" s="4" t="n">
        <x:v>1.52</x:v>
      </x:c>
      <x:c r="K11132" s="4">
        <x:f>I11132*J11132</x:f>
      </x:c>
      <x:c r="L11132" s="4" t="n">
        <x:v>279.418</x:v>
      </x:c>
      <x:c r="M11132" s="5">
        <x:f>J11132/3.123*100</x:f>
      </x:c>
      <x:c r="N11132" s="6">
        <x:f>M11132*L11132/100</x:f>
      </x:c>
      <x:c r="O11132" s="6">
        <x:f>H11132-N11132</x:f>
      </x:c>
    </x:row>
    <x:row r="11133" spans="1:25">
      <x:c r="A11133" s="0" t="s">
        <x:v>126</x:v>
      </x:c>
      <x:c r="B11133" s="0" t="n">
        <x:v>5132</x:v>
      </x:c>
      <x:c r="C11133" s="0" t="s">
        <x:v>21</x:v>
      </x:c>
      <x:c r="D11133" s="0" t="s">
        <x:v>22</x:v>
      </x:c>
      <x:c r="E11133" s="0" t="s">
        <x:v>23</x:v>
      </x:c>
      <x:c r="F11133" s="0" t="s">
        <x:v>20</x:v>
      </x:c>
      <x:c r="G11133" s="0" t="n">
        <x:v>130</x:v>
      </x:c>
      <x:c r="H11133" s="4" t="n">
        <x:v>43.384</x:v>
      </x:c>
      <x:c r="I11133" s="4" t="n">
        <x:v>130</x:v>
      </x:c>
      <x:c r="J11133" s="4" t="n">
        <x:v>0.334</x:v>
      </x:c>
      <x:c r="K11133" s="4">
        <x:f>I11133*J11133</x:f>
      </x:c>
      <x:c r="L11133" s="4" t="n">
        <x:v>309.504</x:v>
      </x:c>
      <x:c r="M11133" s="5">
        <x:f>J11133/3.123*100</x:f>
      </x:c>
      <x:c r="N11133" s="6">
        <x:f>M11133*L11133/100</x:f>
      </x:c>
      <x:c r="O11133" s="6">
        <x:f>H11133-N11133</x:f>
      </x:c>
    </x:row>
    <x:row r="11134" spans="1:25">
      <x:c r="A11134" s="0" t="s">
        <x:v>126</x:v>
      </x:c>
      <x:c r="B11134" s="0" t="n">
        <x:v>5132</x:v>
      </x:c>
      <x:c r="C11134" s="0" t="s">
        <x:v>21</x:v>
      </x:c>
      <x:c r="D11134" s="0" t="s">
        <x:v>22</x:v>
      </x:c>
      <x:c r="E11134" s="0" t="s">
        <x:v>23</x:v>
      </x:c>
      <x:c r="F11134" s="0" t="s">
        <x:v>20</x:v>
      </x:c>
      <x:c r="G11134" s="0" t="n">
        <x:v>130</x:v>
      </x:c>
      <x:c r="H11134" s="4" t="n">
        <x:v>43.384</x:v>
      </x:c>
      <x:c r="I11134" s="4" t="n">
        <x:v>130</x:v>
      </x:c>
      <x:c r="J11134" s="4" t="n">
        <x:v>0.334</x:v>
      </x:c>
      <x:c r="K11134" s="4">
        <x:f>I11134*J11134</x:f>
      </x:c>
      <x:c r="L11134" s="4" t="n">
        <x:v>309.504</x:v>
      </x:c>
      <x:c r="M11134" s="5">
        <x:f>J11134/3.123*100</x:f>
      </x:c>
      <x:c r="N11134" s="6">
        <x:f>M11134*L11134/100</x:f>
      </x:c>
      <x:c r="O11134" s="6">
        <x:f>H11134-N11134</x:f>
      </x:c>
    </x:row>
    <x:row r="11135" spans="1:25">
      <x:c r="A11135" s="0" t="s">
        <x:v>126</x:v>
      </x:c>
      <x:c r="B11135" s="0" t="n">
        <x:v>5132</x:v>
      </x:c>
      <x:c r="C11135" s="0" t="s">
        <x:v>21</x:v>
      </x:c>
      <x:c r="D11135" s="0" t="s">
        <x:v>22</x:v>
      </x:c>
      <x:c r="E11135" s="0" t="s">
        <x:v>23</x:v>
      </x:c>
      <x:c r="F11135" s="0" t="s">
        <x:v>20</x:v>
      </x:c>
      <x:c r="G11135" s="0" t="n">
        <x:v>130</x:v>
      </x:c>
      <x:c r="H11135" s="4" t="n">
        <x:v>43.384</x:v>
      </x:c>
      <x:c r="I11135" s="4" t="n">
        <x:v>130</x:v>
      </x:c>
      <x:c r="J11135" s="4" t="n">
        <x:v>0.334</x:v>
      </x:c>
      <x:c r="K11135" s="4">
        <x:f>I11135*J11135</x:f>
      </x:c>
      <x:c r="L11135" s="4" t="n">
        <x:v>309.504</x:v>
      </x:c>
      <x:c r="M11135" s="5">
        <x:f>J11135/3.123*100</x:f>
      </x:c>
      <x:c r="N11135" s="6">
        <x:f>M11135*L11135/100</x:f>
      </x:c>
      <x:c r="O11135" s="6">
        <x:f>H11135-N11135</x:f>
      </x:c>
    </x:row>
    <x:row r="11136" spans="1:25">
      <x:c r="A11136" s="0" t="s">
        <x:v>126</x:v>
      </x:c>
      <x:c r="B11136" s="0" t="n">
        <x:v>5132</x:v>
      </x:c>
      <x:c r="C11136" s="0" t="s">
        <x:v>21</x:v>
      </x:c>
      <x:c r="D11136" s="0" t="s">
        <x:v>22</x:v>
      </x:c>
      <x:c r="E11136" s="0" t="s">
        <x:v>23</x:v>
      </x:c>
      <x:c r="F11136" s="0" t="s">
        <x:v>20</x:v>
      </x:c>
      <x:c r="G11136" s="0" t="n">
        <x:v>130</x:v>
      </x:c>
      <x:c r="H11136" s="4" t="n">
        <x:v>44.33</x:v>
      </x:c>
      <x:c r="I11136" s="4" t="n">
        <x:v>130</x:v>
      </x:c>
      <x:c r="J11136" s="4" t="n">
        <x:v>0.341</x:v>
      </x:c>
      <x:c r="K11136" s="4">
        <x:f>I11136*J11136</x:f>
      </x:c>
      <x:c r="L11136" s="4" t="n">
        <x:v>309.504</x:v>
      </x:c>
      <x:c r="M11136" s="5">
        <x:f>J11136/3.123*100</x:f>
      </x:c>
      <x:c r="N11136" s="6">
        <x:f>M11136*L11136/100</x:f>
      </x:c>
      <x:c r="O11136" s="6">
        <x:f>H11136-N11136</x:f>
      </x:c>
    </x:row>
    <x:row r="11137" spans="1:25">
      <x:c r="A11137" s="0" t="s">
        <x:v>126</x:v>
      </x:c>
      <x:c r="B11137" s="0" t="n">
        <x:v>5132</x:v>
      </x:c>
      <x:c r="C11137" s="0" t="s">
        <x:v>21</x:v>
      </x:c>
      <x:c r="D11137" s="0" t="s">
        <x:v>28</x:v>
      </x:c>
      <x:c r="E11137" s="0" t="s">
        <x:v>19</x:v>
      </x:c>
      <x:c r="F11137" s="0" t="s">
        <x:v>26</x:v>
      </x:c>
      <x:c r="G11137" s="0" t="n">
        <x:v>130</x:v>
      </x:c>
      <x:c r="H11137" s="4" t="n">
        <x:v>33.803</x:v>
      </x:c>
      <x:c r="I11137" s="4" t="n">
        <x:v>130</x:v>
      </x:c>
      <x:c r="J11137" s="4" t="n">
        <x:v>0.26</x:v>
      </x:c>
      <x:c r="K11137" s="4">
        <x:f>I11137*J11137</x:f>
      </x:c>
      <x:c r="L11137" s="4" t="n">
        <x:v>309.504</x:v>
      </x:c>
      <x:c r="M11137" s="5">
        <x:f>J11137/3.123*100</x:f>
      </x:c>
      <x:c r="N11137" s="6">
        <x:f>M11137*L11137/100</x:f>
      </x:c>
      <x:c r="O11137" s="6">
        <x:f>H11137-N11137</x:f>
      </x:c>
    </x:row>
    <x:row r="11138" spans="1:25">
      <x:c r="A11138" s="0" t="s">
        <x:v>126</x:v>
      </x:c>
      <x:c r="B11138" s="0" t="n">
        <x:v>5132</x:v>
      </x:c>
      <x:c r="C11138" s="0" t="s">
        <x:v>21</x:v>
      </x:c>
      <x:c r="D11138" s="0" t="s">
        <x:v>28</x:v>
      </x:c>
      <x:c r="E11138" s="0" t="s">
        <x:v>23</x:v>
      </x:c>
      <x:c r="F11138" s="0" t="s">
        <x:v>26</x:v>
      </x:c>
      <x:c r="G11138" s="0" t="n">
        <x:v>130</x:v>
      </x:c>
      <x:c r="H11138" s="4" t="n">
        <x:v>197.6</x:v>
      </x:c>
      <x:c r="I11138" s="4" t="n">
        <x:v>130</x:v>
      </x:c>
      <x:c r="J11138" s="4" t="n">
        <x:v>1.52</x:v>
      </x:c>
      <x:c r="K11138" s="4">
        <x:f>I11138*J11138</x:f>
      </x:c>
      <x:c r="L11138" s="4" t="n">
        <x:v>309.504</x:v>
      </x:c>
      <x:c r="M11138" s="5">
        <x:f>J11138/3.123*100</x:f>
      </x:c>
      <x:c r="N11138" s="6">
        <x:f>M11138*L11138/100</x:f>
      </x:c>
      <x:c r="O11138" s="6">
        <x:f>H11138-N11138</x:f>
      </x:c>
    </x:row>
    <x:row r="11139" spans="1:25">
      <x:c r="A11139" s="0" t="s">
        <x:v>146</x:v>
      </x:c>
      <x:c r="B11139" s="0" t="n">
        <x:v>5133</x:v>
      </x:c>
      <x:c r="C11139" s="0" t="s">
        <x:v>21</x:v>
      </x:c>
      <x:c r="D11139" s="0" t="s">
        <x:v>22</x:v>
      </x:c>
      <x:c r="E11139" s="0" t="s">
        <x:v>23</x:v>
      </x:c>
      <x:c r="F11139" s="0" t="s">
        <x:v>20</x:v>
      </x:c>
      <x:c r="G11139" s="0" t="n">
        <x:v>130</x:v>
      </x:c>
      <x:c r="H11139" s="4" t="n">
        <x:v>43.384</x:v>
      </x:c>
      <x:c r="I11139" s="4" t="n">
        <x:v>130</x:v>
      </x:c>
      <x:c r="J11139" s="4" t="n">
        <x:v>0.334</x:v>
      </x:c>
      <x:c r="K11139" s="4">
        <x:f>I11139*J11139</x:f>
      </x:c>
      <x:c r="L11139" s="4" t="n">
        <x:v>290.614</x:v>
      </x:c>
      <x:c r="M11139" s="5">
        <x:f>J11139/3.123*100</x:f>
      </x:c>
      <x:c r="N11139" s="6">
        <x:f>M11139*L11139/100</x:f>
      </x:c>
      <x:c r="O11139" s="6">
        <x:f>H11139-N11139</x:f>
      </x:c>
    </x:row>
    <x:row r="11140" spans="1:25">
      <x:c r="A11140" s="0" t="s">
        <x:v>146</x:v>
      </x:c>
      <x:c r="B11140" s="0" t="n">
        <x:v>5133</x:v>
      </x:c>
      <x:c r="C11140" s="0" t="s">
        <x:v>21</x:v>
      </x:c>
      <x:c r="D11140" s="0" t="s">
        <x:v>22</x:v>
      </x:c>
      <x:c r="E11140" s="0" t="s">
        <x:v>23</x:v>
      </x:c>
      <x:c r="F11140" s="0" t="s">
        <x:v>20</x:v>
      </x:c>
      <x:c r="G11140" s="0" t="n">
        <x:v>130</x:v>
      </x:c>
      <x:c r="H11140" s="4" t="n">
        <x:v>43.384</x:v>
      </x:c>
      <x:c r="I11140" s="4" t="n">
        <x:v>130</x:v>
      </x:c>
      <x:c r="J11140" s="4" t="n">
        <x:v>0.334</x:v>
      </x:c>
      <x:c r="K11140" s="4">
        <x:f>I11140*J11140</x:f>
      </x:c>
      <x:c r="L11140" s="4" t="n">
        <x:v>290.614</x:v>
      </x:c>
      <x:c r="M11140" s="5">
        <x:f>J11140/3.123*100</x:f>
      </x:c>
      <x:c r="N11140" s="6">
        <x:f>M11140*L11140/100</x:f>
      </x:c>
      <x:c r="O11140" s="6">
        <x:f>H11140-N11140</x:f>
      </x:c>
    </x:row>
    <x:row r="11141" spans="1:25">
      <x:c r="A11141" s="0" t="s">
        <x:v>146</x:v>
      </x:c>
      <x:c r="B11141" s="0" t="n">
        <x:v>5133</x:v>
      </x:c>
      <x:c r="C11141" s="0" t="s">
        <x:v>21</x:v>
      </x:c>
      <x:c r="D11141" s="0" t="s">
        <x:v>22</x:v>
      </x:c>
      <x:c r="E11141" s="0" t="s">
        <x:v>23</x:v>
      </x:c>
      <x:c r="F11141" s="0" t="s">
        <x:v>20</x:v>
      </x:c>
      <x:c r="G11141" s="0" t="n">
        <x:v>130</x:v>
      </x:c>
      <x:c r="H11141" s="4" t="n">
        <x:v>44.33</x:v>
      </x:c>
      <x:c r="I11141" s="4" t="n">
        <x:v>130</x:v>
      </x:c>
      <x:c r="J11141" s="4" t="n">
        <x:v>0.341</x:v>
      </x:c>
      <x:c r="K11141" s="4">
        <x:f>I11141*J11141</x:f>
      </x:c>
      <x:c r="L11141" s="4" t="n">
        <x:v>290.614</x:v>
      </x:c>
      <x:c r="M11141" s="5">
        <x:f>J11141/3.123*100</x:f>
      </x:c>
      <x:c r="N11141" s="6">
        <x:f>M11141*L11141/100</x:f>
      </x:c>
      <x:c r="O11141" s="6">
        <x:f>H11141-N11141</x:f>
      </x:c>
    </x:row>
    <x:row r="11142" spans="1:25">
      <x:c r="A11142" s="0" t="s">
        <x:v>146</x:v>
      </x:c>
      <x:c r="B11142" s="0" t="n">
        <x:v>5133</x:v>
      </x:c>
      <x:c r="C11142" s="0" t="s">
        <x:v>21</x:v>
      </x:c>
      <x:c r="D11142" s="0" t="s">
        <x:v>22</x:v>
      </x:c>
      <x:c r="E11142" s="0" t="s">
        <x:v>23</x:v>
      </x:c>
      <x:c r="F11142" s="0" t="s">
        <x:v>20</x:v>
      </x:c>
      <x:c r="G11142" s="0" t="n">
        <x:v>130</x:v>
      </x:c>
      <x:c r="H11142" s="4" t="n">
        <x:v>43.384</x:v>
      </x:c>
      <x:c r="I11142" s="4" t="n">
        <x:v>130</x:v>
      </x:c>
      <x:c r="J11142" s="4" t="n">
        <x:v>0.334</x:v>
      </x:c>
      <x:c r="K11142" s="4">
        <x:f>I11142*J11142</x:f>
      </x:c>
      <x:c r="L11142" s="4" t="n">
        <x:v>290.614</x:v>
      </x:c>
      <x:c r="M11142" s="5">
        <x:f>J11142/3.123*100</x:f>
      </x:c>
      <x:c r="N11142" s="6">
        <x:f>M11142*L11142/100</x:f>
      </x:c>
      <x:c r="O11142" s="6">
        <x:f>H11142-N11142</x:f>
      </x:c>
    </x:row>
    <x:row r="11143" spans="1:25">
      <x:c r="A11143" s="0" t="s">
        <x:v>146</x:v>
      </x:c>
      <x:c r="B11143" s="0" t="n">
        <x:v>5133</x:v>
      </x:c>
      <x:c r="C11143" s="0" t="s">
        <x:v>21</x:v>
      </x:c>
      <x:c r="D11143" s="0" t="s">
        <x:v>28</x:v>
      </x:c>
      <x:c r="E11143" s="0" t="s">
        <x:v>19</x:v>
      </x:c>
      <x:c r="F11143" s="0" t="s">
        <x:v>26</x:v>
      </x:c>
      <x:c r="G11143" s="0" t="n">
        <x:v>130</x:v>
      </x:c>
      <x:c r="H11143" s="4" t="n">
        <x:v>33.805</x:v>
      </x:c>
      <x:c r="I11143" s="4" t="n">
        <x:v>130</x:v>
      </x:c>
      <x:c r="J11143" s="4" t="n">
        <x:v>0.26</x:v>
      </x:c>
      <x:c r="K11143" s="4">
        <x:f>I11143*J11143</x:f>
      </x:c>
      <x:c r="L11143" s="4" t="n">
        <x:v>290.614</x:v>
      </x:c>
      <x:c r="M11143" s="5">
        <x:f>J11143/3.123*100</x:f>
      </x:c>
      <x:c r="N11143" s="6">
        <x:f>M11143*L11143/100</x:f>
      </x:c>
      <x:c r="O11143" s="6">
        <x:f>H11143-N11143</x:f>
      </x:c>
    </x:row>
    <x:row r="11144" spans="1:25">
      <x:c r="A11144" s="0" t="s">
        <x:v>146</x:v>
      </x:c>
      <x:c r="B11144" s="0" t="n">
        <x:v>5133</x:v>
      </x:c>
      <x:c r="C11144" s="0" t="s">
        <x:v>21</x:v>
      </x:c>
      <x:c r="D11144" s="0" t="s">
        <x:v>28</x:v>
      </x:c>
      <x:c r="E11144" s="0" t="s">
        <x:v>23</x:v>
      </x:c>
      <x:c r="F11144" s="0" t="s">
        <x:v>26</x:v>
      </x:c>
      <x:c r="G11144" s="0" t="n">
        <x:v>130</x:v>
      </x:c>
      <x:c r="H11144" s="4" t="n">
        <x:v>197.6</x:v>
      </x:c>
      <x:c r="I11144" s="4" t="n">
        <x:v>130</x:v>
      </x:c>
      <x:c r="J11144" s="4" t="n">
        <x:v>1.52</x:v>
      </x:c>
      <x:c r="K11144" s="4">
        <x:f>I11144*J11144</x:f>
      </x:c>
      <x:c r="L11144" s="4" t="n">
        <x:v>290.614</x:v>
      </x:c>
      <x:c r="M11144" s="5">
        <x:f>J11144/3.123*100</x:f>
      </x:c>
      <x:c r="N11144" s="6">
        <x:f>M11144*L11144/100</x:f>
      </x:c>
      <x:c r="O11144" s="6">
        <x:f>H11144-N11144</x:f>
      </x:c>
    </x:row>
    <x:row r="11145" spans="1:25">
      <x:c r="A11145" s="0" t="s">
        <x:v>163</x:v>
      </x:c>
      <x:c r="B11145" s="0" t="n">
        <x:v>5140</x:v>
      </x:c>
      <x:c r="C11145" s="0" t="s">
        <x:v>21</x:v>
      </x:c>
      <x:c r="D11145" s="0" t="s">
        <x:v>42</x:v>
      </x:c>
      <x:c r="E11145" s="0" t="s">
        <x:v>23</x:v>
      </x:c>
      <x:c r="F11145" s="0" t="s">
        <x:v>20</x:v>
      </x:c>
      <x:c r="G11145" s="0" t="n">
        <x:v>100</x:v>
      </x:c>
      <x:c r="H11145" s="4" t="n">
        <x:v>36.2</x:v>
      </x:c>
      <x:c r="I11145" s="4" t="n">
        <x:v>51</x:v>
      </x:c>
      <x:c r="J11145" s="4" t="n">
        <x:v>0.362</x:v>
      </x:c>
      <x:c r="K11145" s="4">
        <x:f>I11145*J11145</x:f>
      </x:c>
      <x:c r="L11145" s="4" t="n">
        <x:v>186.402</x:v>
      </x:c>
      <x:c r="M11145" s="5">
        <x:f>J11145/3.912*100</x:f>
      </x:c>
      <x:c r="N11145" s="6">
        <x:f>M11145*L11145/100</x:f>
      </x:c>
      <x:c r="O11145" s="6">
        <x:f>H11145-N11145</x:f>
      </x:c>
    </x:row>
    <x:row r="11146" spans="1:25">
      <x:c r="A11146" s="0" t="s">
        <x:v>163</x:v>
      </x:c>
      <x:c r="B11146" s="0" t="n">
        <x:v>5140</x:v>
      </x:c>
      <x:c r="C11146" s="0" t="s">
        <x:v>17</x:v>
      </x:c>
      <x:c r="D11146" s="0" t="s">
        <x:v>176</x:v>
      </x:c>
      <x:c r="E11146" s="0" t="s">
        <x:v>177</x:v>
      </x:c>
      <x:c r="F11146" s="0" t="s">
        <x:v>26</x:v>
      </x:c>
      <x:c r="G11146" s="0" t="n">
        <x:v>100</x:v>
      </x:c>
      <x:c r="H11146" s="4" t="n">
        <x:v>90.802</x:v>
      </x:c>
      <x:c r="I11146" s="4" t="n">
        <x:v>51</x:v>
      </x:c>
      <x:c r="J11146" s="4" t="n">
        <x:v>1.75</x:v>
      </x:c>
      <x:c r="K11146" s="4">
        <x:f>I11146*J11146</x:f>
      </x:c>
      <x:c r="L11146" s="4" t="n">
        <x:v>186.402</x:v>
      </x:c>
      <x:c r="M11146" s="5">
        <x:f>J11146/3.912*100</x:f>
      </x:c>
      <x:c r="N11146" s="6">
        <x:f>M11146*L11146/100</x:f>
      </x:c>
      <x:c r="O11146" s="6">
        <x:f>H11146-N11146</x:f>
      </x:c>
    </x:row>
    <x:row r="11147" spans="1:25">
      <x:c r="A11147" s="0" t="s">
        <x:v>163</x:v>
      </x:c>
      <x:c r="B11147" s="0" t="n">
        <x:v>5140</x:v>
      </x:c>
      <x:c r="C11147" s="0" t="s">
        <x:v>17</x:v>
      </x:c>
      <x:c r="D11147" s="0" t="s">
        <x:v>176</x:v>
      </x:c>
      <x:c r="E11147" s="0" t="s">
        <x:v>23</x:v>
      </x:c>
      <x:c r="F11147" s="0" t="s">
        <x:v>26</x:v>
      </x:c>
      <x:c r="G11147" s="0" t="n">
        <x:v>100</x:v>
      </x:c>
      <x:c r="H11147" s="4" t="n">
        <x:v>141.41</x:v>
      </x:c>
      <x:c r="I11147" s="4" t="n">
        <x:v>51</x:v>
      </x:c>
      <x:c r="J11147" s="4" t="n">
        <x:v>1.8</x:v>
      </x:c>
      <x:c r="K11147" s="4">
        <x:f>I11147*J11147</x:f>
      </x:c>
      <x:c r="L11147" s="4" t="n">
        <x:v>186.402</x:v>
      </x:c>
      <x:c r="M11147" s="5">
        <x:f>J11147/3.912*100</x:f>
      </x:c>
      <x:c r="N11147" s="6">
        <x:f>M11147*L11147/100</x:f>
      </x:c>
      <x:c r="O11147" s="6">
        <x:f>H11147-N11147</x:f>
      </x:c>
    </x:row>
    <x:row r="11148" spans="1:25">
      <x:c r="A11148" s="0" t="s">
        <x:v>16</x:v>
      </x:c>
      <x:c r="B11148" s="0" t="n">
        <x:v>5147</x:v>
      </x:c>
      <x:c r="C11148" s="0" t="s">
        <x:v>21</x:v>
      </x:c>
      <x:c r="D11148" s="0" t="s">
        <x:v>22</x:v>
      </x:c>
      <x:c r="E11148" s="0" t="s">
        <x:v>23</x:v>
      </x:c>
      <x:c r="F11148" s="0" t="s">
        <x:v>20</x:v>
      </x:c>
      <x:c r="G11148" s="0" t="n">
        <x:v>130</x:v>
      </x:c>
      <x:c r="H11148" s="4" t="n">
        <x:v>44.33</x:v>
      </x:c>
      <x:c r="I11148" s="4" t="n">
        <x:v>130</x:v>
      </x:c>
      <x:c r="J11148" s="4" t="n">
        <x:v>0.341</x:v>
      </x:c>
      <x:c r="K11148" s="4">
        <x:f>I11148*J11148</x:f>
      </x:c>
      <x:c r="L11148" s="4" t="n">
        <x:v>274.186</x:v>
      </x:c>
      <x:c r="M11148" s="5">
        <x:f>J11148/2.789*100</x:f>
      </x:c>
      <x:c r="N11148" s="6">
        <x:f>M11148*L11148/100</x:f>
      </x:c>
      <x:c r="O11148" s="6">
        <x:f>H11148-N11148</x:f>
      </x:c>
    </x:row>
    <x:row r="11149" spans="1:25">
      <x:c r="A11149" s="0" t="s">
        <x:v>16</x:v>
      </x:c>
      <x:c r="B11149" s="0" t="n">
        <x:v>5147</x:v>
      </x:c>
      <x:c r="C11149" s="0" t="s">
        <x:v>21</x:v>
      </x:c>
      <x:c r="D11149" s="0" t="s">
        <x:v>22</x:v>
      </x:c>
      <x:c r="E11149" s="0" t="s">
        <x:v>23</x:v>
      </x:c>
      <x:c r="F11149" s="0" t="s">
        <x:v>20</x:v>
      </x:c>
      <x:c r="G11149" s="0" t="n">
        <x:v>130</x:v>
      </x:c>
      <x:c r="H11149" s="4" t="n">
        <x:v>43.384</x:v>
      </x:c>
      <x:c r="I11149" s="4" t="n">
        <x:v>130</x:v>
      </x:c>
      <x:c r="J11149" s="4" t="n">
        <x:v>0.334</x:v>
      </x:c>
      <x:c r="K11149" s="4">
        <x:f>I11149*J11149</x:f>
      </x:c>
      <x:c r="L11149" s="4" t="n">
        <x:v>274.186</x:v>
      </x:c>
      <x:c r="M11149" s="5">
        <x:f>J11149/2.789*100</x:f>
      </x:c>
      <x:c r="N11149" s="6">
        <x:f>M11149*L11149/100</x:f>
      </x:c>
      <x:c r="O11149" s="6">
        <x:f>H11149-N11149</x:f>
      </x:c>
    </x:row>
    <x:row r="11150" spans="1:25">
      <x:c r="A11150" s="0" t="s">
        <x:v>16</x:v>
      </x:c>
      <x:c r="B11150" s="0" t="n">
        <x:v>5147</x:v>
      </x:c>
      <x:c r="C11150" s="0" t="s">
        <x:v>21</x:v>
      </x:c>
      <x:c r="D11150" s="0" t="s">
        <x:v>22</x:v>
      </x:c>
      <x:c r="E11150" s="0" t="s">
        <x:v>23</x:v>
      </x:c>
      <x:c r="F11150" s="0" t="s">
        <x:v>20</x:v>
      </x:c>
      <x:c r="G11150" s="0" t="n">
        <x:v>130</x:v>
      </x:c>
      <x:c r="H11150" s="4" t="n">
        <x:v>43.384</x:v>
      </x:c>
      <x:c r="I11150" s="4" t="n">
        <x:v>130</x:v>
      </x:c>
      <x:c r="J11150" s="4" t="n">
        <x:v>0.334</x:v>
      </x:c>
      <x:c r="K11150" s="4">
        <x:f>I11150*J11150</x:f>
      </x:c>
      <x:c r="L11150" s="4" t="n">
        <x:v>274.186</x:v>
      </x:c>
      <x:c r="M11150" s="5">
        <x:f>J11150/2.789*100</x:f>
      </x:c>
      <x:c r="N11150" s="6">
        <x:f>M11150*L11150/100</x:f>
      </x:c>
      <x:c r="O11150" s="6">
        <x:f>H11150-N11150</x:f>
      </x:c>
    </x:row>
    <x:row r="11151" spans="1:25">
      <x:c r="A11151" s="0" t="s">
        <x:v>16</x:v>
      </x:c>
      <x:c r="B11151" s="0" t="n">
        <x:v>5147</x:v>
      </x:c>
      <x:c r="C11151" s="0" t="s">
        <x:v>21</x:v>
      </x:c>
      <x:c r="D11151" s="0" t="s">
        <x:v>28</x:v>
      </x:c>
      <x:c r="E11151" s="0" t="s">
        <x:v>19</x:v>
      </x:c>
      <x:c r="F11151" s="0" t="s">
        <x:v>26</x:v>
      </x:c>
      <x:c r="G11151" s="0" t="n">
        <x:v>130</x:v>
      </x:c>
      <x:c r="H11151" s="4" t="n">
        <x:v>33.804</x:v>
      </x:c>
      <x:c r="I11151" s="4" t="n">
        <x:v>130</x:v>
      </x:c>
      <x:c r="J11151" s="4" t="n">
        <x:v>0.26</x:v>
      </x:c>
      <x:c r="K11151" s="4">
        <x:f>I11151*J11151</x:f>
      </x:c>
      <x:c r="L11151" s="4" t="n">
        <x:v>274.186</x:v>
      </x:c>
      <x:c r="M11151" s="5">
        <x:f>J11151/2.789*100</x:f>
      </x:c>
      <x:c r="N11151" s="6">
        <x:f>M11151*L11151/100</x:f>
      </x:c>
      <x:c r="O11151" s="6">
        <x:f>H11151-N11151</x:f>
      </x:c>
    </x:row>
    <x:row r="11152" spans="1:25">
      <x:c r="A11152" s="0" t="s">
        <x:v>16</x:v>
      </x:c>
      <x:c r="B11152" s="0" t="n">
        <x:v>5147</x:v>
      </x:c>
      <x:c r="C11152" s="0" t="s">
        <x:v>21</x:v>
      </x:c>
      <x:c r="D11152" s="0" t="s">
        <x:v>28</x:v>
      </x:c>
      <x:c r="E11152" s="0" t="s">
        <x:v>23</x:v>
      </x:c>
      <x:c r="F11152" s="0" t="s">
        <x:v>26</x:v>
      </x:c>
      <x:c r="G11152" s="0" t="n">
        <x:v>130</x:v>
      </x:c>
      <x:c r="H11152" s="4" t="n">
        <x:v>197.6</x:v>
      </x:c>
      <x:c r="I11152" s="4" t="n">
        <x:v>130</x:v>
      </x:c>
      <x:c r="J11152" s="4" t="n">
        <x:v>1.52</x:v>
      </x:c>
      <x:c r="K11152" s="4">
        <x:f>I11152*J11152</x:f>
      </x:c>
      <x:c r="L11152" s="4" t="n">
        <x:v>274.186</x:v>
      </x:c>
      <x:c r="M11152" s="5">
        <x:f>J11152/2.789*100</x:f>
      </x:c>
      <x:c r="N11152" s="6">
        <x:f>M11152*L11152/100</x:f>
      </x:c>
      <x:c r="O11152" s="6">
        <x:f>H11152-N11152</x:f>
      </x:c>
    </x:row>
    <x:row r="11153" spans="1:25">
      <x:c r="A11153" s="0" t="s">
        <x:v>85</x:v>
      </x:c>
      <x:c r="B11153" s="0" t="n">
        <x:v>5148</x:v>
      </x:c>
      <x:c r="C11153" s="0" t="s">
        <x:v>21</x:v>
      </x:c>
      <x:c r="D11153" s="0" t="s">
        <x:v>22</x:v>
      </x:c>
      <x:c r="E11153" s="0" t="s">
        <x:v>23</x:v>
      </x:c>
      <x:c r="F11153" s="0" t="s">
        <x:v>20</x:v>
      </x:c>
      <x:c r="G11153" s="0" t="n">
        <x:v>130</x:v>
      </x:c>
      <x:c r="H11153" s="4" t="n">
        <x:v>43.384</x:v>
      </x:c>
      <x:c r="I11153" s="4" t="n">
        <x:v>130</x:v>
      </x:c>
      <x:c r="J11153" s="4" t="n">
        <x:v>0.334</x:v>
      </x:c>
      <x:c r="K11153" s="4">
        <x:f>I11153*J11153</x:f>
      </x:c>
      <x:c r="L11153" s="4" t="n">
        <x:v>281.103</x:v>
      </x:c>
      <x:c r="M11153" s="5">
        <x:f>J11153/2.789*100</x:f>
      </x:c>
      <x:c r="N11153" s="6">
        <x:f>M11153*L11153/100</x:f>
      </x:c>
      <x:c r="O11153" s="6">
        <x:f>H11153-N11153</x:f>
      </x:c>
    </x:row>
    <x:row r="11154" spans="1:25">
      <x:c r="A11154" s="0" t="s">
        <x:v>85</x:v>
      </x:c>
      <x:c r="B11154" s="0" t="n">
        <x:v>5148</x:v>
      </x:c>
      <x:c r="C11154" s="0" t="s">
        <x:v>21</x:v>
      </x:c>
      <x:c r="D11154" s="0" t="s">
        <x:v>22</x:v>
      </x:c>
      <x:c r="E11154" s="0" t="s">
        <x:v>23</x:v>
      </x:c>
      <x:c r="F11154" s="0" t="s">
        <x:v>20</x:v>
      </x:c>
      <x:c r="G11154" s="0" t="n">
        <x:v>130</x:v>
      </x:c>
      <x:c r="H11154" s="4" t="n">
        <x:v>43.384</x:v>
      </x:c>
      <x:c r="I11154" s="4" t="n">
        <x:v>130</x:v>
      </x:c>
      <x:c r="J11154" s="4" t="n">
        <x:v>0.334</x:v>
      </x:c>
      <x:c r="K11154" s="4">
        <x:f>I11154*J11154</x:f>
      </x:c>
      <x:c r="L11154" s="4" t="n">
        <x:v>281.103</x:v>
      </x:c>
      <x:c r="M11154" s="5">
        <x:f>J11154/2.789*100</x:f>
      </x:c>
      <x:c r="N11154" s="6">
        <x:f>M11154*L11154/100</x:f>
      </x:c>
      <x:c r="O11154" s="6">
        <x:f>H11154-N11154</x:f>
      </x:c>
    </x:row>
    <x:row r="11155" spans="1:25">
      <x:c r="A11155" s="0" t="s">
        <x:v>85</x:v>
      </x:c>
      <x:c r="B11155" s="0" t="n">
        <x:v>5148</x:v>
      </x:c>
      <x:c r="C11155" s="0" t="s">
        <x:v>21</x:v>
      </x:c>
      <x:c r="D11155" s="0" t="s">
        <x:v>22</x:v>
      </x:c>
      <x:c r="E11155" s="0" t="s">
        <x:v>23</x:v>
      </x:c>
      <x:c r="F11155" s="0" t="s">
        <x:v>20</x:v>
      </x:c>
      <x:c r="G11155" s="0" t="n">
        <x:v>130</x:v>
      </x:c>
      <x:c r="H11155" s="4" t="n">
        <x:v>44.33</x:v>
      </x:c>
      <x:c r="I11155" s="4" t="n">
        <x:v>130</x:v>
      </x:c>
      <x:c r="J11155" s="4" t="n">
        <x:v>0.341</x:v>
      </x:c>
      <x:c r="K11155" s="4">
        <x:f>I11155*J11155</x:f>
      </x:c>
      <x:c r="L11155" s="4" t="n">
        <x:v>281.103</x:v>
      </x:c>
      <x:c r="M11155" s="5">
        <x:f>J11155/2.789*100</x:f>
      </x:c>
      <x:c r="N11155" s="6">
        <x:f>M11155*L11155/100</x:f>
      </x:c>
      <x:c r="O11155" s="6">
        <x:f>H11155-N11155</x:f>
      </x:c>
    </x:row>
    <x:row r="11156" spans="1:25">
      <x:c r="A11156" s="0" t="s">
        <x:v>85</x:v>
      </x:c>
      <x:c r="B11156" s="0" t="n">
        <x:v>5148</x:v>
      </x:c>
      <x:c r="C11156" s="0" t="s">
        <x:v>21</x:v>
      </x:c>
      <x:c r="D11156" s="0" t="s">
        <x:v>28</x:v>
      </x:c>
      <x:c r="E11156" s="0" t="s">
        <x:v>19</x:v>
      </x:c>
      <x:c r="F11156" s="0" t="s">
        <x:v>26</x:v>
      </x:c>
      <x:c r="G11156" s="0" t="n">
        <x:v>130</x:v>
      </x:c>
      <x:c r="H11156" s="4" t="n">
        <x:v>33.803</x:v>
      </x:c>
      <x:c r="I11156" s="4" t="n">
        <x:v>130</x:v>
      </x:c>
      <x:c r="J11156" s="4" t="n">
        <x:v>0.26</x:v>
      </x:c>
      <x:c r="K11156" s="4">
        <x:f>I11156*J11156</x:f>
      </x:c>
      <x:c r="L11156" s="4" t="n">
        <x:v>281.103</x:v>
      </x:c>
      <x:c r="M11156" s="5">
        <x:f>J11156/2.789*100</x:f>
      </x:c>
      <x:c r="N11156" s="6">
        <x:f>M11156*L11156/100</x:f>
      </x:c>
      <x:c r="O11156" s="6">
        <x:f>H11156-N11156</x:f>
      </x:c>
    </x:row>
    <x:row r="11157" spans="1:25">
      <x:c r="A11157" s="0" t="s">
        <x:v>85</x:v>
      </x:c>
      <x:c r="B11157" s="0" t="n">
        <x:v>5148</x:v>
      </x:c>
      <x:c r="C11157" s="0" t="s">
        <x:v>21</x:v>
      </x:c>
      <x:c r="D11157" s="0" t="s">
        <x:v>28</x:v>
      </x:c>
      <x:c r="E11157" s="0" t="s">
        <x:v>23</x:v>
      </x:c>
      <x:c r="F11157" s="0" t="s">
        <x:v>26</x:v>
      </x:c>
      <x:c r="G11157" s="0" t="n">
        <x:v>130</x:v>
      </x:c>
      <x:c r="H11157" s="4" t="n">
        <x:v>197.599</x:v>
      </x:c>
      <x:c r="I11157" s="4" t="n">
        <x:v>130</x:v>
      </x:c>
      <x:c r="J11157" s="4" t="n">
        <x:v>1.52</x:v>
      </x:c>
      <x:c r="K11157" s="4">
        <x:f>I11157*J11157</x:f>
      </x:c>
      <x:c r="L11157" s="4" t="n">
        <x:v>281.103</x:v>
      </x:c>
      <x:c r="M11157" s="5">
        <x:f>J11157/2.789*100</x:f>
      </x:c>
      <x:c r="N11157" s="6">
        <x:f>M11157*L11157/100</x:f>
      </x:c>
      <x:c r="O11157" s="6">
        <x:f>H11157-N11157</x:f>
      </x:c>
    </x:row>
    <x:row r="11158" spans="1:25">
      <x:c r="A11158" s="0" t="s">
        <x:v>141</x:v>
      </x:c>
      <x:c r="B11158" s="0" t="n">
        <x:v>5149</x:v>
      </x:c>
      <x:c r="C11158" s="0" t="s">
        <x:v>21</x:v>
      </x:c>
      <x:c r="D11158" s="0" t="s">
        <x:v>22</x:v>
      </x:c>
      <x:c r="E11158" s="0" t="s">
        <x:v>23</x:v>
      </x:c>
      <x:c r="F11158" s="0" t="s">
        <x:v>20</x:v>
      </x:c>
      <x:c r="G11158" s="0" t="n">
        <x:v>130</x:v>
      </x:c>
      <x:c r="H11158" s="4" t="n">
        <x:v>43.384</x:v>
      </x:c>
      <x:c r="I11158" s="4" t="n">
        <x:v>130</x:v>
      </x:c>
      <x:c r="J11158" s="4" t="n">
        <x:v>0.334</x:v>
      </x:c>
      <x:c r="K11158" s="4">
        <x:f>I11158*J11158</x:f>
      </x:c>
      <x:c r="L11158" s="4" t="n">
        <x:v>269.996</x:v>
      </x:c>
      <x:c r="M11158" s="5">
        <x:f>J11158/2.789*100</x:f>
      </x:c>
      <x:c r="N11158" s="6">
        <x:f>M11158*L11158/100</x:f>
      </x:c>
      <x:c r="O11158" s="6">
        <x:f>H11158-N11158</x:f>
      </x:c>
    </x:row>
    <x:row r="11159" spans="1:25">
      <x:c r="A11159" s="0" t="s">
        <x:v>141</x:v>
      </x:c>
      <x:c r="B11159" s="0" t="n">
        <x:v>5149</x:v>
      </x:c>
      <x:c r="C11159" s="0" t="s">
        <x:v>21</x:v>
      </x:c>
      <x:c r="D11159" s="0" t="s">
        <x:v>22</x:v>
      </x:c>
      <x:c r="E11159" s="0" t="s">
        <x:v>23</x:v>
      </x:c>
      <x:c r="F11159" s="0" t="s">
        <x:v>20</x:v>
      </x:c>
      <x:c r="G11159" s="0" t="n">
        <x:v>130</x:v>
      </x:c>
      <x:c r="H11159" s="4" t="n">
        <x:v>43.384</x:v>
      </x:c>
      <x:c r="I11159" s="4" t="n">
        <x:v>130</x:v>
      </x:c>
      <x:c r="J11159" s="4" t="n">
        <x:v>0.334</x:v>
      </x:c>
      <x:c r="K11159" s="4">
        <x:f>I11159*J11159</x:f>
      </x:c>
      <x:c r="L11159" s="4" t="n">
        <x:v>269.996</x:v>
      </x:c>
      <x:c r="M11159" s="5">
        <x:f>J11159/2.789*100</x:f>
      </x:c>
      <x:c r="N11159" s="6">
        <x:f>M11159*L11159/100</x:f>
      </x:c>
      <x:c r="O11159" s="6">
        <x:f>H11159-N11159</x:f>
      </x:c>
    </x:row>
    <x:row r="11160" spans="1:25">
      <x:c r="A11160" s="0" t="s">
        <x:v>141</x:v>
      </x:c>
      <x:c r="B11160" s="0" t="n">
        <x:v>5149</x:v>
      </x:c>
      <x:c r="C11160" s="0" t="s">
        <x:v>21</x:v>
      </x:c>
      <x:c r="D11160" s="0" t="s">
        <x:v>22</x:v>
      </x:c>
      <x:c r="E11160" s="0" t="s">
        <x:v>23</x:v>
      </x:c>
      <x:c r="F11160" s="0" t="s">
        <x:v>20</x:v>
      </x:c>
      <x:c r="G11160" s="0" t="n">
        <x:v>130</x:v>
      </x:c>
      <x:c r="H11160" s="4" t="n">
        <x:v>44.33</x:v>
      </x:c>
      <x:c r="I11160" s="4" t="n">
        <x:v>130</x:v>
      </x:c>
      <x:c r="J11160" s="4" t="n">
        <x:v>0.341</x:v>
      </x:c>
      <x:c r="K11160" s="4">
        <x:f>I11160*J11160</x:f>
      </x:c>
      <x:c r="L11160" s="4" t="n">
        <x:v>269.996</x:v>
      </x:c>
      <x:c r="M11160" s="5">
        <x:f>J11160/2.789*100</x:f>
      </x:c>
      <x:c r="N11160" s="6">
        <x:f>M11160*L11160/100</x:f>
      </x:c>
      <x:c r="O11160" s="6">
        <x:f>H11160-N11160</x:f>
      </x:c>
    </x:row>
    <x:row r="11161" spans="1:25">
      <x:c r="A11161" s="0" t="s">
        <x:v>141</x:v>
      </x:c>
      <x:c r="B11161" s="0" t="n">
        <x:v>5149</x:v>
      </x:c>
      <x:c r="C11161" s="0" t="s">
        <x:v>21</x:v>
      </x:c>
      <x:c r="D11161" s="0" t="s">
        <x:v>28</x:v>
      </x:c>
      <x:c r="E11161" s="0" t="s">
        <x:v>19</x:v>
      </x:c>
      <x:c r="F11161" s="0" t="s">
        <x:v>26</x:v>
      </x:c>
      <x:c r="G11161" s="0" t="n">
        <x:v>130</x:v>
      </x:c>
      <x:c r="H11161" s="4" t="n">
        <x:v>33.804</x:v>
      </x:c>
      <x:c r="I11161" s="4" t="n">
        <x:v>130</x:v>
      </x:c>
      <x:c r="J11161" s="4" t="n">
        <x:v>0.26</x:v>
      </x:c>
      <x:c r="K11161" s="4">
        <x:f>I11161*J11161</x:f>
      </x:c>
      <x:c r="L11161" s="4" t="n">
        <x:v>269.996</x:v>
      </x:c>
      <x:c r="M11161" s="5">
        <x:f>J11161/2.789*100</x:f>
      </x:c>
      <x:c r="N11161" s="6">
        <x:f>M11161*L11161/100</x:f>
      </x:c>
      <x:c r="O11161" s="6">
        <x:f>H11161-N11161</x:f>
      </x:c>
    </x:row>
    <x:row r="11162" spans="1:25">
      <x:c r="A11162" s="0" t="s">
        <x:v>141</x:v>
      </x:c>
      <x:c r="B11162" s="0" t="n">
        <x:v>5149</x:v>
      </x:c>
      <x:c r="C11162" s="0" t="s">
        <x:v>21</x:v>
      </x:c>
      <x:c r="D11162" s="0" t="s">
        <x:v>28</x:v>
      </x:c>
      <x:c r="E11162" s="0" t="s">
        <x:v>23</x:v>
      </x:c>
      <x:c r="F11162" s="0" t="s">
        <x:v>26</x:v>
      </x:c>
      <x:c r="G11162" s="0" t="n">
        <x:v>130</x:v>
      </x:c>
      <x:c r="H11162" s="4" t="n">
        <x:v>197.6</x:v>
      </x:c>
      <x:c r="I11162" s="4" t="n">
        <x:v>130</x:v>
      </x:c>
      <x:c r="J11162" s="4" t="n">
        <x:v>1.52</x:v>
      </x:c>
      <x:c r="K11162" s="4">
        <x:f>I11162*J11162</x:f>
      </x:c>
      <x:c r="L11162" s="4" t="n">
        <x:v>269.996</x:v>
      </x:c>
      <x:c r="M11162" s="5">
        <x:f>J11162/2.789*100</x:f>
      </x:c>
      <x:c r="N11162" s="6">
        <x:f>M11162*L11162/100</x:f>
      </x:c>
      <x:c r="O11162" s="6">
        <x:f>H11162-N11162</x:f>
      </x:c>
    </x:row>
    <x:row r="11163" spans="1:25">
      <x:c r="A11163" s="0" t="s">
        <x:v>95</x:v>
      </x:c>
      <x:c r="B11163" s="0" t="n">
        <x:v>5150</x:v>
      </x:c>
      <x:c r="C11163" s="0" t="s">
        <x:v>21</x:v>
      </x:c>
      <x:c r="D11163" s="0" t="s">
        <x:v>22</x:v>
      </x:c>
      <x:c r="E11163" s="0" t="s">
        <x:v>23</x:v>
      </x:c>
      <x:c r="F11163" s="0" t="s">
        <x:v>20</x:v>
      </x:c>
      <x:c r="G11163" s="0" t="n">
        <x:v>130</x:v>
      </x:c>
      <x:c r="H11163" s="4" t="n">
        <x:v>43.384</x:v>
      </x:c>
      <x:c r="I11163" s="4" t="n">
        <x:v>130</x:v>
      </x:c>
      <x:c r="J11163" s="4" t="n">
        <x:v>0.334</x:v>
      </x:c>
      <x:c r="K11163" s="4">
        <x:f>I11163*J11163</x:f>
      </x:c>
      <x:c r="L11163" s="4" t="n">
        <x:v>273.695</x:v>
      </x:c>
      <x:c r="M11163" s="5">
        <x:f>J11163/3.457*100</x:f>
      </x:c>
      <x:c r="N11163" s="6">
        <x:f>M11163*L11163/100</x:f>
      </x:c>
      <x:c r="O11163" s="6">
        <x:f>H11163-N11163</x:f>
      </x:c>
    </x:row>
    <x:row r="11164" spans="1:25">
      <x:c r="A11164" s="0" t="s">
        <x:v>95</x:v>
      </x:c>
      <x:c r="B11164" s="0" t="n">
        <x:v>5150</x:v>
      </x:c>
      <x:c r="C11164" s="0" t="s">
        <x:v>21</x:v>
      </x:c>
      <x:c r="D11164" s="0" t="s">
        <x:v>22</x:v>
      </x:c>
      <x:c r="E11164" s="0" t="s">
        <x:v>23</x:v>
      </x:c>
      <x:c r="F11164" s="0" t="s">
        <x:v>20</x:v>
      </x:c>
      <x:c r="G11164" s="0" t="n">
        <x:v>130</x:v>
      </x:c>
      <x:c r="H11164" s="4" t="n">
        <x:v>43.384</x:v>
      </x:c>
      <x:c r="I11164" s="4" t="n">
        <x:v>130</x:v>
      </x:c>
      <x:c r="J11164" s="4" t="n">
        <x:v>0.334</x:v>
      </x:c>
      <x:c r="K11164" s="4">
        <x:f>I11164*J11164</x:f>
      </x:c>
      <x:c r="L11164" s="4" t="n">
        <x:v>273.695</x:v>
      </x:c>
      <x:c r="M11164" s="5">
        <x:f>J11164/3.457*100</x:f>
      </x:c>
      <x:c r="N11164" s="6">
        <x:f>M11164*L11164/100</x:f>
      </x:c>
      <x:c r="O11164" s="6">
        <x:f>H11164-N11164</x:f>
      </x:c>
    </x:row>
    <x:row r="11165" spans="1:25">
      <x:c r="A11165" s="0" t="s">
        <x:v>95</x:v>
      </x:c>
      <x:c r="B11165" s="0" t="n">
        <x:v>5150</x:v>
      </x:c>
      <x:c r="C11165" s="0" t="s">
        <x:v>21</x:v>
      </x:c>
      <x:c r="D11165" s="0" t="s">
        <x:v>22</x:v>
      </x:c>
      <x:c r="E11165" s="0" t="s">
        <x:v>23</x:v>
      </x:c>
      <x:c r="F11165" s="0" t="s">
        <x:v>20</x:v>
      </x:c>
      <x:c r="G11165" s="0" t="n">
        <x:v>130</x:v>
      </x:c>
      <x:c r="H11165" s="4" t="n">
        <x:v>44.33</x:v>
      </x:c>
      <x:c r="I11165" s="4" t="n">
        <x:v>130</x:v>
      </x:c>
      <x:c r="J11165" s="4" t="n">
        <x:v>0.341</x:v>
      </x:c>
      <x:c r="K11165" s="4">
        <x:f>I11165*J11165</x:f>
      </x:c>
      <x:c r="L11165" s="4" t="n">
        <x:v>273.695</x:v>
      </x:c>
      <x:c r="M11165" s="5">
        <x:f>J11165/3.457*100</x:f>
      </x:c>
      <x:c r="N11165" s="6">
        <x:f>M11165*L11165/100</x:f>
      </x:c>
      <x:c r="O11165" s="6">
        <x:f>H11165-N11165</x:f>
      </x:c>
    </x:row>
    <x:row r="11166" spans="1:25">
      <x:c r="A11166" s="0" t="s">
        <x:v>95</x:v>
      </x:c>
      <x:c r="B11166" s="0" t="n">
        <x:v>5150</x:v>
      </x:c>
      <x:c r="C11166" s="0" t="s">
        <x:v>21</x:v>
      </x:c>
      <x:c r="D11166" s="0" t="s">
        <x:v>22</x:v>
      </x:c>
      <x:c r="E11166" s="0" t="s">
        <x:v>23</x:v>
      </x:c>
      <x:c r="F11166" s="0" t="s">
        <x:v>20</x:v>
      </x:c>
      <x:c r="G11166" s="0" t="n">
        <x:v>130</x:v>
      </x:c>
      <x:c r="H11166" s="4" t="n">
        <x:v>43.384</x:v>
      </x:c>
      <x:c r="I11166" s="4" t="n">
        <x:v>130</x:v>
      </x:c>
      <x:c r="J11166" s="4" t="n">
        <x:v>0.334</x:v>
      </x:c>
      <x:c r="K11166" s="4">
        <x:f>I11166*J11166</x:f>
      </x:c>
      <x:c r="L11166" s="4" t="n">
        <x:v>273.695</x:v>
      </x:c>
      <x:c r="M11166" s="5">
        <x:f>J11166/3.457*100</x:f>
      </x:c>
      <x:c r="N11166" s="6">
        <x:f>M11166*L11166/100</x:f>
      </x:c>
      <x:c r="O11166" s="6">
        <x:f>H11166-N11166</x:f>
      </x:c>
    </x:row>
    <x:row r="11167" spans="1:25">
      <x:c r="A11167" s="0" t="s">
        <x:v>95</x:v>
      </x:c>
      <x:c r="B11167" s="0" t="n">
        <x:v>5150</x:v>
      </x:c>
      <x:c r="C11167" s="0" t="s">
        <x:v>21</x:v>
      </x:c>
      <x:c r="D11167" s="0" t="s">
        <x:v>22</x:v>
      </x:c>
      <x:c r="E11167" s="0" t="s">
        <x:v>23</x:v>
      </x:c>
      <x:c r="F11167" s="0" t="s">
        <x:v>20</x:v>
      </x:c>
      <x:c r="G11167" s="0" t="n">
        <x:v>130</x:v>
      </x:c>
      <x:c r="H11167" s="4" t="n">
        <x:v>43.384</x:v>
      </x:c>
      <x:c r="I11167" s="4" t="n">
        <x:v>130</x:v>
      </x:c>
      <x:c r="J11167" s="4" t="n">
        <x:v>0.334</x:v>
      </x:c>
      <x:c r="K11167" s="4">
        <x:f>I11167*J11167</x:f>
      </x:c>
      <x:c r="L11167" s="4" t="n">
        <x:v>273.695</x:v>
      </x:c>
      <x:c r="M11167" s="5">
        <x:f>J11167/3.457*100</x:f>
      </x:c>
      <x:c r="N11167" s="6">
        <x:f>M11167*L11167/100</x:f>
      </x:c>
      <x:c r="O11167" s="6">
        <x:f>H11167-N11167</x:f>
      </x:c>
    </x:row>
    <x:row r="11168" spans="1:25">
      <x:c r="A11168" s="0" t="s">
        <x:v>95</x:v>
      </x:c>
      <x:c r="B11168" s="0" t="n">
        <x:v>5150</x:v>
      </x:c>
      <x:c r="C11168" s="0" t="s">
        <x:v>21</x:v>
      </x:c>
      <x:c r="D11168" s="0" t="s">
        <x:v>28</x:v>
      </x:c>
      <x:c r="E11168" s="0" t="s">
        <x:v>19</x:v>
      </x:c>
      <x:c r="F11168" s="0" t="s">
        <x:v>26</x:v>
      </x:c>
      <x:c r="G11168" s="0" t="n">
        <x:v>130</x:v>
      </x:c>
      <x:c r="H11168" s="4" t="n">
        <x:v>33.804</x:v>
      </x:c>
      <x:c r="I11168" s="4" t="n">
        <x:v>130</x:v>
      </x:c>
      <x:c r="J11168" s="4" t="n">
        <x:v>0.26</x:v>
      </x:c>
      <x:c r="K11168" s="4">
        <x:f>I11168*J11168</x:f>
      </x:c>
      <x:c r="L11168" s="4" t="n">
        <x:v>273.695</x:v>
      </x:c>
      <x:c r="M11168" s="5">
        <x:f>J11168/3.457*100</x:f>
      </x:c>
      <x:c r="N11168" s="6">
        <x:f>M11168*L11168/100</x:f>
      </x:c>
      <x:c r="O11168" s="6">
        <x:f>H11168-N11168</x:f>
      </x:c>
    </x:row>
    <x:row r="11169" spans="1:25">
      <x:c r="A11169" s="0" t="s">
        <x:v>95</x:v>
      </x:c>
      <x:c r="B11169" s="0" t="n">
        <x:v>5150</x:v>
      </x:c>
      <x:c r="C11169" s="0" t="s">
        <x:v>21</x:v>
      </x:c>
      <x:c r="D11169" s="0" t="s">
        <x:v>28</x:v>
      </x:c>
      <x:c r="E11169" s="0" t="s">
        <x:v>23</x:v>
      </x:c>
      <x:c r="F11169" s="0" t="s">
        <x:v>26</x:v>
      </x:c>
      <x:c r="G11169" s="0" t="n">
        <x:v>130</x:v>
      </x:c>
      <x:c r="H11169" s="4" t="n">
        <x:v>197.6</x:v>
      </x:c>
      <x:c r="I11169" s="4" t="n">
        <x:v>130</x:v>
      </x:c>
      <x:c r="J11169" s="4" t="n">
        <x:v>1.52</x:v>
      </x:c>
      <x:c r="K11169" s="4">
        <x:f>I11169*J11169</x:f>
      </x:c>
      <x:c r="L11169" s="4" t="n">
        <x:v>273.695</x:v>
      </x:c>
      <x:c r="M11169" s="5">
        <x:f>J11169/3.457*100</x:f>
      </x:c>
      <x:c r="N11169" s="6">
        <x:f>M11169*L11169/100</x:f>
      </x:c>
      <x:c r="O11169" s="6">
        <x:f>H11169-N11169</x:f>
      </x:c>
    </x:row>
    <x:row r="11170" spans="1:25">
      <x:c r="A11170" s="0" t="s">
        <x:v>125</x:v>
      </x:c>
      <x:c r="B11170" s="0" t="n">
        <x:v>5151</x:v>
      </x:c>
      <x:c r="C11170" s="0" t="s">
        <x:v>21</x:v>
      </x:c>
      <x:c r="D11170" s="0" t="s">
        <x:v>22</x:v>
      </x:c>
      <x:c r="E11170" s="0" t="s">
        <x:v>23</x:v>
      </x:c>
      <x:c r="F11170" s="0" t="s">
        <x:v>20</x:v>
      </x:c>
      <x:c r="G11170" s="0" t="n">
        <x:v>130</x:v>
      </x:c>
      <x:c r="H11170" s="4" t="n">
        <x:v>43.384</x:v>
      </x:c>
      <x:c r="I11170" s="4" t="n">
        <x:v>130</x:v>
      </x:c>
      <x:c r="J11170" s="4" t="n">
        <x:v>0.334</x:v>
      </x:c>
      <x:c r="K11170" s="4">
        <x:f>I11170*J11170</x:f>
      </x:c>
      <x:c r="L11170" s="4" t="n">
        <x:v>276.613</x:v>
      </x:c>
      <x:c r="M11170" s="5">
        <x:f>J11170/2.789*100</x:f>
      </x:c>
      <x:c r="N11170" s="6">
        <x:f>M11170*L11170/100</x:f>
      </x:c>
      <x:c r="O11170" s="6">
        <x:f>H11170-N11170</x:f>
      </x:c>
    </x:row>
    <x:row r="11171" spans="1:25">
      <x:c r="A11171" s="0" t="s">
        <x:v>125</x:v>
      </x:c>
      <x:c r="B11171" s="0" t="n">
        <x:v>5151</x:v>
      </x:c>
      <x:c r="C11171" s="0" t="s">
        <x:v>21</x:v>
      </x:c>
      <x:c r="D11171" s="0" t="s">
        <x:v>22</x:v>
      </x:c>
      <x:c r="E11171" s="0" t="s">
        <x:v>23</x:v>
      </x:c>
      <x:c r="F11171" s="0" t="s">
        <x:v>20</x:v>
      </x:c>
      <x:c r="G11171" s="0" t="n">
        <x:v>130</x:v>
      </x:c>
      <x:c r="H11171" s="4" t="n">
        <x:v>43.384</x:v>
      </x:c>
      <x:c r="I11171" s="4" t="n">
        <x:v>130</x:v>
      </x:c>
      <x:c r="J11171" s="4" t="n">
        <x:v>0.334</x:v>
      </x:c>
      <x:c r="K11171" s="4">
        <x:f>I11171*J11171</x:f>
      </x:c>
      <x:c r="L11171" s="4" t="n">
        <x:v>276.613</x:v>
      </x:c>
      <x:c r="M11171" s="5">
        <x:f>J11171/2.789*100</x:f>
      </x:c>
      <x:c r="N11171" s="6">
        <x:f>M11171*L11171/100</x:f>
      </x:c>
      <x:c r="O11171" s="6">
        <x:f>H11171-N11171</x:f>
      </x:c>
    </x:row>
    <x:row r="11172" spans="1:25">
      <x:c r="A11172" s="0" t="s">
        <x:v>125</x:v>
      </x:c>
      <x:c r="B11172" s="0" t="n">
        <x:v>5151</x:v>
      </x:c>
      <x:c r="C11172" s="0" t="s">
        <x:v>21</x:v>
      </x:c>
      <x:c r="D11172" s="0" t="s">
        <x:v>22</x:v>
      </x:c>
      <x:c r="E11172" s="0" t="s">
        <x:v>23</x:v>
      </x:c>
      <x:c r="F11172" s="0" t="s">
        <x:v>20</x:v>
      </x:c>
      <x:c r="G11172" s="0" t="n">
        <x:v>130</x:v>
      </x:c>
      <x:c r="H11172" s="4" t="n">
        <x:v>44.33</x:v>
      </x:c>
      <x:c r="I11172" s="4" t="n">
        <x:v>130</x:v>
      </x:c>
      <x:c r="J11172" s="4" t="n">
        <x:v>0.341</x:v>
      </x:c>
      <x:c r="K11172" s="4">
        <x:f>I11172*J11172</x:f>
      </x:c>
      <x:c r="L11172" s="4" t="n">
        <x:v>276.613</x:v>
      </x:c>
      <x:c r="M11172" s="5">
        <x:f>J11172/2.789*100</x:f>
      </x:c>
      <x:c r="N11172" s="6">
        <x:f>M11172*L11172/100</x:f>
      </x:c>
      <x:c r="O11172" s="6">
        <x:f>H11172-N11172</x:f>
      </x:c>
    </x:row>
    <x:row r="11173" spans="1:25">
      <x:c r="A11173" s="0" t="s">
        <x:v>125</x:v>
      </x:c>
      <x:c r="B11173" s="0" t="n">
        <x:v>5151</x:v>
      </x:c>
      <x:c r="C11173" s="0" t="s">
        <x:v>21</x:v>
      </x:c>
      <x:c r="D11173" s="0" t="s">
        <x:v>28</x:v>
      </x:c>
      <x:c r="E11173" s="0" t="s">
        <x:v>19</x:v>
      </x:c>
      <x:c r="F11173" s="0" t="s">
        <x:v>26</x:v>
      </x:c>
      <x:c r="G11173" s="0" t="n">
        <x:v>130</x:v>
      </x:c>
      <x:c r="H11173" s="4" t="n">
        <x:v>33.804</x:v>
      </x:c>
      <x:c r="I11173" s="4" t="n">
        <x:v>130</x:v>
      </x:c>
      <x:c r="J11173" s="4" t="n">
        <x:v>0.26</x:v>
      </x:c>
      <x:c r="K11173" s="4">
        <x:f>I11173*J11173</x:f>
      </x:c>
      <x:c r="L11173" s="4" t="n">
        <x:v>276.613</x:v>
      </x:c>
      <x:c r="M11173" s="5">
        <x:f>J11173/2.789*100</x:f>
      </x:c>
      <x:c r="N11173" s="6">
        <x:f>M11173*L11173/100</x:f>
      </x:c>
      <x:c r="O11173" s="6">
        <x:f>H11173-N11173</x:f>
      </x:c>
    </x:row>
    <x:row r="11174" spans="1:25">
      <x:c r="A11174" s="0" t="s">
        <x:v>125</x:v>
      </x:c>
      <x:c r="B11174" s="0" t="n">
        <x:v>5151</x:v>
      </x:c>
      <x:c r="C11174" s="0" t="s">
        <x:v>21</x:v>
      </x:c>
      <x:c r="D11174" s="0" t="s">
        <x:v>28</x:v>
      </x:c>
      <x:c r="E11174" s="0" t="s">
        <x:v>23</x:v>
      </x:c>
      <x:c r="F11174" s="0" t="s">
        <x:v>26</x:v>
      </x:c>
      <x:c r="G11174" s="0" t="n">
        <x:v>130</x:v>
      </x:c>
      <x:c r="H11174" s="4" t="n">
        <x:v>197.6</x:v>
      </x:c>
      <x:c r="I11174" s="4" t="n">
        <x:v>130</x:v>
      </x:c>
      <x:c r="J11174" s="4" t="n">
        <x:v>1.52</x:v>
      </x:c>
      <x:c r="K11174" s="4">
        <x:f>I11174*J11174</x:f>
      </x:c>
      <x:c r="L11174" s="4" t="n">
        <x:v>276.613</x:v>
      </x:c>
      <x:c r="M11174" s="5">
        <x:f>J11174/2.789*100</x:f>
      </x:c>
      <x:c r="N11174" s="6">
        <x:f>M11174*L11174/100</x:f>
      </x:c>
      <x:c r="O11174" s="6">
        <x:f>H11174-N11174</x:f>
      </x:c>
    </x:row>
    <x:row r="11175" spans="1:25">
      <x:c r="A11175" s="0" t="s">
        <x:v>51</x:v>
      </x:c>
      <x:c r="B11175" s="0" t="n">
        <x:v>5152</x:v>
      </x:c>
      <x:c r="C11175" s="0" t="s">
        <x:v>21</x:v>
      </x:c>
      <x:c r="D11175" s="0" t="s">
        <x:v>22</x:v>
      </x:c>
      <x:c r="E11175" s="0" t="s">
        <x:v>23</x:v>
      </x:c>
      <x:c r="F11175" s="0" t="s">
        <x:v>20</x:v>
      </x:c>
      <x:c r="G11175" s="0" t="n">
        <x:v>130</x:v>
      </x:c>
      <x:c r="H11175" s="4" t="n">
        <x:v>43.384</x:v>
      </x:c>
      <x:c r="I11175" s="4" t="n">
        <x:v>130</x:v>
      </x:c>
      <x:c r="J11175" s="4" t="n">
        <x:v>0.334</x:v>
      </x:c>
      <x:c r="K11175" s="4">
        <x:f>I11175*J11175</x:f>
      </x:c>
      <x:c r="L11175" s="4" t="n">
        <x:v>275.096</x:v>
      </x:c>
      <x:c r="M11175" s="5">
        <x:f>J11175/3.123*100</x:f>
      </x:c>
      <x:c r="N11175" s="6">
        <x:f>M11175*L11175/100</x:f>
      </x:c>
      <x:c r="O11175" s="6">
        <x:f>H11175-N11175</x:f>
      </x:c>
    </x:row>
    <x:row r="11176" spans="1:25">
      <x:c r="A11176" s="0" t="s">
        <x:v>51</x:v>
      </x:c>
      <x:c r="B11176" s="0" t="n">
        <x:v>5152</x:v>
      </x:c>
      <x:c r="C11176" s="0" t="s">
        <x:v>21</x:v>
      </x:c>
      <x:c r="D11176" s="0" t="s">
        <x:v>22</x:v>
      </x:c>
      <x:c r="E11176" s="0" t="s">
        <x:v>23</x:v>
      </x:c>
      <x:c r="F11176" s="0" t="s">
        <x:v>20</x:v>
      </x:c>
      <x:c r="G11176" s="0" t="n">
        <x:v>130</x:v>
      </x:c>
      <x:c r="H11176" s="4" t="n">
        <x:v>44.33</x:v>
      </x:c>
      <x:c r="I11176" s="4" t="n">
        <x:v>130</x:v>
      </x:c>
      <x:c r="J11176" s="4" t="n">
        <x:v>0.341</x:v>
      </x:c>
      <x:c r="K11176" s="4">
        <x:f>I11176*J11176</x:f>
      </x:c>
      <x:c r="L11176" s="4" t="n">
        <x:v>275.096</x:v>
      </x:c>
      <x:c r="M11176" s="5">
        <x:f>J11176/3.123*100</x:f>
      </x:c>
      <x:c r="N11176" s="6">
        <x:f>M11176*L11176/100</x:f>
      </x:c>
      <x:c r="O11176" s="6">
        <x:f>H11176-N11176</x:f>
      </x:c>
    </x:row>
    <x:row r="11177" spans="1:25">
      <x:c r="A11177" s="0" t="s">
        <x:v>51</x:v>
      </x:c>
      <x:c r="B11177" s="0" t="n">
        <x:v>5152</x:v>
      </x:c>
      <x:c r="C11177" s="0" t="s">
        <x:v>21</x:v>
      </x:c>
      <x:c r="D11177" s="0" t="s">
        <x:v>22</x:v>
      </x:c>
      <x:c r="E11177" s="0" t="s">
        <x:v>23</x:v>
      </x:c>
      <x:c r="F11177" s="0" t="s">
        <x:v>20</x:v>
      </x:c>
      <x:c r="G11177" s="0" t="n">
        <x:v>130</x:v>
      </x:c>
      <x:c r="H11177" s="4" t="n">
        <x:v>43.384</x:v>
      </x:c>
      <x:c r="I11177" s="4" t="n">
        <x:v>130</x:v>
      </x:c>
      <x:c r="J11177" s="4" t="n">
        <x:v>0.334</x:v>
      </x:c>
      <x:c r="K11177" s="4">
        <x:f>I11177*J11177</x:f>
      </x:c>
      <x:c r="L11177" s="4" t="n">
        <x:v>275.096</x:v>
      </x:c>
      <x:c r="M11177" s="5">
        <x:f>J11177/3.123*100</x:f>
      </x:c>
      <x:c r="N11177" s="6">
        <x:f>M11177*L11177/100</x:f>
      </x:c>
      <x:c r="O11177" s="6">
        <x:f>H11177-N11177</x:f>
      </x:c>
    </x:row>
    <x:row r="11178" spans="1:25">
      <x:c r="A11178" s="0" t="s">
        <x:v>51</x:v>
      </x:c>
      <x:c r="B11178" s="0" t="n">
        <x:v>5152</x:v>
      </x:c>
      <x:c r="C11178" s="0" t="s">
        <x:v>21</x:v>
      </x:c>
      <x:c r="D11178" s="0" t="s">
        <x:v>22</x:v>
      </x:c>
      <x:c r="E11178" s="0" t="s">
        <x:v>23</x:v>
      </x:c>
      <x:c r="F11178" s="0" t="s">
        <x:v>20</x:v>
      </x:c>
      <x:c r="G11178" s="0" t="n">
        <x:v>130</x:v>
      </x:c>
      <x:c r="H11178" s="4" t="n">
        <x:v>43.384</x:v>
      </x:c>
      <x:c r="I11178" s="4" t="n">
        <x:v>130</x:v>
      </x:c>
      <x:c r="J11178" s="4" t="n">
        <x:v>0.334</x:v>
      </x:c>
      <x:c r="K11178" s="4">
        <x:f>I11178*J11178</x:f>
      </x:c>
      <x:c r="L11178" s="4" t="n">
        <x:v>275.096</x:v>
      </x:c>
      <x:c r="M11178" s="5">
        <x:f>J11178/3.123*100</x:f>
      </x:c>
      <x:c r="N11178" s="6">
        <x:f>M11178*L11178/100</x:f>
      </x:c>
      <x:c r="O11178" s="6">
        <x:f>H11178-N11178</x:f>
      </x:c>
    </x:row>
    <x:row r="11179" spans="1:25">
      <x:c r="A11179" s="0" t="s">
        <x:v>51</x:v>
      </x:c>
      <x:c r="B11179" s="0" t="n">
        <x:v>5152</x:v>
      </x:c>
      <x:c r="C11179" s="0" t="s">
        <x:v>21</x:v>
      </x:c>
      <x:c r="D11179" s="0" t="s">
        <x:v>28</x:v>
      </x:c>
      <x:c r="E11179" s="0" t="s">
        <x:v>19</x:v>
      </x:c>
      <x:c r="F11179" s="0" t="s">
        <x:v>26</x:v>
      </x:c>
      <x:c r="G11179" s="0" t="n">
        <x:v>130</x:v>
      </x:c>
      <x:c r="H11179" s="4" t="n">
        <x:v>33.806</x:v>
      </x:c>
      <x:c r="I11179" s="4" t="n">
        <x:v>130</x:v>
      </x:c>
      <x:c r="J11179" s="4" t="n">
        <x:v>0.26</x:v>
      </x:c>
      <x:c r="K11179" s="4">
        <x:f>I11179*J11179</x:f>
      </x:c>
      <x:c r="L11179" s="4" t="n">
        <x:v>275.096</x:v>
      </x:c>
      <x:c r="M11179" s="5">
        <x:f>J11179/3.123*100</x:f>
      </x:c>
      <x:c r="N11179" s="6">
        <x:f>M11179*L11179/100</x:f>
      </x:c>
      <x:c r="O11179" s="6">
        <x:f>H11179-N11179</x:f>
      </x:c>
    </x:row>
    <x:row r="11180" spans="1:25">
      <x:c r="A11180" s="0" t="s">
        <x:v>51</x:v>
      </x:c>
      <x:c r="B11180" s="0" t="n">
        <x:v>5152</x:v>
      </x:c>
      <x:c r="C11180" s="0" t="s">
        <x:v>21</x:v>
      </x:c>
      <x:c r="D11180" s="0" t="s">
        <x:v>28</x:v>
      </x:c>
      <x:c r="E11180" s="0" t="s">
        <x:v>23</x:v>
      </x:c>
      <x:c r="F11180" s="0" t="s">
        <x:v>26</x:v>
      </x:c>
      <x:c r="G11180" s="0" t="n">
        <x:v>130</x:v>
      </x:c>
      <x:c r="H11180" s="4" t="n">
        <x:v>197.6</x:v>
      </x:c>
      <x:c r="I11180" s="4" t="n">
        <x:v>130</x:v>
      </x:c>
      <x:c r="J11180" s="4" t="n">
        <x:v>1.52</x:v>
      </x:c>
      <x:c r="K11180" s="4">
        <x:f>I11180*J11180</x:f>
      </x:c>
      <x:c r="L11180" s="4" t="n">
        <x:v>275.096</x:v>
      </x:c>
      <x:c r="M11180" s="5">
        <x:f>J11180/3.123*100</x:f>
      </x:c>
      <x:c r="N11180" s="6">
        <x:f>M11180*L11180/100</x:f>
      </x:c>
      <x:c r="O11180" s="6">
        <x:f>H11180-N11180</x:f>
      </x:c>
    </x:row>
    <x:row r="11181" spans="1:25">
      <x:c r="A11181" s="0" t="s">
        <x:v>162</x:v>
      </x:c>
      <x:c r="B11181" s="0" t="n">
        <x:v>5154</x:v>
      </x:c>
      <x:c r="C11181" s="0" t="s">
        <x:v>21</x:v>
      </x:c>
      <x:c r="D11181" s="0" t="s">
        <x:v>42</x:v>
      </x:c>
      <x:c r="E11181" s="0" t="s">
        <x:v>23</x:v>
      </x:c>
      <x:c r="F11181" s="0" t="s">
        <x:v>20</x:v>
      </x:c>
      <x:c r="G11181" s="0" t="n">
        <x:v>100</x:v>
      </x:c>
      <x:c r="H11181" s="4" t="n">
        <x:v>36.2</x:v>
      </x:c>
      <x:c r="I11181" s="4" t="n">
        <x:v>100</x:v>
      </x:c>
      <x:c r="J11181" s="4" t="n">
        <x:v>0.362</x:v>
      </x:c>
      <x:c r="K11181" s="4">
        <x:f>I11181*J11181</x:f>
      </x:c>
      <x:c r="L11181" s="4" t="n">
        <x:v>346.521</x:v>
      </x:c>
      <x:c r="M11181" s="5">
        <x:f>J11181/3.912*100</x:f>
      </x:c>
      <x:c r="N11181" s="6">
        <x:f>M11181*L11181/100</x:f>
      </x:c>
      <x:c r="O11181" s="6">
        <x:f>H11181-N11181</x:f>
      </x:c>
    </x:row>
    <x:row r="11182" spans="1:25">
      <x:c r="A11182" s="0" t="s">
        <x:v>162</x:v>
      </x:c>
      <x:c r="B11182" s="0" t="n">
        <x:v>5154</x:v>
      </x:c>
      <x:c r="C11182" s="0" t="s">
        <x:v>17</x:v>
      </x:c>
      <x:c r="D11182" s="0" t="s">
        <x:v>176</x:v>
      </x:c>
      <x:c r="E11182" s="0" t="s">
        <x:v>177</x:v>
      </x:c>
      <x:c r="F11182" s="0" t="s">
        <x:v>26</x:v>
      </x:c>
      <x:c r="G11182" s="0" t="n">
        <x:v>100</x:v>
      </x:c>
      <x:c r="H11182" s="4" t="n">
        <x:v>175.002</x:v>
      </x:c>
      <x:c r="I11182" s="4" t="n">
        <x:v>100</x:v>
      </x:c>
      <x:c r="J11182" s="4" t="n">
        <x:v>1.75</x:v>
      </x:c>
      <x:c r="K11182" s="4">
        <x:f>I11182*J11182</x:f>
      </x:c>
      <x:c r="L11182" s="4" t="n">
        <x:v>346.521</x:v>
      </x:c>
      <x:c r="M11182" s="5">
        <x:f>J11182/3.912*100</x:f>
      </x:c>
      <x:c r="N11182" s="6">
        <x:f>M11182*L11182/100</x:f>
      </x:c>
      <x:c r="O11182" s="6">
        <x:f>H11182-N11182</x:f>
      </x:c>
    </x:row>
    <x:row r="11183" spans="1:25">
      <x:c r="A11183" s="0" t="s">
        <x:v>162</x:v>
      </x:c>
      <x:c r="B11183" s="0" t="n">
        <x:v>5154</x:v>
      </x:c>
      <x:c r="C11183" s="0" t="s">
        <x:v>17</x:v>
      </x:c>
      <x:c r="D11183" s="0" t="s">
        <x:v>176</x:v>
      </x:c>
      <x:c r="E11183" s="0" t="s">
        <x:v>23</x:v>
      </x:c>
      <x:c r="F11183" s="0" t="s">
        <x:v>26</x:v>
      </x:c>
      <x:c r="G11183" s="0" t="n">
        <x:v>100</x:v>
      </x:c>
      <x:c r="H11183" s="4" t="n">
        <x:v>180</x:v>
      </x:c>
      <x:c r="I11183" s="4" t="n">
        <x:v>100</x:v>
      </x:c>
      <x:c r="J11183" s="4" t="n">
        <x:v>1.8</x:v>
      </x:c>
      <x:c r="K11183" s="4">
        <x:f>I11183*J11183</x:f>
      </x:c>
      <x:c r="L11183" s="4" t="n">
        <x:v>346.521</x:v>
      </x:c>
      <x:c r="M11183" s="5">
        <x:f>J11183/3.912*100</x:f>
      </x:c>
      <x:c r="N11183" s="6">
        <x:f>M11183*L11183/100</x:f>
      </x:c>
      <x:c r="O11183" s="6">
        <x:f>H11183-N11183</x:f>
      </x:c>
    </x:row>
    <x:row r="11184" spans="1:25">
      <x:c r="A11184" s="0" t="s">
        <x:v>82</x:v>
      </x:c>
      <x:c r="B11184" s="0" t="n">
        <x:v>5156</x:v>
      </x:c>
      <x:c r="C11184" s="0" t="s">
        <x:v>21</x:v>
      </x:c>
      <x:c r="D11184" s="0" t="s">
        <x:v>22</x:v>
      </x:c>
      <x:c r="E11184" s="0" t="s">
        <x:v>23</x:v>
      </x:c>
      <x:c r="F11184" s="0" t="s">
        <x:v>20</x:v>
      </x:c>
      <x:c r="G11184" s="0" t="n">
        <x:v>130</x:v>
      </x:c>
      <x:c r="H11184" s="4" t="n">
        <x:v>44.33</x:v>
      </x:c>
      <x:c r="I11184" s="4" t="n">
        <x:v>130</x:v>
      </x:c>
      <x:c r="J11184" s="4" t="n">
        <x:v>0.341</x:v>
      </x:c>
      <x:c r="K11184" s="4">
        <x:f>I11184*J11184</x:f>
      </x:c>
      <x:c r="L11184" s="4" t="n">
        <x:v>279.792</x:v>
      </x:c>
      <x:c r="M11184" s="5">
        <x:f>J11184/2.455*100</x:f>
      </x:c>
      <x:c r="N11184" s="6">
        <x:f>M11184*L11184/100</x:f>
      </x:c>
      <x:c r="O11184" s="6">
        <x:f>H11184-N11184</x:f>
      </x:c>
    </x:row>
    <x:row r="11185" spans="1:25">
      <x:c r="A11185" s="0" t="s">
        <x:v>82</x:v>
      </x:c>
      <x:c r="B11185" s="0" t="n">
        <x:v>5156</x:v>
      </x:c>
      <x:c r="C11185" s="0" t="s">
        <x:v>21</x:v>
      </x:c>
      <x:c r="D11185" s="0" t="s">
        <x:v>22</x:v>
      </x:c>
      <x:c r="E11185" s="0" t="s">
        <x:v>23</x:v>
      </x:c>
      <x:c r="F11185" s="0" t="s">
        <x:v>20</x:v>
      </x:c>
      <x:c r="G11185" s="0" t="n">
        <x:v>130</x:v>
      </x:c>
      <x:c r="H11185" s="4" t="n">
        <x:v>43.384</x:v>
      </x:c>
      <x:c r="I11185" s="4" t="n">
        <x:v>130</x:v>
      </x:c>
      <x:c r="J11185" s="4" t="n">
        <x:v>0.334</x:v>
      </x:c>
      <x:c r="K11185" s="4">
        <x:f>I11185*J11185</x:f>
      </x:c>
      <x:c r="L11185" s="4" t="n">
        <x:v>279.792</x:v>
      </x:c>
      <x:c r="M11185" s="5">
        <x:f>J11185/2.455*100</x:f>
      </x:c>
      <x:c r="N11185" s="6">
        <x:f>M11185*L11185/100</x:f>
      </x:c>
      <x:c r="O11185" s="6">
        <x:f>H11185-N11185</x:f>
      </x:c>
    </x:row>
    <x:row r="11186" spans="1:25">
      <x:c r="A11186" s="0" t="s">
        <x:v>82</x:v>
      </x:c>
      <x:c r="B11186" s="0" t="n">
        <x:v>5156</x:v>
      </x:c>
      <x:c r="C11186" s="0" t="s">
        <x:v>21</x:v>
      </x:c>
      <x:c r="D11186" s="0" t="s">
        <x:v>28</x:v>
      </x:c>
      <x:c r="E11186" s="0" t="s">
        <x:v>19</x:v>
      </x:c>
      <x:c r="F11186" s="0" t="s">
        <x:v>26</x:v>
      </x:c>
      <x:c r="G11186" s="0" t="n">
        <x:v>130</x:v>
      </x:c>
      <x:c r="H11186" s="4" t="n">
        <x:v>33.8</x:v>
      </x:c>
      <x:c r="I11186" s="4" t="n">
        <x:v>130</x:v>
      </x:c>
      <x:c r="J11186" s="4" t="n">
        <x:v>0.26</x:v>
      </x:c>
      <x:c r="K11186" s="4">
        <x:f>I11186*J11186</x:f>
      </x:c>
      <x:c r="L11186" s="4" t="n">
        <x:v>279.792</x:v>
      </x:c>
      <x:c r="M11186" s="5">
        <x:f>J11186/2.455*100</x:f>
      </x:c>
      <x:c r="N11186" s="6">
        <x:f>M11186*L11186/100</x:f>
      </x:c>
      <x:c r="O11186" s="6">
        <x:f>H11186-N11186</x:f>
      </x:c>
    </x:row>
    <x:row r="11187" spans="1:25">
      <x:c r="A11187" s="0" t="s">
        <x:v>82</x:v>
      </x:c>
      <x:c r="B11187" s="0" t="n">
        <x:v>5156</x:v>
      </x:c>
      <x:c r="C11187" s="0" t="s">
        <x:v>21</x:v>
      </x:c>
      <x:c r="D11187" s="0" t="s">
        <x:v>28</x:v>
      </x:c>
      <x:c r="E11187" s="0" t="s">
        <x:v>23</x:v>
      </x:c>
      <x:c r="F11187" s="0" t="s">
        <x:v>26</x:v>
      </x:c>
      <x:c r="G11187" s="0" t="n">
        <x:v>130</x:v>
      </x:c>
      <x:c r="H11187" s="4" t="n">
        <x:v>197.6</x:v>
      </x:c>
      <x:c r="I11187" s="4" t="n">
        <x:v>130</x:v>
      </x:c>
      <x:c r="J11187" s="4" t="n">
        <x:v>1.52</x:v>
      </x:c>
      <x:c r="K11187" s="4">
        <x:f>I11187*J11187</x:f>
      </x:c>
      <x:c r="L11187" s="4" t="n">
        <x:v>279.792</x:v>
      </x:c>
      <x:c r="M11187" s="5">
        <x:f>J11187/2.455*100</x:f>
      </x:c>
      <x:c r="N11187" s="6">
        <x:f>M11187*L11187/100</x:f>
      </x:c>
      <x:c r="O11187" s="6">
        <x:f>H11187-N11187</x:f>
      </x:c>
    </x:row>
    <x:row r="11188" spans="1:25">
      <x:c r="A11188" s="0" t="s">
        <x:v>68</x:v>
      </x:c>
      <x:c r="B11188" s="0" t="n">
        <x:v>5157</x:v>
      </x:c>
      <x:c r="C11188" s="0" t="s">
        <x:v>21</x:v>
      </x:c>
      <x:c r="D11188" s="0" t="s">
        <x:v>22</x:v>
      </x:c>
      <x:c r="E11188" s="0" t="s">
        <x:v>23</x:v>
      </x:c>
      <x:c r="F11188" s="0" t="s">
        <x:v>20</x:v>
      </x:c>
      <x:c r="G11188" s="0" t="n">
        <x:v>130</x:v>
      </x:c>
      <x:c r="H11188" s="4" t="n">
        <x:v>44.33</x:v>
      </x:c>
      <x:c r="I11188" s="4" t="n">
        <x:v>130</x:v>
      </x:c>
      <x:c r="J11188" s="4" t="n">
        <x:v>0.341</x:v>
      </x:c>
      <x:c r="K11188" s="4">
        <x:f>I11188*J11188</x:f>
      </x:c>
      <x:c r="L11188" s="4" t="n">
        <x:v>281.401</x:v>
      </x:c>
      <x:c r="M11188" s="5">
        <x:f>J11188/3.457*100</x:f>
      </x:c>
      <x:c r="N11188" s="6">
        <x:f>M11188*L11188/100</x:f>
      </x:c>
      <x:c r="O11188" s="6">
        <x:f>H11188-N11188</x:f>
      </x:c>
    </x:row>
    <x:row r="11189" spans="1:25">
      <x:c r="A11189" s="0" t="s">
        <x:v>68</x:v>
      </x:c>
      <x:c r="B11189" s="0" t="n">
        <x:v>5157</x:v>
      </x:c>
      <x:c r="C11189" s="0" t="s">
        <x:v>21</x:v>
      </x:c>
      <x:c r="D11189" s="0" t="s">
        <x:v>22</x:v>
      </x:c>
      <x:c r="E11189" s="0" t="s">
        <x:v>23</x:v>
      </x:c>
      <x:c r="F11189" s="0" t="s">
        <x:v>20</x:v>
      </x:c>
      <x:c r="G11189" s="0" t="n">
        <x:v>130</x:v>
      </x:c>
      <x:c r="H11189" s="4" t="n">
        <x:v>43.384</x:v>
      </x:c>
      <x:c r="I11189" s="4" t="n">
        <x:v>130</x:v>
      </x:c>
      <x:c r="J11189" s="4" t="n">
        <x:v>0.334</x:v>
      </x:c>
      <x:c r="K11189" s="4">
        <x:f>I11189*J11189</x:f>
      </x:c>
      <x:c r="L11189" s="4" t="n">
        <x:v>281.401</x:v>
      </x:c>
      <x:c r="M11189" s="5">
        <x:f>J11189/3.457*100</x:f>
      </x:c>
      <x:c r="N11189" s="6">
        <x:f>M11189*L11189/100</x:f>
      </x:c>
      <x:c r="O11189" s="6">
        <x:f>H11189-N11189</x:f>
      </x:c>
    </x:row>
    <x:row r="11190" spans="1:25">
      <x:c r="A11190" s="0" t="s">
        <x:v>68</x:v>
      </x:c>
      <x:c r="B11190" s="0" t="n">
        <x:v>5157</x:v>
      </x:c>
      <x:c r="C11190" s="0" t="s">
        <x:v>21</x:v>
      </x:c>
      <x:c r="D11190" s="0" t="s">
        <x:v>22</x:v>
      </x:c>
      <x:c r="E11190" s="0" t="s">
        <x:v>23</x:v>
      </x:c>
      <x:c r="F11190" s="0" t="s">
        <x:v>20</x:v>
      </x:c>
      <x:c r="G11190" s="0" t="n">
        <x:v>130</x:v>
      </x:c>
      <x:c r="H11190" s="4" t="n">
        <x:v>43.384</x:v>
      </x:c>
      <x:c r="I11190" s="4" t="n">
        <x:v>130</x:v>
      </x:c>
      <x:c r="J11190" s="4" t="n">
        <x:v>0.334</x:v>
      </x:c>
      <x:c r="K11190" s="4">
        <x:f>I11190*J11190</x:f>
      </x:c>
      <x:c r="L11190" s="4" t="n">
        <x:v>281.401</x:v>
      </x:c>
      <x:c r="M11190" s="5">
        <x:f>J11190/3.457*100</x:f>
      </x:c>
      <x:c r="N11190" s="6">
        <x:f>M11190*L11190/100</x:f>
      </x:c>
      <x:c r="O11190" s="6">
        <x:f>H11190-N11190</x:f>
      </x:c>
    </x:row>
    <x:row r="11191" spans="1:25">
      <x:c r="A11191" s="0" t="s">
        <x:v>68</x:v>
      </x:c>
      <x:c r="B11191" s="0" t="n">
        <x:v>5157</x:v>
      </x:c>
      <x:c r="C11191" s="0" t="s">
        <x:v>21</x:v>
      </x:c>
      <x:c r="D11191" s="0" t="s">
        <x:v>22</x:v>
      </x:c>
      <x:c r="E11191" s="0" t="s">
        <x:v>23</x:v>
      </x:c>
      <x:c r="F11191" s="0" t="s">
        <x:v>20</x:v>
      </x:c>
      <x:c r="G11191" s="0" t="n">
        <x:v>130</x:v>
      </x:c>
      <x:c r="H11191" s="4" t="n">
        <x:v>43.384</x:v>
      </x:c>
      <x:c r="I11191" s="4" t="n">
        <x:v>130</x:v>
      </x:c>
      <x:c r="J11191" s="4" t="n">
        <x:v>0.334</x:v>
      </x:c>
      <x:c r="K11191" s="4">
        <x:f>I11191*J11191</x:f>
      </x:c>
      <x:c r="L11191" s="4" t="n">
        <x:v>281.401</x:v>
      </x:c>
      <x:c r="M11191" s="5">
        <x:f>J11191/3.457*100</x:f>
      </x:c>
      <x:c r="N11191" s="6">
        <x:f>M11191*L11191/100</x:f>
      </x:c>
      <x:c r="O11191" s="6">
        <x:f>H11191-N11191</x:f>
      </x:c>
    </x:row>
    <x:row r="11192" spans="1:25">
      <x:c r="A11192" s="0" t="s">
        <x:v>68</x:v>
      </x:c>
      <x:c r="B11192" s="0" t="n">
        <x:v>5157</x:v>
      </x:c>
      <x:c r="C11192" s="0" t="s">
        <x:v>21</x:v>
      </x:c>
      <x:c r="D11192" s="0" t="s">
        <x:v>22</x:v>
      </x:c>
      <x:c r="E11192" s="0" t="s">
        <x:v>23</x:v>
      </x:c>
      <x:c r="F11192" s="0" t="s">
        <x:v>20</x:v>
      </x:c>
      <x:c r="G11192" s="0" t="n">
        <x:v>130</x:v>
      </x:c>
      <x:c r="H11192" s="4" t="n">
        <x:v>43.384</x:v>
      </x:c>
      <x:c r="I11192" s="4" t="n">
        <x:v>130</x:v>
      </x:c>
      <x:c r="J11192" s="4" t="n">
        <x:v>0.334</x:v>
      </x:c>
      <x:c r="K11192" s="4">
        <x:f>I11192*J11192</x:f>
      </x:c>
      <x:c r="L11192" s="4" t="n">
        <x:v>281.401</x:v>
      </x:c>
      <x:c r="M11192" s="5">
        <x:f>J11192/3.457*100</x:f>
      </x:c>
      <x:c r="N11192" s="6">
        <x:f>M11192*L11192/100</x:f>
      </x:c>
      <x:c r="O11192" s="6">
        <x:f>H11192-N11192</x:f>
      </x:c>
    </x:row>
    <x:row r="11193" spans="1:25">
      <x:c r="A11193" s="0" t="s">
        <x:v>68</x:v>
      </x:c>
      <x:c r="B11193" s="0" t="n">
        <x:v>5157</x:v>
      </x:c>
      <x:c r="C11193" s="0" t="s">
        <x:v>21</x:v>
      </x:c>
      <x:c r="D11193" s="0" t="s">
        <x:v>28</x:v>
      </x:c>
      <x:c r="E11193" s="0" t="s">
        <x:v>19</x:v>
      </x:c>
      <x:c r="F11193" s="0" t="s">
        <x:v>26</x:v>
      </x:c>
      <x:c r="G11193" s="0" t="n">
        <x:v>130</x:v>
      </x:c>
      <x:c r="H11193" s="4" t="n">
        <x:v>33.808</x:v>
      </x:c>
      <x:c r="I11193" s="4" t="n">
        <x:v>130</x:v>
      </x:c>
      <x:c r="J11193" s="4" t="n">
        <x:v>0.26</x:v>
      </x:c>
      <x:c r="K11193" s="4">
        <x:f>I11193*J11193</x:f>
      </x:c>
      <x:c r="L11193" s="4" t="n">
        <x:v>281.401</x:v>
      </x:c>
      <x:c r="M11193" s="5">
        <x:f>J11193/3.457*100</x:f>
      </x:c>
      <x:c r="N11193" s="6">
        <x:f>M11193*L11193/100</x:f>
      </x:c>
      <x:c r="O11193" s="6">
        <x:f>H11193-N11193</x:f>
      </x:c>
    </x:row>
    <x:row r="11194" spans="1:25">
      <x:c r="A11194" s="0" t="s">
        <x:v>68</x:v>
      </x:c>
      <x:c r="B11194" s="0" t="n">
        <x:v>5157</x:v>
      </x:c>
      <x:c r="C11194" s="0" t="s">
        <x:v>21</x:v>
      </x:c>
      <x:c r="D11194" s="0" t="s">
        <x:v>28</x:v>
      </x:c>
      <x:c r="E11194" s="0" t="s">
        <x:v>23</x:v>
      </x:c>
      <x:c r="F11194" s="0" t="s">
        <x:v>26</x:v>
      </x:c>
      <x:c r="G11194" s="0" t="n">
        <x:v>130</x:v>
      </x:c>
      <x:c r="H11194" s="4" t="n">
        <x:v>197.6</x:v>
      </x:c>
      <x:c r="I11194" s="4" t="n">
        <x:v>130</x:v>
      </x:c>
      <x:c r="J11194" s="4" t="n">
        <x:v>1.52</x:v>
      </x:c>
      <x:c r="K11194" s="4">
        <x:f>I11194*J11194</x:f>
      </x:c>
      <x:c r="L11194" s="4" t="n">
        <x:v>281.401</x:v>
      </x:c>
      <x:c r="M11194" s="5">
        <x:f>J11194/3.457*100</x:f>
      </x:c>
      <x:c r="N11194" s="6">
        <x:f>M11194*L11194/100</x:f>
      </x:c>
      <x:c r="O11194" s="6">
        <x:f>H11194-N11194</x:f>
      </x:c>
    </x:row>
    <x:row r="11195" spans="1:25">
      <x:c r="A11195" s="0" t="s">
        <x:v>102</x:v>
      </x:c>
      <x:c r="B11195" s="0" t="n">
        <x:v>5158</x:v>
      </x:c>
      <x:c r="C11195" s="0" t="s">
        <x:v>21</x:v>
      </x:c>
      <x:c r="D11195" s="0" t="s">
        <x:v>22</x:v>
      </x:c>
      <x:c r="E11195" s="0" t="s">
        <x:v>23</x:v>
      </x:c>
      <x:c r="F11195" s="0" t="s">
        <x:v>20</x:v>
      </x:c>
      <x:c r="G11195" s="0" t="n">
        <x:v>130</x:v>
      </x:c>
      <x:c r="H11195" s="4" t="n">
        <x:v>44.33</x:v>
      </x:c>
      <x:c r="I11195" s="4" t="n">
        <x:v>130</x:v>
      </x:c>
      <x:c r="J11195" s="4" t="n">
        <x:v>0.341</x:v>
      </x:c>
      <x:c r="K11195" s="4">
        <x:f>I11195*J11195</x:f>
      </x:c>
      <x:c r="L11195" s="4" t="n">
        <x:v>274.31</x:v>
      </x:c>
      <x:c r="M11195" s="5">
        <x:f>J11195/2.789*100</x:f>
      </x:c>
      <x:c r="N11195" s="6">
        <x:f>M11195*L11195/100</x:f>
      </x:c>
      <x:c r="O11195" s="6">
        <x:f>H11195-N11195</x:f>
      </x:c>
    </x:row>
    <x:row r="11196" spans="1:25">
      <x:c r="A11196" s="0" t="s">
        <x:v>102</x:v>
      </x:c>
      <x:c r="B11196" s="0" t="n">
        <x:v>5158</x:v>
      </x:c>
      <x:c r="C11196" s="0" t="s">
        <x:v>21</x:v>
      </x:c>
      <x:c r="D11196" s="0" t="s">
        <x:v>22</x:v>
      </x:c>
      <x:c r="E11196" s="0" t="s">
        <x:v>23</x:v>
      </x:c>
      <x:c r="F11196" s="0" t="s">
        <x:v>20</x:v>
      </x:c>
      <x:c r="G11196" s="0" t="n">
        <x:v>130</x:v>
      </x:c>
      <x:c r="H11196" s="4" t="n">
        <x:v>43.384</x:v>
      </x:c>
      <x:c r="I11196" s="4" t="n">
        <x:v>130</x:v>
      </x:c>
      <x:c r="J11196" s="4" t="n">
        <x:v>0.334</x:v>
      </x:c>
      <x:c r="K11196" s="4">
        <x:f>I11196*J11196</x:f>
      </x:c>
      <x:c r="L11196" s="4" t="n">
        <x:v>274.31</x:v>
      </x:c>
      <x:c r="M11196" s="5">
        <x:f>J11196/2.789*100</x:f>
      </x:c>
      <x:c r="N11196" s="6">
        <x:f>M11196*L11196/100</x:f>
      </x:c>
      <x:c r="O11196" s="6">
        <x:f>H11196-N11196</x:f>
      </x:c>
    </x:row>
    <x:row r="11197" spans="1:25">
      <x:c r="A11197" s="0" t="s">
        <x:v>102</x:v>
      </x:c>
      <x:c r="B11197" s="0" t="n">
        <x:v>5158</x:v>
      </x:c>
      <x:c r="C11197" s="0" t="s">
        <x:v>21</x:v>
      </x:c>
      <x:c r="D11197" s="0" t="s">
        <x:v>22</x:v>
      </x:c>
      <x:c r="E11197" s="0" t="s">
        <x:v>23</x:v>
      </x:c>
      <x:c r="F11197" s="0" t="s">
        <x:v>20</x:v>
      </x:c>
      <x:c r="G11197" s="0" t="n">
        <x:v>130</x:v>
      </x:c>
      <x:c r="H11197" s="4" t="n">
        <x:v>43.384</x:v>
      </x:c>
      <x:c r="I11197" s="4" t="n">
        <x:v>130</x:v>
      </x:c>
      <x:c r="J11197" s="4" t="n">
        <x:v>0.334</x:v>
      </x:c>
      <x:c r="K11197" s="4">
        <x:f>I11197*J11197</x:f>
      </x:c>
      <x:c r="L11197" s="4" t="n">
        <x:v>274.31</x:v>
      </x:c>
      <x:c r="M11197" s="5">
        <x:f>J11197/2.789*100</x:f>
      </x:c>
      <x:c r="N11197" s="6">
        <x:f>M11197*L11197/100</x:f>
      </x:c>
      <x:c r="O11197" s="6">
        <x:f>H11197-N11197</x:f>
      </x:c>
    </x:row>
    <x:row r="11198" spans="1:25">
      <x:c r="A11198" s="0" t="s">
        <x:v>102</x:v>
      </x:c>
      <x:c r="B11198" s="0" t="n">
        <x:v>5158</x:v>
      </x:c>
      <x:c r="C11198" s="0" t="s">
        <x:v>21</x:v>
      </x:c>
      <x:c r="D11198" s="0" t="s">
        <x:v>28</x:v>
      </x:c>
      <x:c r="E11198" s="0" t="s">
        <x:v>19</x:v>
      </x:c>
      <x:c r="F11198" s="0" t="s">
        <x:v>26</x:v>
      </x:c>
      <x:c r="G11198" s="0" t="n">
        <x:v>130</x:v>
      </x:c>
      <x:c r="H11198" s="4" t="n">
        <x:v>33.803</x:v>
      </x:c>
      <x:c r="I11198" s="4" t="n">
        <x:v>130</x:v>
      </x:c>
      <x:c r="J11198" s="4" t="n">
        <x:v>0.26</x:v>
      </x:c>
      <x:c r="K11198" s="4">
        <x:f>I11198*J11198</x:f>
      </x:c>
      <x:c r="L11198" s="4" t="n">
        <x:v>274.31</x:v>
      </x:c>
      <x:c r="M11198" s="5">
        <x:f>J11198/2.789*100</x:f>
      </x:c>
      <x:c r="N11198" s="6">
        <x:f>M11198*L11198/100</x:f>
      </x:c>
      <x:c r="O11198" s="6">
        <x:f>H11198-N11198</x:f>
      </x:c>
    </x:row>
    <x:row r="11199" spans="1:25">
      <x:c r="A11199" s="0" t="s">
        <x:v>102</x:v>
      </x:c>
      <x:c r="B11199" s="0" t="n">
        <x:v>5158</x:v>
      </x:c>
      <x:c r="C11199" s="0" t="s">
        <x:v>21</x:v>
      </x:c>
      <x:c r="D11199" s="0" t="s">
        <x:v>28</x:v>
      </x:c>
      <x:c r="E11199" s="0" t="s">
        <x:v>23</x:v>
      </x:c>
      <x:c r="F11199" s="0" t="s">
        <x:v>26</x:v>
      </x:c>
      <x:c r="G11199" s="0" t="n">
        <x:v>130</x:v>
      </x:c>
      <x:c r="H11199" s="4" t="n">
        <x:v>197.6</x:v>
      </x:c>
      <x:c r="I11199" s="4" t="n">
        <x:v>130</x:v>
      </x:c>
      <x:c r="J11199" s="4" t="n">
        <x:v>1.52</x:v>
      </x:c>
      <x:c r="K11199" s="4">
        <x:f>I11199*J11199</x:f>
      </x:c>
      <x:c r="L11199" s="4" t="n">
        <x:v>274.31</x:v>
      </x:c>
      <x:c r="M11199" s="5">
        <x:f>J11199/2.789*100</x:f>
      </x:c>
      <x:c r="N11199" s="6">
        <x:f>M11199*L11199/100</x:f>
      </x:c>
      <x:c r="O11199" s="6">
        <x:f>H11199-N11199</x:f>
      </x:c>
    </x:row>
    <x:row r="11200" spans="1:25">
      <x:c r="A11200" s="0" t="s">
        <x:v>30</x:v>
      </x:c>
      <x:c r="B11200" s="0" t="n">
        <x:v>5175</x:v>
      </x:c>
      <x:c r="C11200" s="0" t="s">
        <x:v>21</x:v>
      </x:c>
      <x:c r="D11200" s="0" t="s">
        <x:v>22</x:v>
      </x:c>
      <x:c r="E11200" s="0" t="s">
        <x:v>23</x:v>
      </x:c>
      <x:c r="F11200" s="0" t="s">
        <x:v>20</x:v>
      </x:c>
      <x:c r="G11200" s="0" t="n">
        <x:v>130</x:v>
      </x:c>
      <x:c r="H11200" s="4" t="n">
        <x:v>44.33</x:v>
      </x:c>
      <x:c r="I11200" s="4" t="n">
        <x:v>130</x:v>
      </x:c>
      <x:c r="J11200" s="4" t="n">
        <x:v>0.341</x:v>
      </x:c>
      <x:c r="K11200" s="4">
        <x:f>I11200*J11200</x:f>
      </x:c>
      <x:c r="L11200" s="4" t="n">
        <x:v>275.303</x:v>
      </x:c>
      <x:c r="M11200" s="5">
        <x:f>J11200/3.203*100</x:f>
      </x:c>
      <x:c r="N11200" s="6">
        <x:f>M11200*L11200/100</x:f>
      </x:c>
      <x:c r="O11200" s="6">
        <x:f>H11200-N11200</x:f>
      </x:c>
    </x:row>
    <x:row r="11201" spans="1:25">
      <x:c r="A11201" s="0" t="s">
        <x:v>30</x:v>
      </x:c>
      <x:c r="B11201" s="0" t="n">
        <x:v>5175</x:v>
      </x:c>
      <x:c r="C11201" s="0" t="s">
        <x:v>21</x:v>
      </x:c>
      <x:c r="D11201" s="0" t="s">
        <x:v>22</x:v>
      </x:c>
      <x:c r="E11201" s="0" t="s">
        <x:v>23</x:v>
      </x:c>
      <x:c r="F11201" s="0" t="s">
        <x:v>20</x:v>
      </x:c>
      <x:c r="G11201" s="0" t="n">
        <x:v>130</x:v>
      </x:c>
      <x:c r="H11201" s="4" t="n">
        <x:v>43.384</x:v>
      </x:c>
      <x:c r="I11201" s="4" t="n">
        <x:v>130</x:v>
      </x:c>
      <x:c r="J11201" s="4" t="n">
        <x:v>0.334</x:v>
      </x:c>
      <x:c r="K11201" s="4">
        <x:f>I11201*J11201</x:f>
      </x:c>
      <x:c r="L11201" s="4" t="n">
        <x:v>275.303</x:v>
      </x:c>
      <x:c r="M11201" s="5">
        <x:f>J11201/3.203*100</x:f>
      </x:c>
      <x:c r="N11201" s="6">
        <x:f>M11201*L11201/100</x:f>
      </x:c>
      <x:c r="O11201" s="6">
        <x:f>H11201-N11201</x:f>
      </x:c>
    </x:row>
    <x:row r="11202" spans="1:25">
      <x:c r="A11202" s="0" t="s">
        <x:v>30</x:v>
      </x:c>
      <x:c r="B11202" s="0" t="n">
        <x:v>5175</x:v>
      </x:c>
      <x:c r="C11202" s="0" t="s">
        <x:v>21</x:v>
      </x:c>
      <x:c r="D11202" s="0" t="s">
        <x:v>22</x:v>
      </x:c>
      <x:c r="E11202" s="0" t="s">
        <x:v>23</x:v>
      </x:c>
      <x:c r="F11202" s="0" t="s">
        <x:v>20</x:v>
      </x:c>
      <x:c r="G11202" s="0" t="n">
        <x:v>130</x:v>
      </x:c>
      <x:c r="H11202" s="4" t="n">
        <x:v>43.384</x:v>
      </x:c>
      <x:c r="I11202" s="4" t="n">
        <x:v>130</x:v>
      </x:c>
      <x:c r="J11202" s="4" t="n">
        <x:v>0.334</x:v>
      </x:c>
      <x:c r="K11202" s="4">
        <x:f>I11202*J11202</x:f>
      </x:c>
      <x:c r="L11202" s="4" t="n">
        <x:v>275.303</x:v>
      </x:c>
      <x:c r="M11202" s="5">
        <x:f>J11202/3.203*100</x:f>
      </x:c>
      <x:c r="N11202" s="6">
        <x:f>M11202*L11202/100</x:f>
      </x:c>
      <x:c r="O11202" s="6">
        <x:f>H11202-N11202</x:f>
      </x:c>
    </x:row>
    <x:row r="11203" spans="1:25">
      <x:c r="A11203" s="0" t="s">
        <x:v>30</x:v>
      </x:c>
      <x:c r="B11203" s="0" t="n">
        <x:v>5175</x:v>
      </x:c>
      <x:c r="C11203" s="0" t="s">
        <x:v>21</x:v>
      </x:c>
      <x:c r="D11203" s="0" t="s">
        <x:v>22</x:v>
      </x:c>
      <x:c r="E11203" s="0" t="s">
        <x:v>23</x:v>
      </x:c>
      <x:c r="F11203" s="0" t="s">
        <x:v>20</x:v>
      </x:c>
      <x:c r="G11203" s="0" t="n">
        <x:v>130</x:v>
      </x:c>
      <x:c r="H11203" s="4" t="n">
        <x:v>43.384</x:v>
      </x:c>
      <x:c r="I11203" s="4" t="n">
        <x:v>130</x:v>
      </x:c>
      <x:c r="J11203" s="4" t="n">
        <x:v>0.334</x:v>
      </x:c>
      <x:c r="K11203" s="4">
        <x:f>I11203*J11203</x:f>
      </x:c>
      <x:c r="L11203" s="4" t="n">
        <x:v>275.303</x:v>
      </x:c>
      <x:c r="M11203" s="5">
        <x:f>J11203/3.203*100</x:f>
      </x:c>
      <x:c r="N11203" s="6">
        <x:f>M11203*L11203/100</x:f>
      </x:c>
      <x:c r="O11203" s="6">
        <x:f>H11203-N11203</x:f>
      </x:c>
    </x:row>
    <x:row r="11204" spans="1:25">
      <x:c r="A11204" s="0" t="s">
        <x:v>30</x:v>
      </x:c>
      <x:c r="B11204" s="0" t="n">
        <x:v>5175</x:v>
      </x:c>
      <x:c r="C11204" s="0" t="s">
        <x:v>21</x:v>
      </x:c>
      <x:c r="D11204" s="0" t="s">
        <x:v>22</x:v>
      </x:c>
      <x:c r="E11204" s="0" t="s">
        <x:v>23</x:v>
      </x:c>
      <x:c r="F11204" s="0" t="s">
        <x:v>20</x:v>
      </x:c>
      <x:c r="G11204" s="0" t="n">
        <x:v>130</x:v>
      </x:c>
      <x:c r="H11204" s="4" t="n">
        <x:v>10.44</x:v>
      </x:c>
      <x:c r="I11204" s="4" t="n">
        <x:v>130</x:v>
      </x:c>
      <x:c r="J11204" s="4" t="n">
        <x:v>0.08</x:v>
      </x:c>
      <x:c r="K11204" s="4">
        <x:f>I11204*J11204</x:f>
      </x:c>
      <x:c r="L11204" s="4" t="n">
        <x:v>275.303</x:v>
      </x:c>
      <x:c r="M11204" s="5">
        <x:f>J11204/3.203*100</x:f>
      </x:c>
      <x:c r="N11204" s="6">
        <x:f>M11204*L11204/100</x:f>
      </x:c>
      <x:c r="O11204" s="6">
        <x:f>H11204-N11204</x:f>
      </x:c>
    </x:row>
    <x:row r="11205" spans="1:25">
      <x:c r="A11205" s="0" t="s">
        <x:v>30</x:v>
      </x:c>
      <x:c r="B11205" s="0" t="n">
        <x:v>5175</x:v>
      </x:c>
      <x:c r="C11205" s="0" t="s">
        <x:v>21</x:v>
      </x:c>
      <x:c r="D11205" s="0" t="s">
        <x:v>28</x:v>
      </x:c>
      <x:c r="E11205" s="0" t="s">
        <x:v>19</x:v>
      </x:c>
      <x:c r="F11205" s="0" t="s">
        <x:v>26</x:v>
      </x:c>
      <x:c r="G11205" s="0" t="n">
        <x:v>130</x:v>
      </x:c>
      <x:c r="H11205" s="4" t="n">
        <x:v>33.8</x:v>
      </x:c>
      <x:c r="I11205" s="4" t="n">
        <x:v>130</x:v>
      </x:c>
      <x:c r="J11205" s="4" t="n">
        <x:v>0.26</x:v>
      </x:c>
      <x:c r="K11205" s="4">
        <x:f>I11205*J11205</x:f>
      </x:c>
      <x:c r="L11205" s="4" t="n">
        <x:v>275.303</x:v>
      </x:c>
      <x:c r="M11205" s="5">
        <x:f>J11205/3.203*100</x:f>
      </x:c>
      <x:c r="N11205" s="6">
        <x:f>M11205*L11205/100</x:f>
      </x:c>
      <x:c r="O11205" s="6">
        <x:f>H11205-N11205</x:f>
      </x:c>
    </x:row>
    <x:row r="11206" spans="1:25">
      <x:c r="A11206" s="0" t="s">
        <x:v>30</x:v>
      </x:c>
      <x:c r="B11206" s="0" t="n">
        <x:v>5175</x:v>
      </x:c>
      <x:c r="C11206" s="0" t="s">
        <x:v>21</x:v>
      </x:c>
      <x:c r="D11206" s="0" t="s">
        <x:v>28</x:v>
      </x:c>
      <x:c r="E11206" s="0" t="s">
        <x:v>23</x:v>
      </x:c>
      <x:c r="F11206" s="0" t="s">
        <x:v>26</x:v>
      </x:c>
      <x:c r="G11206" s="0" t="n">
        <x:v>130</x:v>
      </x:c>
      <x:c r="H11206" s="4" t="n">
        <x:v>203.6</x:v>
      </x:c>
      <x:c r="I11206" s="4" t="n">
        <x:v>130</x:v>
      </x:c>
      <x:c r="J11206" s="4" t="n">
        <x:v>1.52</x:v>
      </x:c>
      <x:c r="K11206" s="4">
        <x:f>I11206*J11206</x:f>
      </x:c>
      <x:c r="L11206" s="4" t="n">
        <x:v>275.303</x:v>
      </x:c>
      <x:c r="M11206" s="5">
        <x:f>J11206/3.203*100</x:f>
      </x:c>
      <x:c r="N11206" s="6">
        <x:f>M11206*L11206/100</x:f>
      </x:c>
      <x:c r="O11206" s="6">
        <x:f>H11206-N11206</x:f>
      </x:c>
    </x:row>
    <x:row r="11207" spans="1:25">
      <x:c r="A11207" s="0" t="s">
        <x:v>47</x:v>
      </x:c>
      <x:c r="B11207" s="0" t="n">
        <x:v>5176</x:v>
      </x:c>
      <x:c r="C11207" s="0" t="s">
        <x:v>21</x:v>
      </x:c>
      <x:c r="D11207" s="0" t="s">
        <x:v>33</x:v>
      </x:c>
      <x:c r="E11207" s="0" t="s">
        <x:v>34</x:v>
      </x:c>
      <x:c r="F11207" s="0" t="s">
        <x:v>20</x:v>
      </x:c>
      <x:c r="G11207" s="0" t="n">
        <x:v>54</x:v>
      </x:c>
      <x:c r="H11207" s="4" t="n">
        <x:v>46.018</x:v>
      </x:c>
      <x:c r="I11207" s="4" t="n">
        <x:v>54</x:v>
      </x:c>
      <x:c r="J11207" s="4" t="n">
        <x:v>0.852</x:v>
      </x:c>
      <x:c r="K11207" s="4">
        <x:f>I11207*J11207</x:f>
      </x:c>
      <x:c r="L11207" s="4" t="n">
        <x:v>80.006</x:v>
      </x:c>
      <x:c r="M11207" s="5">
        <x:f>J11207/2.703*100</x:f>
      </x:c>
      <x:c r="N11207" s="6">
        <x:f>M11207*L11207/100</x:f>
      </x:c>
      <x:c r="O11207" s="6">
        <x:f>H11207-N11207</x:f>
      </x:c>
    </x:row>
    <x:row r="11208" spans="1:25">
      <x:c r="A11208" s="0" t="s">
        <x:v>47</x:v>
      </x:c>
      <x:c r="B11208" s="0" t="n">
        <x:v>5176</x:v>
      </x:c>
      <x:c r="C11208" s="0" t="s">
        <x:v>21</x:v>
      </x:c>
      <x:c r="D11208" s="0" t="s">
        <x:v>22</x:v>
      </x:c>
      <x:c r="E11208" s="0" t="s">
        <x:v>35</x:v>
      </x:c>
      <x:c r="F11208" s="0" t="s">
        <x:v>20</x:v>
      </x:c>
      <x:c r="G11208" s="0" t="n">
        <x:v>54</x:v>
      </x:c>
      <x:c r="H11208" s="4" t="n">
        <x:v>50.4</x:v>
      </x:c>
      <x:c r="I11208" s="4" t="n">
        <x:v>54</x:v>
      </x:c>
      <x:c r="J11208" s="4" t="n">
        <x:v>0.933</x:v>
      </x:c>
      <x:c r="K11208" s="4">
        <x:f>I11208*J11208</x:f>
      </x:c>
      <x:c r="L11208" s="4" t="n">
        <x:v>80.006</x:v>
      </x:c>
      <x:c r="M11208" s="5">
        <x:f>J11208/2.703*100</x:f>
      </x:c>
      <x:c r="N11208" s="6">
        <x:f>M11208*L11208/100</x:f>
      </x:c>
      <x:c r="O11208" s="6">
        <x:f>H11208-N11208</x:f>
      </x:c>
    </x:row>
    <x:row r="11209" spans="1:25">
      <x:c r="A11209" s="0" t="s">
        <x:v>47</x:v>
      </x:c>
      <x:c r="B11209" s="0" t="n">
        <x:v>5176</x:v>
      </x:c>
      <x:c r="C11209" s="0" t="s">
        <x:v>21</x:v>
      </x:c>
      <x:c r="D11209" s="0" t="s">
        <x:v>33</x:v>
      </x:c>
      <x:c r="E11209" s="0" t="s">
        <x:v>34</x:v>
      </x:c>
      <x:c r="F11209" s="0" t="s">
        <x:v>26</x:v>
      </x:c>
      <x:c r="G11209" s="0" t="n">
        <x:v>54</x:v>
      </x:c>
      <x:c r="H11209" s="4" t="n">
        <x:v>6.001</x:v>
      </x:c>
      <x:c r="I11209" s="4" t="n">
        <x:v>54</x:v>
      </x:c>
      <x:c r="J11209" s="4" t="n">
        <x:v>0.078</x:v>
      </x:c>
      <x:c r="K11209" s="4">
        <x:f>I11209*J11209</x:f>
      </x:c>
      <x:c r="L11209" s="4" t="n">
        <x:v>80.006</x:v>
      </x:c>
      <x:c r="M11209" s="5">
        <x:f>J11209/2.703*100</x:f>
      </x:c>
      <x:c r="N11209" s="6">
        <x:f>M11209*L11209/100</x:f>
      </x:c>
      <x:c r="O11209" s="6">
        <x:f>H11209-N11209</x:f>
      </x:c>
    </x:row>
    <x:row r="11210" spans="1:25">
      <x:c r="A11210" s="0" t="s">
        <x:v>47</x:v>
      </x:c>
      <x:c r="B11210" s="0" t="n">
        <x:v>5176</x:v>
      </x:c>
      <x:c r="C11210" s="0" t="s">
        <x:v>21</x:v>
      </x:c>
      <x:c r="D11210" s="0" t="s">
        <x:v>36</x:v>
      </x:c>
      <x:c r="E11210" s="0" t="s">
        <x:v>37</x:v>
      </x:c>
      <x:c r="F11210" s="0" t="s">
        <x:v>26</x:v>
      </x:c>
      <x:c r="G11210" s="0" t="n">
        <x:v>54</x:v>
      </x:c>
      <x:c r="H11210" s="4" t="n">
        <x:v>29.899</x:v>
      </x:c>
      <x:c r="I11210" s="4" t="n">
        <x:v>54</x:v>
      </x:c>
      <x:c r="J11210" s="4" t="n">
        <x:v>0.42</x:v>
      </x:c>
      <x:c r="K11210" s="4">
        <x:f>I11210*J11210</x:f>
      </x:c>
      <x:c r="L11210" s="4" t="n">
        <x:v>80.006</x:v>
      </x:c>
      <x:c r="M11210" s="5">
        <x:f>J11210/2.703*100</x:f>
      </x:c>
      <x:c r="N11210" s="6">
        <x:f>M11210*L11210/100</x:f>
      </x:c>
      <x:c r="O11210" s="6">
        <x:f>H11210-N11210</x:f>
      </x:c>
    </x:row>
    <x:row r="11211" spans="1:25">
      <x:c r="A11211" s="0" t="s">
        <x:v>47</x:v>
      </x:c>
      <x:c r="B11211" s="0" t="n">
        <x:v>5176</x:v>
      </x:c>
      <x:c r="C11211" s="0" t="s">
        <x:v>21</x:v>
      </x:c>
      <x:c r="D11211" s="0" t="s">
        <x:v>36</x:v>
      </x:c>
      <x:c r="E11211" s="0" t="s">
        <x:v>38</x:v>
      </x:c>
      <x:c r="F11211" s="0" t="s">
        <x:v>26</x:v>
      </x:c>
      <x:c r="G11211" s="0" t="n">
        <x:v>54</x:v>
      </x:c>
      <x:c r="H11211" s="4" t="n">
        <x:v>30.96</x:v>
      </x:c>
      <x:c r="I11211" s="4" t="n">
        <x:v>54</x:v>
      </x:c>
      <x:c r="J11211" s="4" t="n">
        <x:v>0.42</x:v>
      </x:c>
      <x:c r="K11211" s="4">
        <x:f>I11211*J11211</x:f>
      </x:c>
      <x:c r="L11211" s="4" t="n">
        <x:v>80.006</x:v>
      </x:c>
      <x:c r="M11211" s="5">
        <x:f>J11211/2.703*100</x:f>
      </x:c>
      <x:c r="N11211" s="6">
        <x:f>M11211*L11211/100</x:f>
      </x:c>
      <x:c r="O11211" s="6">
        <x:f>H11211-N11211</x:f>
      </x:c>
    </x:row>
    <x:row r="11212" spans="1:25">
      <x:c r="A11212" s="0" t="s">
        <x:v>147</x:v>
      </x:c>
      <x:c r="B11212" s="0" t="n">
        <x:v>5177</x:v>
      </x:c>
      <x:c r="C11212" s="0" t="s">
        <x:v>21</x:v>
      </x:c>
      <x:c r="D11212" s="0" t="s">
        <x:v>22</x:v>
      </x:c>
      <x:c r="E11212" s="0" t="s">
        <x:v>23</x:v>
      </x:c>
      <x:c r="F11212" s="0" t="s">
        <x:v>20</x:v>
      </x:c>
      <x:c r="G11212" s="0" t="n">
        <x:v>130</x:v>
      </x:c>
      <x:c r="H11212" s="4" t="n">
        <x:v>44.33</x:v>
      </x:c>
      <x:c r="I11212" s="4" t="n">
        <x:v>130</x:v>
      </x:c>
      <x:c r="J11212" s="4" t="n">
        <x:v>0.341</x:v>
      </x:c>
      <x:c r="K11212" s="4">
        <x:f>I11212*J11212</x:f>
      </x:c>
      <x:c r="L11212" s="4" t="n">
        <x:v>279.703</x:v>
      </x:c>
      <x:c r="M11212" s="5">
        <x:f>J11212/3.123*100</x:f>
      </x:c>
      <x:c r="N11212" s="6">
        <x:f>M11212*L11212/100</x:f>
      </x:c>
      <x:c r="O11212" s="6">
        <x:f>H11212-N11212</x:f>
      </x:c>
    </x:row>
    <x:row r="11213" spans="1:25">
      <x:c r="A11213" s="0" t="s">
        <x:v>147</x:v>
      </x:c>
      <x:c r="B11213" s="0" t="n">
        <x:v>5177</x:v>
      </x:c>
      <x:c r="C11213" s="0" t="s">
        <x:v>21</x:v>
      </x:c>
      <x:c r="D11213" s="0" t="s">
        <x:v>22</x:v>
      </x:c>
      <x:c r="E11213" s="0" t="s">
        <x:v>23</x:v>
      </x:c>
      <x:c r="F11213" s="0" t="s">
        <x:v>20</x:v>
      </x:c>
      <x:c r="G11213" s="0" t="n">
        <x:v>130</x:v>
      </x:c>
      <x:c r="H11213" s="4" t="n">
        <x:v>43.384</x:v>
      </x:c>
      <x:c r="I11213" s="4" t="n">
        <x:v>130</x:v>
      </x:c>
      <x:c r="J11213" s="4" t="n">
        <x:v>0.334</x:v>
      </x:c>
      <x:c r="K11213" s="4">
        <x:f>I11213*J11213</x:f>
      </x:c>
      <x:c r="L11213" s="4" t="n">
        <x:v>279.703</x:v>
      </x:c>
      <x:c r="M11213" s="5">
        <x:f>J11213/3.123*100</x:f>
      </x:c>
      <x:c r="N11213" s="6">
        <x:f>M11213*L11213/100</x:f>
      </x:c>
      <x:c r="O11213" s="6">
        <x:f>H11213-N11213</x:f>
      </x:c>
    </x:row>
    <x:row r="11214" spans="1:25">
      <x:c r="A11214" s="0" t="s">
        <x:v>147</x:v>
      </x:c>
      <x:c r="B11214" s="0" t="n">
        <x:v>5177</x:v>
      </x:c>
      <x:c r="C11214" s="0" t="s">
        <x:v>21</x:v>
      </x:c>
      <x:c r="D11214" s="0" t="s">
        <x:v>22</x:v>
      </x:c>
      <x:c r="E11214" s="0" t="s">
        <x:v>23</x:v>
      </x:c>
      <x:c r="F11214" s="0" t="s">
        <x:v>20</x:v>
      </x:c>
      <x:c r="G11214" s="0" t="n">
        <x:v>130</x:v>
      </x:c>
      <x:c r="H11214" s="4" t="n">
        <x:v>43.384</x:v>
      </x:c>
      <x:c r="I11214" s="4" t="n">
        <x:v>130</x:v>
      </x:c>
      <x:c r="J11214" s="4" t="n">
        <x:v>0.334</x:v>
      </x:c>
      <x:c r="K11214" s="4">
        <x:f>I11214*J11214</x:f>
      </x:c>
      <x:c r="L11214" s="4" t="n">
        <x:v>279.703</x:v>
      </x:c>
      <x:c r="M11214" s="5">
        <x:f>J11214/3.123*100</x:f>
      </x:c>
      <x:c r="N11214" s="6">
        <x:f>M11214*L11214/100</x:f>
      </x:c>
      <x:c r="O11214" s="6">
        <x:f>H11214-N11214</x:f>
      </x:c>
    </x:row>
    <x:row r="11215" spans="1:25">
      <x:c r="A11215" s="0" t="s">
        <x:v>147</x:v>
      </x:c>
      <x:c r="B11215" s="0" t="n">
        <x:v>5177</x:v>
      </x:c>
      <x:c r="C11215" s="0" t="s">
        <x:v>21</x:v>
      </x:c>
      <x:c r="D11215" s="0" t="s">
        <x:v>22</x:v>
      </x:c>
      <x:c r="E11215" s="0" t="s">
        <x:v>23</x:v>
      </x:c>
      <x:c r="F11215" s="0" t="s">
        <x:v>20</x:v>
      </x:c>
      <x:c r="G11215" s="0" t="n">
        <x:v>130</x:v>
      </x:c>
      <x:c r="H11215" s="4" t="n">
        <x:v>43.384</x:v>
      </x:c>
      <x:c r="I11215" s="4" t="n">
        <x:v>130</x:v>
      </x:c>
      <x:c r="J11215" s="4" t="n">
        <x:v>0.334</x:v>
      </x:c>
      <x:c r="K11215" s="4">
        <x:f>I11215*J11215</x:f>
      </x:c>
      <x:c r="L11215" s="4" t="n">
        <x:v>279.703</x:v>
      </x:c>
      <x:c r="M11215" s="5">
        <x:f>J11215/3.123*100</x:f>
      </x:c>
      <x:c r="N11215" s="6">
        <x:f>M11215*L11215/100</x:f>
      </x:c>
      <x:c r="O11215" s="6">
        <x:f>H11215-N11215</x:f>
      </x:c>
    </x:row>
    <x:row r="11216" spans="1:25">
      <x:c r="A11216" s="0" t="s">
        <x:v>147</x:v>
      </x:c>
      <x:c r="B11216" s="0" t="n">
        <x:v>5177</x:v>
      </x:c>
      <x:c r="C11216" s="0" t="s">
        <x:v>21</x:v>
      </x:c>
      <x:c r="D11216" s="0" t="s">
        <x:v>28</x:v>
      </x:c>
      <x:c r="E11216" s="0" t="s">
        <x:v>19</x:v>
      </x:c>
      <x:c r="F11216" s="0" t="s">
        <x:v>26</x:v>
      </x:c>
      <x:c r="G11216" s="0" t="n">
        <x:v>130</x:v>
      </x:c>
      <x:c r="H11216" s="4" t="n">
        <x:v>33.806</x:v>
      </x:c>
      <x:c r="I11216" s="4" t="n">
        <x:v>130</x:v>
      </x:c>
      <x:c r="J11216" s="4" t="n">
        <x:v>0.26</x:v>
      </x:c>
      <x:c r="K11216" s="4">
        <x:f>I11216*J11216</x:f>
      </x:c>
      <x:c r="L11216" s="4" t="n">
        <x:v>279.703</x:v>
      </x:c>
      <x:c r="M11216" s="5">
        <x:f>J11216/3.123*100</x:f>
      </x:c>
      <x:c r="N11216" s="6">
        <x:f>M11216*L11216/100</x:f>
      </x:c>
      <x:c r="O11216" s="6">
        <x:f>H11216-N11216</x:f>
      </x:c>
    </x:row>
    <x:row r="11217" spans="1:25">
      <x:c r="A11217" s="0" t="s">
        <x:v>147</x:v>
      </x:c>
      <x:c r="B11217" s="0" t="n">
        <x:v>5177</x:v>
      </x:c>
      <x:c r="C11217" s="0" t="s">
        <x:v>21</x:v>
      </x:c>
      <x:c r="D11217" s="0" t="s">
        <x:v>28</x:v>
      </x:c>
      <x:c r="E11217" s="0" t="s">
        <x:v>23</x:v>
      </x:c>
      <x:c r="F11217" s="0" t="s">
        <x:v>26</x:v>
      </x:c>
      <x:c r="G11217" s="0" t="n">
        <x:v>130</x:v>
      </x:c>
      <x:c r="H11217" s="4" t="n">
        <x:v>197.6</x:v>
      </x:c>
      <x:c r="I11217" s="4" t="n">
        <x:v>130</x:v>
      </x:c>
      <x:c r="J11217" s="4" t="n">
        <x:v>1.52</x:v>
      </x:c>
      <x:c r="K11217" s="4">
        <x:f>I11217*J11217</x:f>
      </x:c>
      <x:c r="L11217" s="4" t="n">
        <x:v>279.703</x:v>
      </x:c>
      <x:c r="M11217" s="5">
        <x:f>J11217/3.123*100</x:f>
      </x:c>
      <x:c r="N11217" s="6">
        <x:f>M11217*L11217/100</x:f>
      </x:c>
      <x:c r="O11217" s="6">
        <x:f>H11217-N11217</x:f>
      </x:c>
    </x:row>
    <x:row r="11218" spans="1:25">
      <x:c r="A11218" s="0" t="s">
        <x:v>111</x:v>
      </x:c>
      <x:c r="B11218" s="0" t="n">
        <x:v>5178</x:v>
      </x:c>
      <x:c r="C11218" s="0" t="s">
        <x:v>21</x:v>
      </x:c>
      <x:c r="D11218" s="0" t="s">
        <x:v>22</x:v>
      </x:c>
      <x:c r="E11218" s="0" t="s">
        <x:v>23</x:v>
      </x:c>
      <x:c r="F11218" s="0" t="s">
        <x:v>20</x:v>
      </x:c>
      <x:c r="G11218" s="0" t="n">
        <x:v>130</x:v>
      </x:c>
      <x:c r="H11218" s="4" t="n">
        <x:v>44.33</x:v>
      </x:c>
      <x:c r="I11218" s="4" t="n">
        <x:v>130</x:v>
      </x:c>
      <x:c r="J11218" s="4" t="n">
        <x:v>0.341</x:v>
      </x:c>
      <x:c r="K11218" s="4">
        <x:f>I11218*J11218</x:f>
      </x:c>
      <x:c r="L11218" s="4" t="n">
        <x:v>279.011</x:v>
      </x:c>
      <x:c r="M11218" s="5">
        <x:f>J11218/2.789*100</x:f>
      </x:c>
      <x:c r="N11218" s="6">
        <x:f>M11218*L11218/100</x:f>
      </x:c>
      <x:c r="O11218" s="6">
        <x:f>H11218-N11218</x:f>
      </x:c>
    </x:row>
    <x:row r="11219" spans="1:25">
      <x:c r="A11219" s="0" t="s">
        <x:v>111</x:v>
      </x:c>
      <x:c r="B11219" s="0" t="n">
        <x:v>5178</x:v>
      </x:c>
      <x:c r="C11219" s="0" t="s">
        <x:v>21</x:v>
      </x:c>
      <x:c r="D11219" s="0" t="s">
        <x:v>22</x:v>
      </x:c>
      <x:c r="E11219" s="0" t="s">
        <x:v>23</x:v>
      </x:c>
      <x:c r="F11219" s="0" t="s">
        <x:v>20</x:v>
      </x:c>
      <x:c r="G11219" s="0" t="n">
        <x:v>130</x:v>
      </x:c>
      <x:c r="H11219" s="4" t="n">
        <x:v>43.384</x:v>
      </x:c>
      <x:c r="I11219" s="4" t="n">
        <x:v>130</x:v>
      </x:c>
      <x:c r="J11219" s="4" t="n">
        <x:v>0.334</x:v>
      </x:c>
      <x:c r="K11219" s="4">
        <x:f>I11219*J11219</x:f>
      </x:c>
      <x:c r="L11219" s="4" t="n">
        <x:v>279.011</x:v>
      </x:c>
      <x:c r="M11219" s="5">
        <x:f>J11219/2.789*100</x:f>
      </x:c>
      <x:c r="N11219" s="6">
        <x:f>M11219*L11219/100</x:f>
      </x:c>
      <x:c r="O11219" s="6">
        <x:f>H11219-N11219</x:f>
      </x:c>
    </x:row>
    <x:row r="11220" spans="1:25">
      <x:c r="A11220" s="0" t="s">
        <x:v>111</x:v>
      </x:c>
      <x:c r="B11220" s="0" t="n">
        <x:v>5178</x:v>
      </x:c>
      <x:c r="C11220" s="0" t="s">
        <x:v>21</x:v>
      </x:c>
      <x:c r="D11220" s="0" t="s">
        <x:v>22</x:v>
      </x:c>
      <x:c r="E11220" s="0" t="s">
        <x:v>23</x:v>
      </x:c>
      <x:c r="F11220" s="0" t="s">
        <x:v>20</x:v>
      </x:c>
      <x:c r="G11220" s="0" t="n">
        <x:v>130</x:v>
      </x:c>
      <x:c r="H11220" s="4" t="n">
        <x:v>43.384</x:v>
      </x:c>
      <x:c r="I11220" s="4" t="n">
        <x:v>130</x:v>
      </x:c>
      <x:c r="J11220" s="4" t="n">
        <x:v>0.334</x:v>
      </x:c>
      <x:c r="K11220" s="4">
        <x:f>I11220*J11220</x:f>
      </x:c>
      <x:c r="L11220" s="4" t="n">
        <x:v>279.011</x:v>
      </x:c>
      <x:c r="M11220" s="5">
        <x:f>J11220/2.789*100</x:f>
      </x:c>
      <x:c r="N11220" s="6">
        <x:f>M11220*L11220/100</x:f>
      </x:c>
      <x:c r="O11220" s="6">
        <x:f>H11220-N11220</x:f>
      </x:c>
    </x:row>
    <x:row r="11221" spans="1:25">
      <x:c r="A11221" s="0" t="s">
        <x:v>111</x:v>
      </x:c>
      <x:c r="B11221" s="0" t="n">
        <x:v>5178</x:v>
      </x:c>
      <x:c r="C11221" s="0" t="s">
        <x:v>21</x:v>
      </x:c>
      <x:c r="D11221" s="0" t="s">
        <x:v>28</x:v>
      </x:c>
      <x:c r="E11221" s="0" t="s">
        <x:v>19</x:v>
      </x:c>
      <x:c r="F11221" s="0" t="s">
        <x:v>26</x:v>
      </x:c>
      <x:c r="G11221" s="0" t="n">
        <x:v>130</x:v>
      </x:c>
      <x:c r="H11221" s="4" t="n">
        <x:v>33.807</x:v>
      </x:c>
      <x:c r="I11221" s="4" t="n">
        <x:v>130</x:v>
      </x:c>
      <x:c r="J11221" s="4" t="n">
        <x:v>0.26</x:v>
      </x:c>
      <x:c r="K11221" s="4">
        <x:f>I11221*J11221</x:f>
      </x:c>
      <x:c r="L11221" s="4" t="n">
        <x:v>279.011</x:v>
      </x:c>
      <x:c r="M11221" s="5">
        <x:f>J11221/2.789*100</x:f>
      </x:c>
      <x:c r="N11221" s="6">
        <x:f>M11221*L11221/100</x:f>
      </x:c>
      <x:c r="O11221" s="6">
        <x:f>H11221-N11221</x:f>
      </x:c>
    </x:row>
    <x:row r="11222" spans="1:25">
      <x:c r="A11222" s="0" t="s">
        <x:v>111</x:v>
      </x:c>
      <x:c r="B11222" s="0" t="n">
        <x:v>5178</x:v>
      </x:c>
      <x:c r="C11222" s="0" t="s">
        <x:v>21</x:v>
      </x:c>
      <x:c r="D11222" s="0" t="s">
        <x:v>28</x:v>
      </x:c>
      <x:c r="E11222" s="0" t="s">
        <x:v>23</x:v>
      </x:c>
      <x:c r="F11222" s="0" t="s">
        <x:v>26</x:v>
      </x:c>
      <x:c r="G11222" s="0" t="n">
        <x:v>130</x:v>
      </x:c>
      <x:c r="H11222" s="4" t="n">
        <x:v>182.497</x:v>
      </x:c>
      <x:c r="I11222" s="4" t="n">
        <x:v>130</x:v>
      </x:c>
      <x:c r="J11222" s="4" t="n">
        <x:v>1.52</x:v>
      </x:c>
      <x:c r="K11222" s="4">
        <x:f>I11222*J11222</x:f>
      </x:c>
      <x:c r="L11222" s="4" t="n">
        <x:v>279.011</x:v>
      </x:c>
      <x:c r="M11222" s="5">
        <x:f>J11222/2.789*100</x:f>
      </x:c>
      <x:c r="N11222" s="6">
        <x:f>M11222*L11222/100</x:f>
      </x:c>
      <x:c r="O11222" s="6">
        <x:f>H11222-N11222</x:f>
      </x:c>
    </x:row>
    <x:row r="11223" spans="1:25">
      <x:c r="A11223" s="0" t="s">
        <x:v>81</x:v>
      </x:c>
      <x:c r="B11223" s="0" t="n">
        <x:v>5186</x:v>
      </x:c>
      <x:c r="C11223" s="0" t="s">
        <x:v>21</x:v>
      </x:c>
      <x:c r="D11223" s="0" t="s">
        <x:v>42</x:v>
      </x:c>
      <x:c r="E11223" s="0" t="s">
        <x:v>44</x:v>
      </x:c>
      <x:c r="F11223" s="0" t="s">
        <x:v>20</x:v>
      </x:c>
      <x:c r="G11223" s="0" t="n">
        <x:v>20</x:v>
      </x:c>
      <x:c r="H11223" s="4" t="n">
        <x:v>6</x:v>
      </x:c>
      <x:c r="I11223" s="4" t="n">
        <x:v>0</x:v>
      </x:c>
      <x:c r="J11223" s="4" t="n">
        <x:v>0.3</x:v>
      </x:c>
      <x:c r="K11223" s="4">
        <x:f>I11223*J11223</x:f>
      </x:c>
      <x:c r="L11223" s="4" t="n">
        <x:v>0</x:v>
      </x:c>
      <x:c r="M11223" s="5">
        <x:f>J11223/0.6*100</x:f>
      </x:c>
      <x:c r="N11223" s="6">
        <x:f>M11223*L11223/100</x:f>
      </x:c>
      <x:c r="O11223" s="6">
        <x:f>H11223-N11223</x:f>
      </x:c>
    </x:row>
    <x:row r="11224" spans="1:25">
      <x:c r="A11224" s="0" t="s">
        <x:v>81</x:v>
      </x:c>
      <x:c r="B11224" s="0" t="n">
        <x:v>5186</x:v>
      </x:c>
      <x:c r="C11224" s="0" t="s">
        <x:v>21</x:v>
      </x:c>
      <x:c r="D11224" s="0" t="s">
        <x:v>42</x:v>
      </x:c>
      <x:c r="E11224" s="0" t="s">
        <x:v>43</x:v>
      </x:c>
      <x:c r="F11224" s="0" t="s">
        <x:v>20</x:v>
      </x:c>
      <x:c r="G11224" s="0" t="n">
        <x:v>20</x:v>
      </x:c>
      <x:c r="H11224" s="4" t="n">
        <x:v>6</x:v>
      </x:c>
      <x:c r="I11224" s="4" t="n">
        <x:v>0</x:v>
      </x:c>
      <x:c r="J11224" s="4" t="n">
        <x:v>0.3</x:v>
      </x:c>
      <x:c r="K11224" s="4">
        <x:f>I11224*J11224</x:f>
      </x:c>
      <x:c r="L11224" s="4" t="n">
        <x:v>0</x:v>
      </x:c>
      <x:c r="M11224" s="5">
        <x:f>J11224/0.6*100</x:f>
      </x:c>
      <x:c r="N11224" s="6">
        <x:f>M11224*L11224/100</x:f>
      </x:c>
      <x:c r="O11224" s="6">
        <x:f>H11224-N11224</x:f>
      </x:c>
    </x:row>
    <x:row r="11225" spans="1:25">
      <x:c r="A11225" s="0" t="s">
        <x:v>89</x:v>
      </x:c>
      <x:c r="B11225" s="0" t="n">
        <x:v>5189</x:v>
      </x:c>
      <x:c r="C11225" s="0" t="s">
        <x:v>21</x:v>
      </x:c>
      <x:c r="D11225" s="0" t="s">
        <x:v>22</x:v>
      </x:c>
      <x:c r="E11225" s="0" t="s">
        <x:v>23</x:v>
      </x:c>
      <x:c r="F11225" s="0" t="s">
        <x:v>20</x:v>
      </x:c>
      <x:c r="G11225" s="0" t="n">
        <x:v>130</x:v>
      </x:c>
      <x:c r="H11225" s="4" t="n">
        <x:v>43.384</x:v>
      </x:c>
      <x:c r="I11225" s="4" t="n">
        <x:v>130</x:v>
      </x:c>
      <x:c r="J11225" s="4" t="n">
        <x:v>0.334</x:v>
      </x:c>
      <x:c r="K11225" s="4">
        <x:f>I11225*J11225</x:f>
      </x:c>
      <x:c r="L11225" s="4" t="n">
        <x:v>286.306</x:v>
      </x:c>
      <x:c r="M11225" s="5">
        <x:f>J11225/3.123*100</x:f>
      </x:c>
      <x:c r="N11225" s="6">
        <x:f>M11225*L11225/100</x:f>
      </x:c>
      <x:c r="O11225" s="6">
        <x:f>H11225-N11225</x:f>
      </x:c>
    </x:row>
    <x:row r="11226" spans="1:25">
      <x:c r="A11226" s="0" t="s">
        <x:v>89</x:v>
      </x:c>
      <x:c r="B11226" s="0" t="n">
        <x:v>5189</x:v>
      </x:c>
      <x:c r="C11226" s="0" t="s">
        <x:v>21</x:v>
      </x:c>
      <x:c r="D11226" s="0" t="s">
        <x:v>22</x:v>
      </x:c>
      <x:c r="E11226" s="0" t="s">
        <x:v>23</x:v>
      </x:c>
      <x:c r="F11226" s="0" t="s">
        <x:v>20</x:v>
      </x:c>
      <x:c r="G11226" s="0" t="n">
        <x:v>130</x:v>
      </x:c>
      <x:c r="H11226" s="4" t="n">
        <x:v>43.384</x:v>
      </x:c>
      <x:c r="I11226" s="4" t="n">
        <x:v>130</x:v>
      </x:c>
      <x:c r="J11226" s="4" t="n">
        <x:v>0.334</x:v>
      </x:c>
      <x:c r="K11226" s="4">
        <x:f>I11226*J11226</x:f>
      </x:c>
      <x:c r="L11226" s="4" t="n">
        <x:v>286.306</x:v>
      </x:c>
      <x:c r="M11226" s="5">
        <x:f>J11226/3.123*100</x:f>
      </x:c>
      <x:c r="N11226" s="6">
        <x:f>M11226*L11226/100</x:f>
      </x:c>
      <x:c r="O11226" s="6">
        <x:f>H11226-N11226</x:f>
      </x:c>
    </x:row>
    <x:row r="11227" spans="1:25">
      <x:c r="A11227" s="0" t="s">
        <x:v>89</x:v>
      </x:c>
      <x:c r="B11227" s="0" t="n">
        <x:v>5189</x:v>
      </x:c>
      <x:c r="C11227" s="0" t="s">
        <x:v>21</x:v>
      </x:c>
      <x:c r="D11227" s="0" t="s">
        <x:v>22</x:v>
      </x:c>
      <x:c r="E11227" s="0" t="s">
        <x:v>23</x:v>
      </x:c>
      <x:c r="F11227" s="0" t="s">
        <x:v>20</x:v>
      </x:c>
      <x:c r="G11227" s="0" t="n">
        <x:v>130</x:v>
      </x:c>
      <x:c r="H11227" s="4" t="n">
        <x:v>44.33</x:v>
      </x:c>
      <x:c r="I11227" s="4" t="n">
        <x:v>130</x:v>
      </x:c>
      <x:c r="J11227" s="4" t="n">
        <x:v>0.341</x:v>
      </x:c>
      <x:c r="K11227" s="4">
        <x:f>I11227*J11227</x:f>
      </x:c>
      <x:c r="L11227" s="4" t="n">
        <x:v>286.306</x:v>
      </x:c>
      <x:c r="M11227" s="5">
        <x:f>J11227/3.123*100</x:f>
      </x:c>
      <x:c r="N11227" s="6">
        <x:f>M11227*L11227/100</x:f>
      </x:c>
      <x:c r="O11227" s="6">
        <x:f>H11227-N11227</x:f>
      </x:c>
    </x:row>
    <x:row r="11228" spans="1:25">
      <x:c r="A11228" s="0" t="s">
        <x:v>89</x:v>
      </x:c>
      <x:c r="B11228" s="0" t="n">
        <x:v>5189</x:v>
      </x:c>
      <x:c r="C11228" s="0" t="s">
        <x:v>21</x:v>
      </x:c>
      <x:c r="D11228" s="0" t="s">
        <x:v>22</x:v>
      </x:c>
      <x:c r="E11228" s="0" t="s">
        <x:v>23</x:v>
      </x:c>
      <x:c r="F11228" s="0" t="s">
        <x:v>20</x:v>
      </x:c>
      <x:c r="G11228" s="0" t="n">
        <x:v>130</x:v>
      </x:c>
      <x:c r="H11228" s="4" t="n">
        <x:v>43.384</x:v>
      </x:c>
      <x:c r="I11228" s="4" t="n">
        <x:v>130</x:v>
      </x:c>
      <x:c r="J11228" s="4" t="n">
        <x:v>0.334</x:v>
      </x:c>
      <x:c r="K11228" s="4">
        <x:f>I11228*J11228</x:f>
      </x:c>
      <x:c r="L11228" s="4" t="n">
        <x:v>286.306</x:v>
      </x:c>
      <x:c r="M11228" s="5">
        <x:f>J11228/3.123*100</x:f>
      </x:c>
      <x:c r="N11228" s="6">
        <x:f>M11228*L11228/100</x:f>
      </x:c>
      <x:c r="O11228" s="6">
        <x:f>H11228-N11228</x:f>
      </x:c>
    </x:row>
    <x:row r="11229" spans="1:25">
      <x:c r="A11229" s="0" t="s">
        <x:v>89</x:v>
      </x:c>
      <x:c r="B11229" s="0" t="n">
        <x:v>5189</x:v>
      </x:c>
      <x:c r="C11229" s="0" t="s">
        <x:v>21</x:v>
      </x:c>
      <x:c r="D11229" s="0" t="s">
        <x:v>28</x:v>
      </x:c>
      <x:c r="E11229" s="0" t="s">
        <x:v>19</x:v>
      </x:c>
      <x:c r="F11229" s="0" t="s">
        <x:v>26</x:v>
      </x:c>
      <x:c r="G11229" s="0" t="n">
        <x:v>130</x:v>
      </x:c>
      <x:c r="H11229" s="4" t="n">
        <x:v>33.803</x:v>
      </x:c>
      <x:c r="I11229" s="4" t="n">
        <x:v>130</x:v>
      </x:c>
      <x:c r="J11229" s="4" t="n">
        <x:v>0.26</x:v>
      </x:c>
      <x:c r="K11229" s="4">
        <x:f>I11229*J11229</x:f>
      </x:c>
      <x:c r="L11229" s="4" t="n">
        <x:v>286.306</x:v>
      </x:c>
      <x:c r="M11229" s="5">
        <x:f>J11229/3.123*100</x:f>
      </x:c>
      <x:c r="N11229" s="6">
        <x:f>M11229*L11229/100</x:f>
      </x:c>
      <x:c r="O11229" s="6">
        <x:f>H11229-N11229</x:f>
      </x:c>
    </x:row>
    <x:row r="11230" spans="1:25">
      <x:c r="A11230" s="0" t="s">
        <x:v>89</x:v>
      </x:c>
      <x:c r="B11230" s="0" t="n">
        <x:v>5189</x:v>
      </x:c>
      <x:c r="C11230" s="0" t="s">
        <x:v>21</x:v>
      </x:c>
      <x:c r="D11230" s="0" t="s">
        <x:v>28</x:v>
      </x:c>
      <x:c r="E11230" s="0" t="s">
        <x:v>23</x:v>
      </x:c>
      <x:c r="F11230" s="0" t="s">
        <x:v>26</x:v>
      </x:c>
      <x:c r="G11230" s="0" t="n">
        <x:v>130</x:v>
      </x:c>
      <x:c r="H11230" s="4" t="n">
        <x:v>197.6</x:v>
      </x:c>
      <x:c r="I11230" s="4" t="n">
        <x:v>130</x:v>
      </x:c>
      <x:c r="J11230" s="4" t="n">
        <x:v>1.52</x:v>
      </x:c>
      <x:c r="K11230" s="4">
        <x:f>I11230*J11230</x:f>
      </x:c>
      <x:c r="L11230" s="4" t="n">
        <x:v>286.306</x:v>
      </x:c>
      <x:c r="M11230" s="5">
        <x:f>J11230/3.123*100</x:f>
      </x:c>
      <x:c r="N11230" s="6">
        <x:f>M11230*L11230/100</x:f>
      </x:c>
      <x:c r="O11230" s="6">
        <x:f>H11230-N11230</x:f>
      </x:c>
    </x:row>
    <x:row r="11231" spans="1:25">
      <x:c r="A11231" s="0" t="s">
        <x:v>69</x:v>
      </x:c>
      <x:c r="B11231" s="0" t="n">
        <x:v>5190</x:v>
      </x:c>
      <x:c r="C11231" s="0" t="s">
        <x:v>21</x:v>
      </x:c>
      <x:c r="D11231" s="0" t="s">
        <x:v>22</x:v>
      </x:c>
      <x:c r="E11231" s="0" t="s">
        <x:v>23</x:v>
      </x:c>
      <x:c r="F11231" s="0" t="s">
        <x:v>20</x:v>
      </x:c>
      <x:c r="G11231" s="0" t="n">
        <x:v>130</x:v>
      </x:c>
      <x:c r="H11231" s="4" t="n">
        <x:v>43.384</x:v>
      </x:c>
      <x:c r="I11231" s="4" t="n">
        <x:v>130</x:v>
      </x:c>
      <x:c r="J11231" s="4" t="n">
        <x:v>0.334</x:v>
      </x:c>
      <x:c r="K11231" s="4">
        <x:f>I11231*J11231</x:f>
      </x:c>
      <x:c r="L11231" s="4" t="n">
        <x:v>276.583</x:v>
      </x:c>
      <x:c r="M11231" s="5">
        <x:f>J11231/3.123*100</x:f>
      </x:c>
      <x:c r="N11231" s="6">
        <x:f>M11231*L11231/100</x:f>
      </x:c>
      <x:c r="O11231" s="6">
        <x:f>H11231-N11231</x:f>
      </x:c>
    </x:row>
    <x:row r="11232" spans="1:25">
      <x:c r="A11232" s="0" t="s">
        <x:v>69</x:v>
      </x:c>
      <x:c r="B11232" s="0" t="n">
        <x:v>5190</x:v>
      </x:c>
      <x:c r="C11232" s="0" t="s">
        <x:v>21</x:v>
      </x:c>
      <x:c r="D11232" s="0" t="s">
        <x:v>22</x:v>
      </x:c>
      <x:c r="E11232" s="0" t="s">
        <x:v>23</x:v>
      </x:c>
      <x:c r="F11232" s="0" t="s">
        <x:v>20</x:v>
      </x:c>
      <x:c r="G11232" s="0" t="n">
        <x:v>130</x:v>
      </x:c>
      <x:c r="H11232" s="4" t="n">
        <x:v>43.384</x:v>
      </x:c>
      <x:c r="I11232" s="4" t="n">
        <x:v>130</x:v>
      </x:c>
      <x:c r="J11232" s="4" t="n">
        <x:v>0.334</x:v>
      </x:c>
      <x:c r="K11232" s="4">
        <x:f>I11232*J11232</x:f>
      </x:c>
      <x:c r="L11232" s="4" t="n">
        <x:v>276.583</x:v>
      </x:c>
      <x:c r="M11232" s="5">
        <x:f>J11232/3.123*100</x:f>
      </x:c>
      <x:c r="N11232" s="6">
        <x:f>M11232*L11232/100</x:f>
      </x:c>
      <x:c r="O11232" s="6">
        <x:f>H11232-N11232</x:f>
      </x:c>
    </x:row>
    <x:row r="11233" spans="1:25">
      <x:c r="A11233" s="0" t="s">
        <x:v>69</x:v>
      </x:c>
      <x:c r="B11233" s="0" t="n">
        <x:v>5190</x:v>
      </x:c>
      <x:c r="C11233" s="0" t="s">
        <x:v>21</x:v>
      </x:c>
      <x:c r="D11233" s="0" t="s">
        <x:v>22</x:v>
      </x:c>
      <x:c r="E11233" s="0" t="s">
        <x:v>23</x:v>
      </x:c>
      <x:c r="F11233" s="0" t="s">
        <x:v>20</x:v>
      </x:c>
      <x:c r="G11233" s="0" t="n">
        <x:v>130</x:v>
      </x:c>
      <x:c r="H11233" s="4" t="n">
        <x:v>44.33</x:v>
      </x:c>
      <x:c r="I11233" s="4" t="n">
        <x:v>130</x:v>
      </x:c>
      <x:c r="J11233" s="4" t="n">
        <x:v>0.341</x:v>
      </x:c>
      <x:c r="K11233" s="4">
        <x:f>I11233*J11233</x:f>
      </x:c>
      <x:c r="L11233" s="4" t="n">
        <x:v>276.583</x:v>
      </x:c>
      <x:c r="M11233" s="5">
        <x:f>J11233/3.123*100</x:f>
      </x:c>
      <x:c r="N11233" s="6">
        <x:f>M11233*L11233/100</x:f>
      </x:c>
      <x:c r="O11233" s="6">
        <x:f>H11233-N11233</x:f>
      </x:c>
    </x:row>
    <x:row r="11234" spans="1:25">
      <x:c r="A11234" s="0" t="s">
        <x:v>69</x:v>
      </x:c>
      <x:c r="B11234" s="0" t="n">
        <x:v>5190</x:v>
      </x:c>
      <x:c r="C11234" s="0" t="s">
        <x:v>21</x:v>
      </x:c>
      <x:c r="D11234" s="0" t="s">
        <x:v>22</x:v>
      </x:c>
      <x:c r="E11234" s="0" t="s">
        <x:v>23</x:v>
      </x:c>
      <x:c r="F11234" s="0" t="s">
        <x:v>20</x:v>
      </x:c>
      <x:c r="G11234" s="0" t="n">
        <x:v>130</x:v>
      </x:c>
      <x:c r="H11234" s="4" t="n">
        <x:v>43.384</x:v>
      </x:c>
      <x:c r="I11234" s="4" t="n">
        <x:v>130</x:v>
      </x:c>
      <x:c r="J11234" s="4" t="n">
        <x:v>0.334</x:v>
      </x:c>
      <x:c r="K11234" s="4">
        <x:f>I11234*J11234</x:f>
      </x:c>
      <x:c r="L11234" s="4" t="n">
        <x:v>276.583</x:v>
      </x:c>
      <x:c r="M11234" s="5">
        <x:f>J11234/3.123*100</x:f>
      </x:c>
      <x:c r="N11234" s="6">
        <x:f>M11234*L11234/100</x:f>
      </x:c>
      <x:c r="O11234" s="6">
        <x:f>H11234-N11234</x:f>
      </x:c>
    </x:row>
    <x:row r="11235" spans="1:25">
      <x:c r="A11235" s="0" t="s">
        <x:v>69</x:v>
      </x:c>
      <x:c r="B11235" s="0" t="n">
        <x:v>5190</x:v>
      </x:c>
      <x:c r="C11235" s="0" t="s">
        <x:v>21</x:v>
      </x:c>
      <x:c r="D11235" s="0" t="s">
        <x:v>28</x:v>
      </x:c>
      <x:c r="E11235" s="0" t="s">
        <x:v>19</x:v>
      </x:c>
      <x:c r="F11235" s="0" t="s">
        <x:v>26</x:v>
      </x:c>
      <x:c r="G11235" s="0" t="n">
        <x:v>130</x:v>
      </x:c>
      <x:c r="H11235" s="4" t="n">
        <x:v>33.803</x:v>
      </x:c>
      <x:c r="I11235" s="4" t="n">
        <x:v>130</x:v>
      </x:c>
      <x:c r="J11235" s="4" t="n">
        <x:v>0.26</x:v>
      </x:c>
      <x:c r="K11235" s="4">
        <x:f>I11235*J11235</x:f>
      </x:c>
      <x:c r="L11235" s="4" t="n">
        <x:v>276.583</x:v>
      </x:c>
      <x:c r="M11235" s="5">
        <x:f>J11235/3.123*100</x:f>
      </x:c>
      <x:c r="N11235" s="6">
        <x:f>M11235*L11235/100</x:f>
      </x:c>
      <x:c r="O11235" s="6">
        <x:f>H11235-N11235</x:f>
      </x:c>
    </x:row>
    <x:row r="11236" spans="1:25">
      <x:c r="A11236" s="0" t="s">
        <x:v>69</x:v>
      </x:c>
      <x:c r="B11236" s="0" t="n">
        <x:v>5190</x:v>
      </x:c>
      <x:c r="C11236" s="0" t="s">
        <x:v>21</x:v>
      </x:c>
      <x:c r="D11236" s="0" t="s">
        <x:v>28</x:v>
      </x:c>
      <x:c r="E11236" s="0" t="s">
        <x:v>23</x:v>
      </x:c>
      <x:c r="F11236" s="0" t="s">
        <x:v>26</x:v>
      </x:c>
      <x:c r="G11236" s="0" t="n">
        <x:v>130</x:v>
      </x:c>
      <x:c r="H11236" s="4" t="n">
        <x:v>197.6</x:v>
      </x:c>
      <x:c r="I11236" s="4" t="n">
        <x:v>130</x:v>
      </x:c>
      <x:c r="J11236" s="4" t="n">
        <x:v>1.52</x:v>
      </x:c>
      <x:c r="K11236" s="4">
        <x:f>I11236*J11236</x:f>
      </x:c>
      <x:c r="L11236" s="4" t="n">
        <x:v>276.583</x:v>
      </x:c>
      <x:c r="M11236" s="5">
        <x:f>J11236/3.123*100</x:f>
      </x:c>
      <x:c r="N11236" s="6">
        <x:f>M11236*L11236/100</x:f>
      </x:c>
      <x:c r="O11236" s="6">
        <x:f>H11236-N11236</x:f>
      </x:c>
    </x:row>
    <x:row r="11237" spans="1:25">
      <x:c r="A11237" s="0" t="s">
        <x:v>96</x:v>
      </x:c>
      <x:c r="B11237" s="0" t="n">
        <x:v>5191</x:v>
      </x:c>
      <x:c r="C11237" s="0" t="s">
        <x:v>21</x:v>
      </x:c>
      <x:c r="D11237" s="0" t="s">
        <x:v>22</x:v>
      </x:c>
      <x:c r="E11237" s="0" t="s">
        <x:v>23</x:v>
      </x:c>
      <x:c r="F11237" s="0" t="s">
        <x:v>20</x:v>
      </x:c>
      <x:c r="G11237" s="0" t="n">
        <x:v>130</x:v>
      </x:c>
      <x:c r="H11237" s="4" t="n">
        <x:v>44.33</x:v>
      </x:c>
      <x:c r="I11237" s="4" t="n">
        <x:v>130</x:v>
      </x:c>
      <x:c r="J11237" s="4" t="n">
        <x:v>0.341</x:v>
      </x:c>
      <x:c r="K11237" s="4">
        <x:f>I11237*J11237</x:f>
      </x:c>
      <x:c r="L11237" s="4" t="n">
        <x:v>270.685</x:v>
      </x:c>
      <x:c r="M11237" s="5">
        <x:f>J11237/3.123*100</x:f>
      </x:c>
      <x:c r="N11237" s="6">
        <x:f>M11237*L11237/100</x:f>
      </x:c>
      <x:c r="O11237" s="6">
        <x:f>H11237-N11237</x:f>
      </x:c>
    </x:row>
    <x:row r="11238" spans="1:25">
      <x:c r="A11238" s="0" t="s">
        <x:v>96</x:v>
      </x:c>
      <x:c r="B11238" s="0" t="n">
        <x:v>5191</x:v>
      </x:c>
      <x:c r="C11238" s="0" t="s">
        <x:v>21</x:v>
      </x:c>
      <x:c r="D11238" s="0" t="s">
        <x:v>22</x:v>
      </x:c>
      <x:c r="E11238" s="0" t="s">
        <x:v>23</x:v>
      </x:c>
      <x:c r="F11238" s="0" t="s">
        <x:v>20</x:v>
      </x:c>
      <x:c r="G11238" s="0" t="n">
        <x:v>130</x:v>
      </x:c>
      <x:c r="H11238" s="4" t="n">
        <x:v>43.384</x:v>
      </x:c>
      <x:c r="I11238" s="4" t="n">
        <x:v>130</x:v>
      </x:c>
      <x:c r="J11238" s="4" t="n">
        <x:v>0.334</x:v>
      </x:c>
      <x:c r="K11238" s="4">
        <x:f>I11238*J11238</x:f>
      </x:c>
      <x:c r="L11238" s="4" t="n">
        <x:v>270.685</x:v>
      </x:c>
      <x:c r="M11238" s="5">
        <x:f>J11238/3.123*100</x:f>
      </x:c>
      <x:c r="N11238" s="6">
        <x:f>M11238*L11238/100</x:f>
      </x:c>
      <x:c r="O11238" s="6">
        <x:f>H11238-N11238</x:f>
      </x:c>
    </x:row>
    <x:row r="11239" spans="1:25">
      <x:c r="A11239" s="0" t="s">
        <x:v>96</x:v>
      </x:c>
      <x:c r="B11239" s="0" t="n">
        <x:v>5191</x:v>
      </x:c>
      <x:c r="C11239" s="0" t="s">
        <x:v>21</x:v>
      </x:c>
      <x:c r="D11239" s="0" t="s">
        <x:v>22</x:v>
      </x:c>
      <x:c r="E11239" s="0" t="s">
        <x:v>23</x:v>
      </x:c>
      <x:c r="F11239" s="0" t="s">
        <x:v>20</x:v>
      </x:c>
      <x:c r="G11239" s="0" t="n">
        <x:v>130</x:v>
      </x:c>
      <x:c r="H11239" s="4" t="n">
        <x:v>43.384</x:v>
      </x:c>
      <x:c r="I11239" s="4" t="n">
        <x:v>130</x:v>
      </x:c>
      <x:c r="J11239" s="4" t="n">
        <x:v>0.334</x:v>
      </x:c>
      <x:c r="K11239" s="4">
        <x:f>I11239*J11239</x:f>
      </x:c>
      <x:c r="L11239" s="4" t="n">
        <x:v>270.685</x:v>
      </x:c>
      <x:c r="M11239" s="5">
        <x:f>J11239/3.123*100</x:f>
      </x:c>
      <x:c r="N11239" s="6">
        <x:f>M11239*L11239/100</x:f>
      </x:c>
      <x:c r="O11239" s="6">
        <x:f>H11239-N11239</x:f>
      </x:c>
    </x:row>
    <x:row r="11240" spans="1:25">
      <x:c r="A11240" s="0" t="s">
        <x:v>96</x:v>
      </x:c>
      <x:c r="B11240" s="0" t="n">
        <x:v>5191</x:v>
      </x:c>
      <x:c r="C11240" s="0" t="s">
        <x:v>21</x:v>
      </x:c>
      <x:c r="D11240" s="0" t="s">
        <x:v>22</x:v>
      </x:c>
      <x:c r="E11240" s="0" t="s">
        <x:v>23</x:v>
      </x:c>
      <x:c r="F11240" s="0" t="s">
        <x:v>20</x:v>
      </x:c>
      <x:c r="G11240" s="0" t="n">
        <x:v>130</x:v>
      </x:c>
      <x:c r="H11240" s="4" t="n">
        <x:v>43.384</x:v>
      </x:c>
      <x:c r="I11240" s="4" t="n">
        <x:v>130</x:v>
      </x:c>
      <x:c r="J11240" s="4" t="n">
        <x:v>0.334</x:v>
      </x:c>
      <x:c r="K11240" s="4">
        <x:f>I11240*J11240</x:f>
      </x:c>
      <x:c r="L11240" s="4" t="n">
        <x:v>270.685</x:v>
      </x:c>
      <x:c r="M11240" s="5">
        <x:f>J11240/3.123*100</x:f>
      </x:c>
      <x:c r="N11240" s="6">
        <x:f>M11240*L11240/100</x:f>
      </x:c>
      <x:c r="O11240" s="6">
        <x:f>H11240-N11240</x:f>
      </x:c>
    </x:row>
    <x:row r="11241" spans="1:25">
      <x:c r="A11241" s="0" t="s">
        <x:v>96</x:v>
      </x:c>
      <x:c r="B11241" s="0" t="n">
        <x:v>5191</x:v>
      </x:c>
      <x:c r="C11241" s="0" t="s">
        <x:v>21</x:v>
      </x:c>
      <x:c r="D11241" s="0" t="s">
        <x:v>28</x:v>
      </x:c>
      <x:c r="E11241" s="0" t="s">
        <x:v>19</x:v>
      </x:c>
      <x:c r="F11241" s="0" t="s">
        <x:v>26</x:v>
      </x:c>
      <x:c r="G11241" s="0" t="n">
        <x:v>130</x:v>
      </x:c>
      <x:c r="H11241" s="4" t="n">
        <x:v>33.804</x:v>
      </x:c>
      <x:c r="I11241" s="4" t="n">
        <x:v>130</x:v>
      </x:c>
      <x:c r="J11241" s="4" t="n">
        <x:v>0.26</x:v>
      </x:c>
      <x:c r="K11241" s="4">
        <x:f>I11241*J11241</x:f>
      </x:c>
      <x:c r="L11241" s="4" t="n">
        <x:v>270.685</x:v>
      </x:c>
      <x:c r="M11241" s="5">
        <x:f>J11241/3.123*100</x:f>
      </x:c>
      <x:c r="N11241" s="6">
        <x:f>M11241*L11241/100</x:f>
      </x:c>
      <x:c r="O11241" s="6">
        <x:f>H11241-N11241</x:f>
      </x:c>
    </x:row>
    <x:row r="11242" spans="1:25">
      <x:c r="A11242" s="0" t="s">
        <x:v>96</x:v>
      </x:c>
      <x:c r="B11242" s="0" t="n">
        <x:v>5191</x:v>
      </x:c>
      <x:c r="C11242" s="0" t="s">
        <x:v>21</x:v>
      </x:c>
      <x:c r="D11242" s="0" t="s">
        <x:v>28</x:v>
      </x:c>
      <x:c r="E11242" s="0" t="s">
        <x:v>23</x:v>
      </x:c>
      <x:c r="F11242" s="0" t="s">
        <x:v>26</x:v>
      </x:c>
      <x:c r="G11242" s="0" t="n">
        <x:v>130</x:v>
      </x:c>
      <x:c r="H11242" s="4" t="n">
        <x:v>197.6</x:v>
      </x:c>
      <x:c r="I11242" s="4" t="n">
        <x:v>130</x:v>
      </x:c>
      <x:c r="J11242" s="4" t="n">
        <x:v>1.52</x:v>
      </x:c>
      <x:c r="K11242" s="4">
        <x:f>I11242*J11242</x:f>
      </x:c>
      <x:c r="L11242" s="4" t="n">
        <x:v>270.685</x:v>
      </x:c>
      <x:c r="M11242" s="5">
        <x:f>J11242/3.123*100</x:f>
      </x:c>
      <x:c r="N11242" s="6">
        <x:f>M11242*L11242/100</x:f>
      </x:c>
      <x:c r="O11242" s="6">
        <x:f>H11242-N11242</x:f>
      </x:c>
    </x:row>
    <x:row r="11243" spans="1:25">
      <x:c r="A11243" s="0" t="s">
        <x:v>50</x:v>
      </x:c>
      <x:c r="B11243" s="0" t="n">
        <x:v>5192</x:v>
      </x:c>
      <x:c r="C11243" s="0" t="s">
        <x:v>21</x:v>
      </x:c>
      <x:c r="D11243" s="0" t="s">
        <x:v>22</x:v>
      </x:c>
      <x:c r="E11243" s="0" t="s">
        <x:v>23</x:v>
      </x:c>
      <x:c r="F11243" s="0" t="s">
        <x:v>20</x:v>
      </x:c>
      <x:c r="G11243" s="0" t="n">
        <x:v>130</x:v>
      </x:c>
      <x:c r="H11243" s="4" t="n">
        <x:v>44.33</x:v>
      </x:c>
      <x:c r="I11243" s="4" t="n">
        <x:v>130</x:v>
      </x:c>
      <x:c r="J11243" s="4" t="n">
        <x:v>0.341</x:v>
      </x:c>
      <x:c r="K11243" s="4">
        <x:f>I11243*J11243</x:f>
      </x:c>
      <x:c r="L11243" s="4" t="n">
        <x:v>269.399</x:v>
      </x:c>
      <x:c r="M11243" s="5">
        <x:f>J11243/2.789*100</x:f>
      </x:c>
      <x:c r="N11243" s="6">
        <x:f>M11243*L11243/100</x:f>
      </x:c>
      <x:c r="O11243" s="6">
        <x:f>H11243-N11243</x:f>
      </x:c>
    </x:row>
    <x:row r="11244" spans="1:25">
      <x:c r="A11244" s="0" t="s">
        <x:v>50</x:v>
      </x:c>
      <x:c r="B11244" s="0" t="n">
        <x:v>5192</x:v>
      </x:c>
      <x:c r="C11244" s="0" t="s">
        <x:v>21</x:v>
      </x:c>
      <x:c r="D11244" s="0" t="s">
        <x:v>22</x:v>
      </x:c>
      <x:c r="E11244" s="0" t="s">
        <x:v>23</x:v>
      </x:c>
      <x:c r="F11244" s="0" t="s">
        <x:v>20</x:v>
      </x:c>
      <x:c r="G11244" s="0" t="n">
        <x:v>130</x:v>
      </x:c>
      <x:c r="H11244" s="4" t="n">
        <x:v>43.384</x:v>
      </x:c>
      <x:c r="I11244" s="4" t="n">
        <x:v>130</x:v>
      </x:c>
      <x:c r="J11244" s="4" t="n">
        <x:v>0.334</x:v>
      </x:c>
      <x:c r="K11244" s="4">
        <x:f>I11244*J11244</x:f>
      </x:c>
      <x:c r="L11244" s="4" t="n">
        <x:v>269.399</x:v>
      </x:c>
      <x:c r="M11244" s="5">
        <x:f>J11244/2.789*100</x:f>
      </x:c>
      <x:c r="N11244" s="6">
        <x:f>M11244*L11244/100</x:f>
      </x:c>
      <x:c r="O11244" s="6">
        <x:f>H11244-N11244</x:f>
      </x:c>
    </x:row>
    <x:row r="11245" spans="1:25">
      <x:c r="A11245" s="0" t="s">
        <x:v>50</x:v>
      </x:c>
      <x:c r="B11245" s="0" t="n">
        <x:v>5192</x:v>
      </x:c>
      <x:c r="C11245" s="0" t="s">
        <x:v>21</x:v>
      </x:c>
      <x:c r="D11245" s="0" t="s">
        <x:v>22</x:v>
      </x:c>
      <x:c r="E11245" s="0" t="s">
        <x:v>23</x:v>
      </x:c>
      <x:c r="F11245" s="0" t="s">
        <x:v>20</x:v>
      </x:c>
      <x:c r="G11245" s="0" t="n">
        <x:v>130</x:v>
      </x:c>
      <x:c r="H11245" s="4" t="n">
        <x:v>43.384</x:v>
      </x:c>
      <x:c r="I11245" s="4" t="n">
        <x:v>130</x:v>
      </x:c>
      <x:c r="J11245" s="4" t="n">
        <x:v>0.334</x:v>
      </x:c>
      <x:c r="K11245" s="4">
        <x:f>I11245*J11245</x:f>
      </x:c>
      <x:c r="L11245" s="4" t="n">
        <x:v>269.399</x:v>
      </x:c>
      <x:c r="M11245" s="5">
        <x:f>J11245/2.789*100</x:f>
      </x:c>
      <x:c r="N11245" s="6">
        <x:f>M11245*L11245/100</x:f>
      </x:c>
      <x:c r="O11245" s="6">
        <x:f>H11245-N11245</x:f>
      </x:c>
    </x:row>
    <x:row r="11246" spans="1:25">
      <x:c r="A11246" s="0" t="s">
        <x:v>50</x:v>
      </x:c>
      <x:c r="B11246" s="0" t="n">
        <x:v>5192</x:v>
      </x:c>
      <x:c r="C11246" s="0" t="s">
        <x:v>21</x:v>
      </x:c>
      <x:c r="D11246" s="0" t="s">
        <x:v>28</x:v>
      </x:c>
      <x:c r="E11246" s="0" t="s">
        <x:v>19</x:v>
      </x:c>
      <x:c r="F11246" s="0" t="s">
        <x:v>26</x:v>
      </x:c>
      <x:c r="G11246" s="0" t="n">
        <x:v>130</x:v>
      </x:c>
      <x:c r="H11246" s="4" t="n">
        <x:v>33.805</x:v>
      </x:c>
      <x:c r="I11246" s="4" t="n">
        <x:v>130</x:v>
      </x:c>
      <x:c r="J11246" s="4" t="n">
        <x:v>0.26</x:v>
      </x:c>
      <x:c r="K11246" s="4">
        <x:f>I11246*J11246</x:f>
      </x:c>
      <x:c r="L11246" s="4" t="n">
        <x:v>269.399</x:v>
      </x:c>
      <x:c r="M11246" s="5">
        <x:f>J11246/2.789*100</x:f>
      </x:c>
      <x:c r="N11246" s="6">
        <x:f>M11246*L11246/100</x:f>
      </x:c>
      <x:c r="O11246" s="6">
        <x:f>H11246-N11246</x:f>
      </x:c>
    </x:row>
    <x:row r="11247" spans="1:25">
      <x:c r="A11247" s="0" t="s">
        <x:v>50</x:v>
      </x:c>
      <x:c r="B11247" s="0" t="n">
        <x:v>5192</x:v>
      </x:c>
      <x:c r="C11247" s="0" t="s">
        <x:v>21</x:v>
      </x:c>
      <x:c r="D11247" s="0" t="s">
        <x:v>28</x:v>
      </x:c>
      <x:c r="E11247" s="0" t="s">
        <x:v>23</x:v>
      </x:c>
      <x:c r="F11247" s="0" t="s">
        <x:v>26</x:v>
      </x:c>
      <x:c r="G11247" s="0" t="n">
        <x:v>130</x:v>
      </x:c>
      <x:c r="H11247" s="4" t="n">
        <x:v>197.6</x:v>
      </x:c>
      <x:c r="I11247" s="4" t="n">
        <x:v>130</x:v>
      </x:c>
      <x:c r="J11247" s="4" t="n">
        <x:v>1.52</x:v>
      </x:c>
      <x:c r="K11247" s="4">
        <x:f>I11247*J11247</x:f>
      </x:c>
      <x:c r="L11247" s="4" t="n">
        <x:v>269.399</x:v>
      </x:c>
      <x:c r="M11247" s="5">
        <x:f>J11247/2.789*100</x:f>
      </x:c>
      <x:c r="N11247" s="6">
        <x:f>M11247*L11247/100</x:f>
      </x:c>
      <x:c r="O11247" s="6">
        <x:f>H11247-N11247</x:f>
      </x:c>
    </x:row>
    <x:row r="11248" spans="1:25">
      <x:c r="A11248" s="0" t="s">
        <x:v>113</x:v>
      </x:c>
      <x:c r="B11248" s="0" t="n">
        <x:v>5202</x:v>
      </x:c>
      <x:c r="C11248" s="0" t="s">
        <x:v>128</x:v>
      </x:c>
      <x:c r="D11248" s="0" t="s">
        <x:v>179</x:v>
      </x:c>
      <x:c r="E11248" s="0" t="s">
        <x:v>23</x:v>
      </x:c>
      <x:c r="F11248" s="0" t="s">
        <x:v>20</x:v>
      </x:c>
      <x:c r="G11248" s="0" t="n">
        <x:v>20</x:v>
      </x:c>
      <x:c r="H11248" s="4" t="n">
        <x:v>9</x:v>
      </x:c>
      <x:c r="I11248" s="4" t="n">
        <x:v>20</x:v>
      </x:c>
      <x:c r="J11248" s="4" t="n">
        <x:v>0.45</x:v>
      </x:c>
      <x:c r="K11248" s="4">
        <x:f>I11248*J11248</x:f>
      </x:c>
      <x:c r="L11248" s="4" t="n">
        <x:v>98.008</x:v>
      </x:c>
      <x:c r="M11248" s="5">
        <x:f>J11248/4.91*100</x:f>
      </x:c>
      <x:c r="N11248" s="6">
        <x:f>M11248*L11248/100</x:f>
      </x:c>
      <x:c r="O11248" s="6">
        <x:f>H11248-N11248</x:f>
      </x:c>
    </x:row>
    <x:row r="11249" spans="1:25">
      <x:c r="A11249" s="0" t="s">
        <x:v>113</x:v>
      </x:c>
      <x:c r="B11249" s="0" t="n">
        <x:v>5202</x:v>
      </x:c>
      <x:c r="C11249" s="0" t="s">
        <x:v>128</x:v>
      </x:c>
      <x:c r="D11249" s="0" t="s">
        <x:v>180</x:v>
      </x:c>
      <x:c r="E11249" s="0" t="s">
        <x:v>181</x:v>
      </x:c>
      <x:c r="F11249" s="0" t="s">
        <x:v>26</x:v>
      </x:c>
      <x:c r="G11249" s="0" t="n">
        <x:v>20</x:v>
      </x:c>
      <x:c r="H11249" s="4" t="n">
        <x:v>22.3</x:v>
      </x:c>
      <x:c r="I11249" s="4" t="n">
        <x:v>20</x:v>
      </x:c>
      <x:c r="J11249" s="4" t="n">
        <x:v>1.115</x:v>
      </x:c>
      <x:c r="K11249" s="4">
        <x:f>I11249*J11249</x:f>
      </x:c>
      <x:c r="L11249" s="4" t="n">
        <x:v>98.008</x:v>
      </x:c>
      <x:c r="M11249" s="5">
        <x:f>J11249/4.91*100</x:f>
      </x:c>
      <x:c r="N11249" s="6">
        <x:f>M11249*L11249/100</x:f>
      </x:c>
      <x:c r="O11249" s="6">
        <x:f>H11249-N11249</x:f>
      </x:c>
    </x:row>
    <x:row r="11250" spans="1:25">
      <x:c r="A11250" s="0" t="s">
        <x:v>113</x:v>
      </x:c>
      <x:c r="B11250" s="0" t="n">
        <x:v>5202</x:v>
      </x:c>
      <x:c r="C11250" s="0" t="s">
        <x:v>128</x:v>
      </x:c>
      <x:c r="D11250" s="0" t="s">
        <x:v>180</x:v>
      </x:c>
      <x:c r="E11250" s="0" t="s">
        <x:v>182</x:v>
      </x:c>
      <x:c r="F11250" s="0" t="s">
        <x:v>26</x:v>
      </x:c>
      <x:c r="G11250" s="0" t="n">
        <x:v>20</x:v>
      </x:c>
      <x:c r="H11250" s="4" t="n">
        <x:v>22.143</x:v>
      </x:c>
      <x:c r="I11250" s="4" t="n">
        <x:v>20</x:v>
      </x:c>
      <x:c r="J11250" s="4" t="n">
        <x:v>1.115</x:v>
      </x:c>
      <x:c r="K11250" s="4">
        <x:f>I11250*J11250</x:f>
      </x:c>
      <x:c r="L11250" s="4" t="n">
        <x:v>98.008</x:v>
      </x:c>
      <x:c r="M11250" s="5">
        <x:f>J11250/4.91*100</x:f>
      </x:c>
      <x:c r="N11250" s="6">
        <x:f>M11250*L11250/100</x:f>
      </x:c>
      <x:c r="O11250" s="6">
        <x:f>H11250-N11250</x:f>
      </x:c>
    </x:row>
    <x:row r="11251" spans="1:25">
      <x:c r="A11251" s="0" t="s">
        <x:v>113</x:v>
      </x:c>
      <x:c r="B11251" s="0" t="n">
        <x:v>5202</x:v>
      </x:c>
      <x:c r="C11251" s="0" t="s">
        <x:v>128</x:v>
      </x:c>
      <x:c r="D11251" s="0" t="s">
        <x:v>180</x:v>
      </x:c>
      <x:c r="E11251" s="0" t="s">
        <x:v>183</x:v>
      </x:c>
      <x:c r="F11251" s="0" t="s">
        <x:v>26</x:v>
      </x:c>
      <x:c r="G11251" s="0" t="n">
        <x:v>20</x:v>
      </x:c>
      <x:c r="H11251" s="4" t="n">
        <x:v>22.3</x:v>
      </x:c>
      <x:c r="I11251" s="4" t="n">
        <x:v>20</x:v>
      </x:c>
      <x:c r="J11251" s="4" t="n">
        <x:v>1.115</x:v>
      </x:c>
      <x:c r="K11251" s="4">
        <x:f>I11251*J11251</x:f>
      </x:c>
      <x:c r="L11251" s="4" t="n">
        <x:v>98.008</x:v>
      </x:c>
      <x:c r="M11251" s="5">
        <x:f>J11251/4.91*100</x:f>
      </x:c>
      <x:c r="N11251" s="6">
        <x:f>M11251*L11251/100</x:f>
      </x:c>
      <x:c r="O11251" s="6">
        <x:f>H11251-N11251</x:f>
      </x:c>
    </x:row>
    <x:row r="11252" spans="1:25">
      <x:c r="A11252" s="0" t="s">
        <x:v>113</x:v>
      </x:c>
      <x:c r="B11252" s="0" t="n">
        <x:v>5202</x:v>
      </x:c>
      <x:c r="C11252" s="0" t="s">
        <x:v>128</x:v>
      </x:c>
      <x:c r="D11252" s="0" t="s">
        <x:v>180</x:v>
      </x:c>
      <x:c r="E11252" s="0" t="s">
        <x:v>184</x:v>
      </x:c>
      <x:c r="F11252" s="0" t="s">
        <x:v>26</x:v>
      </x:c>
      <x:c r="G11252" s="0" t="n">
        <x:v>20</x:v>
      </x:c>
      <x:c r="H11252" s="4" t="n">
        <x:v>22.301</x:v>
      </x:c>
      <x:c r="I11252" s="4" t="n">
        <x:v>20</x:v>
      </x:c>
      <x:c r="J11252" s="4" t="n">
        <x:v>1.115</x:v>
      </x:c>
      <x:c r="K11252" s="4">
        <x:f>I11252*J11252</x:f>
      </x:c>
      <x:c r="L11252" s="4" t="n">
        <x:v>98.008</x:v>
      </x:c>
      <x:c r="M11252" s="5">
        <x:f>J11252/4.91*100</x:f>
      </x:c>
      <x:c r="N11252" s="6">
        <x:f>M11252*L11252/100</x:f>
      </x:c>
      <x:c r="O11252" s="6">
        <x:f>H11252-N11252</x:f>
      </x:c>
    </x:row>
    <x:row r="11253" spans="1:25">
      <x:c r="A11253" s="0" t="s">
        <x:v>41</x:v>
      </x:c>
      <x:c r="B11253" s="0" t="n">
        <x:v>5204</x:v>
      </x:c>
      <x:c r="C11253" s="0" t="s">
        <x:v>128</x:v>
      </x:c>
      <x:c r="D11253" s="0" t="s">
        <x:v>179</x:v>
      </x:c>
      <x:c r="E11253" s="0" t="s">
        <x:v>23</x:v>
      </x:c>
      <x:c r="F11253" s="0" t="s">
        <x:v>20</x:v>
      </x:c>
      <x:c r="G11253" s="0" t="n">
        <x:v>64</x:v>
      </x:c>
      <x:c r="H11253" s="4" t="n">
        <x:v>28.8</x:v>
      </x:c>
      <x:c r="I11253" s="4" t="n">
        <x:v>64</x:v>
      </x:c>
      <x:c r="J11253" s="4" t="n">
        <x:v>0.45</x:v>
      </x:c>
      <x:c r="K11253" s="4">
        <x:f>I11253*J11253</x:f>
      </x:c>
      <x:c r="L11253" s="4" t="n">
        <x:v>298.896</x:v>
      </x:c>
      <x:c r="M11253" s="5">
        <x:f>J11253/1.15*100</x:f>
      </x:c>
      <x:c r="N11253" s="6">
        <x:f>M11253*L11253/100</x:f>
      </x:c>
      <x:c r="O11253" s="6">
        <x:f>H11253-N11253</x:f>
      </x:c>
    </x:row>
    <x:row r="11254" spans="1:25">
      <x:c r="A11254" s="0" t="s">
        <x:v>41</x:v>
      </x:c>
      <x:c r="B11254" s="0" t="n">
        <x:v>5204</x:v>
      </x:c>
      <x:c r="C11254" s="0" t="s">
        <x:v>128</x:v>
      </x:c>
      <x:c r="D11254" s="0" t="s">
        <x:v>180</x:v>
      </x:c>
      <x:c r="E11254" s="0" t="s">
        <x:v>181</x:v>
      </x:c>
      <x:c r="F11254" s="0" t="s">
        <x:v>26</x:v>
      </x:c>
      <x:c r="G11254" s="0" t="n">
        <x:v>64</x:v>
      </x:c>
      <x:c r="H11254" s="4" t="n">
        <x:v>71.36</x:v>
      </x:c>
      <x:c r="I11254" s="4" t="n">
        <x:v>64</x:v>
      </x:c>
      <x:c r="J11254" s="4" t="n">
        <x:v>0.1</x:v>
      </x:c>
      <x:c r="K11254" s="4">
        <x:f>I11254*J11254</x:f>
      </x:c>
      <x:c r="L11254" s="4" t="n">
        <x:v>298.896</x:v>
      </x:c>
      <x:c r="M11254" s="5">
        <x:f>J11254/1.15*100</x:f>
      </x:c>
      <x:c r="N11254" s="6">
        <x:f>M11254*L11254/100</x:f>
      </x:c>
      <x:c r="O11254" s="6">
        <x:f>H11254-N11254</x:f>
      </x:c>
    </x:row>
    <x:row r="11255" spans="1:25">
      <x:c r="A11255" s="0" t="s">
        <x:v>41</x:v>
      </x:c>
      <x:c r="B11255" s="0" t="n">
        <x:v>5204</x:v>
      </x:c>
      <x:c r="C11255" s="0" t="s">
        <x:v>128</x:v>
      </x:c>
      <x:c r="D11255" s="0" t="s">
        <x:v>180</x:v>
      </x:c>
      <x:c r="E11255" s="0" t="s">
        <x:v>182</x:v>
      </x:c>
      <x:c r="F11255" s="0" t="s">
        <x:v>26</x:v>
      </x:c>
      <x:c r="G11255" s="0" t="n">
        <x:v>64</x:v>
      </x:c>
      <x:c r="H11255" s="4" t="n">
        <x:v>71.36</x:v>
      </x:c>
      <x:c r="I11255" s="4" t="n">
        <x:v>64</x:v>
      </x:c>
      <x:c r="J11255" s="4" t="n">
        <x:v>0.1</x:v>
      </x:c>
      <x:c r="K11255" s="4">
        <x:f>I11255*J11255</x:f>
      </x:c>
      <x:c r="L11255" s="4" t="n">
        <x:v>298.896</x:v>
      </x:c>
      <x:c r="M11255" s="5">
        <x:f>J11255/1.15*100</x:f>
      </x:c>
      <x:c r="N11255" s="6">
        <x:f>M11255*L11255/100</x:f>
      </x:c>
      <x:c r="O11255" s="6">
        <x:f>H11255-N11255</x:f>
      </x:c>
    </x:row>
    <x:row r="11256" spans="1:25">
      <x:c r="A11256" s="0" t="s">
        <x:v>41</x:v>
      </x:c>
      <x:c r="B11256" s="0" t="n">
        <x:v>5204</x:v>
      </x:c>
      <x:c r="C11256" s="0" t="s">
        <x:v>128</x:v>
      </x:c>
      <x:c r="D11256" s="0" t="s">
        <x:v>180</x:v>
      </x:c>
      <x:c r="E11256" s="0" t="s">
        <x:v>183</x:v>
      </x:c>
      <x:c r="F11256" s="0" t="s">
        <x:v>26</x:v>
      </x:c>
      <x:c r="G11256" s="0" t="n">
        <x:v>64</x:v>
      </x:c>
      <x:c r="H11256" s="4" t="n">
        <x:v>71.36</x:v>
      </x:c>
      <x:c r="I11256" s="4" t="n">
        <x:v>64</x:v>
      </x:c>
      <x:c r="J11256" s="4" t="n">
        <x:v>0.1</x:v>
      </x:c>
      <x:c r="K11256" s="4">
        <x:f>I11256*J11256</x:f>
      </x:c>
      <x:c r="L11256" s="4" t="n">
        <x:v>298.896</x:v>
      </x:c>
      <x:c r="M11256" s="5">
        <x:f>J11256/1.15*100</x:f>
      </x:c>
      <x:c r="N11256" s="6">
        <x:f>M11256*L11256/100</x:f>
      </x:c>
      <x:c r="O11256" s="6">
        <x:f>H11256-N11256</x:f>
      </x:c>
    </x:row>
    <x:row r="11257" spans="1:25">
      <x:c r="A11257" s="0" t="s">
        <x:v>41</x:v>
      </x:c>
      <x:c r="B11257" s="0" t="n">
        <x:v>5204</x:v>
      </x:c>
      <x:c r="C11257" s="0" t="s">
        <x:v>128</x:v>
      </x:c>
      <x:c r="D11257" s="0" t="s">
        <x:v>180</x:v>
      </x:c>
      <x:c r="E11257" s="0" t="s">
        <x:v>184</x:v>
      </x:c>
      <x:c r="F11257" s="0" t="s">
        <x:v>26</x:v>
      </x:c>
      <x:c r="G11257" s="0" t="n">
        <x:v>64</x:v>
      </x:c>
      <x:c r="H11257" s="4" t="n">
        <x:v>71.36</x:v>
      </x:c>
      <x:c r="I11257" s="4" t="n">
        <x:v>64</x:v>
      </x:c>
      <x:c r="J11257" s="4" t="n">
        <x:v>0.4</x:v>
      </x:c>
      <x:c r="K11257" s="4">
        <x:f>I11257*J11257</x:f>
      </x:c>
      <x:c r="L11257" s="4" t="n">
        <x:v>298.896</x:v>
      </x:c>
      <x:c r="M11257" s="5">
        <x:f>J11257/1.15*100</x:f>
      </x:c>
      <x:c r="N11257" s="6">
        <x:f>M11257*L11257/100</x:f>
      </x:c>
      <x:c r="O11257" s="6">
        <x:f>H11257-N11257</x:f>
      </x:c>
    </x:row>
    <x:row r="11258" spans="1:25">
      <x:c r="A11258" s="0" t="s">
        <x:v>80</x:v>
      </x:c>
      <x:c r="B11258" s="0" t="n">
        <x:v>5205</x:v>
      </x:c>
      <x:c r="C11258" s="0" t="s">
        <x:v>128</x:v>
      </x:c>
      <x:c r="D11258" s="0" t="s">
        <x:v>179</x:v>
      </x:c>
      <x:c r="E11258" s="0" t="s">
        <x:v>23</x:v>
      </x:c>
      <x:c r="F11258" s="0" t="s">
        <x:v>20</x:v>
      </x:c>
      <x:c r="G11258" s="0" t="n">
        <x:v>64</x:v>
      </x:c>
      <x:c r="H11258" s="4" t="n">
        <x:v>28.8</x:v>
      </x:c>
      <x:c r="I11258" s="4" t="n">
        <x:v>64</x:v>
      </x:c>
      <x:c r="J11258" s="4" t="n">
        <x:v>0.45</x:v>
      </x:c>
      <x:c r="K11258" s="4">
        <x:f>I11258*J11258</x:f>
      </x:c>
      <x:c r="L11258" s="4" t="n">
        <x:v>298.608</x:v>
      </x:c>
      <x:c r="M11258" s="5">
        <x:f>J11258/1.15*100</x:f>
      </x:c>
      <x:c r="N11258" s="6">
        <x:f>M11258*L11258/100</x:f>
      </x:c>
      <x:c r="O11258" s="6">
        <x:f>H11258-N11258</x:f>
      </x:c>
    </x:row>
    <x:row r="11259" spans="1:25">
      <x:c r="A11259" s="0" t="s">
        <x:v>80</x:v>
      </x:c>
      <x:c r="B11259" s="0" t="n">
        <x:v>5205</x:v>
      </x:c>
      <x:c r="C11259" s="0" t="s">
        <x:v>128</x:v>
      </x:c>
      <x:c r="D11259" s="0" t="s">
        <x:v>180</x:v>
      </x:c>
      <x:c r="E11259" s="0" t="s">
        <x:v>181</x:v>
      </x:c>
      <x:c r="F11259" s="0" t="s">
        <x:v>26</x:v>
      </x:c>
      <x:c r="G11259" s="0" t="n">
        <x:v>64</x:v>
      </x:c>
      <x:c r="H11259" s="4" t="n">
        <x:v>71.36</x:v>
      </x:c>
      <x:c r="I11259" s="4" t="n">
        <x:v>64</x:v>
      </x:c>
      <x:c r="J11259" s="4" t="n">
        <x:v>0.1</x:v>
      </x:c>
      <x:c r="K11259" s="4">
        <x:f>I11259*J11259</x:f>
      </x:c>
      <x:c r="L11259" s="4" t="n">
        <x:v>298.608</x:v>
      </x:c>
      <x:c r="M11259" s="5">
        <x:f>J11259/1.15*100</x:f>
      </x:c>
      <x:c r="N11259" s="6">
        <x:f>M11259*L11259/100</x:f>
      </x:c>
      <x:c r="O11259" s="6">
        <x:f>H11259-N11259</x:f>
      </x:c>
    </x:row>
    <x:row r="11260" spans="1:25">
      <x:c r="A11260" s="0" t="s">
        <x:v>80</x:v>
      </x:c>
      <x:c r="B11260" s="0" t="n">
        <x:v>5205</x:v>
      </x:c>
      <x:c r="C11260" s="0" t="s">
        <x:v>128</x:v>
      </x:c>
      <x:c r="D11260" s="0" t="s">
        <x:v>180</x:v>
      </x:c>
      <x:c r="E11260" s="0" t="s">
        <x:v>182</x:v>
      </x:c>
      <x:c r="F11260" s="0" t="s">
        <x:v>26</x:v>
      </x:c>
      <x:c r="G11260" s="0" t="n">
        <x:v>64</x:v>
      </x:c>
      <x:c r="H11260" s="4" t="n">
        <x:v>71.36</x:v>
      </x:c>
      <x:c r="I11260" s="4" t="n">
        <x:v>64</x:v>
      </x:c>
      <x:c r="J11260" s="4" t="n">
        <x:v>0.1</x:v>
      </x:c>
      <x:c r="K11260" s="4">
        <x:f>I11260*J11260</x:f>
      </x:c>
      <x:c r="L11260" s="4" t="n">
        <x:v>298.608</x:v>
      </x:c>
      <x:c r="M11260" s="5">
        <x:f>J11260/1.15*100</x:f>
      </x:c>
      <x:c r="N11260" s="6">
        <x:f>M11260*L11260/100</x:f>
      </x:c>
      <x:c r="O11260" s="6">
        <x:f>H11260-N11260</x:f>
      </x:c>
    </x:row>
    <x:row r="11261" spans="1:25">
      <x:c r="A11261" s="0" t="s">
        <x:v>80</x:v>
      </x:c>
      <x:c r="B11261" s="0" t="n">
        <x:v>5205</x:v>
      </x:c>
      <x:c r="C11261" s="0" t="s">
        <x:v>128</x:v>
      </x:c>
      <x:c r="D11261" s="0" t="s">
        <x:v>180</x:v>
      </x:c>
      <x:c r="E11261" s="0" t="s">
        <x:v>183</x:v>
      </x:c>
      <x:c r="F11261" s="0" t="s">
        <x:v>26</x:v>
      </x:c>
      <x:c r="G11261" s="0" t="n">
        <x:v>64</x:v>
      </x:c>
      <x:c r="H11261" s="4" t="n">
        <x:v>71.36</x:v>
      </x:c>
      <x:c r="I11261" s="4" t="n">
        <x:v>64</x:v>
      </x:c>
      <x:c r="J11261" s="4" t="n">
        <x:v>0.1</x:v>
      </x:c>
      <x:c r="K11261" s="4">
        <x:f>I11261*J11261</x:f>
      </x:c>
      <x:c r="L11261" s="4" t="n">
        <x:v>298.608</x:v>
      </x:c>
      <x:c r="M11261" s="5">
        <x:f>J11261/1.15*100</x:f>
      </x:c>
      <x:c r="N11261" s="6">
        <x:f>M11261*L11261/100</x:f>
      </x:c>
      <x:c r="O11261" s="6">
        <x:f>H11261-N11261</x:f>
      </x:c>
    </x:row>
    <x:row r="11262" spans="1:25">
      <x:c r="A11262" s="0" t="s">
        <x:v>80</x:v>
      </x:c>
      <x:c r="B11262" s="0" t="n">
        <x:v>5205</x:v>
      </x:c>
      <x:c r="C11262" s="0" t="s">
        <x:v>128</x:v>
      </x:c>
      <x:c r="D11262" s="0" t="s">
        <x:v>180</x:v>
      </x:c>
      <x:c r="E11262" s="0" t="s">
        <x:v>184</x:v>
      </x:c>
      <x:c r="F11262" s="0" t="s">
        <x:v>26</x:v>
      </x:c>
      <x:c r="G11262" s="0" t="n">
        <x:v>64</x:v>
      </x:c>
      <x:c r="H11262" s="4" t="n">
        <x:v>71.36</x:v>
      </x:c>
      <x:c r="I11262" s="4" t="n">
        <x:v>64</x:v>
      </x:c>
      <x:c r="J11262" s="4" t="n">
        <x:v>0.4</x:v>
      </x:c>
      <x:c r="K11262" s="4">
        <x:f>I11262*J11262</x:f>
      </x:c>
      <x:c r="L11262" s="4" t="n">
        <x:v>298.608</x:v>
      </x:c>
      <x:c r="M11262" s="5">
        <x:f>J11262/1.15*100</x:f>
      </x:c>
      <x:c r="N11262" s="6">
        <x:f>M11262*L11262/100</x:f>
      </x:c>
      <x:c r="O11262" s="6">
        <x:f>H11262-N11262</x:f>
      </x:c>
    </x:row>
    <x:row r="11263" spans="1:25">
      <x:c r="A11263" s="0" t="s">
        <x:v>94</x:v>
      </x:c>
      <x:c r="B11263" s="0" t="n">
        <x:v>5206</x:v>
      </x:c>
      <x:c r="C11263" s="0" t="s">
        <x:v>128</x:v>
      </x:c>
      <x:c r="D11263" s="0" t="s">
        <x:v>179</x:v>
      </x:c>
      <x:c r="E11263" s="0" t="s">
        <x:v>23</x:v>
      </x:c>
      <x:c r="F11263" s="0" t="s">
        <x:v>20</x:v>
      </x:c>
      <x:c r="G11263" s="0" t="n">
        <x:v>62</x:v>
      </x:c>
      <x:c r="H11263" s="4" t="n">
        <x:v>28.8</x:v>
      </x:c>
      <x:c r="I11263" s="4" t="n">
        <x:v>62</x:v>
      </x:c>
      <x:c r="J11263" s="4" t="n">
        <x:v>0.465</x:v>
      </x:c>
      <x:c r="K11263" s="4">
        <x:f>I11263*J11263</x:f>
      </x:c>
      <x:c r="L11263" s="4" t="n">
        <x:v>293.003</x:v>
      </x:c>
      <x:c r="M11263" s="5">
        <x:f>J11263/1.165*100</x:f>
      </x:c>
      <x:c r="N11263" s="6">
        <x:f>M11263*L11263/100</x:f>
      </x:c>
      <x:c r="O11263" s="6">
        <x:f>H11263-N11263</x:f>
      </x:c>
    </x:row>
    <x:row r="11264" spans="1:25">
      <x:c r="A11264" s="0" t="s">
        <x:v>94</x:v>
      </x:c>
      <x:c r="B11264" s="0" t="n">
        <x:v>5206</x:v>
      </x:c>
      <x:c r="C11264" s="0" t="s">
        <x:v>128</x:v>
      </x:c>
      <x:c r="D11264" s="0" t="s">
        <x:v>180</x:v>
      </x:c>
      <x:c r="E11264" s="0" t="s">
        <x:v>181</x:v>
      </x:c>
      <x:c r="F11264" s="0" t="s">
        <x:v>26</x:v>
      </x:c>
      <x:c r="G11264" s="0" t="n">
        <x:v>62</x:v>
      </x:c>
      <x:c r="H11264" s="4" t="n">
        <x:v>6.2</x:v>
      </x:c>
      <x:c r="I11264" s="4" t="n">
        <x:v>62</x:v>
      </x:c>
      <x:c r="J11264" s="4" t="n">
        <x:v>0.1</x:v>
      </x:c>
      <x:c r="K11264" s="4">
        <x:f>I11264*J11264</x:f>
      </x:c>
      <x:c r="L11264" s="4" t="n">
        <x:v>293.003</x:v>
      </x:c>
      <x:c r="M11264" s="5">
        <x:f>J11264/1.165*100</x:f>
      </x:c>
      <x:c r="N11264" s="6">
        <x:f>M11264*L11264/100</x:f>
      </x:c>
      <x:c r="O11264" s="6">
        <x:f>H11264-N11264</x:f>
      </x:c>
    </x:row>
    <x:row r="11265" spans="1:25">
      <x:c r="A11265" s="0" t="s">
        <x:v>94</x:v>
      </x:c>
      <x:c r="B11265" s="0" t="n">
        <x:v>5206</x:v>
      </x:c>
      <x:c r="C11265" s="0" t="s">
        <x:v>128</x:v>
      </x:c>
      <x:c r="D11265" s="0" t="s">
        <x:v>180</x:v>
      </x:c>
      <x:c r="E11265" s="0" t="s">
        <x:v>182</x:v>
      </x:c>
      <x:c r="F11265" s="0" t="s">
        <x:v>26</x:v>
      </x:c>
      <x:c r="G11265" s="0" t="n">
        <x:v>62</x:v>
      </x:c>
      <x:c r="H11265" s="4" t="n">
        <x:v>6.2</x:v>
      </x:c>
      <x:c r="I11265" s="4" t="n">
        <x:v>62</x:v>
      </x:c>
      <x:c r="J11265" s="4" t="n">
        <x:v>0.1</x:v>
      </x:c>
      <x:c r="K11265" s="4">
        <x:f>I11265*J11265</x:f>
      </x:c>
      <x:c r="L11265" s="4" t="n">
        <x:v>293.003</x:v>
      </x:c>
      <x:c r="M11265" s="5">
        <x:f>J11265/1.165*100</x:f>
      </x:c>
      <x:c r="N11265" s="6">
        <x:f>M11265*L11265/100</x:f>
      </x:c>
      <x:c r="O11265" s="6">
        <x:f>H11265-N11265</x:f>
      </x:c>
    </x:row>
    <x:row r="11266" spans="1:25">
      <x:c r="A11266" s="0" t="s">
        <x:v>94</x:v>
      </x:c>
      <x:c r="B11266" s="0" t="n">
        <x:v>5206</x:v>
      </x:c>
      <x:c r="C11266" s="0" t="s">
        <x:v>128</x:v>
      </x:c>
      <x:c r="D11266" s="0" t="s">
        <x:v>180</x:v>
      </x:c>
      <x:c r="E11266" s="0" t="s">
        <x:v>183</x:v>
      </x:c>
      <x:c r="F11266" s="0" t="s">
        <x:v>26</x:v>
      </x:c>
      <x:c r="G11266" s="0" t="n">
        <x:v>62</x:v>
      </x:c>
      <x:c r="H11266" s="4" t="n">
        <x:v>6.2</x:v>
      </x:c>
      <x:c r="I11266" s="4" t="n">
        <x:v>62</x:v>
      </x:c>
      <x:c r="J11266" s="4" t="n">
        <x:v>0.1</x:v>
      </x:c>
      <x:c r="K11266" s="4">
        <x:f>I11266*J11266</x:f>
      </x:c>
      <x:c r="L11266" s="4" t="n">
        <x:v>293.003</x:v>
      </x:c>
      <x:c r="M11266" s="5">
        <x:f>J11266/1.165*100</x:f>
      </x:c>
      <x:c r="N11266" s="6">
        <x:f>M11266*L11266/100</x:f>
      </x:c>
      <x:c r="O11266" s="6">
        <x:f>H11266-N11266</x:f>
      </x:c>
    </x:row>
    <x:row r="11267" spans="1:25">
      <x:c r="A11267" s="0" t="s">
        <x:v>94</x:v>
      </x:c>
      <x:c r="B11267" s="0" t="n">
        <x:v>5206</x:v>
      </x:c>
      <x:c r="C11267" s="0" t="s">
        <x:v>128</x:v>
      </x:c>
      <x:c r="D11267" s="0" t="s">
        <x:v>180</x:v>
      </x:c>
      <x:c r="E11267" s="0" t="s">
        <x:v>184</x:v>
      </x:c>
      <x:c r="F11267" s="0" t="s">
        <x:v>26</x:v>
      </x:c>
      <x:c r="G11267" s="0" t="n">
        <x:v>62</x:v>
      </x:c>
      <x:c r="H11267" s="4" t="n">
        <x:v>24.8</x:v>
      </x:c>
      <x:c r="I11267" s="4" t="n">
        <x:v>62</x:v>
      </x:c>
      <x:c r="J11267" s="4" t="n">
        <x:v>0.4</x:v>
      </x:c>
      <x:c r="K11267" s="4">
        <x:f>I11267*J11267</x:f>
      </x:c>
      <x:c r="L11267" s="4" t="n">
        <x:v>293.003</x:v>
      </x:c>
      <x:c r="M11267" s="5">
        <x:f>J11267/1.165*100</x:f>
      </x:c>
      <x:c r="N11267" s="6">
        <x:f>M11267*L11267/100</x:f>
      </x:c>
      <x:c r="O11267" s="6">
        <x:f>H11267-N11267</x:f>
      </x:c>
    </x:row>
    <x:row r="11268" spans="1:25">
      <x:c r="A11268" s="0" t="s">
        <x:v>123</x:v>
      </x:c>
      <x:c r="B11268" s="0" t="n">
        <x:v>5207</x:v>
      </x:c>
      <x:c r="C11268" s="0" t="s">
        <x:v>128</x:v>
      </x:c>
      <x:c r="D11268" s="0" t="s">
        <x:v>179</x:v>
      </x:c>
      <x:c r="E11268" s="0" t="s">
        <x:v>23</x:v>
      </x:c>
      <x:c r="F11268" s="0" t="s">
        <x:v>20</x:v>
      </x:c>
      <x:c r="G11268" s="0" t="n">
        <x:v>64</x:v>
      </x:c>
      <x:c r="H11268" s="4" t="n">
        <x:v>28.8</x:v>
      </x:c>
      <x:c r="I11268" s="4" t="n">
        <x:v>64</x:v>
      </x:c>
      <x:c r="J11268" s="4" t="n">
        <x:v>0.45</x:v>
      </x:c>
      <x:c r="K11268" s="4">
        <x:f>I11268*J11268</x:f>
      </x:c>
      <x:c r="L11268" s="4" t="n">
        <x:v>298.512</x:v>
      </x:c>
      <x:c r="M11268" s="5">
        <x:f>J11268/1.15*100</x:f>
      </x:c>
      <x:c r="N11268" s="6">
        <x:f>M11268*L11268/100</x:f>
      </x:c>
      <x:c r="O11268" s="6">
        <x:f>H11268-N11268</x:f>
      </x:c>
    </x:row>
    <x:row r="11269" spans="1:25">
      <x:c r="A11269" s="0" t="s">
        <x:v>123</x:v>
      </x:c>
      <x:c r="B11269" s="0" t="n">
        <x:v>5207</x:v>
      </x:c>
      <x:c r="C11269" s="0" t="s">
        <x:v>128</x:v>
      </x:c>
      <x:c r="D11269" s="0" t="s">
        <x:v>180</x:v>
      </x:c>
      <x:c r="E11269" s="0" t="s">
        <x:v>181</x:v>
      </x:c>
      <x:c r="F11269" s="0" t="s">
        <x:v>26</x:v>
      </x:c>
      <x:c r="G11269" s="0" t="n">
        <x:v>64</x:v>
      </x:c>
      <x:c r="H11269" s="4" t="n">
        <x:v>6.4</x:v>
      </x:c>
      <x:c r="I11269" s="4" t="n">
        <x:v>64</x:v>
      </x:c>
      <x:c r="J11269" s="4" t="n">
        <x:v>0.1</x:v>
      </x:c>
      <x:c r="K11269" s="4">
        <x:f>I11269*J11269</x:f>
      </x:c>
      <x:c r="L11269" s="4" t="n">
        <x:v>298.512</x:v>
      </x:c>
      <x:c r="M11269" s="5">
        <x:f>J11269/1.15*100</x:f>
      </x:c>
      <x:c r="N11269" s="6">
        <x:f>M11269*L11269/100</x:f>
      </x:c>
      <x:c r="O11269" s="6">
        <x:f>H11269-N11269</x:f>
      </x:c>
    </x:row>
    <x:row r="11270" spans="1:25">
      <x:c r="A11270" s="0" t="s">
        <x:v>123</x:v>
      </x:c>
      <x:c r="B11270" s="0" t="n">
        <x:v>5207</x:v>
      </x:c>
      <x:c r="C11270" s="0" t="s">
        <x:v>128</x:v>
      </x:c>
      <x:c r="D11270" s="0" t="s">
        <x:v>180</x:v>
      </x:c>
      <x:c r="E11270" s="0" t="s">
        <x:v>182</x:v>
      </x:c>
      <x:c r="F11270" s="0" t="s">
        <x:v>26</x:v>
      </x:c>
      <x:c r="G11270" s="0" t="n">
        <x:v>64</x:v>
      </x:c>
      <x:c r="H11270" s="4" t="n">
        <x:v>6.4</x:v>
      </x:c>
      <x:c r="I11270" s="4" t="n">
        <x:v>64</x:v>
      </x:c>
      <x:c r="J11270" s="4" t="n">
        <x:v>0.1</x:v>
      </x:c>
      <x:c r="K11270" s="4">
        <x:f>I11270*J11270</x:f>
      </x:c>
      <x:c r="L11270" s="4" t="n">
        <x:v>298.512</x:v>
      </x:c>
      <x:c r="M11270" s="5">
        <x:f>J11270/1.15*100</x:f>
      </x:c>
      <x:c r="N11270" s="6">
        <x:f>M11270*L11270/100</x:f>
      </x:c>
      <x:c r="O11270" s="6">
        <x:f>H11270-N11270</x:f>
      </x:c>
    </x:row>
    <x:row r="11271" spans="1:25">
      <x:c r="A11271" s="0" t="s">
        <x:v>123</x:v>
      </x:c>
      <x:c r="B11271" s="0" t="n">
        <x:v>5207</x:v>
      </x:c>
      <x:c r="C11271" s="0" t="s">
        <x:v>128</x:v>
      </x:c>
      <x:c r="D11271" s="0" t="s">
        <x:v>180</x:v>
      </x:c>
      <x:c r="E11271" s="0" t="s">
        <x:v>183</x:v>
      </x:c>
      <x:c r="F11271" s="0" t="s">
        <x:v>26</x:v>
      </x:c>
      <x:c r="G11271" s="0" t="n">
        <x:v>64</x:v>
      </x:c>
      <x:c r="H11271" s="4" t="n">
        <x:v>6.4</x:v>
      </x:c>
      <x:c r="I11271" s="4" t="n">
        <x:v>64</x:v>
      </x:c>
      <x:c r="J11271" s="4" t="n">
        <x:v>0.1</x:v>
      </x:c>
      <x:c r="K11271" s="4">
        <x:f>I11271*J11271</x:f>
      </x:c>
      <x:c r="L11271" s="4" t="n">
        <x:v>298.512</x:v>
      </x:c>
      <x:c r="M11271" s="5">
        <x:f>J11271/1.15*100</x:f>
      </x:c>
      <x:c r="N11271" s="6">
        <x:f>M11271*L11271/100</x:f>
      </x:c>
      <x:c r="O11271" s="6">
        <x:f>H11271-N11271</x:f>
      </x:c>
    </x:row>
    <x:row r="11272" spans="1:25">
      <x:c r="A11272" s="0" t="s">
        <x:v>123</x:v>
      </x:c>
      <x:c r="B11272" s="0" t="n">
        <x:v>5207</x:v>
      </x:c>
      <x:c r="C11272" s="0" t="s">
        <x:v>128</x:v>
      </x:c>
      <x:c r="D11272" s="0" t="s">
        <x:v>180</x:v>
      </x:c>
      <x:c r="E11272" s="0" t="s">
        <x:v>184</x:v>
      </x:c>
      <x:c r="F11272" s="0" t="s">
        <x:v>26</x:v>
      </x:c>
      <x:c r="G11272" s="0" t="n">
        <x:v>64</x:v>
      </x:c>
      <x:c r="H11272" s="4" t="n">
        <x:v>25.6</x:v>
      </x:c>
      <x:c r="I11272" s="4" t="n">
        <x:v>64</x:v>
      </x:c>
      <x:c r="J11272" s="4" t="n">
        <x:v>0.4</x:v>
      </x:c>
      <x:c r="K11272" s="4">
        <x:f>I11272*J11272</x:f>
      </x:c>
      <x:c r="L11272" s="4" t="n">
        <x:v>298.512</x:v>
      </x:c>
      <x:c r="M11272" s="5">
        <x:f>J11272/1.15*100</x:f>
      </x:c>
      <x:c r="N11272" s="6">
        <x:f>M11272*L11272/100</x:f>
      </x:c>
      <x:c r="O11272" s="6">
        <x:f>H11272-N11272</x:f>
      </x:c>
    </x:row>
    <x:row r="11273" spans="1:25">
      <x:c r="A11273" s="0" t="s">
        <x:v>57</x:v>
      </x:c>
      <x:c r="B11273" s="0" t="n">
        <x:v>5208</x:v>
      </x:c>
      <x:c r="C11273" s="0" t="s">
        <x:v>128</x:v>
      </x:c>
      <x:c r="D11273" s="0" t="s">
        <x:v>179</x:v>
      </x:c>
      <x:c r="E11273" s="0" t="s">
        <x:v>23</x:v>
      </x:c>
      <x:c r="F11273" s="0" t="s">
        <x:v>20</x:v>
      </x:c>
      <x:c r="G11273" s="0" t="n">
        <x:v>63</x:v>
      </x:c>
      <x:c r="H11273" s="4" t="n">
        <x:v>28.8</x:v>
      </x:c>
      <x:c r="I11273" s="4" t="n">
        <x:v>63</x:v>
      </x:c>
      <x:c r="J11273" s="4" t="n">
        <x:v>0.457</x:v>
      </x:c>
      <x:c r="K11273" s="4">
        <x:f>I11273*J11273</x:f>
      </x:c>
      <x:c r="L11273" s="4" t="n">
        <x:v>295.209</x:v>
      </x:c>
      <x:c r="M11273" s="5">
        <x:f>J11273/1.157*100</x:f>
      </x:c>
      <x:c r="N11273" s="6">
        <x:f>M11273*L11273/100</x:f>
      </x:c>
      <x:c r="O11273" s="6">
        <x:f>H11273-N11273</x:f>
      </x:c>
    </x:row>
    <x:row r="11274" spans="1:25">
      <x:c r="A11274" s="0" t="s">
        <x:v>57</x:v>
      </x:c>
      <x:c r="B11274" s="0" t="n">
        <x:v>5208</x:v>
      </x:c>
      <x:c r="C11274" s="0" t="s">
        <x:v>128</x:v>
      </x:c>
      <x:c r="D11274" s="0" t="s">
        <x:v>180</x:v>
      </x:c>
      <x:c r="E11274" s="0" t="s">
        <x:v>181</x:v>
      </x:c>
      <x:c r="F11274" s="0" t="s">
        <x:v>26</x:v>
      </x:c>
      <x:c r="G11274" s="0" t="n">
        <x:v>63</x:v>
      </x:c>
      <x:c r="H11274" s="4" t="n">
        <x:v>6.3</x:v>
      </x:c>
      <x:c r="I11274" s="4" t="n">
        <x:v>63</x:v>
      </x:c>
      <x:c r="J11274" s="4" t="n">
        <x:v>0.1</x:v>
      </x:c>
      <x:c r="K11274" s="4">
        <x:f>I11274*J11274</x:f>
      </x:c>
      <x:c r="L11274" s="4" t="n">
        <x:v>295.209</x:v>
      </x:c>
      <x:c r="M11274" s="5">
        <x:f>J11274/1.157*100</x:f>
      </x:c>
      <x:c r="N11274" s="6">
        <x:f>M11274*L11274/100</x:f>
      </x:c>
      <x:c r="O11274" s="6">
        <x:f>H11274-N11274</x:f>
      </x:c>
    </x:row>
    <x:row r="11275" spans="1:25">
      <x:c r="A11275" s="0" t="s">
        <x:v>57</x:v>
      </x:c>
      <x:c r="B11275" s="0" t="n">
        <x:v>5208</x:v>
      </x:c>
      <x:c r="C11275" s="0" t="s">
        <x:v>128</x:v>
      </x:c>
      <x:c r="D11275" s="0" t="s">
        <x:v>180</x:v>
      </x:c>
      <x:c r="E11275" s="0" t="s">
        <x:v>182</x:v>
      </x:c>
      <x:c r="F11275" s="0" t="s">
        <x:v>26</x:v>
      </x:c>
      <x:c r="G11275" s="0" t="n">
        <x:v>63</x:v>
      </x:c>
      <x:c r="H11275" s="4" t="n">
        <x:v>6.3</x:v>
      </x:c>
      <x:c r="I11275" s="4" t="n">
        <x:v>63</x:v>
      </x:c>
      <x:c r="J11275" s="4" t="n">
        <x:v>0.1</x:v>
      </x:c>
      <x:c r="K11275" s="4">
        <x:f>I11275*J11275</x:f>
      </x:c>
      <x:c r="L11275" s="4" t="n">
        <x:v>295.209</x:v>
      </x:c>
      <x:c r="M11275" s="5">
        <x:f>J11275/1.157*100</x:f>
      </x:c>
      <x:c r="N11275" s="6">
        <x:f>M11275*L11275/100</x:f>
      </x:c>
      <x:c r="O11275" s="6">
        <x:f>H11275-N11275</x:f>
      </x:c>
    </x:row>
    <x:row r="11276" spans="1:25">
      <x:c r="A11276" s="0" t="s">
        <x:v>57</x:v>
      </x:c>
      <x:c r="B11276" s="0" t="n">
        <x:v>5208</x:v>
      </x:c>
      <x:c r="C11276" s="0" t="s">
        <x:v>128</x:v>
      </x:c>
      <x:c r="D11276" s="0" t="s">
        <x:v>180</x:v>
      </x:c>
      <x:c r="E11276" s="0" t="s">
        <x:v>183</x:v>
      </x:c>
      <x:c r="F11276" s="0" t="s">
        <x:v>26</x:v>
      </x:c>
      <x:c r="G11276" s="0" t="n">
        <x:v>63</x:v>
      </x:c>
      <x:c r="H11276" s="4" t="n">
        <x:v>6.3</x:v>
      </x:c>
      <x:c r="I11276" s="4" t="n">
        <x:v>63</x:v>
      </x:c>
      <x:c r="J11276" s="4" t="n">
        <x:v>0.1</x:v>
      </x:c>
      <x:c r="K11276" s="4">
        <x:f>I11276*J11276</x:f>
      </x:c>
      <x:c r="L11276" s="4" t="n">
        <x:v>295.209</x:v>
      </x:c>
      <x:c r="M11276" s="5">
        <x:f>J11276/1.157*100</x:f>
      </x:c>
      <x:c r="N11276" s="6">
        <x:f>M11276*L11276/100</x:f>
      </x:c>
      <x:c r="O11276" s="6">
        <x:f>H11276-N11276</x:f>
      </x:c>
    </x:row>
    <x:row r="11277" spans="1:25">
      <x:c r="A11277" s="0" t="s">
        <x:v>57</x:v>
      </x:c>
      <x:c r="B11277" s="0" t="n">
        <x:v>5208</x:v>
      </x:c>
      <x:c r="C11277" s="0" t="s">
        <x:v>128</x:v>
      </x:c>
      <x:c r="D11277" s="0" t="s">
        <x:v>180</x:v>
      </x:c>
      <x:c r="E11277" s="0" t="s">
        <x:v>184</x:v>
      </x:c>
      <x:c r="F11277" s="0" t="s">
        <x:v>26</x:v>
      </x:c>
      <x:c r="G11277" s="0" t="n">
        <x:v>63</x:v>
      </x:c>
      <x:c r="H11277" s="4" t="n">
        <x:v>25.2</x:v>
      </x:c>
      <x:c r="I11277" s="4" t="n">
        <x:v>63</x:v>
      </x:c>
      <x:c r="J11277" s="4" t="n">
        <x:v>0.4</x:v>
      </x:c>
      <x:c r="K11277" s="4">
        <x:f>I11277*J11277</x:f>
      </x:c>
      <x:c r="L11277" s="4" t="n">
        <x:v>295.209</x:v>
      </x:c>
      <x:c r="M11277" s="5">
        <x:f>J11277/1.157*100</x:f>
      </x:c>
      <x:c r="N11277" s="6">
        <x:f>M11277*L11277/100</x:f>
      </x:c>
      <x:c r="O11277" s="6">
        <x:f>H11277-N11277</x:f>
      </x:c>
    </x:row>
    <x:row r="11278" spans="1:25">
      <x:c r="A11278" s="0" t="s">
        <x:v>113</x:v>
      </x:c>
      <x:c r="B11278" s="0" t="n">
        <x:v>5209</x:v>
      </x:c>
      <x:c r="C11278" s="0" t="s">
        <x:v>128</x:v>
      </x:c>
      <x:c r="D11278" s="0" t="s">
        <x:v>179</x:v>
      </x:c>
      <x:c r="E11278" s="0" t="s">
        <x:v>23</x:v>
      </x:c>
      <x:c r="F11278" s="0" t="s">
        <x:v>20</x:v>
      </x:c>
      <x:c r="G11278" s="0" t="n">
        <x:v>62</x:v>
      </x:c>
      <x:c r="H11278" s="4" t="n">
        <x:v>28.8</x:v>
      </x:c>
      <x:c r="I11278" s="4" t="n">
        <x:v>62</x:v>
      </x:c>
      <x:c r="J11278" s="4" t="n">
        <x:v>0.465</x:v>
      </x:c>
      <x:c r="K11278" s="4">
        <x:f>I11278*J11278</x:f>
      </x:c>
      <x:c r="L11278" s="4" t="n">
        <x:v>293.613</x:v>
      </x:c>
      <x:c r="M11278" s="5">
        <x:f>J11278/1.165*100</x:f>
      </x:c>
      <x:c r="N11278" s="6">
        <x:f>M11278*L11278/100</x:f>
      </x:c>
      <x:c r="O11278" s="6">
        <x:f>H11278-N11278</x:f>
      </x:c>
    </x:row>
    <x:row r="11279" spans="1:25">
      <x:c r="A11279" s="0" t="s">
        <x:v>113</x:v>
      </x:c>
      <x:c r="B11279" s="0" t="n">
        <x:v>5209</x:v>
      </x:c>
      <x:c r="C11279" s="0" t="s">
        <x:v>128</x:v>
      </x:c>
      <x:c r="D11279" s="0" t="s">
        <x:v>180</x:v>
      </x:c>
      <x:c r="E11279" s="0" t="s">
        <x:v>181</x:v>
      </x:c>
      <x:c r="F11279" s="0" t="s">
        <x:v>26</x:v>
      </x:c>
      <x:c r="G11279" s="0" t="n">
        <x:v>62</x:v>
      </x:c>
      <x:c r="H11279" s="4" t="n">
        <x:v>6.2</x:v>
      </x:c>
      <x:c r="I11279" s="4" t="n">
        <x:v>62</x:v>
      </x:c>
      <x:c r="J11279" s="4" t="n">
        <x:v>0.1</x:v>
      </x:c>
      <x:c r="K11279" s="4">
        <x:f>I11279*J11279</x:f>
      </x:c>
      <x:c r="L11279" s="4" t="n">
        <x:v>293.613</x:v>
      </x:c>
      <x:c r="M11279" s="5">
        <x:f>J11279/1.165*100</x:f>
      </x:c>
      <x:c r="N11279" s="6">
        <x:f>M11279*L11279/100</x:f>
      </x:c>
      <x:c r="O11279" s="6">
        <x:f>H11279-N11279</x:f>
      </x:c>
    </x:row>
    <x:row r="11280" spans="1:25">
      <x:c r="A11280" s="0" t="s">
        <x:v>113</x:v>
      </x:c>
      <x:c r="B11280" s="0" t="n">
        <x:v>5209</x:v>
      </x:c>
      <x:c r="C11280" s="0" t="s">
        <x:v>128</x:v>
      </x:c>
      <x:c r="D11280" s="0" t="s">
        <x:v>180</x:v>
      </x:c>
      <x:c r="E11280" s="0" t="s">
        <x:v>182</x:v>
      </x:c>
      <x:c r="F11280" s="0" t="s">
        <x:v>26</x:v>
      </x:c>
      <x:c r="G11280" s="0" t="n">
        <x:v>62</x:v>
      </x:c>
      <x:c r="H11280" s="4" t="n">
        <x:v>6.2</x:v>
      </x:c>
      <x:c r="I11280" s="4" t="n">
        <x:v>62</x:v>
      </x:c>
      <x:c r="J11280" s="4" t="n">
        <x:v>0.1</x:v>
      </x:c>
      <x:c r="K11280" s="4">
        <x:f>I11280*J11280</x:f>
      </x:c>
      <x:c r="L11280" s="4" t="n">
        <x:v>293.613</x:v>
      </x:c>
      <x:c r="M11280" s="5">
        <x:f>J11280/1.165*100</x:f>
      </x:c>
      <x:c r="N11280" s="6">
        <x:f>M11280*L11280/100</x:f>
      </x:c>
      <x:c r="O11280" s="6">
        <x:f>H11280-N11280</x:f>
      </x:c>
    </x:row>
    <x:row r="11281" spans="1:25">
      <x:c r="A11281" s="0" t="s">
        <x:v>113</x:v>
      </x:c>
      <x:c r="B11281" s="0" t="n">
        <x:v>5209</x:v>
      </x:c>
      <x:c r="C11281" s="0" t="s">
        <x:v>128</x:v>
      </x:c>
      <x:c r="D11281" s="0" t="s">
        <x:v>180</x:v>
      </x:c>
      <x:c r="E11281" s="0" t="s">
        <x:v>183</x:v>
      </x:c>
      <x:c r="F11281" s="0" t="s">
        <x:v>26</x:v>
      </x:c>
      <x:c r="G11281" s="0" t="n">
        <x:v>62</x:v>
      </x:c>
      <x:c r="H11281" s="4" t="n">
        <x:v>6.2</x:v>
      </x:c>
      <x:c r="I11281" s="4" t="n">
        <x:v>62</x:v>
      </x:c>
      <x:c r="J11281" s="4" t="n">
        <x:v>0.1</x:v>
      </x:c>
      <x:c r="K11281" s="4">
        <x:f>I11281*J11281</x:f>
      </x:c>
      <x:c r="L11281" s="4" t="n">
        <x:v>293.613</x:v>
      </x:c>
      <x:c r="M11281" s="5">
        <x:f>J11281/1.165*100</x:f>
      </x:c>
      <x:c r="N11281" s="6">
        <x:f>M11281*L11281/100</x:f>
      </x:c>
      <x:c r="O11281" s="6">
        <x:f>H11281-N11281</x:f>
      </x:c>
    </x:row>
    <x:row r="11282" spans="1:25">
      <x:c r="A11282" s="0" t="s">
        <x:v>113</x:v>
      </x:c>
      <x:c r="B11282" s="0" t="n">
        <x:v>5209</x:v>
      </x:c>
      <x:c r="C11282" s="0" t="s">
        <x:v>128</x:v>
      </x:c>
      <x:c r="D11282" s="0" t="s">
        <x:v>180</x:v>
      </x:c>
      <x:c r="E11282" s="0" t="s">
        <x:v>184</x:v>
      </x:c>
      <x:c r="F11282" s="0" t="s">
        <x:v>26</x:v>
      </x:c>
      <x:c r="G11282" s="0" t="n">
        <x:v>62</x:v>
      </x:c>
      <x:c r="H11282" s="4" t="n">
        <x:v>24.8</x:v>
      </x:c>
      <x:c r="I11282" s="4" t="n">
        <x:v>62</x:v>
      </x:c>
      <x:c r="J11282" s="4" t="n">
        <x:v>0.4</x:v>
      </x:c>
      <x:c r="K11282" s="4">
        <x:f>I11282*J11282</x:f>
      </x:c>
      <x:c r="L11282" s="4" t="n">
        <x:v>293.613</x:v>
      </x:c>
      <x:c r="M11282" s="5">
        <x:f>J11282/1.165*100</x:f>
      </x:c>
      <x:c r="N11282" s="6">
        <x:f>M11282*L11282/100</x:f>
      </x:c>
      <x:c r="O11282" s="6">
        <x:f>H11282-N11282</x:f>
      </x:c>
    </x:row>
    <x:row r="11283" spans="1:25">
      <x:c r="A11283" s="0" t="s">
        <x:v>161</x:v>
      </x:c>
      <x:c r="B11283" s="0" t="n">
        <x:v>5210</x:v>
      </x:c>
      <x:c r="C11283" s="0" t="s">
        <x:v>128</x:v>
      </x:c>
      <x:c r="D11283" s="0" t="s">
        <x:v>179</x:v>
      </x:c>
      <x:c r="E11283" s="0" t="s">
        <x:v>23</x:v>
      </x:c>
      <x:c r="F11283" s="0" t="s">
        <x:v>20</x:v>
      </x:c>
      <x:c r="G11283" s="0" t="n">
        <x:v>63</x:v>
      </x:c>
      <x:c r="H11283" s="4" t="n">
        <x:v>28.8</x:v>
      </x:c>
      <x:c r="I11283" s="4" t="n">
        <x:v>63</x:v>
      </x:c>
      <x:c r="J11283" s="4" t="n">
        <x:v>0.457</x:v>
      </x:c>
      <x:c r="K11283" s="4">
        <x:f>I11283*J11283</x:f>
      </x:c>
      <x:c r="L11283" s="4" t="n">
        <x:v>297.017</x:v>
      </x:c>
      <x:c r="M11283" s="5">
        <x:f>J11283/1.157*100</x:f>
      </x:c>
      <x:c r="N11283" s="6">
        <x:f>M11283*L11283/100</x:f>
      </x:c>
      <x:c r="O11283" s="6">
        <x:f>H11283-N11283</x:f>
      </x:c>
    </x:row>
    <x:row r="11284" spans="1:25">
      <x:c r="A11284" s="0" t="s">
        <x:v>161</x:v>
      </x:c>
      <x:c r="B11284" s="0" t="n">
        <x:v>5210</x:v>
      </x:c>
      <x:c r="C11284" s="0" t="s">
        <x:v>128</x:v>
      </x:c>
      <x:c r="D11284" s="0" t="s">
        <x:v>180</x:v>
      </x:c>
      <x:c r="E11284" s="0" t="s">
        <x:v>181</x:v>
      </x:c>
      <x:c r="F11284" s="0" t="s">
        <x:v>26</x:v>
      </x:c>
      <x:c r="G11284" s="0" t="n">
        <x:v>63</x:v>
      </x:c>
      <x:c r="H11284" s="4" t="n">
        <x:v>6.3</x:v>
      </x:c>
      <x:c r="I11284" s="4" t="n">
        <x:v>63</x:v>
      </x:c>
      <x:c r="J11284" s="4" t="n">
        <x:v>0.1</x:v>
      </x:c>
      <x:c r="K11284" s="4">
        <x:f>I11284*J11284</x:f>
      </x:c>
      <x:c r="L11284" s="4" t="n">
        <x:v>297.017</x:v>
      </x:c>
      <x:c r="M11284" s="5">
        <x:f>J11284/1.157*100</x:f>
      </x:c>
      <x:c r="N11284" s="6">
        <x:f>M11284*L11284/100</x:f>
      </x:c>
      <x:c r="O11284" s="6">
        <x:f>H11284-N11284</x:f>
      </x:c>
    </x:row>
    <x:row r="11285" spans="1:25">
      <x:c r="A11285" s="0" t="s">
        <x:v>161</x:v>
      </x:c>
      <x:c r="B11285" s="0" t="n">
        <x:v>5210</x:v>
      </x:c>
      <x:c r="C11285" s="0" t="s">
        <x:v>128</x:v>
      </x:c>
      <x:c r="D11285" s="0" t="s">
        <x:v>180</x:v>
      </x:c>
      <x:c r="E11285" s="0" t="s">
        <x:v>182</x:v>
      </x:c>
      <x:c r="F11285" s="0" t="s">
        <x:v>26</x:v>
      </x:c>
      <x:c r="G11285" s="0" t="n">
        <x:v>63</x:v>
      </x:c>
      <x:c r="H11285" s="4" t="n">
        <x:v>6.3</x:v>
      </x:c>
      <x:c r="I11285" s="4" t="n">
        <x:v>63</x:v>
      </x:c>
      <x:c r="J11285" s="4" t="n">
        <x:v>0.1</x:v>
      </x:c>
      <x:c r="K11285" s="4">
        <x:f>I11285*J11285</x:f>
      </x:c>
      <x:c r="L11285" s="4" t="n">
        <x:v>297.017</x:v>
      </x:c>
      <x:c r="M11285" s="5">
        <x:f>J11285/1.157*100</x:f>
      </x:c>
      <x:c r="N11285" s="6">
        <x:f>M11285*L11285/100</x:f>
      </x:c>
      <x:c r="O11285" s="6">
        <x:f>H11285-N11285</x:f>
      </x:c>
    </x:row>
    <x:row r="11286" spans="1:25">
      <x:c r="A11286" s="0" t="s">
        <x:v>161</x:v>
      </x:c>
      <x:c r="B11286" s="0" t="n">
        <x:v>5210</x:v>
      </x:c>
      <x:c r="C11286" s="0" t="s">
        <x:v>128</x:v>
      </x:c>
      <x:c r="D11286" s="0" t="s">
        <x:v>180</x:v>
      </x:c>
      <x:c r="E11286" s="0" t="s">
        <x:v>183</x:v>
      </x:c>
      <x:c r="F11286" s="0" t="s">
        <x:v>26</x:v>
      </x:c>
      <x:c r="G11286" s="0" t="n">
        <x:v>63</x:v>
      </x:c>
      <x:c r="H11286" s="4" t="n">
        <x:v>6.3</x:v>
      </x:c>
      <x:c r="I11286" s="4" t="n">
        <x:v>63</x:v>
      </x:c>
      <x:c r="J11286" s="4" t="n">
        <x:v>0.1</x:v>
      </x:c>
      <x:c r="K11286" s="4">
        <x:f>I11286*J11286</x:f>
      </x:c>
      <x:c r="L11286" s="4" t="n">
        <x:v>297.017</x:v>
      </x:c>
      <x:c r="M11286" s="5">
        <x:f>J11286/1.157*100</x:f>
      </x:c>
      <x:c r="N11286" s="6">
        <x:f>M11286*L11286/100</x:f>
      </x:c>
      <x:c r="O11286" s="6">
        <x:f>H11286-N11286</x:f>
      </x:c>
    </x:row>
    <x:row r="11287" spans="1:25">
      <x:c r="A11287" s="0" t="s">
        <x:v>161</x:v>
      </x:c>
      <x:c r="B11287" s="0" t="n">
        <x:v>5210</x:v>
      </x:c>
      <x:c r="C11287" s="0" t="s">
        <x:v>128</x:v>
      </x:c>
      <x:c r="D11287" s="0" t="s">
        <x:v>180</x:v>
      </x:c>
      <x:c r="E11287" s="0" t="s">
        <x:v>184</x:v>
      </x:c>
      <x:c r="F11287" s="0" t="s">
        <x:v>26</x:v>
      </x:c>
      <x:c r="G11287" s="0" t="n">
        <x:v>63</x:v>
      </x:c>
      <x:c r="H11287" s="4" t="n">
        <x:v>25.2</x:v>
      </x:c>
      <x:c r="I11287" s="4" t="n">
        <x:v>63</x:v>
      </x:c>
      <x:c r="J11287" s="4" t="n">
        <x:v>0.4</x:v>
      </x:c>
      <x:c r="K11287" s="4">
        <x:f>I11287*J11287</x:f>
      </x:c>
      <x:c r="L11287" s="4" t="n">
        <x:v>297.017</x:v>
      </x:c>
      <x:c r="M11287" s="5">
        <x:f>J11287/1.157*100</x:f>
      </x:c>
      <x:c r="N11287" s="6">
        <x:f>M11287*L11287/100</x:f>
      </x:c>
      <x:c r="O11287" s="6">
        <x:f>H11287-N11287</x:f>
      </x:c>
    </x:row>
    <x:row r="11288" spans="1:25">
      <x:c r="A11288" s="0" t="s">
        <x:v>31</x:v>
      </x:c>
      <x:c r="B11288" s="0" t="n">
        <x:v>5218</x:v>
      </x:c>
      <x:c r="C11288" s="0" t="s">
        <x:v>21</x:v>
      </x:c>
      <x:c r="D11288" s="0" t="s">
        <x:v>22</x:v>
      </x:c>
      <x:c r="E11288" s="0" t="s">
        <x:v>23</x:v>
      </x:c>
      <x:c r="F11288" s="0" t="s">
        <x:v>20</x:v>
      </x:c>
      <x:c r="G11288" s="0" t="n">
        <x:v>130</x:v>
      </x:c>
      <x:c r="H11288" s="4" t="n">
        <x:v>44.33</x:v>
      </x:c>
      <x:c r="I11288" s="4" t="n">
        <x:v>130</x:v>
      </x:c>
      <x:c r="J11288" s="4" t="n">
        <x:v>0.341</x:v>
      </x:c>
      <x:c r="K11288" s="4">
        <x:f>I11288*J11288</x:f>
      </x:c>
      <x:c r="L11288" s="4" t="n">
        <x:v>275.484</x:v>
      </x:c>
      <x:c r="M11288" s="5">
        <x:f>J11288/2.789*100</x:f>
      </x:c>
      <x:c r="N11288" s="6">
        <x:f>M11288*L11288/100</x:f>
      </x:c>
      <x:c r="O11288" s="6">
        <x:f>H11288-N11288</x:f>
      </x:c>
    </x:row>
    <x:row r="11289" spans="1:25">
      <x:c r="A11289" s="0" t="s">
        <x:v>31</x:v>
      </x:c>
      <x:c r="B11289" s="0" t="n">
        <x:v>5218</x:v>
      </x:c>
      <x:c r="C11289" s="0" t="s">
        <x:v>21</x:v>
      </x:c>
      <x:c r="D11289" s="0" t="s">
        <x:v>22</x:v>
      </x:c>
      <x:c r="E11289" s="0" t="s">
        <x:v>23</x:v>
      </x:c>
      <x:c r="F11289" s="0" t="s">
        <x:v>20</x:v>
      </x:c>
      <x:c r="G11289" s="0" t="n">
        <x:v>130</x:v>
      </x:c>
      <x:c r="H11289" s="4" t="n">
        <x:v>43.384</x:v>
      </x:c>
      <x:c r="I11289" s="4" t="n">
        <x:v>130</x:v>
      </x:c>
      <x:c r="J11289" s="4" t="n">
        <x:v>0.334</x:v>
      </x:c>
      <x:c r="K11289" s="4">
        <x:f>I11289*J11289</x:f>
      </x:c>
      <x:c r="L11289" s="4" t="n">
        <x:v>275.484</x:v>
      </x:c>
      <x:c r="M11289" s="5">
        <x:f>J11289/2.789*100</x:f>
      </x:c>
      <x:c r="N11289" s="6">
        <x:f>M11289*L11289/100</x:f>
      </x:c>
      <x:c r="O11289" s="6">
        <x:f>H11289-N11289</x:f>
      </x:c>
    </x:row>
    <x:row r="11290" spans="1:25">
      <x:c r="A11290" s="0" t="s">
        <x:v>31</x:v>
      </x:c>
      <x:c r="B11290" s="0" t="n">
        <x:v>5218</x:v>
      </x:c>
      <x:c r="C11290" s="0" t="s">
        <x:v>21</x:v>
      </x:c>
      <x:c r="D11290" s="0" t="s">
        <x:v>22</x:v>
      </x:c>
      <x:c r="E11290" s="0" t="s">
        <x:v>23</x:v>
      </x:c>
      <x:c r="F11290" s="0" t="s">
        <x:v>20</x:v>
      </x:c>
      <x:c r="G11290" s="0" t="n">
        <x:v>130</x:v>
      </x:c>
      <x:c r="H11290" s="4" t="n">
        <x:v>43.384</x:v>
      </x:c>
      <x:c r="I11290" s="4" t="n">
        <x:v>130</x:v>
      </x:c>
      <x:c r="J11290" s="4" t="n">
        <x:v>0.334</x:v>
      </x:c>
      <x:c r="K11290" s="4">
        <x:f>I11290*J11290</x:f>
      </x:c>
      <x:c r="L11290" s="4" t="n">
        <x:v>275.484</x:v>
      </x:c>
      <x:c r="M11290" s="5">
        <x:f>J11290/2.789*100</x:f>
      </x:c>
      <x:c r="N11290" s="6">
        <x:f>M11290*L11290/100</x:f>
      </x:c>
      <x:c r="O11290" s="6">
        <x:f>H11290-N11290</x:f>
      </x:c>
    </x:row>
    <x:row r="11291" spans="1:25">
      <x:c r="A11291" s="0" t="s">
        <x:v>31</x:v>
      </x:c>
      <x:c r="B11291" s="0" t="n">
        <x:v>5218</x:v>
      </x:c>
      <x:c r="C11291" s="0" t="s">
        <x:v>21</x:v>
      </x:c>
      <x:c r="D11291" s="0" t="s">
        <x:v>28</x:v>
      </x:c>
      <x:c r="E11291" s="0" t="s">
        <x:v>19</x:v>
      </x:c>
      <x:c r="F11291" s="0" t="s">
        <x:v>26</x:v>
      </x:c>
      <x:c r="G11291" s="0" t="n">
        <x:v>130</x:v>
      </x:c>
      <x:c r="H11291" s="4" t="n">
        <x:v>33.807</x:v>
      </x:c>
      <x:c r="I11291" s="4" t="n">
        <x:v>130</x:v>
      </x:c>
      <x:c r="J11291" s="4" t="n">
        <x:v>0.26</x:v>
      </x:c>
      <x:c r="K11291" s="4">
        <x:f>I11291*J11291</x:f>
      </x:c>
      <x:c r="L11291" s="4" t="n">
        <x:v>275.484</x:v>
      </x:c>
      <x:c r="M11291" s="5">
        <x:f>J11291/2.789*100</x:f>
      </x:c>
      <x:c r="N11291" s="6">
        <x:f>M11291*L11291/100</x:f>
      </x:c>
      <x:c r="O11291" s="6">
        <x:f>H11291-N11291</x:f>
      </x:c>
    </x:row>
    <x:row r="11292" spans="1:25">
      <x:c r="A11292" s="0" t="s">
        <x:v>31</x:v>
      </x:c>
      <x:c r="B11292" s="0" t="n">
        <x:v>5218</x:v>
      </x:c>
      <x:c r="C11292" s="0" t="s">
        <x:v>21</x:v>
      </x:c>
      <x:c r="D11292" s="0" t="s">
        <x:v>28</x:v>
      </x:c>
      <x:c r="E11292" s="0" t="s">
        <x:v>23</x:v>
      </x:c>
      <x:c r="F11292" s="0" t="s">
        <x:v>26</x:v>
      </x:c>
      <x:c r="G11292" s="0" t="n">
        <x:v>130</x:v>
      </x:c>
      <x:c r="H11292" s="4" t="n">
        <x:v>197.6</x:v>
      </x:c>
      <x:c r="I11292" s="4" t="n">
        <x:v>130</x:v>
      </x:c>
      <x:c r="J11292" s="4" t="n">
        <x:v>1.52</x:v>
      </x:c>
      <x:c r="K11292" s="4">
        <x:f>I11292*J11292</x:f>
      </x:c>
      <x:c r="L11292" s="4" t="n">
        <x:v>275.484</x:v>
      </x:c>
      <x:c r="M11292" s="5">
        <x:f>J11292/2.789*100</x:f>
      </x:c>
      <x:c r="N11292" s="6">
        <x:f>M11292*L11292/100</x:f>
      </x:c>
      <x:c r="O11292" s="6">
        <x:f>H11292-N11292</x:f>
      </x:c>
    </x:row>
    <x:row r="11293" spans="1:25">
      <x:c r="A11293" s="0" t="s">
        <x:v>83</x:v>
      </x:c>
      <x:c r="B11293" s="0" t="n">
        <x:v>5219</x:v>
      </x:c>
      <x:c r="C11293" s="0" t="s">
        <x:v>21</x:v>
      </x:c>
      <x:c r="D11293" s="0" t="s">
        <x:v>22</x:v>
      </x:c>
      <x:c r="E11293" s="0" t="s">
        <x:v>23</x:v>
      </x:c>
      <x:c r="F11293" s="0" t="s">
        <x:v>20</x:v>
      </x:c>
      <x:c r="G11293" s="0" t="n">
        <x:v>130</x:v>
      </x:c>
      <x:c r="H11293" s="4" t="n">
        <x:v>44.33</x:v>
      </x:c>
      <x:c r="I11293" s="4" t="n">
        <x:v>130</x:v>
      </x:c>
      <x:c r="J11293" s="4" t="n">
        <x:v>0.341</x:v>
      </x:c>
      <x:c r="K11293" s="4">
        <x:f>I11293*J11293</x:f>
      </x:c>
      <x:c r="L11293" s="4" t="n">
        <x:v>290.587</x:v>
      </x:c>
      <x:c r="M11293" s="5">
        <x:f>J11293/2.789*100</x:f>
      </x:c>
      <x:c r="N11293" s="6">
        <x:f>M11293*L11293/100</x:f>
      </x:c>
      <x:c r="O11293" s="6">
        <x:f>H11293-N11293</x:f>
      </x:c>
    </x:row>
    <x:row r="11294" spans="1:25">
      <x:c r="A11294" s="0" t="s">
        <x:v>83</x:v>
      </x:c>
      <x:c r="B11294" s="0" t="n">
        <x:v>5219</x:v>
      </x:c>
      <x:c r="C11294" s="0" t="s">
        <x:v>21</x:v>
      </x:c>
      <x:c r="D11294" s="0" t="s">
        <x:v>22</x:v>
      </x:c>
      <x:c r="E11294" s="0" t="s">
        <x:v>23</x:v>
      </x:c>
      <x:c r="F11294" s="0" t="s">
        <x:v>20</x:v>
      </x:c>
      <x:c r="G11294" s="0" t="n">
        <x:v>130</x:v>
      </x:c>
      <x:c r="H11294" s="4" t="n">
        <x:v>43.384</x:v>
      </x:c>
      <x:c r="I11294" s="4" t="n">
        <x:v>130</x:v>
      </x:c>
      <x:c r="J11294" s="4" t="n">
        <x:v>0.334</x:v>
      </x:c>
      <x:c r="K11294" s="4">
        <x:f>I11294*J11294</x:f>
      </x:c>
      <x:c r="L11294" s="4" t="n">
        <x:v>290.587</x:v>
      </x:c>
      <x:c r="M11294" s="5">
        <x:f>J11294/2.789*100</x:f>
      </x:c>
      <x:c r="N11294" s="6">
        <x:f>M11294*L11294/100</x:f>
      </x:c>
      <x:c r="O11294" s="6">
        <x:f>H11294-N11294</x:f>
      </x:c>
    </x:row>
    <x:row r="11295" spans="1:25">
      <x:c r="A11295" s="0" t="s">
        <x:v>83</x:v>
      </x:c>
      <x:c r="B11295" s="0" t="n">
        <x:v>5219</x:v>
      </x:c>
      <x:c r="C11295" s="0" t="s">
        <x:v>21</x:v>
      </x:c>
      <x:c r="D11295" s="0" t="s">
        <x:v>22</x:v>
      </x:c>
      <x:c r="E11295" s="0" t="s">
        <x:v>23</x:v>
      </x:c>
      <x:c r="F11295" s="0" t="s">
        <x:v>20</x:v>
      </x:c>
      <x:c r="G11295" s="0" t="n">
        <x:v>130</x:v>
      </x:c>
      <x:c r="H11295" s="4" t="n">
        <x:v>43.384</x:v>
      </x:c>
      <x:c r="I11295" s="4" t="n">
        <x:v>130</x:v>
      </x:c>
      <x:c r="J11295" s="4" t="n">
        <x:v>0.334</x:v>
      </x:c>
      <x:c r="K11295" s="4">
        <x:f>I11295*J11295</x:f>
      </x:c>
      <x:c r="L11295" s="4" t="n">
        <x:v>290.587</x:v>
      </x:c>
      <x:c r="M11295" s="5">
        <x:f>J11295/2.789*100</x:f>
      </x:c>
      <x:c r="N11295" s="6">
        <x:f>M11295*L11295/100</x:f>
      </x:c>
      <x:c r="O11295" s="6">
        <x:f>H11295-N11295</x:f>
      </x:c>
    </x:row>
    <x:row r="11296" spans="1:25">
      <x:c r="A11296" s="0" t="s">
        <x:v>83</x:v>
      </x:c>
      <x:c r="B11296" s="0" t="n">
        <x:v>5219</x:v>
      </x:c>
      <x:c r="C11296" s="0" t="s">
        <x:v>21</x:v>
      </x:c>
      <x:c r="D11296" s="0" t="s">
        <x:v>28</x:v>
      </x:c>
      <x:c r="E11296" s="0" t="s">
        <x:v>19</x:v>
      </x:c>
      <x:c r="F11296" s="0" t="s">
        <x:v>26</x:v>
      </x:c>
      <x:c r="G11296" s="0" t="n">
        <x:v>130</x:v>
      </x:c>
      <x:c r="H11296" s="4" t="n">
        <x:v>33.808</x:v>
      </x:c>
      <x:c r="I11296" s="4" t="n">
        <x:v>130</x:v>
      </x:c>
      <x:c r="J11296" s="4" t="n">
        <x:v>0.26</x:v>
      </x:c>
      <x:c r="K11296" s="4">
        <x:f>I11296*J11296</x:f>
      </x:c>
      <x:c r="L11296" s="4" t="n">
        <x:v>290.587</x:v>
      </x:c>
      <x:c r="M11296" s="5">
        <x:f>J11296/2.789*100</x:f>
      </x:c>
      <x:c r="N11296" s="6">
        <x:f>M11296*L11296/100</x:f>
      </x:c>
      <x:c r="O11296" s="6">
        <x:f>H11296-N11296</x:f>
      </x:c>
    </x:row>
    <x:row r="11297" spans="1:25">
      <x:c r="A11297" s="0" t="s">
        <x:v>83</x:v>
      </x:c>
      <x:c r="B11297" s="0" t="n">
        <x:v>5219</x:v>
      </x:c>
      <x:c r="C11297" s="0" t="s">
        <x:v>21</x:v>
      </x:c>
      <x:c r="D11297" s="0" t="s">
        <x:v>28</x:v>
      </x:c>
      <x:c r="E11297" s="0" t="s">
        <x:v>23</x:v>
      </x:c>
      <x:c r="F11297" s="0" t="s">
        <x:v>26</x:v>
      </x:c>
      <x:c r="G11297" s="0" t="n">
        <x:v>130</x:v>
      </x:c>
      <x:c r="H11297" s="4" t="n">
        <x:v>197.6</x:v>
      </x:c>
      <x:c r="I11297" s="4" t="n">
        <x:v>130</x:v>
      </x:c>
      <x:c r="J11297" s="4" t="n">
        <x:v>1.52</x:v>
      </x:c>
      <x:c r="K11297" s="4">
        <x:f>I11297*J11297</x:f>
      </x:c>
      <x:c r="L11297" s="4" t="n">
        <x:v>290.587</x:v>
      </x:c>
      <x:c r="M11297" s="5">
        <x:f>J11297/2.789*100</x:f>
      </x:c>
      <x:c r="N11297" s="6">
        <x:f>M11297*L11297/100</x:f>
      </x:c>
      <x:c r="O11297" s="6">
        <x:f>H11297-N11297</x:f>
      </x:c>
    </x:row>
    <x:row r="11298" spans="1:25">
      <x:c r="A11298" s="0" t="s">
        <x:v>53</x:v>
      </x:c>
      <x:c r="B11298" s="0" t="n">
        <x:v>5220</x:v>
      </x:c>
      <x:c r="C11298" s="0" t="s">
        <x:v>21</x:v>
      </x:c>
      <x:c r="D11298" s="0" t="s">
        <x:v>22</x:v>
      </x:c>
      <x:c r="E11298" s="0" t="s">
        <x:v>23</x:v>
      </x:c>
      <x:c r="F11298" s="0" t="s">
        <x:v>20</x:v>
      </x:c>
      <x:c r="G11298" s="0" t="n">
        <x:v>130</x:v>
      </x:c>
      <x:c r="H11298" s="4" t="n">
        <x:v>43.384</x:v>
      </x:c>
      <x:c r="I11298" s="4" t="n">
        <x:v>130</x:v>
      </x:c>
      <x:c r="J11298" s="4" t="n">
        <x:v>0.334</x:v>
      </x:c>
      <x:c r="K11298" s="4">
        <x:f>I11298*J11298</x:f>
      </x:c>
      <x:c r="L11298" s="4" t="n">
        <x:v>278.027</x:v>
      </x:c>
      <x:c r="M11298" s="5">
        <x:f>J11298/3.43*100</x:f>
      </x:c>
      <x:c r="N11298" s="6">
        <x:f>M11298*L11298/100</x:f>
      </x:c>
      <x:c r="O11298" s="6">
        <x:f>H11298-N11298</x:f>
      </x:c>
    </x:row>
    <x:row r="11299" spans="1:25">
      <x:c r="A11299" s="0" t="s">
        <x:v>53</x:v>
      </x:c>
      <x:c r="B11299" s="0" t="n">
        <x:v>5220</x:v>
      </x:c>
      <x:c r="C11299" s="0" t="s">
        <x:v>21</x:v>
      </x:c>
      <x:c r="D11299" s="0" t="s">
        <x:v>22</x:v>
      </x:c>
      <x:c r="E11299" s="0" t="s">
        <x:v>23</x:v>
      </x:c>
      <x:c r="F11299" s="0" t="s">
        <x:v>20</x:v>
      </x:c>
      <x:c r="G11299" s="0" t="n">
        <x:v>130</x:v>
      </x:c>
      <x:c r="H11299" s="4" t="n">
        <x:v>43.384</x:v>
      </x:c>
      <x:c r="I11299" s="4" t="n">
        <x:v>130</x:v>
      </x:c>
      <x:c r="J11299" s="4" t="n">
        <x:v>0.334</x:v>
      </x:c>
      <x:c r="K11299" s="4">
        <x:f>I11299*J11299</x:f>
      </x:c>
      <x:c r="L11299" s="4" t="n">
        <x:v>278.027</x:v>
      </x:c>
      <x:c r="M11299" s="5">
        <x:f>J11299/3.43*100</x:f>
      </x:c>
      <x:c r="N11299" s="6">
        <x:f>M11299*L11299/100</x:f>
      </x:c>
      <x:c r="O11299" s="6">
        <x:f>H11299-N11299</x:f>
      </x:c>
    </x:row>
    <x:row r="11300" spans="1:25">
      <x:c r="A11300" s="0" t="s">
        <x:v>53</x:v>
      </x:c>
      <x:c r="B11300" s="0" t="n">
        <x:v>5220</x:v>
      </x:c>
      <x:c r="C11300" s="0" t="s">
        <x:v>21</x:v>
      </x:c>
      <x:c r="D11300" s="0" t="s">
        <x:v>22</x:v>
      </x:c>
      <x:c r="E11300" s="0" t="s">
        <x:v>23</x:v>
      </x:c>
      <x:c r="F11300" s="0" t="s">
        <x:v>20</x:v>
      </x:c>
      <x:c r="G11300" s="0" t="n">
        <x:v>130</x:v>
      </x:c>
      <x:c r="H11300" s="4" t="n">
        <x:v>43.384</x:v>
      </x:c>
      <x:c r="I11300" s="4" t="n">
        <x:v>130</x:v>
      </x:c>
      <x:c r="J11300" s="4" t="n">
        <x:v>0.334</x:v>
      </x:c>
      <x:c r="K11300" s="4">
        <x:f>I11300*J11300</x:f>
      </x:c>
      <x:c r="L11300" s="4" t="n">
        <x:v>278.027</x:v>
      </x:c>
      <x:c r="M11300" s="5">
        <x:f>J11300/3.43*100</x:f>
      </x:c>
      <x:c r="N11300" s="6">
        <x:f>M11300*L11300/100</x:f>
      </x:c>
      <x:c r="O11300" s="6">
        <x:f>H11300-N11300</x:f>
      </x:c>
    </x:row>
    <x:row r="11301" spans="1:25">
      <x:c r="A11301" s="0" t="s">
        <x:v>53</x:v>
      </x:c>
      <x:c r="B11301" s="0" t="n">
        <x:v>5220</x:v>
      </x:c>
      <x:c r="C11301" s="0" t="s">
        <x:v>21</x:v>
      </x:c>
      <x:c r="D11301" s="0" t="s">
        <x:v>22</x:v>
      </x:c>
      <x:c r="E11301" s="0" t="s">
        <x:v>23</x:v>
      </x:c>
      <x:c r="F11301" s="0" t="s">
        <x:v>20</x:v>
      </x:c>
      <x:c r="G11301" s="0" t="n">
        <x:v>130</x:v>
      </x:c>
      <x:c r="H11301" s="4" t="n">
        <x:v>44.33</x:v>
      </x:c>
      <x:c r="I11301" s="4" t="n">
        <x:v>130</x:v>
      </x:c>
      <x:c r="J11301" s="4" t="n">
        <x:v>0.341</x:v>
      </x:c>
      <x:c r="K11301" s="4">
        <x:f>I11301*J11301</x:f>
      </x:c>
      <x:c r="L11301" s="4" t="n">
        <x:v>278.027</x:v>
      </x:c>
      <x:c r="M11301" s="5">
        <x:f>J11301/3.43*100</x:f>
      </x:c>
      <x:c r="N11301" s="6">
        <x:f>M11301*L11301/100</x:f>
      </x:c>
      <x:c r="O11301" s="6">
        <x:f>H11301-N11301</x:f>
      </x:c>
    </x:row>
    <x:row r="11302" spans="1:25">
      <x:c r="A11302" s="0" t="s">
        <x:v>53</x:v>
      </x:c>
      <x:c r="B11302" s="0" t="n">
        <x:v>5220</x:v>
      </x:c>
      <x:c r="C11302" s="0" t="s">
        <x:v>21</x:v>
      </x:c>
      <x:c r="D11302" s="0" t="s">
        <x:v>22</x:v>
      </x:c>
      <x:c r="E11302" s="0" t="s">
        <x:v>23</x:v>
      </x:c>
      <x:c r="F11302" s="0" t="s">
        <x:v>20</x:v>
      </x:c>
      <x:c r="G11302" s="0" t="n">
        <x:v>130</x:v>
      </x:c>
      <x:c r="H11302" s="4" t="n">
        <x:v>39.897</x:v>
      </x:c>
      <x:c r="I11302" s="4" t="n">
        <x:v>130</x:v>
      </x:c>
      <x:c r="J11302" s="4" t="n">
        <x:v>0.307</x:v>
      </x:c>
      <x:c r="K11302" s="4">
        <x:f>I11302*J11302</x:f>
      </x:c>
      <x:c r="L11302" s="4" t="n">
        <x:v>278.027</x:v>
      </x:c>
      <x:c r="M11302" s="5">
        <x:f>J11302/3.43*100</x:f>
      </x:c>
      <x:c r="N11302" s="6">
        <x:f>M11302*L11302/100</x:f>
      </x:c>
      <x:c r="O11302" s="6">
        <x:f>H11302-N11302</x:f>
      </x:c>
    </x:row>
    <x:row r="11303" spans="1:25">
      <x:c r="A11303" s="0" t="s">
        <x:v>53</x:v>
      </x:c>
      <x:c r="B11303" s="0" t="n">
        <x:v>5220</x:v>
      </x:c>
      <x:c r="C11303" s="0" t="s">
        <x:v>21</x:v>
      </x:c>
      <x:c r="D11303" s="0" t="s">
        <x:v>28</x:v>
      </x:c>
      <x:c r="E11303" s="0" t="s">
        <x:v>19</x:v>
      </x:c>
      <x:c r="F11303" s="0" t="s">
        <x:v>26</x:v>
      </x:c>
      <x:c r="G11303" s="0" t="n">
        <x:v>130</x:v>
      </x:c>
      <x:c r="H11303" s="4" t="n">
        <x:v>33.805</x:v>
      </x:c>
      <x:c r="I11303" s="4" t="n">
        <x:v>130</x:v>
      </x:c>
      <x:c r="J11303" s="4" t="n">
        <x:v>0.26</x:v>
      </x:c>
      <x:c r="K11303" s="4">
        <x:f>I11303*J11303</x:f>
      </x:c>
      <x:c r="L11303" s="4" t="n">
        <x:v>278.027</x:v>
      </x:c>
      <x:c r="M11303" s="5">
        <x:f>J11303/3.43*100</x:f>
      </x:c>
      <x:c r="N11303" s="6">
        <x:f>M11303*L11303/100</x:f>
      </x:c>
      <x:c r="O11303" s="6">
        <x:f>H11303-N11303</x:f>
      </x:c>
    </x:row>
    <x:row r="11304" spans="1:25">
      <x:c r="A11304" s="0" t="s">
        <x:v>53</x:v>
      </x:c>
      <x:c r="B11304" s="0" t="n">
        <x:v>5220</x:v>
      </x:c>
      <x:c r="C11304" s="0" t="s">
        <x:v>21</x:v>
      </x:c>
      <x:c r="D11304" s="0" t="s">
        <x:v>28</x:v>
      </x:c>
      <x:c r="E11304" s="0" t="s">
        <x:v>23</x:v>
      </x:c>
      <x:c r="F11304" s="0" t="s">
        <x:v>26</x:v>
      </x:c>
      <x:c r="G11304" s="0" t="n">
        <x:v>130</x:v>
      </x:c>
      <x:c r="H11304" s="4" t="n">
        <x:v>186.051</x:v>
      </x:c>
      <x:c r="I11304" s="4" t="n">
        <x:v>130</x:v>
      </x:c>
      <x:c r="J11304" s="4" t="n">
        <x:v>1.52</x:v>
      </x:c>
      <x:c r="K11304" s="4">
        <x:f>I11304*J11304</x:f>
      </x:c>
      <x:c r="L11304" s="4" t="n">
        <x:v>278.027</x:v>
      </x:c>
      <x:c r="M11304" s="5">
        <x:f>J11304/3.43*100</x:f>
      </x:c>
      <x:c r="N11304" s="6">
        <x:f>M11304*L11304/100</x:f>
      </x:c>
      <x:c r="O11304" s="6">
        <x:f>H11304-N11304</x:f>
      </x:c>
    </x:row>
    <x:row r="11305" spans="1:25">
      <x:c r="A11305" s="0" t="s">
        <x:v>88</x:v>
      </x:c>
      <x:c r="B11305" s="0" t="n">
        <x:v>5222</x:v>
      </x:c>
      <x:c r="C11305" s="0" t="s">
        <x:v>21</x:v>
      </x:c>
      <x:c r="D11305" s="0" t="s">
        <x:v>22</x:v>
      </x:c>
      <x:c r="E11305" s="0" t="s">
        <x:v>23</x:v>
      </x:c>
      <x:c r="F11305" s="0" t="s">
        <x:v>20</x:v>
      </x:c>
      <x:c r="G11305" s="0" t="n">
        <x:v>130</x:v>
      </x:c>
      <x:c r="H11305" s="4" t="n">
        <x:v>43.384</x:v>
      </x:c>
      <x:c r="I11305" s="4" t="n">
        <x:v>130</x:v>
      </x:c>
      <x:c r="J11305" s="4" t="n">
        <x:v>0.334</x:v>
      </x:c>
      <x:c r="K11305" s="4">
        <x:f>I11305*J11305</x:f>
      </x:c>
      <x:c r="L11305" s="4" t="n">
        <x:v>280.216</x:v>
      </x:c>
      <x:c r="M11305" s="5">
        <x:f>J11305/2.789*100</x:f>
      </x:c>
      <x:c r="N11305" s="6">
        <x:f>M11305*L11305/100</x:f>
      </x:c>
      <x:c r="O11305" s="6">
        <x:f>H11305-N11305</x:f>
      </x:c>
    </x:row>
    <x:row r="11306" spans="1:25">
      <x:c r="A11306" s="0" t="s">
        <x:v>88</x:v>
      </x:c>
      <x:c r="B11306" s="0" t="n">
        <x:v>5222</x:v>
      </x:c>
      <x:c r="C11306" s="0" t="s">
        <x:v>21</x:v>
      </x:c>
      <x:c r="D11306" s="0" t="s">
        <x:v>22</x:v>
      </x:c>
      <x:c r="E11306" s="0" t="s">
        <x:v>23</x:v>
      </x:c>
      <x:c r="F11306" s="0" t="s">
        <x:v>20</x:v>
      </x:c>
      <x:c r="G11306" s="0" t="n">
        <x:v>130</x:v>
      </x:c>
      <x:c r="H11306" s="4" t="n">
        <x:v>43.384</x:v>
      </x:c>
      <x:c r="I11306" s="4" t="n">
        <x:v>130</x:v>
      </x:c>
      <x:c r="J11306" s="4" t="n">
        <x:v>0.334</x:v>
      </x:c>
      <x:c r="K11306" s="4">
        <x:f>I11306*J11306</x:f>
      </x:c>
      <x:c r="L11306" s="4" t="n">
        <x:v>280.216</x:v>
      </x:c>
      <x:c r="M11306" s="5">
        <x:f>J11306/2.789*100</x:f>
      </x:c>
      <x:c r="N11306" s="6">
        <x:f>M11306*L11306/100</x:f>
      </x:c>
      <x:c r="O11306" s="6">
        <x:f>H11306-N11306</x:f>
      </x:c>
    </x:row>
    <x:row r="11307" spans="1:25">
      <x:c r="A11307" s="0" t="s">
        <x:v>88</x:v>
      </x:c>
      <x:c r="B11307" s="0" t="n">
        <x:v>5222</x:v>
      </x:c>
      <x:c r="C11307" s="0" t="s">
        <x:v>21</x:v>
      </x:c>
      <x:c r="D11307" s="0" t="s">
        <x:v>22</x:v>
      </x:c>
      <x:c r="E11307" s="0" t="s">
        <x:v>23</x:v>
      </x:c>
      <x:c r="F11307" s="0" t="s">
        <x:v>20</x:v>
      </x:c>
      <x:c r="G11307" s="0" t="n">
        <x:v>130</x:v>
      </x:c>
      <x:c r="H11307" s="4" t="n">
        <x:v>44.33</x:v>
      </x:c>
      <x:c r="I11307" s="4" t="n">
        <x:v>130</x:v>
      </x:c>
      <x:c r="J11307" s="4" t="n">
        <x:v>0.341</x:v>
      </x:c>
      <x:c r="K11307" s="4">
        <x:f>I11307*J11307</x:f>
      </x:c>
      <x:c r="L11307" s="4" t="n">
        <x:v>280.216</x:v>
      </x:c>
      <x:c r="M11307" s="5">
        <x:f>J11307/2.789*100</x:f>
      </x:c>
      <x:c r="N11307" s="6">
        <x:f>M11307*L11307/100</x:f>
      </x:c>
      <x:c r="O11307" s="6">
        <x:f>H11307-N11307</x:f>
      </x:c>
    </x:row>
    <x:row r="11308" spans="1:25">
      <x:c r="A11308" s="0" t="s">
        <x:v>88</x:v>
      </x:c>
      <x:c r="B11308" s="0" t="n">
        <x:v>5222</x:v>
      </x:c>
      <x:c r="C11308" s="0" t="s">
        <x:v>21</x:v>
      </x:c>
      <x:c r="D11308" s="0" t="s">
        <x:v>28</x:v>
      </x:c>
      <x:c r="E11308" s="0" t="s">
        <x:v>19</x:v>
      </x:c>
      <x:c r="F11308" s="0" t="s">
        <x:v>26</x:v>
      </x:c>
      <x:c r="G11308" s="0" t="n">
        <x:v>130</x:v>
      </x:c>
      <x:c r="H11308" s="4" t="n">
        <x:v>33.805</x:v>
      </x:c>
      <x:c r="I11308" s="4" t="n">
        <x:v>130</x:v>
      </x:c>
      <x:c r="J11308" s="4" t="n">
        <x:v>0.26</x:v>
      </x:c>
      <x:c r="K11308" s="4">
        <x:f>I11308*J11308</x:f>
      </x:c>
      <x:c r="L11308" s="4" t="n">
        <x:v>280.216</x:v>
      </x:c>
      <x:c r="M11308" s="5">
        <x:f>J11308/2.789*100</x:f>
      </x:c>
      <x:c r="N11308" s="6">
        <x:f>M11308*L11308/100</x:f>
      </x:c>
      <x:c r="O11308" s="6">
        <x:f>H11308-N11308</x:f>
      </x:c>
    </x:row>
    <x:row r="11309" spans="1:25">
      <x:c r="A11309" s="0" t="s">
        <x:v>88</x:v>
      </x:c>
      <x:c r="B11309" s="0" t="n">
        <x:v>5222</x:v>
      </x:c>
      <x:c r="C11309" s="0" t="s">
        <x:v>21</x:v>
      </x:c>
      <x:c r="D11309" s="0" t="s">
        <x:v>28</x:v>
      </x:c>
      <x:c r="E11309" s="0" t="s">
        <x:v>23</x:v>
      </x:c>
      <x:c r="F11309" s="0" t="s">
        <x:v>26</x:v>
      </x:c>
      <x:c r="G11309" s="0" t="n">
        <x:v>130</x:v>
      </x:c>
      <x:c r="H11309" s="4" t="n">
        <x:v>197.6</x:v>
      </x:c>
      <x:c r="I11309" s="4" t="n">
        <x:v>130</x:v>
      </x:c>
      <x:c r="J11309" s="4" t="n">
        <x:v>1.52</x:v>
      </x:c>
      <x:c r="K11309" s="4">
        <x:f>I11309*J11309</x:f>
      </x:c>
      <x:c r="L11309" s="4" t="n">
        <x:v>280.216</x:v>
      </x:c>
      <x:c r="M11309" s="5">
        <x:f>J11309/2.789*100</x:f>
      </x:c>
      <x:c r="N11309" s="6">
        <x:f>M11309*L11309/100</x:f>
      </x:c>
      <x:c r="O11309" s="6">
        <x:f>H11309-N11309</x:f>
      </x:c>
    </x:row>
    <x:row r="11310" spans="1:25">
      <x:c r="A11310" s="0" t="s">
        <x:v>110</x:v>
      </x:c>
      <x:c r="B11310" s="0" t="n">
        <x:v>5225</x:v>
      </x:c>
      <x:c r="C11310" s="0" t="s">
        <x:v>21</x:v>
      </x:c>
      <x:c r="D11310" s="0" t="s">
        <x:v>22</x:v>
      </x:c>
      <x:c r="E11310" s="0" t="s">
        <x:v>23</x:v>
      </x:c>
      <x:c r="F11310" s="0" t="s">
        <x:v>20</x:v>
      </x:c>
      <x:c r="G11310" s="0" t="n">
        <x:v>130</x:v>
      </x:c>
      <x:c r="H11310" s="4" t="n">
        <x:v>44.33</x:v>
      </x:c>
      <x:c r="I11310" s="4" t="n">
        <x:v>130</x:v>
      </x:c>
      <x:c r="J11310" s="4" t="n">
        <x:v>0.341</x:v>
      </x:c>
      <x:c r="K11310" s="4">
        <x:f>I11310*J11310</x:f>
      </x:c>
      <x:c r="L11310" s="4" t="n">
        <x:v>274.311</x:v>
      </x:c>
      <x:c r="M11310" s="5">
        <x:f>J11310/3.223*100</x:f>
      </x:c>
      <x:c r="N11310" s="6">
        <x:f>M11310*L11310/100</x:f>
      </x:c>
      <x:c r="O11310" s="6">
        <x:f>H11310-N11310</x:f>
      </x:c>
    </x:row>
    <x:row r="11311" spans="1:25">
      <x:c r="A11311" s="0" t="s">
        <x:v>110</x:v>
      </x:c>
      <x:c r="B11311" s="0" t="n">
        <x:v>5225</x:v>
      </x:c>
      <x:c r="C11311" s="0" t="s">
        <x:v>21</x:v>
      </x:c>
      <x:c r="D11311" s="0" t="s">
        <x:v>22</x:v>
      </x:c>
      <x:c r="E11311" s="0" t="s">
        <x:v>23</x:v>
      </x:c>
      <x:c r="F11311" s="0" t="s">
        <x:v>20</x:v>
      </x:c>
      <x:c r="G11311" s="0" t="n">
        <x:v>130</x:v>
      </x:c>
      <x:c r="H11311" s="4" t="n">
        <x:v>43.384</x:v>
      </x:c>
      <x:c r="I11311" s="4" t="n">
        <x:v>130</x:v>
      </x:c>
      <x:c r="J11311" s="4" t="n">
        <x:v>0.334</x:v>
      </x:c>
      <x:c r="K11311" s="4">
        <x:f>I11311*J11311</x:f>
      </x:c>
      <x:c r="L11311" s="4" t="n">
        <x:v>274.311</x:v>
      </x:c>
      <x:c r="M11311" s="5">
        <x:f>J11311/3.223*100</x:f>
      </x:c>
      <x:c r="N11311" s="6">
        <x:f>M11311*L11311/100</x:f>
      </x:c>
      <x:c r="O11311" s="6">
        <x:f>H11311-N11311</x:f>
      </x:c>
    </x:row>
    <x:row r="11312" spans="1:25">
      <x:c r="A11312" s="0" t="s">
        <x:v>110</x:v>
      </x:c>
      <x:c r="B11312" s="0" t="n">
        <x:v>5225</x:v>
      </x:c>
      <x:c r="C11312" s="0" t="s">
        <x:v>21</x:v>
      </x:c>
      <x:c r="D11312" s="0" t="s">
        <x:v>22</x:v>
      </x:c>
      <x:c r="E11312" s="0" t="s">
        <x:v>23</x:v>
      </x:c>
      <x:c r="F11312" s="0" t="s">
        <x:v>20</x:v>
      </x:c>
      <x:c r="G11312" s="0" t="n">
        <x:v>130</x:v>
      </x:c>
      <x:c r="H11312" s="4" t="n">
        <x:v>43.384</x:v>
      </x:c>
      <x:c r="I11312" s="4" t="n">
        <x:v>130</x:v>
      </x:c>
      <x:c r="J11312" s="4" t="n">
        <x:v>0.334</x:v>
      </x:c>
      <x:c r="K11312" s="4">
        <x:f>I11312*J11312</x:f>
      </x:c>
      <x:c r="L11312" s="4" t="n">
        <x:v>274.311</x:v>
      </x:c>
      <x:c r="M11312" s="5">
        <x:f>J11312/3.223*100</x:f>
      </x:c>
      <x:c r="N11312" s="6">
        <x:f>M11312*L11312/100</x:f>
      </x:c>
      <x:c r="O11312" s="6">
        <x:f>H11312-N11312</x:f>
      </x:c>
    </x:row>
    <x:row r="11313" spans="1:25">
      <x:c r="A11313" s="0" t="s">
        <x:v>110</x:v>
      </x:c>
      <x:c r="B11313" s="0" t="n">
        <x:v>5225</x:v>
      </x:c>
      <x:c r="C11313" s="0" t="s">
        <x:v>21</x:v>
      </x:c>
      <x:c r="D11313" s="0" t="s">
        <x:v>22</x:v>
      </x:c>
      <x:c r="E11313" s="0" t="s">
        <x:v>23</x:v>
      </x:c>
      <x:c r="F11313" s="0" t="s">
        <x:v>20</x:v>
      </x:c>
      <x:c r="G11313" s="0" t="n">
        <x:v>130</x:v>
      </x:c>
      <x:c r="H11313" s="4" t="n">
        <x:v>43.384</x:v>
      </x:c>
      <x:c r="I11313" s="4" t="n">
        <x:v>130</x:v>
      </x:c>
      <x:c r="J11313" s="4" t="n">
        <x:v>0.334</x:v>
      </x:c>
      <x:c r="K11313" s="4">
        <x:f>I11313*J11313</x:f>
      </x:c>
      <x:c r="L11313" s="4" t="n">
        <x:v>274.311</x:v>
      </x:c>
      <x:c r="M11313" s="5">
        <x:f>J11313/3.223*100</x:f>
      </x:c>
      <x:c r="N11313" s="6">
        <x:f>M11313*L11313/100</x:f>
      </x:c>
      <x:c r="O11313" s="6">
        <x:f>H11313-N11313</x:f>
      </x:c>
    </x:row>
    <x:row r="11314" spans="1:25">
      <x:c r="A11314" s="0" t="s">
        <x:v>110</x:v>
      </x:c>
      <x:c r="B11314" s="0" t="n">
        <x:v>5225</x:v>
      </x:c>
      <x:c r="C11314" s="0" t="s">
        <x:v>21</x:v>
      </x:c>
      <x:c r="D11314" s="0" t="s">
        <x:v>22</x:v>
      </x:c>
      <x:c r="E11314" s="0" t="s">
        <x:v>23</x:v>
      </x:c>
      <x:c r="F11314" s="0" t="s">
        <x:v>20</x:v>
      </x:c>
      <x:c r="G11314" s="0" t="n">
        <x:v>130</x:v>
      </x:c>
      <x:c r="H11314" s="4" t="n">
        <x:v>12.992</x:v>
      </x:c>
      <x:c r="I11314" s="4" t="n">
        <x:v>130</x:v>
      </x:c>
      <x:c r="J11314" s="4" t="n">
        <x:v>0.1</x:v>
      </x:c>
      <x:c r="K11314" s="4">
        <x:f>I11314*J11314</x:f>
      </x:c>
      <x:c r="L11314" s="4" t="n">
        <x:v>274.311</x:v>
      </x:c>
      <x:c r="M11314" s="5">
        <x:f>J11314/3.223*100</x:f>
      </x:c>
      <x:c r="N11314" s="6">
        <x:f>M11314*L11314/100</x:f>
      </x:c>
      <x:c r="O11314" s="6">
        <x:f>H11314-N11314</x:f>
      </x:c>
    </x:row>
    <x:row r="11315" spans="1:25">
      <x:c r="A11315" s="0" t="s">
        <x:v>110</x:v>
      </x:c>
      <x:c r="B11315" s="0" t="n">
        <x:v>5225</x:v>
      </x:c>
      <x:c r="C11315" s="0" t="s">
        <x:v>21</x:v>
      </x:c>
      <x:c r="D11315" s="0" t="s">
        <x:v>28</x:v>
      </x:c>
      <x:c r="E11315" s="0" t="s">
        <x:v>19</x:v>
      </x:c>
      <x:c r="F11315" s="0" t="s">
        <x:v>26</x:v>
      </x:c>
      <x:c r="G11315" s="0" t="n">
        <x:v>130</x:v>
      </x:c>
      <x:c r="H11315" s="4" t="n">
        <x:v>33.804</x:v>
      </x:c>
      <x:c r="I11315" s="4" t="n">
        <x:v>130</x:v>
      </x:c>
      <x:c r="J11315" s="4" t="n">
        <x:v>0.26</x:v>
      </x:c>
      <x:c r="K11315" s="4">
        <x:f>I11315*J11315</x:f>
      </x:c>
      <x:c r="L11315" s="4" t="n">
        <x:v>274.311</x:v>
      </x:c>
      <x:c r="M11315" s="5">
        <x:f>J11315/3.223*100</x:f>
      </x:c>
      <x:c r="N11315" s="6">
        <x:f>M11315*L11315/100</x:f>
      </x:c>
      <x:c r="O11315" s="6">
        <x:f>H11315-N11315</x:f>
      </x:c>
    </x:row>
    <x:row r="11316" spans="1:25">
      <x:c r="A11316" s="0" t="s">
        <x:v>110</x:v>
      </x:c>
      <x:c r="B11316" s="0" t="n">
        <x:v>5225</x:v>
      </x:c>
      <x:c r="C11316" s="0" t="s">
        <x:v>21</x:v>
      </x:c>
      <x:c r="D11316" s="0" t="s">
        <x:v>28</x:v>
      </x:c>
      <x:c r="E11316" s="0" t="s">
        <x:v>23</x:v>
      </x:c>
      <x:c r="F11316" s="0" t="s">
        <x:v>26</x:v>
      </x:c>
      <x:c r="G11316" s="0" t="n">
        <x:v>130</x:v>
      </x:c>
      <x:c r="H11316" s="4" t="n">
        <x:v>197.6</x:v>
      </x:c>
      <x:c r="I11316" s="4" t="n">
        <x:v>130</x:v>
      </x:c>
      <x:c r="J11316" s="4" t="n">
        <x:v>1.52</x:v>
      </x:c>
      <x:c r="K11316" s="4">
        <x:f>I11316*J11316</x:f>
      </x:c>
      <x:c r="L11316" s="4" t="n">
        <x:v>274.311</x:v>
      </x:c>
      <x:c r="M11316" s="5">
        <x:f>J11316/3.223*100</x:f>
      </x:c>
      <x:c r="N11316" s="6">
        <x:f>M11316*L11316/100</x:f>
      </x:c>
      <x:c r="O11316" s="6">
        <x:f>H11316-N11316</x:f>
      </x:c>
    </x:row>
    <x:row r="11317" spans="1:25">
      <x:c r="A11317" s="0" t="s">
        <x:v>65</x:v>
      </x:c>
      <x:c r="B11317" s="0" t="n">
        <x:v>5226</x:v>
      </x:c>
      <x:c r="C11317" s="0" t="s">
        <x:v>21</x:v>
      </x:c>
      <x:c r="D11317" s="0" t="s">
        <x:v>22</x:v>
      </x:c>
      <x:c r="E11317" s="0" t="s">
        <x:v>23</x:v>
      </x:c>
      <x:c r="F11317" s="0" t="s">
        <x:v>20</x:v>
      </x:c>
      <x:c r="G11317" s="0" t="n">
        <x:v>130</x:v>
      </x:c>
      <x:c r="H11317" s="4" t="n">
        <x:v>43.384</x:v>
      </x:c>
      <x:c r="I11317" s="4" t="n">
        <x:v>130</x:v>
      </x:c>
      <x:c r="J11317" s="4" t="n">
        <x:v>0.334</x:v>
      </x:c>
      <x:c r="K11317" s="4">
        <x:f>I11317*J11317</x:f>
      </x:c>
      <x:c r="L11317" s="4" t="n">
        <x:v>281.996</x:v>
      </x:c>
      <x:c r="M11317" s="5">
        <x:f>J11317/3.123*100</x:f>
      </x:c>
      <x:c r="N11317" s="6">
        <x:f>M11317*L11317/100</x:f>
      </x:c>
      <x:c r="O11317" s="6">
        <x:f>H11317-N11317</x:f>
      </x:c>
    </x:row>
    <x:row r="11318" spans="1:25">
      <x:c r="A11318" s="0" t="s">
        <x:v>65</x:v>
      </x:c>
      <x:c r="B11318" s="0" t="n">
        <x:v>5226</x:v>
      </x:c>
      <x:c r="C11318" s="0" t="s">
        <x:v>21</x:v>
      </x:c>
      <x:c r="D11318" s="0" t="s">
        <x:v>22</x:v>
      </x:c>
      <x:c r="E11318" s="0" t="s">
        <x:v>23</x:v>
      </x:c>
      <x:c r="F11318" s="0" t="s">
        <x:v>20</x:v>
      </x:c>
      <x:c r="G11318" s="0" t="n">
        <x:v>130</x:v>
      </x:c>
      <x:c r="H11318" s="4" t="n">
        <x:v>44.33</x:v>
      </x:c>
      <x:c r="I11318" s="4" t="n">
        <x:v>130</x:v>
      </x:c>
      <x:c r="J11318" s="4" t="n">
        <x:v>0.341</x:v>
      </x:c>
      <x:c r="K11318" s="4">
        <x:f>I11318*J11318</x:f>
      </x:c>
      <x:c r="L11318" s="4" t="n">
        <x:v>281.996</x:v>
      </x:c>
      <x:c r="M11318" s="5">
        <x:f>J11318/3.123*100</x:f>
      </x:c>
      <x:c r="N11318" s="6">
        <x:f>M11318*L11318/100</x:f>
      </x:c>
      <x:c r="O11318" s="6">
        <x:f>H11318-N11318</x:f>
      </x:c>
    </x:row>
    <x:row r="11319" spans="1:25">
      <x:c r="A11319" s="0" t="s">
        <x:v>65</x:v>
      </x:c>
      <x:c r="B11319" s="0" t="n">
        <x:v>5226</x:v>
      </x:c>
      <x:c r="C11319" s="0" t="s">
        <x:v>21</x:v>
      </x:c>
      <x:c r="D11319" s="0" t="s">
        <x:v>22</x:v>
      </x:c>
      <x:c r="E11319" s="0" t="s">
        <x:v>23</x:v>
      </x:c>
      <x:c r="F11319" s="0" t="s">
        <x:v>20</x:v>
      </x:c>
      <x:c r="G11319" s="0" t="n">
        <x:v>130</x:v>
      </x:c>
      <x:c r="H11319" s="4" t="n">
        <x:v>43.384</x:v>
      </x:c>
      <x:c r="I11319" s="4" t="n">
        <x:v>130</x:v>
      </x:c>
      <x:c r="J11319" s="4" t="n">
        <x:v>0.334</x:v>
      </x:c>
      <x:c r="K11319" s="4">
        <x:f>I11319*J11319</x:f>
      </x:c>
      <x:c r="L11319" s="4" t="n">
        <x:v>281.996</x:v>
      </x:c>
      <x:c r="M11319" s="5">
        <x:f>J11319/3.123*100</x:f>
      </x:c>
      <x:c r="N11319" s="6">
        <x:f>M11319*L11319/100</x:f>
      </x:c>
      <x:c r="O11319" s="6">
        <x:f>H11319-N11319</x:f>
      </x:c>
    </x:row>
    <x:row r="11320" spans="1:25">
      <x:c r="A11320" s="0" t="s">
        <x:v>65</x:v>
      </x:c>
      <x:c r="B11320" s="0" t="n">
        <x:v>5226</x:v>
      </x:c>
      <x:c r="C11320" s="0" t="s">
        <x:v>21</x:v>
      </x:c>
      <x:c r="D11320" s="0" t="s">
        <x:v>22</x:v>
      </x:c>
      <x:c r="E11320" s="0" t="s">
        <x:v>23</x:v>
      </x:c>
      <x:c r="F11320" s="0" t="s">
        <x:v>20</x:v>
      </x:c>
      <x:c r="G11320" s="0" t="n">
        <x:v>130</x:v>
      </x:c>
      <x:c r="H11320" s="4" t="n">
        <x:v>43.384</x:v>
      </x:c>
      <x:c r="I11320" s="4" t="n">
        <x:v>130</x:v>
      </x:c>
      <x:c r="J11320" s="4" t="n">
        <x:v>0.334</x:v>
      </x:c>
      <x:c r="K11320" s="4">
        <x:f>I11320*J11320</x:f>
      </x:c>
      <x:c r="L11320" s="4" t="n">
        <x:v>281.996</x:v>
      </x:c>
      <x:c r="M11320" s="5">
        <x:f>J11320/3.123*100</x:f>
      </x:c>
      <x:c r="N11320" s="6">
        <x:f>M11320*L11320/100</x:f>
      </x:c>
      <x:c r="O11320" s="6">
        <x:f>H11320-N11320</x:f>
      </x:c>
    </x:row>
    <x:row r="11321" spans="1:25">
      <x:c r="A11321" s="0" t="s">
        <x:v>65</x:v>
      </x:c>
      <x:c r="B11321" s="0" t="n">
        <x:v>5226</x:v>
      </x:c>
      <x:c r="C11321" s="0" t="s">
        <x:v>21</x:v>
      </x:c>
      <x:c r="D11321" s="0" t="s">
        <x:v>28</x:v>
      </x:c>
      <x:c r="E11321" s="0" t="s">
        <x:v>19</x:v>
      </x:c>
      <x:c r="F11321" s="0" t="s">
        <x:v>26</x:v>
      </x:c>
      <x:c r="G11321" s="0" t="n">
        <x:v>130</x:v>
      </x:c>
      <x:c r="H11321" s="4" t="n">
        <x:v>33.804</x:v>
      </x:c>
      <x:c r="I11321" s="4" t="n">
        <x:v>130</x:v>
      </x:c>
      <x:c r="J11321" s="4" t="n">
        <x:v>0.26</x:v>
      </x:c>
      <x:c r="K11321" s="4">
        <x:f>I11321*J11321</x:f>
      </x:c>
      <x:c r="L11321" s="4" t="n">
        <x:v>281.996</x:v>
      </x:c>
      <x:c r="M11321" s="5">
        <x:f>J11321/3.123*100</x:f>
      </x:c>
      <x:c r="N11321" s="6">
        <x:f>M11321*L11321/100</x:f>
      </x:c>
      <x:c r="O11321" s="6">
        <x:f>H11321-N11321</x:f>
      </x:c>
    </x:row>
    <x:row r="11322" spans="1:25">
      <x:c r="A11322" s="0" t="s">
        <x:v>65</x:v>
      </x:c>
      <x:c r="B11322" s="0" t="n">
        <x:v>5226</x:v>
      </x:c>
      <x:c r="C11322" s="0" t="s">
        <x:v>21</x:v>
      </x:c>
      <x:c r="D11322" s="0" t="s">
        <x:v>28</x:v>
      </x:c>
      <x:c r="E11322" s="0" t="s">
        <x:v>23</x:v>
      </x:c>
      <x:c r="F11322" s="0" t="s">
        <x:v>26</x:v>
      </x:c>
      <x:c r="G11322" s="0" t="n">
        <x:v>130</x:v>
      </x:c>
      <x:c r="H11322" s="4" t="n">
        <x:v>197.6</x:v>
      </x:c>
      <x:c r="I11322" s="4" t="n">
        <x:v>130</x:v>
      </x:c>
      <x:c r="J11322" s="4" t="n">
        <x:v>1.52</x:v>
      </x:c>
      <x:c r="K11322" s="4">
        <x:f>I11322*J11322</x:f>
      </x:c>
      <x:c r="L11322" s="4" t="n">
        <x:v>281.996</x:v>
      </x:c>
      <x:c r="M11322" s="5">
        <x:f>J11322/3.123*100</x:f>
      </x:c>
      <x:c r="N11322" s="6">
        <x:f>M11322*L11322/100</x:f>
      </x:c>
      <x:c r="O11322" s="6">
        <x:f>H11322-N11322</x:f>
      </x:c>
    </x:row>
    <x:row r="11323" spans="1:25">
      <x:c r="A11323" s="0" t="s">
        <x:v>103</x:v>
      </x:c>
      <x:c r="B11323" s="0" t="n">
        <x:v>5227</x:v>
      </x:c>
      <x:c r="C11323" s="0" t="s">
        <x:v>21</x:v>
      </x:c>
      <x:c r="D11323" s="0" t="s">
        <x:v>22</x:v>
      </x:c>
      <x:c r="E11323" s="0" t="s">
        <x:v>23</x:v>
      </x:c>
      <x:c r="F11323" s="0" t="s">
        <x:v>20</x:v>
      </x:c>
      <x:c r="G11323" s="0" t="n">
        <x:v>130</x:v>
      </x:c>
      <x:c r="H11323" s="4" t="n">
        <x:v>44.33</x:v>
      </x:c>
      <x:c r="I11323" s="4" t="n">
        <x:v>130</x:v>
      </x:c>
      <x:c r="J11323" s="4" t="n">
        <x:v>0.341</x:v>
      </x:c>
      <x:c r="K11323" s="4">
        <x:f>I11323*J11323</x:f>
      </x:c>
      <x:c r="L11323" s="4" t="n">
        <x:v>264.106</x:v>
      </x:c>
      <x:c r="M11323" s="5">
        <x:f>J11323/3.123*100</x:f>
      </x:c>
      <x:c r="N11323" s="6">
        <x:f>M11323*L11323/100</x:f>
      </x:c>
      <x:c r="O11323" s="6">
        <x:f>H11323-N11323</x:f>
      </x:c>
    </x:row>
    <x:row r="11324" spans="1:25">
      <x:c r="A11324" s="0" t="s">
        <x:v>103</x:v>
      </x:c>
      <x:c r="B11324" s="0" t="n">
        <x:v>5227</x:v>
      </x:c>
      <x:c r="C11324" s="0" t="s">
        <x:v>21</x:v>
      </x:c>
      <x:c r="D11324" s="0" t="s">
        <x:v>22</x:v>
      </x:c>
      <x:c r="E11324" s="0" t="s">
        <x:v>23</x:v>
      </x:c>
      <x:c r="F11324" s="0" t="s">
        <x:v>20</x:v>
      </x:c>
      <x:c r="G11324" s="0" t="n">
        <x:v>130</x:v>
      </x:c>
      <x:c r="H11324" s="4" t="n">
        <x:v>43.384</x:v>
      </x:c>
      <x:c r="I11324" s="4" t="n">
        <x:v>130</x:v>
      </x:c>
      <x:c r="J11324" s="4" t="n">
        <x:v>0.334</x:v>
      </x:c>
      <x:c r="K11324" s="4">
        <x:f>I11324*J11324</x:f>
      </x:c>
      <x:c r="L11324" s="4" t="n">
        <x:v>264.106</x:v>
      </x:c>
      <x:c r="M11324" s="5">
        <x:f>J11324/3.123*100</x:f>
      </x:c>
      <x:c r="N11324" s="6">
        <x:f>M11324*L11324/100</x:f>
      </x:c>
      <x:c r="O11324" s="6">
        <x:f>H11324-N11324</x:f>
      </x:c>
    </x:row>
    <x:row r="11325" spans="1:25">
      <x:c r="A11325" s="0" t="s">
        <x:v>103</x:v>
      </x:c>
      <x:c r="B11325" s="0" t="n">
        <x:v>5227</x:v>
      </x:c>
      <x:c r="C11325" s="0" t="s">
        <x:v>21</x:v>
      </x:c>
      <x:c r="D11325" s="0" t="s">
        <x:v>22</x:v>
      </x:c>
      <x:c r="E11325" s="0" t="s">
        <x:v>23</x:v>
      </x:c>
      <x:c r="F11325" s="0" t="s">
        <x:v>20</x:v>
      </x:c>
      <x:c r="G11325" s="0" t="n">
        <x:v>130</x:v>
      </x:c>
      <x:c r="H11325" s="4" t="n">
        <x:v>43.384</x:v>
      </x:c>
      <x:c r="I11325" s="4" t="n">
        <x:v>130</x:v>
      </x:c>
      <x:c r="J11325" s="4" t="n">
        <x:v>0.334</x:v>
      </x:c>
      <x:c r="K11325" s="4">
        <x:f>I11325*J11325</x:f>
      </x:c>
      <x:c r="L11325" s="4" t="n">
        <x:v>264.106</x:v>
      </x:c>
      <x:c r="M11325" s="5">
        <x:f>J11325/3.123*100</x:f>
      </x:c>
      <x:c r="N11325" s="6">
        <x:f>M11325*L11325/100</x:f>
      </x:c>
      <x:c r="O11325" s="6">
        <x:f>H11325-N11325</x:f>
      </x:c>
    </x:row>
    <x:row r="11326" spans="1:25">
      <x:c r="A11326" s="0" t="s">
        <x:v>103</x:v>
      </x:c>
      <x:c r="B11326" s="0" t="n">
        <x:v>5227</x:v>
      </x:c>
      <x:c r="C11326" s="0" t="s">
        <x:v>21</x:v>
      </x:c>
      <x:c r="D11326" s="0" t="s">
        <x:v>22</x:v>
      </x:c>
      <x:c r="E11326" s="0" t="s">
        <x:v>23</x:v>
      </x:c>
      <x:c r="F11326" s="0" t="s">
        <x:v>20</x:v>
      </x:c>
      <x:c r="G11326" s="0" t="n">
        <x:v>130</x:v>
      </x:c>
      <x:c r="H11326" s="4" t="n">
        <x:v>43.384</x:v>
      </x:c>
      <x:c r="I11326" s="4" t="n">
        <x:v>130</x:v>
      </x:c>
      <x:c r="J11326" s="4" t="n">
        <x:v>0.334</x:v>
      </x:c>
      <x:c r="K11326" s="4">
        <x:f>I11326*J11326</x:f>
      </x:c>
      <x:c r="L11326" s="4" t="n">
        <x:v>264.106</x:v>
      </x:c>
      <x:c r="M11326" s="5">
        <x:f>J11326/3.123*100</x:f>
      </x:c>
      <x:c r="N11326" s="6">
        <x:f>M11326*L11326/100</x:f>
      </x:c>
      <x:c r="O11326" s="6">
        <x:f>H11326-N11326</x:f>
      </x:c>
    </x:row>
    <x:row r="11327" spans="1:25">
      <x:c r="A11327" s="0" t="s">
        <x:v>103</x:v>
      </x:c>
      <x:c r="B11327" s="0" t="n">
        <x:v>5227</x:v>
      </x:c>
      <x:c r="C11327" s="0" t="s">
        <x:v>21</x:v>
      </x:c>
      <x:c r="D11327" s="0" t="s">
        <x:v>28</x:v>
      </x:c>
      <x:c r="E11327" s="0" t="s">
        <x:v>19</x:v>
      </x:c>
      <x:c r="F11327" s="0" t="s">
        <x:v>26</x:v>
      </x:c>
      <x:c r="G11327" s="0" t="n">
        <x:v>130</x:v>
      </x:c>
      <x:c r="H11327" s="4" t="n">
        <x:v>33.804</x:v>
      </x:c>
      <x:c r="I11327" s="4" t="n">
        <x:v>130</x:v>
      </x:c>
      <x:c r="J11327" s="4" t="n">
        <x:v>0.26</x:v>
      </x:c>
      <x:c r="K11327" s="4">
        <x:f>I11327*J11327</x:f>
      </x:c>
      <x:c r="L11327" s="4" t="n">
        <x:v>264.106</x:v>
      </x:c>
      <x:c r="M11327" s="5">
        <x:f>J11327/3.123*100</x:f>
      </x:c>
      <x:c r="N11327" s="6">
        <x:f>M11327*L11327/100</x:f>
      </x:c>
      <x:c r="O11327" s="6">
        <x:f>H11327-N11327</x:f>
      </x:c>
    </x:row>
    <x:row r="11328" spans="1:25">
      <x:c r="A11328" s="0" t="s">
        <x:v>103</x:v>
      </x:c>
      <x:c r="B11328" s="0" t="n">
        <x:v>5227</x:v>
      </x:c>
      <x:c r="C11328" s="0" t="s">
        <x:v>21</x:v>
      </x:c>
      <x:c r="D11328" s="0" t="s">
        <x:v>28</x:v>
      </x:c>
      <x:c r="E11328" s="0" t="s">
        <x:v>23</x:v>
      </x:c>
      <x:c r="F11328" s="0" t="s">
        <x:v>26</x:v>
      </x:c>
      <x:c r="G11328" s="0" t="n">
        <x:v>130</x:v>
      </x:c>
      <x:c r="H11328" s="4" t="n">
        <x:v>197.6</x:v>
      </x:c>
      <x:c r="I11328" s="4" t="n">
        <x:v>130</x:v>
      </x:c>
      <x:c r="J11328" s="4" t="n">
        <x:v>1.52</x:v>
      </x:c>
      <x:c r="K11328" s="4">
        <x:f>I11328*J11328</x:f>
      </x:c>
      <x:c r="L11328" s="4" t="n">
        <x:v>264.106</x:v>
      </x:c>
      <x:c r="M11328" s="5">
        <x:f>J11328/3.123*100</x:f>
      </x:c>
      <x:c r="N11328" s="6">
        <x:f>M11328*L11328/100</x:f>
      </x:c>
      <x:c r="O11328" s="6">
        <x:f>H11328-N11328</x:f>
      </x:c>
    </x:row>
    <x:row r="11329" spans="1:25">
      <x:c r="A11329" s="0" t="s">
        <x:v>123</x:v>
      </x:c>
      <x:c r="B11329" s="0" t="n">
        <x:v>5234</x:v>
      </x:c>
      <x:c r="C11329" s="0" t="s">
        <x:v>128</x:v>
      </x:c>
      <x:c r="D11329" s="0" t="s">
        <x:v>179</x:v>
      </x:c>
      <x:c r="E11329" s="0" t="s">
        <x:v>23</x:v>
      </x:c>
      <x:c r="F11329" s="0" t="s">
        <x:v>20</x:v>
      </x:c>
      <x:c r="G11329" s="0" t="n">
        <x:v>30</x:v>
      </x:c>
      <x:c r="H11329" s="4" t="n">
        <x:v>178.2</x:v>
      </x:c>
      <x:c r="I11329" s="4" t="n">
        <x:v>30</x:v>
      </x:c>
      <x:c r="J11329" s="4" t="n">
        <x:v>5.94</x:v>
      </x:c>
      <x:c r="K11329" s="4">
        <x:f>I11329*J11329</x:f>
      </x:c>
      <x:c r="L11329" s="4" t="n">
        <x:v>148.495</x:v>
      </x:c>
      <x:c r="M11329" s="5">
        <x:f>J11329/10.4*100</x:f>
      </x:c>
      <x:c r="N11329" s="6">
        <x:f>M11329*L11329/100</x:f>
      </x:c>
      <x:c r="O11329" s="6">
        <x:f>H11329-N11329</x:f>
      </x:c>
    </x:row>
    <x:row r="11330" spans="1:25">
      <x:c r="A11330" s="0" t="s">
        <x:v>123</x:v>
      </x:c>
      <x:c r="B11330" s="0" t="n">
        <x:v>5234</x:v>
      </x:c>
      <x:c r="C11330" s="0" t="s">
        <x:v>128</x:v>
      </x:c>
      <x:c r="D11330" s="0" t="s">
        <x:v>180</x:v>
      </x:c>
      <x:c r="E11330" s="0" t="s">
        <x:v>181</x:v>
      </x:c>
      <x:c r="F11330" s="0" t="s">
        <x:v>26</x:v>
      </x:c>
      <x:c r="G11330" s="0" t="n">
        <x:v>30</x:v>
      </x:c>
      <x:c r="H11330" s="4" t="n">
        <x:v>33.45</x:v>
      </x:c>
      <x:c r="I11330" s="4" t="n">
        <x:v>30</x:v>
      </x:c>
      <x:c r="J11330" s="4" t="n">
        <x:v>1.115</x:v>
      </x:c>
      <x:c r="K11330" s="4">
        <x:f>I11330*J11330</x:f>
      </x:c>
      <x:c r="L11330" s="4" t="n">
        <x:v>148.495</x:v>
      </x:c>
      <x:c r="M11330" s="5">
        <x:f>J11330/10.4*100</x:f>
      </x:c>
      <x:c r="N11330" s="6">
        <x:f>M11330*L11330/100</x:f>
      </x:c>
      <x:c r="O11330" s="6">
        <x:f>H11330-N11330</x:f>
      </x:c>
    </x:row>
    <x:row r="11331" spans="1:25">
      <x:c r="A11331" s="0" t="s">
        <x:v>123</x:v>
      </x:c>
      <x:c r="B11331" s="0" t="n">
        <x:v>5234</x:v>
      </x:c>
      <x:c r="C11331" s="0" t="s">
        <x:v>128</x:v>
      </x:c>
      <x:c r="D11331" s="0" t="s">
        <x:v>180</x:v>
      </x:c>
      <x:c r="E11331" s="0" t="s">
        <x:v>182</x:v>
      </x:c>
      <x:c r="F11331" s="0" t="s">
        <x:v>26</x:v>
      </x:c>
      <x:c r="G11331" s="0" t="n">
        <x:v>30</x:v>
      </x:c>
      <x:c r="H11331" s="4" t="n">
        <x:v>33.45</x:v>
      </x:c>
      <x:c r="I11331" s="4" t="n">
        <x:v>30</x:v>
      </x:c>
      <x:c r="J11331" s="4" t="n">
        <x:v>1.115</x:v>
      </x:c>
      <x:c r="K11331" s="4">
        <x:f>I11331*J11331</x:f>
      </x:c>
      <x:c r="L11331" s="4" t="n">
        <x:v>148.495</x:v>
      </x:c>
      <x:c r="M11331" s="5">
        <x:f>J11331/10.4*100</x:f>
      </x:c>
      <x:c r="N11331" s="6">
        <x:f>M11331*L11331/100</x:f>
      </x:c>
      <x:c r="O11331" s="6">
        <x:f>H11331-N11331</x:f>
      </x:c>
    </x:row>
    <x:row r="11332" spans="1:25">
      <x:c r="A11332" s="0" t="s">
        <x:v>123</x:v>
      </x:c>
      <x:c r="B11332" s="0" t="n">
        <x:v>5234</x:v>
      </x:c>
      <x:c r="C11332" s="0" t="s">
        <x:v>128</x:v>
      </x:c>
      <x:c r="D11332" s="0" t="s">
        <x:v>180</x:v>
      </x:c>
      <x:c r="E11332" s="0" t="s">
        <x:v>183</x:v>
      </x:c>
      <x:c r="F11332" s="0" t="s">
        <x:v>26</x:v>
      </x:c>
      <x:c r="G11332" s="0" t="n">
        <x:v>30</x:v>
      </x:c>
      <x:c r="H11332" s="4" t="n">
        <x:v>33.45</x:v>
      </x:c>
      <x:c r="I11332" s="4" t="n">
        <x:v>30</x:v>
      </x:c>
      <x:c r="J11332" s="4" t="n">
        <x:v>1.115</x:v>
      </x:c>
      <x:c r="K11332" s="4">
        <x:f>I11332*J11332</x:f>
      </x:c>
      <x:c r="L11332" s="4" t="n">
        <x:v>148.495</x:v>
      </x:c>
      <x:c r="M11332" s="5">
        <x:f>J11332/10.4*100</x:f>
      </x:c>
      <x:c r="N11332" s="6">
        <x:f>M11332*L11332/100</x:f>
      </x:c>
      <x:c r="O11332" s="6">
        <x:f>H11332-N11332</x:f>
      </x:c>
    </x:row>
    <x:row r="11333" spans="1:25">
      <x:c r="A11333" s="0" t="s">
        <x:v>123</x:v>
      </x:c>
      <x:c r="B11333" s="0" t="n">
        <x:v>5234</x:v>
      </x:c>
      <x:c r="C11333" s="0" t="s">
        <x:v>128</x:v>
      </x:c>
      <x:c r="D11333" s="0" t="s">
        <x:v>180</x:v>
      </x:c>
      <x:c r="E11333" s="0" t="s">
        <x:v>184</x:v>
      </x:c>
      <x:c r="F11333" s="0" t="s">
        <x:v>26</x:v>
      </x:c>
      <x:c r="G11333" s="0" t="n">
        <x:v>30</x:v>
      </x:c>
      <x:c r="H11333" s="4" t="n">
        <x:v>33.45</x:v>
      </x:c>
      <x:c r="I11333" s="4" t="n">
        <x:v>30</x:v>
      </x:c>
      <x:c r="J11333" s="4" t="n">
        <x:v>1.115</x:v>
      </x:c>
      <x:c r="K11333" s="4">
        <x:f>I11333*J11333</x:f>
      </x:c>
      <x:c r="L11333" s="4" t="n">
        <x:v>148.495</x:v>
      </x:c>
      <x:c r="M11333" s="5">
        <x:f>J11333/10.4*100</x:f>
      </x:c>
      <x:c r="N11333" s="6">
        <x:f>M11333*L11333/100</x:f>
      </x:c>
      <x:c r="O11333" s="6">
        <x:f>H11333-N11333</x:f>
      </x:c>
    </x:row>
    <x:row r="11334" spans="1:25">
      <x:c r="A11334" s="0" t="s">
        <x:v>51</x:v>
      </x:c>
      <x:c r="B11334" s="0" t="n">
        <x:v>5243</x:v>
      </x:c>
      <x:c r="C11334" s="0" t="s">
        <x:v>21</x:v>
      </x:c>
      <x:c r="D11334" s="0" t="s">
        <x:v>22</x:v>
      </x:c>
      <x:c r="E11334" s="0" t="s">
        <x:v>23</x:v>
      </x:c>
      <x:c r="F11334" s="0" t="s">
        <x:v>20</x:v>
      </x:c>
      <x:c r="G11334" s="0" t="n">
        <x:v>130</x:v>
      </x:c>
      <x:c r="H11334" s="4" t="n">
        <x:v>44.33</x:v>
      </x:c>
      <x:c r="I11334" s="4" t="n">
        <x:v>130</x:v>
      </x:c>
      <x:c r="J11334" s="4" t="n">
        <x:v>0.341</x:v>
      </x:c>
      <x:c r="K11334" s="4">
        <x:f>I11334*J11334</x:f>
      </x:c>
      <x:c r="L11334" s="4" t="n">
        <x:v>274.016</x:v>
      </x:c>
      <x:c r="M11334" s="5">
        <x:f>J11334/4.071*100</x:f>
      </x:c>
      <x:c r="N11334" s="6">
        <x:f>M11334*L11334/100</x:f>
      </x:c>
      <x:c r="O11334" s="6">
        <x:f>H11334-N11334</x:f>
      </x:c>
    </x:row>
    <x:row r="11335" spans="1:25">
      <x:c r="A11335" s="0" t="s">
        <x:v>51</x:v>
      </x:c>
      <x:c r="B11335" s="0" t="n">
        <x:v>5243</x:v>
      </x:c>
      <x:c r="C11335" s="0" t="s">
        <x:v>21</x:v>
      </x:c>
      <x:c r="D11335" s="0" t="s">
        <x:v>22</x:v>
      </x:c>
      <x:c r="E11335" s="0" t="s">
        <x:v>23</x:v>
      </x:c>
      <x:c r="F11335" s="0" t="s">
        <x:v>20</x:v>
      </x:c>
      <x:c r="G11335" s="0" t="n">
        <x:v>130</x:v>
      </x:c>
      <x:c r="H11335" s="4" t="n">
        <x:v>43.384</x:v>
      </x:c>
      <x:c r="I11335" s="4" t="n">
        <x:v>130</x:v>
      </x:c>
      <x:c r="J11335" s="4" t="n">
        <x:v>0.334</x:v>
      </x:c>
      <x:c r="K11335" s="4">
        <x:f>I11335*J11335</x:f>
      </x:c>
      <x:c r="L11335" s="4" t="n">
        <x:v>274.016</x:v>
      </x:c>
      <x:c r="M11335" s="5">
        <x:f>J11335/4.071*100</x:f>
      </x:c>
      <x:c r="N11335" s="6">
        <x:f>M11335*L11335/100</x:f>
      </x:c>
      <x:c r="O11335" s="6">
        <x:f>H11335-N11335</x:f>
      </x:c>
    </x:row>
    <x:row r="11336" spans="1:25">
      <x:c r="A11336" s="0" t="s">
        <x:v>51</x:v>
      </x:c>
      <x:c r="B11336" s="0" t="n">
        <x:v>5243</x:v>
      </x:c>
      <x:c r="C11336" s="0" t="s">
        <x:v>21</x:v>
      </x:c>
      <x:c r="D11336" s="0" t="s">
        <x:v>22</x:v>
      </x:c>
      <x:c r="E11336" s="0" t="s">
        <x:v>23</x:v>
      </x:c>
      <x:c r="F11336" s="0" t="s">
        <x:v>20</x:v>
      </x:c>
      <x:c r="G11336" s="0" t="n">
        <x:v>130</x:v>
      </x:c>
      <x:c r="H11336" s="4" t="n">
        <x:v>39.897</x:v>
      </x:c>
      <x:c r="I11336" s="4" t="n">
        <x:v>130</x:v>
      </x:c>
      <x:c r="J11336" s="4" t="n">
        <x:v>0.307</x:v>
      </x:c>
      <x:c r="K11336" s="4">
        <x:f>I11336*J11336</x:f>
      </x:c>
      <x:c r="L11336" s="4" t="n">
        <x:v>274.016</x:v>
      </x:c>
      <x:c r="M11336" s="5">
        <x:f>J11336/4.071*100</x:f>
      </x:c>
      <x:c r="N11336" s="6">
        <x:f>M11336*L11336/100</x:f>
      </x:c>
      <x:c r="O11336" s="6">
        <x:f>H11336-N11336</x:f>
      </x:c>
    </x:row>
    <x:row r="11337" spans="1:25">
      <x:c r="A11337" s="0" t="s">
        <x:v>51</x:v>
      </x:c>
      <x:c r="B11337" s="0" t="n">
        <x:v>5243</x:v>
      </x:c>
      <x:c r="C11337" s="0" t="s">
        <x:v>21</x:v>
      </x:c>
      <x:c r="D11337" s="0" t="s">
        <x:v>22</x:v>
      </x:c>
      <x:c r="E11337" s="0" t="s">
        <x:v>23</x:v>
      </x:c>
      <x:c r="F11337" s="0" t="s">
        <x:v>20</x:v>
      </x:c>
      <x:c r="G11337" s="0" t="n">
        <x:v>130</x:v>
      </x:c>
      <x:c r="H11337" s="4" t="n">
        <x:v>39.897</x:v>
      </x:c>
      <x:c r="I11337" s="4" t="n">
        <x:v>130</x:v>
      </x:c>
      <x:c r="J11337" s="4" t="n">
        <x:v>0.307</x:v>
      </x:c>
      <x:c r="K11337" s="4">
        <x:f>I11337*J11337</x:f>
      </x:c>
      <x:c r="L11337" s="4" t="n">
        <x:v>274.016</x:v>
      </x:c>
      <x:c r="M11337" s="5">
        <x:f>J11337/4.071*100</x:f>
      </x:c>
      <x:c r="N11337" s="6">
        <x:f>M11337*L11337/100</x:f>
      </x:c>
      <x:c r="O11337" s="6">
        <x:f>H11337-N11337</x:f>
      </x:c>
    </x:row>
    <x:row r="11338" spans="1:25">
      <x:c r="A11338" s="0" t="s">
        <x:v>51</x:v>
      </x:c>
      <x:c r="B11338" s="0" t="n">
        <x:v>5243</x:v>
      </x:c>
      <x:c r="C11338" s="0" t="s">
        <x:v>21</x:v>
      </x:c>
      <x:c r="D11338" s="0" t="s">
        <x:v>22</x:v>
      </x:c>
      <x:c r="E11338" s="0" t="s">
        <x:v>23</x:v>
      </x:c>
      <x:c r="F11338" s="0" t="s">
        <x:v>20</x:v>
      </x:c>
      <x:c r="G11338" s="0" t="n">
        <x:v>130</x:v>
      </x:c>
      <x:c r="H11338" s="4" t="n">
        <x:v>43.384</x:v>
      </x:c>
      <x:c r="I11338" s="4" t="n">
        <x:v>130</x:v>
      </x:c>
      <x:c r="J11338" s="4" t="n">
        <x:v>0.334</x:v>
      </x:c>
      <x:c r="K11338" s="4">
        <x:f>I11338*J11338</x:f>
      </x:c>
      <x:c r="L11338" s="4" t="n">
        <x:v>274.016</x:v>
      </x:c>
      <x:c r="M11338" s="5">
        <x:f>J11338/4.071*100</x:f>
      </x:c>
      <x:c r="N11338" s="6">
        <x:f>M11338*L11338/100</x:f>
      </x:c>
      <x:c r="O11338" s="6">
        <x:f>H11338-N11338</x:f>
      </x:c>
    </x:row>
    <x:row r="11339" spans="1:25">
      <x:c r="A11339" s="0" t="s">
        <x:v>51</x:v>
      </x:c>
      <x:c r="B11339" s="0" t="n">
        <x:v>5243</x:v>
      </x:c>
      <x:c r="C11339" s="0" t="s">
        <x:v>21</x:v>
      </x:c>
      <x:c r="D11339" s="0" t="s">
        <x:v>22</x:v>
      </x:c>
      <x:c r="E11339" s="0" t="s">
        <x:v>23</x:v>
      </x:c>
      <x:c r="F11339" s="0" t="s">
        <x:v>20</x:v>
      </x:c>
      <x:c r="G11339" s="0" t="n">
        <x:v>130</x:v>
      </x:c>
      <x:c r="H11339" s="4" t="n">
        <x:v>43.384</x:v>
      </x:c>
      <x:c r="I11339" s="4" t="n">
        <x:v>130</x:v>
      </x:c>
      <x:c r="J11339" s="4" t="n">
        <x:v>0.334</x:v>
      </x:c>
      <x:c r="K11339" s="4">
        <x:f>I11339*J11339</x:f>
      </x:c>
      <x:c r="L11339" s="4" t="n">
        <x:v>274.016</x:v>
      </x:c>
      <x:c r="M11339" s="5">
        <x:f>J11339/4.071*100</x:f>
      </x:c>
      <x:c r="N11339" s="6">
        <x:f>M11339*L11339/100</x:f>
      </x:c>
      <x:c r="O11339" s="6">
        <x:f>H11339-N11339</x:f>
      </x:c>
    </x:row>
    <x:row r="11340" spans="1:25">
      <x:c r="A11340" s="0" t="s">
        <x:v>51</x:v>
      </x:c>
      <x:c r="B11340" s="0" t="n">
        <x:v>5243</x:v>
      </x:c>
      <x:c r="C11340" s="0" t="s">
        <x:v>21</x:v>
      </x:c>
      <x:c r="D11340" s="0" t="s">
        <x:v>22</x:v>
      </x:c>
      <x:c r="E11340" s="0" t="s">
        <x:v>23</x:v>
      </x:c>
      <x:c r="F11340" s="0" t="s">
        <x:v>20</x:v>
      </x:c>
      <x:c r="G11340" s="0" t="n">
        <x:v>130</x:v>
      </x:c>
      <x:c r="H11340" s="4" t="n">
        <x:v>43.384</x:v>
      </x:c>
      <x:c r="I11340" s="4" t="n">
        <x:v>130</x:v>
      </x:c>
      <x:c r="J11340" s="4" t="n">
        <x:v>0.334</x:v>
      </x:c>
      <x:c r="K11340" s="4">
        <x:f>I11340*J11340</x:f>
      </x:c>
      <x:c r="L11340" s="4" t="n">
        <x:v>274.016</x:v>
      </x:c>
      <x:c r="M11340" s="5">
        <x:f>J11340/4.071*100</x:f>
      </x:c>
      <x:c r="N11340" s="6">
        <x:f>M11340*L11340/100</x:f>
      </x:c>
      <x:c r="O11340" s="6">
        <x:f>H11340-N11340</x:f>
      </x:c>
    </x:row>
    <x:row r="11341" spans="1:25">
      <x:c r="A11341" s="0" t="s">
        <x:v>51</x:v>
      </x:c>
      <x:c r="B11341" s="0" t="n">
        <x:v>5243</x:v>
      </x:c>
      <x:c r="C11341" s="0" t="s">
        <x:v>21</x:v>
      </x:c>
      <x:c r="D11341" s="0" t="s">
        <x:v>28</x:v>
      </x:c>
      <x:c r="E11341" s="0" t="s">
        <x:v>19</x:v>
      </x:c>
      <x:c r="F11341" s="0" t="s">
        <x:v>26</x:v>
      </x:c>
      <x:c r="G11341" s="0" t="n">
        <x:v>130</x:v>
      </x:c>
      <x:c r="H11341" s="4" t="n">
        <x:v>33.806</x:v>
      </x:c>
      <x:c r="I11341" s="4" t="n">
        <x:v>130</x:v>
      </x:c>
      <x:c r="J11341" s="4" t="n">
        <x:v>0.26</x:v>
      </x:c>
      <x:c r="K11341" s="4">
        <x:f>I11341*J11341</x:f>
      </x:c>
      <x:c r="L11341" s="4" t="n">
        <x:v>274.016</x:v>
      </x:c>
      <x:c r="M11341" s="5">
        <x:f>J11341/4.071*100</x:f>
      </x:c>
      <x:c r="N11341" s="6">
        <x:f>M11341*L11341/100</x:f>
      </x:c>
      <x:c r="O11341" s="6">
        <x:f>H11341-N11341</x:f>
      </x:c>
    </x:row>
    <x:row r="11342" spans="1:25">
      <x:c r="A11342" s="0" t="s">
        <x:v>51</x:v>
      </x:c>
      <x:c r="B11342" s="0" t="n">
        <x:v>5243</x:v>
      </x:c>
      <x:c r="C11342" s="0" t="s">
        <x:v>21</x:v>
      </x:c>
      <x:c r="D11342" s="0" t="s">
        <x:v>28</x:v>
      </x:c>
      <x:c r="E11342" s="0" t="s">
        <x:v>23</x:v>
      </x:c>
      <x:c r="F11342" s="0" t="s">
        <x:v>26</x:v>
      </x:c>
      <x:c r="G11342" s="0" t="n">
        <x:v>130</x:v>
      </x:c>
      <x:c r="H11342" s="4" t="n">
        <x:v>197.6</x:v>
      </x:c>
      <x:c r="I11342" s="4" t="n">
        <x:v>130</x:v>
      </x:c>
      <x:c r="J11342" s="4" t="n">
        <x:v>1.52</x:v>
      </x:c>
      <x:c r="K11342" s="4">
        <x:f>I11342*J11342</x:f>
      </x:c>
      <x:c r="L11342" s="4" t="n">
        <x:v>274.016</x:v>
      </x:c>
      <x:c r="M11342" s="5">
        <x:f>J11342/4.071*100</x:f>
      </x:c>
      <x:c r="N11342" s="6">
        <x:f>M11342*L11342/100</x:f>
      </x:c>
      <x:c r="O11342" s="6">
        <x:f>H11342-N11342</x:f>
      </x:c>
    </x:row>
    <x:row r="11343" spans="1:25">
      <x:c r="A11343" s="0" t="s">
        <x:v>85</x:v>
      </x:c>
      <x:c r="B11343" s="0" t="n">
        <x:v>5244</x:v>
      </x:c>
      <x:c r="C11343" s="0" t="s">
        <x:v>21</x:v>
      </x:c>
      <x:c r="D11343" s="0" t="s">
        <x:v>22</x:v>
      </x:c>
      <x:c r="E11343" s="0" t="s">
        <x:v>23</x:v>
      </x:c>
      <x:c r="F11343" s="0" t="s">
        <x:v>20</x:v>
      </x:c>
      <x:c r="G11343" s="0" t="n">
        <x:v>130</x:v>
      </x:c>
      <x:c r="H11343" s="4" t="n">
        <x:v>43.384</x:v>
      </x:c>
      <x:c r="I11343" s="4" t="n">
        <x:v>130</x:v>
      </x:c>
      <x:c r="J11343" s="4" t="n">
        <x:v>0.334</x:v>
      </x:c>
      <x:c r="K11343" s="4">
        <x:f>I11343*J11343</x:f>
      </x:c>
      <x:c r="L11343" s="4" t="n">
        <x:v>283.229</x:v>
      </x:c>
      <x:c r="M11343" s="5">
        <x:f>J11343/3.457*100</x:f>
      </x:c>
      <x:c r="N11343" s="6">
        <x:f>M11343*L11343/100</x:f>
      </x:c>
      <x:c r="O11343" s="6">
        <x:f>H11343-N11343</x:f>
      </x:c>
    </x:row>
    <x:row r="11344" spans="1:25">
      <x:c r="A11344" s="0" t="s">
        <x:v>85</x:v>
      </x:c>
      <x:c r="B11344" s="0" t="n">
        <x:v>5244</x:v>
      </x:c>
      <x:c r="C11344" s="0" t="s">
        <x:v>21</x:v>
      </x:c>
      <x:c r="D11344" s="0" t="s">
        <x:v>22</x:v>
      </x:c>
      <x:c r="E11344" s="0" t="s">
        <x:v>23</x:v>
      </x:c>
      <x:c r="F11344" s="0" t="s">
        <x:v>20</x:v>
      </x:c>
      <x:c r="G11344" s="0" t="n">
        <x:v>130</x:v>
      </x:c>
      <x:c r="H11344" s="4" t="n">
        <x:v>43.384</x:v>
      </x:c>
      <x:c r="I11344" s="4" t="n">
        <x:v>130</x:v>
      </x:c>
      <x:c r="J11344" s="4" t="n">
        <x:v>0.334</x:v>
      </x:c>
      <x:c r="K11344" s="4">
        <x:f>I11344*J11344</x:f>
      </x:c>
      <x:c r="L11344" s="4" t="n">
        <x:v>283.229</x:v>
      </x:c>
      <x:c r="M11344" s="5">
        <x:f>J11344/3.457*100</x:f>
      </x:c>
      <x:c r="N11344" s="6">
        <x:f>M11344*L11344/100</x:f>
      </x:c>
      <x:c r="O11344" s="6">
        <x:f>H11344-N11344</x:f>
      </x:c>
    </x:row>
    <x:row r="11345" spans="1:25">
      <x:c r="A11345" s="0" t="s">
        <x:v>85</x:v>
      </x:c>
      <x:c r="B11345" s="0" t="n">
        <x:v>5244</x:v>
      </x:c>
      <x:c r="C11345" s="0" t="s">
        <x:v>21</x:v>
      </x:c>
      <x:c r="D11345" s="0" t="s">
        <x:v>22</x:v>
      </x:c>
      <x:c r="E11345" s="0" t="s">
        <x:v>23</x:v>
      </x:c>
      <x:c r="F11345" s="0" t="s">
        <x:v>20</x:v>
      </x:c>
      <x:c r="G11345" s="0" t="n">
        <x:v>130</x:v>
      </x:c>
      <x:c r="H11345" s="4" t="n">
        <x:v>44.33</x:v>
      </x:c>
      <x:c r="I11345" s="4" t="n">
        <x:v>130</x:v>
      </x:c>
      <x:c r="J11345" s="4" t="n">
        <x:v>0.341</x:v>
      </x:c>
      <x:c r="K11345" s="4">
        <x:f>I11345*J11345</x:f>
      </x:c>
      <x:c r="L11345" s="4" t="n">
        <x:v>283.229</x:v>
      </x:c>
      <x:c r="M11345" s="5">
        <x:f>J11345/3.457*100</x:f>
      </x:c>
      <x:c r="N11345" s="6">
        <x:f>M11345*L11345/100</x:f>
      </x:c>
      <x:c r="O11345" s="6">
        <x:f>H11345-N11345</x:f>
      </x:c>
    </x:row>
    <x:row r="11346" spans="1:25">
      <x:c r="A11346" s="0" t="s">
        <x:v>85</x:v>
      </x:c>
      <x:c r="B11346" s="0" t="n">
        <x:v>5244</x:v>
      </x:c>
      <x:c r="C11346" s="0" t="s">
        <x:v>21</x:v>
      </x:c>
      <x:c r="D11346" s="0" t="s">
        <x:v>22</x:v>
      </x:c>
      <x:c r="E11346" s="0" t="s">
        <x:v>23</x:v>
      </x:c>
      <x:c r="F11346" s="0" t="s">
        <x:v>20</x:v>
      </x:c>
      <x:c r="G11346" s="0" t="n">
        <x:v>130</x:v>
      </x:c>
      <x:c r="H11346" s="4" t="n">
        <x:v>43.384</x:v>
      </x:c>
      <x:c r="I11346" s="4" t="n">
        <x:v>130</x:v>
      </x:c>
      <x:c r="J11346" s="4" t="n">
        <x:v>0.334</x:v>
      </x:c>
      <x:c r="K11346" s="4">
        <x:f>I11346*J11346</x:f>
      </x:c>
      <x:c r="L11346" s="4" t="n">
        <x:v>283.229</x:v>
      </x:c>
      <x:c r="M11346" s="5">
        <x:f>J11346/3.457*100</x:f>
      </x:c>
      <x:c r="N11346" s="6">
        <x:f>M11346*L11346/100</x:f>
      </x:c>
      <x:c r="O11346" s="6">
        <x:f>H11346-N11346</x:f>
      </x:c>
    </x:row>
    <x:row r="11347" spans="1:25">
      <x:c r="A11347" s="0" t="s">
        <x:v>85</x:v>
      </x:c>
      <x:c r="B11347" s="0" t="n">
        <x:v>5244</x:v>
      </x:c>
      <x:c r="C11347" s="0" t="s">
        <x:v>21</x:v>
      </x:c>
      <x:c r="D11347" s="0" t="s">
        <x:v>22</x:v>
      </x:c>
      <x:c r="E11347" s="0" t="s">
        <x:v>23</x:v>
      </x:c>
      <x:c r="F11347" s="0" t="s">
        <x:v>20</x:v>
      </x:c>
      <x:c r="G11347" s="0" t="n">
        <x:v>130</x:v>
      </x:c>
      <x:c r="H11347" s="4" t="n">
        <x:v>43.384</x:v>
      </x:c>
      <x:c r="I11347" s="4" t="n">
        <x:v>130</x:v>
      </x:c>
      <x:c r="J11347" s="4" t="n">
        <x:v>0.334</x:v>
      </x:c>
      <x:c r="K11347" s="4">
        <x:f>I11347*J11347</x:f>
      </x:c>
      <x:c r="L11347" s="4" t="n">
        <x:v>283.229</x:v>
      </x:c>
      <x:c r="M11347" s="5">
        <x:f>J11347/3.457*100</x:f>
      </x:c>
      <x:c r="N11347" s="6">
        <x:f>M11347*L11347/100</x:f>
      </x:c>
      <x:c r="O11347" s="6">
        <x:f>H11347-N11347</x:f>
      </x:c>
    </x:row>
    <x:row r="11348" spans="1:25">
      <x:c r="A11348" s="0" t="s">
        <x:v>85</x:v>
      </x:c>
      <x:c r="B11348" s="0" t="n">
        <x:v>5244</x:v>
      </x:c>
      <x:c r="C11348" s="0" t="s">
        <x:v>21</x:v>
      </x:c>
      <x:c r="D11348" s="0" t="s">
        <x:v>28</x:v>
      </x:c>
      <x:c r="E11348" s="0" t="s">
        <x:v>19</x:v>
      </x:c>
      <x:c r="F11348" s="0" t="s">
        <x:v>26</x:v>
      </x:c>
      <x:c r="G11348" s="0" t="n">
        <x:v>130</x:v>
      </x:c>
      <x:c r="H11348" s="4" t="n">
        <x:v>33.806</x:v>
      </x:c>
      <x:c r="I11348" s="4" t="n">
        <x:v>130</x:v>
      </x:c>
      <x:c r="J11348" s="4" t="n">
        <x:v>0.26</x:v>
      </x:c>
      <x:c r="K11348" s="4">
        <x:f>I11348*J11348</x:f>
      </x:c>
      <x:c r="L11348" s="4" t="n">
        <x:v>283.229</x:v>
      </x:c>
      <x:c r="M11348" s="5">
        <x:f>J11348/3.457*100</x:f>
      </x:c>
      <x:c r="N11348" s="6">
        <x:f>M11348*L11348/100</x:f>
      </x:c>
      <x:c r="O11348" s="6">
        <x:f>H11348-N11348</x:f>
      </x:c>
    </x:row>
    <x:row r="11349" spans="1:25">
      <x:c r="A11349" s="0" t="s">
        <x:v>85</x:v>
      </x:c>
      <x:c r="B11349" s="0" t="n">
        <x:v>5244</x:v>
      </x:c>
      <x:c r="C11349" s="0" t="s">
        <x:v>21</x:v>
      </x:c>
      <x:c r="D11349" s="0" t="s">
        <x:v>28</x:v>
      </x:c>
      <x:c r="E11349" s="0" t="s">
        <x:v>23</x:v>
      </x:c>
      <x:c r="F11349" s="0" t="s">
        <x:v>26</x:v>
      </x:c>
      <x:c r="G11349" s="0" t="n">
        <x:v>130</x:v>
      </x:c>
      <x:c r="H11349" s="4" t="n">
        <x:v>197.6</x:v>
      </x:c>
      <x:c r="I11349" s="4" t="n">
        <x:v>130</x:v>
      </x:c>
      <x:c r="J11349" s="4" t="n">
        <x:v>1.52</x:v>
      </x:c>
      <x:c r="K11349" s="4">
        <x:f>I11349*J11349</x:f>
      </x:c>
      <x:c r="L11349" s="4" t="n">
        <x:v>283.229</x:v>
      </x:c>
      <x:c r="M11349" s="5">
        <x:f>J11349/3.457*100</x:f>
      </x:c>
      <x:c r="N11349" s="6">
        <x:f>M11349*L11349/100</x:f>
      </x:c>
      <x:c r="O11349" s="6">
        <x:f>H11349-N11349</x:f>
      </x:c>
    </x:row>
    <x:row r="11350" spans="1:25">
      <x:c r="A11350" s="0" t="s">
        <x:v>66</x:v>
      </x:c>
      <x:c r="B11350" s="0" t="n">
        <x:v>5245</x:v>
      </x:c>
      <x:c r="C11350" s="0" t="s">
        <x:v>21</x:v>
      </x:c>
      <x:c r="D11350" s="0" t="s">
        <x:v>22</x:v>
      </x:c>
      <x:c r="E11350" s="0" t="s">
        <x:v>23</x:v>
      </x:c>
      <x:c r="F11350" s="0" t="s">
        <x:v>20</x:v>
      </x:c>
      <x:c r="G11350" s="0" t="n">
        <x:v>130</x:v>
      </x:c>
      <x:c r="H11350" s="4" t="n">
        <x:v>43.384</x:v>
      </x:c>
      <x:c r="I11350" s="4" t="n">
        <x:v>130</x:v>
      </x:c>
      <x:c r="J11350" s="4" t="n">
        <x:v>0.334</x:v>
      </x:c>
      <x:c r="K11350" s="4">
        <x:f>I11350*J11350</x:f>
      </x:c>
      <x:c r="L11350" s="4" t="n">
        <x:v>282.102</x:v>
      </x:c>
      <x:c r="M11350" s="5">
        <x:f>J11350/3.123*100</x:f>
      </x:c>
      <x:c r="N11350" s="6">
        <x:f>M11350*L11350/100</x:f>
      </x:c>
      <x:c r="O11350" s="6">
        <x:f>H11350-N11350</x:f>
      </x:c>
    </x:row>
    <x:row r="11351" spans="1:25">
      <x:c r="A11351" s="0" t="s">
        <x:v>66</x:v>
      </x:c>
      <x:c r="B11351" s="0" t="n">
        <x:v>5245</x:v>
      </x:c>
      <x:c r="C11351" s="0" t="s">
        <x:v>21</x:v>
      </x:c>
      <x:c r="D11351" s="0" t="s">
        <x:v>22</x:v>
      </x:c>
      <x:c r="E11351" s="0" t="s">
        <x:v>23</x:v>
      </x:c>
      <x:c r="F11351" s="0" t="s">
        <x:v>20</x:v>
      </x:c>
      <x:c r="G11351" s="0" t="n">
        <x:v>130</x:v>
      </x:c>
      <x:c r="H11351" s="4" t="n">
        <x:v>43.384</x:v>
      </x:c>
      <x:c r="I11351" s="4" t="n">
        <x:v>130</x:v>
      </x:c>
      <x:c r="J11351" s="4" t="n">
        <x:v>0.334</x:v>
      </x:c>
      <x:c r="K11351" s="4">
        <x:f>I11351*J11351</x:f>
      </x:c>
      <x:c r="L11351" s="4" t="n">
        <x:v>282.102</x:v>
      </x:c>
      <x:c r="M11351" s="5">
        <x:f>J11351/3.123*100</x:f>
      </x:c>
      <x:c r="N11351" s="6">
        <x:f>M11351*L11351/100</x:f>
      </x:c>
      <x:c r="O11351" s="6">
        <x:f>H11351-N11351</x:f>
      </x:c>
    </x:row>
    <x:row r="11352" spans="1:25">
      <x:c r="A11352" s="0" t="s">
        <x:v>66</x:v>
      </x:c>
      <x:c r="B11352" s="0" t="n">
        <x:v>5245</x:v>
      </x:c>
      <x:c r="C11352" s="0" t="s">
        <x:v>21</x:v>
      </x:c>
      <x:c r="D11352" s="0" t="s">
        <x:v>22</x:v>
      </x:c>
      <x:c r="E11352" s="0" t="s">
        <x:v>23</x:v>
      </x:c>
      <x:c r="F11352" s="0" t="s">
        <x:v>20</x:v>
      </x:c>
      <x:c r="G11352" s="0" t="n">
        <x:v>130</x:v>
      </x:c>
      <x:c r="H11352" s="4" t="n">
        <x:v>44.33</x:v>
      </x:c>
      <x:c r="I11352" s="4" t="n">
        <x:v>130</x:v>
      </x:c>
      <x:c r="J11352" s="4" t="n">
        <x:v>0.341</x:v>
      </x:c>
      <x:c r="K11352" s="4">
        <x:f>I11352*J11352</x:f>
      </x:c>
      <x:c r="L11352" s="4" t="n">
        <x:v>282.102</x:v>
      </x:c>
      <x:c r="M11352" s="5">
        <x:f>J11352/3.123*100</x:f>
      </x:c>
      <x:c r="N11352" s="6">
        <x:f>M11352*L11352/100</x:f>
      </x:c>
      <x:c r="O11352" s="6">
        <x:f>H11352-N11352</x:f>
      </x:c>
    </x:row>
    <x:row r="11353" spans="1:25">
      <x:c r="A11353" s="0" t="s">
        <x:v>66</x:v>
      </x:c>
      <x:c r="B11353" s="0" t="n">
        <x:v>5245</x:v>
      </x:c>
      <x:c r="C11353" s="0" t="s">
        <x:v>21</x:v>
      </x:c>
      <x:c r="D11353" s="0" t="s">
        <x:v>22</x:v>
      </x:c>
      <x:c r="E11353" s="0" t="s">
        <x:v>23</x:v>
      </x:c>
      <x:c r="F11353" s="0" t="s">
        <x:v>20</x:v>
      </x:c>
      <x:c r="G11353" s="0" t="n">
        <x:v>130</x:v>
      </x:c>
      <x:c r="H11353" s="4" t="n">
        <x:v>43.384</x:v>
      </x:c>
      <x:c r="I11353" s="4" t="n">
        <x:v>130</x:v>
      </x:c>
      <x:c r="J11353" s="4" t="n">
        <x:v>0.334</x:v>
      </x:c>
      <x:c r="K11353" s="4">
        <x:f>I11353*J11353</x:f>
      </x:c>
      <x:c r="L11353" s="4" t="n">
        <x:v>282.102</x:v>
      </x:c>
      <x:c r="M11353" s="5">
        <x:f>J11353/3.123*100</x:f>
      </x:c>
      <x:c r="N11353" s="6">
        <x:f>M11353*L11353/100</x:f>
      </x:c>
      <x:c r="O11353" s="6">
        <x:f>H11353-N11353</x:f>
      </x:c>
    </x:row>
    <x:row r="11354" spans="1:25">
      <x:c r="A11354" s="0" t="s">
        <x:v>66</x:v>
      </x:c>
      <x:c r="B11354" s="0" t="n">
        <x:v>5245</x:v>
      </x:c>
      <x:c r="C11354" s="0" t="s">
        <x:v>21</x:v>
      </x:c>
      <x:c r="D11354" s="0" t="s">
        <x:v>28</x:v>
      </x:c>
      <x:c r="E11354" s="0" t="s">
        <x:v>19</x:v>
      </x:c>
      <x:c r="F11354" s="0" t="s">
        <x:v>26</x:v>
      </x:c>
      <x:c r="G11354" s="0" t="n">
        <x:v>130</x:v>
      </x:c>
      <x:c r="H11354" s="4" t="n">
        <x:v>33.809</x:v>
      </x:c>
      <x:c r="I11354" s="4" t="n">
        <x:v>130</x:v>
      </x:c>
      <x:c r="J11354" s="4" t="n">
        <x:v>0.26</x:v>
      </x:c>
      <x:c r="K11354" s="4">
        <x:f>I11354*J11354</x:f>
      </x:c>
      <x:c r="L11354" s="4" t="n">
        <x:v>282.102</x:v>
      </x:c>
      <x:c r="M11354" s="5">
        <x:f>J11354/3.123*100</x:f>
      </x:c>
      <x:c r="N11354" s="6">
        <x:f>M11354*L11354/100</x:f>
      </x:c>
      <x:c r="O11354" s="6">
        <x:f>H11354-N11354</x:f>
      </x:c>
    </x:row>
    <x:row r="11355" spans="1:25">
      <x:c r="A11355" s="0" t="s">
        <x:v>66</x:v>
      </x:c>
      <x:c r="B11355" s="0" t="n">
        <x:v>5245</x:v>
      </x:c>
      <x:c r="C11355" s="0" t="s">
        <x:v>21</x:v>
      </x:c>
      <x:c r="D11355" s="0" t="s">
        <x:v>28</x:v>
      </x:c>
      <x:c r="E11355" s="0" t="s">
        <x:v>23</x:v>
      </x:c>
      <x:c r="F11355" s="0" t="s">
        <x:v>26</x:v>
      </x:c>
      <x:c r="G11355" s="0" t="n">
        <x:v>130</x:v>
      </x:c>
      <x:c r="H11355" s="4" t="n">
        <x:v>197.6</x:v>
      </x:c>
      <x:c r="I11355" s="4" t="n">
        <x:v>130</x:v>
      </x:c>
      <x:c r="J11355" s="4" t="n">
        <x:v>1.52</x:v>
      </x:c>
      <x:c r="K11355" s="4">
        <x:f>I11355*J11355</x:f>
      </x:c>
      <x:c r="L11355" s="4" t="n">
        <x:v>282.102</x:v>
      </x:c>
      <x:c r="M11355" s="5">
        <x:f>J11355/3.123*100</x:f>
      </x:c>
      <x:c r="N11355" s="6">
        <x:f>M11355*L11355/100</x:f>
      </x:c>
      <x:c r="O11355" s="6">
        <x:f>H11355-N11355</x:f>
      </x:c>
    </x:row>
    <x:row r="11356" spans="1:25">
      <x:c r="A11356" s="0" t="s">
        <x:v>78</x:v>
      </x:c>
      <x:c r="B11356" s="0" t="n">
        <x:v>5246</x:v>
      </x:c>
      <x:c r="C11356" s="0" t="s">
        <x:v>21</x:v>
      </x:c>
      <x:c r="D11356" s="0" t="s">
        <x:v>22</x:v>
      </x:c>
      <x:c r="E11356" s="0" t="s">
        <x:v>23</x:v>
      </x:c>
      <x:c r="F11356" s="0" t="s">
        <x:v>20</x:v>
      </x:c>
      <x:c r="G11356" s="0" t="n">
        <x:v>117</x:v>
      </x:c>
      <x:c r="H11356" s="4" t="n">
        <x:v>43.384</x:v>
      </x:c>
      <x:c r="I11356" s="4" t="n">
        <x:v>117</x:v>
      </x:c>
      <x:c r="J11356" s="4" t="n">
        <x:v>0.371</x:v>
      </x:c>
      <x:c r="K11356" s="4">
        <x:f>I11356*J11356</x:f>
      </x:c>
      <x:c r="L11356" s="4" t="n">
        <x:v>255</x:v>
      </x:c>
      <x:c r="M11356" s="5">
        <x:f>J11356/3.234*100</x:f>
      </x:c>
      <x:c r="N11356" s="6">
        <x:f>M11356*L11356/100</x:f>
      </x:c>
      <x:c r="O11356" s="6">
        <x:f>H11356-N11356</x:f>
      </x:c>
    </x:row>
    <x:row r="11357" spans="1:25">
      <x:c r="A11357" s="0" t="s">
        <x:v>78</x:v>
      </x:c>
      <x:c r="B11357" s="0" t="n">
        <x:v>5246</x:v>
      </x:c>
      <x:c r="C11357" s="0" t="s">
        <x:v>21</x:v>
      </x:c>
      <x:c r="D11357" s="0" t="s">
        <x:v>22</x:v>
      </x:c>
      <x:c r="E11357" s="0" t="s">
        <x:v>23</x:v>
      </x:c>
      <x:c r="F11357" s="0" t="s">
        <x:v>20</x:v>
      </x:c>
      <x:c r="G11357" s="0" t="n">
        <x:v>117</x:v>
      </x:c>
      <x:c r="H11357" s="4" t="n">
        <x:v>43.384</x:v>
      </x:c>
      <x:c r="I11357" s="4" t="n">
        <x:v>117</x:v>
      </x:c>
      <x:c r="J11357" s="4" t="n">
        <x:v>0.371</x:v>
      </x:c>
      <x:c r="K11357" s="4">
        <x:f>I11357*J11357</x:f>
      </x:c>
      <x:c r="L11357" s="4" t="n">
        <x:v>255</x:v>
      </x:c>
      <x:c r="M11357" s="5">
        <x:f>J11357/3.234*100</x:f>
      </x:c>
      <x:c r="N11357" s="6">
        <x:f>M11357*L11357/100</x:f>
      </x:c>
      <x:c r="O11357" s="6">
        <x:f>H11357-N11357</x:f>
      </x:c>
    </x:row>
    <x:row r="11358" spans="1:25">
      <x:c r="A11358" s="0" t="s">
        <x:v>78</x:v>
      </x:c>
      <x:c r="B11358" s="0" t="n">
        <x:v>5246</x:v>
      </x:c>
      <x:c r="C11358" s="0" t="s">
        <x:v>21</x:v>
      </x:c>
      <x:c r="D11358" s="0" t="s">
        <x:v>22</x:v>
      </x:c>
      <x:c r="E11358" s="0" t="s">
        <x:v>23</x:v>
      </x:c>
      <x:c r="F11358" s="0" t="s">
        <x:v>20</x:v>
      </x:c>
      <x:c r="G11358" s="0" t="n">
        <x:v>117</x:v>
      </x:c>
      <x:c r="H11358" s="4" t="n">
        <x:v>43.384</x:v>
      </x:c>
      <x:c r="I11358" s="4" t="n">
        <x:v>117</x:v>
      </x:c>
      <x:c r="J11358" s="4" t="n">
        <x:v>0.371</x:v>
      </x:c>
      <x:c r="K11358" s="4">
        <x:f>I11358*J11358</x:f>
      </x:c>
      <x:c r="L11358" s="4" t="n">
        <x:v>255</x:v>
      </x:c>
      <x:c r="M11358" s="5">
        <x:f>J11358/3.234*100</x:f>
      </x:c>
      <x:c r="N11358" s="6">
        <x:f>M11358*L11358/100</x:f>
      </x:c>
      <x:c r="O11358" s="6">
        <x:f>H11358-N11358</x:f>
      </x:c>
    </x:row>
    <x:row r="11359" spans="1:25">
      <x:c r="A11359" s="0" t="s">
        <x:v>78</x:v>
      </x:c>
      <x:c r="B11359" s="0" t="n">
        <x:v>5246</x:v>
      </x:c>
      <x:c r="C11359" s="0" t="s">
        <x:v>21</x:v>
      </x:c>
      <x:c r="D11359" s="0" t="s">
        <x:v>22</x:v>
      </x:c>
      <x:c r="E11359" s="0" t="s">
        <x:v>23</x:v>
      </x:c>
      <x:c r="F11359" s="0" t="s">
        <x:v>20</x:v>
      </x:c>
      <x:c r="G11359" s="0" t="n">
        <x:v>117</x:v>
      </x:c>
      <x:c r="H11359" s="4" t="n">
        <x:v>39.897</x:v>
      </x:c>
      <x:c r="I11359" s="4" t="n">
        <x:v>117</x:v>
      </x:c>
      <x:c r="J11359" s="4" t="n">
        <x:v>0.341</x:v>
      </x:c>
      <x:c r="K11359" s="4">
        <x:f>I11359*J11359</x:f>
      </x:c>
      <x:c r="L11359" s="4" t="n">
        <x:v>255</x:v>
      </x:c>
      <x:c r="M11359" s="5">
        <x:f>J11359/3.234*100</x:f>
      </x:c>
      <x:c r="N11359" s="6">
        <x:f>M11359*L11359/100</x:f>
      </x:c>
      <x:c r="O11359" s="6">
        <x:f>H11359-N11359</x:f>
      </x:c>
    </x:row>
    <x:row r="11360" spans="1:25">
      <x:c r="A11360" s="0" t="s">
        <x:v>78</x:v>
      </x:c>
      <x:c r="B11360" s="0" t="n">
        <x:v>5246</x:v>
      </x:c>
      <x:c r="C11360" s="0" t="s">
        <x:v>21</x:v>
      </x:c>
      <x:c r="D11360" s="0" t="s">
        <x:v>28</x:v>
      </x:c>
      <x:c r="E11360" s="0" t="s">
        <x:v>19</x:v>
      </x:c>
      <x:c r="F11360" s="0" t="s">
        <x:v>26</x:v>
      </x:c>
      <x:c r="G11360" s="0" t="n">
        <x:v>117</x:v>
      </x:c>
      <x:c r="H11360" s="4" t="n">
        <x:v>30.426</x:v>
      </x:c>
      <x:c r="I11360" s="4" t="n">
        <x:v>117</x:v>
      </x:c>
      <x:c r="J11360" s="4" t="n">
        <x:v>0.26</x:v>
      </x:c>
      <x:c r="K11360" s="4">
        <x:f>I11360*J11360</x:f>
      </x:c>
      <x:c r="L11360" s="4" t="n">
        <x:v>255</x:v>
      </x:c>
      <x:c r="M11360" s="5">
        <x:f>J11360/3.234*100</x:f>
      </x:c>
      <x:c r="N11360" s="6">
        <x:f>M11360*L11360/100</x:f>
      </x:c>
      <x:c r="O11360" s="6">
        <x:f>H11360-N11360</x:f>
      </x:c>
    </x:row>
    <x:row r="11361" spans="1:25">
      <x:c r="A11361" s="0" t="s">
        <x:v>78</x:v>
      </x:c>
      <x:c r="B11361" s="0" t="n">
        <x:v>5246</x:v>
      </x:c>
      <x:c r="C11361" s="0" t="s">
        <x:v>21</x:v>
      </x:c>
      <x:c r="D11361" s="0" t="s">
        <x:v>28</x:v>
      </x:c>
      <x:c r="E11361" s="0" t="s">
        <x:v>23</x:v>
      </x:c>
      <x:c r="F11361" s="0" t="s">
        <x:v>26</x:v>
      </x:c>
      <x:c r="G11361" s="0" t="n">
        <x:v>117</x:v>
      </x:c>
      <x:c r="H11361" s="4" t="n">
        <x:v>177.84</x:v>
      </x:c>
      <x:c r="I11361" s="4" t="n">
        <x:v>117</x:v>
      </x:c>
      <x:c r="J11361" s="4" t="n">
        <x:v>1.52</x:v>
      </x:c>
      <x:c r="K11361" s="4">
        <x:f>I11361*J11361</x:f>
      </x:c>
      <x:c r="L11361" s="4" t="n">
        <x:v>255</x:v>
      </x:c>
      <x:c r="M11361" s="5">
        <x:f>J11361/3.234*100</x:f>
      </x:c>
      <x:c r="N11361" s="6">
        <x:f>M11361*L11361/100</x:f>
      </x:c>
      <x:c r="O11361" s="6">
        <x:f>H11361-N11361</x:f>
      </x:c>
    </x:row>
    <x:row r="11362" spans="1:25">
      <x:c r="A11362" s="0" t="s">
        <x:v>125</x:v>
      </x:c>
      <x:c r="B11362" s="0" t="n">
        <x:v>5247</x:v>
      </x:c>
      <x:c r="C11362" s="0" t="s">
        <x:v>21</x:v>
      </x:c>
      <x:c r="D11362" s="0" t="s">
        <x:v>22</x:v>
      </x:c>
      <x:c r="E11362" s="0" t="s">
        <x:v>23</x:v>
      </x:c>
      <x:c r="F11362" s="0" t="s">
        <x:v>20</x:v>
      </x:c>
      <x:c r="G11362" s="0" t="n">
        <x:v>145</x:v>
      </x:c>
      <x:c r="H11362" s="4" t="n">
        <x:v>43.384</x:v>
      </x:c>
      <x:c r="I11362" s="4" t="n">
        <x:v>145</x:v>
      </x:c>
      <x:c r="J11362" s="4" t="n">
        <x:v>0.299</x:v>
      </x:c>
      <x:c r="K11362" s="4">
        <x:f>I11362*J11362</x:f>
      </x:c>
      <x:c r="L11362" s="4" t="n">
        <x:v>319.806</x:v>
      </x:c>
      <x:c r="M11362" s="5">
        <x:f>J11362/3.533*100</x:f>
      </x:c>
      <x:c r="N11362" s="6">
        <x:f>M11362*L11362/100</x:f>
      </x:c>
      <x:c r="O11362" s="6">
        <x:f>H11362-N11362</x:f>
      </x:c>
    </x:row>
    <x:row r="11363" spans="1:25">
      <x:c r="A11363" s="0" t="s">
        <x:v>125</x:v>
      </x:c>
      <x:c r="B11363" s="0" t="n">
        <x:v>5247</x:v>
      </x:c>
      <x:c r="C11363" s="0" t="s">
        <x:v>21</x:v>
      </x:c>
      <x:c r="D11363" s="0" t="s">
        <x:v>22</x:v>
      </x:c>
      <x:c r="E11363" s="0" t="s">
        <x:v>23</x:v>
      </x:c>
      <x:c r="F11363" s="0" t="s">
        <x:v>20</x:v>
      </x:c>
      <x:c r="G11363" s="0" t="n">
        <x:v>145</x:v>
      </x:c>
      <x:c r="H11363" s="4" t="n">
        <x:v>43.384</x:v>
      </x:c>
      <x:c r="I11363" s="4" t="n">
        <x:v>145</x:v>
      </x:c>
      <x:c r="J11363" s="4" t="n">
        <x:v>0.299</x:v>
      </x:c>
      <x:c r="K11363" s="4">
        <x:f>I11363*J11363</x:f>
      </x:c>
      <x:c r="L11363" s="4" t="n">
        <x:v>319.806</x:v>
      </x:c>
      <x:c r="M11363" s="5">
        <x:f>J11363/3.533*100</x:f>
      </x:c>
      <x:c r="N11363" s="6">
        <x:f>M11363*L11363/100</x:f>
      </x:c>
      <x:c r="O11363" s="6">
        <x:f>H11363-N11363</x:f>
      </x:c>
    </x:row>
    <x:row r="11364" spans="1:25">
      <x:c r="A11364" s="0" t="s">
        <x:v>125</x:v>
      </x:c>
      <x:c r="B11364" s="0" t="n">
        <x:v>5247</x:v>
      </x:c>
      <x:c r="C11364" s="0" t="s">
        <x:v>21</x:v>
      </x:c>
      <x:c r="D11364" s="0" t="s">
        <x:v>22</x:v>
      </x:c>
      <x:c r="E11364" s="0" t="s">
        <x:v>23</x:v>
      </x:c>
      <x:c r="F11364" s="0" t="s">
        <x:v>20</x:v>
      </x:c>
      <x:c r="G11364" s="0" t="n">
        <x:v>145</x:v>
      </x:c>
      <x:c r="H11364" s="4" t="n">
        <x:v>39.897</x:v>
      </x:c>
      <x:c r="I11364" s="4" t="n">
        <x:v>145</x:v>
      </x:c>
      <x:c r="J11364" s="4" t="n">
        <x:v>0.275</x:v>
      </x:c>
      <x:c r="K11364" s="4">
        <x:f>I11364*J11364</x:f>
      </x:c>
      <x:c r="L11364" s="4" t="n">
        <x:v>319.806</x:v>
      </x:c>
      <x:c r="M11364" s="5">
        <x:f>J11364/3.533*100</x:f>
      </x:c>
      <x:c r="N11364" s="6">
        <x:f>M11364*L11364/100</x:f>
      </x:c>
      <x:c r="O11364" s="6">
        <x:f>H11364-N11364</x:f>
      </x:c>
    </x:row>
    <x:row r="11365" spans="1:25">
      <x:c r="A11365" s="0" t="s">
        <x:v>125</x:v>
      </x:c>
      <x:c r="B11365" s="0" t="n">
        <x:v>5247</x:v>
      </x:c>
      <x:c r="C11365" s="0" t="s">
        <x:v>21</x:v>
      </x:c>
      <x:c r="D11365" s="0" t="s">
        <x:v>22</x:v>
      </x:c>
      <x:c r="E11365" s="0" t="s">
        <x:v>23</x:v>
      </x:c>
      <x:c r="F11365" s="0" t="s">
        <x:v>20</x:v>
      </x:c>
      <x:c r="G11365" s="0" t="n">
        <x:v>145</x:v>
      </x:c>
      <x:c r="H11365" s="4" t="n">
        <x:v>39.897</x:v>
      </x:c>
      <x:c r="I11365" s="4" t="n">
        <x:v>145</x:v>
      </x:c>
      <x:c r="J11365" s="4" t="n">
        <x:v>0.275</x:v>
      </x:c>
      <x:c r="K11365" s="4">
        <x:f>I11365*J11365</x:f>
      </x:c>
      <x:c r="L11365" s="4" t="n">
        <x:v>319.806</x:v>
      </x:c>
      <x:c r="M11365" s="5">
        <x:f>J11365/3.533*100</x:f>
      </x:c>
      <x:c r="N11365" s="6">
        <x:f>M11365*L11365/100</x:f>
      </x:c>
      <x:c r="O11365" s="6">
        <x:f>H11365-N11365</x:f>
      </x:c>
    </x:row>
    <x:row r="11366" spans="1:25">
      <x:c r="A11366" s="0" t="s">
        <x:v>125</x:v>
      </x:c>
      <x:c r="B11366" s="0" t="n">
        <x:v>5247</x:v>
      </x:c>
      <x:c r="C11366" s="0" t="s">
        <x:v>21</x:v>
      </x:c>
      <x:c r="D11366" s="0" t="s">
        <x:v>22</x:v>
      </x:c>
      <x:c r="E11366" s="0" t="s">
        <x:v>23</x:v>
      </x:c>
      <x:c r="F11366" s="0" t="s">
        <x:v>20</x:v>
      </x:c>
      <x:c r="G11366" s="0" t="n">
        <x:v>145</x:v>
      </x:c>
      <x:c r="H11366" s="4" t="n">
        <x:v>43.384</x:v>
      </x:c>
      <x:c r="I11366" s="4" t="n">
        <x:v>145</x:v>
      </x:c>
      <x:c r="J11366" s="4" t="n">
        <x:v>0.299</x:v>
      </x:c>
      <x:c r="K11366" s="4">
        <x:f>I11366*J11366</x:f>
      </x:c>
      <x:c r="L11366" s="4" t="n">
        <x:v>319.806</x:v>
      </x:c>
      <x:c r="M11366" s="5">
        <x:f>J11366/3.533*100</x:f>
      </x:c>
      <x:c r="N11366" s="6">
        <x:f>M11366*L11366/100</x:f>
      </x:c>
      <x:c r="O11366" s="6">
        <x:f>H11366-N11366</x:f>
      </x:c>
    </x:row>
    <x:row r="11367" spans="1:25">
      <x:c r="A11367" s="0" t="s">
        <x:v>125</x:v>
      </x:c>
      <x:c r="B11367" s="0" t="n">
        <x:v>5247</x:v>
      </x:c>
      <x:c r="C11367" s="0" t="s">
        <x:v>21</x:v>
      </x:c>
      <x:c r="D11367" s="0" t="s">
        <x:v>22</x:v>
      </x:c>
      <x:c r="E11367" s="0" t="s">
        <x:v>23</x:v>
      </x:c>
      <x:c r="F11367" s="0" t="s">
        <x:v>20</x:v>
      </x:c>
      <x:c r="G11367" s="0" t="n">
        <x:v>145</x:v>
      </x:c>
      <x:c r="H11367" s="4" t="n">
        <x:v>44.33</x:v>
      </x:c>
      <x:c r="I11367" s="4" t="n">
        <x:v>145</x:v>
      </x:c>
      <x:c r="J11367" s="4" t="n">
        <x:v>0.306</x:v>
      </x:c>
      <x:c r="K11367" s="4">
        <x:f>I11367*J11367</x:f>
      </x:c>
      <x:c r="L11367" s="4" t="n">
        <x:v>319.806</x:v>
      </x:c>
      <x:c r="M11367" s="5">
        <x:f>J11367/3.533*100</x:f>
      </x:c>
      <x:c r="N11367" s="6">
        <x:f>M11367*L11367/100</x:f>
      </x:c>
      <x:c r="O11367" s="6">
        <x:f>H11367-N11367</x:f>
      </x:c>
    </x:row>
    <x:row r="11368" spans="1:25">
      <x:c r="A11368" s="0" t="s">
        <x:v>125</x:v>
      </x:c>
      <x:c r="B11368" s="0" t="n">
        <x:v>5247</x:v>
      </x:c>
      <x:c r="C11368" s="0" t="s">
        <x:v>21</x:v>
      </x:c>
      <x:c r="D11368" s="0" t="s">
        <x:v>28</x:v>
      </x:c>
      <x:c r="E11368" s="0" t="s">
        <x:v>19</x:v>
      </x:c>
      <x:c r="F11368" s="0" t="s">
        <x:v>26</x:v>
      </x:c>
      <x:c r="G11368" s="0" t="n">
        <x:v>145</x:v>
      </x:c>
      <x:c r="H11368" s="4" t="n">
        <x:v>37.703</x:v>
      </x:c>
      <x:c r="I11368" s="4" t="n">
        <x:v>145</x:v>
      </x:c>
      <x:c r="J11368" s="4" t="n">
        <x:v>0.26</x:v>
      </x:c>
      <x:c r="K11368" s="4">
        <x:f>I11368*J11368</x:f>
      </x:c>
      <x:c r="L11368" s="4" t="n">
        <x:v>319.806</x:v>
      </x:c>
      <x:c r="M11368" s="5">
        <x:f>J11368/3.533*100</x:f>
      </x:c>
      <x:c r="N11368" s="6">
        <x:f>M11368*L11368/100</x:f>
      </x:c>
      <x:c r="O11368" s="6">
        <x:f>H11368-N11368</x:f>
      </x:c>
    </x:row>
    <x:row r="11369" spans="1:25">
      <x:c r="A11369" s="0" t="s">
        <x:v>125</x:v>
      </x:c>
      <x:c r="B11369" s="0" t="n">
        <x:v>5247</x:v>
      </x:c>
      <x:c r="C11369" s="0" t="s">
        <x:v>21</x:v>
      </x:c>
      <x:c r="D11369" s="0" t="s">
        <x:v>28</x:v>
      </x:c>
      <x:c r="E11369" s="0" t="s">
        <x:v>23</x:v>
      </x:c>
      <x:c r="F11369" s="0" t="s">
        <x:v>26</x:v>
      </x:c>
      <x:c r="G11369" s="0" t="n">
        <x:v>145</x:v>
      </x:c>
      <x:c r="H11369" s="4" t="n">
        <x:v>220.399</x:v>
      </x:c>
      <x:c r="I11369" s="4" t="n">
        <x:v>145</x:v>
      </x:c>
      <x:c r="J11369" s="4" t="n">
        <x:v>1.52</x:v>
      </x:c>
      <x:c r="K11369" s="4">
        <x:f>I11369*J11369</x:f>
      </x:c>
      <x:c r="L11369" s="4" t="n">
        <x:v>319.806</x:v>
      </x:c>
      <x:c r="M11369" s="5">
        <x:f>J11369/3.533*100</x:f>
      </x:c>
      <x:c r="N11369" s="6">
        <x:f>M11369*L11369/100</x:f>
      </x:c>
      <x:c r="O11369" s="6">
        <x:f>H11369-N11369</x:f>
      </x:c>
    </x:row>
    <x:row r="11370" spans="1:25">
      <x:c r="A11370" s="0" t="s">
        <x:v>49</x:v>
      </x:c>
      <x:c r="B11370" s="0" t="n">
        <x:v>5248</x:v>
      </x:c>
      <x:c r="C11370" s="0" t="s">
        <x:v>21</x:v>
      </x:c>
      <x:c r="D11370" s="0" t="s">
        <x:v>22</x:v>
      </x:c>
      <x:c r="E11370" s="0" t="s">
        <x:v>23</x:v>
      </x:c>
      <x:c r="F11370" s="0" t="s">
        <x:v>20</x:v>
      </x:c>
      <x:c r="G11370" s="0" t="n">
        <x:v>117</x:v>
      </x:c>
      <x:c r="H11370" s="4" t="n">
        <x:v>43.384</x:v>
      </x:c>
      <x:c r="I11370" s="4" t="n">
        <x:v>117</x:v>
      </x:c>
      <x:c r="J11370" s="4" t="n">
        <x:v>0.371</x:v>
      </x:c>
      <x:c r="K11370" s="4">
        <x:f>I11370*J11370</x:f>
      </x:c>
      <x:c r="L11370" s="4" t="n">
        <x:v>256.409</x:v>
      </x:c>
      <x:c r="M11370" s="5">
        <x:f>J11370/3.234*100</x:f>
      </x:c>
      <x:c r="N11370" s="6">
        <x:f>M11370*L11370/100</x:f>
      </x:c>
      <x:c r="O11370" s="6">
        <x:f>H11370-N11370</x:f>
      </x:c>
    </x:row>
    <x:row r="11371" spans="1:25">
      <x:c r="A11371" s="0" t="s">
        <x:v>49</x:v>
      </x:c>
      <x:c r="B11371" s="0" t="n">
        <x:v>5248</x:v>
      </x:c>
      <x:c r="C11371" s="0" t="s">
        <x:v>21</x:v>
      </x:c>
      <x:c r="D11371" s="0" t="s">
        <x:v>22</x:v>
      </x:c>
      <x:c r="E11371" s="0" t="s">
        <x:v>23</x:v>
      </x:c>
      <x:c r="F11371" s="0" t="s">
        <x:v>20</x:v>
      </x:c>
      <x:c r="G11371" s="0" t="n">
        <x:v>117</x:v>
      </x:c>
      <x:c r="H11371" s="4" t="n">
        <x:v>43.384</x:v>
      </x:c>
      <x:c r="I11371" s="4" t="n">
        <x:v>117</x:v>
      </x:c>
      <x:c r="J11371" s="4" t="n">
        <x:v>0.371</x:v>
      </x:c>
      <x:c r="K11371" s="4">
        <x:f>I11371*J11371</x:f>
      </x:c>
      <x:c r="L11371" s="4" t="n">
        <x:v>256.409</x:v>
      </x:c>
      <x:c r="M11371" s="5">
        <x:f>J11371/3.234*100</x:f>
      </x:c>
      <x:c r="N11371" s="6">
        <x:f>M11371*L11371/100</x:f>
      </x:c>
      <x:c r="O11371" s="6">
        <x:f>H11371-N11371</x:f>
      </x:c>
    </x:row>
    <x:row r="11372" spans="1:25">
      <x:c r="A11372" s="0" t="s">
        <x:v>49</x:v>
      </x:c>
      <x:c r="B11372" s="0" t="n">
        <x:v>5248</x:v>
      </x:c>
      <x:c r="C11372" s="0" t="s">
        <x:v>21</x:v>
      </x:c>
      <x:c r="D11372" s="0" t="s">
        <x:v>22</x:v>
      </x:c>
      <x:c r="E11372" s="0" t="s">
        <x:v>23</x:v>
      </x:c>
      <x:c r="F11372" s="0" t="s">
        <x:v>20</x:v>
      </x:c>
      <x:c r="G11372" s="0" t="n">
        <x:v>117</x:v>
      </x:c>
      <x:c r="H11372" s="4" t="n">
        <x:v>43.384</x:v>
      </x:c>
      <x:c r="I11372" s="4" t="n">
        <x:v>117</x:v>
      </x:c>
      <x:c r="J11372" s="4" t="n">
        <x:v>0.371</x:v>
      </x:c>
      <x:c r="K11372" s="4">
        <x:f>I11372*J11372</x:f>
      </x:c>
      <x:c r="L11372" s="4" t="n">
        <x:v>256.409</x:v>
      </x:c>
      <x:c r="M11372" s="5">
        <x:f>J11372/3.234*100</x:f>
      </x:c>
      <x:c r="N11372" s="6">
        <x:f>M11372*L11372/100</x:f>
      </x:c>
      <x:c r="O11372" s="6">
        <x:f>H11372-N11372</x:f>
      </x:c>
    </x:row>
    <x:row r="11373" spans="1:25">
      <x:c r="A11373" s="0" t="s">
        <x:v>49</x:v>
      </x:c>
      <x:c r="B11373" s="0" t="n">
        <x:v>5248</x:v>
      </x:c>
      <x:c r="C11373" s="0" t="s">
        <x:v>21</x:v>
      </x:c>
      <x:c r="D11373" s="0" t="s">
        <x:v>22</x:v>
      </x:c>
      <x:c r="E11373" s="0" t="s">
        <x:v>23</x:v>
      </x:c>
      <x:c r="F11373" s="0" t="s">
        <x:v>20</x:v>
      </x:c>
      <x:c r="G11373" s="0" t="n">
        <x:v>117</x:v>
      </x:c>
      <x:c r="H11373" s="4" t="n">
        <x:v>39.897</x:v>
      </x:c>
      <x:c r="I11373" s="4" t="n">
        <x:v>117</x:v>
      </x:c>
      <x:c r="J11373" s="4" t="n">
        <x:v>0.341</x:v>
      </x:c>
      <x:c r="K11373" s="4">
        <x:f>I11373*J11373</x:f>
      </x:c>
      <x:c r="L11373" s="4" t="n">
        <x:v>256.409</x:v>
      </x:c>
      <x:c r="M11373" s="5">
        <x:f>J11373/3.234*100</x:f>
      </x:c>
      <x:c r="N11373" s="6">
        <x:f>M11373*L11373/100</x:f>
      </x:c>
      <x:c r="O11373" s="6">
        <x:f>H11373-N11373</x:f>
      </x:c>
    </x:row>
    <x:row r="11374" spans="1:25">
      <x:c r="A11374" s="0" t="s">
        <x:v>49</x:v>
      </x:c>
      <x:c r="B11374" s="0" t="n">
        <x:v>5248</x:v>
      </x:c>
      <x:c r="C11374" s="0" t="s">
        <x:v>21</x:v>
      </x:c>
      <x:c r="D11374" s="0" t="s">
        <x:v>28</x:v>
      </x:c>
      <x:c r="E11374" s="0" t="s">
        <x:v>19</x:v>
      </x:c>
      <x:c r="F11374" s="0" t="s">
        <x:v>26</x:v>
      </x:c>
      <x:c r="G11374" s="0" t="n">
        <x:v>117</x:v>
      </x:c>
      <x:c r="H11374" s="4" t="n">
        <x:v>30.425</x:v>
      </x:c>
      <x:c r="I11374" s="4" t="n">
        <x:v>117</x:v>
      </x:c>
      <x:c r="J11374" s="4" t="n">
        <x:v>0.26</x:v>
      </x:c>
      <x:c r="K11374" s="4">
        <x:f>I11374*J11374</x:f>
      </x:c>
      <x:c r="L11374" s="4" t="n">
        <x:v>256.409</x:v>
      </x:c>
      <x:c r="M11374" s="5">
        <x:f>J11374/3.234*100</x:f>
      </x:c>
      <x:c r="N11374" s="6">
        <x:f>M11374*L11374/100</x:f>
      </x:c>
      <x:c r="O11374" s="6">
        <x:f>H11374-N11374</x:f>
      </x:c>
    </x:row>
    <x:row r="11375" spans="1:25">
      <x:c r="A11375" s="0" t="s">
        <x:v>49</x:v>
      </x:c>
      <x:c r="B11375" s="0" t="n">
        <x:v>5248</x:v>
      </x:c>
      <x:c r="C11375" s="0" t="s">
        <x:v>21</x:v>
      </x:c>
      <x:c r="D11375" s="0" t="s">
        <x:v>28</x:v>
      </x:c>
      <x:c r="E11375" s="0" t="s">
        <x:v>23</x:v>
      </x:c>
      <x:c r="F11375" s="0" t="s">
        <x:v>26</x:v>
      </x:c>
      <x:c r="G11375" s="0" t="n">
        <x:v>117</x:v>
      </x:c>
      <x:c r="H11375" s="4" t="n">
        <x:v>177.84</x:v>
      </x:c>
      <x:c r="I11375" s="4" t="n">
        <x:v>117</x:v>
      </x:c>
      <x:c r="J11375" s="4" t="n">
        <x:v>1.52</x:v>
      </x:c>
      <x:c r="K11375" s="4">
        <x:f>I11375*J11375</x:f>
      </x:c>
      <x:c r="L11375" s="4" t="n">
        <x:v>256.409</x:v>
      </x:c>
      <x:c r="M11375" s="5">
        <x:f>J11375/3.234*100</x:f>
      </x:c>
      <x:c r="N11375" s="6">
        <x:f>M11375*L11375/100</x:f>
      </x:c>
      <x:c r="O11375" s="6">
        <x:f>H11375-N11375</x:f>
      </x:c>
    </x:row>
    <x:row r="11376" spans="1:25">
      <x:c r="A11376" s="0" t="s">
        <x:v>100</x:v>
      </x:c>
      <x:c r="B11376" s="0" t="n">
        <x:v>5249</x:v>
      </x:c>
      <x:c r="C11376" s="0" t="s">
        <x:v>21</x:v>
      </x:c>
      <x:c r="D11376" s="0" t="s">
        <x:v>22</x:v>
      </x:c>
      <x:c r="E11376" s="0" t="s">
        <x:v>23</x:v>
      </x:c>
      <x:c r="F11376" s="0" t="s">
        <x:v>20</x:v>
      </x:c>
      <x:c r="G11376" s="0" t="n">
        <x:v>117</x:v>
      </x:c>
      <x:c r="H11376" s="4" t="n">
        <x:v>44.33</x:v>
      </x:c>
      <x:c r="I11376" s="4" t="n">
        <x:v>117</x:v>
      </x:c>
      <x:c r="J11376" s="4" t="n">
        <x:v>0.379</x:v>
      </x:c>
      <x:c r="K11376" s="4">
        <x:f>I11376*J11376</x:f>
      </x:c>
      <x:c r="L11376" s="4" t="n">
        <x:v>234.089</x:v>
      </x:c>
      <x:c r="M11376" s="5">
        <x:f>J11376/2.901*100</x:f>
      </x:c>
      <x:c r="N11376" s="6">
        <x:f>M11376*L11376/100</x:f>
      </x:c>
      <x:c r="O11376" s="6">
        <x:f>H11376-N11376</x:f>
      </x:c>
    </x:row>
    <x:row r="11377" spans="1:25">
      <x:c r="A11377" s="0" t="s">
        <x:v>100</x:v>
      </x:c>
      <x:c r="B11377" s="0" t="n">
        <x:v>5249</x:v>
      </x:c>
      <x:c r="C11377" s="0" t="s">
        <x:v>21</x:v>
      </x:c>
      <x:c r="D11377" s="0" t="s">
        <x:v>22</x:v>
      </x:c>
      <x:c r="E11377" s="0" t="s">
        <x:v>23</x:v>
      </x:c>
      <x:c r="F11377" s="0" t="s">
        <x:v>20</x:v>
      </x:c>
      <x:c r="G11377" s="0" t="n">
        <x:v>117</x:v>
      </x:c>
      <x:c r="H11377" s="4" t="n">
        <x:v>43.384</x:v>
      </x:c>
      <x:c r="I11377" s="4" t="n">
        <x:v>117</x:v>
      </x:c>
      <x:c r="J11377" s="4" t="n">
        <x:v>0.371</x:v>
      </x:c>
      <x:c r="K11377" s="4">
        <x:f>I11377*J11377</x:f>
      </x:c>
      <x:c r="L11377" s="4" t="n">
        <x:v>234.089</x:v>
      </x:c>
      <x:c r="M11377" s="5">
        <x:f>J11377/2.901*100</x:f>
      </x:c>
      <x:c r="N11377" s="6">
        <x:f>M11377*L11377/100</x:f>
      </x:c>
      <x:c r="O11377" s="6">
        <x:f>H11377-N11377</x:f>
      </x:c>
    </x:row>
    <x:row r="11378" spans="1:25">
      <x:c r="A11378" s="0" t="s">
        <x:v>100</x:v>
      </x:c>
      <x:c r="B11378" s="0" t="n">
        <x:v>5249</x:v>
      </x:c>
      <x:c r="C11378" s="0" t="s">
        <x:v>21</x:v>
      </x:c>
      <x:c r="D11378" s="0" t="s">
        <x:v>22</x:v>
      </x:c>
      <x:c r="E11378" s="0" t="s">
        <x:v>23</x:v>
      </x:c>
      <x:c r="F11378" s="0" t="s">
        <x:v>20</x:v>
      </x:c>
      <x:c r="G11378" s="0" t="n">
        <x:v>117</x:v>
      </x:c>
      <x:c r="H11378" s="4" t="n">
        <x:v>43.384</x:v>
      </x:c>
      <x:c r="I11378" s="4" t="n">
        <x:v>117</x:v>
      </x:c>
      <x:c r="J11378" s="4" t="n">
        <x:v>0.371</x:v>
      </x:c>
      <x:c r="K11378" s="4">
        <x:f>I11378*J11378</x:f>
      </x:c>
      <x:c r="L11378" s="4" t="n">
        <x:v>234.089</x:v>
      </x:c>
      <x:c r="M11378" s="5">
        <x:f>J11378/2.901*100</x:f>
      </x:c>
      <x:c r="N11378" s="6">
        <x:f>M11378*L11378/100</x:f>
      </x:c>
      <x:c r="O11378" s="6">
        <x:f>H11378-N11378</x:f>
      </x:c>
    </x:row>
    <x:row r="11379" spans="1:25">
      <x:c r="A11379" s="0" t="s">
        <x:v>100</x:v>
      </x:c>
      <x:c r="B11379" s="0" t="n">
        <x:v>5249</x:v>
      </x:c>
      <x:c r="C11379" s="0" t="s">
        <x:v>21</x:v>
      </x:c>
      <x:c r="D11379" s="0" t="s">
        <x:v>28</x:v>
      </x:c>
      <x:c r="E11379" s="0" t="s">
        <x:v>19</x:v>
      </x:c>
      <x:c r="F11379" s="0" t="s">
        <x:v>26</x:v>
      </x:c>
      <x:c r="G11379" s="0" t="n">
        <x:v>117</x:v>
      </x:c>
      <x:c r="H11379" s="4" t="n">
        <x:v>30.428</x:v>
      </x:c>
      <x:c r="I11379" s="4" t="n">
        <x:v>117</x:v>
      </x:c>
      <x:c r="J11379" s="4" t="n">
        <x:v>0.26</x:v>
      </x:c>
      <x:c r="K11379" s="4">
        <x:f>I11379*J11379</x:f>
      </x:c>
      <x:c r="L11379" s="4" t="n">
        <x:v>234.089</x:v>
      </x:c>
      <x:c r="M11379" s="5">
        <x:f>J11379/2.901*100</x:f>
      </x:c>
      <x:c r="N11379" s="6">
        <x:f>M11379*L11379/100</x:f>
      </x:c>
      <x:c r="O11379" s="6">
        <x:f>H11379-N11379</x:f>
      </x:c>
    </x:row>
    <x:row r="11380" spans="1:25">
      <x:c r="A11380" s="0" t="s">
        <x:v>100</x:v>
      </x:c>
      <x:c r="B11380" s="0" t="n">
        <x:v>5249</x:v>
      </x:c>
      <x:c r="C11380" s="0" t="s">
        <x:v>21</x:v>
      </x:c>
      <x:c r="D11380" s="0" t="s">
        <x:v>28</x:v>
      </x:c>
      <x:c r="E11380" s="0" t="s">
        <x:v>23</x:v>
      </x:c>
      <x:c r="F11380" s="0" t="s">
        <x:v>26</x:v>
      </x:c>
      <x:c r="G11380" s="0" t="n">
        <x:v>117</x:v>
      </x:c>
      <x:c r="H11380" s="4" t="n">
        <x:v>177.84</x:v>
      </x:c>
      <x:c r="I11380" s="4" t="n">
        <x:v>117</x:v>
      </x:c>
      <x:c r="J11380" s="4" t="n">
        <x:v>1.52</x:v>
      </x:c>
      <x:c r="K11380" s="4">
        <x:f>I11380*J11380</x:f>
      </x:c>
      <x:c r="L11380" s="4" t="n">
        <x:v>234.089</x:v>
      </x:c>
      <x:c r="M11380" s="5">
        <x:f>J11380/2.901*100</x:f>
      </x:c>
      <x:c r="N11380" s="6">
        <x:f>M11380*L11380/100</x:f>
      </x:c>
      <x:c r="O11380" s="6">
        <x:f>H11380-N11380</x:f>
      </x:c>
    </x:row>
    <x:row r="11381" spans="1:25">
      <x:c r="A11381" s="0" t="s">
        <x:v>95</x:v>
      </x:c>
      <x:c r="B11381" s="0" t="n">
        <x:v>5250</x:v>
      </x:c>
      <x:c r="C11381" s="0" t="s">
        <x:v>21</x:v>
      </x:c>
      <x:c r="D11381" s="0" t="s">
        <x:v>22</x:v>
      </x:c>
      <x:c r="E11381" s="0" t="s">
        <x:v>23</x:v>
      </x:c>
      <x:c r="F11381" s="0" t="s">
        <x:v>20</x:v>
      </x:c>
      <x:c r="G11381" s="0" t="n">
        <x:v>145</x:v>
      </x:c>
      <x:c r="H11381" s="4" t="n">
        <x:v>44.33</x:v>
      </x:c>
      <x:c r="I11381" s="4" t="n">
        <x:v>145</x:v>
      </x:c>
      <x:c r="J11381" s="4" t="n">
        <x:v>0.306</x:v>
      </x:c>
      <x:c r="K11381" s="4">
        <x:f>I11381*J11381</x:f>
      </x:c>
      <x:c r="L11381" s="4" t="n">
        <x:v>318.932</x:v>
      </x:c>
      <x:c r="M11381" s="5">
        <x:f>J11381/3.595*100</x:f>
      </x:c>
      <x:c r="N11381" s="6">
        <x:f>M11381*L11381/100</x:f>
      </x:c>
      <x:c r="O11381" s="6">
        <x:f>H11381-N11381</x:f>
      </x:c>
    </x:row>
    <x:row r="11382" spans="1:25">
      <x:c r="A11382" s="0" t="s">
        <x:v>95</x:v>
      </x:c>
      <x:c r="B11382" s="0" t="n">
        <x:v>5250</x:v>
      </x:c>
      <x:c r="C11382" s="0" t="s">
        <x:v>21</x:v>
      </x:c>
      <x:c r="D11382" s="0" t="s">
        <x:v>22</x:v>
      </x:c>
      <x:c r="E11382" s="0" t="s">
        <x:v>23</x:v>
      </x:c>
      <x:c r="F11382" s="0" t="s">
        <x:v>20</x:v>
      </x:c>
      <x:c r="G11382" s="0" t="n">
        <x:v>145</x:v>
      </x:c>
      <x:c r="H11382" s="4" t="n">
        <x:v>43.384</x:v>
      </x:c>
      <x:c r="I11382" s="4" t="n">
        <x:v>145</x:v>
      </x:c>
      <x:c r="J11382" s="4" t="n">
        <x:v>0.299</x:v>
      </x:c>
      <x:c r="K11382" s="4">
        <x:f>I11382*J11382</x:f>
      </x:c>
      <x:c r="L11382" s="4" t="n">
        <x:v>318.932</x:v>
      </x:c>
      <x:c r="M11382" s="5">
        <x:f>J11382/3.595*100</x:f>
      </x:c>
      <x:c r="N11382" s="6">
        <x:f>M11382*L11382/100</x:f>
      </x:c>
      <x:c r="O11382" s="6">
        <x:f>H11382-N11382</x:f>
      </x:c>
    </x:row>
    <x:row r="11383" spans="1:25">
      <x:c r="A11383" s="0" t="s">
        <x:v>95</x:v>
      </x:c>
      <x:c r="B11383" s="0" t="n">
        <x:v>5250</x:v>
      </x:c>
      <x:c r="C11383" s="0" t="s">
        <x:v>21</x:v>
      </x:c>
      <x:c r="D11383" s="0" t="s">
        <x:v>22</x:v>
      </x:c>
      <x:c r="E11383" s="0" t="s">
        <x:v>23</x:v>
      </x:c>
      <x:c r="F11383" s="0" t="s">
        <x:v>20</x:v>
      </x:c>
      <x:c r="G11383" s="0" t="n">
        <x:v>145</x:v>
      </x:c>
      <x:c r="H11383" s="4" t="n">
        <x:v>43.384</x:v>
      </x:c>
      <x:c r="I11383" s="4" t="n">
        <x:v>145</x:v>
      </x:c>
      <x:c r="J11383" s="4" t="n">
        <x:v>0.299</x:v>
      </x:c>
      <x:c r="K11383" s="4">
        <x:f>I11383*J11383</x:f>
      </x:c>
      <x:c r="L11383" s="4" t="n">
        <x:v>318.932</x:v>
      </x:c>
      <x:c r="M11383" s="5">
        <x:f>J11383/3.595*100</x:f>
      </x:c>
      <x:c r="N11383" s="6">
        <x:f>M11383*L11383/100</x:f>
      </x:c>
      <x:c r="O11383" s="6">
        <x:f>H11383-N11383</x:f>
      </x:c>
    </x:row>
    <x:row r="11384" spans="1:25">
      <x:c r="A11384" s="0" t="s">
        <x:v>95</x:v>
      </x:c>
      <x:c r="B11384" s="0" t="n">
        <x:v>5250</x:v>
      </x:c>
      <x:c r="C11384" s="0" t="s">
        <x:v>21</x:v>
      </x:c>
      <x:c r="D11384" s="0" t="s">
        <x:v>22</x:v>
      </x:c>
      <x:c r="E11384" s="0" t="s">
        <x:v>23</x:v>
      </x:c>
      <x:c r="F11384" s="0" t="s">
        <x:v>20</x:v>
      </x:c>
      <x:c r="G11384" s="0" t="n">
        <x:v>145</x:v>
      </x:c>
      <x:c r="H11384" s="4" t="n">
        <x:v>43.384</x:v>
      </x:c>
      <x:c r="I11384" s="4" t="n">
        <x:v>145</x:v>
      </x:c>
      <x:c r="J11384" s="4" t="n">
        <x:v>0.299</x:v>
      </x:c>
      <x:c r="K11384" s="4">
        <x:f>I11384*J11384</x:f>
      </x:c>
      <x:c r="L11384" s="4" t="n">
        <x:v>318.932</x:v>
      </x:c>
      <x:c r="M11384" s="5">
        <x:f>J11384/3.595*100</x:f>
      </x:c>
      <x:c r="N11384" s="6">
        <x:f>M11384*L11384/100</x:f>
      </x:c>
      <x:c r="O11384" s="6">
        <x:f>H11384-N11384</x:f>
      </x:c>
    </x:row>
    <x:row r="11385" spans="1:25">
      <x:c r="A11385" s="0" t="s">
        <x:v>95</x:v>
      </x:c>
      <x:c r="B11385" s="0" t="n">
        <x:v>5250</x:v>
      </x:c>
      <x:c r="C11385" s="0" t="s">
        <x:v>21</x:v>
      </x:c>
      <x:c r="D11385" s="0" t="s">
        <x:v>22</x:v>
      </x:c>
      <x:c r="E11385" s="0" t="s">
        <x:v>23</x:v>
      </x:c>
      <x:c r="F11385" s="0" t="s">
        <x:v>20</x:v>
      </x:c>
      <x:c r="G11385" s="0" t="n">
        <x:v>145</x:v>
      </x:c>
      <x:c r="H11385" s="4" t="n">
        <x:v>44.33</x:v>
      </x:c>
      <x:c r="I11385" s="4" t="n">
        <x:v>145</x:v>
      </x:c>
      <x:c r="J11385" s="4" t="n">
        <x:v>0.306</x:v>
      </x:c>
      <x:c r="K11385" s="4">
        <x:f>I11385*J11385</x:f>
      </x:c>
      <x:c r="L11385" s="4" t="n">
        <x:v>318.932</x:v>
      </x:c>
      <x:c r="M11385" s="5">
        <x:f>J11385/3.595*100</x:f>
      </x:c>
      <x:c r="N11385" s="6">
        <x:f>M11385*L11385/100</x:f>
      </x:c>
      <x:c r="O11385" s="6">
        <x:f>H11385-N11385</x:f>
      </x:c>
    </x:row>
    <x:row r="11386" spans="1:25">
      <x:c r="A11386" s="0" t="s">
        <x:v>95</x:v>
      </x:c>
      <x:c r="B11386" s="0" t="n">
        <x:v>5250</x:v>
      </x:c>
      <x:c r="C11386" s="0" t="s">
        <x:v>21</x:v>
      </x:c>
      <x:c r="D11386" s="0" t="s">
        <x:v>22</x:v>
      </x:c>
      <x:c r="E11386" s="0" t="s">
        <x:v>23</x:v>
      </x:c>
      <x:c r="F11386" s="0" t="s">
        <x:v>20</x:v>
      </x:c>
      <x:c r="G11386" s="0" t="n">
        <x:v>145</x:v>
      </x:c>
      <x:c r="H11386" s="4" t="n">
        <x:v>44.33</x:v>
      </x:c>
      <x:c r="I11386" s="4" t="n">
        <x:v>145</x:v>
      </x:c>
      <x:c r="J11386" s="4" t="n">
        <x:v>0.306</x:v>
      </x:c>
      <x:c r="K11386" s="4">
        <x:f>I11386*J11386</x:f>
      </x:c>
      <x:c r="L11386" s="4" t="n">
        <x:v>318.932</x:v>
      </x:c>
      <x:c r="M11386" s="5">
        <x:f>J11386/3.595*100</x:f>
      </x:c>
      <x:c r="N11386" s="6">
        <x:f>M11386*L11386/100</x:f>
      </x:c>
      <x:c r="O11386" s="6">
        <x:f>H11386-N11386</x:f>
      </x:c>
    </x:row>
    <x:row r="11387" spans="1:25">
      <x:c r="A11387" s="0" t="s">
        <x:v>95</x:v>
      </x:c>
      <x:c r="B11387" s="0" t="n">
        <x:v>5250</x:v>
      </x:c>
      <x:c r="C11387" s="0" t="s">
        <x:v>21</x:v>
      </x:c>
      <x:c r="D11387" s="0" t="s">
        <x:v>28</x:v>
      </x:c>
      <x:c r="E11387" s="0" t="s">
        <x:v>19</x:v>
      </x:c>
      <x:c r="F11387" s="0" t="s">
        <x:v>26</x:v>
      </x:c>
      <x:c r="G11387" s="0" t="n">
        <x:v>145</x:v>
      </x:c>
      <x:c r="H11387" s="4" t="n">
        <x:v>37.708</x:v>
      </x:c>
      <x:c r="I11387" s="4" t="n">
        <x:v>145</x:v>
      </x:c>
      <x:c r="J11387" s="4" t="n">
        <x:v>0.26</x:v>
      </x:c>
      <x:c r="K11387" s="4">
        <x:f>I11387*J11387</x:f>
      </x:c>
      <x:c r="L11387" s="4" t="n">
        <x:v>318.932</x:v>
      </x:c>
      <x:c r="M11387" s="5">
        <x:f>J11387/3.595*100</x:f>
      </x:c>
      <x:c r="N11387" s="6">
        <x:f>M11387*L11387/100</x:f>
      </x:c>
      <x:c r="O11387" s="6">
        <x:f>H11387-N11387</x:f>
      </x:c>
    </x:row>
    <x:row r="11388" spans="1:25">
      <x:c r="A11388" s="0" t="s">
        <x:v>95</x:v>
      </x:c>
      <x:c r="B11388" s="0" t="n">
        <x:v>5250</x:v>
      </x:c>
      <x:c r="C11388" s="0" t="s">
        <x:v>21</x:v>
      </x:c>
      <x:c r="D11388" s="0" t="s">
        <x:v>28</x:v>
      </x:c>
      <x:c r="E11388" s="0" t="s">
        <x:v>23</x:v>
      </x:c>
      <x:c r="F11388" s="0" t="s">
        <x:v>26</x:v>
      </x:c>
      <x:c r="G11388" s="0" t="n">
        <x:v>145</x:v>
      </x:c>
      <x:c r="H11388" s="4" t="n">
        <x:v>220.399</x:v>
      </x:c>
      <x:c r="I11388" s="4" t="n">
        <x:v>145</x:v>
      </x:c>
      <x:c r="J11388" s="4" t="n">
        <x:v>1.52</x:v>
      </x:c>
      <x:c r="K11388" s="4">
        <x:f>I11388*J11388</x:f>
      </x:c>
      <x:c r="L11388" s="4" t="n">
        <x:v>318.932</x:v>
      </x:c>
      <x:c r="M11388" s="5">
        <x:f>J11388/3.595*100</x:f>
      </x:c>
      <x:c r="N11388" s="6">
        <x:f>M11388*L11388/100</x:f>
      </x:c>
      <x:c r="O11388" s="6">
        <x:f>H11388-N11388</x:f>
      </x:c>
    </x:row>
    <x:row r="11389" spans="1:25">
      <x:c r="A11389" s="0" t="s">
        <x:v>27</x:v>
      </x:c>
      <x:c r="B11389" s="0" t="n">
        <x:v>5251</x:v>
      </x:c>
      <x:c r="C11389" s="0" t="s">
        <x:v>21</x:v>
      </x:c>
      <x:c r="D11389" s="0" t="s">
        <x:v>22</x:v>
      </x:c>
      <x:c r="E11389" s="0" t="s">
        <x:v>23</x:v>
      </x:c>
      <x:c r="F11389" s="0" t="s">
        <x:v>20</x:v>
      </x:c>
      <x:c r="G11389" s="0" t="n">
        <x:v>117</x:v>
      </x:c>
      <x:c r="H11389" s="4" t="n">
        <x:v>44.33</x:v>
      </x:c>
      <x:c r="I11389" s="4" t="n">
        <x:v>117</x:v>
      </x:c>
      <x:c r="J11389" s="4" t="n">
        <x:v>0.379</x:v>
      </x:c>
      <x:c r="K11389" s="4">
        <x:f>I11389*J11389</x:f>
      </x:c>
      <x:c r="L11389" s="4" t="n">
        <x:v>259.313</x:v>
      </x:c>
      <x:c r="M11389" s="5">
        <x:f>J11389/2.53*100</x:f>
      </x:c>
      <x:c r="N11389" s="6">
        <x:f>M11389*L11389/100</x:f>
      </x:c>
      <x:c r="O11389" s="6">
        <x:f>H11389-N11389</x:f>
      </x:c>
    </x:row>
    <x:row r="11390" spans="1:25">
      <x:c r="A11390" s="0" t="s">
        <x:v>27</x:v>
      </x:c>
      <x:c r="B11390" s="0" t="n">
        <x:v>5251</x:v>
      </x:c>
      <x:c r="C11390" s="0" t="s">
        <x:v>21</x:v>
      </x:c>
      <x:c r="D11390" s="0" t="s">
        <x:v>22</x:v>
      </x:c>
      <x:c r="E11390" s="0" t="s">
        <x:v>23</x:v>
      </x:c>
      <x:c r="F11390" s="0" t="s">
        <x:v>20</x:v>
      </x:c>
      <x:c r="G11390" s="0" t="n">
        <x:v>117</x:v>
      </x:c>
      <x:c r="H11390" s="4" t="n">
        <x:v>43.384</x:v>
      </x:c>
      <x:c r="I11390" s="4" t="n">
        <x:v>117</x:v>
      </x:c>
      <x:c r="J11390" s="4" t="n">
        <x:v>0.371</x:v>
      </x:c>
      <x:c r="K11390" s="4">
        <x:f>I11390*J11390</x:f>
      </x:c>
      <x:c r="L11390" s="4" t="n">
        <x:v>259.313</x:v>
      </x:c>
      <x:c r="M11390" s="5">
        <x:f>J11390/2.53*100</x:f>
      </x:c>
      <x:c r="N11390" s="6">
        <x:f>M11390*L11390/100</x:f>
      </x:c>
      <x:c r="O11390" s="6">
        <x:f>H11390-N11390</x:f>
      </x:c>
    </x:row>
    <x:row r="11391" spans="1:25">
      <x:c r="A11391" s="0" t="s">
        <x:v>27</x:v>
      </x:c>
      <x:c r="B11391" s="0" t="n">
        <x:v>5251</x:v>
      </x:c>
      <x:c r="C11391" s="0" t="s">
        <x:v>21</x:v>
      </x:c>
      <x:c r="D11391" s="0" t="s">
        <x:v>28</x:v>
      </x:c>
      <x:c r="E11391" s="0" t="s">
        <x:v>19</x:v>
      </x:c>
      <x:c r="F11391" s="0" t="s">
        <x:v>26</x:v>
      </x:c>
      <x:c r="G11391" s="0" t="n">
        <x:v>117</x:v>
      </x:c>
      <x:c r="H11391" s="4" t="n">
        <x:v>30.428</x:v>
      </x:c>
      <x:c r="I11391" s="4" t="n">
        <x:v>117</x:v>
      </x:c>
      <x:c r="J11391" s="4" t="n">
        <x:v>0.26</x:v>
      </x:c>
      <x:c r="K11391" s="4">
        <x:f>I11391*J11391</x:f>
      </x:c>
      <x:c r="L11391" s="4" t="n">
        <x:v>259.313</x:v>
      </x:c>
      <x:c r="M11391" s="5">
        <x:f>J11391/2.53*100</x:f>
      </x:c>
      <x:c r="N11391" s="6">
        <x:f>M11391*L11391/100</x:f>
      </x:c>
      <x:c r="O11391" s="6">
        <x:f>H11391-N11391</x:f>
      </x:c>
    </x:row>
    <x:row r="11392" spans="1:25">
      <x:c r="A11392" s="0" t="s">
        <x:v>27</x:v>
      </x:c>
      <x:c r="B11392" s="0" t="n">
        <x:v>5251</x:v>
      </x:c>
      <x:c r="C11392" s="0" t="s">
        <x:v>21</x:v>
      </x:c>
      <x:c r="D11392" s="0" t="s">
        <x:v>28</x:v>
      </x:c>
      <x:c r="E11392" s="0" t="s">
        <x:v>23</x:v>
      </x:c>
      <x:c r="F11392" s="0" t="s">
        <x:v>26</x:v>
      </x:c>
      <x:c r="G11392" s="0" t="n">
        <x:v>117</x:v>
      </x:c>
      <x:c r="H11392" s="4" t="n">
        <x:v>177.84</x:v>
      </x:c>
      <x:c r="I11392" s="4" t="n">
        <x:v>117</x:v>
      </x:c>
      <x:c r="J11392" s="4" t="n">
        <x:v>1.52</x:v>
      </x:c>
      <x:c r="K11392" s="4">
        <x:f>I11392*J11392</x:f>
      </x:c>
      <x:c r="L11392" s="4" t="n">
        <x:v>259.313</x:v>
      </x:c>
      <x:c r="M11392" s="5">
        <x:f>J11392/2.53*100</x:f>
      </x:c>
      <x:c r="N11392" s="6">
        <x:f>M11392*L11392/100</x:f>
      </x:c>
      <x:c r="O11392" s="6">
        <x:f>H11392-N11392</x:f>
      </x:c>
    </x:row>
    <x:row r="11393" spans="1:25">
      <x:c r="A11393" s="0" t="s">
        <x:v>67</x:v>
      </x:c>
      <x:c r="B11393" s="0" t="n">
        <x:v>5253</x:v>
      </x:c>
      <x:c r="C11393" s="0" t="s">
        <x:v>21</x:v>
      </x:c>
      <x:c r="D11393" s="0" t="s">
        <x:v>22</x:v>
      </x:c>
      <x:c r="E11393" s="0" t="s">
        <x:v>23</x:v>
      </x:c>
      <x:c r="F11393" s="0" t="s">
        <x:v>20</x:v>
      </x:c>
      <x:c r="G11393" s="0" t="n">
        <x:v>130</x:v>
      </x:c>
      <x:c r="H11393" s="4" t="n">
        <x:v>43.384</x:v>
      </x:c>
      <x:c r="I11393" s="4" t="n">
        <x:v>130</x:v>
      </x:c>
      <x:c r="J11393" s="4" t="n">
        <x:v>0.334</x:v>
      </x:c>
      <x:c r="K11393" s="4">
        <x:f>I11393*J11393</x:f>
      </x:c>
      <x:c r="L11393" s="4" t="n">
        <x:v>282.096</x:v>
      </x:c>
      <x:c r="M11393" s="5">
        <x:f>J11393/2.989*100</x:f>
      </x:c>
      <x:c r="N11393" s="6">
        <x:f>M11393*L11393/100</x:f>
      </x:c>
      <x:c r="O11393" s="6">
        <x:f>H11393-N11393</x:f>
      </x:c>
    </x:row>
    <x:row r="11394" spans="1:25">
      <x:c r="A11394" s="0" t="s">
        <x:v>67</x:v>
      </x:c>
      <x:c r="B11394" s="0" t="n">
        <x:v>5253</x:v>
      </x:c>
      <x:c r="C11394" s="0" t="s">
        <x:v>21</x:v>
      </x:c>
      <x:c r="D11394" s="0" t="s">
        <x:v>22</x:v>
      </x:c>
      <x:c r="E11394" s="0" t="s">
        <x:v>23</x:v>
      </x:c>
      <x:c r="F11394" s="0" t="s">
        <x:v>20</x:v>
      </x:c>
      <x:c r="G11394" s="0" t="n">
        <x:v>130</x:v>
      </x:c>
      <x:c r="H11394" s="4" t="n">
        <x:v>43.384</x:v>
      </x:c>
      <x:c r="I11394" s="4" t="n">
        <x:v>130</x:v>
      </x:c>
      <x:c r="J11394" s="4" t="n">
        <x:v>0.334</x:v>
      </x:c>
      <x:c r="K11394" s="4">
        <x:f>I11394*J11394</x:f>
      </x:c>
      <x:c r="L11394" s="4" t="n">
        <x:v>282.096</x:v>
      </x:c>
      <x:c r="M11394" s="5">
        <x:f>J11394/2.989*100</x:f>
      </x:c>
      <x:c r="N11394" s="6">
        <x:f>M11394*L11394/100</x:f>
      </x:c>
      <x:c r="O11394" s="6">
        <x:f>H11394-N11394</x:f>
      </x:c>
    </x:row>
    <x:row r="11395" spans="1:25">
      <x:c r="A11395" s="0" t="s">
        <x:v>67</x:v>
      </x:c>
      <x:c r="B11395" s="0" t="n">
        <x:v>5253</x:v>
      </x:c>
      <x:c r="C11395" s="0" t="s">
        <x:v>21</x:v>
      </x:c>
      <x:c r="D11395" s="0" t="s">
        <x:v>22</x:v>
      </x:c>
      <x:c r="E11395" s="0" t="s">
        <x:v>23</x:v>
      </x:c>
      <x:c r="F11395" s="0" t="s">
        <x:v>20</x:v>
      </x:c>
      <x:c r="G11395" s="0" t="n">
        <x:v>130</x:v>
      </x:c>
      <x:c r="H11395" s="4" t="n">
        <x:v>44.33</x:v>
      </x:c>
      <x:c r="I11395" s="4" t="n">
        <x:v>130</x:v>
      </x:c>
      <x:c r="J11395" s="4" t="n">
        <x:v>0.341</x:v>
      </x:c>
      <x:c r="K11395" s="4">
        <x:f>I11395*J11395</x:f>
      </x:c>
      <x:c r="L11395" s="4" t="n">
        <x:v>282.096</x:v>
      </x:c>
      <x:c r="M11395" s="5">
        <x:f>J11395/2.989*100</x:f>
      </x:c>
      <x:c r="N11395" s="6">
        <x:f>M11395*L11395/100</x:f>
      </x:c>
      <x:c r="O11395" s="6">
        <x:f>H11395-N11395</x:f>
      </x:c>
    </x:row>
    <x:row r="11396" spans="1:25">
      <x:c r="A11396" s="0" t="s">
        <x:v>67</x:v>
      </x:c>
      <x:c r="B11396" s="0" t="n">
        <x:v>5253</x:v>
      </x:c>
      <x:c r="C11396" s="0" t="s">
        <x:v>21</x:v>
      </x:c>
      <x:c r="D11396" s="0" t="s">
        <x:v>22</x:v>
      </x:c>
      <x:c r="E11396" s="0" t="s">
        <x:v>23</x:v>
      </x:c>
      <x:c r="F11396" s="0" t="s">
        <x:v>20</x:v>
      </x:c>
      <x:c r="G11396" s="0" t="n">
        <x:v>130</x:v>
      </x:c>
      <x:c r="H11396" s="4" t="n">
        <x:v>12.992</x:v>
      </x:c>
      <x:c r="I11396" s="4" t="n">
        <x:v>130</x:v>
      </x:c>
      <x:c r="J11396" s="4" t="n">
        <x:v>0.1</x:v>
      </x:c>
      <x:c r="K11396" s="4">
        <x:f>I11396*J11396</x:f>
      </x:c>
      <x:c r="L11396" s="4" t="n">
        <x:v>282.096</x:v>
      </x:c>
      <x:c r="M11396" s="5">
        <x:f>J11396/2.989*100</x:f>
      </x:c>
      <x:c r="N11396" s="6">
        <x:f>M11396*L11396/100</x:f>
      </x:c>
      <x:c r="O11396" s="6">
        <x:f>H11396-N11396</x:f>
      </x:c>
    </x:row>
    <x:row r="11397" spans="1:25">
      <x:c r="A11397" s="0" t="s">
        <x:v>67</x:v>
      </x:c>
      <x:c r="B11397" s="0" t="n">
        <x:v>5253</x:v>
      </x:c>
      <x:c r="C11397" s="0" t="s">
        <x:v>21</x:v>
      </x:c>
      <x:c r="D11397" s="0" t="s">
        <x:v>22</x:v>
      </x:c>
      <x:c r="E11397" s="0" t="s">
        <x:v>23</x:v>
      </x:c>
      <x:c r="F11397" s="0" t="s">
        <x:v>20</x:v>
      </x:c>
      <x:c r="G11397" s="0" t="n">
        <x:v>130</x:v>
      </x:c>
      <x:c r="H11397" s="4" t="n">
        <x:v>12.992</x:v>
      </x:c>
      <x:c r="I11397" s="4" t="n">
        <x:v>130</x:v>
      </x:c>
      <x:c r="J11397" s="4" t="n">
        <x:v>0.1</x:v>
      </x:c>
      <x:c r="K11397" s="4">
        <x:f>I11397*J11397</x:f>
      </x:c>
      <x:c r="L11397" s="4" t="n">
        <x:v>282.096</x:v>
      </x:c>
      <x:c r="M11397" s="5">
        <x:f>J11397/2.989*100</x:f>
      </x:c>
      <x:c r="N11397" s="6">
        <x:f>M11397*L11397/100</x:f>
      </x:c>
      <x:c r="O11397" s="6">
        <x:f>H11397-N11397</x:f>
      </x:c>
    </x:row>
    <x:row r="11398" spans="1:25">
      <x:c r="A11398" s="0" t="s">
        <x:v>67</x:v>
      </x:c>
      <x:c r="B11398" s="0" t="n">
        <x:v>5253</x:v>
      </x:c>
      <x:c r="C11398" s="0" t="s">
        <x:v>21</x:v>
      </x:c>
      <x:c r="D11398" s="0" t="s">
        <x:v>28</x:v>
      </x:c>
      <x:c r="E11398" s="0" t="s">
        <x:v>19</x:v>
      </x:c>
      <x:c r="F11398" s="0" t="s">
        <x:v>26</x:v>
      </x:c>
      <x:c r="G11398" s="0" t="n">
        <x:v>130</x:v>
      </x:c>
      <x:c r="H11398" s="4" t="n">
        <x:v>33.8</x:v>
      </x:c>
      <x:c r="I11398" s="4" t="n">
        <x:v>130</x:v>
      </x:c>
      <x:c r="J11398" s="4" t="n">
        <x:v>0.26</x:v>
      </x:c>
      <x:c r="K11398" s="4">
        <x:f>I11398*J11398</x:f>
      </x:c>
      <x:c r="L11398" s="4" t="n">
        <x:v>282.096</x:v>
      </x:c>
      <x:c r="M11398" s="5">
        <x:f>J11398/2.989*100</x:f>
      </x:c>
      <x:c r="N11398" s="6">
        <x:f>M11398*L11398/100</x:f>
      </x:c>
      <x:c r="O11398" s="6">
        <x:f>H11398-N11398</x:f>
      </x:c>
    </x:row>
    <x:row r="11399" spans="1:25">
      <x:c r="A11399" s="0" t="s">
        <x:v>67</x:v>
      </x:c>
      <x:c r="B11399" s="0" t="n">
        <x:v>5253</x:v>
      </x:c>
      <x:c r="C11399" s="0" t="s">
        <x:v>21</x:v>
      </x:c>
      <x:c r="D11399" s="0" t="s">
        <x:v>28</x:v>
      </x:c>
      <x:c r="E11399" s="0" t="s">
        <x:v>23</x:v>
      </x:c>
      <x:c r="F11399" s="0" t="s">
        <x:v>26</x:v>
      </x:c>
      <x:c r="G11399" s="0" t="n">
        <x:v>130</x:v>
      </x:c>
      <x:c r="H11399" s="4" t="n">
        <x:v>198.802</x:v>
      </x:c>
      <x:c r="I11399" s="4" t="n">
        <x:v>130</x:v>
      </x:c>
      <x:c r="J11399" s="4" t="n">
        <x:v>1.52</x:v>
      </x:c>
      <x:c r="K11399" s="4">
        <x:f>I11399*J11399</x:f>
      </x:c>
      <x:c r="L11399" s="4" t="n">
        <x:v>282.096</x:v>
      </x:c>
      <x:c r="M11399" s="5">
        <x:f>J11399/2.989*100</x:f>
      </x:c>
      <x:c r="N11399" s="6">
        <x:f>M11399*L11399/100</x:f>
      </x:c>
      <x:c r="O11399" s="6">
        <x:f>H11399-N11399</x:f>
      </x:c>
    </x:row>
    <x:row r="11400" spans="1:25">
      <x:c r="A11400" s="0" t="s">
        <x:v>112</x:v>
      </x:c>
      <x:c r="B11400" s="0" t="n">
        <x:v>5254</x:v>
      </x:c>
      <x:c r="C11400" s="0" t="s">
        <x:v>21</x:v>
      </x:c>
      <x:c r="D11400" s="0" t="s">
        <x:v>22</x:v>
      </x:c>
      <x:c r="E11400" s="0" t="s">
        <x:v>23</x:v>
      </x:c>
      <x:c r="F11400" s="0" t="s">
        <x:v>20</x:v>
      </x:c>
      <x:c r="G11400" s="0" t="n">
        <x:v>130</x:v>
      </x:c>
      <x:c r="H11400" s="4" t="n">
        <x:v>43.384</x:v>
      </x:c>
      <x:c r="I11400" s="4" t="n">
        <x:v>130</x:v>
      </x:c>
      <x:c r="J11400" s="4" t="n">
        <x:v>0.334</x:v>
      </x:c>
      <x:c r="K11400" s="4">
        <x:f>I11400*J11400</x:f>
      </x:c>
      <x:c r="L11400" s="4" t="n">
        <x:v>282.826</x:v>
      </x:c>
      <x:c r="M11400" s="5">
        <x:f>J11400/3.123*100</x:f>
      </x:c>
      <x:c r="N11400" s="6">
        <x:f>M11400*L11400/100</x:f>
      </x:c>
      <x:c r="O11400" s="6">
        <x:f>H11400-N11400</x:f>
      </x:c>
    </x:row>
    <x:row r="11401" spans="1:25">
      <x:c r="A11401" s="0" t="s">
        <x:v>112</x:v>
      </x:c>
      <x:c r="B11401" s="0" t="n">
        <x:v>5254</x:v>
      </x:c>
      <x:c r="C11401" s="0" t="s">
        <x:v>21</x:v>
      </x:c>
      <x:c r="D11401" s="0" t="s">
        <x:v>22</x:v>
      </x:c>
      <x:c r="E11401" s="0" t="s">
        <x:v>23</x:v>
      </x:c>
      <x:c r="F11401" s="0" t="s">
        <x:v>20</x:v>
      </x:c>
      <x:c r="G11401" s="0" t="n">
        <x:v>130</x:v>
      </x:c>
      <x:c r="H11401" s="4" t="n">
        <x:v>43.384</x:v>
      </x:c>
      <x:c r="I11401" s="4" t="n">
        <x:v>130</x:v>
      </x:c>
      <x:c r="J11401" s="4" t="n">
        <x:v>0.334</x:v>
      </x:c>
      <x:c r="K11401" s="4">
        <x:f>I11401*J11401</x:f>
      </x:c>
      <x:c r="L11401" s="4" t="n">
        <x:v>282.826</x:v>
      </x:c>
      <x:c r="M11401" s="5">
        <x:f>J11401/3.123*100</x:f>
      </x:c>
      <x:c r="N11401" s="6">
        <x:f>M11401*L11401/100</x:f>
      </x:c>
      <x:c r="O11401" s="6">
        <x:f>H11401-N11401</x:f>
      </x:c>
    </x:row>
    <x:row r="11402" spans="1:25">
      <x:c r="A11402" s="0" t="s">
        <x:v>112</x:v>
      </x:c>
      <x:c r="B11402" s="0" t="n">
        <x:v>5254</x:v>
      </x:c>
      <x:c r="C11402" s="0" t="s">
        <x:v>21</x:v>
      </x:c>
      <x:c r="D11402" s="0" t="s">
        <x:v>22</x:v>
      </x:c>
      <x:c r="E11402" s="0" t="s">
        <x:v>23</x:v>
      </x:c>
      <x:c r="F11402" s="0" t="s">
        <x:v>20</x:v>
      </x:c>
      <x:c r="G11402" s="0" t="n">
        <x:v>130</x:v>
      </x:c>
      <x:c r="H11402" s="4" t="n">
        <x:v>44.33</x:v>
      </x:c>
      <x:c r="I11402" s="4" t="n">
        <x:v>130</x:v>
      </x:c>
      <x:c r="J11402" s="4" t="n">
        <x:v>0.341</x:v>
      </x:c>
      <x:c r="K11402" s="4">
        <x:f>I11402*J11402</x:f>
      </x:c>
      <x:c r="L11402" s="4" t="n">
        <x:v>282.826</x:v>
      </x:c>
      <x:c r="M11402" s="5">
        <x:f>J11402/3.123*100</x:f>
      </x:c>
      <x:c r="N11402" s="6">
        <x:f>M11402*L11402/100</x:f>
      </x:c>
      <x:c r="O11402" s="6">
        <x:f>H11402-N11402</x:f>
      </x:c>
    </x:row>
    <x:row r="11403" spans="1:25">
      <x:c r="A11403" s="0" t="s">
        <x:v>112</x:v>
      </x:c>
      <x:c r="B11403" s="0" t="n">
        <x:v>5254</x:v>
      </x:c>
      <x:c r="C11403" s="0" t="s">
        <x:v>21</x:v>
      </x:c>
      <x:c r="D11403" s="0" t="s">
        <x:v>22</x:v>
      </x:c>
      <x:c r="E11403" s="0" t="s">
        <x:v>23</x:v>
      </x:c>
      <x:c r="F11403" s="0" t="s">
        <x:v>20</x:v>
      </x:c>
      <x:c r="G11403" s="0" t="n">
        <x:v>130</x:v>
      </x:c>
      <x:c r="H11403" s="4" t="n">
        <x:v>43.384</x:v>
      </x:c>
      <x:c r="I11403" s="4" t="n">
        <x:v>130</x:v>
      </x:c>
      <x:c r="J11403" s="4" t="n">
        <x:v>0.334</x:v>
      </x:c>
      <x:c r="K11403" s="4">
        <x:f>I11403*J11403</x:f>
      </x:c>
      <x:c r="L11403" s="4" t="n">
        <x:v>282.826</x:v>
      </x:c>
      <x:c r="M11403" s="5">
        <x:f>J11403/3.123*100</x:f>
      </x:c>
      <x:c r="N11403" s="6">
        <x:f>M11403*L11403/100</x:f>
      </x:c>
      <x:c r="O11403" s="6">
        <x:f>H11403-N11403</x:f>
      </x:c>
    </x:row>
    <x:row r="11404" spans="1:25">
      <x:c r="A11404" s="0" t="s">
        <x:v>112</x:v>
      </x:c>
      <x:c r="B11404" s="0" t="n">
        <x:v>5254</x:v>
      </x:c>
      <x:c r="C11404" s="0" t="s">
        <x:v>21</x:v>
      </x:c>
      <x:c r="D11404" s="0" t="s">
        <x:v>28</x:v>
      </x:c>
      <x:c r="E11404" s="0" t="s">
        <x:v>19</x:v>
      </x:c>
      <x:c r="F11404" s="0" t="s">
        <x:v>26</x:v>
      </x:c>
      <x:c r="G11404" s="0" t="n">
        <x:v>130</x:v>
      </x:c>
      <x:c r="H11404" s="4" t="n">
        <x:v>33.808</x:v>
      </x:c>
      <x:c r="I11404" s="4" t="n">
        <x:v>130</x:v>
      </x:c>
      <x:c r="J11404" s="4" t="n">
        <x:v>0.26</x:v>
      </x:c>
      <x:c r="K11404" s="4">
        <x:f>I11404*J11404</x:f>
      </x:c>
      <x:c r="L11404" s="4" t="n">
        <x:v>282.826</x:v>
      </x:c>
      <x:c r="M11404" s="5">
        <x:f>J11404/3.123*100</x:f>
      </x:c>
      <x:c r="N11404" s="6">
        <x:f>M11404*L11404/100</x:f>
      </x:c>
      <x:c r="O11404" s="6">
        <x:f>H11404-N11404</x:f>
      </x:c>
    </x:row>
    <x:row r="11405" spans="1:25">
      <x:c r="A11405" s="0" t="s">
        <x:v>112</x:v>
      </x:c>
      <x:c r="B11405" s="0" t="n">
        <x:v>5254</x:v>
      </x:c>
      <x:c r="C11405" s="0" t="s">
        <x:v>21</x:v>
      </x:c>
      <x:c r="D11405" s="0" t="s">
        <x:v>28</x:v>
      </x:c>
      <x:c r="E11405" s="0" t="s">
        <x:v>23</x:v>
      </x:c>
      <x:c r="F11405" s="0" t="s">
        <x:v>26</x:v>
      </x:c>
      <x:c r="G11405" s="0" t="n">
        <x:v>130</x:v>
      </x:c>
      <x:c r="H11405" s="4" t="n">
        <x:v>197.6</x:v>
      </x:c>
      <x:c r="I11405" s="4" t="n">
        <x:v>130</x:v>
      </x:c>
      <x:c r="J11405" s="4" t="n">
        <x:v>1.52</x:v>
      </x:c>
      <x:c r="K11405" s="4">
        <x:f>I11405*J11405</x:f>
      </x:c>
      <x:c r="L11405" s="4" t="n">
        <x:v>282.826</x:v>
      </x:c>
      <x:c r="M11405" s="5">
        <x:f>J11405/3.123*100</x:f>
      </x:c>
      <x:c r="N11405" s="6">
        <x:f>M11405*L11405/100</x:f>
      </x:c>
      <x:c r="O11405" s="6">
        <x:f>H11405-N11405</x:f>
      </x:c>
    </x:row>
    <x:row r="11406" spans="1:25">
      <x:c r="A11406" s="0" t="s">
        <x:v>29</x:v>
      </x:c>
      <x:c r="B11406" s="0" t="n">
        <x:v>5255</x:v>
      </x:c>
      <x:c r="C11406" s="0" t="s">
        <x:v>21</x:v>
      </x:c>
      <x:c r="D11406" s="0" t="s">
        <x:v>22</x:v>
      </x:c>
      <x:c r="E11406" s="0" t="s">
        <x:v>23</x:v>
      </x:c>
      <x:c r="F11406" s="0" t="s">
        <x:v>20</x:v>
      </x:c>
      <x:c r="G11406" s="0" t="n">
        <x:v>130</x:v>
      </x:c>
      <x:c r="H11406" s="4" t="n">
        <x:v>43.384</x:v>
      </x:c>
      <x:c r="I11406" s="4" t="n">
        <x:v>130</x:v>
      </x:c>
      <x:c r="J11406" s="4" t="n">
        <x:v>0.334</x:v>
      </x:c>
      <x:c r="K11406" s="4">
        <x:f>I11406*J11406</x:f>
      </x:c>
      <x:c r="L11406" s="4" t="n">
        <x:v>276.407</x:v>
      </x:c>
      <x:c r="M11406" s="5">
        <x:f>J11406/5.169*100</x:f>
      </x:c>
      <x:c r="N11406" s="6">
        <x:f>M11406*L11406/100</x:f>
      </x:c>
      <x:c r="O11406" s="6">
        <x:f>H11406-N11406</x:f>
      </x:c>
    </x:row>
    <x:row r="11407" spans="1:25">
      <x:c r="A11407" s="0" t="s">
        <x:v>29</x:v>
      </x:c>
      <x:c r="B11407" s="0" t="n">
        <x:v>5255</x:v>
      </x:c>
      <x:c r="C11407" s="0" t="s">
        <x:v>21</x:v>
      </x:c>
      <x:c r="D11407" s="0" t="s">
        <x:v>22</x:v>
      </x:c>
      <x:c r="E11407" s="0" t="s">
        <x:v>23</x:v>
      </x:c>
      <x:c r="F11407" s="0" t="s">
        <x:v>20</x:v>
      </x:c>
      <x:c r="G11407" s="0" t="n">
        <x:v>130</x:v>
      </x:c>
      <x:c r="H11407" s="4" t="n">
        <x:v>44.33</x:v>
      </x:c>
      <x:c r="I11407" s="4" t="n">
        <x:v>130</x:v>
      </x:c>
      <x:c r="J11407" s="4" t="n">
        <x:v>0.341</x:v>
      </x:c>
      <x:c r="K11407" s="4">
        <x:f>I11407*J11407</x:f>
      </x:c>
      <x:c r="L11407" s="4" t="n">
        <x:v>276.407</x:v>
      </x:c>
      <x:c r="M11407" s="5">
        <x:f>J11407/5.169*100</x:f>
      </x:c>
      <x:c r="N11407" s="6">
        <x:f>M11407*L11407/100</x:f>
      </x:c>
      <x:c r="O11407" s="6">
        <x:f>H11407-N11407</x:f>
      </x:c>
    </x:row>
    <x:row r="11408" spans="1:25">
      <x:c r="A11408" s="0" t="s">
        <x:v>29</x:v>
      </x:c>
      <x:c r="B11408" s="0" t="n">
        <x:v>5255</x:v>
      </x:c>
      <x:c r="C11408" s="0" t="s">
        <x:v>21</x:v>
      </x:c>
      <x:c r="D11408" s="0" t="s">
        <x:v>22</x:v>
      </x:c>
      <x:c r="E11408" s="0" t="s">
        <x:v>23</x:v>
      </x:c>
      <x:c r="F11408" s="0" t="s">
        <x:v>20</x:v>
      </x:c>
      <x:c r="G11408" s="0" t="n">
        <x:v>130</x:v>
      </x:c>
      <x:c r="H11408" s="4" t="n">
        <x:v>44.33</x:v>
      </x:c>
      <x:c r="I11408" s="4" t="n">
        <x:v>130</x:v>
      </x:c>
      <x:c r="J11408" s="4" t="n">
        <x:v>0.341</x:v>
      </x:c>
      <x:c r="K11408" s="4">
        <x:f>I11408*J11408</x:f>
      </x:c>
      <x:c r="L11408" s="4" t="n">
        <x:v>276.407</x:v>
      </x:c>
      <x:c r="M11408" s="5">
        <x:f>J11408/5.169*100</x:f>
      </x:c>
      <x:c r="N11408" s="6">
        <x:f>M11408*L11408/100</x:f>
      </x:c>
      <x:c r="O11408" s="6">
        <x:f>H11408-N11408</x:f>
      </x:c>
    </x:row>
    <x:row r="11409" spans="1:25">
      <x:c r="A11409" s="0" t="s">
        <x:v>29</x:v>
      </x:c>
      <x:c r="B11409" s="0" t="n">
        <x:v>5255</x:v>
      </x:c>
      <x:c r="C11409" s="0" t="s">
        <x:v>21</x:v>
      </x:c>
      <x:c r="D11409" s="0" t="s">
        <x:v>22</x:v>
      </x:c>
      <x:c r="E11409" s="0" t="s">
        <x:v>23</x:v>
      </x:c>
      <x:c r="F11409" s="0" t="s">
        <x:v>20</x:v>
      </x:c>
      <x:c r="G11409" s="0" t="n">
        <x:v>130</x:v>
      </x:c>
      <x:c r="H11409" s="4" t="n">
        <x:v>44.33</x:v>
      </x:c>
      <x:c r="I11409" s="4" t="n">
        <x:v>130</x:v>
      </x:c>
      <x:c r="J11409" s="4" t="n">
        <x:v>0.341</x:v>
      </x:c>
      <x:c r="K11409" s="4">
        <x:f>I11409*J11409</x:f>
      </x:c>
      <x:c r="L11409" s="4" t="n">
        <x:v>276.407</x:v>
      </x:c>
      <x:c r="M11409" s="5">
        <x:f>J11409/5.169*100</x:f>
      </x:c>
      <x:c r="N11409" s="6">
        <x:f>M11409*L11409/100</x:f>
      </x:c>
      <x:c r="O11409" s="6">
        <x:f>H11409-N11409</x:f>
      </x:c>
    </x:row>
    <x:row r="11410" spans="1:25">
      <x:c r="A11410" s="0" t="s">
        <x:v>29</x:v>
      </x:c>
      <x:c r="B11410" s="0" t="n">
        <x:v>5255</x:v>
      </x:c>
      <x:c r="C11410" s="0" t="s">
        <x:v>21</x:v>
      </x:c>
      <x:c r="D11410" s="0" t="s">
        <x:v>22</x:v>
      </x:c>
      <x:c r="E11410" s="0" t="s">
        <x:v>23</x:v>
      </x:c>
      <x:c r="F11410" s="0" t="s">
        <x:v>20</x:v>
      </x:c>
      <x:c r="G11410" s="0" t="n">
        <x:v>130</x:v>
      </x:c>
      <x:c r="H11410" s="4" t="n">
        <x:v>44.33</x:v>
      </x:c>
      <x:c r="I11410" s="4" t="n">
        <x:v>130</x:v>
      </x:c>
      <x:c r="J11410" s="4" t="n">
        <x:v>0.341</x:v>
      </x:c>
      <x:c r="K11410" s="4">
        <x:f>I11410*J11410</x:f>
      </x:c>
      <x:c r="L11410" s="4" t="n">
        <x:v>276.407</x:v>
      </x:c>
      <x:c r="M11410" s="5">
        <x:f>J11410/5.169*100</x:f>
      </x:c>
      <x:c r="N11410" s="6">
        <x:f>M11410*L11410/100</x:f>
      </x:c>
      <x:c r="O11410" s="6">
        <x:f>H11410-N11410</x:f>
      </x:c>
    </x:row>
    <x:row r="11411" spans="1:25">
      <x:c r="A11411" s="0" t="s">
        <x:v>29</x:v>
      </x:c>
      <x:c r="B11411" s="0" t="n">
        <x:v>5255</x:v>
      </x:c>
      <x:c r="C11411" s="0" t="s">
        <x:v>21</x:v>
      </x:c>
      <x:c r="D11411" s="0" t="s">
        <x:v>22</x:v>
      </x:c>
      <x:c r="E11411" s="0" t="s">
        <x:v>23</x:v>
      </x:c>
      <x:c r="F11411" s="0" t="s">
        <x:v>20</x:v>
      </x:c>
      <x:c r="G11411" s="0" t="n">
        <x:v>130</x:v>
      </x:c>
      <x:c r="H11411" s="4" t="n">
        <x:v>43.384</x:v>
      </x:c>
      <x:c r="I11411" s="4" t="n">
        <x:v>130</x:v>
      </x:c>
      <x:c r="J11411" s="4" t="n">
        <x:v>0.334</x:v>
      </x:c>
      <x:c r="K11411" s="4">
        <x:f>I11411*J11411</x:f>
      </x:c>
      <x:c r="L11411" s="4" t="n">
        <x:v>276.407</x:v>
      </x:c>
      <x:c r="M11411" s="5">
        <x:f>J11411/5.169*100</x:f>
      </x:c>
      <x:c r="N11411" s="6">
        <x:f>M11411*L11411/100</x:f>
      </x:c>
      <x:c r="O11411" s="6">
        <x:f>H11411-N11411</x:f>
      </x:c>
    </x:row>
    <x:row r="11412" spans="1:25">
      <x:c r="A11412" s="0" t="s">
        <x:v>29</x:v>
      </x:c>
      <x:c r="B11412" s="0" t="n">
        <x:v>5255</x:v>
      </x:c>
      <x:c r="C11412" s="0" t="s">
        <x:v>21</x:v>
      </x:c>
      <x:c r="D11412" s="0" t="s">
        <x:v>22</x:v>
      </x:c>
      <x:c r="E11412" s="0" t="s">
        <x:v>23</x:v>
      </x:c>
      <x:c r="F11412" s="0" t="s">
        <x:v>20</x:v>
      </x:c>
      <x:c r="G11412" s="0" t="n">
        <x:v>130</x:v>
      </x:c>
      <x:c r="H11412" s="4" t="n">
        <x:v>43.384</x:v>
      </x:c>
      <x:c r="I11412" s="4" t="n">
        <x:v>130</x:v>
      </x:c>
      <x:c r="J11412" s="4" t="n">
        <x:v>0.334</x:v>
      </x:c>
      <x:c r="K11412" s="4">
        <x:f>I11412*J11412</x:f>
      </x:c>
      <x:c r="L11412" s="4" t="n">
        <x:v>276.407</x:v>
      </x:c>
      <x:c r="M11412" s="5">
        <x:f>J11412/5.169*100</x:f>
      </x:c>
      <x:c r="N11412" s="6">
        <x:f>M11412*L11412/100</x:f>
      </x:c>
      <x:c r="O11412" s="6">
        <x:f>H11412-N11412</x:f>
      </x:c>
    </x:row>
    <x:row r="11413" spans="1:25">
      <x:c r="A11413" s="0" t="s">
        <x:v>29</x:v>
      </x:c>
      <x:c r="B11413" s="0" t="n">
        <x:v>5255</x:v>
      </x:c>
      <x:c r="C11413" s="0" t="s">
        <x:v>21</x:v>
      </x:c>
      <x:c r="D11413" s="0" t="s">
        <x:v>22</x:v>
      </x:c>
      <x:c r="E11413" s="0" t="s">
        <x:v>23</x:v>
      </x:c>
      <x:c r="F11413" s="0" t="s">
        <x:v>20</x:v>
      </x:c>
      <x:c r="G11413" s="0" t="n">
        <x:v>130</x:v>
      </x:c>
      <x:c r="H11413" s="4" t="n">
        <x:v>44.33</x:v>
      </x:c>
      <x:c r="I11413" s="4" t="n">
        <x:v>130</x:v>
      </x:c>
      <x:c r="J11413" s="4" t="n">
        <x:v>0.341</x:v>
      </x:c>
      <x:c r="K11413" s="4">
        <x:f>I11413*J11413</x:f>
      </x:c>
      <x:c r="L11413" s="4" t="n">
        <x:v>276.407</x:v>
      </x:c>
      <x:c r="M11413" s="5">
        <x:f>J11413/5.169*100</x:f>
      </x:c>
      <x:c r="N11413" s="6">
        <x:f>M11413*L11413/100</x:f>
      </x:c>
      <x:c r="O11413" s="6">
        <x:f>H11413-N11413</x:f>
      </x:c>
    </x:row>
    <x:row r="11414" spans="1:25">
      <x:c r="A11414" s="0" t="s">
        <x:v>29</x:v>
      </x:c>
      <x:c r="B11414" s="0" t="n">
        <x:v>5255</x:v>
      </x:c>
      <x:c r="C11414" s="0" t="s">
        <x:v>21</x:v>
      </x:c>
      <x:c r="D11414" s="0" t="s">
        <x:v>22</x:v>
      </x:c>
      <x:c r="E11414" s="0" t="s">
        <x:v>23</x:v>
      </x:c>
      <x:c r="F11414" s="0" t="s">
        <x:v>20</x:v>
      </x:c>
      <x:c r="G11414" s="0" t="n">
        <x:v>130</x:v>
      </x:c>
      <x:c r="H11414" s="4" t="n">
        <x:v>44.33</x:v>
      </x:c>
      <x:c r="I11414" s="4" t="n">
        <x:v>130</x:v>
      </x:c>
      <x:c r="J11414" s="4" t="n">
        <x:v>0.341</x:v>
      </x:c>
      <x:c r="K11414" s="4">
        <x:f>I11414*J11414</x:f>
      </x:c>
      <x:c r="L11414" s="4" t="n">
        <x:v>276.407</x:v>
      </x:c>
      <x:c r="M11414" s="5">
        <x:f>J11414/5.169*100</x:f>
      </x:c>
      <x:c r="N11414" s="6">
        <x:f>M11414*L11414/100</x:f>
      </x:c>
      <x:c r="O11414" s="6">
        <x:f>H11414-N11414</x:f>
      </x:c>
    </x:row>
    <x:row r="11415" spans="1:25">
      <x:c r="A11415" s="0" t="s">
        <x:v>29</x:v>
      </x:c>
      <x:c r="B11415" s="0" t="n">
        <x:v>5255</x:v>
      </x:c>
      <x:c r="C11415" s="0" t="s">
        <x:v>21</x:v>
      </x:c>
      <x:c r="D11415" s="0" t="s">
        <x:v>22</x:v>
      </x:c>
      <x:c r="E11415" s="0" t="s">
        <x:v>23</x:v>
      </x:c>
      <x:c r="F11415" s="0" t="s">
        <x:v>20</x:v>
      </x:c>
      <x:c r="G11415" s="0" t="n">
        <x:v>130</x:v>
      </x:c>
      <x:c r="H11415" s="4" t="n">
        <x:v>44.33</x:v>
      </x:c>
      <x:c r="I11415" s="4" t="n">
        <x:v>130</x:v>
      </x:c>
      <x:c r="J11415" s="4" t="n">
        <x:v>0.341</x:v>
      </x:c>
      <x:c r="K11415" s="4">
        <x:f>I11415*J11415</x:f>
      </x:c>
      <x:c r="L11415" s="4" t="n">
        <x:v>276.407</x:v>
      </x:c>
      <x:c r="M11415" s="5">
        <x:f>J11415/5.169*100</x:f>
      </x:c>
      <x:c r="N11415" s="6">
        <x:f>M11415*L11415/100</x:f>
      </x:c>
      <x:c r="O11415" s="6">
        <x:f>H11415-N11415</x:f>
      </x:c>
    </x:row>
    <x:row r="11416" spans="1:25">
      <x:c r="A11416" s="0" t="s">
        <x:v>29</x:v>
      </x:c>
      <x:c r="B11416" s="0" t="n">
        <x:v>5255</x:v>
      </x:c>
      <x:c r="C11416" s="0" t="s">
        <x:v>21</x:v>
      </x:c>
      <x:c r="D11416" s="0" t="s">
        <x:v>28</x:v>
      </x:c>
      <x:c r="E11416" s="0" t="s">
        <x:v>19</x:v>
      </x:c>
      <x:c r="F11416" s="0" t="s">
        <x:v>26</x:v>
      </x:c>
      <x:c r="G11416" s="0" t="n">
        <x:v>130</x:v>
      </x:c>
      <x:c r="H11416" s="4" t="n">
        <x:v>33.803</x:v>
      </x:c>
      <x:c r="I11416" s="4" t="n">
        <x:v>130</x:v>
      </x:c>
      <x:c r="J11416" s="4" t="n">
        <x:v>0.26</x:v>
      </x:c>
      <x:c r="K11416" s="4">
        <x:f>I11416*J11416</x:f>
      </x:c>
      <x:c r="L11416" s="4" t="n">
        <x:v>276.407</x:v>
      </x:c>
      <x:c r="M11416" s="5">
        <x:f>J11416/5.169*100</x:f>
      </x:c>
      <x:c r="N11416" s="6">
        <x:f>M11416*L11416/100</x:f>
      </x:c>
      <x:c r="O11416" s="6">
        <x:f>H11416-N11416</x:f>
      </x:c>
    </x:row>
    <x:row r="11417" spans="1:25">
      <x:c r="A11417" s="0" t="s">
        <x:v>29</x:v>
      </x:c>
      <x:c r="B11417" s="0" t="n">
        <x:v>5255</x:v>
      </x:c>
      <x:c r="C11417" s="0" t="s">
        <x:v>21</x:v>
      </x:c>
      <x:c r="D11417" s="0" t="s">
        <x:v>28</x:v>
      </x:c>
      <x:c r="E11417" s="0" t="s">
        <x:v>23</x:v>
      </x:c>
      <x:c r="F11417" s="0" t="s">
        <x:v>26</x:v>
      </x:c>
      <x:c r="G11417" s="0" t="n">
        <x:v>130</x:v>
      </x:c>
      <x:c r="H11417" s="4" t="n">
        <x:v>197.6</x:v>
      </x:c>
      <x:c r="I11417" s="4" t="n">
        <x:v>130</x:v>
      </x:c>
      <x:c r="J11417" s="4" t="n">
        <x:v>1.52</x:v>
      </x:c>
      <x:c r="K11417" s="4">
        <x:f>I11417*J11417</x:f>
      </x:c>
      <x:c r="L11417" s="4" t="n">
        <x:v>276.407</x:v>
      </x:c>
      <x:c r="M11417" s="5">
        <x:f>J11417/5.169*100</x:f>
      </x:c>
      <x:c r="N11417" s="6">
        <x:f>M11417*L11417/100</x:f>
      </x:c>
      <x:c r="O11417" s="6">
        <x:f>H11417-N11417</x:f>
      </x:c>
    </x:row>
    <x:row r="11418" spans="1:25">
      <x:c r="A11418" s="0" t="s">
        <x:v>84</x:v>
      </x:c>
      <x:c r="B11418" s="0" t="n">
        <x:v>5256</x:v>
      </x:c>
      <x:c r="C11418" s="0" t="s">
        <x:v>21</x:v>
      </x:c>
      <x:c r="D11418" s="0" t="s">
        <x:v>22</x:v>
      </x:c>
      <x:c r="E11418" s="0" t="s">
        <x:v>23</x:v>
      </x:c>
      <x:c r="F11418" s="0" t="s">
        <x:v>20</x:v>
      </x:c>
      <x:c r="G11418" s="0" t="n">
        <x:v>130</x:v>
      </x:c>
      <x:c r="H11418" s="4" t="n">
        <x:v>44.33</x:v>
      </x:c>
      <x:c r="I11418" s="4" t="n">
        <x:v>130</x:v>
      </x:c>
      <x:c r="J11418" s="4" t="n">
        <x:v>0.341</x:v>
      </x:c>
      <x:c r="K11418" s="4">
        <x:f>I11418*J11418</x:f>
      </x:c>
      <x:c r="L11418" s="4" t="n">
        <x:v>278.3</x:v>
      </x:c>
      <x:c r="M11418" s="5">
        <x:f>J11418/2.879*100</x:f>
      </x:c>
      <x:c r="N11418" s="6">
        <x:f>M11418*L11418/100</x:f>
      </x:c>
      <x:c r="O11418" s="6">
        <x:f>H11418-N11418</x:f>
      </x:c>
    </x:row>
    <x:row r="11419" spans="1:25">
      <x:c r="A11419" s="0" t="s">
        <x:v>84</x:v>
      </x:c>
      <x:c r="B11419" s="0" t="n">
        <x:v>5256</x:v>
      </x:c>
      <x:c r="C11419" s="0" t="s">
        <x:v>21</x:v>
      </x:c>
      <x:c r="D11419" s="0" t="s">
        <x:v>22</x:v>
      </x:c>
      <x:c r="E11419" s="0" t="s">
        <x:v>23</x:v>
      </x:c>
      <x:c r="F11419" s="0" t="s">
        <x:v>20</x:v>
      </x:c>
      <x:c r="G11419" s="0" t="n">
        <x:v>130</x:v>
      </x:c>
      <x:c r="H11419" s="4" t="n">
        <x:v>43.384</x:v>
      </x:c>
      <x:c r="I11419" s="4" t="n">
        <x:v>130</x:v>
      </x:c>
      <x:c r="J11419" s="4" t="n">
        <x:v>0.334</x:v>
      </x:c>
      <x:c r="K11419" s="4">
        <x:f>I11419*J11419</x:f>
      </x:c>
      <x:c r="L11419" s="4" t="n">
        <x:v>278.3</x:v>
      </x:c>
      <x:c r="M11419" s="5">
        <x:f>J11419/2.879*100</x:f>
      </x:c>
      <x:c r="N11419" s="6">
        <x:f>M11419*L11419/100</x:f>
      </x:c>
      <x:c r="O11419" s="6">
        <x:f>H11419-N11419</x:f>
      </x:c>
    </x:row>
    <x:row r="11420" spans="1:25">
      <x:c r="A11420" s="0" t="s">
        <x:v>84</x:v>
      </x:c>
      <x:c r="B11420" s="0" t="n">
        <x:v>5256</x:v>
      </x:c>
      <x:c r="C11420" s="0" t="s">
        <x:v>21</x:v>
      </x:c>
      <x:c r="D11420" s="0" t="s">
        <x:v>22</x:v>
      </x:c>
      <x:c r="E11420" s="0" t="s">
        <x:v>23</x:v>
      </x:c>
      <x:c r="F11420" s="0" t="s">
        <x:v>20</x:v>
      </x:c>
      <x:c r="G11420" s="0" t="n">
        <x:v>130</x:v>
      </x:c>
      <x:c r="H11420" s="4" t="n">
        <x:v>43.384</x:v>
      </x:c>
      <x:c r="I11420" s="4" t="n">
        <x:v>130</x:v>
      </x:c>
      <x:c r="J11420" s="4" t="n">
        <x:v>0.334</x:v>
      </x:c>
      <x:c r="K11420" s="4">
        <x:f>I11420*J11420</x:f>
      </x:c>
      <x:c r="L11420" s="4" t="n">
        <x:v>278.3</x:v>
      </x:c>
      <x:c r="M11420" s="5">
        <x:f>J11420/2.879*100</x:f>
      </x:c>
      <x:c r="N11420" s="6">
        <x:f>M11420*L11420/100</x:f>
      </x:c>
      <x:c r="O11420" s="6">
        <x:f>H11420-N11420</x:f>
      </x:c>
    </x:row>
    <x:row r="11421" spans="1:25">
      <x:c r="A11421" s="0" t="s">
        <x:v>84</x:v>
      </x:c>
      <x:c r="B11421" s="0" t="n">
        <x:v>5256</x:v>
      </x:c>
      <x:c r="C11421" s="0" t="s">
        <x:v>21</x:v>
      </x:c>
      <x:c r="D11421" s="0" t="s">
        <x:v>22</x:v>
      </x:c>
      <x:c r="E11421" s="0" t="s">
        <x:v>23</x:v>
      </x:c>
      <x:c r="F11421" s="0" t="s">
        <x:v>20</x:v>
      </x:c>
      <x:c r="G11421" s="0" t="n">
        <x:v>130</x:v>
      </x:c>
      <x:c r="H11421" s="4" t="n">
        <x:v>5.8</x:v>
      </x:c>
      <x:c r="I11421" s="4" t="n">
        <x:v>130</x:v>
      </x:c>
      <x:c r="J11421" s="4" t="n">
        <x:v>0.045</x:v>
      </x:c>
      <x:c r="K11421" s="4">
        <x:f>I11421*J11421</x:f>
      </x:c>
      <x:c r="L11421" s="4" t="n">
        <x:v>278.3</x:v>
      </x:c>
      <x:c r="M11421" s="5">
        <x:f>J11421/2.879*100</x:f>
      </x:c>
      <x:c r="N11421" s="6">
        <x:f>M11421*L11421/100</x:f>
      </x:c>
      <x:c r="O11421" s="6">
        <x:f>H11421-N11421</x:f>
      </x:c>
    </x:row>
    <x:row r="11422" spans="1:25">
      <x:c r="A11422" s="0" t="s">
        <x:v>84</x:v>
      </x:c>
      <x:c r="B11422" s="0" t="n">
        <x:v>5256</x:v>
      </x:c>
      <x:c r="C11422" s="0" t="s">
        <x:v>21</x:v>
      </x:c>
      <x:c r="D11422" s="0" t="s">
        <x:v>22</x:v>
      </x:c>
      <x:c r="E11422" s="0" t="s">
        <x:v>23</x:v>
      </x:c>
      <x:c r="F11422" s="0" t="s">
        <x:v>20</x:v>
      </x:c>
      <x:c r="G11422" s="0" t="n">
        <x:v>130</x:v>
      </x:c>
      <x:c r="H11422" s="4" t="n">
        <x:v>5.8</x:v>
      </x:c>
      <x:c r="I11422" s="4" t="n">
        <x:v>130</x:v>
      </x:c>
      <x:c r="J11422" s="4" t="n">
        <x:v>0.045</x:v>
      </x:c>
      <x:c r="K11422" s="4">
        <x:f>I11422*J11422</x:f>
      </x:c>
      <x:c r="L11422" s="4" t="n">
        <x:v>278.3</x:v>
      </x:c>
      <x:c r="M11422" s="5">
        <x:f>J11422/2.879*100</x:f>
      </x:c>
      <x:c r="N11422" s="6">
        <x:f>M11422*L11422/100</x:f>
      </x:c>
      <x:c r="O11422" s="6">
        <x:f>H11422-N11422</x:f>
      </x:c>
    </x:row>
    <x:row r="11423" spans="1:25">
      <x:c r="A11423" s="0" t="s">
        <x:v>84</x:v>
      </x:c>
      <x:c r="B11423" s="0" t="n">
        <x:v>5256</x:v>
      </x:c>
      <x:c r="C11423" s="0" t="s">
        <x:v>21</x:v>
      </x:c>
      <x:c r="D11423" s="0" t="s">
        <x:v>28</x:v>
      </x:c>
      <x:c r="E11423" s="0" t="s">
        <x:v>19</x:v>
      </x:c>
      <x:c r="F11423" s="0" t="s">
        <x:v>26</x:v>
      </x:c>
      <x:c r="G11423" s="0" t="n">
        <x:v>130</x:v>
      </x:c>
      <x:c r="H11423" s="4" t="n">
        <x:v>33.807</x:v>
      </x:c>
      <x:c r="I11423" s="4" t="n">
        <x:v>130</x:v>
      </x:c>
      <x:c r="J11423" s="4" t="n">
        <x:v>0.26</x:v>
      </x:c>
      <x:c r="K11423" s="4">
        <x:f>I11423*J11423</x:f>
      </x:c>
      <x:c r="L11423" s="4" t="n">
        <x:v>278.3</x:v>
      </x:c>
      <x:c r="M11423" s="5">
        <x:f>J11423/2.879*100</x:f>
      </x:c>
      <x:c r="N11423" s="6">
        <x:f>M11423*L11423/100</x:f>
      </x:c>
      <x:c r="O11423" s="6">
        <x:f>H11423-N11423</x:f>
      </x:c>
    </x:row>
    <x:row r="11424" spans="1:25">
      <x:c r="A11424" s="0" t="s">
        <x:v>84</x:v>
      </x:c>
      <x:c r="B11424" s="0" t="n">
        <x:v>5256</x:v>
      </x:c>
      <x:c r="C11424" s="0" t="s">
        <x:v>21</x:v>
      </x:c>
      <x:c r="D11424" s="0" t="s">
        <x:v>28</x:v>
      </x:c>
      <x:c r="E11424" s="0" t="s">
        <x:v>23</x:v>
      </x:c>
      <x:c r="F11424" s="0" t="s">
        <x:v>26</x:v>
      </x:c>
      <x:c r="G11424" s="0" t="n">
        <x:v>130</x:v>
      </x:c>
      <x:c r="H11424" s="4" t="n">
        <x:v>197.6</x:v>
      </x:c>
      <x:c r="I11424" s="4" t="n">
        <x:v>130</x:v>
      </x:c>
      <x:c r="J11424" s="4" t="n">
        <x:v>1.52</x:v>
      </x:c>
      <x:c r="K11424" s="4">
        <x:f>I11424*J11424</x:f>
      </x:c>
      <x:c r="L11424" s="4" t="n">
        <x:v>278.3</x:v>
      </x:c>
      <x:c r="M11424" s="5">
        <x:f>J11424/2.879*100</x:f>
      </x:c>
      <x:c r="N11424" s="6">
        <x:f>M11424*L11424/100</x:f>
      </x:c>
      <x:c r="O11424" s="6">
        <x:f>H11424-N11424</x:f>
      </x:c>
    </x:row>
    <x:row r="11425" spans="1:25">
      <x:c r="A11425" s="0" t="s">
        <x:v>126</x:v>
      </x:c>
      <x:c r="B11425" s="0" t="n">
        <x:v>5257</x:v>
      </x:c>
      <x:c r="C11425" s="0" t="s">
        <x:v>21</x:v>
      </x:c>
      <x:c r="D11425" s="0" t="s">
        <x:v>22</x:v>
      </x:c>
      <x:c r="E11425" s="0" t="s">
        <x:v>23</x:v>
      </x:c>
      <x:c r="F11425" s="0" t="s">
        <x:v>20</x:v>
      </x:c>
      <x:c r="G11425" s="0" t="n">
        <x:v>130</x:v>
      </x:c>
      <x:c r="H11425" s="4" t="n">
        <x:v>43.384</x:v>
      </x:c>
      <x:c r="I11425" s="4" t="n">
        <x:v>130</x:v>
      </x:c>
      <x:c r="J11425" s="4" t="n">
        <x:v>0.334</x:v>
      </x:c>
      <x:c r="K11425" s="4">
        <x:f>I11425*J11425</x:f>
      </x:c>
      <x:c r="L11425" s="4" t="n">
        <x:v>276.282</x:v>
      </x:c>
      <x:c r="M11425" s="5">
        <x:f>J11425/2.455*100</x:f>
      </x:c>
      <x:c r="N11425" s="6">
        <x:f>M11425*L11425/100</x:f>
      </x:c>
      <x:c r="O11425" s="6">
        <x:f>H11425-N11425</x:f>
      </x:c>
    </x:row>
    <x:row r="11426" spans="1:25">
      <x:c r="A11426" s="0" t="s">
        <x:v>126</x:v>
      </x:c>
      <x:c r="B11426" s="0" t="n">
        <x:v>5257</x:v>
      </x:c>
      <x:c r="C11426" s="0" t="s">
        <x:v>21</x:v>
      </x:c>
      <x:c r="D11426" s="0" t="s">
        <x:v>22</x:v>
      </x:c>
      <x:c r="E11426" s="0" t="s">
        <x:v>23</x:v>
      </x:c>
      <x:c r="F11426" s="0" t="s">
        <x:v>20</x:v>
      </x:c>
      <x:c r="G11426" s="0" t="n">
        <x:v>130</x:v>
      </x:c>
      <x:c r="H11426" s="4" t="n">
        <x:v>44.33</x:v>
      </x:c>
      <x:c r="I11426" s="4" t="n">
        <x:v>130</x:v>
      </x:c>
      <x:c r="J11426" s="4" t="n">
        <x:v>0.341</x:v>
      </x:c>
      <x:c r="K11426" s="4">
        <x:f>I11426*J11426</x:f>
      </x:c>
      <x:c r="L11426" s="4" t="n">
        <x:v>276.282</x:v>
      </x:c>
      <x:c r="M11426" s="5">
        <x:f>J11426/2.455*100</x:f>
      </x:c>
      <x:c r="N11426" s="6">
        <x:f>M11426*L11426/100</x:f>
      </x:c>
      <x:c r="O11426" s="6">
        <x:f>H11426-N11426</x:f>
      </x:c>
    </x:row>
    <x:row r="11427" spans="1:25">
      <x:c r="A11427" s="0" t="s">
        <x:v>126</x:v>
      </x:c>
      <x:c r="B11427" s="0" t="n">
        <x:v>5257</x:v>
      </x:c>
      <x:c r="C11427" s="0" t="s">
        <x:v>21</x:v>
      </x:c>
      <x:c r="D11427" s="0" t="s">
        <x:v>28</x:v>
      </x:c>
      <x:c r="E11427" s="0" t="s">
        <x:v>19</x:v>
      </x:c>
      <x:c r="F11427" s="0" t="s">
        <x:v>26</x:v>
      </x:c>
      <x:c r="G11427" s="0" t="n">
        <x:v>130</x:v>
      </x:c>
      <x:c r="H11427" s="4" t="n">
        <x:v>33.802</x:v>
      </x:c>
      <x:c r="I11427" s="4" t="n">
        <x:v>130</x:v>
      </x:c>
      <x:c r="J11427" s="4" t="n">
        <x:v>0.26</x:v>
      </x:c>
      <x:c r="K11427" s="4">
        <x:f>I11427*J11427</x:f>
      </x:c>
      <x:c r="L11427" s="4" t="n">
        <x:v>276.282</x:v>
      </x:c>
      <x:c r="M11427" s="5">
        <x:f>J11427/2.455*100</x:f>
      </x:c>
      <x:c r="N11427" s="6">
        <x:f>M11427*L11427/100</x:f>
      </x:c>
      <x:c r="O11427" s="6">
        <x:f>H11427-N11427</x:f>
      </x:c>
    </x:row>
    <x:row r="11428" spans="1:25">
      <x:c r="A11428" s="0" t="s">
        <x:v>126</x:v>
      </x:c>
      <x:c r="B11428" s="0" t="n">
        <x:v>5257</x:v>
      </x:c>
      <x:c r="C11428" s="0" t="s">
        <x:v>21</x:v>
      </x:c>
      <x:c r="D11428" s="0" t="s">
        <x:v>28</x:v>
      </x:c>
      <x:c r="E11428" s="0" t="s">
        <x:v>23</x:v>
      </x:c>
      <x:c r="F11428" s="0" t="s">
        <x:v>26</x:v>
      </x:c>
      <x:c r="G11428" s="0" t="n">
        <x:v>130</x:v>
      </x:c>
      <x:c r="H11428" s="4" t="n">
        <x:v>197.6</x:v>
      </x:c>
      <x:c r="I11428" s="4" t="n">
        <x:v>130</x:v>
      </x:c>
      <x:c r="J11428" s="4" t="n">
        <x:v>1.52</x:v>
      </x:c>
      <x:c r="K11428" s="4">
        <x:f>I11428*J11428</x:f>
      </x:c>
      <x:c r="L11428" s="4" t="n">
        <x:v>276.282</x:v>
      </x:c>
      <x:c r="M11428" s="5">
        <x:f>J11428/2.455*100</x:f>
      </x:c>
      <x:c r="N11428" s="6">
        <x:f>M11428*L11428/100</x:f>
      </x:c>
      <x:c r="O11428" s="6">
        <x:f>H11428-N11428</x:f>
      </x:c>
    </x:row>
    <x:row r="11429" spans="1:25">
      <x:c r="A11429" s="0" t="s">
        <x:v>96</x:v>
      </x:c>
      <x:c r="B11429" s="0" t="n">
        <x:v>5258</x:v>
      </x:c>
      <x:c r="C11429" s="0" t="s">
        <x:v>21</x:v>
      </x:c>
      <x:c r="D11429" s="0" t="s">
        <x:v>22</x:v>
      </x:c>
      <x:c r="E11429" s="0" t="s">
        <x:v>23</x:v>
      </x:c>
      <x:c r="F11429" s="0" t="s">
        <x:v>20</x:v>
      </x:c>
      <x:c r="G11429" s="0" t="n">
        <x:v>130</x:v>
      </x:c>
      <x:c r="H11429" s="4" t="n">
        <x:v>43.384</x:v>
      </x:c>
      <x:c r="I11429" s="4" t="n">
        <x:v>130</x:v>
      </x:c>
      <x:c r="J11429" s="4" t="n">
        <x:v>0.334</x:v>
      </x:c>
      <x:c r="K11429" s="4">
        <x:f>I11429*J11429</x:f>
      </x:c>
      <x:c r="L11429" s="4" t="n">
        <x:v>293.71</x:v>
      </x:c>
      <x:c r="M11429" s="5">
        <x:f>J11429/2.789*100</x:f>
      </x:c>
      <x:c r="N11429" s="6">
        <x:f>M11429*L11429/100</x:f>
      </x:c>
      <x:c r="O11429" s="6">
        <x:f>H11429-N11429</x:f>
      </x:c>
    </x:row>
    <x:row r="11430" spans="1:25">
      <x:c r="A11430" s="0" t="s">
        <x:v>96</x:v>
      </x:c>
      <x:c r="B11430" s="0" t="n">
        <x:v>5258</x:v>
      </x:c>
      <x:c r="C11430" s="0" t="s">
        <x:v>21</x:v>
      </x:c>
      <x:c r="D11430" s="0" t="s">
        <x:v>22</x:v>
      </x:c>
      <x:c r="E11430" s="0" t="s">
        <x:v>23</x:v>
      </x:c>
      <x:c r="F11430" s="0" t="s">
        <x:v>20</x:v>
      </x:c>
      <x:c r="G11430" s="0" t="n">
        <x:v>130</x:v>
      </x:c>
      <x:c r="H11430" s="4" t="n">
        <x:v>43.384</x:v>
      </x:c>
      <x:c r="I11430" s="4" t="n">
        <x:v>130</x:v>
      </x:c>
      <x:c r="J11430" s="4" t="n">
        <x:v>0.334</x:v>
      </x:c>
      <x:c r="K11430" s="4">
        <x:f>I11430*J11430</x:f>
      </x:c>
      <x:c r="L11430" s="4" t="n">
        <x:v>293.71</x:v>
      </x:c>
      <x:c r="M11430" s="5">
        <x:f>J11430/2.789*100</x:f>
      </x:c>
      <x:c r="N11430" s="6">
        <x:f>M11430*L11430/100</x:f>
      </x:c>
      <x:c r="O11430" s="6">
        <x:f>H11430-N11430</x:f>
      </x:c>
    </x:row>
    <x:row r="11431" spans="1:25">
      <x:c r="A11431" s="0" t="s">
        <x:v>96</x:v>
      </x:c>
      <x:c r="B11431" s="0" t="n">
        <x:v>5258</x:v>
      </x:c>
      <x:c r="C11431" s="0" t="s">
        <x:v>21</x:v>
      </x:c>
      <x:c r="D11431" s="0" t="s">
        <x:v>22</x:v>
      </x:c>
      <x:c r="E11431" s="0" t="s">
        <x:v>23</x:v>
      </x:c>
      <x:c r="F11431" s="0" t="s">
        <x:v>20</x:v>
      </x:c>
      <x:c r="G11431" s="0" t="n">
        <x:v>130</x:v>
      </x:c>
      <x:c r="H11431" s="4" t="n">
        <x:v>44.33</x:v>
      </x:c>
      <x:c r="I11431" s="4" t="n">
        <x:v>130</x:v>
      </x:c>
      <x:c r="J11431" s="4" t="n">
        <x:v>0.341</x:v>
      </x:c>
      <x:c r="K11431" s="4">
        <x:f>I11431*J11431</x:f>
      </x:c>
      <x:c r="L11431" s="4" t="n">
        <x:v>293.71</x:v>
      </x:c>
      <x:c r="M11431" s="5">
        <x:f>J11431/2.789*100</x:f>
      </x:c>
      <x:c r="N11431" s="6">
        <x:f>M11431*L11431/100</x:f>
      </x:c>
      <x:c r="O11431" s="6">
        <x:f>H11431-N11431</x:f>
      </x:c>
    </x:row>
    <x:row r="11432" spans="1:25">
      <x:c r="A11432" s="0" t="s">
        <x:v>96</x:v>
      </x:c>
      <x:c r="B11432" s="0" t="n">
        <x:v>5258</x:v>
      </x:c>
      <x:c r="C11432" s="0" t="s">
        <x:v>21</x:v>
      </x:c>
      <x:c r="D11432" s="0" t="s">
        <x:v>28</x:v>
      </x:c>
      <x:c r="E11432" s="0" t="s">
        <x:v>19</x:v>
      </x:c>
      <x:c r="F11432" s="0" t="s">
        <x:v>26</x:v>
      </x:c>
      <x:c r="G11432" s="0" t="n">
        <x:v>130</x:v>
      </x:c>
      <x:c r="H11432" s="4" t="n">
        <x:v>33.804</x:v>
      </x:c>
      <x:c r="I11432" s="4" t="n">
        <x:v>130</x:v>
      </x:c>
      <x:c r="J11432" s="4" t="n">
        <x:v>0.26</x:v>
      </x:c>
      <x:c r="K11432" s="4">
        <x:f>I11432*J11432</x:f>
      </x:c>
      <x:c r="L11432" s="4" t="n">
        <x:v>293.71</x:v>
      </x:c>
      <x:c r="M11432" s="5">
        <x:f>J11432/2.789*100</x:f>
      </x:c>
      <x:c r="N11432" s="6">
        <x:f>M11432*L11432/100</x:f>
      </x:c>
      <x:c r="O11432" s="6">
        <x:f>H11432-N11432</x:f>
      </x:c>
    </x:row>
    <x:row r="11433" spans="1:25">
      <x:c r="A11433" s="0" t="s">
        <x:v>96</x:v>
      </x:c>
      <x:c r="B11433" s="0" t="n">
        <x:v>5258</x:v>
      </x:c>
      <x:c r="C11433" s="0" t="s">
        <x:v>21</x:v>
      </x:c>
      <x:c r="D11433" s="0" t="s">
        <x:v>28</x:v>
      </x:c>
      <x:c r="E11433" s="0" t="s">
        <x:v>23</x:v>
      </x:c>
      <x:c r="F11433" s="0" t="s">
        <x:v>26</x:v>
      </x:c>
      <x:c r="G11433" s="0" t="n">
        <x:v>130</x:v>
      </x:c>
      <x:c r="H11433" s="4" t="n">
        <x:v>197.6</x:v>
      </x:c>
      <x:c r="I11433" s="4" t="n">
        <x:v>130</x:v>
      </x:c>
      <x:c r="J11433" s="4" t="n">
        <x:v>1.52</x:v>
      </x:c>
      <x:c r="K11433" s="4">
        <x:f>I11433*J11433</x:f>
      </x:c>
      <x:c r="L11433" s="4" t="n">
        <x:v>293.71</x:v>
      </x:c>
      <x:c r="M11433" s="5">
        <x:f>J11433/2.789*100</x:f>
      </x:c>
      <x:c r="N11433" s="6">
        <x:f>M11433*L11433/100</x:f>
      </x:c>
      <x:c r="O11433" s="6">
        <x:f>H11433-N11433</x:f>
      </x:c>
    </x:row>
    <x:row r="11434" spans="1:25">
      <x:c r="A11434" s="0" t="s">
        <x:v>113</x:v>
      </x:c>
      <x:c r="B11434" s="0" t="n">
        <x:v>5259</x:v>
      </x:c>
      <x:c r="C11434" s="0" t="s">
        <x:v>128</x:v>
      </x:c>
      <x:c r="D11434" s="0" t="s">
        <x:v>179</x:v>
      </x:c>
      <x:c r="E11434" s="0" t="s">
        <x:v>23</x:v>
      </x:c>
      <x:c r="F11434" s="0" t="s">
        <x:v>20</x:v>
      </x:c>
      <x:c r="G11434" s="0" t="n">
        <x:v>80</x:v>
      </x:c>
      <x:c r="H11434" s="4" t="n">
        <x:v>36</x:v>
      </x:c>
      <x:c r="I11434" s="4" t="n">
        <x:v>68</x:v>
      </x:c>
      <x:c r="J11434" s="4" t="n">
        <x:v>0.45</x:v>
      </x:c>
      <x:c r="K11434" s="4">
        <x:f>I11434*J11434</x:f>
      </x:c>
      <x:c r="L11434" s="4" t="n">
        <x:v>339.265</x:v>
      </x:c>
      <x:c r="M11434" s="5">
        <x:f>J11434/4.91*100</x:f>
      </x:c>
      <x:c r="N11434" s="6">
        <x:f>M11434*L11434/100</x:f>
      </x:c>
      <x:c r="O11434" s="6">
        <x:f>H11434-N11434</x:f>
      </x:c>
    </x:row>
    <x:row r="11435" spans="1:25">
      <x:c r="A11435" s="0" t="s">
        <x:v>113</x:v>
      </x:c>
      <x:c r="B11435" s="0" t="n">
        <x:v>5259</x:v>
      </x:c>
      <x:c r="C11435" s="0" t="s">
        <x:v>128</x:v>
      </x:c>
      <x:c r="D11435" s="0" t="s">
        <x:v>180</x:v>
      </x:c>
      <x:c r="E11435" s="0" t="s">
        <x:v>181</x:v>
      </x:c>
      <x:c r="F11435" s="0" t="s">
        <x:v>26</x:v>
      </x:c>
      <x:c r="G11435" s="0" t="n">
        <x:v>80</x:v>
      </x:c>
      <x:c r="H11435" s="4" t="n">
        <x:v>81</x:v>
      </x:c>
      <x:c r="I11435" s="4" t="n">
        <x:v>68</x:v>
      </x:c>
      <x:c r="J11435" s="4" t="n">
        <x:v>1.115</x:v>
      </x:c>
      <x:c r="K11435" s="4">
        <x:f>I11435*J11435</x:f>
      </x:c>
      <x:c r="L11435" s="4" t="n">
        <x:v>339.265</x:v>
      </x:c>
      <x:c r="M11435" s="5">
        <x:f>J11435/4.91*100</x:f>
      </x:c>
      <x:c r="N11435" s="6">
        <x:f>M11435*L11435/100</x:f>
      </x:c>
      <x:c r="O11435" s="6">
        <x:f>H11435-N11435</x:f>
      </x:c>
    </x:row>
    <x:row r="11436" spans="1:25">
      <x:c r="A11436" s="0" t="s">
        <x:v>113</x:v>
      </x:c>
      <x:c r="B11436" s="0" t="n">
        <x:v>5259</x:v>
      </x:c>
      <x:c r="C11436" s="0" t="s">
        <x:v>128</x:v>
      </x:c>
      <x:c r="D11436" s="0" t="s">
        <x:v>180</x:v>
      </x:c>
      <x:c r="E11436" s="0" t="s">
        <x:v>182</x:v>
      </x:c>
      <x:c r="F11436" s="0" t="s">
        <x:v>26</x:v>
      </x:c>
      <x:c r="G11436" s="0" t="n">
        <x:v>80</x:v>
      </x:c>
      <x:c r="H11436" s="4" t="n">
        <x:v>70.504</x:v>
      </x:c>
      <x:c r="I11436" s="4" t="n">
        <x:v>68</x:v>
      </x:c>
      <x:c r="J11436" s="4" t="n">
        <x:v>1.115</x:v>
      </x:c>
      <x:c r="K11436" s="4">
        <x:f>I11436*J11436</x:f>
      </x:c>
      <x:c r="L11436" s="4" t="n">
        <x:v>339.265</x:v>
      </x:c>
      <x:c r="M11436" s="5">
        <x:f>J11436/4.91*100</x:f>
      </x:c>
      <x:c r="N11436" s="6">
        <x:f>M11436*L11436/100</x:f>
      </x:c>
      <x:c r="O11436" s="6">
        <x:f>H11436-N11436</x:f>
      </x:c>
    </x:row>
    <x:row r="11437" spans="1:25">
      <x:c r="A11437" s="0" t="s">
        <x:v>113</x:v>
      </x:c>
      <x:c r="B11437" s="0" t="n">
        <x:v>5259</x:v>
      </x:c>
      <x:c r="C11437" s="0" t="s">
        <x:v>128</x:v>
      </x:c>
      <x:c r="D11437" s="0" t="s">
        <x:v>180</x:v>
      </x:c>
      <x:c r="E11437" s="0" t="s">
        <x:v>183</x:v>
      </x:c>
      <x:c r="F11437" s="0" t="s">
        <x:v>26</x:v>
      </x:c>
      <x:c r="G11437" s="0" t="n">
        <x:v>80</x:v>
      </x:c>
      <x:c r="H11437" s="4" t="n">
        <x:v>87.004</x:v>
      </x:c>
      <x:c r="I11437" s="4" t="n">
        <x:v>68</x:v>
      </x:c>
      <x:c r="J11437" s="4" t="n">
        <x:v>1.115</x:v>
      </x:c>
      <x:c r="K11437" s="4">
        <x:f>I11437*J11437</x:f>
      </x:c>
      <x:c r="L11437" s="4" t="n">
        <x:v>339.265</x:v>
      </x:c>
      <x:c r="M11437" s="5">
        <x:f>J11437/4.91*100</x:f>
      </x:c>
      <x:c r="N11437" s="6">
        <x:f>M11437*L11437/100</x:f>
      </x:c>
      <x:c r="O11437" s="6">
        <x:f>H11437-N11437</x:f>
      </x:c>
    </x:row>
    <x:row r="11438" spans="1:25">
      <x:c r="A11438" s="0" t="s">
        <x:v>113</x:v>
      </x:c>
      <x:c r="B11438" s="0" t="n">
        <x:v>5259</x:v>
      </x:c>
      <x:c r="C11438" s="0" t="s">
        <x:v>128</x:v>
      </x:c>
      <x:c r="D11438" s="0" t="s">
        <x:v>180</x:v>
      </x:c>
      <x:c r="E11438" s="0" t="s">
        <x:v>184</x:v>
      </x:c>
      <x:c r="F11438" s="0" t="s">
        <x:v>26</x:v>
      </x:c>
      <x:c r="G11438" s="0" t="n">
        <x:v>80</x:v>
      </x:c>
      <x:c r="H11438" s="4" t="n">
        <x:v>89.2</x:v>
      </x:c>
      <x:c r="I11438" s="4" t="n">
        <x:v>68</x:v>
      </x:c>
      <x:c r="J11438" s="4" t="n">
        <x:v>1.115</x:v>
      </x:c>
      <x:c r="K11438" s="4">
        <x:f>I11438*J11438</x:f>
      </x:c>
      <x:c r="L11438" s="4" t="n">
        <x:v>339.265</x:v>
      </x:c>
      <x:c r="M11438" s="5">
        <x:f>J11438/4.91*100</x:f>
      </x:c>
      <x:c r="N11438" s="6">
        <x:f>M11438*L11438/100</x:f>
      </x:c>
      <x:c r="O11438" s="6">
        <x:f>H11438-N11438</x:f>
      </x:c>
    </x:row>
    <x:row r="11439" spans="1:25">
      <x:c r="A11439" s="0" t="s">
        <x:v>99</x:v>
      </x:c>
      <x:c r="B11439" s="0" t="n">
        <x:v>5260</x:v>
      </x:c>
      <x:c r="C11439" s="0" t="s">
        <x:v>21</x:v>
      </x:c>
      <x:c r="D11439" s="0" t="s">
        <x:v>22</x:v>
      </x:c>
      <x:c r="E11439" s="0" t="s">
        <x:v>23</x:v>
      </x:c>
      <x:c r="F11439" s="0" t="s">
        <x:v>20</x:v>
      </x:c>
      <x:c r="G11439" s="0" t="n">
        <x:v>130</x:v>
      </x:c>
      <x:c r="H11439" s="4" t="n">
        <x:v>44.33</x:v>
      </x:c>
      <x:c r="I11439" s="4" t="n">
        <x:v>130</x:v>
      </x:c>
      <x:c r="J11439" s="4" t="n">
        <x:v>0.341</x:v>
      </x:c>
      <x:c r="K11439" s="4">
        <x:f>I11439*J11439</x:f>
      </x:c>
      <x:c r="L11439" s="4" t="n">
        <x:v>298.507</x:v>
      </x:c>
      <x:c r="M11439" s="5">
        <x:f>J11439/2.789*100</x:f>
      </x:c>
      <x:c r="N11439" s="6">
        <x:f>M11439*L11439/100</x:f>
      </x:c>
      <x:c r="O11439" s="6">
        <x:f>H11439-N11439</x:f>
      </x:c>
    </x:row>
    <x:row r="11440" spans="1:25">
      <x:c r="A11440" s="0" t="s">
        <x:v>99</x:v>
      </x:c>
      <x:c r="B11440" s="0" t="n">
        <x:v>5260</x:v>
      </x:c>
      <x:c r="C11440" s="0" t="s">
        <x:v>21</x:v>
      </x:c>
      <x:c r="D11440" s="0" t="s">
        <x:v>22</x:v>
      </x:c>
      <x:c r="E11440" s="0" t="s">
        <x:v>23</x:v>
      </x:c>
      <x:c r="F11440" s="0" t="s">
        <x:v>20</x:v>
      </x:c>
      <x:c r="G11440" s="0" t="n">
        <x:v>130</x:v>
      </x:c>
      <x:c r="H11440" s="4" t="n">
        <x:v>43.384</x:v>
      </x:c>
      <x:c r="I11440" s="4" t="n">
        <x:v>130</x:v>
      </x:c>
      <x:c r="J11440" s="4" t="n">
        <x:v>0.334</x:v>
      </x:c>
      <x:c r="K11440" s="4">
        <x:f>I11440*J11440</x:f>
      </x:c>
      <x:c r="L11440" s="4" t="n">
        <x:v>298.507</x:v>
      </x:c>
      <x:c r="M11440" s="5">
        <x:f>J11440/2.789*100</x:f>
      </x:c>
      <x:c r="N11440" s="6">
        <x:f>M11440*L11440/100</x:f>
      </x:c>
      <x:c r="O11440" s="6">
        <x:f>H11440-N11440</x:f>
      </x:c>
    </x:row>
    <x:row r="11441" spans="1:25">
      <x:c r="A11441" s="0" t="s">
        <x:v>99</x:v>
      </x:c>
      <x:c r="B11441" s="0" t="n">
        <x:v>5260</x:v>
      </x:c>
      <x:c r="C11441" s="0" t="s">
        <x:v>21</x:v>
      </x:c>
      <x:c r="D11441" s="0" t="s">
        <x:v>22</x:v>
      </x:c>
      <x:c r="E11441" s="0" t="s">
        <x:v>23</x:v>
      </x:c>
      <x:c r="F11441" s="0" t="s">
        <x:v>20</x:v>
      </x:c>
      <x:c r="G11441" s="0" t="n">
        <x:v>130</x:v>
      </x:c>
      <x:c r="H11441" s="4" t="n">
        <x:v>43.384</x:v>
      </x:c>
      <x:c r="I11441" s="4" t="n">
        <x:v>130</x:v>
      </x:c>
      <x:c r="J11441" s="4" t="n">
        <x:v>0.334</x:v>
      </x:c>
      <x:c r="K11441" s="4">
        <x:f>I11441*J11441</x:f>
      </x:c>
      <x:c r="L11441" s="4" t="n">
        <x:v>298.507</x:v>
      </x:c>
      <x:c r="M11441" s="5">
        <x:f>J11441/2.789*100</x:f>
      </x:c>
      <x:c r="N11441" s="6">
        <x:f>M11441*L11441/100</x:f>
      </x:c>
      <x:c r="O11441" s="6">
        <x:f>H11441-N11441</x:f>
      </x:c>
    </x:row>
    <x:row r="11442" spans="1:25">
      <x:c r="A11442" s="0" t="s">
        <x:v>99</x:v>
      </x:c>
      <x:c r="B11442" s="0" t="n">
        <x:v>5260</x:v>
      </x:c>
      <x:c r="C11442" s="0" t="s">
        <x:v>21</x:v>
      </x:c>
      <x:c r="D11442" s="0" t="s">
        <x:v>28</x:v>
      </x:c>
      <x:c r="E11442" s="0" t="s">
        <x:v>19</x:v>
      </x:c>
      <x:c r="F11442" s="0" t="s">
        <x:v>26</x:v>
      </x:c>
      <x:c r="G11442" s="0" t="n">
        <x:v>130</x:v>
      </x:c>
      <x:c r="H11442" s="4" t="n">
        <x:v>33.808</x:v>
      </x:c>
      <x:c r="I11442" s="4" t="n">
        <x:v>130</x:v>
      </x:c>
      <x:c r="J11442" s="4" t="n">
        <x:v>0.26</x:v>
      </x:c>
      <x:c r="K11442" s="4">
        <x:f>I11442*J11442</x:f>
      </x:c>
      <x:c r="L11442" s="4" t="n">
        <x:v>298.507</x:v>
      </x:c>
      <x:c r="M11442" s="5">
        <x:f>J11442/2.789*100</x:f>
      </x:c>
      <x:c r="N11442" s="6">
        <x:f>M11442*L11442/100</x:f>
      </x:c>
      <x:c r="O11442" s="6">
        <x:f>H11442-N11442</x:f>
      </x:c>
    </x:row>
    <x:row r="11443" spans="1:25">
      <x:c r="A11443" s="0" t="s">
        <x:v>99</x:v>
      </x:c>
      <x:c r="B11443" s="0" t="n">
        <x:v>5260</x:v>
      </x:c>
      <x:c r="C11443" s="0" t="s">
        <x:v>21</x:v>
      </x:c>
      <x:c r="D11443" s="0" t="s">
        <x:v>28</x:v>
      </x:c>
      <x:c r="E11443" s="0" t="s">
        <x:v>23</x:v>
      </x:c>
      <x:c r="F11443" s="0" t="s">
        <x:v>26</x:v>
      </x:c>
      <x:c r="G11443" s="0" t="n">
        <x:v>130</x:v>
      </x:c>
      <x:c r="H11443" s="4" t="n">
        <x:v>197.6</x:v>
      </x:c>
      <x:c r="I11443" s="4" t="n">
        <x:v>130</x:v>
      </x:c>
      <x:c r="J11443" s="4" t="n">
        <x:v>1.52</x:v>
      </x:c>
      <x:c r="K11443" s="4">
        <x:f>I11443*J11443</x:f>
      </x:c>
      <x:c r="L11443" s="4" t="n">
        <x:v>298.507</x:v>
      </x:c>
      <x:c r="M11443" s="5">
        <x:f>J11443/2.789*100</x:f>
      </x:c>
      <x:c r="N11443" s="6">
        <x:f>M11443*L11443/100</x:f>
      </x:c>
      <x:c r="O11443" s="6">
        <x:f>H11443-N11443</x:f>
      </x:c>
    </x:row>
    <x:row r="11444" spans="1:25">
      <x:c r="A11444" s="0" t="s">
        <x:v>41</x:v>
      </x:c>
      <x:c r="B11444" s="0" t="n">
        <x:v>5261</x:v>
      </x:c>
      <x:c r="C11444" s="0" t="s">
        <x:v>128</x:v>
      </x:c>
      <x:c r="D11444" s="0" t="s">
        <x:v>179</x:v>
      </x:c>
      <x:c r="E11444" s="0" t="s">
        <x:v>23</x:v>
      </x:c>
      <x:c r="F11444" s="0" t="s">
        <x:v>20</x:v>
      </x:c>
      <x:c r="G11444" s="0" t="n">
        <x:v>5</x:v>
      </x:c>
      <x:c r="H11444" s="4" t="n">
        <x:v>2.25</x:v>
      </x:c>
      <x:c r="I11444" s="4" t="n">
        <x:v>5</x:v>
      </x:c>
      <x:c r="J11444" s="4" t="n">
        <x:v>0.45</x:v>
      </x:c>
      <x:c r="K11444" s="4">
        <x:f>I11444*J11444</x:f>
      </x:c>
      <x:c r="L11444" s="4" t="n">
        <x:v>24.999</x:v>
      </x:c>
      <x:c r="M11444" s="5">
        <x:f>J11444/4.91*100</x:f>
      </x:c>
      <x:c r="N11444" s="6">
        <x:f>M11444*L11444/100</x:f>
      </x:c>
      <x:c r="O11444" s="6">
        <x:f>H11444-N11444</x:f>
      </x:c>
    </x:row>
    <x:row r="11445" spans="1:25">
      <x:c r="A11445" s="0" t="s">
        <x:v>41</x:v>
      </x:c>
      <x:c r="B11445" s="0" t="n">
        <x:v>5261</x:v>
      </x:c>
      <x:c r="C11445" s="0" t="s">
        <x:v>128</x:v>
      </x:c>
      <x:c r="D11445" s="0" t="s">
        <x:v>180</x:v>
      </x:c>
      <x:c r="E11445" s="0" t="s">
        <x:v>181</x:v>
      </x:c>
      <x:c r="F11445" s="0" t="s">
        <x:v>26</x:v>
      </x:c>
      <x:c r="G11445" s="0" t="n">
        <x:v>5</x:v>
      </x:c>
      <x:c r="H11445" s="4" t="n">
        <x:v>5.575</x:v>
      </x:c>
      <x:c r="I11445" s="4" t="n">
        <x:v>5</x:v>
      </x:c>
      <x:c r="J11445" s="4" t="n">
        <x:v>1.115</x:v>
      </x:c>
      <x:c r="K11445" s="4">
        <x:f>I11445*J11445</x:f>
      </x:c>
      <x:c r="L11445" s="4" t="n">
        <x:v>24.999</x:v>
      </x:c>
      <x:c r="M11445" s="5">
        <x:f>J11445/4.91*100</x:f>
      </x:c>
      <x:c r="N11445" s="6">
        <x:f>M11445*L11445/100</x:f>
      </x:c>
      <x:c r="O11445" s="6">
        <x:f>H11445-N11445</x:f>
      </x:c>
    </x:row>
    <x:row r="11446" spans="1:25">
      <x:c r="A11446" s="0" t="s">
        <x:v>41</x:v>
      </x:c>
      <x:c r="B11446" s="0" t="n">
        <x:v>5261</x:v>
      </x:c>
      <x:c r="C11446" s="0" t="s">
        <x:v>128</x:v>
      </x:c>
      <x:c r="D11446" s="0" t="s">
        <x:v>180</x:v>
      </x:c>
      <x:c r="E11446" s="0" t="s">
        <x:v>182</x:v>
      </x:c>
      <x:c r="F11446" s="0" t="s">
        <x:v>26</x:v>
      </x:c>
      <x:c r="G11446" s="0" t="n">
        <x:v>5</x:v>
      </x:c>
      <x:c r="H11446" s="4" t="n">
        <x:v>5.575</x:v>
      </x:c>
      <x:c r="I11446" s="4" t="n">
        <x:v>5</x:v>
      </x:c>
      <x:c r="J11446" s="4" t="n">
        <x:v>1.115</x:v>
      </x:c>
      <x:c r="K11446" s="4">
        <x:f>I11446*J11446</x:f>
      </x:c>
      <x:c r="L11446" s="4" t="n">
        <x:v>24.999</x:v>
      </x:c>
      <x:c r="M11446" s="5">
        <x:f>J11446/4.91*100</x:f>
      </x:c>
      <x:c r="N11446" s="6">
        <x:f>M11446*L11446/100</x:f>
      </x:c>
      <x:c r="O11446" s="6">
        <x:f>H11446-N11446</x:f>
      </x:c>
    </x:row>
    <x:row r="11447" spans="1:25">
      <x:c r="A11447" s="0" t="s">
        <x:v>41</x:v>
      </x:c>
      <x:c r="B11447" s="0" t="n">
        <x:v>5261</x:v>
      </x:c>
      <x:c r="C11447" s="0" t="s">
        <x:v>128</x:v>
      </x:c>
      <x:c r="D11447" s="0" t="s">
        <x:v>180</x:v>
      </x:c>
      <x:c r="E11447" s="0" t="s">
        <x:v>183</x:v>
      </x:c>
      <x:c r="F11447" s="0" t="s">
        <x:v>26</x:v>
      </x:c>
      <x:c r="G11447" s="0" t="n">
        <x:v>5</x:v>
      </x:c>
      <x:c r="H11447" s="4" t="n">
        <x:v>5.575</x:v>
      </x:c>
      <x:c r="I11447" s="4" t="n">
        <x:v>5</x:v>
      </x:c>
      <x:c r="J11447" s="4" t="n">
        <x:v>1.115</x:v>
      </x:c>
      <x:c r="K11447" s="4">
        <x:f>I11447*J11447</x:f>
      </x:c>
      <x:c r="L11447" s="4" t="n">
        <x:v>24.999</x:v>
      </x:c>
      <x:c r="M11447" s="5">
        <x:f>J11447/4.91*100</x:f>
      </x:c>
      <x:c r="N11447" s="6">
        <x:f>M11447*L11447/100</x:f>
      </x:c>
      <x:c r="O11447" s="6">
        <x:f>H11447-N11447</x:f>
      </x:c>
    </x:row>
    <x:row r="11448" spans="1:25">
      <x:c r="A11448" s="0" t="s">
        <x:v>41</x:v>
      </x:c>
      <x:c r="B11448" s="0" t="n">
        <x:v>5261</x:v>
      </x:c>
      <x:c r="C11448" s="0" t="s">
        <x:v>128</x:v>
      </x:c>
      <x:c r="D11448" s="0" t="s">
        <x:v>180</x:v>
      </x:c>
      <x:c r="E11448" s="0" t="s">
        <x:v>184</x:v>
      </x:c>
      <x:c r="F11448" s="0" t="s">
        <x:v>26</x:v>
      </x:c>
      <x:c r="G11448" s="0" t="n">
        <x:v>5</x:v>
      </x:c>
      <x:c r="H11448" s="4" t="n">
        <x:v>5.575</x:v>
      </x:c>
      <x:c r="I11448" s="4" t="n">
        <x:v>5</x:v>
      </x:c>
      <x:c r="J11448" s="4" t="n">
        <x:v>1.115</x:v>
      </x:c>
      <x:c r="K11448" s="4">
        <x:f>I11448*J11448</x:f>
      </x:c>
      <x:c r="L11448" s="4" t="n">
        <x:v>24.999</x:v>
      </x:c>
      <x:c r="M11448" s="5">
        <x:f>J11448/4.91*100</x:f>
      </x:c>
      <x:c r="N11448" s="6">
        <x:f>M11448*L11448/100</x:f>
      </x:c>
      <x:c r="O11448" s="6">
        <x:f>H11448-N11448</x:f>
      </x:c>
    </x:row>
    <x:row r="11449" spans="1:25">
      <x:c r="A11449" s="0" t="s">
        <x:v>104</x:v>
      </x:c>
      <x:c r="B11449" s="0" t="n">
        <x:v>5268</x:v>
      </x:c>
      <x:c r="C11449" s="0" t="s">
        <x:v>21</x:v>
      </x:c>
      <x:c r="D11449" s="0" t="s">
        <x:v>22</x:v>
      </x:c>
      <x:c r="E11449" s="0" t="s">
        <x:v>23</x:v>
      </x:c>
      <x:c r="F11449" s="0" t="s">
        <x:v>20</x:v>
      </x:c>
      <x:c r="G11449" s="0" t="n">
        <x:v>130</x:v>
      </x:c>
      <x:c r="H11449" s="4" t="n">
        <x:v>43.384</x:v>
      </x:c>
      <x:c r="I11449" s="4" t="n">
        <x:v>130</x:v>
      </x:c>
      <x:c r="J11449" s="4" t="n">
        <x:v>0.334</x:v>
      </x:c>
      <x:c r="K11449" s="4">
        <x:f>I11449*J11449</x:f>
      </x:c>
      <x:c r="L11449" s="4" t="n">
        <x:v>288.602</x:v>
      </x:c>
      <x:c r="M11449" s="5">
        <x:f>J11449/3.123*100</x:f>
      </x:c>
      <x:c r="N11449" s="6">
        <x:f>M11449*L11449/100</x:f>
      </x:c>
      <x:c r="O11449" s="6">
        <x:f>H11449-N11449</x:f>
      </x:c>
    </x:row>
    <x:row r="11450" spans="1:25">
      <x:c r="A11450" s="0" t="s">
        <x:v>104</x:v>
      </x:c>
      <x:c r="B11450" s="0" t="n">
        <x:v>5268</x:v>
      </x:c>
      <x:c r="C11450" s="0" t="s">
        <x:v>21</x:v>
      </x:c>
      <x:c r="D11450" s="0" t="s">
        <x:v>22</x:v>
      </x:c>
      <x:c r="E11450" s="0" t="s">
        <x:v>23</x:v>
      </x:c>
      <x:c r="F11450" s="0" t="s">
        <x:v>20</x:v>
      </x:c>
      <x:c r="G11450" s="0" t="n">
        <x:v>130</x:v>
      </x:c>
      <x:c r="H11450" s="4" t="n">
        <x:v>44.33</x:v>
      </x:c>
      <x:c r="I11450" s="4" t="n">
        <x:v>130</x:v>
      </x:c>
      <x:c r="J11450" s="4" t="n">
        <x:v>0.341</x:v>
      </x:c>
      <x:c r="K11450" s="4">
        <x:f>I11450*J11450</x:f>
      </x:c>
      <x:c r="L11450" s="4" t="n">
        <x:v>288.602</x:v>
      </x:c>
      <x:c r="M11450" s="5">
        <x:f>J11450/3.123*100</x:f>
      </x:c>
      <x:c r="N11450" s="6">
        <x:f>M11450*L11450/100</x:f>
      </x:c>
      <x:c r="O11450" s="6">
        <x:f>H11450-N11450</x:f>
      </x:c>
    </x:row>
    <x:row r="11451" spans="1:25">
      <x:c r="A11451" s="0" t="s">
        <x:v>104</x:v>
      </x:c>
      <x:c r="B11451" s="0" t="n">
        <x:v>5268</x:v>
      </x:c>
      <x:c r="C11451" s="0" t="s">
        <x:v>21</x:v>
      </x:c>
      <x:c r="D11451" s="0" t="s">
        <x:v>22</x:v>
      </x:c>
      <x:c r="E11451" s="0" t="s">
        <x:v>23</x:v>
      </x:c>
      <x:c r="F11451" s="0" t="s">
        <x:v>20</x:v>
      </x:c>
      <x:c r="G11451" s="0" t="n">
        <x:v>130</x:v>
      </x:c>
      <x:c r="H11451" s="4" t="n">
        <x:v>43.384</x:v>
      </x:c>
      <x:c r="I11451" s="4" t="n">
        <x:v>130</x:v>
      </x:c>
      <x:c r="J11451" s="4" t="n">
        <x:v>0.334</x:v>
      </x:c>
      <x:c r="K11451" s="4">
        <x:f>I11451*J11451</x:f>
      </x:c>
      <x:c r="L11451" s="4" t="n">
        <x:v>288.602</x:v>
      </x:c>
      <x:c r="M11451" s="5">
        <x:f>J11451/3.123*100</x:f>
      </x:c>
      <x:c r="N11451" s="6">
        <x:f>M11451*L11451/100</x:f>
      </x:c>
      <x:c r="O11451" s="6">
        <x:f>H11451-N11451</x:f>
      </x:c>
    </x:row>
    <x:row r="11452" spans="1:25">
      <x:c r="A11452" s="0" t="s">
        <x:v>104</x:v>
      </x:c>
      <x:c r="B11452" s="0" t="n">
        <x:v>5268</x:v>
      </x:c>
      <x:c r="C11452" s="0" t="s">
        <x:v>21</x:v>
      </x:c>
      <x:c r="D11452" s="0" t="s">
        <x:v>22</x:v>
      </x:c>
      <x:c r="E11452" s="0" t="s">
        <x:v>23</x:v>
      </x:c>
      <x:c r="F11452" s="0" t="s">
        <x:v>20</x:v>
      </x:c>
      <x:c r="G11452" s="0" t="n">
        <x:v>130</x:v>
      </x:c>
      <x:c r="H11452" s="4" t="n">
        <x:v>43.384</x:v>
      </x:c>
      <x:c r="I11452" s="4" t="n">
        <x:v>130</x:v>
      </x:c>
      <x:c r="J11452" s="4" t="n">
        <x:v>0.334</x:v>
      </x:c>
      <x:c r="K11452" s="4">
        <x:f>I11452*J11452</x:f>
      </x:c>
      <x:c r="L11452" s="4" t="n">
        <x:v>288.602</x:v>
      </x:c>
      <x:c r="M11452" s="5">
        <x:f>J11452/3.123*100</x:f>
      </x:c>
      <x:c r="N11452" s="6">
        <x:f>M11452*L11452/100</x:f>
      </x:c>
      <x:c r="O11452" s="6">
        <x:f>H11452-N11452</x:f>
      </x:c>
    </x:row>
    <x:row r="11453" spans="1:25">
      <x:c r="A11453" s="0" t="s">
        <x:v>104</x:v>
      </x:c>
      <x:c r="B11453" s="0" t="n">
        <x:v>5268</x:v>
      </x:c>
      <x:c r="C11453" s="0" t="s">
        <x:v>21</x:v>
      </x:c>
      <x:c r="D11453" s="0" t="s">
        <x:v>28</x:v>
      </x:c>
      <x:c r="E11453" s="0" t="s">
        <x:v>19</x:v>
      </x:c>
      <x:c r="F11453" s="0" t="s">
        <x:v>26</x:v>
      </x:c>
      <x:c r="G11453" s="0" t="n">
        <x:v>130</x:v>
      </x:c>
      <x:c r="H11453" s="4" t="n">
        <x:v>33.809</x:v>
      </x:c>
      <x:c r="I11453" s="4" t="n">
        <x:v>130</x:v>
      </x:c>
      <x:c r="J11453" s="4" t="n">
        <x:v>0.26</x:v>
      </x:c>
      <x:c r="K11453" s="4">
        <x:f>I11453*J11453</x:f>
      </x:c>
      <x:c r="L11453" s="4" t="n">
        <x:v>288.602</x:v>
      </x:c>
      <x:c r="M11453" s="5">
        <x:f>J11453/3.123*100</x:f>
      </x:c>
      <x:c r="N11453" s="6">
        <x:f>M11453*L11453/100</x:f>
      </x:c>
      <x:c r="O11453" s="6">
        <x:f>H11453-N11453</x:f>
      </x:c>
    </x:row>
    <x:row r="11454" spans="1:25">
      <x:c r="A11454" s="0" t="s">
        <x:v>104</x:v>
      </x:c>
      <x:c r="B11454" s="0" t="n">
        <x:v>5268</x:v>
      </x:c>
      <x:c r="C11454" s="0" t="s">
        <x:v>21</x:v>
      </x:c>
      <x:c r="D11454" s="0" t="s">
        <x:v>28</x:v>
      </x:c>
      <x:c r="E11454" s="0" t="s">
        <x:v>23</x:v>
      </x:c>
      <x:c r="F11454" s="0" t="s">
        <x:v>26</x:v>
      </x:c>
      <x:c r="G11454" s="0" t="n">
        <x:v>130</x:v>
      </x:c>
      <x:c r="H11454" s="4" t="n">
        <x:v>197.6</x:v>
      </x:c>
      <x:c r="I11454" s="4" t="n">
        <x:v>130</x:v>
      </x:c>
      <x:c r="J11454" s="4" t="n">
        <x:v>1.52</x:v>
      </x:c>
      <x:c r="K11454" s="4">
        <x:f>I11454*J11454</x:f>
      </x:c>
      <x:c r="L11454" s="4" t="n">
        <x:v>288.602</x:v>
      </x:c>
      <x:c r="M11454" s="5">
        <x:f>J11454/3.123*100</x:f>
      </x:c>
      <x:c r="N11454" s="6">
        <x:f>M11454*L11454/100</x:f>
      </x:c>
      <x:c r="O11454" s="6">
        <x:f>H11454-N11454</x:f>
      </x:c>
    </x:row>
    <x:row r="11455" spans="1:25">
      <x:c r="A11455" s="0" t="s">
        <x:v>140</x:v>
      </x:c>
      <x:c r="B11455" s="0" t="n">
        <x:v>5269</x:v>
      </x:c>
      <x:c r="C11455" s="0" t="s">
        <x:v>21</x:v>
      </x:c>
      <x:c r="D11455" s="0" t="s">
        <x:v>22</x:v>
      </x:c>
      <x:c r="E11455" s="0" t="s">
        <x:v>23</x:v>
      </x:c>
      <x:c r="F11455" s="0" t="s">
        <x:v>20</x:v>
      </x:c>
      <x:c r="G11455" s="0" t="n">
        <x:v>130</x:v>
      </x:c>
      <x:c r="H11455" s="4" t="n">
        <x:v>44.33</x:v>
      </x:c>
      <x:c r="I11455" s="4" t="n">
        <x:v>130</x:v>
      </x:c>
      <x:c r="J11455" s="4" t="n">
        <x:v>0.341</x:v>
      </x:c>
      <x:c r="K11455" s="4">
        <x:f>I11455*J11455</x:f>
      </x:c>
      <x:c r="L11455" s="4" t="n">
        <x:v>279.576</x:v>
      </x:c>
      <x:c r="M11455" s="5">
        <x:f>J11455/3.123*100</x:f>
      </x:c>
      <x:c r="N11455" s="6">
        <x:f>M11455*L11455/100</x:f>
      </x:c>
      <x:c r="O11455" s="6">
        <x:f>H11455-N11455</x:f>
      </x:c>
    </x:row>
    <x:row r="11456" spans="1:25">
      <x:c r="A11456" s="0" t="s">
        <x:v>140</x:v>
      </x:c>
      <x:c r="B11456" s="0" t="n">
        <x:v>5269</x:v>
      </x:c>
      <x:c r="C11456" s="0" t="s">
        <x:v>21</x:v>
      </x:c>
      <x:c r="D11456" s="0" t="s">
        <x:v>22</x:v>
      </x:c>
      <x:c r="E11456" s="0" t="s">
        <x:v>23</x:v>
      </x:c>
      <x:c r="F11456" s="0" t="s">
        <x:v>20</x:v>
      </x:c>
      <x:c r="G11456" s="0" t="n">
        <x:v>130</x:v>
      </x:c>
      <x:c r="H11456" s="4" t="n">
        <x:v>43.384</x:v>
      </x:c>
      <x:c r="I11456" s="4" t="n">
        <x:v>130</x:v>
      </x:c>
      <x:c r="J11456" s="4" t="n">
        <x:v>0.334</x:v>
      </x:c>
      <x:c r="K11456" s="4">
        <x:f>I11456*J11456</x:f>
      </x:c>
      <x:c r="L11456" s="4" t="n">
        <x:v>279.576</x:v>
      </x:c>
      <x:c r="M11456" s="5">
        <x:f>J11456/3.123*100</x:f>
      </x:c>
      <x:c r="N11456" s="6">
        <x:f>M11456*L11456/100</x:f>
      </x:c>
      <x:c r="O11456" s="6">
        <x:f>H11456-N11456</x:f>
      </x:c>
    </x:row>
    <x:row r="11457" spans="1:25">
      <x:c r="A11457" s="0" t="s">
        <x:v>140</x:v>
      </x:c>
      <x:c r="B11457" s="0" t="n">
        <x:v>5269</x:v>
      </x:c>
      <x:c r="C11457" s="0" t="s">
        <x:v>21</x:v>
      </x:c>
      <x:c r="D11457" s="0" t="s">
        <x:v>22</x:v>
      </x:c>
      <x:c r="E11457" s="0" t="s">
        <x:v>23</x:v>
      </x:c>
      <x:c r="F11457" s="0" t="s">
        <x:v>20</x:v>
      </x:c>
      <x:c r="G11457" s="0" t="n">
        <x:v>130</x:v>
      </x:c>
      <x:c r="H11457" s="4" t="n">
        <x:v>43.384</x:v>
      </x:c>
      <x:c r="I11457" s="4" t="n">
        <x:v>130</x:v>
      </x:c>
      <x:c r="J11457" s="4" t="n">
        <x:v>0.334</x:v>
      </x:c>
      <x:c r="K11457" s="4">
        <x:f>I11457*J11457</x:f>
      </x:c>
      <x:c r="L11457" s="4" t="n">
        <x:v>279.576</x:v>
      </x:c>
      <x:c r="M11457" s="5">
        <x:f>J11457/3.123*100</x:f>
      </x:c>
      <x:c r="N11457" s="6">
        <x:f>M11457*L11457/100</x:f>
      </x:c>
      <x:c r="O11457" s="6">
        <x:f>H11457-N11457</x:f>
      </x:c>
    </x:row>
    <x:row r="11458" spans="1:25">
      <x:c r="A11458" s="0" t="s">
        <x:v>140</x:v>
      </x:c>
      <x:c r="B11458" s="0" t="n">
        <x:v>5269</x:v>
      </x:c>
      <x:c r="C11458" s="0" t="s">
        <x:v>21</x:v>
      </x:c>
      <x:c r="D11458" s="0" t="s">
        <x:v>22</x:v>
      </x:c>
      <x:c r="E11458" s="0" t="s">
        <x:v>23</x:v>
      </x:c>
      <x:c r="F11458" s="0" t="s">
        <x:v>20</x:v>
      </x:c>
      <x:c r="G11458" s="0" t="n">
        <x:v>130</x:v>
      </x:c>
      <x:c r="H11458" s="4" t="n">
        <x:v>43.384</x:v>
      </x:c>
      <x:c r="I11458" s="4" t="n">
        <x:v>130</x:v>
      </x:c>
      <x:c r="J11458" s="4" t="n">
        <x:v>0.334</x:v>
      </x:c>
      <x:c r="K11458" s="4">
        <x:f>I11458*J11458</x:f>
      </x:c>
      <x:c r="L11458" s="4" t="n">
        <x:v>279.576</x:v>
      </x:c>
      <x:c r="M11458" s="5">
        <x:f>J11458/3.123*100</x:f>
      </x:c>
      <x:c r="N11458" s="6">
        <x:f>M11458*L11458/100</x:f>
      </x:c>
      <x:c r="O11458" s="6">
        <x:f>H11458-N11458</x:f>
      </x:c>
    </x:row>
    <x:row r="11459" spans="1:25">
      <x:c r="A11459" s="0" t="s">
        <x:v>140</x:v>
      </x:c>
      <x:c r="B11459" s="0" t="n">
        <x:v>5269</x:v>
      </x:c>
      <x:c r="C11459" s="0" t="s">
        <x:v>21</x:v>
      </x:c>
      <x:c r="D11459" s="0" t="s">
        <x:v>28</x:v>
      </x:c>
      <x:c r="E11459" s="0" t="s">
        <x:v>19</x:v>
      </x:c>
      <x:c r="F11459" s="0" t="s">
        <x:v>26</x:v>
      </x:c>
      <x:c r="G11459" s="0" t="n">
        <x:v>130</x:v>
      </x:c>
      <x:c r="H11459" s="4" t="n">
        <x:v>33.807</x:v>
      </x:c>
      <x:c r="I11459" s="4" t="n">
        <x:v>130</x:v>
      </x:c>
      <x:c r="J11459" s="4" t="n">
        <x:v>0.26</x:v>
      </x:c>
      <x:c r="K11459" s="4">
        <x:f>I11459*J11459</x:f>
      </x:c>
      <x:c r="L11459" s="4" t="n">
        <x:v>279.576</x:v>
      </x:c>
      <x:c r="M11459" s="5">
        <x:f>J11459/3.123*100</x:f>
      </x:c>
      <x:c r="N11459" s="6">
        <x:f>M11459*L11459/100</x:f>
      </x:c>
      <x:c r="O11459" s="6">
        <x:f>H11459-N11459</x:f>
      </x:c>
    </x:row>
    <x:row r="11460" spans="1:25">
      <x:c r="A11460" s="0" t="s">
        <x:v>140</x:v>
      </x:c>
      <x:c r="B11460" s="0" t="n">
        <x:v>5269</x:v>
      </x:c>
      <x:c r="C11460" s="0" t="s">
        <x:v>21</x:v>
      </x:c>
      <x:c r="D11460" s="0" t="s">
        <x:v>28</x:v>
      </x:c>
      <x:c r="E11460" s="0" t="s">
        <x:v>23</x:v>
      </x:c>
      <x:c r="F11460" s="0" t="s">
        <x:v>26</x:v>
      </x:c>
      <x:c r="G11460" s="0" t="n">
        <x:v>130</x:v>
      </x:c>
      <x:c r="H11460" s="4" t="n">
        <x:v>197.6</x:v>
      </x:c>
      <x:c r="I11460" s="4" t="n">
        <x:v>130</x:v>
      </x:c>
      <x:c r="J11460" s="4" t="n">
        <x:v>1.52</x:v>
      </x:c>
      <x:c r="K11460" s="4">
        <x:f>I11460*J11460</x:f>
      </x:c>
      <x:c r="L11460" s="4" t="n">
        <x:v>279.576</x:v>
      </x:c>
      <x:c r="M11460" s="5">
        <x:f>J11460/3.123*100</x:f>
      </x:c>
      <x:c r="N11460" s="6">
        <x:f>M11460*L11460/100</x:f>
      </x:c>
      <x:c r="O11460" s="6">
        <x:f>H11460-N11460</x:f>
      </x:c>
    </x:row>
    <x:row r="11461" spans="1:25">
      <x:c r="A11461" s="0" t="s">
        <x:v>88</x:v>
      </x:c>
      <x:c r="B11461" s="0" t="n">
        <x:v>5270</x:v>
      </x:c>
      <x:c r="C11461" s="0" t="s">
        <x:v>21</x:v>
      </x:c>
      <x:c r="D11461" s="0" t="s">
        <x:v>22</x:v>
      </x:c>
      <x:c r="E11461" s="0" t="s">
        <x:v>23</x:v>
      </x:c>
      <x:c r="F11461" s="0" t="s">
        <x:v>20</x:v>
      </x:c>
      <x:c r="G11461" s="0" t="n">
        <x:v>130</x:v>
      </x:c>
      <x:c r="H11461" s="4" t="n">
        <x:v>44.33</x:v>
      </x:c>
      <x:c r="I11461" s="4" t="n">
        <x:v>130</x:v>
      </x:c>
      <x:c r="J11461" s="4" t="n">
        <x:v>0.341</x:v>
      </x:c>
      <x:c r="K11461" s="4">
        <x:f>I11461*J11461</x:f>
      </x:c>
      <x:c r="L11461" s="4" t="n">
        <x:v>285.632</x:v>
      </x:c>
      <x:c r="M11461" s="5">
        <x:f>J11461/2.887*100</x:f>
      </x:c>
      <x:c r="N11461" s="6">
        <x:f>M11461*L11461/100</x:f>
      </x:c>
      <x:c r="O11461" s="6">
        <x:f>H11461-N11461</x:f>
      </x:c>
    </x:row>
    <x:row r="11462" spans="1:25">
      <x:c r="A11462" s="0" t="s">
        <x:v>88</x:v>
      </x:c>
      <x:c r="B11462" s="0" t="n">
        <x:v>5270</x:v>
      </x:c>
      <x:c r="C11462" s="0" t="s">
        <x:v>21</x:v>
      </x:c>
      <x:c r="D11462" s="0" t="s">
        <x:v>22</x:v>
      </x:c>
      <x:c r="E11462" s="0" t="s">
        <x:v>23</x:v>
      </x:c>
      <x:c r="F11462" s="0" t="s">
        <x:v>20</x:v>
      </x:c>
      <x:c r="G11462" s="0" t="n">
        <x:v>130</x:v>
      </x:c>
      <x:c r="H11462" s="4" t="n">
        <x:v>12.76</x:v>
      </x:c>
      <x:c r="I11462" s="4" t="n">
        <x:v>130</x:v>
      </x:c>
      <x:c r="J11462" s="4" t="n">
        <x:v>0.098</x:v>
      </x:c>
      <x:c r="K11462" s="4">
        <x:f>I11462*J11462</x:f>
      </x:c>
      <x:c r="L11462" s="4" t="n">
        <x:v>285.632</x:v>
      </x:c>
      <x:c r="M11462" s="5">
        <x:f>J11462/2.887*100</x:f>
      </x:c>
      <x:c r="N11462" s="6">
        <x:f>M11462*L11462/100</x:f>
      </x:c>
      <x:c r="O11462" s="6">
        <x:f>H11462-N11462</x:f>
      </x:c>
    </x:row>
    <x:row r="11463" spans="1:25">
      <x:c r="A11463" s="0" t="s">
        <x:v>88</x:v>
      </x:c>
      <x:c r="B11463" s="0" t="n">
        <x:v>5270</x:v>
      </x:c>
      <x:c r="C11463" s="0" t="s">
        <x:v>21</x:v>
      </x:c>
      <x:c r="D11463" s="0" t="s">
        <x:v>22</x:v>
      </x:c>
      <x:c r="E11463" s="0" t="s">
        <x:v>23</x:v>
      </x:c>
      <x:c r="F11463" s="0" t="s">
        <x:v>20</x:v>
      </x:c>
      <x:c r="G11463" s="0" t="n">
        <x:v>130</x:v>
      </x:c>
      <x:c r="H11463" s="4" t="n">
        <x:v>43.384</x:v>
      </x:c>
      <x:c r="I11463" s="4" t="n">
        <x:v>130</x:v>
      </x:c>
      <x:c r="J11463" s="4" t="n">
        <x:v>0.334</x:v>
      </x:c>
      <x:c r="K11463" s="4">
        <x:f>I11463*J11463</x:f>
      </x:c>
      <x:c r="L11463" s="4" t="n">
        <x:v>285.632</x:v>
      </x:c>
      <x:c r="M11463" s="5">
        <x:f>J11463/2.887*100</x:f>
      </x:c>
      <x:c r="N11463" s="6">
        <x:f>M11463*L11463/100</x:f>
      </x:c>
      <x:c r="O11463" s="6">
        <x:f>H11463-N11463</x:f>
      </x:c>
    </x:row>
    <x:row r="11464" spans="1:25">
      <x:c r="A11464" s="0" t="s">
        <x:v>88</x:v>
      </x:c>
      <x:c r="B11464" s="0" t="n">
        <x:v>5270</x:v>
      </x:c>
      <x:c r="C11464" s="0" t="s">
        <x:v>21</x:v>
      </x:c>
      <x:c r="D11464" s="0" t="s">
        <x:v>22</x:v>
      </x:c>
      <x:c r="E11464" s="0" t="s">
        <x:v>23</x:v>
      </x:c>
      <x:c r="F11464" s="0" t="s">
        <x:v>20</x:v>
      </x:c>
      <x:c r="G11464" s="0" t="n">
        <x:v>130</x:v>
      </x:c>
      <x:c r="H11464" s="4" t="n">
        <x:v>43.384</x:v>
      </x:c>
      <x:c r="I11464" s="4" t="n">
        <x:v>130</x:v>
      </x:c>
      <x:c r="J11464" s="4" t="n">
        <x:v>0.334</x:v>
      </x:c>
      <x:c r="K11464" s="4">
        <x:f>I11464*J11464</x:f>
      </x:c>
      <x:c r="L11464" s="4" t="n">
        <x:v>285.632</x:v>
      </x:c>
      <x:c r="M11464" s="5">
        <x:f>J11464/2.887*100</x:f>
      </x:c>
      <x:c r="N11464" s="6">
        <x:f>M11464*L11464/100</x:f>
      </x:c>
      <x:c r="O11464" s="6">
        <x:f>H11464-N11464</x:f>
      </x:c>
    </x:row>
    <x:row r="11465" spans="1:25">
      <x:c r="A11465" s="0" t="s">
        <x:v>88</x:v>
      </x:c>
      <x:c r="B11465" s="0" t="n">
        <x:v>5270</x:v>
      </x:c>
      <x:c r="C11465" s="0" t="s">
        <x:v>21</x:v>
      </x:c>
      <x:c r="D11465" s="0" t="s">
        <x:v>28</x:v>
      </x:c>
      <x:c r="E11465" s="0" t="s">
        <x:v>19</x:v>
      </x:c>
      <x:c r="F11465" s="0" t="s">
        <x:v>26</x:v>
      </x:c>
      <x:c r="G11465" s="0" t="n">
        <x:v>130</x:v>
      </x:c>
      <x:c r="H11465" s="4" t="n">
        <x:v>33.809</x:v>
      </x:c>
      <x:c r="I11465" s="4" t="n">
        <x:v>130</x:v>
      </x:c>
      <x:c r="J11465" s="4" t="n">
        <x:v>0.26</x:v>
      </x:c>
      <x:c r="K11465" s="4">
        <x:f>I11465*J11465</x:f>
      </x:c>
      <x:c r="L11465" s="4" t="n">
        <x:v>285.632</x:v>
      </x:c>
      <x:c r="M11465" s="5">
        <x:f>J11465/2.887*100</x:f>
      </x:c>
      <x:c r="N11465" s="6">
        <x:f>M11465*L11465/100</x:f>
      </x:c>
      <x:c r="O11465" s="6">
        <x:f>H11465-N11465</x:f>
      </x:c>
    </x:row>
    <x:row r="11466" spans="1:25">
      <x:c r="A11466" s="0" t="s">
        <x:v>88</x:v>
      </x:c>
      <x:c r="B11466" s="0" t="n">
        <x:v>5270</x:v>
      </x:c>
      <x:c r="C11466" s="0" t="s">
        <x:v>21</x:v>
      </x:c>
      <x:c r="D11466" s="0" t="s">
        <x:v>28</x:v>
      </x:c>
      <x:c r="E11466" s="0" t="s">
        <x:v>23</x:v>
      </x:c>
      <x:c r="F11466" s="0" t="s">
        <x:v>26</x:v>
      </x:c>
      <x:c r="G11466" s="0" t="n">
        <x:v>130</x:v>
      </x:c>
      <x:c r="H11466" s="4" t="n">
        <x:v>197.6</x:v>
      </x:c>
      <x:c r="I11466" s="4" t="n">
        <x:v>130</x:v>
      </x:c>
      <x:c r="J11466" s="4" t="n">
        <x:v>1.52</x:v>
      </x:c>
      <x:c r="K11466" s="4">
        <x:f>I11466*J11466</x:f>
      </x:c>
      <x:c r="L11466" s="4" t="n">
        <x:v>285.632</x:v>
      </x:c>
      <x:c r="M11466" s="5">
        <x:f>J11466/2.887*100</x:f>
      </x:c>
      <x:c r="N11466" s="6">
        <x:f>M11466*L11466/100</x:f>
      </x:c>
      <x:c r="O11466" s="6">
        <x:f>H11466-N11466</x:f>
      </x:c>
    </x:row>
    <x:row r="11467" spans="1:25">
      <x:c r="A11467" s="0" t="s">
        <x:v>47</x:v>
      </x:c>
      <x:c r="B11467" s="0" t="n">
        <x:v>5271</x:v>
      </x:c>
      <x:c r="C11467" s="0" t="s">
        <x:v>21</x:v>
      </x:c>
      <x:c r="D11467" s="0" t="s">
        <x:v>22</x:v>
      </x:c>
      <x:c r="E11467" s="0" t="s">
        <x:v>23</x:v>
      </x:c>
      <x:c r="F11467" s="0" t="s">
        <x:v>20</x:v>
      </x:c>
      <x:c r="G11467" s="0" t="n">
        <x:v>130</x:v>
      </x:c>
      <x:c r="H11467" s="4" t="n">
        <x:v>43.384</x:v>
      </x:c>
      <x:c r="I11467" s="4" t="n">
        <x:v>130</x:v>
      </x:c>
      <x:c r="J11467" s="4" t="n">
        <x:v>0.334</x:v>
      </x:c>
      <x:c r="K11467" s="4">
        <x:f>I11467*J11467</x:f>
      </x:c>
      <x:c r="L11467" s="4" t="n">
        <x:v>287.389</x:v>
      </x:c>
      <x:c r="M11467" s="5">
        <x:f>J11467/2.789*100</x:f>
      </x:c>
      <x:c r="N11467" s="6">
        <x:f>M11467*L11467/100</x:f>
      </x:c>
      <x:c r="O11467" s="6">
        <x:f>H11467-N11467</x:f>
      </x:c>
    </x:row>
    <x:row r="11468" spans="1:25">
      <x:c r="A11468" s="0" t="s">
        <x:v>47</x:v>
      </x:c>
      <x:c r="B11468" s="0" t="n">
        <x:v>5271</x:v>
      </x:c>
      <x:c r="C11468" s="0" t="s">
        <x:v>21</x:v>
      </x:c>
      <x:c r="D11468" s="0" t="s">
        <x:v>22</x:v>
      </x:c>
      <x:c r="E11468" s="0" t="s">
        <x:v>23</x:v>
      </x:c>
      <x:c r="F11468" s="0" t="s">
        <x:v>20</x:v>
      </x:c>
      <x:c r="G11468" s="0" t="n">
        <x:v>130</x:v>
      </x:c>
      <x:c r="H11468" s="4" t="n">
        <x:v>43.384</x:v>
      </x:c>
      <x:c r="I11468" s="4" t="n">
        <x:v>130</x:v>
      </x:c>
      <x:c r="J11468" s="4" t="n">
        <x:v>0.334</x:v>
      </x:c>
      <x:c r="K11468" s="4">
        <x:f>I11468*J11468</x:f>
      </x:c>
      <x:c r="L11468" s="4" t="n">
        <x:v>287.389</x:v>
      </x:c>
      <x:c r="M11468" s="5">
        <x:f>J11468/2.789*100</x:f>
      </x:c>
      <x:c r="N11468" s="6">
        <x:f>M11468*L11468/100</x:f>
      </x:c>
      <x:c r="O11468" s="6">
        <x:f>H11468-N11468</x:f>
      </x:c>
    </x:row>
    <x:row r="11469" spans="1:25">
      <x:c r="A11469" s="0" t="s">
        <x:v>47</x:v>
      </x:c>
      <x:c r="B11469" s="0" t="n">
        <x:v>5271</x:v>
      </x:c>
      <x:c r="C11469" s="0" t="s">
        <x:v>21</x:v>
      </x:c>
      <x:c r="D11469" s="0" t="s">
        <x:v>22</x:v>
      </x:c>
      <x:c r="E11469" s="0" t="s">
        <x:v>23</x:v>
      </x:c>
      <x:c r="F11469" s="0" t="s">
        <x:v>20</x:v>
      </x:c>
      <x:c r="G11469" s="0" t="n">
        <x:v>130</x:v>
      </x:c>
      <x:c r="H11469" s="4" t="n">
        <x:v>44.33</x:v>
      </x:c>
      <x:c r="I11469" s="4" t="n">
        <x:v>130</x:v>
      </x:c>
      <x:c r="J11469" s="4" t="n">
        <x:v>0.341</x:v>
      </x:c>
      <x:c r="K11469" s="4">
        <x:f>I11469*J11469</x:f>
      </x:c>
      <x:c r="L11469" s="4" t="n">
        <x:v>287.389</x:v>
      </x:c>
      <x:c r="M11469" s="5">
        <x:f>J11469/2.789*100</x:f>
      </x:c>
      <x:c r="N11469" s="6">
        <x:f>M11469*L11469/100</x:f>
      </x:c>
      <x:c r="O11469" s="6">
        <x:f>H11469-N11469</x:f>
      </x:c>
    </x:row>
    <x:row r="11470" spans="1:25">
      <x:c r="A11470" s="0" t="s">
        <x:v>47</x:v>
      </x:c>
      <x:c r="B11470" s="0" t="n">
        <x:v>5271</x:v>
      </x:c>
      <x:c r="C11470" s="0" t="s">
        <x:v>21</x:v>
      </x:c>
      <x:c r="D11470" s="0" t="s">
        <x:v>28</x:v>
      </x:c>
      <x:c r="E11470" s="0" t="s">
        <x:v>19</x:v>
      </x:c>
      <x:c r="F11470" s="0" t="s">
        <x:v>26</x:v>
      </x:c>
      <x:c r="G11470" s="0" t="n">
        <x:v>130</x:v>
      </x:c>
      <x:c r="H11470" s="4" t="n">
        <x:v>33.809</x:v>
      </x:c>
      <x:c r="I11470" s="4" t="n">
        <x:v>130</x:v>
      </x:c>
      <x:c r="J11470" s="4" t="n">
        <x:v>0.26</x:v>
      </x:c>
      <x:c r="K11470" s="4">
        <x:f>I11470*J11470</x:f>
      </x:c>
      <x:c r="L11470" s="4" t="n">
        <x:v>287.389</x:v>
      </x:c>
      <x:c r="M11470" s="5">
        <x:f>J11470/2.789*100</x:f>
      </x:c>
      <x:c r="N11470" s="6">
        <x:f>M11470*L11470/100</x:f>
      </x:c>
      <x:c r="O11470" s="6">
        <x:f>H11470-N11470</x:f>
      </x:c>
    </x:row>
    <x:row r="11471" spans="1:25">
      <x:c r="A11471" s="0" t="s">
        <x:v>47</x:v>
      </x:c>
      <x:c r="B11471" s="0" t="n">
        <x:v>5271</x:v>
      </x:c>
      <x:c r="C11471" s="0" t="s">
        <x:v>21</x:v>
      </x:c>
      <x:c r="D11471" s="0" t="s">
        <x:v>28</x:v>
      </x:c>
      <x:c r="E11471" s="0" t="s">
        <x:v>23</x:v>
      </x:c>
      <x:c r="F11471" s="0" t="s">
        <x:v>26</x:v>
      </x:c>
      <x:c r="G11471" s="0" t="n">
        <x:v>130</x:v>
      </x:c>
      <x:c r="H11471" s="4" t="n">
        <x:v>197.6</x:v>
      </x:c>
      <x:c r="I11471" s="4" t="n">
        <x:v>130</x:v>
      </x:c>
      <x:c r="J11471" s="4" t="n">
        <x:v>1.52</x:v>
      </x:c>
      <x:c r="K11471" s="4">
        <x:f>I11471*J11471</x:f>
      </x:c>
      <x:c r="L11471" s="4" t="n">
        <x:v>287.389</x:v>
      </x:c>
      <x:c r="M11471" s="5">
        <x:f>J11471/2.789*100</x:f>
      </x:c>
      <x:c r="N11471" s="6">
        <x:f>M11471*L11471/100</x:f>
      </x:c>
      <x:c r="O11471" s="6">
        <x:f>H11471-N11471</x:f>
      </x:c>
    </x:row>
    <x:row r="11472" spans="1:25">
      <x:c r="A11472" s="0" t="s">
        <x:v>69</x:v>
      </x:c>
      <x:c r="B11472" s="0" t="n">
        <x:v>5272</x:v>
      </x:c>
      <x:c r="C11472" s="0" t="s">
        <x:v>21</x:v>
      </x:c>
      <x:c r="D11472" s="0" t="s">
        <x:v>22</x:v>
      </x:c>
      <x:c r="E11472" s="0" t="s">
        <x:v>23</x:v>
      </x:c>
      <x:c r="F11472" s="0" t="s">
        <x:v>20</x:v>
      </x:c>
      <x:c r="G11472" s="0" t="n">
        <x:v>130</x:v>
      </x:c>
      <x:c r="H11472" s="4" t="n">
        <x:v>43.384</x:v>
      </x:c>
      <x:c r="I11472" s="4" t="n">
        <x:v>130</x:v>
      </x:c>
      <x:c r="J11472" s="4" t="n">
        <x:v>0.334</x:v>
      </x:c>
      <x:c r="K11472" s="4">
        <x:f>I11472*J11472</x:f>
      </x:c>
      <x:c r="L11472" s="4" t="n">
        <x:v>283.712</x:v>
      </x:c>
      <x:c r="M11472" s="5">
        <x:f>J11472/3.123*100</x:f>
      </x:c>
      <x:c r="N11472" s="6">
        <x:f>M11472*L11472/100</x:f>
      </x:c>
      <x:c r="O11472" s="6">
        <x:f>H11472-N11472</x:f>
      </x:c>
    </x:row>
    <x:row r="11473" spans="1:25">
      <x:c r="A11473" s="0" t="s">
        <x:v>69</x:v>
      </x:c>
      <x:c r="B11473" s="0" t="n">
        <x:v>5272</x:v>
      </x:c>
      <x:c r="C11473" s="0" t="s">
        <x:v>21</x:v>
      </x:c>
      <x:c r="D11473" s="0" t="s">
        <x:v>22</x:v>
      </x:c>
      <x:c r="E11473" s="0" t="s">
        <x:v>23</x:v>
      </x:c>
      <x:c r="F11473" s="0" t="s">
        <x:v>20</x:v>
      </x:c>
      <x:c r="G11473" s="0" t="n">
        <x:v>130</x:v>
      </x:c>
      <x:c r="H11473" s="4" t="n">
        <x:v>43.384</x:v>
      </x:c>
      <x:c r="I11473" s="4" t="n">
        <x:v>130</x:v>
      </x:c>
      <x:c r="J11473" s="4" t="n">
        <x:v>0.334</x:v>
      </x:c>
      <x:c r="K11473" s="4">
        <x:f>I11473*J11473</x:f>
      </x:c>
      <x:c r="L11473" s="4" t="n">
        <x:v>283.712</x:v>
      </x:c>
      <x:c r="M11473" s="5">
        <x:f>J11473/3.123*100</x:f>
      </x:c>
      <x:c r="N11473" s="6">
        <x:f>M11473*L11473/100</x:f>
      </x:c>
      <x:c r="O11473" s="6">
        <x:f>H11473-N11473</x:f>
      </x:c>
    </x:row>
    <x:row r="11474" spans="1:25">
      <x:c r="A11474" s="0" t="s">
        <x:v>69</x:v>
      </x:c>
      <x:c r="B11474" s="0" t="n">
        <x:v>5272</x:v>
      </x:c>
      <x:c r="C11474" s="0" t="s">
        <x:v>21</x:v>
      </x:c>
      <x:c r="D11474" s="0" t="s">
        <x:v>22</x:v>
      </x:c>
      <x:c r="E11474" s="0" t="s">
        <x:v>23</x:v>
      </x:c>
      <x:c r="F11474" s="0" t="s">
        <x:v>20</x:v>
      </x:c>
      <x:c r="G11474" s="0" t="n">
        <x:v>130</x:v>
      </x:c>
      <x:c r="H11474" s="4" t="n">
        <x:v>43.384</x:v>
      </x:c>
      <x:c r="I11474" s="4" t="n">
        <x:v>130</x:v>
      </x:c>
      <x:c r="J11474" s="4" t="n">
        <x:v>0.334</x:v>
      </x:c>
      <x:c r="K11474" s="4">
        <x:f>I11474*J11474</x:f>
      </x:c>
      <x:c r="L11474" s="4" t="n">
        <x:v>283.712</x:v>
      </x:c>
      <x:c r="M11474" s="5">
        <x:f>J11474/3.123*100</x:f>
      </x:c>
      <x:c r="N11474" s="6">
        <x:f>M11474*L11474/100</x:f>
      </x:c>
      <x:c r="O11474" s="6">
        <x:f>H11474-N11474</x:f>
      </x:c>
    </x:row>
    <x:row r="11475" spans="1:25">
      <x:c r="A11475" s="0" t="s">
        <x:v>69</x:v>
      </x:c>
      <x:c r="B11475" s="0" t="n">
        <x:v>5272</x:v>
      </x:c>
      <x:c r="C11475" s="0" t="s">
        <x:v>21</x:v>
      </x:c>
      <x:c r="D11475" s="0" t="s">
        <x:v>22</x:v>
      </x:c>
      <x:c r="E11475" s="0" t="s">
        <x:v>23</x:v>
      </x:c>
      <x:c r="F11475" s="0" t="s">
        <x:v>20</x:v>
      </x:c>
      <x:c r="G11475" s="0" t="n">
        <x:v>130</x:v>
      </x:c>
      <x:c r="H11475" s="4" t="n">
        <x:v>44.33</x:v>
      </x:c>
      <x:c r="I11475" s="4" t="n">
        <x:v>130</x:v>
      </x:c>
      <x:c r="J11475" s="4" t="n">
        <x:v>0.341</x:v>
      </x:c>
      <x:c r="K11475" s="4">
        <x:f>I11475*J11475</x:f>
      </x:c>
      <x:c r="L11475" s="4" t="n">
        <x:v>283.712</x:v>
      </x:c>
      <x:c r="M11475" s="5">
        <x:f>J11475/3.123*100</x:f>
      </x:c>
      <x:c r="N11475" s="6">
        <x:f>M11475*L11475/100</x:f>
      </x:c>
      <x:c r="O11475" s="6">
        <x:f>H11475-N11475</x:f>
      </x:c>
    </x:row>
    <x:row r="11476" spans="1:25">
      <x:c r="A11476" s="0" t="s">
        <x:v>69</x:v>
      </x:c>
      <x:c r="B11476" s="0" t="n">
        <x:v>5272</x:v>
      </x:c>
      <x:c r="C11476" s="0" t="s">
        <x:v>21</x:v>
      </x:c>
      <x:c r="D11476" s="0" t="s">
        <x:v>28</x:v>
      </x:c>
      <x:c r="E11476" s="0" t="s">
        <x:v>19</x:v>
      </x:c>
      <x:c r="F11476" s="0" t="s">
        <x:v>26</x:v>
      </x:c>
      <x:c r="G11476" s="0" t="n">
        <x:v>130</x:v>
      </x:c>
      <x:c r="H11476" s="4" t="n">
        <x:v>33.809</x:v>
      </x:c>
      <x:c r="I11476" s="4" t="n">
        <x:v>130</x:v>
      </x:c>
      <x:c r="J11476" s="4" t="n">
        <x:v>0.26</x:v>
      </x:c>
      <x:c r="K11476" s="4">
        <x:f>I11476*J11476</x:f>
      </x:c>
      <x:c r="L11476" s="4" t="n">
        <x:v>283.712</x:v>
      </x:c>
      <x:c r="M11476" s="5">
        <x:f>J11476/3.123*100</x:f>
      </x:c>
      <x:c r="N11476" s="6">
        <x:f>M11476*L11476/100</x:f>
      </x:c>
      <x:c r="O11476" s="6">
        <x:f>H11476-N11476</x:f>
      </x:c>
    </x:row>
    <x:row r="11477" spans="1:25">
      <x:c r="A11477" s="0" t="s">
        <x:v>69</x:v>
      </x:c>
      <x:c r="B11477" s="0" t="n">
        <x:v>5272</x:v>
      </x:c>
      <x:c r="C11477" s="0" t="s">
        <x:v>21</x:v>
      </x:c>
      <x:c r="D11477" s="0" t="s">
        <x:v>28</x:v>
      </x:c>
      <x:c r="E11477" s="0" t="s">
        <x:v>23</x:v>
      </x:c>
      <x:c r="F11477" s="0" t="s">
        <x:v>26</x:v>
      </x:c>
      <x:c r="G11477" s="0" t="n">
        <x:v>130</x:v>
      </x:c>
      <x:c r="H11477" s="4" t="n">
        <x:v>197.6</x:v>
      </x:c>
      <x:c r="I11477" s="4" t="n">
        <x:v>130</x:v>
      </x:c>
      <x:c r="J11477" s="4" t="n">
        <x:v>1.52</x:v>
      </x:c>
      <x:c r="K11477" s="4">
        <x:f>I11477*J11477</x:f>
      </x:c>
      <x:c r="L11477" s="4" t="n">
        <x:v>283.712</x:v>
      </x:c>
      <x:c r="M11477" s="5">
        <x:f>J11477/3.123*100</x:f>
      </x:c>
      <x:c r="N11477" s="6">
        <x:f>M11477*L11477/100</x:f>
      </x:c>
      <x:c r="O11477" s="6">
        <x:f>H11477-N11477</x:f>
      </x:c>
    </x:row>
    <x:row r="11478" spans="1:25">
      <x:c r="A11478" s="0" t="s">
        <x:v>67</x:v>
      </x:c>
      <x:c r="B11478" s="0" t="n">
        <x:v>5273</x:v>
      </x:c>
      <x:c r="C11478" s="0" t="s">
        <x:v>21</x:v>
      </x:c>
      <x:c r="D11478" s="0" t="s">
        <x:v>22</x:v>
      </x:c>
      <x:c r="E11478" s="0" t="s">
        <x:v>23</x:v>
      </x:c>
      <x:c r="F11478" s="0" t="s">
        <x:v>20</x:v>
      </x:c>
      <x:c r="G11478" s="0" t="n">
        <x:v>130</x:v>
      </x:c>
      <x:c r="H11478" s="4" t="n">
        <x:v>43.384</x:v>
      </x:c>
      <x:c r="I11478" s="4" t="n">
        <x:v>130</x:v>
      </x:c>
      <x:c r="J11478" s="4" t="n">
        <x:v>0.334</x:v>
      </x:c>
      <x:c r="K11478" s="4">
        <x:f>I11478*J11478</x:f>
      </x:c>
      <x:c r="L11478" s="4" t="n">
        <x:v>279.987</x:v>
      </x:c>
      <x:c r="M11478" s="5">
        <x:f>J11478/3.123*100</x:f>
      </x:c>
      <x:c r="N11478" s="6">
        <x:f>M11478*L11478/100</x:f>
      </x:c>
      <x:c r="O11478" s="6">
        <x:f>H11478-N11478</x:f>
      </x:c>
    </x:row>
    <x:row r="11479" spans="1:25">
      <x:c r="A11479" s="0" t="s">
        <x:v>67</x:v>
      </x:c>
      <x:c r="B11479" s="0" t="n">
        <x:v>5273</x:v>
      </x:c>
      <x:c r="C11479" s="0" t="s">
        <x:v>21</x:v>
      </x:c>
      <x:c r="D11479" s="0" t="s">
        <x:v>22</x:v>
      </x:c>
      <x:c r="E11479" s="0" t="s">
        <x:v>23</x:v>
      </x:c>
      <x:c r="F11479" s="0" t="s">
        <x:v>20</x:v>
      </x:c>
      <x:c r="G11479" s="0" t="n">
        <x:v>130</x:v>
      </x:c>
      <x:c r="H11479" s="4" t="n">
        <x:v>43.384</x:v>
      </x:c>
      <x:c r="I11479" s="4" t="n">
        <x:v>130</x:v>
      </x:c>
      <x:c r="J11479" s="4" t="n">
        <x:v>0.334</x:v>
      </x:c>
      <x:c r="K11479" s="4">
        <x:f>I11479*J11479</x:f>
      </x:c>
      <x:c r="L11479" s="4" t="n">
        <x:v>279.987</x:v>
      </x:c>
      <x:c r="M11479" s="5">
        <x:f>J11479/3.123*100</x:f>
      </x:c>
      <x:c r="N11479" s="6">
        <x:f>M11479*L11479/100</x:f>
      </x:c>
      <x:c r="O11479" s="6">
        <x:f>H11479-N11479</x:f>
      </x:c>
    </x:row>
    <x:row r="11480" spans="1:25">
      <x:c r="A11480" s="0" t="s">
        <x:v>67</x:v>
      </x:c>
      <x:c r="B11480" s="0" t="n">
        <x:v>5273</x:v>
      </x:c>
      <x:c r="C11480" s="0" t="s">
        <x:v>21</x:v>
      </x:c>
      <x:c r="D11480" s="0" t="s">
        <x:v>22</x:v>
      </x:c>
      <x:c r="E11480" s="0" t="s">
        <x:v>23</x:v>
      </x:c>
      <x:c r="F11480" s="0" t="s">
        <x:v>20</x:v>
      </x:c>
      <x:c r="G11480" s="0" t="n">
        <x:v>130</x:v>
      </x:c>
      <x:c r="H11480" s="4" t="n">
        <x:v>44.33</x:v>
      </x:c>
      <x:c r="I11480" s="4" t="n">
        <x:v>130</x:v>
      </x:c>
      <x:c r="J11480" s="4" t="n">
        <x:v>0.341</x:v>
      </x:c>
      <x:c r="K11480" s="4">
        <x:f>I11480*J11480</x:f>
      </x:c>
      <x:c r="L11480" s="4" t="n">
        <x:v>279.987</x:v>
      </x:c>
      <x:c r="M11480" s="5">
        <x:f>J11480/3.123*100</x:f>
      </x:c>
      <x:c r="N11480" s="6">
        <x:f>M11480*L11480/100</x:f>
      </x:c>
      <x:c r="O11480" s="6">
        <x:f>H11480-N11480</x:f>
      </x:c>
    </x:row>
    <x:row r="11481" spans="1:25">
      <x:c r="A11481" s="0" t="s">
        <x:v>67</x:v>
      </x:c>
      <x:c r="B11481" s="0" t="n">
        <x:v>5273</x:v>
      </x:c>
      <x:c r="C11481" s="0" t="s">
        <x:v>21</x:v>
      </x:c>
      <x:c r="D11481" s="0" t="s">
        <x:v>22</x:v>
      </x:c>
      <x:c r="E11481" s="0" t="s">
        <x:v>23</x:v>
      </x:c>
      <x:c r="F11481" s="0" t="s">
        <x:v>20</x:v>
      </x:c>
      <x:c r="G11481" s="0" t="n">
        <x:v>130</x:v>
      </x:c>
      <x:c r="H11481" s="4" t="n">
        <x:v>43.384</x:v>
      </x:c>
      <x:c r="I11481" s="4" t="n">
        <x:v>130</x:v>
      </x:c>
      <x:c r="J11481" s="4" t="n">
        <x:v>0.334</x:v>
      </x:c>
      <x:c r="K11481" s="4">
        <x:f>I11481*J11481</x:f>
      </x:c>
      <x:c r="L11481" s="4" t="n">
        <x:v>279.987</x:v>
      </x:c>
      <x:c r="M11481" s="5">
        <x:f>J11481/3.123*100</x:f>
      </x:c>
      <x:c r="N11481" s="6">
        <x:f>M11481*L11481/100</x:f>
      </x:c>
      <x:c r="O11481" s="6">
        <x:f>H11481-N11481</x:f>
      </x:c>
    </x:row>
    <x:row r="11482" spans="1:25">
      <x:c r="A11482" s="0" t="s">
        <x:v>67</x:v>
      </x:c>
      <x:c r="B11482" s="0" t="n">
        <x:v>5273</x:v>
      </x:c>
      <x:c r="C11482" s="0" t="s">
        <x:v>21</x:v>
      </x:c>
      <x:c r="D11482" s="0" t="s">
        <x:v>28</x:v>
      </x:c>
      <x:c r="E11482" s="0" t="s">
        <x:v>19</x:v>
      </x:c>
      <x:c r="F11482" s="0" t="s">
        <x:v>26</x:v>
      </x:c>
      <x:c r="G11482" s="0" t="n">
        <x:v>130</x:v>
      </x:c>
      <x:c r="H11482" s="4" t="n">
        <x:v>33.804</x:v>
      </x:c>
      <x:c r="I11482" s="4" t="n">
        <x:v>130</x:v>
      </x:c>
      <x:c r="J11482" s="4" t="n">
        <x:v>0.26</x:v>
      </x:c>
      <x:c r="K11482" s="4">
        <x:f>I11482*J11482</x:f>
      </x:c>
      <x:c r="L11482" s="4" t="n">
        <x:v>279.987</x:v>
      </x:c>
      <x:c r="M11482" s="5">
        <x:f>J11482/3.123*100</x:f>
      </x:c>
      <x:c r="N11482" s="6">
        <x:f>M11482*L11482/100</x:f>
      </x:c>
      <x:c r="O11482" s="6">
        <x:f>H11482-N11482</x:f>
      </x:c>
    </x:row>
    <x:row r="11483" spans="1:25">
      <x:c r="A11483" s="0" t="s">
        <x:v>67</x:v>
      </x:c>
      <x:c r="B11483" s="0" t="n">
        <x:v>5273</x:v>
      </x:c>
      <x:c r="C11483" s="0" t="s">
        <x:v>21</x:v>
      </x:c>
      <x:c r="D11483" s="0" t="s">
        <x:v>28</x:v>
      </x:c>
      <x:c r="E11483" s="0" t="s">
        <x:v>23</x:v>
      </x:c>
      <x:c r="F11483" s="0" t="s">
        <x:v>26</x:v>
      </x:c>
      <x:c r="G11483" s="0" t="n">
        <x:v>130</x:v>
      </x:c>
      <x:c r="H11483" s="4" t="n">
        <x:v>197.6</x:v>
      </x:c>
      <x:c r="I11483" s="4" t="n">
        <x:v>130</x:v>
      </x:c>
      <x:c r="J11483" s="4" t="n">
        <x:v>1.52</x:v>
      </x:c>
      <x:c r="K11483" s="4">
        <x:f>I11483*J11483</x:f>
      </x:c>
      <x:c r="L11483" s="4" t="n">
        <x:v>279.987</x:v>
      </x:c>
      <x:c r="M11483" s="5">
        <x:f>J11483/3.123*100</x:f>
      </x:c>
      <x:c r="N11483" s="6">
        <x:f>M11483*L11483/100</x:f>
      </x:c>
      <x:c r="O11483" s="6">
        <x:f>H11483-N11483</x:f>
      </x:c>
    </x:row>
    <x:row r="11484" spans="1:25">
      <x:c r="A11484" s="0" t="s">
        <x:v>110</x:v>
      </x:c>
      <x:c r="B11484" s="0" t="n">
        <x:v>5274</x:v>
      </x:c>
      <x:c r="C11484" s="0" t="s">
        <x:v>21</x:v>
      </x:c>
      <x:c r="D11484" s="0" t="s">
        <x:v>22</x:v>
      </x:c>
      <x:c r="E11484" s="0" t="s">
        <x:v>23</x:v>
      </x:c>
      <x:c r="F11484" s="0" t="s">
        <x:v>20</x:v>
      </x:c>
      <x:c r="G11484" s="0" t="n">
        <x:v>130</x:v>
      </x:c>
      <x:c r="H11484" s="4" t="n">
        <x:v>43.384</x:v>
      </x:c>
      <x:c r="I11484" s="4" t="n">
        <x:v>130</x:v>
      </x:c>
      <x:c r="J11484" s="4" t="n">
        <x:v>0.334</x:v>
      </x:c>
      <x:c r="K11484" s="4">
        <x:f>I11484*J11484</x:f>
      </x:c>
      <x:c r="L11484" s="4" t="n">
        <x:v>277.317</x:v>
      </x:c>
      <x:c r="M11484" s="5">
        <x:f>J11484/3.123*100</x:f>
      </x:c>
      <x:c r="N11484" s="6">
        <x:f>M11484*L11484/100</x:f>
      </x:c>
      <x:c r="O11484" s="6">
        <x:f>H11484-N11484</x:f>
      </x:c>
    </x:row>
    <x:row r="11485" spans="1:25">
      <x:c r="A11485" s="0" t="s">
        <x:v>110</x:v>
      </x:c>
      <x:c r="B11485" s="0" t="n">
        <x:v>5274</x:v>
      </x:c>
      <x:c r="C11485" s="0" t="s">
        <x:v>21</x:v>
      </x:c>
      <x:c r="D11485" s="0" t="s">
        <x:v>22</x:v>
      </x:c>
      <x:c r="E11485" s="0" t="s">
        <x:v>23</x:v>
      </x:c>
      <x:c r="F11485" s="0" t="s">
        <x:v>20</x:v>
      </x:c>
      <x:c r="G11485" s="0" t="n">
        <x:v>130</x:v>
      </x:c>
      <x:c r="H11485" s="4" t="n">
        <x:v>43.384</x:v>
      </x:c>
      <x:c r="I11485" s="4" t="n">
        <x:v>130</x:v>
      </x:c>
      <x:c r="J11485" s="4" t="n">
        <x:v>0.334</x:v>
      </x:c>
      <x:c r="K11485" s="4">
        <x:f>I11485*J11485</x:f>
      </x:c>
      <x:c r="L11485" s="4" t="n">
        <x:v>277.317</x:v>
      </x:c>
      <x:c r="M11485" s="5">
        <x:f>J11485/3.123*100</x:f>
      </x:c>
      <x:c r="N11485" s="6">
        <x:f>M11485*L11485/100</x:f>
      </x:c>
      <x:c r="O11485" s="6">
        <x:f>H11485-N11485</x:f>
      </x:c>
    </x:row>
    <x:row r="11486" spans="1:25">
      <x:c r="A11486" s="0" t="s">
        <x:v>110</x:v>
      </x:c>
      <x:c r="B11486" s="0" t="n">
        <x:v>5274</x:v>
      </x:c>
      <x:c r="C11486" s="0" t="s">
        <x:v>21</x:v>
      </x:c>
      <x:c r="D11486" s="0" t="s">
        <x:v>22</x:v>
      </x:c>
      <x:c r="E11486" s="0" t="s">
        <x:v>23</x:v>
      </x:c>
      <x:c r="F11486" s="0" t="s">
        <x:v>20</x:v>
      </x:c>
      <x:c r="G11486" s="0" t="n">
        <x:v>130</x:v>
      </x:c>
      <x:c r="H11486" s="4" t="n">
        <x:v>44.33</x:v>
      </x:c>
      <x:c r="I11486" s="4" t="n">
        <x:v>130</x:v>
      </x:c>
      <x:c r="J11486" s="4" t="n">
        <x:v>0.341</x:v>
      </x:c>
      <x:c r="K11486" s="4">
        <x:f>I11486*J11486</x:f>
      </x:c>
      <x:c r="L11486" s="4" t="n">
        <x:v>277.317</x:v>
      </x:c>
      <x:c r="M11486" s="5">
        <x:f>J11486/3.123*100</x:f>
      </x:c>
      <x:c r="N11486" s="6">
        <x:f>M11486*L11486/100</x:f>
      </x:c>
      <x:c r="O11486" s="6">
        <x:f>H11486-N11486</x:f>
      </x:c>
    </x:row>
    <x:row r="11487" spans="1:25">
      <x:c r="A11487" s="0" t="s">
        <x:v>110</x:v>
      </x:c>
      <x:c r="B11487" s="0" t="n">
        <x:v>5274</x:v>
      </x:c>
      <x:c r="C11487" s="0" t="s">
        <x:v>21</x:v>
      </x:c>
      <x:c r="D11487" s="0" t="s">
        <x:v>22</x:v>
      </x:c>
      <x:c r="E11487" s="0" t="s">
        <x:v>23</x:v>
      </x:c>
      <x:c r="F11487" s="0" t="s">
        <x:v>20</x:v>
      </x:c>
      <x:c r="G11487" s="0" t="n">
        <x:v>130</x:v>
      </x:c>
      <x:c r="H11487" s="4" t="n">
        <x:v>43.384</x:v>
      </x:c>
      <x:c r="I11487" s="4" t="n">
        <x:v>130</x:v>
      </x:c>
      <x:c r="J11487" s="4" t="n">
        <x:v>0.334</x:v>
      </x:c>
      <x:c r="K11487" s="4">
        <x:f>I11487*J11487</x:f>
      </x:c>
      <x:c r="L11487" s="4" t="n">
        <x:v>277.317</x:v>
      </x:c>
      <x:c r="M11487" s="5">
        <x:f>J11487/3.123*100</x:f>
      </x:c>
      <x:c r="N11487" s="6">
        <x:f>M11487*L11487/100</x:f>
      </x:c>
      <x:c r="O11487" s="6">
        <x:f>H11487-N11487</x:f>
      </x:c>
    </x:row>
    <x:row r="11488" spans="1:25">
      <x:c r="A11488" s="0" t="s">
        <x:v>110</x:v>
      </x:c>
      <x:c r="B11488" s="0" t="n">
        <x:v>5274</x:v>
      </x:c>
      <x:c r="C11488" s="0" t="s">
        <x:v>21</x:v>
      </x:c>
      <x:c r="D11488" s="0" t="s">
        <x:v>28</x:v>
      </x:c>
      <x:c r="E11488" s="0" t="s">
        <x:v>19</x:v>
      </x:c>
      <x:c r="F11488" s="0" t="s">
        <x:v>26</x:v>
      </x:c>
      <x:c r="G11488" s="0" t="n">
        <x:v>130</x:v>
      </x:c>
      <x:c r="H11488" s="4" t="n">
        <x:v>33.808</x:v>
      </x:c>
      <x:c r="I11488" s="4" t="n">
        <x:v>130</x:v>
      </x:c>
      <x:c r="J11488" s="4" t="n">
        <x:v>0.26</x:v>
      </x:c>
      <x:c r="K11488" s="4">
        <x:f>I11488*J11488</x:f>
      </x:c>
      <x:c r="L11488" s="4" t="n">
        <x:v>277.317</x:v>
      </x:c>
      <x:c r="M11488" s="5">
        <x:f>J11488/3.123*100</x:f>
      </x:c>
      <x:c r="N11488" s="6">
        <x:f>M11488*L11488/100</x:f>
      </x:c>
      <x:c r="O11488" s="6">
        <x:f>H11488-N11488</x:f>
      </x:c>
    </x:row>
    <x:row r="11489" spans="1:25">
      <x:c r="A11489" s="0" t="s">
        <x:v>110</x:v>
      </x:c>
      <x:c r="B11489" s="0" t="n">
        <x:v>5274</x:v>
      </x:c>
      <x:c r="C11489" s="0" t="s">
        <x:v>21</x:v>
      </x:c>
      <x:c r="D11489" s="0" t="s">
        <x:v>28</x:v>
      </x:c>
      <x:c r="E11489" s="0" t="s">
        <x:v>23</x:v>
      </x:c>
      <x:c r="F11489" s="0" t="s">
        <x:v>26</x:v>
      </x:c>
      <x:c r="G11489" s="0" t="n">
        <x:v>130</x:v>
      </x:c>
      <x:c r="H11489" s="4" t="n">
        <x:v>197.6</x:v>
      </x:c>
      <x:c r="I11489" s="4" t="n">
        <x:v>130</x:v>
      </x:c>
      <x:c r="J11489" s="4" t="n">
        <x:v>1.52</x:v>
      </x:c>
      <x:c r="K11489" s="4">
        <x:f>I11489*J11489</x:f>
      </x:c>
      <x:c r="L11489" s="4" t="n">
        <x:v>277.317</x:v>
      </x:c>
      <x:c r="M11489" s="5">
        <x:f>J11489/3.123*100</x:f>
      </x:c>
      <x:c r="N11489" s="6">
        <x:f>M11489*L11489/100</x:f>
      </x:c>
      <x:c r="O11489" s="6">
        <x:f>H11489-N11489</x:f>
      </x:c>
    </x:row>
    <x:row r="11490" spans="1:25">
      <x:c r="A11490" s="0" t="s">
        <x:v>16</x:v>
      </x:c>
      <x:c r="B11490" s="0" t="n">
        <x:v>5275</x:v>
      </x:c>
      <x:c r="C11490" s="0" t="s">
        <x:v>21</x:v>
      </x:c>
      <x:c r="D11490" s="0" t="s">
        <x:v>22</x:v>
      </x:c>
      <x:c r="E11490" s="0" t="s">
        <x:v>23</x:v>
      </x:c>
      <x:c r="F11490" s="0" t="s">
        <x:v>20</x:v>
      </x:c>
      <x:c r="G11490" s="0" t="n">
        <x:v>130</x:v>
      </x:c>
      <x:c r="H11490" s="4" t="n">
        <x:v>44.33</x:v>
      </x:c>
      <x:c r="I11490" s="4" t="n">
        <x:v>130</x:v>
      </x:c>
      <x:c r="J11490" s="4" t="n">
        <x:v>0.341</x:v>
      </x:c>
      <x:c r="K11490" s="4">
        <x:f>I11490*J11490</x:f>
      </x:c>
      <x:c r="L11490" s="4" t="n">
        <x:v>278.889</x:v>
      </x:c>
      <x:c r="M11490" s="5">
        <x:f>J11490/3.123*100</x:f>
      </x:c>
      <x:c r="N11490" s="6">
        <x:f>M11490*L11490/100</x:f>
      </x:c>
      <x:c r="O11490" s="6">
        <x:f>H11490-N11490</x:f>
      </x:c>
    </x:row>
    <x:row r="11491" spans="1:25">
      <x:c r="A11491" s="0" t="s">
        <x:v>16</x:v>
      </x:c>
      <x:c r="B11491" s="0" t="n">
        <x:v>5275</x:v>
      </x:c>
      <x:c r="C11491" s="0" t="s">
        <x:v>21</x:v>
      </x:c>
      <x:c r="D11491" s="0" t="s">
        <x:v>22</x:v>
      </x:c>
      <x:c r="E11491" s="0" t="s">
        <x:v>23</x:v>
      </x:c>
      <x:c r="F11491" s="0" t="s">
        <x:v>20</x:v>
      </x:c>
      <x:c r="G11491" s="0" t="n">
        <x:v>130</x:v>
      </x:c>
      <x:c r="H11491" s="4" t="n">
        <x:v>43.384</x:v>
      </x:c>
      <x:c r="I11491" s="4" t="n">
        <x:v>130</x:v>
      </x:c>
      <x:c r="J11491" s="4" t="n">
        <x:v>0.334</x:v>
      </x:c>
      <x:c r="K11491" s="4">
        <x:f>I11491*J11491</x:f>
      </x:c>
      <x:c r="L11491" s="4" t="n">
        <x:v>278.889</x:v>
      </x:c>
      <x:c r="M11491" s="5">
        <x:f>J11491/3.123*100</x:f>
      </x:c>
      <x:c r="N11491" s="6">
        <x:f>M11491*L11491/100</x:f>
      </x:c>
      <x:c r="O11491" s="6">
        <x:f>H11491-N11491</x:f>
      </x:c>
    </x:row>
    <x:row r="11492" spans="1:25">
      <x:c r="A11492" s="0" t="s">
        <x:v>16</x:v>
      </x:c>
      <x:c r="B11492" s="0" t="n">
        <x:v>5275</x:v>
      </x:c>
      <x:c r="C11492" s="0" t="s">
        <x:v>21</x:v>
      </x:c>
      <x:c r="D11492" s="0" t="s">
        <x:v>22</x:v>
      </x:c>
      <x:c r="E11492" s="0" t="s">
        <x:v>23</x:v>
      </x:c>
      <x:c r="F11492" s="0" t="s">
        <x:v>20</x:v>
      </x:c>
      <x:c r="G11492" s="0" t="n">
        <x:v>130</x:v>
      </x:c>
      <x:c r="H11492" s="4" t="n">
        <x:v>43.384</x:v>
      </x:c>
      <x:c r="I11492" s="4" t="n">
        <x:v>130</x:v>
      </x:c>
      <x:c r="J11492" s="4" t="n">
        <x:v>0.334</x:v>
      </x:c>
      <x:c r="K11492" s="4">
        <x:f>I11492*J11492</x:f>
      </x:c>
      <x:c r="L11492" s="4" t="n">
        <x:v>278.889</x:v>
      </x:c>
      <x:c r="M11492" s="5">
        <x:f>J11492/3.123*100</x:f>
      </x:c>
      <x:c r="N11492" s="6">
        <x:f>M11492*L11492/100</x:f>
      </x:c>
      <x:c r="O11492" s="6">
        <x:f>H11492-N11492</x:f>
      </x:c>
    </x:row>
    <x:row r="11493" spans="1:25">
      <x:c r="A11493" s="0" t="s">
        <x:v>16</x:v>
      </x:c>
      <x:c r="B11493" s="0" t="n">
        <x:v>5275</x:v>
      </x:c>
      <x:c r="C11493" s="0" t="s">
        <x:v>21</x:v>
      </x:c>
      <x:c r="D11493" s="0" t="s">
        <x:v>22</x:v>
      </x:c>
      <x:c r="E11493" s="0" t="s">
        <x:v>23</x:v>
      </x:c>
      <x:c r="F11493" s="0" t="s">
        <x:v>20</x:v>
      </x:c>
      <x:c r="G11493" s="0" t="n">
        <x:v>130</x:v>
      </x:c>
      <x:c r="H11493" s="4" t="n">
        <x:v>43.384</x:v>
      </x:c>
      <x:c r="I11493" s="4" t="n">
        <x:v>130</x:v>
      </x:c>
      <x:c r="J11493" s="4" t="n">
        <x:v>0.334</x:v>
      </x:c>
      <x:c r="K11493" s="4">
        <x:f>I11493*J11493</x:f>
      </x:c>
      <x:c r="L11493" s="4" t="n">
        <x:v>278.889</x:v>
      </x:c>
      <x:c r="M11493" s="5">
        <x:f>J11493/3.123*100</x:f>
      </x:c>
      <x:c r="N11493" s="6">
        <x:f>M11493*L11493/100</x:f>
      </x:c>
      <x:c r="O11493" s="6">
        <x:f>H11493-N11493</x:f>
      </x:c>
    </x:row>
    <x:row r="11494" spans="1:25">
      <x:c r="A11494" s="0" t="s">
        <x:v>16</x:v>
      </x:c>
      <x:c r="B11494" s="0" t="n">
        <x:v>5275</x:v>
      </x:c>
      <x:c r="C11494" s="0" t="s">
        <x:v>21</x:v>
      </x:c>
      <x:c r="D11494" s="0" t="s">
        <x:v>28</x:v>
      </x:c>
      <x:c r="E11494" s="0" t="s">
        <x:v>19</x:v>
      </x:c>
      <x:c r="F11494" s="0" t="s">
        <x:v>26</x:v>
      </x:c>
      <x:c r="G11494" s="0" t="n">
        <x:v>130</x:v>
      </x:c>
      <x:c r="H11494" s="4" t="n">
        <x:v>33.803</x:v>
      </x:c>
      <x:c r="I11494" s="4" t="n">
        <x:v>130</x:v>
      </x:c>
      <x:c r="J11494" s="4" t="n">
        <x:v>0.26</x:v>
      </x:c>
      <x:c r="K11494" s="4">
        <x:f>I11494*J11494</x:f>
      </x:c>
      <x:c r="L11494" s="4" t="n">
        <x:v>278.889</x:v>
      </x:c>
      <x:c r="M11494" s="5">
        <x:f>J11494/3.123*100</x:f>
      </x:c>
      <x:c r="N11494" s="6">
        <x:f>M11494*L11494/100</x:f>
      </x:c>
      <x:c r="O11494" s="6">
        <x:f>H11494-N11494</x:f>
      </x:c>
    </x:row>
    <x:row r="11495" spans="1:25">
      <x:c r="A11495" s="0" t="s">
        <x:v>16</x:v>
      </x:c>
      <x:c r="B11495" s="0" t="n">
        <x:v>5275</x:v>
      </x:c>
      <x:c r="C11495" s="0" t="s">
        <x:v>21</x:v>
      </x:c>
      <x:c r="D11495" s="0" t="s">
        <x:v>28</x:v>
      </x:c>
      <x:c r="E11495" s="0" t="s">
        <x:v>23</x:v>
      </x:c>
      <x:c r="F11495" s="0" t="s">
        <x:v>26</x:v>
      </x:c>
      <x:c r="G11495" s="0" t="n">
        <x:v>130</x:v>
      </x:c>
      <x:c r="H11495" s="4" t="n">
        <x:v>197.6</x:v>
      </x:c>
      <x:c r="I11495" s="4" t="n">
        <x:v>130</x:v>
      </x:c>
      <x:c r="J11495" s="4" t="n">
        <x:v>1.52</x:v>
      </x:c>
      <x:c r="K11495" s="4">
        <x:f>I11495*J11495</x:f>
      </x:c>
      <x:c r="L11495" s="4" t="n">
        <x:v>278.889</x:v>
      </x:c>
      <x:c r="M11495" s="5">
        <x:f>J11495/3.123*100</x:f>
      </x:c>
      <x:c r="N11495" s="6">
        <x:f>M11495*L11495/100</x:f>
      </x:c>
      <x:c r="O11495" s="6">
        <x:f>H11495-N11495</x:f>
      </x:c>
    </x:row>
    <x:row r="11496" spans="1:25">
      <x:c r="A11496" s="0" t="s">
        <x:v>147</x:v>
      </x:c>
      <x:c r="B11496" s="0" t="n">
        <x:v>5276</x:v>
      </x:c>
      <x:c r="C11496" s="0" t="s">
        <x:v>21</x:v>
      </x:c>
      <x:c r="D11496" s="0" t="s">
        <x:v>22</x:v>
      </x:c>
      <x:c r="E11496" s="0" t="s">
        <x:v>23</x:v>
      </x:c>
      <x:c r="F11496" s="0" t="s">
        <x:v>20</x:v>
      </x:c>
      <x:c r="G11496" s="0" t="n">
        <x:v>160</x:v>
      </x:c>
      <x:c r="H11496" s="4" t="n">
        <x:v>44.33</x:v>
      </x:c>
      <x:c r="I11496" s="4" t="n">
        <x:v>160</x:v>
      </x:c>
      <x:c r="J11496" s="4" t="n">
        <x:v>0.277</x:v>
      </x:c>
      <x:c r="K11496" s="4">
        <x:f>I11496*J11496</x:f>
      </x:c>
      <x:c r="L11496" s="4" t="n">
        <x:v>350.493</x:v>
      </x:c>
      <x:c r="M11496" s="5">
        <x:f>J11496/2.876*100</x:f>
      </x:c>
      <x:c r="N11496" s="6">
        <x:f>M11496*L11496/100</x:f>
      </x:c>
      <x:c r="O11496" s="6">
        <x:f>H11496-N11496</x:f>
      </x:c>
    </x:row>
    <x:row r="11497" spans="1:25">
      <x:c r="A11497" s="0" t="s">
        <x:v>147</x:v>
      </x:c>
      <x:c r="B11497" s="0" t="n">
        <x:v>5276</x:v>
      </x:c>
      <x:c r="C11497" s="0" t="s">
        <x:v>21</x:v>
      </x:c>
      <x:c r="D11497" s="0" t="s">
        <x:v>22</x:v>
      </x:c>
      <x:c r="E11497" s="0" t="s">
        <x:v>23</x:v>
      </x:c>
      <x:c r="F11497" s="0" t="s">
        <x:v>20</x:v>
      </x:c>
      <x:c r="G11497" s="0" t="n">
        <x:v>160</x:v>
      </x:c>
      <x:c r="H11497" s="4" t="n">
        <x:v>43.384</x:v>
      </x:c>
      <x:c r="I11497" s="4" t="n">
        <x:v>160</x:v>
      </x:c>
      <x:c r="J11497" s="4" t="n">
        <x:v>0.271</x:v>
      </x:c>
      <x:c r="K11497" s="4">
        <x:f>I11497*J11497</x:f>
      </x:c>
      <x:c r="L11497" s="4" t="n">
        <x:v>350.493</x:v>
      </x:c>
      <x:c r="M11497" s="5">
        <x:f>J11497/2.876*100</x:f>
      </x:c>
      <x:c r="N11497" s="6">
        <x:f>M11497*L11497/100</x:f>
      </x:c>
      <x:c r="O11497" s="6">
        <x:f>H11497-N11497</x:f>
      </x:c>
    </x:row>
    <x:row r="11498" spans="1:25">
      <x:c r="A11498" s="0" t="s">
        <x:v>147</x:v>
      </x:c>
      <x:c r="B11498" s="0" t="n">
        <x:v>5276</x:v>
      </x:c>
      <x:c r="C11498" s="0" t="s">
        <x:v>21</x:v>
      </x:c>
      <x:c r="D11498" s="0" t="s">
        <x:v>22</x:v>
      </x:c>
      <x:c r="E11498" s="0" t="s">
        <x:v>23</x:v>
      </x:c>
      <x:c r="F11498" s="0" t="s">
        <x:v>20</x:v>
      </x:c>
      <x:c r="G11498" s="0" t="n">
        <x:v>160</x:v>
      </x:c>
      <x:c r="H11498" s="4" t="n">
        <x:v>43.384</x:v>
      </x:c>
      <x:c r="I11498" s="4" t="n">
        <x:v>160</x:v>
      </x:c>
      <x:c r="J11498" s="4" t="n">
        <x:v>0.271</x:v>
      </x:c>
      <x:c r="K11498" s="4">
        <x:f>I11498*J11498</x:f>
      </x:c>
      <x:c r="L11498" s="4" t="n">
        <x:v>350.493</x:v>
      </x:c>
      <x:c r="M11498" s="5">
        <x:f>J11498/2.876*100</x:f>
      </x:c>
      <x:c r="N11498" s="6">
        <x:f>M11498*L11498/100</x:f>
      </x:c>
      <x:c r="O11498" s="6">
        <x:f>H11498-N11498</x:f>
      </x:c>
    </x:row>
    <x:row r="11499" spans="1:25">
      <x:c r="A11499" s="0" t="s">
        <x:v>147</x:v>
      </x:c>
      <x:c r="B11499" s="0" t="n">
        <x:v>5276</x:v>
      </x:c>
      <x:c r="C11499" s="0" t="s">
        <x:v>21</x:v>
      </x:c>
      <x:c r="D11499" s="0" t="s">
        <x:v>22</x:v>
      </x:c>
      <x:c r="E11499" s="0" t="s">
        <x:v>23</x:v>
      </x:c>
      <x:c r="F11499" s="0" t="s">
        <x:v>20</x:v>
      </x:c>
      <x:c r="G11499" s="0" t="n">
        <x:v>160</x:v>
      </x:c>
      <x:c r="H11499" s="4" t="n">
        <x:v>44.33</x:v>
      </x:c>
      <x:c r="I11499" s="4" t="n">
        <x:v>160</x:v>
      </x:c>
      <x:c r="J11499" s="4" t="n">
        <x:v>0.277</x:v>
      </x:c>
      <x:c r="K11499" s="4">
        <x:f>I11499*J11499</x:f>
      </x:c>
      <x:c r="L11499" s="4" t="n">
        <x:v>350.493</x:v>
      </x:c>
      <x:c r="M11499" s="5">
        <x:f>J11499/2.876*100</x:f>
      </x:c>
      <x:c r="N11499" s="6">
        <x:f>M11499*L11499/100</x:f>
      </x:c>
      <x:c r="O11499" s="6">
        <x:f>H11499-N11499</x:f>
      </x:c>
    </x:row>
    <x:row r="11500" spans="1:25">
      <x:c r="A11500" s="0" t="s">
        <x:v>147</x:v>
      </x:c>
      <x:c r="B11500" s="0" t="n">
        <x:v>5276</x:v>
      </x:c>
      <x:c r="C11500" s="0" t="s">
        <x:v>21</x:v>
      </x:c>
      <x:c r="D11500" s="0" t="s">
        <x:v>28</x:v>
      </x:c>
      <x:c r="E11500" s="0" t="s">
        <x:v>19</x:v>
      </x:c>
      <x:c r="F11500" s="0" t="s">
        <x:v>26</x:v>
      </x:c>
      <x:c r="G11500" s="0" t="n">
        <x:v>160</x:v>
      </x:c>
      <x:c r="H11500" s="4" t="n">
        <x:v>41.609</x:v>
      </x:c>
      <x:c r="I11500" s="4" t="n">
        <x:v>160</x:v>
      </x:c>
      <x:c r="J11500" s="4" t="n">
        <x:v>0.26</x:v>
      </x:c>
      <x:c r="K11500" s="4">
        <x:f>I11500*J11500</x:f>
      </x:c>
      <x:c r="L11500" s="4" t="n">
        <x:v>350.493</x:v>
      </x:c>
      <x:c r="M11500" s="5">
        <x:f>J11500/2.876*100</x:f>
      </x:c>
      <x:c r="N11500" s="6">
        <x:f>M11500*L11500/100</x:f>
      </x:c>
      <x:c r="O11500" s="6">
        <x:f>H11500-N11500</x:f>
      </x:c>
    </x:row>
    <x:row r="11501" spans="1:25">
      <x:c r="A11501" s="0" t="s">
        <x:v>147</x:v>
      </x:c>
      <x:c r="B11501" s="0" t="n">
        <x:v>5276</x:v>
      </x:c>
      <x:c r="C11501" s="0" t="s">
        <x:v>21</x:v>
      </x:c>
      <x:c r="D11501" s="0" t="s">
        <x:v>28</x:v>
      </x:c>
      <x:c r="E11501" s="0" t="s">
        <x:v>23</x:v>
      </x:c>
      <x:c r="F11501" s="0" t="s">
        <x:v>26</x:v>
      </x:c>
      <x:c r="G11501" s="0" t="n">
        <x:v>160</x:v>
      </x:c>
      <x:c r="H11501" s="4" t="n">
        <x:v>243.199</x:v>
      </x:c>
      <x:c r="I11501" s="4" t="n">
        <x:v>160</x:v>
      </x:c>
      <x:c r="J11501" s="4" t="n">
        <x:v>1.52</x:v>
      </x:c>
      <x:c r="K11501" s="4">
        <x:f>I11501*J11501</x:f>
      </x:c>
      <x:c r="L11501" s="4" t="n">
        <x:v>350.493</x:v>
      </x:c>
      <x:c r="M11501" s="5">
        <x:f>J11501/2.876*100</x:f>
      </x:c>
      <x:c r="N11501" s="6">
        <x:f>M11501*L11501/100</x:f>
      </x:c>
      <x:c r="O11501" s="6">
        <x:f>H11501-N11501</x:f>
      </x:c>
    </x:row>
    <x:row r="11502" spans="1:25">
      <x:c r="A11502" s="0" t="s">
        <x:v>30</x:v>
      </x:c>
      <x:c r="B11502" s="0" t="n">
        <x:v>5277</x:v>
      </x:c>
      <x:c r="C11502" s="0" t="s">
        <x:v>21</x:v>
      </x:c>
      <x:c r="D11502" s="0" t="s">
        <x:v>22</x:v>
      </x:c>
      <x:c r="E11502" s="0" t="s">
        <x:v>23</x:v>
      </x:c>
      <x:c r="F11502" s="0" t="s">
        <x:v>20</x:v>
      </x:c>
      <x:c r="G11502" s="0" t="n">
        <x:v>130</x:v>
      </x:c>
      <x:c r="H11502" s="4" t="n">
        <x:v>43.384</x:v>
      </x:c>
      <x:c r="I11502" s="4" t="n">
        <x:v>130</x:v>
      </x:c>
      <x:c r="J11502" s="4" t="n">
        <x:v>0.334</x:v>
      </x:c>
      <x:c r="K11502" s="4">
        <x:f>I11502*J11502</x:f>
      </x:c>
      <x:c r="L11502" s="4" t="n">
        <x:v>283.116</x:v>
      </x:c>
      <x:c r="M11502" s="5">
        <x:f>J11502/2.789*100</x:f>
      </x:c>
      <x:c r="N11502" s="6">
        <x:f>M11502*L11502/100</x:f>
      </x:c>
      <x:c r="O11502" s="6">
        <x:f>H11502-N11502</x:f>
      </x:c>
    </x:row>
    <x:row r="11503" spans="1:25">
      <x:c r="A11503" s="0" t="s">
        <x:v>30</x:v>
      </x:c>
      <x:c r="B11503" s="0" t="n">
        <x:v>5277</x:v>
      </x:c>
      <x:c r="C11503" s="0" t="s">
        <x:v>21</x:v>
      </x:c>
      <x:c r="D11503" s="0" t="s">
        <x:v>22</x:v>
      </x:c>
      <x:c r="E11503" s="0" t="s">
        <x:v>23</x:v>
      </x:c>
      <x:c r="F11503" s="0" t="s">
        <x:v>20</x:v>
      </x:c>
      <x:c r="G11503" s="0" t="n">
        <x:v>130</x:v>
      </x:c>
      <x:c r="H11503" s="4" t="n">
        <x:v>43.384</x:v>
      </x:c>
      <x:c r="I11503" s="4" t="n">
        <x:v>130</x:v>
      </x:c>
      <x:c r="J11503" s="4" t="n">
        <x:v>0.334</x:v>
      </x:c>
      <x:c r="K11503" s="4">
        <x:f>I11503*J11503</x:f>
      </x:c>
      <x:c r="L11503" s="4" t="n">
        <x:v>283.116</x:v>
      </x:c>
      <x:c r="M11503" s="5">
        <x:f>J11503/2.789*100</x:f>
      </x:c>
      <x:c r="N11503" s="6">
        <x:f>M11503*L11503/100</x:f>
      </x:c>
      <x:c r="O11503" s="6">
        <x:f>H11503-N11503</x:f>
      </x:c>
    </x:row>
    <x:row r="11504" spans="1:25">
      <x:c r="A11504" s="0" t="s">
        <x:v>30</x:v>
      </x:c>
      <x:c r="B11504" s="0" t="n">
        <x:v>5277</x:v>
      </x:c>
      <x:c r="C11504" s="0" t="s">
        <x:v>21</x:v>
      </x:c>
      <x:c r="D11504" s="0" t="s">
        <x:v>22</x:v>
      </x:c>
      <x:c r="E11504" s="0" t="s">
        <x:v>23</x:v>
      </x:c>
      <x:c r="F11504" s="0" t="s">
        <x:v>20</x:v>
      </x:c>
      <x:c r="G11504" s="0" t="n">
        <x:v>130</x:v>
      </x:c>
      <x:c r="H11504" s="4" t="n">
        <x:v>44.33</x:v>
      </x:c>
      <x:c r="I11504" s="4" t="n">
        <x:v>130</x:v>
      </x:c>
      <x:c r="J11504" s="4" t="n">
        <x:v>0.341</x:v>
      </x:c>
      <x:c r="K11504" s="4">
        <x:f>I11504*J11504</x:f>
      </x:c>
      <x:c r="L11504" s="4" t="n">
        <x:v>283.116</x:v>
      </x:c>
      <x:c r="M11504" s="5">
        <x:f>J11504/2.789*100</x:f>
      </x:c>
      <x:c r="N11504" s="6">
        <x:f>M11504*L11504/100</x:f>
      </x:c>
      <x:c r="O11504" s="6">
        <x:f>H11504-N11504</x:f>
      </x:c>
    </x:row>
    <x:row r="11505" spans="1:25">
      <x:c r="A11505" s="0" t="s">
        <x:v>30</x:v>
      </x:c>
      <x:c r="B11505" s="0" t="n">
        <x:v>5277</x:v>
      </x:c>
      <x:c r="C11505" s="0" t="s">
        <x:v>21</x:v>
      </x:c>
      <x:c r="D11505" s="0" t="s">
        <x:v>28</x:v>
      </x:c>
      <x:c r="E11505" s="0" t="s">
        <x:v>19</x:v>
      </x:c>
      <x:c r="F11505" s="0" t="s">
        <x:v>26</x:v>
      </x:c>
      <x:c r="G11505" s="0" t="n">
        <x:v>130</x:v>
      </x:c>
      <x:c r="H11505" s="4" t="n">
        <x:v>33.803</x:v>
      </x:c>
      <x:c r="I11505" s="4" t="n">
        <x:v>130</x:v>
      </x:c>
      <x:c r="J11505" s="4" t="n">
        <x:v>0.26</x:v>
      </x:c>
      <x:c r="K11505" s="4">
        <x:f>I11505*J11505</x:f>
      </x:c>
      <x:c r="L11505" s="4" t="n">
        <x:v>283.116</x:v>
      </x:c>
      <x:c r="M11505" s="5">
        <x:f>J11505/2.789*100</x:f>
      </x:c>
      <x:c r="N11505" s="6">
        <x:f>M11505*L11505/100</x:f>
      </x:c>
      <x:c r="O11505" s="6">
        <x:f>H11505-N11505</x:f>
      </x:c>
    </x:row>
    <x:row r="11506" spans="1:25">
      <x:c r="A11506" s="0" t="s">
        <x:v>30</x:v>
      </x:c>
      <x:c r="B11506" s="0" t="n">
        <x:v>5277</x:v>
      </x:c>
      <x:c r="C11506" s="0" t="s">
        <x:v>21</x:v>
      </x:c>
      <x:c r="D11506" s="0" t="s">
        <x:v>28</x:v>
      </x:c>
      <x:c r="E11506" s="0" t="s">
        <x:v>23</x:v>
      </x:c>
      <x:c r="F11506" s="0" t="s">
        <x:v>26</x:v>
      </x:c>
      <x:c r="G11506" s="0" t="n">
        <x:v>130</x:v>
      </x:c>
      <x:c r="H11506" s="4" t="n">
        <x:v>197.6</x:v>
      </x:c>
      <x:c r="I11506" s="4" t="n">
        <x:v>130</x:v>
      </x:c>
      <x:c r="J11506" s="4" t="n">
        <x:v>1.52</x:v>
      </x:c>
      <x:c r="K11506" s="4">
        <x:f>I11506*J11506</x:f>
      </x:c>
      <x:c r="L11506" s="4" t="n">
        <x:v>283.116</x:v>
      </x:c>
      <x:c r="M11506" s="5">
        <x:f>J11506/2.789*100</x:f>
      </x:c>
      <x:c r="N11506" s="6">
        <x:f>M11506*L11506/100</x:f>
      </x:c>
      <x:c r="O11506" s="6">
        <x:f>H11506-N11506</x:f>
      </x:c>
    </x:row>
    <x:row r="11507" spans="1:25">
      <x:c r="A11507" s="0" t="s">
        <x:v>94</x:v>
      </x:c>
      <x:c r="B11507" s="0" t="n">
        <x:v>5286</x:v>
      </x:c>
      <x:c r="C11507" s="0" t="s">
        <x:v>128</x:v>
      </x:c>
      <x:c r="D11507" s="0" t="s">
        <x:v>179</x:v>
      </x:c>
      <x:c r="E11507" s="0" t="s">
        <x:v>23</x:v>
      </x:c>
      <x:c r="F11507" s="0" t="s">
        <x:v>20</x:v>
      </x:c>
      <x:c r="G11507" s="0" t="n">
        <x:v>2</x:v>
      </x:c>
      <x:c r="H11507" s="4" t="n">
        <x:v>0.9</x:v>
      </x:c>
      <x:c r="I11507" s="4" t="n">
        <x:v>2</x:v>
      </x:c>
      <x:c r="J11507" s="4" t="n">
        <x:v>0.45</x:v>
      </x:c>
      <x:c r="K11507" s="4">
        <x:f>I11507*J11507</x:f>
      </x:c>
      <x:c r="L11507" s="4" t="n">
        <x:v>9.8</x:v>
      </x:c>
      <x:c r="M11507" s="5">
        <x:f>J11507/4.91*100</x:f>
      </x:c>
      <x:c r="N11507" s="6">
        <x:f>M11507*L11507/100</x:f>
      </x:c>
      <x:c r="O11507" s="6">
        <x:f>H11507-N11507</x:f>
      </x:c>
    </x:row>
    <x:row r="11508" spans="1:25">
      <x:c r="A11508" s="0" t="s">
        <x:v>94</x:v>
      </x:c>
      <x:c r="B11508" s="0" t="n">
        <x:v>5286</x:v>
      </x:c>
      <x:c r="C11508" s="0" t="s">
        <x:v>128</x:v>
      </x:c>
      <x:c r="D11508" s="0" t="s">
        <x:v>180</x:v>
      </x:c>
      <x:c r="E11508" s="0" t="s">
        <x:v>181</x:v>
      </x:c>
      <x:c r="F11508" s="0" t="s">
        <x:v>26</x:v>
      </x:c>
      <x:c r="G11508" s="0" t="n">
        <x:v>2</x:v>
      </x:c>
      <x:c r="H11508" s="4" t="n">
        <x:v>2.23</x:v>
      </x:c>
      <x:c r="I11508" s="4" t="n">
        <x:v>2</x:v>
      </x:c>
      <x:c r="J11508" s="4" t="n">
        <x:v>1.115</x:v>
      </x:c>
      <x:c r="K11508" s="4">
        <x:f>I11508*J11508</x:f>
      </x:c>
      <x:c r="L11508" s="4" t="n">
        <x:v>9.8</x:v>
      </x:c>
      <x:c r="M11508" s="5">
        <x:f>J11508/4.91*100</x:f>
      </x:c>
      <x:c r="N11508" s="6">
        <x:f>M11508*L11508/100</x:f>
      </x:c>
      <x:c r="O11508" s="6">
        <x:f>H11508-N11508</x:f>
      </x:c>
    </x:row>
    <x:row r="11509" spans="1:25">
      <x:c r="A11509" s="0" t="s">
        <x:v>94</x:v>
      </x:c>
      <x:c r="B11509" s="0" t="n">
        <x:v>5286</x:v>
      </x:c>
      <x:c r="C11509" s="0" t="s">
        <x:v>128</x:v>
      </x:c>
      <x:c r="D11509" s="0" t="s">
        <x:v>180</x:v>
      </x:c>
      <x:c r="E11509" s="0" t="s">
        <x:v>182</x:v>
      </x:c>
      <x:c r="F11509" s="0" t="s">
        <x:v>26</x:v>
      </x:c>
      <x:c r="G11509" s="0" t="n">
        <x:v>2</x:v>
      </x:c>
      <x:c r="H11509" s="4" t="n">
        <x:v>2.23</x:v>
      </x:c>
      <x:c r="I11509" s="4" t="n">
        <x:v>2</x:v>
      </x:c>
      <x:c r="J11509" s="4" t="n">
        <x:v>1.115</x:v>
      </x:c>
      <x:c r="K11509" s="4">
        <x:f>I11509*J11509</x:f>
      </x:c>
      <x:c r="L11509" s="4" t="n">
        <x:v>9.8</x:v>
      </x:c>
      <x:c r="M11509" s="5">
        <x:f>J11509/4.91*100</x:f>
      </x:c>
      <x:c r="N11509" s="6">
        <x:f>M11509*L11509/100</x:f>
      </x:c>
      <x:c r="O11509" s="6">
        <x:f>H11509-N11509</x:f>
      </x:c>
    </x:row>
    <x:row r="11510" spans="1:25">
      <x:c r="A11510" s="0" t="s">
        <x:v>94</x:v>
      </x:c>
      <x:c r="B11510" s="0" t="n">
        <x:v>5286</x:v>
      </x:c>
      <x:c r="C11510" s="0" t="s">
        <x:v>128</x:v>
      </x:c>
      <x:c r="D11510" s="0" t="s">
        <x:v>180</x:v>
      </x:c>
      <x:c r="E11510" s="0" t="s">
        <x:v>183</x:v>
      </x:c>
      <x:c r="F11510" s="0" t="s">
        <x:v>26</x:v>
      </x:c>
      <x:c r="G11510" s="0" t="n">
        <x:v>2</x:v>
      </x:c>
      <x:c r="H11510" s="4" t="n">
        <x:v>2.23</x:v>
      </x:c>
      <x:c r="I11510" s="4" t="n">
        <x:v>2</x:v>
      </x:c>
      <x:c r="J11510" s="4" t="n">
        <x:v>1.115</x:v>
      </x:c>
      <x:c r="K11510" s="4">
        <x:f>I11510*J11510</x:f>
      </x:c>
      <x:c r="L11510" s="4" t="n">
        <x:v>9.8</x:v>
      </x:c>
      <x:c r="M11510" s="5">
        <x:f>J11510/4.91*100</x:f>
      </x:c>
      <x:c r="N11510" s="6">
        <x:f>M11510*L11510/100</x:f>
      </x:c>
      <x:c r="O11510" s="6">
        <x:f>H11510-N11510</x:f>
      </x:c>
    </x:row>
    <x:row r="11511" spans="1:25">
      <x:c r="A11511" s="0" t="s">
        <x:v>94</x:v>
      </x:c>
      <x:c r="B11511" s="0" t="n">
        <x:v>5286</x:v>
      </x:c>
      <x:c r="C11511" s="0" t="s">
        <x:v>128</x:v>
      </x:c>
      <x:c r="D11511" s="0" t="s">
        <x:v>180</x:v>
      </x:c>
      <x:c r="E11511" s="0" t="s">
        <x:v>184</x:v>
      </x:c>
      <x:c r="F11511" s="0" t="s">
        <x:v>26</x:v>
      </x:c>
      <x:c r="G11511" s="0" t="n">
        <x:v>2</x:v>
      </x:c>
      <x:c r="H11511" s="4" t="n">
        <x:v>2.23</x:v>
      </x:c>
      <x:c r="I11511" s="4" t="n">
        <x:v>2</x:v>
      </x:c>
      <x:c r="J11511" s="4" t="n">
        <x:v>1.115</x:v>
      </x:c>
      <x:c r="K11511" s="4">
        <x:f>I11511*J11511</x:f>
      </x:c>
      <x:c r="L11511" s="4" t="n">
        <x:v>9.8</x:v>
      </x:c>
      <x:c r="M11511" s="5">
        <x:f>J11511/4.91*100</x:f>
      </x:c>
      <x:c r="N11511" s="6">
        <x:f>M11511*L11511/100</x:f>
      </x:c>
      <x:c r="O11511" s="6">
        <x:f>H11511-N11511</x:f>
      </x:c>
    </x:row>
    <x:row r="11512" spans="1:25">
      <x:c r="A11512" s="0" t="s">
        <x:v>94</x:v>
      </x:c>
      <x:c r="B11512" s="0" t="n">
        <x:v>5287</x:v>
      </x:c>
      <x:c r="C11512" s="0" t="s">
        <x:v>128</x:v>
      </x:c>
      <x:c r="D11512" s="0" t="s">
        <x:v>179</x:v>
      </x:c>
      <x:c r="E11512" s="0" t="s">
        <x:v>23</x:v>
      </x:c>
      <x:c r="F11512" s="0" t="s">
        <x:v>20</x:v>
      </x:c>
      <x:c r="G11512" s="0" t="n">
        <x:v>80</x:v>
      </x:c>
      <x:c r="H11512" s="4" t="n">
        <x:v>36</x:v>
      </x:c>
      <x:c r="I11512" s="4" t="n">
        <x:v>59</x:v>
      </x:c>
      <x:c r="J11512" s="4" t="n">
        <x:v>0.45</x:v>
      </x:c>
      <x:c r="K11512" s="4">
        <x:f>I11512*J11512</x:f>
      </x:c>
      <x:c r="L11512" s="4" t="n">
        <x:v>294.403</x:v>
      </x:c>
      <x:c r="M11512" s="5">
        <x:f>J11512/4.91*100</x:f>
      </x:c>
      <x:c r="N11512" s="6">
        <x:f>M11512*L11512/100</x:f>
      </x:c>
      <x:c r="O11512" s="6">
        <x:f>H11512-N11512</x:f>
      </x:c>
    </x:row>
    <x:row r="11513" spans="1:25">
      <x:c r="A11513" s="0" t="s">
        <x:v>94</x:v>
      </x:c>
      <x:c r="B11513" s="0" t="n">
        <x:v>5287</x:v>
      </x:c>
      <x:c r="C11513" s="0" t="s">
        <x:v>128</x:v>
      </x:c>
      <x:c r="D11513" s="0" t="s">
        <x:v>180</x:v>
      </x:c>
      <x:c r="E11513" s="0" t="s">
        <x:v>181</x:v>
      </x:c>
      <x:c r="F11513" s="0" t="s">
        <x:v>26</x:v>
      </x:c>
      <x:c r="G11513" s="0" t="n">
        <x:v>80</x:v>
      </x:c>
      <x:c r="H11513" s="4" t="n">
        <x:v>79.057</x:v>
      </x:c>
      <x:c r="I11513" s="4" t="n">
        <x:v>59</x:v>
      </x:c>
      <x:c r="J11513" s="4" t="n">
        <x:v>1.115</x:v>
      </x:c>
      <x:c r="K11513" s="4">
        <x:f>I11513*J11513</x:f>
      </x:c>
      <x:c r="L11513" s="4" t="n">
        <x:v>294.403</x:v>
      </x:c>
      <x:c r="M11513" s="5">
        <x:f>J11513/4.91*100</x:f>
      </x:c>
      <x:c r="N11513" s="6">
        <x:f>M11513*L11513/100</x:f>
      </x:c>
      <x:c r="O11513" s="6">
        <x:f>H11513-N11513</x:f>
      </x:c>
    </x:row>
    <x:row r="11514" spans="1:25">
      <x:c r="A11514" s="0" t="s">
        <x:v>94</x:v>
      </x:c>
      <x:c r="B11514" s="0" t="n">
        <x:v>5287</x:v>
      </x:c>
      <x:c r="C11514" s="0" t="s">
        <x:v>128</x:v>
      </x:c>
      <x:c r="D11514" s="0" t="s">
        <x:v>180</x:v>
      </x:c>
      <x:c r="E11514" s="0" t="s">
        <x:v>182</x:v>
      </x:c>
      <x:c r="F11514" s="0" t="s">
        <x:v>26</x:v>
      </x:c>
      <x:c r="G11514" s="0" t="n">
        <x:v>80</x:v>
      </x:c>
      <x:c r="H11514" s="4" t="n">
        <x:v>79.758</x:v>
      </x:c>
      <x:c r="I11514" s="4" t="n">
        <x:v>59</x:v>
      </x:c>
      <x:c r="J11514" s="4" t="n">
        <x:v>1.115</x:v>
      </x:c>
      <x:c r="K11514" s="4">
        <x:f>I11514*J11514</x:f>
      </x:c>
      <x:c r="L11514" s="4" t="n">
        <x:v>294.403</x:v>
      </x:c>
      <x:c r="M11514" s="5">
        <x:f>J11514/4.91*100</x:f>
      </x:c>
      <x:c r="N11514" s="6">
        <x:f>M11514*L11514/100</x:f>
      </x:c>
      <x:c r="O11514" s="6">
        <x:f>H11514-N11514</x:f>
      </x:c>
    </x:row>
    <x:row r="11515" spans="1:25">
      <x:c r="A11515" s="0" t="s">
        <x:v>94</x:v>
      </x:c>
      <x:c r="B11515" s="0" t="n">
        <x:v>5287</x:v>
      </x:c>
      <x:c r="C11515" s="0" t="s">
        <x:v>128</x:v>
      </x:c>
      <x:c r="D11515" s="0" t="s">
        <x:v>180</x:v>
      </x:c>
      <x:c r="E11515" s="0" t="s">
        <x:v>183</x:v>
      </x:c>
      <x:c r="F11515" s="0" t="s">
        <x:v>26</x:v>
      </x:c>
      <x:c r="G11515" s="0" t="n">
        <x:v>80</x:v>
      </x:c>
      <x:c r="H11515" s="4" t="n">
        <x:v>84.104</x:v>
      </x:c>
      <x:c r="I11515" s="4" t="n">
        <x:v>59</x:v>
      </x:c>
      <x:c r="J11515" s="4" t="n">
        <x:v>1.115</x:v>
      </x:c>
      <x:c r="K11515" s="4">
        <x:f>I11515*J11515</x:f>
      </x:c>
      <x:c r="L11515" s="4" t="n">
        <x:v>294.403</x:v>
      </x:c>
      <x:c r="M11515" s="5">
        <x:f>J11515/4.91*100</x:f>
      </x:c>
      <x:c r="N11515" s="6">
        <x:f>M11515*L11515/100</x:f>
      </x:c>
      <x:c r="O11515" s="6">
        <x:f>H11515-N11515</x:f>
      </x:c>
    </x:row>
    <x:row r="11516" spans="1:25">
      <x:c r="A11516" s="0" t="s">
        <x:v>94</x:v>
      </x:c>
      <x:c r="B11516" s="0" t="n">
        <x:v>5287</x:v>
      </x:c>
      <x:c r="C11516" s="0" t="s">
        <x:v>128</x:v>
      </x:c>
      <x:c r="D11516" s="0" t="s">
        <x:v>180</x:v>
      </x:c>
      <x:c r="E11516" s="0" t="s">
        <x:v>184</x:v>
      </x:c>
      <x:c r="F11516" s="0" t="s">
        <x:v>26</x:v>
      </x:c>
      <x:c r="G11516" s="0" t="n">
        <x:v>80</x:v>
      </x:c>
      <x:c r="H11516" s="4" t="n">
        <x:v>89.201</x:v>
      </x:c>
      <x:c r="I11516" s="4" t="n">
        <x:v>59</x:v>
      </x:c>
      <x:c r="J11516" s="4" t="n">
        <x:v>1.115</x:v>
      </x:c>
      <x:c r="K11516" s="4">
        <x:f>I11516*J11516</x:f>
      </x:c>
      <x:c r="L11516" s="4" t="n">
        <x:v>294.403</x:v>
      </x:c>
      <x:c r="M11516" s="5">
        <x:f>J11516/4.91*100</x:f>
      </x:c>
      <x:c r="N11516" s="6">
        <x:f>M11516*L11516/100</x:f>
      </x:c>
      <x:c r="O11516" s="6">
        <x:f>H11516-N11516</x:f>
      </x:c>
    </x:row>
    <x:row r="11517" spans="1:25">
      <x:c r="A11517" s="0" t="s">
        <x:v>41</x:v>
      </x:c>
      <x:c r="B11517" s="0" t="n">
        <x:v>5288</x:v>
      </x:c>
      <x:c r="C11517" s="0" t="s">
        <x:v>128</x:v>
      </x:c>
      <x:c r="D11517" s="0" t="s">
        <x:v>179</x:v>
      </x:c>
      <x:c r="E11517" s="0" t="s">
        <x:v>23</x:v>
      </x:c>
      <x:c r="F11517" s="0" t="s">
        <x:v>20</x:v>
      </x:c>
      <x:c r="G11517" s="0" t="n">
        <x:v>80</x:v>
      </x:c>
      <x:c r="H11517" s="4" t="n">
        <x:v>36</x:v>
      </x:c>
      <x:c r="I11517" s="4" t="n">
        <x:v>65</x:v>
      </x:c>
      <x:c r="J11517" s="4" t="n">
        <x:v>0.45</x:v>
      </x:c>
      <x:c r="K11517" s="4">
        <x:f>I11517*J11517</x:f>
      </x:c>
      <x:c r="L11517" s="4" t="n">
        <x:v>308.907</x:v>
      </x:c>
      <x:c r="M11517" s="5">
        <x:f>J11517/4.91*100</x:f>
      </x:c>
      <x:c r="N11517" s="6">
        <x:f>M11517*L11517/100</x:f>
      </x:c>
      <x:c r="O11517" s="6">
        <x:f>H11517-N11517</x:f>
      </x:c>
    </x:row>
    <x:row r="11518" spans="1:25">
      <x:c r="A11518" s="0" t="s">
        <x:v>41</x:v>
      </x:c>
      <x:c r="B11518" s="0" t="n">
        <x:v>5288</x:v>
      </x:c>
      <x:c r="C11518" s="0" t="s">
        <x:v>128</x:v>
      </x:c>
      <x:c r="D11518" s="0" t="s">
        <x:v>180</x:v>
      </x:c>
      <x:c r="E11518" s="0" t="s">
        <x:v>181</x:v>
      </x:c>
      <x:c r="F11518" s="0" t="s">
        <x:v>26</x:v>
      </x:c>
      <x:c r="G11518" s="0" t="n">
        <x:v>80</x:v>
      </x:c>
      <x:c r="H11518" s="4" t="n">
        <x:v>78.99</x:v>
      </x:c>
      <x:c r="I11518" s="4" t="n">
        <x:v>65</x:v>
      </x:c>
      <x:c r="J11518" s="4" t="n">
        <x:v>1.115</x:v>
      </x:c>
      <x:c r="K11518" s="4">
        <x:f>I11518*J11518</x:f>
      </x:c>
      <x:c r="L11518" s="4" t="n">
        <x:v>308.907</x:v>
      </x:c>
      <x:c r="M11518" s="5">
        <x:f>J11518/4.91*100</x:f>
      </x:c>
      <x:c r="N11518" s="6">
        <x:f>M11518*L11518/100</x:f>
      </x:c>
      <x:c r="O11518" s="6">
        <x:f>H11518-N11518</x:f>
      </x:c>
    </x:row>
    <x:row r="11519" spans="1:25">
      <x:c r="A11519" s="0" t="s">
        <x:v>41</x:v>
      </x:c>
      <x:c r="B11519" s="0" t="n">
        <x:v>5288</x:v>
      </x:c>
      <x:c r="C11519" s="0" t="s">
        <x:v>128</x:v>
      </x:c>
      <x:c r="D11519" s="0" t="s">
        <x:v>180</x:v>
      </x:c>
      <x:c r="E11519" s="0" t="s">
        <x:v>182</x:v>
      </x:c>
      <x:c r="F11519" s="0" t="s">
        <x:v>26</x:v>
      </x:c>
      <x:c r="G11519" s="0" t="n">
        <x:v>80</x:v>
      </x:c>
      <x:c r="H11519" s="4" t="n">
        <x:v>79.457</x:v>
      </x:c>
      <x:c r="I11519" s="4" t="n">
        <x:v>65</x:v>
      </x:c>
      <x:c r="J11519" s="4" t="n">
        <x:v>1.115</x:v>
      </x:c>
      <x:c r="K11519" s="4">
        <x:f>I11519*J11519</x:f>
      </x:c>
      <x:c r="L11519" s="4" t="n">
        <x:v>308.907</x:v>
      </x:c>
      <x:c r="M11519" s="5">
        <x:f>J11519/4.91*100</x:f>
      </x:c>
      <x:c r="N11519" s="6">
        <x:f>M11519*L11519/100</x:f>
      </x:c>
      <x:c r="O11519" s="6">
        <x:f>H11519-N11519</x:f>
      </x:c>
    </x:row>
    <x:row r="11520" spans="1:25">
      <x:c r="A11520" s="0" t="s">
        <x:v>41</x:v>
      </x:c>
      <x:c r="B11520" s="0" t="n">
        <x:v>5288</x:v>
      </x:c>
      <x:c r="C11520" s="0" t="s">
        <x:v>128</x:v>
      </x:c>
      <x:c r="D11520" s="0" t="s">
        <x:v>180</x:v>
      </x:c>
      <x:c r="E11520" s="0" t="s">
        <x:v>183</x:v>
      </x:c>
      <x:c r="F11520" s="0" t="s">
        <x:v>26</x:v>
      </x:c>
      <x:c r="G11520" s="0" t="n">
        <x:v>80</x:v>
      </x:c>
      <x:c r="H11520" s="4" t="n">
        <x:v>89.201</x:v>
      </x:c>
      <x:c r="I11520" s="4" t="n">
        <x:v>65</x:v>
      </x:c>
      <x:c r="J11520" s="4" t="n">
        <x:v>1.115</x:v>
      </x:c>
      <x:c r="K11520" s="4">
        <x:f>I11520*J11520</x:f>
      </x:c>
      <x:c r="L11520" s="4" t="n">
        <x:v>308.907</x:v>
      </x:c>
      <x:c r="M11520" s="5">
        <x:f>J11520/4.91*100</x:f>
      </x:c>
      <x:c r="N11520" s="6">
        <x:f>M11520*L11520/100</x:f>
      </x:c>
      <x:c r="O11520" s="6">
        <x:f>H11520-N11520</x:f>
      </x:c>
    </x:row>
    <x:row r="11521" spans="1:25">
      <x:c r="A11521" s="0" t="s">
        <x:v>41</x:v>
      </x:c>
      <x:c r="B11521" s="0" t="n">
        <x:v>5288</x:v>
      </x:c>
      <x:c r="C11521" s="0" t="s">
        <x:v>128</x:v>
      </x:c>
      <x:c r="D11521" s="0" t="s">
        <x:v>180</x:v>
      </x:c>
      <x:c r="E11521" s="0" t="s">
        <x:v>184</x:v>
      </x:c>
      <x:c r="F11521" s="0" t="s">
        <x:v>26</x:v>
      </x:c>
      <x:c r="G11521" s="0" t="n">
        <x:v>80</x:v>
      </x:c>
      <x:c r="H11521" s="4" t="n">
        <x:v>89.26</x:v>
      </x:c>
      <x:c r="I11521" s="4" t="n">
        <x:v>65</x:v>
      </x:c>
      <x:c r="J11521" s="4" t="n">
        <x:v>1.115</x:v>
      </x:c>
      <x:c r="K11521" s="4">
        <x:f>I11521*J11521</x:f>
      </x:c>
      <x:c r="L11521" s="4" t="n">
        <x:v>308.907</x:v>
      </x:c>
      <x:c r="M11521" s="5">
        <x:f>J11521/4.91*100</x:f>
      </x:c>
      <x:c r="N11521" s="6">
        <x:f>M11521*L11521/100</x:f>
      </x:c>
      <x:c r="O11521" s="6">
        <x:f>H11521-N11521</x:f>
      </x:c>
    </x:row>
    <x:row r="11522" spans="1:25">
      <x:c r="A11522" s="0" t="s">
        <x:v>141</x:v>
      </x:c>
      <x:c r="B11522" s="0" t="n">
        <x:v>5294</x:v>
      </x:c>
      <x:c r="C11522" s="0" t="s">
        <x:v>21</x:v>
      </x:c>
      <x:c r="D11522" s="0" t="s">
        <x:v>22</x:v>
      </x:c>
      <x:c r="E11522" s="0" t="s">
        <x:v>23</x:v>
      </x:c>
      <x:c r="F11522" s="0" t="s">
        <x:v>20</x:v>
      </x:c>
      <x:c r="G11522" s="0" t="n">
        <x:v>122</x:v>
      </x:c>
      <x:c r="H11522" s="4" t="n">
        <x:v>1.705</x:v>
      </x:c>
      <x:c r="I11522" s="4" t="n">
        <x:v>122</x:v>
      </x:c>
      <x:c r="J11522" s="4" t="n">
        <x:v>0.014</x:v>
      </x:c>
      <x:c r="K11522" s="4">
        <x:f>I11522*J11522</x:f>
      </x:c>
      <x:c r="L11522" s="4" t="n">
        <x:v>267.466</x:v>
      </x:c>
      <x:c r="M11522" s="5">
        <x:f>J11522/2.833*100</x:f>
      </x:c>
      <x:c r="N11522" s="6">
        <x:f>M11522*L11522/100</x:f>
      </x:c>
      <x:c r="O11522" s="6">
        <x:f>H11522-N11522</x:f>
      </x:c>
    </x:row>
    <x:row r="11523" spans="1:25">
      <x:c r="A11523" s="0" t="s">
        <x:v>141</x:v>
      </x:c>
      <x:c r="B11523" s="0" t="n">
        <x:v>5294</x:v>
      </x:c>
      <x:c r="C11523" s="0" t="s">
        <x:v>21</x:v>
      </x:c>
      <x:c r="D11523" s="0" t="s">
        <x:v>22</x:v>
      </x:c>
      <x:c r="E11523" s="0" t="s">
        <x:v>23</x:v>
      </x:c>
      <x:c r="F11523" s="0" t="s">
        <x:v>20</x:v>
      </x:c>
      <x:c r="G11523" s="0" t="n">
        <x:v>122</x:v>
      </x:c>
      <x:c r="H11523" s="4" t="n">
        <x:v>43.384</x:v>
      </x:c>
      <x:c r="I11523" s="4" t="n">
        <x:v>122</x:v>
      </x:c>
      <x:c r="J11523" s="4" t="n">
        <x:v>0.356</x:v>
      </x:c>
      <x:c r="K11523" s="4">
        <x:f>I11523*J11523</x:f>
      </x:c>
      <x:c r="L11523" s="4" t="n">
        <x:v>267.466</x:v>
      </x:c>
      <x:c r="M11523" s="5">
        <x:f>J11523/2.833*100</x:f>
      </x:c>
      <x:c r="N11523" s="6">
        <x:f>M11523*L11523/100</x:f>
      </x:c>
      <x:c r="O11523" s="6">
        <x:f>H11523-N11523</x:f>
      </x:c>
    </x:row>
    <x:row r="11524" spans="1:25">
      <x:c r="A11524" s="0" t="s">
        <x:v>141</x:v>
      </x:c>
      <x:c r="B11524" s="0" t="n">
        <x:v>5294</x:v>
      </x:c>
      <x:c r="C11524" s="0" t="s">
        <x:v>21</x:v>
      </x:c>
      <x:c r="D11524" s="0" t="s">
        <x:v>22</x:v>
      </x:c>
      <x:c r="E11524" s="0" t="s">
        <x:v>23</x:v>
      </x:c>
      <x:c r="F11524" s="0" t="s">
        <x:v>20</x:v>
      </x:c>
      <x:c r="G11524" s="0" t="n">
        <x:v>122</x:v>
      </x:c>
      <x:c r="H11524" s="4" t="n">
        <x:v>43.384</x:v>
      </x:c>
      <x:c r="I11524" s="4" t="n">
        <x:v>122</x:v>
      </x:c>
      <x:c r="J11524" s="4" t="n">
        <x:v>0.356</x:v>
      </x:c>
      <x:c r="K11524" s="4">
        <x:f>I11524*J11524</x:f>
      </x:c>
      <x:c r="L11524" s="4" t="n">
        <x:v>267.466</x:v>
      </x:c>
      <x:c r="M11524" s="5">
        <x:f>J11524/2.833*100</x:f>
      </x:c>
      <x:c r="N11524" s="6">
        <x:f>M11524*L11524/100</x:f>
      </x:c>
      <x:c r="O11524" s="6">
        <x:f>H11524-N11524</x:f>
      </x:c>
    </x:row>
    <x:row r="11525" spans="1:25">
      <x:c r="A11525" s="0" t="s">
        <x:v>141</x:v>
      </x:c>
      <x:c r="B11525" s="0" t="n">
        <x:v>5294</x:v>
      </x:c>
      <x:c r="C11525" s="0" t="s">
        <x:v>21</x:v>
      </x:c>
      <x:c r="D11525" s="0" t="s">
        <x:v>22</x:v>
      </x:c>
      <x:c r="E11525" s="0" t="s">
        <x:v>23</x:v>
      </x:c>
      <x:c r="F11525" s="0" t="s">
        <x:v>20</x:v>
      </x:c>
      <x:c r="G11525" s="0" t="n">
        <x:v>122</x:v>
      </x:c>
      <x:c r="H11525" s="4" t="n">
        <x:v>39.897</x:v>
      </x:c>
      <x:c r="I11525" s="4" t="n">
        <x:v>122</x:v>
      </x:c>
      <x:c r="J11525" s="4" t="n">
        <x:v>0.327</x:v>
      </x:c>
      <x:c r="K11525" s="4">
        <x:f>I11525*J11525</x:f>
      </x:c>
      <x:c r="L11525" s="4" t="n">
        <x:v>267.466</x:v>
      </x:c>
      <x:c r="M11525" s="5">
        <x:f>J11525/2.833*100</x:f>
      </x:c>
      <x:c r="N11525" s="6">
        <x:f>M11525*L11525/100</x:f>
      </x:c>
      <x:c r="O11525" s="6">
        <x:f>H11525-N11525</x:f>
      </x:c>
    </x:row>
    <x:row r="11526" spans="1:25">
      <x:c r="A11526" s="0" t="s">
        <x:v>141</x:v>
      </x:c>
      <x:c r="B11526" s="0" t="n">
        <x:v>5294</x:v>
      </x:c>
      <x:c r="C11526" s="0" t="s">
        <x:v>21</x:v>
      </x:c>
      <x:c r="D11526" s="0" t="s">
        <x:v>28</x:v>
      </x:c>
      <x:c r="E11526" s="0" t="s">
        <x:v>19</x:v>
      </x:c>
      <x:c r="F11526" s="0" t="s">
        <x:v>26</x:v>
      </x:c>
      <x:c r="G11526" s="0" t="n">
        <x:v>122</x:v>
      </x:c>
      <x:c r="H11526" s="4" t="n">
        <x:v>33.801</x:v>
      </x:c>
      <x:c r="I11526" s="4" t="n">
        <x:v>122</x:v>
      </x:c>
      <x:c r="J11526" s="4" t="n">
        <x:v>0.26</x:v>
      </x:c>
      <x:c r="K11526" s="4">
        <x:f>I11526*J11526</x:f>
      </x:c>
      <x:c r="L11526" s="4" t="n">
        <x:v>267.466</x:v>
      </x:c>
      <x:c r="M11526" s="5">
        <x:f>J11526/2.833*100</x:f>
      </x:c>
      <x:c r="N11526" s="6">
        <x:f>M11526*L11526/100</x:f>
      </x:c>
      <x:c r="O11526" s="6">
        <x:f>H11526-N11526</x:f>
      </x:c>
    </x:row>
    <x:row r="11527" spans="1:25">
      <x:c r="A11527" s="0" t="s">
        <x:v>141</x:v>
      </x:c>
      <x:c r="B11527" s="0" t="n">
        <x:v>5294</x:v>
      </x:c>
      <x:c r="C11527" s="0" t="s">
        <x:v>21</x:v>
      </x:c>
      <x:c r="D11527" s="0" t="s">
        <x:v>28</x:v>
      </x:c>
      <x:c r="E11527" s="0" t="s">
        <x:v>23</x:v>
      </x:c>
      <x:c r="F11527" s="0" t="s">
        <x:v>26</x:v>
      </x:c>
      <x:c r="G11527" s="0" t="n">
        <x:v>122</x:v>
      </x:c>
      <x:c r="H11527" s="4" t="n">
        <x:v>197.6</x:v>
      </x:c>
      <x:c r="I11527" s="4" t="n">
        <x:v>122</x:v>
      </x:c>
      <x:c r="J11527" s="4" t="n">
        <x:v>1.52</x:v>
      </x:c>
      <x:c r="K11527" s="4">
        <x:f>I11527*J11527</x:f>
      </x:c>
      <x:c r="L11527" s="4" t="n">
        <x:v>267.466</x:v>
      </x:c>
      <x:c r="M11527" s="5">
        <x:f>J11527/2.833*100</x:f>
      </x:c>
      <x:c r="N11527" s="6">
        <x:f>M11527*L11527/100</x:f>
      </x:c>
      <x:c r="O11527" s="6">
        <x:f>H11527-N11527</x:f>
      </x:c>
    </x:row>
    <x:row r="11528" spans="1:25">
      <x:c r="A11528" s="0" t="s">
        <x:v>65</x:v>
      </x:c>
      <x:c r="B11528" s="0" t="n">
        <x:v>5295</x:v>
      </x:c>
      <x:c r="C11528" s="0" t="s">
        <x:v>21</x:v>
      </x:c>
      <x:c r="D11528" s="0" t="s">
        <x:v>22</x:v>
      </x:c>
      <x:c r="E11528" s="0" t="s">
        <x:v>23</x:v>
      </x:c>
      <x:c r="F11528" s="0" t="s">
        <x:v>20</x:v>
      </x:c>
      <x:c r="G11528" s="0" t="n">
        <x:v>130</x:v>
      </x:c>
      <x:c r="H11528" s="4" t="n">
        <x:v>43.384</x:v>
      </x:c>
      <x:c r="I11528" s="4" t="n">
        <x:v>130</x:v>
      </x:c>
      <x:c r="J11528" s="4" t="n">
        <x:v>0.334</x:v>
      </x:c>
      <x:c r="K11528" s="4">
        <x:f>I11528*J11528</x:f>
      </x:c>
      <x:c r="L11528" s="4" t="n">
        <x:v>287.019</x:v>
      </x:c>
      <x:c r="M11528" s="5">
        <x:f>J11528/4.807*100</x:f>
      </x:c>
      <x:c r="N11528" s="6">
        <x:f>M11528*L11528/100</x:f>
      </x:c>
      <x:c r="O11528" s="6">
        <x:f>H11528-N11528</x:f>
      </x:c>
    </x:row>
    <x:row r="11529" spans="1:25">
      <x:c r="A11529" s="0" t="s">
        <x:v>65</x:v>
      </x:c>
      <x:c r="B11529" s="0" t="n">
        <x:v>5295</x:v>
      </x:c>
      <x:c r="C11529" s="0" t="s">
        <x:v>21</x:v>
      </x:c>
      <x:c r="D11529" s="0" t="s">
        <x:v>22</x:v>
      </x:c>
      <x:c r="E11529" s="0" t="s">
        <x:v>23</x:v>
      </x:c>
      <x:c r="F11529" s="0" t="s">
        <x:v>20</x:v>
      </x:c>
      <x:c r="G11529" s="0" t="n">
        <x:v>130</x:v>
      </x:c>
      <x:c r="H11529" s="4" t="n">
        <x:v>43.384</x:v>
      </x:c>
      <x:c r="I11529" s="4" t="n">
        <x:v>130</x:v>
      </x:c>
      <x:c r="J11529" s="4" t="n">
        <x:v>0.334</x:v>
      </x:c>
      <x:c r="K11529" s="4">
        <x:f>I11529*J11529</x:f>
      </x:c>
      <x:c r="L11529" s="4" t="n">
        <x:v>287.019</x:v>
      </x:c>
      <x:c r="M11529" s="5">
        <x:f>J11529/4.807*100</x:f>
      </x:c>
      <x:c r="N11529" s="6">
        <x:f>M11529*L11529/100</x:f>
      </x:c>
      <x:c r="O11529" s="6">
        <x:f>H11529-N11529</x:f>
      </x:c>
    </x:row>
    <x:row r="11530" spans="1:25">
      <x:c r="A11530" s="0" t="s">
        <x:v>65</x:v>
      </x:c>
      <x:c r="B11530" s="0" t="n">
        <x:v>5295</x:v>
      </x:c>
      <x:c r="C11530" s="0" t="s">
        <x:v>21</x:v>
      </x:c>
      <x:c r="D11530" s="0" t="s">
        <x:v>22</x:v>
      </x:c>
      <x:c r="E11530" s="0" t="s">
        <x:v>23</x:v>
      </x:c>
      <x:c r="F11530" s="0" t="s">
        <x:v>20</x:v>
      </x:c>
      <x:c r="G11530" s="0" t="n">
        <x:v>130</x:v>
      </x:c>
      <x:c r="H11530" s="4" t="n">
        <x:v>43.384</x:v>
      </x:c>
      <x:c r="I11530" s="4" t="n">
        <x:v>130</x:v>
      </x:c>
      <x:c r="J11530" s="4" t="n">
        <x:v>0.334</x:v>
      </x:c>
      <x:c r="K11530" s="4">
        <x:f>I11530*J11530</x:f>
      </x:c>
      <x:c r="L11530" s="4" t="n">
        <x:v>287.019</x:v>
      </x:c>
      <x:c r="M11530" s="5">
        <x:f>J11530/4.807*100</x:f>
      </x:c>
      <x:c r="N11530" s="6">
        <x:f>M11530*L11530/100</x:f>
      </x:c>
      <x:c r="O11530" s="6">
        <x:f>H11530-N11530</x:f>
      </x:c>
    </x:row>
    <x:row r="11531" spans="1:25">
      <x:c r="A11531" s="0" t="s">
        <x:v>65</x:v>
      </x:c>
      <x:c r="B11531" s="0" t="n">
        <x:v>5295</x:v>
      </x:c>
      <x:c r="C11531" s="0" t="s">
        <x:v>21</x:v>
      </x:c>
      <x:c r="D11531" s="0" t="s">
        <x:v>22</x:v>
      </x:c>
      <x:c r="E11531" s="0" t="s">
        <x:v>23</x:v>
      </x:c>
      <x:c r="F11531" s="0" t="s">
        <x:v>20</x:v>
      </x:c>
      <x:c r="G11531" s="0" t="n">
        <x:v>130</x:v>
      </x:c>
      <x:c r="H11531" s="4" t="n">
        <x:v>43.384</x:v>
      </x:c>
      <x:c r="I11531" s="4" t="n">
        <x:v>130</x:v>
      </x:c>
      <x:c r="J11531" s="4" t="n">
        <x:v>0.334</x:v>
      </x:c>
      <x:c r="K11531" s="4">
        <x:f>I11531*J11531</x:f>
      </x:c>
      <x:c r="L11531" s="4" t="n">
        <x:v>287.019</x:v>
      </x:c>
      <x:c r="M11531" s="5">
        <x:f>J11531/4.807*100</x:f>
      </x:c>
      <x:c r="N11531" s="6">
        <x:f>M11531*L11531/100</x:f>
      </x:c>
      <x:c r="O11531" s="6">
        <x:f>H11531-N11531</x:f>
      </x:c>
    </x:row>
    <x:row r="11532" spans="1:25">
      <x:c r="A11532" s="0" t="s">
        <x:v>65</x:v>
      </x:c>
      <x:c r="B11532" s="0" t="n">
        <x:v>5295</x:v>
      </x:c>
      <x:c r="C11532" s="0" t="s">
        <x:v>21</x:v>
      </x:c>
      <x:c r="D11532" s="0" t="s">
        <x:v>22</x:v>
      </x:c>
      <x:c r="E11532" s="0" t="s">
        <x:v>23</x:v>
      </x:c>
      <x:c r="F11532" s="0" t="s">
        <x:v>20</x:v>
      </x:c>
      <x:c r="G11532" s="0" t="n">
        <x:v>130</x:v>
      </x:c>
      <x:c r="H11532" s="4" t="n">
        <x:v>43.384</x:v>
      </x:c>
      <x:c r="I11532" s="4" t="n">
        <x:v>130</x:v>
      </x:c>
      <x:c r="J11532" s="4" t="n">
        <x:v>0.334</x:v>
      </x:c>
      <x:c r="K11532" s="4">
        <x:f>I11532*J11532</x:f>
      </x:c>
      <x:c r="L11532" s="4" t="n">
        <x:v>287.019</x:v>
      </x:c>
      <x:c r="M11532" s="5">
        <x:f>J11532/4.807*100</x:f>
      </x:c>
      <x:c r="N11532" s="6">
        <x:f>M11532*L11532/100</x:f>
      </x:c>
      <x:c r="O11532" s="6">
        <x:f>H11532-N11532</x:f>
      </x:c>
    </x:row>
    <x:row r="11533" spans="1:25">
      <x:c r="A11533" s="0" t="s">
        <x:v>65</x:v>
      </x:c>
      <x:c r="B11533" s="0" t="n">
        <x:v>5295</x:v>
      </x:c>
      <x:c r="C11533" s="0" t="s">
        <x:v>21</x:v>
      </x:c>
      <x:c r="D11533" s="0" t="s">
        <x:v>22</x:v>
      </x:c>
      <x:c r="E11533" s="0" t="s">
        <x:v>23</x:v>
      </x:c>
      <x:c r="F11533" s="0" t="s">
        <x:v>20</x:v>
      </x:c>
      <x:c r="G11533" s="0" t="n">
        <x:v>130</x:v>
      </x:c>
      <x:c r="H11533" s="4" t="n">
        <x:v>43.384</x:v>
      </x:c>
      <x:c r="I11533" s="4" t="n">
        <x:v>130</x:v>
      </x:c>
      <x:c r="J11533" s="4" t="n">
        <x:v>0.334</x:v>
      </x:c>
      <x:c r="K11533" s="4">
        <x:f>I11533*J11533</x:f>
      </x:c>
      <x:c r="L11533" s="4" t="n">
        <x:v>287.019</x:v>
      </x:c>
      <x:c r="M11533" s="5">
        <x:f>J11533/4.807*100</x:f>
      </x:c>
      <x:c r="N11533" s="6">
        <x:f>M11533*L11533/100</x:f>
      </x:c>
      <x:c r="O11533" s="6">
        <x:f>H11533-N11533</x:f>
      </x:c>
    </x:row>
    <x:row r="11534" spans="1:25">
      <x:c r="A11534" s="0" t="s">
        <x:v>65</x:v>
      </x:c>
      <x:c r="B11534" s="0" t="n">
        <x:v>5295</x:v>
      </x:c>
      <x:c r="C11534" s="0" t="s">
        <x:v>21</x:v>
      </x:c>
      <x:c r="D11534" s="0" t="s">
        <x:v>22</x:v>
      </x:c>
      <x:c r="E11534" s="0" t="s">
        <x:v>23</x:v>
      </x:c>
      <x:c r="F11534" s="0" t="s">
        <x:v>20</x:v>
      </x:c>
      <x:c r="G11534" s="0" t="n">
        <x:v>130</x:v>
      </x:c>
      <x:c r="H11534" s="4" t="n">
        <x:v>44.33</x:v>
      </x:c>
      <x:c r="I11534" s="4" t="n">
        <x:v>130</x:v>
      </x:c>
      <x:c r="J11534" s="4" t="n">
        <x:v>0.341</x:v>
      </x:c>
      <x:c r="K11534" s="4">
        <x:f>I11534*J11534</x:f>
      </x:c>
      <x:c r="L11534" s="4" t="n">
        <x:v>287.019</x:v>
      </x:c>
      <x:c r="M11534" s="5">
        <x:f>J11534/4.807*100</x:f>
      </x:c>
      <x:c r="N11534" s="6">
        <x:f>M11534*L11534/100</x:f>
      </x:c>
      <x:c r="O11534" s="6">
        <x:f>H11534-N11534</x:f>
      </x:c>
    </x:row>
    <x:row r="11535" spans="1:25">
      <x:c r="A11535" s="0" t="s">
        <x:v>65</x:v>
      </x:c>
      <x:c r="B11535" s="0" t="n">
        <x:v>5295</x:v>
      </x:c>
      <x:c r="C11535" s="0" t="s">
        <x:v>21</x:v>
      </x:c>
      <x:c r="D11535" s="0" t="s">
        <x:v>22</x:v>
      </x:c>
      <x:c r="E11535" s="0" t="s">
        <x:v>23</x:v>
      </x:c>
      <x:c r="F11535" s="0" t="s">
        <x:v>20</x:v>
      </x:c>
      <x:c r="G11535" s="0" t="n">
        <x:v>130</x:v>
      </x:c>
      <x:c r="H11535" s="4" t="n">
        <x:v>44.33</x:v>
      </x:c>
      <x:c r="I11535" s="4" t="n">
        <x:v>130</x:v>
      </x:c>
      <x:c r="J11535" s="4" t="n">
        <x:v>0.341</x:v>
      </x:c>
      <x:c r="K11535" s="4">
        <x:f>I11535*J11535</x:f>
      </x:c>
      <x:c r="L11535" s="4" t="n">
        <x:v>287.019</x:v>
      </x:c>
      <x:c r="M11535" s="5">
        <x:f>J11535/4.807*100</x:f>
      </x:c>
      <x:c r="N11535" s="6">
        <x:f>M11535*L11535/100</x:f>
      </x:c>
      <x:c r="O11535" s="6">
        <x:f>H11535-N11535</x:f>
      </x:c>
    </x:row>
    <x:row r="11536" spans="1:25">
      <x:c r="A11536" s="0" t="s">
        <x:v>65</x:v>
      </x:c>
      <x:c r="B11536" s="0" t="n">
        <x:v>5295</x:v>
      </x:c>
      <x:c r="C11536" s="0" t="s">
        <x:v>21</x:v>
      </x:c>
      <x:c r="D11536" s="0" t="s">
        <x:v>22</x:v>
      </x:c>
      <x:c r="E11536" s="0" t="s">
        <x:v>23</x:v>
      </x:c>
      <x:c r="F11536" s="0" t="s">
        <x:v>20</x:v>
      </x:c>
      <x:c r="G11536" s="0" t="n">
        <x:v>130</x:v>
      </x:c>
      <x:c r="H11536" s="4" t="n">
        <x:v>44.33</x:v>
      </x:c>
      <x:c r="I11536" s="4" t="n">
        <x:v>130</x:v>
      </x:c>
      <x:c r="J11536" s="4" t="n">
        <x:v>0.341</x:v>
      </x:c>
      <x:c r="K11536" s="4">
        <x:f>I11536*J11536</x:f>
      </x:c>
      <x:c r="L11536" s="4" t="n">
        <x:v>287.019</x:v>
      </x:c>
      <x:c r="M11536" s="5">
        <x:f>J11536/4.807*100</x:f>
      </x:c>
      <x:c r="N11536" s="6">
        <x:f>M11536*L11536/100</x:f>
      </x:c>
      <x:c r="O11536" s="6">
        <x:f>H11536-N11536</x:f>
      </x:c>
    </x:row>
    <x:row r="11537" spans="1:25">
      <x:c r="A11537" s="0" t="s">
        <x:v>65</x:v>
      </x:c>
      <x:c r="B11537" s="0" t="n">
        <x:v>5295</x:v>
      </x:c>
      <x:c r="C11537" s="0" t="s">
        <x:v>21</x:v>
      </x:c>
      <x:c r="D11537" s="0" t="s">
        <x:v>28</x:v>
      </x:c>
      <x:c r="E11537" s="0" t="s">
        <x:v>19</x:v>
      </x:c>
      <x:c r="F11537" s="0" t="s">
        <x:v>26</x:v>
      </x:c>
      <x:c r="G11537" s="0" t="n">
        <x:v>130</x:v>
      </x:c>
      <x:c r="H11537" s="4" t="n">
        <x:v>33.803</x:v>
      </x:c>
      <x:c r="I11537" s="4" t="n">
        <x:v>130</x:v>
      </x:c>
      <x:c r="J11537" s="4" t="n">
        <x:v>0.26</x:v>
      </x:c>
      <x:c r="K11537" s="4">
        <x:f>I11537*J11537</x:f>
      </x:c>
      <x:c r="L11537" s="4" t="n">
        <x:v>287.019</x:v>
      </x:c>
      <x:c r="M11537" s="5">
        <x:f>J11537/4.807*100</x:f>
      </x:c>
      <x:c r="N11537" s="6">
        <x:f>M11537*L11537/100</x:f>
      </x:c>
      <x:c r="O11537" s="6">
        <x:f>H11537-N11537</x:f>
      </x:c>
    </x:row>
    <x:row r="11538" spans="1:25">
      <x:c r="A11538" s="0" t="s">
        <x:v>65</x:v>
      </x:c>
      <x:c r="B11538" s="0" t="n">
        <x:v>5295</x:v>
      </x:c>
      <x:c r="C11538" s="0" t="s">
        <x:v>21</x:v>
      </x:c>
      <x:c r="D11538" s="0" t="s">
        <x:v>28</x:v>
      </x:c>
      <x:c r="E11538" s="0" t="s">
        <x:v>23</x:v>
      </x:c>
      <x:c r="F11538" s="0" t="s">
        <x:v>26</x:v>
      </x:c>
      <x:c r="G11538" s="0" t="n">
        <x:v>130</x:v>
      </x:c>
      <x:c r="H11538" s="4" t="n">
        <x:v>197.6</x:v>
      </x:c>
      <x:c r="I11538" s="4" t="n">
        <x:v>130</x:v>
      </x:c>
      <x:c r="J11538" s="4" t="n">
        <x:v>1.52</x:v>
      </x:c>
      <x:c r="K11538" s="4">
        <x:f>I11538*J11538</x:f>
      </x:c>
      <x:c r="L11538" s="4" t="n">
        <x:v>287.019</x:v>
      </x:c>
      <x:c r="M11538" s="5">
        <x:f>J11538/4.807*100</x:f>
      </x:c>
      <x:c r="N11538" s="6">
        <x:f>M11538*L11538/100</x:f>
      </x:c>
      <x:c r="O11538" s="6">
        <x:f>H11538-N11538</x:f>
      </x:c>
    </x:row>
    <x:row r="11539" spans="1:25">
      <x:c r="A11539" s="0" t="s">
        <x:v>146</x:v>
      </x:c>
      <x:c r="B11539" s="0" t="n">
        <x:v>5296</x:v>
      </x:c>
      <x:c r="C11539" s="0" t="s">
        <x:v>21</x:v>
      </x:c>
      <x:c r="D11539" s="0" t="s">
        <x:v>22</x:v>
      </x:c>
      <x:c r="E11539" s="0" t="s">
        <x:v>23</x:v>
      </x:c>
      <x:c r="F11539" s="0" t="s">
        <x:v>20</x:v>
      </x:c>
      <x:c r="G11539" s="0" t="n">
        <x:v>130</x:v>
      </x:c>
      <x:c r="H11539" s="4" t="n">
        <x:v>44.33</x:v>
      </x:c>
      <x:c r="I11539" s="4" t="n">
        <x:v>130</x:v>
      </x:c>
      <x:c r="J11539" s="4" t="n">
        <x:v>0.341</x:v>
      </x:c>
      <x:c r="K11539" s="4">
        <x:f>I11539*J11539</x:f>
      </x:c>
      <x:c r="L11539" s="4" t="n">
        <x:v>285.663</x:v>
      </x:c>
      <x:c r="M11539" s="5">
        <x:f>J11539/2.789*100</x:f>
      </x:c>
      <x:c r="N11539" s="6">
        <x:f>M11539*L11539/100</x:f>
      </x:c>
      <x:c r="O11539" s="6">
        <x:f>H11539-N11539</x:f>
      </x:c>
    </x:row>
    <x:row r="11540" spans="1:25">
      <x:c r="A11540" s="0" t="s">
        <x:v>146</x:v>
      </x:c>
      <x:c r="B11540" s="0" t="n">
        <x:v>5296</x:v>
      </x:c>
      <x:c r="C11540" s="0" t="s">
        <x:v>21</x:v>
      </x:c>
      <x:c r="D11540" s="0" t="s">
        <x:v>22</x:v>
      </x:c>
      <x:c r="E11540" s="0" t="s">
        <x:v>23</x:v>
      </x:c>
      <x:c r="F11540" s="0" t="s">
        <x:v>20</x:v>
      </x:c>
      <x:c r="G11540" s="0" t="n">
        <x:v>130</x:v>
      </x:c>
      <x:c r="H11540" s="4" t="n">
        <x:v>43.384</x:v>
      </x:c>
      <x:c r="I11540" s="4" t="n">
        <x:v>130</x:v>
      </x:c>
      <x:c r="J11540" s="4" t="n">
        <x:v>0.334</x:v>
      </x:c>
      <x:c r="K11540" s="4">
        <x:f>I11540*J11540</x:f>
      </x:c>
      <x:c r="L11540" s="4" t="n">
        <x:v>285.663</x:v>
      </x:c>
      <x:c r="M11540" s="5">
        <x:f>J11540/2.789*100</x:f>
      </x:c>
      <x:c r="N11540" s="6">
        <x:f>M11540*L11540/100</x:f>
      </x:c>
      <x:c r="O11540" s="6">
        <x:f>H11540-N11540</x:f>
      </x:c>
    </x:row>
    <x:row r="11541" spans="1:25">
      <x:c r="A11541" s="0" t="s">
        <x:v>146</x:v>
      </x:c>
      <x:c r="B11541" s="0" t="n">
        <x:v>5296</x:v>
      </x:c>
      <x:c r="C11541" s="0" t="s">
        <x:v>21</x:v>
      </x:c>
      <x:c r="D11541" s="0" t="s">
        <x:v>22</x:v>
      </x:c>
      <x:c r="E11541" s="0" t="s">
        <x:v>23</x:v>
      </x:c>
      <x:c r="F11541" s="0" t="s">
        <x:v>20</x:v>
      </x:c>
      <x:c r="G11541" s="0" t="n">
        <x:v>130</x:v>
      </x:c>
      <x:c r="H11541" s="4" t="n">
        <x:v>43.384</x:v>
      </x:c>
      <x:c r="I11541" s="4" t="n">
        <x:v>130</x:v>
      </x:c>
      <x:c r="J11541" s="4" t="n">
        <x:v>0.334</x:v>
      </x:c>
      <x:c r="K11541" s="4">
        <x:f>I11541*J11541</x:f>
      </x:c>
      <x:c r="L11541" s="4" t="n">
        <x:v>285.663</x:v>
      </x:c>
      <x:c r="M11541" s="5">
        <x:f>J11541/2.789*100</x:f>
      </x:c>
      <x:c r="N11541" s="6">
        <x:f>M11541*L11541/100</x:f>
      </x:c>
      <x:c r="O11541" s="6">
        <x:f>H11541-N11541</x:f>
      </x:c>
    </x:row>
    <x:row r="11542" spans="1:25">
      <x:c r="A11542" s="0" t="s">
        <x:v>146</x:v>
      </x:c>
      <x:c r="B11542" s="0" t="n">
        <x:v>5296</x:v>
      </x:c>
      <x:c r="C11542" s="0" t="s">
        <x:v>21</x:v>
      </x:c>
      <x:c r="D11542" s="0" t="s">
        <x:v>28</x:v>
      </x:c>
      <x:c r="E11542" s="0" t="s">
        <x:v>19</x:v>
      </x:c>
      <x:c r="F11542" s="0" t="s">
        <x:v>26</x:v>
      </x:c>
      <x:c r="G11542" s="0" t="n">
        <x:v>130</x:v>
      </x:c>
      <x:c r="H11542" s="4" t="n">
        <x:v>33.808</x:v>
      </x:c>
      <x:c r="I11542" s="4" t="n">
        <x:v>130</x:v>
      </x:c>
      <x:c r="J11542" s="4" t="n">
        <x:v>0.26</x:v>
      </x:c>
      <x:c r="K11542" s="4">
        <x:f>I11542*J11542</x:f>
      </x:c>
      <x:c r="L11542" s="4" t="n">
        <x:v>285.663</x:v>
      </x:c>
      <x:c r="M11542" s="5">
        <x:f>J11542/2.789*100</x:f>
      </x:c>
      <x:c r="N11542" s="6">
        <x:f>M11542*L11542/100</x:f>
      </x:c>
      <x:c r="O11542" s="6">
        <x:f>H11542-N11542</x:f>
      </x:c>
    </x:row>
    <x:row r="11543" spans="1:25">
      <x:c r="A11543" s="0" t="s">
        <x:v>146</x:v>
      </x:c>
      <x:c r="B11543" s="0" t="n">
        <x:v>5296</x:v>
      </x:c>
      <x:c r="C11543" s="0" t="s">
        <x:v>21</x:v>
      </x:c>
      <x:c r="D11543" s="0" t="s">
        <x:v>28</x:v>
      </x:c>
      <x:c r="E11543" s="0" t="s">
        <x:v>23</x:v>
      </x:c>
      <x:c r="F11543" s="0" t="s">
        <x:v>26</x:v>
      </x:c>
      <x:c r="G11543" s="0" t="n">
        <x:v>130</x:v>
      </x:c>
      <x:c r="H11543" s="4" t="n">
        <x:v>197.6</x:v>
      </x:c>
      <x:c r="I11543" s="4" t="n">
        <x:v>130</x:v>
      </x:c>
      <x:c r="J11543" s="4" t="n">
        <x:v>1.52</x:v>
      </x:c>
      <x:c r="K11543" s="4">
        <x:f>I11543*J11543</x:f>
      </x:c>
      <x:c r="L11543" s="4" t="n">
        <x:v>285.663</x:v>
      </x:c>
      <x:c r="M11543" s="5">
        <x:f>J11543/2.789*100</x:f>
      </x:c>
      <x:c r="N11543" s="6">
        <x:f>M11543*L11543/100</x:f>
      </x:c>
      <x:c r="O11543" s="6">
        <x:f>H11543-N11543</x:f>
      </x:c>
    </x:row>
    <x:row r="11544" spans="1:25">
      <x:c r="A11544" s="0" t="s">
        <x:v>103</x:v>
      </x:c>
      <x:c r="B11544" s="0" t="n">
        <x:v>5297</x:v>
      </x:c>
      <x:c r="C11544" s="0" t="s">
        <x:v>21</x:v>
      </x:c>
      <x:c r="D11544" s="0" t="s">
        <x:v>22</x:v>
      </x:c>
      <x:c r="E11544" s="0" t="s">
        <x:v>23</x:v>
      </x:c>
      <x:c r="F11544" s="0" t="s">
        <x:v>20</x:v>
      </x:c>
      <x:c r="G11544" s="0" t="n">
        <x:v>130</x:v>
      </x:c>
      <x:c r="H11544" s="4" t="n">
        <x:v>43.384</x:v>
      </x:c>
      <x:c r="I11544" s="4" t="n">
        <x:v>130</x:v>
      </x:c>
      <x:c r="J11544" s="4" t="n">
        <x:v>0.334</x:v>
      </x:c>
      <x:c r="K11544" s="4">
        <x:f>I11544*J11544</x:f>
      </x:c>
      <x:c r="L11544" s="4" t="n">
        <x:v>287.318</x:v>
      </x:c>
      <x:c r="M11544" s="5">
        <x:f>J11544/3.123*100</x:f>
      </x:c>
      <x:c r="N11544" s="6">
        <x:f>M11544*L11544/100</x:f>
      </x:c>
      <x:c r="O11544" s="6">
        <x:f>H11544-N11544</x:f>
      </x:c>
    </x:row>
    <x:row r="11545" spans="1:25">
      <x:c r="A11545" s="0" t="s">
        <x:v>103</x:v>
      </x:c>
      <x:c r="B11545" s="0" t="n">
        <x:v>5297</x:v>
      </x:c>
      <x:c r="C11545" s="0" t="s">
        <x:v>21</x:v>
      </x:c>
      <x:c r="D11545" s="0" t="s">
        <x:v>22</x:v>
      </x:c>
      <x:c r="E11545" s="0" t="s">
        <x:v>23</x:v>
      </x:c>
      <x:c r="F11545" s="0" t="s">
        <x:v>20</x:v>
      </x:c>
      <x:c r="G11545" s="0" t="n">
        <x:v>130</x:v>
      </x:c>
      <x:c r="H11545" s="4" t="n">
        <x:v>43.384</x:v>
      </x:c>
      <x:c r="I11545" s="4" t="n">
        <x:v>130</x:v>
      </x:c>
      <x:c r="J11545" s="4" t="n">
        <x:v>0.334</x:v>
      </x:c>
      <x:c r="K11545" s="4">
        <x:f>I11545*J11545</x:f>
      </x:c>
      <x:c r="L11545" s="4" t="n">
        <x:v>287.318</x:v>
      </x:c>
      <x:c r="M11545" s="5">
        <x:f>J11545/3.123*100</x:f>
      </x:c>
      <x:c r="N11545" s="6">
        <x:f>M11545*L11545/100</x:f>
      </x:c>
      <x:c r="O11545" s="6">
        <x:f>H11545-N11545</x:f>
      </x:c>
    </x:row>
    <x:row r="11546" spans="1:25">
      <x:c r="A11546" s="0" t="s">
        <x:v>103</x:v>
      </x:c>
      <x:c r="B11546" s="0" t="n">
        <x:v>5297</x:v>
      </x:c>
      <x:c r="C11546" s="0" t="s">
        <x:v>21</x:v>
      </x:c>
      <x:c r="D11546" s="0" t="s">
        <x:v>22</x:v>
      </x:c>
      <x:c r="E11546" s="0" t="s">
        <x:v>23</x:v>
      </x:c>
      <x:c r="F11546" s="0" t="s">
        <x:v>20</x:v>
      </x:c>
      <x:c r="G11546" s="0" t="n">
        <x:v>130</x:v>
      </x:c>
      <x:c r="H11546" s="4" t="n">
        <x:v>43.384</x:v>
      </x:c>
      <x:c r="I11546" s="4" t="n">
        <x:v>130</x:v>
      </x:c>
      <x:c r="J11546" s="4" t="n">
        <x:v>0.334</x:v>
      </x:c>
      <x:c r="K11546" s="4">
        <x:f>I11546*J11546</x:f>
      </x:c>
      <x:c r="L11546" s="4" t="n">
        <x:v>287.318</x:v>
      </x:c>
      <x:c r="M11546" s="5">
        <x:f>J11546/3.123*100</x:f>
      </x:c>
      <x:c r="N11546" s="6">
        <x:f>M11546*L11546/100</x:f>
      </x:c>
      <x:c r="O11546" s="6">
        <x:f>H11546-N11546</x:f>
      </x:c>
    </x:row>
    <x:row r="11547" spans="1:25">
      <x:c r="A11547" s="0" t="s">
        <x:v>103</x:v>
      </x:c>
      <x:c r="B11547" s="0" t="n">
        <x:v>5297</x:v>
      </x:c>
      <x:c r="C11547" s="0" t="s">
        <x:v>21</x:v>
      </x:c>
      <x:c r="D11547" s="0" t="s">
        <x:v>22</x:v>
      </x:c>
      <x:c r="E11547" s="0" t="s">
        <x:v>23</x:v>
      </x:c>
      <x:c r="F11547" s="0" t="s">
        <x:v>20</x:v>
      </x:c>
      <x:c r="G11547" s="0" t="n">
        <x:v>130</x:v>
      </x:c>
      <x:c r="H11547" s="4" t="n">
        <x:v>44.33</x:v>
      </x:c>
      <x:c r="I11547" s="4" t="n">
        <x:v>130</x:v>
      </x:c>
      <x:c r="J11547" s="4" t="n">
        <x:v>0.341</x:v>
      </x:c>
      <x:c r="K11547" s="4">
        <x:f>I11547*J11547</x:f>
      </x:c>
      <x:c r="L11547" s="4" t="n">
        <x:v>287.318</x:v>
      </x:c>
      <x:c r="M11547" s="5">
        <x:f>J11547/3.123*100</x:f>
      </x:c>
      <x:c r="N11547" s="6">
        <x:f>M11547*L11547/100</x:f>
      </x:c>
      <x:c r="O11547" s="6">
        <x:f>H11547-N11547</x:f>
      </x:c>
    </x:row>
    <x:row r="11548" spans="1:25">
      <x:c r="A11548" s="0" t="s">
        <x:v>103</x:v>
      </x:c>
      <x:c r="B11548" s="0" t="n">
        <x:v>5297</x:v>
      </x:c>
      <x:c r="C11548" s="0" t="s">
        <x:v>21</x:v>
      </x:c>
      <x:c r="D11548" s="0" t="s">
        <x:v>28</x:v>
      </x:c>
      <x:c r="E11548" s="0" t="s">
        <x:v>19</x:v>
      </x:c>
      <x:c r="F11548" s="0" t="s">
        <x:v>26</x:v>
      </x:c>
      <x:c r="G11548" s="0" t="n">
        <x:v>130</x:v>
      </x:c>
      <x:c r="H11548" s="4" t="n">
        <x:v>33.806</x:v>
      </x:c>
      <x:c r="I11548" s="4" t="n">
        <x:v>130</x:v>
      </x:c>
      <x:c r="J11548" s="4" t="n">
        <x:v>0.26</x:v>
      </x:c>
      <x:c r="K11548" s="4">
        <x:f>I11548*J11548</x:f>
      </x:c>
      <x:c r="L11548" s="4" t="n">
        <x:v>287.318</x:v>
      </x:c>
      <x:c r="M11548" s="5">
        <x:f>J11548/3.123*100</x:f>
      </x:c>
      <x:c r="N11548" s="6">
        <x:f>M11548*L11548/100</x:f>
      </x:c>
      <x:c r="O11548" s="6">
        <x:f>H11548-N11548</x:f>
      </x:c>
    </x:row>
    <x:row r="11549" spans="1:25">
      <x:c r="A11549" s="0" t="s">
        <x:v>103</x:v>
      </x:c>
      <x:c r="B11549" s="0" t="n">
        <x:v>5297</x:v>
      </x:c>
      <x:c r="C11549" s="0" t="s">
        <x:v>21</x:v>
      </x:c>
      <x:c r="D11549" s="0" t="s">
        <x:v>28</x:v>
      </x:c>
      <x:c r="E11549" s="0" t="s">
        <x:v>23</x:v>
      </x:c>
      <x:c r="F11549" s="0" t="s">
        <x:v>26</x:v>
      </x:c>
      <x:c r="G11549" s="0" t="n">
        <x:v>130</x:v>
      </x:c>
      <x:c r="H11549" s="4" t="n">
        <x:v>197.6</x:v>
      </x:c>
      <x:c r="I11549" s="4" t="n">
        <x:v>130</x:v>
      </x:c>
      <x:c r="J11549" s="4" t="n">
        <x:v>1.52</x:v>
      </x:c>
      <x:c r="K11549" s="4">
        <x:f>I11549*J11549</x:f>
      </x:c>
      <x:c r="L11549" s="4" t="n">
        <x:v>287.318</x:v>
      </x:c>
      <x:c r="M11549" s="5">
        <x:f>J11549/3.123*100</x:f>
      </x:c>
      <x:c r="N11549" s="6">
        <x:f>M11549*L11549/100</x:f>
      </x:c>
      <x:c r="O11549" s="6">
        <x:f>H11549-N11549</x:f>
      </x:c>
    </x:row>
    <x:row r="11550" spans="1:25">
      <x:c r="A11550" s="0" t="s">
        <x:v>29</x:v>
      </x:c>
      <x:c r="B11550" s="0" t="n">
        <x:v>5298</x:v>
      </x:c>
      <x:c r="C11550" s="0" t="s">
        <x:v>21</x:v>
      </x:c>
      <x:c r="D11550" s="0" t="s">
        <x:v>22</x:v>
      </x:c>
      <x:c r="E11550" s="0" t="s">
        <x:v>23</x:v>
      </x:c>
      <x:c r="F11550" s="0" t="s">
        <x:v>20</x:v>
      </x:c>
      <x:c r="G11550" s="0" t="n">
        <x:v>130</x:v>
      </x:c>
      <x:c r="H11550" s="4" t="n">
        <x:v>43.384</x:v>
      </x:c>
      <x:c r="I11550" s="4" t="n">
        <x:v>130</x:v>
      </x:c>
      <x:c r="J11550" s="4" t="n">
        <x:v>0.334</x:v>
      </x:c>
      <x:c r="K11550" s="4">
        <x:f>I11550*J11550</x:f>
      </x:c>
      <x:c r="L11550" s="4" t="n">
        <x:v>281.204</x:v>
      </x:c>
      <x:c r="M11550" s="5">
        <x:f>J11550/4.139*100</x:f>
      </x:c>
      <x:c r="N11550" s="6">
        <x:f>M11550*L11550/100</x:f>
      </x:c>
      <x:c r="O11550" s="6">
        <x:f>H11550-N11550</x:f>
      </x:c>
    </x:row>
    <x:row r="11551" spans="1:25">
      <x:c r="A11551" s="0" t="s">
        <x:v>29</x:v>
      </x:c>
      <x:c r="B11551" s="0" t="n">
        <x:v>5298</x:v>
      </x:c>
      <x:c r="C11551" s="0" t="s">
        <x:v>21</x:v>
      </x:c>
      <x:c r="D11551" s="0" t="s">
        <x:v>22</x:v>
      </x:c>
      <x:c r="E11551" s="0" t="s">
        <x:v>23</x:v>
      </x:c>
      <x:c r="F11551" s="0" t="s">
        <x:v>20</x:v>
      </x:c>
      <x:c r="G11551" s="0" t="n">
        <x:v>130</x:v>
      </x:c>
      <x:c r="H11551" s="4" t="n">
        <x:v>43.384</x:v>
      </x:c>
      <x:c r="I11551" s="4" t="n">
        <x:v>130</x:v>
      </x:c>
      <x:c r="J11551" s="4" t="n">
        <x:v>0.334</x:v>
      </x:c>
      <x:c r="K11551" s="4">
        <x:f>I11551*J11551</x:f>
      </x:c>
      <x:c r="L11551" s="4" t="n">
        <x:v>281.204</x:v>
      </x:c>
      <x:c r="M11551" s="5">
        <x:f>J11551/4.139*100</x:f>
      </x:c>
      <x:c r="N11551" s="6">
        <x:f>M11551*L11551/100</x:f>
      </x:c>
      <x:c r="O11551" s="6">
        <x:f>H11551-N11551</x:f>
      </x:c>
    </x:row>
    <x:row r="11552" spans="1:25">
      <x:c r="A11552" s="0" t="s">
        <x:v>29</x:v>
      </x:c>
      <x:c r="B11552" s="0" t="n">
        <x:v>5298</x:v>
      </x:c>
      <x:c r="C11552" s="0" t="s">
        <x:v>21</x:v>
      </x:c>
      <x:c r="D11552" s="0" t="s">
        <x:v>22</x:v>
      </x:c>
      <x:c r="E11552" s="0" t="s">
        <x:v>23</x:v>
      </x:c>
      <x:c r="F11552" s="0" t="s">
        <x:v>20</x:v>
      </x:c>
      <x:c r="G11552" s="0" t="n">
        <x:v>130</x:v>
      </x:c>
      <x:c r="H11552" s="4" t="n">
        <x:v>43.384</x:v>
      </x:c>
      <x:c r="I11552" s="4" t="n">
        <x:v>130</x:v>
      </x:c>
      <x:c r="J11552" s="4" t="n">
        <x:v>0.334</x:v>
      </x:c>
      <x:c r="K11552" s="4">
        <x:f>I11552*J11552</x:f>
      </x:c>
      <x:c r="L11552" s="4" t="n">
        <x:v>281.204</x:v>
      </x:c>
      <x:c r="M11552" s="5">
        <x:f>J11552/4.139*100</x:f>
      </x:c>
      <x:c r="N11552" s="6">
        <x:f>M11552*L11552/100</x:f>
      </x:c>
      <x:c r="O11552" s="6">
        <x:f>H11552-N11552</x:f>
      </x:c>
    </x:row>
    <x:row r="11553" spans="1:25">
      <x:c r="A11553" s="0" t="s">
        <x:v>29</x:v>
      </x:c>
      <x:c r="B11553" s="0" t="n">
        <x:v>5298</x:v>
      </x:c>
      <x:c r="C11553" s="0" t="s">
        <x:v>21</x:v>
      </x:c>
      <x:c r="D11553" s="0" t="s">
        <x:v>22</x:v>
      </x:c>
      <x:c r="E11553" s="0" t="s">
        <x:v>23</x:v>
      </x:c>
      <x:c r="F11553" s="0" t="s">
        <x:v>20</x:v>
      </x:c>
      <x:c r="G11553" s="0" t="n">
        <x:v>130</x:v>
      </x:c>
      <x:c r="H11553" s="4" t="n">
        <x:v>43.384</x:v>
      </x:c>
      <x:c r="I11553" s="4" t="n">
        <x:v>130</x:v>
      </x:c>
      <x:c r="J11553" s="4" t="n">
        <x:v>0.334</x:v>
      </x:c>
      <x:c r="K11553" s="4">
        <x:f>I11553*J11553</x:f>
      </x:c>
      <x:c r="L11553" s="4" t="n">
        <x:v>281.204</x:v>
      </x:c>
      <x:c r="M11553" s="5">
        <x:f>J11553/4.139*100</x:f>
      </x:c>
      <x:c r="N11553" s="6">
        <x:f>M11553*L11553/100</x:f>
      </x:c>
      <x:c r="O11553" s="6">
        <x:f>H11553-N11553</x:f>
      </x:c>
    </x:row>
    <x:row r="11554" spans="1:25">
      <x:c r="A11554" s="0" t="s">
        <x:v>29</x:v>
      </x:c>
      <x:c r="B11554" s="0" t="n">
        <x:v>5298</x:v>
      </x:c>
      <x:c r="C11554" s="0" t="s">
        <x:v>21</x:v>
      </x:c>
      <x:c r="D11554" s="0" t="s">
        <x:v>22</x:v>
      </x:c>
      <x:c r="E11554" s="0" t="s">
        <x:v>23</x:v>
      </x:c>
      <x:c r="F11554" s="0" t="s">
        <x:v>20</x:v>
      </x:c>
      <x:c r="G11554" s="0" t="n">
        <x:v>130</x:v>
      </x:c>
      <x:c r="H11554" s="4" t="n">
        <x:v>44.33</x:v>
      </x:c>
      <x:c r="I11554" s="4" t="n">
        <x:v>130</x:v>
      </x:c>
      <x:c r="J11554" s="4" t="n">
        <x:v>0.341</x:v>
      </x:c>
      <x:c r="K11554" s="4">
        <x:f>I11554*J11554</x:f>
      </x:c>
      <x:c r="L11554" s="4" t="n">
        <x:v>281.204</x:v>
      </x:c>
      <x:c r="M11554" s="5">
        <x:f>J11554/4.139*100</x:f>
      </x:c>
      <x:c r="N11554" s="6">
        <x:f>M11554*L11554/100</x:f>
      </x:c>
      <x:c r="O11554" s="6">
        <x:f>H11554-N11554</x:f>
      </x:c>
    </x:row>
    <x:row r="11555" spans="1:25">
      <x:c r="A11555" s="0" t="s">
        <x:v>29</x:v>
      </x:c>
      <x:c r="B11555" s="0" t="n">
        <x:v>5298</x:v>
      </x:c>
      <x:c r="C11555" s="0" t="s">
        <x:v>21</x:v>
      </x:c>
      <x:c r="D11555" s="0" t="s">
        <x:v>22</x:v>
      </x:c>
      <x:c r="E11555" s="0" t="s">
        <x:v>23</x:v>
      </x:c>
      <x:c r="F11555" s="0" t="s">
        <x:v>20</x:v>
      </x:c>
      <x:c r="G11555" s="0" t="n">
        <x:v>130</x:v>
      </x:c>
      <x:c r="H11555" s="4" t="n">
        <x:v>44.33</x:v>
      </x:c>
      <x:c r="I11555" s="4" t="n">
        <x:v>130</x:v>
      </x:c>
      <x:c r="J11555" s="4" t="n">
        <x:v>0.341</x:v>
      </x:c>
      <x:c r="K11555" s="4">
        <x:f>I11555*J11555</x:f>
      </x:c>
      <x:c r="L11555" s="4" t="n">
        <x:v>281.204</x:v>
      </x:c>
      <x:c r="M11555" s="5">
        <x:f>J11555/4.139*100</x:f>
      </x:c>
      <x:c r="N11555" s="6">
        <x:f>M11555*L11555/100</x:f>
      </x:c>
      <x:c r="O11555" s="6">
        <x:f>H11555-N11555</x:f>
      </x:c>
    </x:row>
    <x:row r="11556" spans="1:25">
      <x:c r="A11556" s="0" t="s">
        <x:v>29</x:v>
      </x:c>
      <x:c r="B11556" s="0" t="n">
        <x:v>5298</x:v>
      </x:c>
      <x:c r="C11556" s="0" t="s">
        <x:v>21</x:v>
      </x:c>
      <x:c r="D11556" s="0" t="s">
        <x:v>22</x:v>
      </x:c>
      <x:c r="E11556" s="0" t="s">
        <x:v>23</x:v>
      </x:c>
      <x:c r="F11556" s="0" t="s">
        <x:v>20</x:v>
      </x:c>
      <x:c r="G11556" s="0" t="n">
        <x:v>130</x:v>
      </x:c>
      <x:c r="H11556" s="4" t="n">
        <x:v>44.33</x:v>
      </x:c>
      <x:c r="I11556" s="4" t="n">
        <x:v>130</x:v>
      </x:c>
      <x:c r="J11556" s="4" t="n">
        <x:v>0.341</x:v>
      </x:c>
      <x:c r="K11556" s="4">
        <x:f>I11556*J11556</x:f>
      </x:c>
      <x:c r="L11556" s="4" t="n">
        <x:v>281.204</x:v>
      </x:c>
      <x:c r="M11556" s="5">
        <x:f>J11556/4.139*100</x:f>
      </x:c>
      <x:c r="N11556" s="6">
        <x:f>M11556*L11556/100</x:f>
      </x:c>
      <x:c r="O11556" s="6">
        <x:f>H11556-N11556</x:f>
      </x:c>
    </x:row>
    <x:row r="11557" spans="1:25">
      <x:c r="A11557" s="0" t="s">
        <x:v>29</x:v>
      </x:c>
      <x:c r="B11557" s="0" t="n">
        <x:v>5298</x:v>
      </x:c>
      <x:c r="C11557" s="0" t="s">
        <x:v>21</x:v>
      </x:c>
      <x:c r="D11557" s="0" t="s">
        <x:v>28</x:v>
      </x:c>
      <x:c r="E11557" s="0" t="s">
        <x:v>19</x:v>
      </x:c>
      <x:c r="F11557" s="0" t="s">
        <x:v>26</x:v>
      </x:c>
      <x:c r="G11557" s="0" t="n">
        <x:v>130</x:v>
      </x:c>
      <x:c r="H11557" s="4" t="n">
        <x:v>33.805</x:v>
      </x:c>
      <x:c r="I11557" s="4" t="n">
        <x:v>130</x:v>
      </x:c>
      <x:c r="J11557" s="4" t="n">
        <x:v>0.26</x:v>
      </x:c>
      <x:c r="K11557" s="4">
        <x:f>I11557*J11557</x:f>
      </x:c>
      <x:c r="L11557" s="4" t="n">
        <x:v>281.204</x:v>
      </x:c>
      <x:c r="M11557" s="5">
        <x:f>J11557/4.139*100</x:f>
      </x:c>
      <x:c r="N11557" s="6">
        <x:f>M11557*L11557/100</x:f>
      </x:c>
      <x:c r="O11557" s="6">
        <x:f>H11557-N11557</x:f>
      </x:c>
    </x:row>
    <x:row r="11558" spans="1:25">
      <x:c r="A11558" s="0" t="s">
        <x:v>29</x:v>
      </x:c>
      <x:c r="B11558" s="0" t="n">
        <x:v>5298</x:v>
      </x:c>
      <x:c r="C11558" s="0" t="s">
        <x:v>21</x:v>
      </x:c>
      <x:c r="D11558" s="0" t="s">
        <x:v>28</x:v>
      </x:c>
      <x:c r="E11558" s="0" t="s">
        <x:v>23</x:v>
      </x:c>
      <x:c r="F11558" s="0" t="s">
        <x:v>26</x:v>
      </x:c>
      <x:c r="G11558" s="0" t="n">
        <x:v>130</x:v>
      </x:c>
      <x:c r="H11558" s="4" t="n">
        <x:v>197.6</x:v>
      </x:c>
      <x:c r="I11558" s="4" t="n">
        <x:v>130</x:v>
      </x:c>
      <x:c r="J11558" s="4" t="n">
        <x:v>1.52</x:v>
      </x:c>
      <x:c r="K11558" s="4">
        <x:f>I11558*J11558</x:f>
      </x:c>
      <x:c r="L11558" s="4" t="n">
        <x:v>281.204</x:v>
      </x:c>
      <x:c r="M11558" s="5">
        <x:f>J11558/4.139*100</x:f>
      </x:c>
      <x:c r="N11558" s="6">
        <x:f>M11558*L11558/100</x:f>
      </x:c>
      <x:c r="O11558" s="6">
        <x:f>H11558-N11558</x:f>
      </x:c>
    </x:row>
    <x:row r="11559" spans="1:25">
      <x:c r="A11559" s="0" t="s">
        <x:v>89</x:v>
      </x:c>
      <x:c r="B11559" s="0" t="n">
        <x:v>5299</x:v>
      </x:c>
      <x:c r="C11559" s="0" t="s">
        <x:v>21</x:v>
      </x:c>
      <x:c r="D11559" s="0" t="s">
        <x:v>22</x:v>
      </x:c>
      <x:c r="E11559" s="0" t="s">
        <x:v>23</x:v>
      </x:c>
      <x:c r="F11559" s="0" t="s">
        <x:v>20</x:v>
      </x:c>
      <x:c r="G11559" s="0" t="n">
        <x:v>150</x:v>
      </x:c>
      <x:c r="H11559" s="4" t="n">
        <x:v>43.384</x:v>
      </x:c>
      <x:c r="I11559" s="4" t="n">
        <x:v>150</x:v>
      </x:c>
      <x:c r="J11559" s="4" t="n">
        <x:v>0.289</x:v>
      </x:c>
      <x:c r="K11559" s="4">
        <x:f>I11559*J11559</x:f>
      </x:c>
      <x:c r="L11559" s="4" t="n">
        <x:v>355.102</x:v>
      </x:c>
      <x:c r="M11559" s="5">
        <x:f>J11559/5.001*100</x:f>
      </x:c>
      <x:c r="N11559" s="6">
        <x:f>M11559*L11559/100</x:f>
      </x:c>
      <x:c r="O11559" s="6">
        <x:f>H11559-N11559</x:f>
      </x:c>
    </x:row>
    <x:row r="11560" spans="1:25">
      <x:c r="A11560" s="0" t="s">
        <x:v>89</x:v>
      </x:c>
      <x:c r="B11560" s="0" t="n">
        <x:v>5299</x:v>
      </x:c>
      <x:c r="C11560" s="0" t="s">
        <x:v>21</x:v>
      </x:c>
      <x:c r="D11560" s="0" t="s">
        <x:v>22</x:v>
      </x:c>
      <x:c r="E11560" s="0" t="s">
        <x:v>23</x:v>
      </x:c>
      <x:c r="F11560" s="0" t="s">
        <x:v>20</x:v>
      </x:c>
      <x:c r="G11560" s="0" t="n">
        <x:v>150</x:v>
      </x:c>
      <x:c r="H11560" s="4" t="n">
        <x:v>43.384</x:v>
      </x:c>
      <x:c r="I11560" s="4" t="n">
        <x:v>150</x:v>
      </x:c>
      <x:c r="J11560" s="4" t="n">
        <x:v>0.289</x:v>
      </x:c>
      <x:c r="K11560" s="4">
        <x:f>I11560*J11560</x:f>
      </x:c>
      <x:c r="L11560" s="4" t="n">
        <x:v>355.102</x:v>
      </x:c>
      <x:c r="M11560" s="5">
        <x:f>J11560/5.001*100</x:f>
      </x:c>
      <x:c r="N11560" s="6">
        <x:f>M11560*L11560/100</x:f>
      </x:c>
      <x:c r="O11560" s="6">
        <x:f>H11560-N11560</x:f>
      </x:c>
    </x:row>
    <x:row r="11561" spans="1:25">
      <x:c r="A11561" s="0" t="s">
        <x:v>89</x:v>
      </x:c>
      <x:c r="B11561" s="0" t="n">
        <x:v>5299</x:v>
      </x:c>
      <x:c r="C11561" s="0" t="s">
        <x:v>21</x:v>
      </x:c>
      <x:c r="D11561" s="0" t="s">
        <x:v>22</x:v>
      </x:c>
      <x:c r="E11561" s="0" t="s">
        <x:v>23</x:v>
      </x:c>
      <x:c r="F11561" s="0" t="s">
        <x:v>20</x:v>
      </x:c>
      <x:c r="G11561" s="0" t="n">
        <x:v>150</x:v>
      </x:c>
      <x:c r="H11561" s="4" t="n">
        <x:v>43.384</x:v>
      </x:c>
      <x:c r="I11561" s="4" t="n">
        <x:v>150</x:v>
      </x:c>
      <x:c r="J11561" s="4" t="n">
        <x:v>0.289</x:v>
      </x:c>
      <x:c r="K11561" s="4">
        <x:f>I11561*J11561</x:f>
      </x:c>
      <x:c r="L11561" s="4" t="n">
        <x:v>355.102</x:v>
      </x:c>
      <x:c r="M11561" s="5">
        <x:f>J11561/5.001*100</x:f>
      </x:c>
      <x:c r="N11561" s="6">
        <x:f>M11561*L11561/100</x:f>
      </x:c>
      <x:c r="O11561" s="6">
        <x:f>H11561-N11561</x:f>
      </x:c>
    </x:row>
    <x:row r="11562" spans="1:25">
      <x:c r="A11562" s="0" t="s">
        <x:v>89</x:v>
      </x:c>
      <x:c r="B11562" s="0" t="n">
        <x:v>5299</x:v>
      </x:c>
      <x:c r="C11562" s="0" t="s">
        <x:v>21</x:v>
      </x:c>
      <x:c r="D11562" s="0" t="s">
        <x:v>22</x:v>
      </x:c>
      <x:c r="E11562" s="0" t="s">
        <x:v>23</x:v>
      </x:c>
      <x:c r="F11562" s="0" t="s">
        <x:v>20</x:v>
      </x:c>
      <x:c r="G11562" s="0" t="n">
        <x:v>150</x:v>
      </x:c>
      <x:c r="H11562" s="4" t="n">
        <x:v>43.384</x:v>
      </x:c>
      <x:c r="I11562" s="4" t="n">
        <x:v>150</x:v>
      </x:c>
      <x:c r="J11562" s="4" t="n">
        <x:v>0.289</x:v>
      </x:c>
      <x:c r="K11562" s="4">
        <x:f>I11562*J11562</x:f>
      </x:c>
      <x:c r="L11562" s="4" t="n">
        <x:v>355.102</x:v>
      </x:c>
      <x:c r="M11562" s="5">
        <x:f>J11562/5.001*100</x:f>
      </x:c>
      <x:c r="N11562" s="6">
        <x:f>M11562*L11562/100</x:f>
      </x:c>
      <x:c r="O11562" s="6">
        <x:f>H11562-N11562</x:f>
      </x:c>
    </x:row>
    <x:row r="11563" spans="1:25">
      <x:c r="A11563" s="0" t="s">
        <x:v>89</x:v>
      </x:c>
      <x:c r="B11563" s="0" t="n">
        <x:v>5299</x:v>
      </x:c>
      <x:c r="C11563" s="0" t="s">
        <x:v>21</x:v>
      </x:c>
      <x:c r="D11563" s="0" t="s">
        <x:v>22</x:v>
      </x:c>
      <x:c r="E11563" s="0" t="s">
        <x:v>23</x:v>
      </x:c>
      <x:c r="F11563" s="0" t="s">
        <x:v>20</x:v>
      </x:c>
      <x:c r="G11563" s="0" t="n">
        <x:v>150</x:v>
      </x:c>
      <x:c r="H11563" s="4" t="n">
        <x:v>44.33</x:v>
      </x:c>
      <x:c r="I11563" s="4" t="n">
        <x:v>150</x:v>
      </x:c>
      <x:c r="J11563" s="4" t="n">
        <x:v>0.296</x:v>
      </x:c>
      <x:c r="K11563" s="4">
        <x:f>I11563*J11563</x:f>
      </x:c>
      <x:c r="L11563" s="4" t="n">
        <x:v>355.102</x:v>
      </x:c>
      <x:c r="M11563" s="5">
        <x:f>J11563/5.001*100</x:f>
      </x:c>
      <x:c r="N11563" s="6">
        <x:f>M11563*L11563/100</x:f>
      </x:c>
      <x:c r="O11563" s="6">
        <x:f>H11563-N11563</x:f>
      </x:c>
    </x:row>
    <x:row r="11564" spans="1:25">
      <x:c r="A11564" s="0" t="s">
        <x:v>89</x:v>
      </x:c>
      <x:c r="B11564" s="0" t="n">
        <x:v>5299</x:v>
      </x:c>
      <x:c r="C11564" s="0" t="s">
        <x:v>21</x:v>
      </x:c>
      <x:c r="D11564" s="0" t="s">
        <x:v>22</x:v>
      </x:c>
      <x:c r="E11564" s="0" t="s">
        <x:v>23</x:v>
      </x:c>
      <x:c r="F11564" s="0" t="s">
        <x:v>20</x:v>
      </x:c>
      <x:c r="G11564" s="0" t="n">
        <x:v>150</x:v>
      </x:c>
      <x:c r="H11564" s="4" t="n">
        <x:v>44.33</x:v>
      </x:c>
      <x:c r="I11564" s="4" t="n">
        <x:v>150</x:v>
      </x:c>
      <x:c r="J11564" s="4" t="n">
        <x:v>0.296</x:v>
      </x:c>
      <x:c r="K11564" s="4">
        <x:f>I11564*J11564</x:f>
      </x:c>
      <x:c r="L11564" s="4" t="n">
        <x:v>355.102</x:v>
      </x:c>
      <x:c r="M11564" s="5">
        <x:f>J11564/5.001*100</x:f>
      </x:c>
      <x:c r="N11564" s="6">
        <x:f>M11564*L11564/100</x:f>
      </x:c>
      <x:c r="O11564" s="6">
        <x:f>H11564-N11564</x:f>
      </x:c>
    </x:row>
    <x:row r="11565" spans="1:25">
      <x:c r="A11565" s="0" t="s">
        <x:v>89</x:v>
      </x:c>
      <x:c r="B11565" s="0" t="n">
        <x:v>5299</x:v>
      </x:c>
      <x:c r="C11565" s="0" t="s">
        <x:v>21</x:v>
      </x:c>
      <x:c r="D11565" s="0" t="s">
        <x:v>22</x:v>
      </x:c>
      <x:c r="E11565" s="0" t="s">
        <x:v>23</x:v>
      </x:c>
      <x:c r="F11565" s="0" t="s">
        <x:v>20</x:v>
      </x:c>
      <x:c r="G11565" s="0" t="n">
        <x:v>150</x:v>
      </x:c>
      <x:c r="H11565" s="4" t="n">
        <x:v>44.33</x:v>
      </x:c>
      <x:c r="I11565" s="4" t="n">
        <x:v>150</x:v>
      </x:c>
      <x:c r="J11565" s="4" t="n">
        <x:v>0.296</x:v>
      </x:c>
      <x:c r="K11565" s="4">
        <x:f>I11565*J11565</x:f>
      </x:c>
      <x:c r="L11565" s="4" t="n">
        <x:v>355.102</x:v>
      </x:c>
      <x:c r="M11565" s="5">
        <x:f>J11565/5.001*100</x:f>
      </x:c>
      <x:c r="N11565" s="6">
        <x:f>M11565*L11565/100</x:f>
      </x:c>
      <x:c r="O11565" s="6">
        <x:f>H11565-N11565</x:f>
      </x:c>
    </x:row>
    <x:row r="11566" spans="1:25">
      <x:c r="A11566" s="0" t="s">
        <x:v>89</x:v>
      </x:c>
      <x:c r="B11566" s="0" t="n">
        <x:v>5299</x:v>
      </x:c>
      <x:c r="C11566" s="0" t="s">
        <x:v>21</x:v>
      </x:c>
      <x:c r="D11566" s="0" t="s">
        <x:v>22</x:v>
      </x:c>
      <x:c r="E11566" s="0" t="s">
        <x:v>23</x:v>
      </x:c>
      <x:c r="F11566" s="0" t="s">
        <x:v>20</x:v>
      </x:c>
      <x:c r="G11566" s="0" t="n">
        <x:v>150</x:v>
      </x:c>
      <x:c r="H11566" s="4" t="n">
        <x:v>44.33</x:v>
      </x:c>
      <x:c r="I11566" s="4" t="n">
        <x:v>150</x:v>
      </x:c>
      <x:c r="J11566" s="4" t="n">
        <x:v>0.296</x:v>
      </x:c>
      <x:c r="K11566" s="4">
        <x:f>I11566*J11566</x:f>
      </x:c>
      <x:c r="L11566" s="4" t="n">
        <x:v>355.102</x:v>
      </x:c>
      <x:c r="M11566" s="5">
        <x:f>J11566/5.001*100</x:f>
      </x:c>
      <x:c r="N11566" s="6">
        <x:f>M11566*L11566/100</x:f>
      </x:c>
      <x:c r="O11566" s="6">
        <x:f>H11566-N11566</x:f>
      </x:c>
    </x:row>
    <x:row r="11567" spans="1:25">
      <x:c r="A11567" s="0" t="s">
        <x:v>89</x:v>
      </x:c>
      <x:c r="B11567" s="0" t="n">
        <x:v>5299</x:v>
      </x:c>
      <x:c r="C11567" s="0" t="s">
        <x:v>21</x:v>
      </x:c>
      <x:c r="D11567" s="0" t="s">
        <x:v>22</x:v>
      </x:c>
      <x:c r="E11567" s="0" t="s">
        <x:v>23</x:v>
      </x:c>
      <x:c r="F11567" s="0" t="s">
        <x:v>20</x:v>
      </x:c>
      <x:c r="G11567" s="0" t="n">
        <x:v>150</x:v>
      </x:c>
      <x:c r="H11567" s="4" t="n">
        <x:v>44.33</x:v>
      </x:c>
      <x:c r="I11567" s="4" t="n">
        <x:v>150</x:v>
      </x:c>
      <x:c r="J11567" s="4" t="n">
        <x:v>0.296</x:v>
      </x:c>
      <x:c r="K11567" s="4">
        <x:f>I11567*J11567</x:f>
      </x:c>
      <x:c r="L11567" s="4" t="n">
        <x:v>355.102</x:v>
      </x:c>
      <x:c r="M11567" s="5">
        <x:f>J11567/5.001*100</x:f>
      </x:c>
      <x:c r="N11567" s="6">
        <x:f>M11567*L11567/100</x:f>
      </x:c>
      <x:c r="O11567" s="6">
        <x:f>H11567-N11567</x:f>
      </x:c>
    </x:row>
    <x:row r="11568" spans="1:25">
      <x:c r="A11568" s="0" t="s">
        <x:v>89</x:v>
      </x:c>
      <x:c r="B11568" s="0" t="n">
        <x:v>5299</x:v>
      </x:c>
      <x:c r="C11568" s="0" t="s">
        <x:v>21</x:v>
      </x:c>
      <x:c r="D11568" s="0" t="s">
        <x:v>22</x:v>
      </x:c>
      <x:c r="E11568" s="0" t="s">
        <x:v>23</x:v>
      </x:c>
      <x:c r="F11568" s="0" t="s">
        <x:v>20</x:v>
      </x:c>
      <x:c r="G11568" s="0" t="n">
        <x:v>150</x:v>
      </x:c>
      <x:c r="H11568" s="4" t="n">
        <x:v>44.33</x:v>
      </x:c>
      <x:c r="I11568" s="4" t="n">
        <x:v>150</x:v>
      </x:c>
      <x:c r="J11568" s="4" t="n">
        <x:v>0.296</x:v>
      </x:c>
      <x:c r="K11568" s="4">
        <x:f>I11568*J11568</x:f>
      </x:c>
      <x:c r="L11568" s="4" t="n">
        <x:v>355.102</x:v>
      </x:c>
      <x:c r="M11568" s="5">
        <x:f>J11568/5.001*100</x:f>
      </x:c>
      <x:c r="N11568" s="6">
        <x:f>M11568*L11568/100</x:f>
      </x:c>
      <x:c r="O11568" s="6">
        <x:f>H11568-N11568</x:f>
      </x:c>
    </x:row>
    <x:row r="11569" spans="1:25">
      <x:c r="A11569" s="0" t="s">
        <x:v>89</x:v>
      </x:c>
      <x:c r="B11569" s="0" t="n">
        <x:v>5299</x:v>
      </x:c>
      <x:c r="C11569" s="0" t="s">
        <x:v>21</x:v>
      </x:c>
      <x:c r="D11569" s="0" t="s">
        <x:v>22</x:v>
      </x:c>
      <x:c r="E11569" s="0" t="s">
        <x:v>23</x:v>
      </x:c>
      <x:c r="F11569" s="0" t="s">
        <x:v>20</x:v>
      </x:c>
      <x:c r="G11569" s="0" t="n">
        <x:v>150</x:v>
      </x:c>
      <x:c r="H11569" s="4" t="n">
        <x:v>43.384</x:v>
      </x:c>
      <x:c r="I11569" s="4" t="n">
        <x:v>150</x:v>
      </x:c>
      <x:c r="J11569" s="4" t="n">
        <x:v>0.289</x:v>
      </x:c>
      <x:c r="K11569" s="4">
        <x:f>I11569*J11569</x:f>
      </x:c>
      <x:c r="L11569" s="4" t="n">
        <x:v>355.102</x:v>
      </x:c>
      <x:c r="M11569" s="5">
        <x:f>J11569/5.001*100</x:f>
      </x:c>
      <x:c r="N11569" s="6">
        <x:f>M11569*L11569/100</x:f>
      </x:c>
      <x:c r="O11569" s="6">
        <x:f>H11569-N11569</x:f>
      </x:c>
    </x:row>
    <x:row r="11570" spans="1:25">
      <x:c r="A11570" s="0" t="s">
        <x:v>89</x:v>
      </x:c>
      <x:c r="B11570" s="0" t="n">
        <x:v>5299</x:v>
      </x:c>
      <x:c r="C11570" s="0" t="s">
        <x:v>21</x:v>
      </x:c>
      <x:c r="D11570" s="0" t="s">
        <x:v>28</x:v>
      </x:c>
      <x:c r="E11570" s="0" t="s">
        <x:v>19</x:v>
      </x:c>
      <x:c r="F11570" s="0" t="s">
        <x:v>26</x:v>
      </x:c>
      <x:c r="G11570" s="0" t="n">
        <x:v>150</x:v>
      </x:c>
      <x:c r="H11570" s="4" t="n">
        <x:v>39.012</x:v>
      </x:c>
      <x:c r="I11570" s="4" t="n">
        <x:v>150</x:v>
      </x:c>
      <x:c r="J11570" s="4" t="n">
        <x:v>0.26</x:v>
      </x:c>
      <x:c r="K11570" s="4">
        <x:f>I11570*J11570</x:f>
      </x:c>
      <x:c r="L11570" s="4" t="n">
        <x:v>355.102</x:v>
      </x:c>
      <x:c r="M11570" s="5">
        <x:f>J11570/5.001*100</x:f>
      </x:c>
      <x:c r="N11570" s="6">
        <x:f>M11570*L11570/100</x:f>
      </x:c>
      <x:c r="O11570" s="6">
        <x:f>H11570-N11570</x:f>
      </x:c>
    </x:row>
    <x:row r="11571" spans="1:25">
      <x:c r="A11571" s="0" t="s">
        <x:v>89</x:v>
      </x:c>
      <x:c r="B11571" s="0" t="n">
        <x:v>5299</x:v>
      </x:c>
      <x:c r="C11571" s="0" t="s">
        <x:v>21</x:v>
      </x:c>
      <x:c r="D11571" s="0" t="s">
        <x:v>28</x:v>
      </x:c>
      <x:c r="E11571" s="0" t="s">
        <x:v>23</x:v>
      </x:c>
      <x:c r="F11571" s="0" t="s">
        <x:v>26</x:v>
      </x:c>
      <x:c r="G11571" s="0" t="n">
        <x:v>150</x:v>
      </x:c>
      <x:c r="H11571" s="4" t="n">
        <x:v>227.999</x:v>
      </x:c>
      <x:c r="I11571" s="4" t="n">
        <x:v>150</x:v>
      </x:c>
      <x:c r="J11571" s="4" t="n">
        <x:v>1.52</x:v>
      </x:c>
      <x:c r="K11571" s="4">
        <x:f>I11571*J11571</x:f>
      </x:c>
      <x:c r="L11571" s="4" t="n">
        <x:v>355.102</x:v>
      </x:c>
      <x:c r="M11571" s="5">
        <x:f>J11571/5.001*100</x:f>
      </x:c>
      <x:c r="N11571" s="6">
        <x:f>M11571*L11571/100</x:f>
      </x:c>
      <x:c r="O11571" s="6">
        <x:f>H11571-N11571</x:f>
      </x:c>
    </x:row>
    <x:row r="11572" spans="1:25">
      <x:c r="A11572" s="0" t="s">
        <x:v>82</x:v>
      </x:c>
      <x:c r="B11572" s="0" t="n">
        <x:v>5300</x:v>
      </x:c>
      <x:c r="C11572" s="0" t="s">
        <x:v>21</x:v>
      </x:c>
      <x:c r="D11572" s="0" t="s">
        <x:v>22</x:v>
      </x:c>
      <x:c r="E11572" s="0" t="s">
        <x:v>23</x:v>
      </x:c>
      <x:c r="F11572" s="0" t="s">
        <x:v>20</x:v>
      </x:c>
      <x:c r="G11572" s="0" t="n">
        <x:v>130</x:v>
      </x:c>
      <x:c r="H11572" s="4" t="n">
        <x:v>44.33</x:v>
      </x:c>
      <x:c r="I11572" s="4" t="n">
        <x:v>130</x:v>
      </x:c>
      <x:c r="J11572" s="4" t="n">
        <x:v>0.341</x:v>
      </x:c>
      <x:c r="K11572" s="4">
        <x:f>I11572*J11572</x:f>
      </x:c>
      <x:c r="L11572" s="4" t="n">
        <x:v>281.304</x:v>
      </x:c>
      <x:c r="M11572" s="5">
        <x:f>J11572/2.789*100</x:f>
      </x:c>
      <x:c r="N11572" s="6">
        <x:f>M11572*L11572/100</x:f>
      </x:c>
      <x:c r="O11572" s="6">
        <x:f>H11572-N11572</x:f>
      </x:c>
    </x:row>
    <x:row r="11573" spans="1:25">
      <x:c r="A11573" s="0" t="s">
        <x:v>82</x:v>
      </x:c>
      <x:c r="B11573" s="0" t="n">
        <x:v>5300</x:v>
      </x:c>
      <x:c r="C11573" s="0" t="s">
        <x:v>21</x:v>
      </x:c>
      <x:c r="D11573" s="0" t="s">
        <x:v>22</x:v>
      </x:c>
      <x:c r="E11573" s="0" t="s">
        <x:v>23</x:v>
      </x:c>
      <x:c r="F11573" s="0" t="s">
        <x:v>20</x:v>
      </x:c>
      <x:c r="G11573" s="0" t="n">
        <x:v>130</x:v>
      </x:c>
      <x:c r="H11573" s="4" t="n">
        <x:v>43.384</x:v>
      </x:c>
      <x:c r="I11573" s="4" t="n">
        <x:v>130</x:v>
      </x:c>
      <x:c r="J11573" s="4" t="n">
        <x:v>0.334</x:v>
      </x:c>
      <x:c r="K11573" s="4">
        <x:f>I11573*J11573</x:f>
      </x:c>
      <x:c r="L11573" s="4" t="n">
        <x:v>281.304</x:v>
      </x:c>
      <x:c r="M11573" s="5">
        <x:f>J11573/2.789*100</x:f>
      </x:c>
      <x:c r="N11573" s="6">
        <x:f>M11573*L11573/100</x:f>
      </x:c>
      <x:c r="O11573" s="6">
        <x:f>H11573-N11573</x:f>
      </x:c>
    </x:row>
    <x:row r="11574" spans="1:25">
      <x:c r="A11574" s="0" t="s">
        <x:v>82</x:v>
      </x:c>
      <x:c r="B11574" s="0" t="n">
        <x:v>5300</x:v>
      </x:c>
      <x:c r="C11574" s="0" t="s">
        <x:v>21</x:v>
      </x:c>
      <x:c r="D11574" s="0" t="s">
        <x:v>22</x:v>
      </x:c>
      <x:c r="E11574" s="0" t="s">
        <x:v>23</x:v>
      </x:c>
      <x:c r="F11574" s="0" t="s">
        <x:v>20</x:v>
      </x:c>
      <x:c r="G11574" s="0" t="n">
        <x:v>130</x:v>
      </x:c>
      <x:c r="H11574" s="4" t="n">
        <x:v>43.384</x:v>
      </x:c>
      <x:c r="I11574" s="4" t="n">
        <x:v>130</x:v>
      </x:c>
      <x:c r="J11574" s="4" t="n">
        <x:v>0.334</x:v>
      </x:c>
      <x:c r="K11574" s="4">
        <x:f>I11574*J11574</x:f>
      </x:c>
      <x:c r="L11574" s="4" t="n">
        <x:v>281.304</x:v>
      </x:c>
      <x:c r="M11574" s="5">
        <x:f>J11574/2.789*100</x:f>
      </x:c>
      <x:c r="N11574" s="6">
        <x:f>M11574*L11574/100</x:f>
      </x:c>
      <x:c r="O11574" s="6">
        <x:f>H11574-N11574</x:f>
      </x:c>
    </x:row>
    <x:row r="11575" spans="1:25">
      <x:c r="A11575" s="0" t="s">
        <x:v>82</x:v>
      </x:c>
      <x:c r="B11575" s="0" t="n">
        <x:v>5300</x:v>
      </x:c>
      <x:c r="C11575" s="0" t="s">
        <x:v>21</x:v>
      </x:c>
      <x:c r="D11575" s="0" t="s">
        <x:v>28</x:v>
      </x:c>
      <x:c r="E11575" s="0" t="s">
        <x:v>19</x:v>
      </x:c>
      <x:c r="F11575" s="0" t="s">
        <x:v>26</x:v>
      </x:c>
      <x:c r="G11575" s="0" t="n">
        <x:v>130</x:v>
      </x:c>
      <x:c r="H11575" s="4" t="n">
        <x:v>33.806</x:v>
      </x:c>
      <x:c r="I11575" s="4" t="n">
        <x:v>130</x:v>
      </x:c>
      <x:c r="J11575" s="4" t="n">
        <x:v>0.26</x:v>
      </x:c>
      <x:c r="K11575" s="4">
        <x:f>I11575*J11575</x:f>
      </x:c>
      <x:c r="L11575" s="4" t="n">
        <x:v>281.304</x:v>
      </x:c>
      <x:c r="M11575" s="5">
        <x:f>J11575/2.789*100</x:f>
      </x:c>
      <x:c r="N11575" s="6">
        <x:f>M11575*L11575/100</x:f>
      </x:c>
      <x:c r="O11575" s="6">
        <x:f>H11575-N11575</x:f>
      </x:c>
    </x:row>
    <x:row r="11576" spans="1:25">
      <x:c r="A11576" s="0" t="s">
        <x:v>82</x:v>
      </x:c>
      <x:c r="B11576" s="0" t="n">
        <x:v>5300</x:v>
      </x:c>
      <x:c r="C11576" s="0" t="s">
        <x:v>21</x:v>
      </x:c>
      <x:c r="D11576" s="0" t="s">
        <x:v>28</x:v>
      </x:c>
      <x:c r="E11576" s="0" t="s">
        <x:v>23</x:v>
      </x:c>
      <x:c r="F11576" s="0" t="s">
        <x:v>26</x:v>
      </x:c>
      <x:c r="G11576" s="0" t="n">
        <x:v>130</x:v>
      </x:c>
      <x:c r="H11576" s="4" t="n">
        <x:v>197.6</x:v>
      </x:c>
      <x:c r="I11576" s="4" t="n">
        <x:v>130</x:v>
      </x:c>
      <x:c r="J11576" s="4" t="n">
        <x:v>1.52</x:v>
      </x:c>
      <x:c r="K11576" s="4">
        <x:f>I11576*J11576</x:f>
      </x:c>
      <x:c r="L11576" s="4" t="n">
        <x:v>281.304</x:v>
      </x:c>
      <x:c r="M11576" s="5">
        <x:f>J11576/2.789*100</x:f>
      </x:c>
      <x:c r="N11576" s="6">
        <x:f>M11576*L11576/100</x:f>
      </x:c>
      <x:c r="O11576" s="6">
        <x:f>H11576-N11576</x:f>
      </x:c>
    </x:row>
    <x:row r="11577" spans="1:25">
      <x:c r="A11577" s="0" t="s">
        <x:v>78</x:v>
      </x:c>
      <x:c r="B11577" s="0" t="n">
        <x:v>5301</x:v>
      </x:c>
      <x:c r="C11577" s="0" t="s">
        <x:v>21</x:v>
      </x:c>
      <x:c r="D11577" s="0" t="s">
        <x:v>22</x:v>
      </x:c>
      <x:c r="E11577" s="0" t="s">
        <x:v>23</x:v>
      </x:c>
      <x:c r="F11577" s="0" t="s">
        <x:v>20</x:v>
      </x:c>
      <x:c r="G11577" s="0" t="n">
        <x:v>130</x:v>
      </x:c>
      <x:c r="H11577" s="4" t="n">
        <x:v>44.33</x:v>
      </x:c>
      <x:c r="I11577" s="4" t="n">
        <x:v>130</x:v>
      </x:c>
      <x:c r="J11577" s="4" t="n">
        <x:v>0.341</x:v>
      </x:c>
      <x:c r="K11577" s="4">
        <x:f>I11577*J11577</x:f>
      </x:c>
      <x:c r="L11577" s="4" t="n">
        <x:v>281.51</x:v>
      </x:c>
      <x:c r="M11577" s="5">
        <x:f>J11577/3.791*100</x:f>
      </x:c>
      <x:c r="N11577" s="6">
        <x:f>M11577*L11577/100</x:f>
      </x:c>
      <x:c r="O11577" s="6">
        <x:f>H11577-N11577</x:f>
      </x:c>
    </x:row>
    <x:row r="11578" spans="1:25">
      <x:c r="A11578" s="0" t="s">
        <x:v>78</x:v>
      </x:c>
      <x:c r="B11578" s="0" t="n">
        <x:v>5301</x:v>
      </x:c>
      <x:c r="C11578" s="0" t="s">
        <x:v>21</x:v>
      </x:c>
      <x:c r="D11578" s="0" t="s">
        <x:v>22</x:v>
      </x:c>
      <x:c r="E11578" s="0" t="s">
        <x:v>23</x:v>
      </x:c>
      <x:c r="F11578" s="0" t="s">
        <x:v>20</x:v>
      </x:c>
      <x:c r="G11578" s="0" t="n">
        <x:v>130</x:v>
      </x:c>
      <x:c r="H11578" s="4" t="n">
        <x:v>43.384</x:v>
      </x:c>
      <x:c r="I11578" s="4" t="n">
        <x:v>130</x:v>
      </x:c>
      <x:c r="J11578" s="4" t="n">
        <x:v>0.334</x:v>
      </x:c>
      <x:c r="K11578" s="4">
        <x:f>I11578*J11578</x:f>
      </x:c>
      <x:c r="L11578" s="4" t="n">
        <x:v>281.51</x:v>
      </x:c>
      <x:c r="M11578" s="5">
        <x:f>J11578/3.791*100</x:f>
      </x:c>
      <x:c r="N11578" s="6">
        <x:f>M11578*L11578/100</x:f>
      </x:c>
      <x:c r="O11578" s="6">
        <x:f>H11578-N11578</x:f>
      </x:c>
    </x:row>
    <x:row r="11579" spans="1:25">
      <x:c r="A11579" s="0" t="s">
        <x:v>78</x:v>
      </x:c>
      <x:c r="B11579" s="0" t="n">
        <x:v>5301</x:v>
      </x:c>
      <x:c r="C11579" s="0" t="s">
        <x:v>21</x:v>
      </x:c>
      <x:c r="D11579" s="0" t="s">
        <x:v>22</x:v>
      </x:c>
      <x:c r="E11579" s="0" t="s">
        <x:v>23</x:v>
      </x:c>
      <x:c r="F11579" s="0" t="s">
        <x:v>20</x:v>
      </x:c>
      <x:c r="G11579" s="0" t="n">
        <x:v>130</x:v>
      </x:c>
      <x:c r="H11579" s="4" t="n">
        <x:v>43.384</x:v>
      </x:c>
      <x:c r="I11579" s="4" t="n">
        <x:v>130</x:v>
      </x:c>
      <x:c r="J11579" s="4" t="n">
        <x:v>0.334</x:v>
      </x:c>
      <x:c r="K11579" s="4">
        <x:f>I11579*J11579</x:f>
      </x:c>
      <x:c r="L11579" s="4" t="n">
        <x:v>281.51</x:v>
      </x:c>
      <x:c r="M11579" s="5">
        <x:f>J11579/3.791*100</x:f>
      </x:c>
      <x:c r="N11579" s="6">
        <x:f>M11579*L11579/100</x:f>
      </x:c>
      <x:c r="O11579" s="6">
        <x:f>H11579-N11579</x:f>
      </x:c>
    </x:row>
    <x:row r="11580" spans="1:25">
      <x:c r="A11580" s="0" t="s">
        <x:v>78</x:v>
      </x:c>
      <x:c r="B11580" s="0" t="n">
        <x:v>5301</x:v>
      </x:c>
      <x:c r="C11580" s="0" t="s">
        <x:v>21</x:v>
      </x:c>
      <x:c r="D11580" s="0" t="s">
        <x:v>22</x:v>
      </x:c>
      <x:c r="E11580" s="0" t="s">
        <x:v>23</x:v>
      </x:c>
      <x:c r="F11580" s="0" t="s">
        <x:v>20</x:v>
      </x:c>
      <x:c r="G11580" s="0" t="n">
        <x:v>130</x:v>
      </x:c>
      <x:c r="H11580" s="4" t="n">
        <x:v>43.384</x:v>
      </x:c>
      <x:c r="I11580" s="4" t="n">
        <x:v>130</x:v>
      </x:c>
      <x:c r="J11580" s="4" t="n">
        <x:v>0.334</x:v>
      </x:c>
      <x:c r="K11580" s="4">
        <x:f>I11580*J11580</x:f>
      </x:c>
      <x:c r="L11580" s="4" t="n">
        <x:v>281.51</x:v>
      </x:c>
      <x:c r="M11580" s="5">
        <x:f>J11580/3.791*100</x:f>
      </x:c>
      <x:c r="N11580" s="6">
        <x:f>M11580*L11580/100</x:f>
      </x:c>
      <x:c r="O11580" s="6">
        <x:f>H11580-N11580</x:f>
      </x:c>
    </x:row>
    <x:row r="11581" spans="1:25">
      <x:c r="A11581" s="0" t="s">
        <x:v>78</x:v>
      </x:c>
      <x:c r="B11581" s="0" t="n">
        <x:v>5301</x:v>
      </x:c>
      <x:c r="C11581" s="0" t="s">
        <x:v>21</x:v>
      </x:c>
      <x:c r="D11581" s="0" t="s">
        <x:v>22</x:v>
      </x:c>
      <x:c r="E11581" s="0" t="s">
        <x:v>23</x:v>
      </x:c>
      <x:c r="F11581" s="0" t="s">
        <x:v>20</x:v>
      </x:c>
      <x:c r="G11581" s="0" t="n">
        <x:v>130</x:v>
      </x:c>
      <x:c r="H11581" s="4" t="n">
        <x:v>43.384</x:v>
      </x:c>
      <x:c r="I11581" s="4" t="n">
        <x:v>130</x:v>
      </x:c>
      <x:c r="J11581" s="4" t="n">
        <x:v>0.334</x:v>
      </x:c>
      <x:c r="K11581" s="4">
        <x:f>I11581*J11581</x:f>
      </x:c>
      <x:c r="L11581" s="4" t="n">
        <x:v>281.51</x:v>
      </x:c>
      <x:c r="M11581" s="5">
        <x:f>J11581/3.791*100</x:f>
      </x:c>
      <x:c r="N11581" s="6">
        <x:f>M11581*L11581/100</x:f>
      </x:c>
      <x:c r="O11581" s="6">
        <x:f>H11581-N11581</x:f>
      </x:c>
    </x:row>
    <x:row r="11582" spans="1:25">
      <x:c r="A11582" s="0" t="s">
        <x:v>78</x:v>
      </x:c>
      <x:c r="B11582" s="0" t="n">
        <x:v>5301</x:v>
      </x:c>
      <x:c r="C11582" s="0" t="s">
        <x:v>21</x:v>
      </x:c>
      <x:c r="D11582" s="0" t="s">
        <x:v>22</x:v>
      </x:c>
      <x:c r="E11582" s="0" t="s">
        <x:v>23</x:v>
      </x:c>
      <x:c r="F11582" s="0" t="s">
        <x:v>20</x:v>
      </x:c>
      <x:c r="G11582" s="0" t="n">
        <x:v>130</x:v>
      </x:c>
      <x:c r="H11582" s="4" t="n">
        <x:v>43.384</x:v>
      </x:c>
      <x:c r="I11582" s="4" t="n">
        <x:v>130</x:v>
      </x:c>
      <x:c r="J11582" s="4" t="n">
        <x:v>0.334</x:v>
      </x:c>
      <x:c r="K11582" s="4">
        <x:f>I11582*J11582</x:f>
      </x:c>
      <x:c r="L11582" s="4" t="n">
        <x:v>281.51</x:v>
      </x:c>
      <x:c r="M11582" s="5">
        <x:f>J11582/3.791*100</x:f>
      </x:c>
      <x:c r="N11582" s="6">
        <x:f>M11582*L11582/100</x:f>
      </x:c>
      <x:c r="O11582" s="6">
        <x:f>H11582-N11582</x:f>
      </x:c>
    </x:row>
    <x:row r="11583" spans="1:25">
      <x:c r="A11583" s="0" t="s">
        <x:v>78</x:v>
      </x:c>
      <x:c r="B11583" s="0" t="n">
        <x:v>5301</x:v>
      </x:c>
      <x:c r="C11583" s="0" t="s">
        <x:v>21</x:v>
      </x:c>
      <x:c r="D11583" s="0" t="s">
        <x:v>28</x:v>
      </x:c>
      <x:c r="E11583" s="0" t="s">
        <x:v>19</x:v>
      </x:c>
      <x:c r="F11583" s="0" t="s">
        <x:v>26</x:v>
      </x:c>
      <x:c r="G11583" s="0" t="n">
        <x:v>130</x:v>
      </x:c>
      <x:c r="H11583" s="4" t="n">
        <x:v>33.807</x:v>
      </x:c>
      <x:c r="I11583" s="4" t="n">
        <x:v>130</x:v>
      </x:c>
      <x:c r="J11583" s="4" t="n">
        <x:v>0.26</x:v>
      </x:c>
      <x:c r="K11583" s="4">
        <x:f>I11583*J11583</x:f>
      </x:c>
      <x:c r="L11583" s="4" t="n">
        <x:v>281.51</x:v>
      </x:c>
      <x:c r="M11583" s="5">
        <x:f>J11583/3.791*100</x:f>
      </x:c>
      <x:c r="N11583" s="6">
        <x:f>M11583*L11583/100</x:f>
      </x:c>
      <x:c r="O11583" s="6">
        <x:f>H11583-N11583</x:f>
      </x:c>
    </x:row>
    <x:row r="11584" spans="1:25">
      <x:c r="A11584" s="0" t="s">
        <x:v>78</x:v>
      </x:c>
      <x:c r="B11584" s="0" t="n">
        <x:v>5301</x:v>
      </x:c>
      <x:c r="C11584" s="0" t="s">
        <x:v>21</x:v>
      </x:c>
      <x:c r="D11584" s="0" t="s">
        <x:v>28</x:v>
      </x:c>
      <x:c r="E11584" s="0" t="s">
        <x:v>23</x:v>
      </x:c>
      <x:c r="F11584" s="0" t="s">
        <x:v>26</x:v>
      </x:c>
      <x:c r="G11584" s="0" t="n">
        <x:v>130</x:v>
      </x:c>
      <x:c r="H11584" s="4" t="n">
        <x:v>197.6</x:v>
      </x:c>
      <x:c r="I11584" s="4" t="n">
        <x:v>130</x:v>
      </x:c>
      <x:c r="J11584" s="4" t="n">
        <x:v>1.52</x:v>
      </x:c>
      <x:c r="K11584" s="4">
        <x:f>I11584*J11584</x:f>
      </x:c>
      <x:c r="L11584" s="4" t="n">
        <x:v>281.51</x:v>
      </x:c>
      <x:c r="M11584" s="5">
        <x:f>J11584/3.791*100</x:f>
      </x:c>
      <x:c r="N11584" s="6">
        <x:f>M11584*L11584/100</x:f>
      </x:c>
      <x:c r="O11584" s="6">
        <x:f>H11584-N11584</x:f>
      </x:c>
    </x:row>
    <x:row r="11585" spans="1:25">
      <x:c r="A11585" s="0" t="s">
        <x:v>16</x:v>
      </x:c>
      <x:c r="B11585" s="0" t="n">
        <x:v>5302</x:v>
      </x:c>
      <x:c r="C11585" s="0" t="s">
        <x:v>21</x:v>
      </x:c>
      <x:c r="D11585" s="0" t="s">
        <x:v>22</x:v>
      </x:c>
      <x:c r="E11585" s="0" t="s">
        <x:v>23</x:v>
      </x:c>
      <x:c r="F11585" s="0" t="s">
        <x:v>20</x:v>
      </x:c>
      <x:c r="G11585" s="0" t="n">
        <x:v>130</x:v>
      </x:c>
      <x:c r="H11585" s="4" t="n">
        <x:v>43.384</x:v>
      </x:c>
      <x:c r="I11585" s="4" t="n">
        <x:v>130</x:v>
      </x:c>
      <x:c r="J11585" s="4" t="n">
        <x:v>0.334</x:v>
      </x:c>
      <x:c r="K11585" s="4">
        <x:f>I11585*J11585</x:f>
      </x:c>
      <x:c r="L11585" s="4" t="n">
        <x:v>277.901</x:v>
      </x:c>
      <x:c r="M11585" s="5">
        <x:f>J11585/3.123*100</x:f>
      </x:c>
      <x:c r="N11585" s="6">
        <x:f>M11585*L11585/100</x:f>
      </x:c>
      <x:c r="O11585" s="6">
        <x:f>H11585-N11585</x:f>
      </x:c>
    </x:row>
    <x:row r="11586" spans="1:25">
      <x:c r="A11586" s="0" t="s">
        <x:v>16</x:v>
      </x:c>
      <x:c r="B11586" s="0" t="n">
        <x:v>5302</x:v>
      </x:c>
      <x:c r="C11586" s="0" t="s">
        <x:v>21</x:v>
      </x:c>
      <x:c r="D11586" s="0" t="s">
        <x:v>22</x:v>
      </x:c>
      <x:c r="E11586" s="0" t="s">
        <x:v>23</x:v>
      </x:c>
      <x:c r="F11586" s="0" t="s">
        <x:v>20</x:v>
      </x:c>
      <x:c r="G11586" s="0" t="n">
        <x:v>130</x:v>
      </x:c>
      <x:c r="H11586" s="4" t="n">
        <x:v>43.384</x:v>
      </x:c>
      <x:c r="I11586" s="4" t="n">
        <x:v>130</x:v>
      </x:c>
      <x:c r="J11586" s="4" t="n">
        <x:v>0.334</x:v>
      </x:c>
      <x:c r="K11586" s="4">
        <x:f>I11586*J11586</x:f>
      </x:c>
      <x:c r="L11586" s="4" t="n">
        <x:v>277.901</x:v>
      </x:c>
      <x:c r="M11586" s="5">
        <x:f>J11586/3.123*100</x:f>
      </x:c>
      <x:c r="N11586" s="6">
        <x:f>M11586*L11586/100</x:f>
      </x:c>
      <x:c r="O11586" s="6">
        <x:f>H11586-N11586</x:f>
      </x:c>
    </x:row>
    <x:row r="11587" spans="1:25">
      <x:c r="A11587" s="0" t="s">
        <x:v>16</x:v>
      </x:c>
      <x:c r="B11587" s="0" t="n">
        <x:v>5302</x:v>
      </x:c>
      <x:c r="C11587" s="0" t="s">
        <x:v>21</x:v>
      </x:c>
      <x:c r="D11587" s="0" t="s">
        <x:v>22</x:v>
      </x:c>
      <x:c r="E11587" s="0" t="s">
        <x:v>23</x:v>
      </x:c>
      <x:c r="F11587" s="0" t="s">
        <x:v>20</x:v>
      </x:c>
      <x:c r="G11587" s="0" t="n">
        <x:v>130</x:v>
      </x:c>
      <x:c r="H11587" s="4" t="n">
        <x:v>43.384</x:v>
      </x:c>
      <x:c r="I11587" s="4" t="n">
        <x:v>130</x:v>
      </x:c>
      <x:c r="J11587" s="4" t="n">
        <x:v>0.334</x:v>
      </x:c>
      <x:c r="K11587" s="4">
        <x:f>I11587*J11587</x:f>
      </x:c>
      <x:c r="L11587" s="4" t="n">
        <x:v>277.901</x:v>
      </x:c>
      <x:c r="M11587" s="5">
        <x:f>J11587/3.123*100</x:f>
      </x:c>
      <x:c r="N11587" s="6">
        <x:f>M11587*L11587/100</x:f>
      </x:c>
      <x:c r="O11587" s="6">
        <x:f>H11587-N11587</x:f>
      </x:c>
    </x:row>
    <x:row r="11588" spans="1:25">
      <x:c r="A11588" s="0" t="s">
        <x:v>16</x:v>
      </x:c>
      <x:c r="B11588" s="0" t="n">
        <x:v>5302</x:v>
      </x:c>
      <x:c r="C11588" s="0" t="s">
        <x:v>21</x:v>
      </x:c>
      <x:c r="D11588" s="0" t="s">
        <x:v>22</x:v>
      </x:c>
      <x:c r="E11588" s="0" t="s">
        <x:v>23</x:v>
      </x:c>
      <x:c r="F11588" s="0" t="s">
        <x:v>20</x:v>
      </x:c>
      <x:c r="G11588" s="0" t="n">
        <x:v>130</x:v>
      </x:c>
      <x:c r="H11588" s="4" t="n">
        <x:v>44.33</x:v>
      </x:c>
      <x:c r="I11588" s="4" t="n">
        <x:v>130</x:v>
      </x:c>
      <x:c r="J11588" s="4" t="n">
        <x:v>0.341</x:v>
      </x:c>
      <x:c r="K11588" s="4">
        <x:f>I11588*J11588</x:f>
      </x:c>
      <x:c r="L11588" s="4" t="n">
        <x:v>277.901</x:v>
      </x:c>
      <x:c r="M11588" s="5">
        <x:f>J11588/3.123*100</x:f>
      </x:c>
      <x:c r="N11588" s="6">
        <x:f>M11588*L11588/100</x:f>
      </x:c>
      <x:c r="O11588" s="6">
        <x:f>H11588-N11588</x:f>
      </x:c>
    </x:row>
    <x:row r="11589" spans="1:25">
      <x:c r="A11589" s="0" t="s">
        <x:v>16</x:v>
      </x:c>
      <x:c r="B11589" s="0" t="n">
        <x:v>5302</x:v>
      </x:c>
      <x:c r="C11589" s="0" t="s">
        <x:v>21</x:v>
      </x:c>
      <x:c r="D11589" s="0" t="s">
        <x:v>28</x:v>
      </x:c>
      <x:c r="E11589" s="0" t="s">
        <x:v>19</x:v>
      </x:c>
      <x:c r="F11589" s="0" t="s">
        <x:v>26</x:v>
      </x:c>
      <x:c r="G11589" s="0" t="n">
        <x:v>130</x:v>
      </x:c>
      <x:c r="H11589" s="4" t="n">
        <x:v>33.806</x:v>
      </x:c>
      <x:c r="I11589" s="4" t="n">
        <x:v>130</x:v>
      </x:c>
      <x:c r="J11589" s="4" t="n">
        <x:v>0.26</x:v>
      </x:c>
      <x:c r="K11589" s="4">
        <x:f>I11589*J11589</x:f>
      </x:c>
      <x:c r="L11589" s="4" t="n">
        <x:v>277.901</x:v>
      </x:c>
      <x:c r="M11589" s="5">
        <x:f>J11589/3.123*100</x:f>
      </x:c>
      <x:c r="N11589" s="6">
        <x:f>M11589*L11589/100</x:f>
      </x:c>
      <x:c r="O11589" s="6">
        <x:f>H11589-N11589</x:f>
      </x:c>
    </x:row>
    <x:row r="11590" spans="1:25">
      <x:c r="A11590" s="0" t="s">
        <x:v>16</x:v>
      </x:c>
      <x:c r="B11590" s="0" t="n">
        <x:v>5302</x:v>
      </x:c>
      <x:c r="C11590" s="0" t="s">
        <x:v>21</x:v>
      </x:c>
      <x:c r="D11590" s="0" t="s">
        <x:v>28</x:v>
      </x:c>
      <x:c r="E11590" s="0" t="s">
        <x:v>23</x:v>
      </x:c>
      <x:c r="F11590" s="0" t="s">
        <x:v>26</x:v>
      </x:c>
      <x:c r="G11590" s="0" t="n">
        <x:v>130</x:v>
      </x:c>
      <x:c r="H11590" s="4" t="n">
        <x:v>197.6</x:v>
      </x:c>
      <x:c r="I11590" s="4" t="n">
        <x:v>130</x:v>
      </x:c>
      <x:c r="J11590" s="4" t="n">
        <x:v>1.52</x:v>
      </x:c>
      <x:c r="K11590" s="4">
        <x:f>I11590*J11590</x:f>
      </x:c>
      <x:c r="L11590" s="4" t="n">
        <x:v>277.901</x:v>
      </x:c>
      <x:c r="M11590" s="5">
        <x:f>J11590/3.123*100</x:f>
      </x:c>
      <x:c r="N11590" s="6">
        <x:f>M11590*L11590/100</x:f>
      </x:c>
      <x:c r="O11590" s="6">
        <x:f>H11590-N11590</x:f>
      </x:c>
    </x:row>
    <x:row r="11591" spans="1:25">
      <x:c r="A11591" s="0" t="s">
        <x:v>53</x:v>
      </x:c>
      <x:c r="B11591" s="0" t="n">
        <x:v>5303</x:v>
      </x:c>
      <x:c r="C11591" s="0" t="s">
        <x:v>21</x:v>
      </x:c>
      <x:c r="D11591" s="0" t="s">
        <x:v>22</x:v>
      </x:c>
      <x:c r="E11591" s="0" t="s">
        <x:v>23</x:v>
      </x:c>
      <x:c r="F11591" s="0" t="s">
        <x:v>20</x:v>
      </x:c>
      <x:c r="G11591" s="0" t="n">
        <x:v>32</x:v>
      </x:c>
      <x:c r="H11591" s="4" t="n">
        <x:v>44.33</x:v>
      </x:c>
      <x:c r="I11591" s="4" t="n">
        <x:v>32</x:v>
      </x:c>
      <x:c r="J11591" s="4" t="n">
        <x:v>1.385</x:v>
      </x:c>
      <x:c r="K11591" s="4">
        <x:f>I11591*J11591</x:f>
      </x:c>
      <x:c r="L11591" s="4" t="n">
        <x:v>70.19</x:v>
      </x:c>
      <x:c r="M11591" s="5">
        <x:f>J11591/7.262*100</x:f>
      </x:c>
      <x:c r="N11591" s="6">
        <x:f>M11591*L11591/100</x:f>
      </x:c>
      <x:c r="O11591" s="6">
        <x:f>H11591-N11591</x:f>
      </x:c>
    </x:row>
    <x:row r="11592" spans="1:25">
      <x:c r="A11592" s="0" t="s">
        <x:v>53</x:v>
      </x:c>
      <x:c r="B11592" s="0" t="n">
        <x:v>5303</x:v>
      </x:c>
      <x:c r="C11592" s="0" t="s">
        <x:v>21</x:v>
      </x:c>
      <x:c r="D11592" s="0" t="s">
        <x:v>22</x:v>
      </x:c>
      <x:c r="E11592" s="0" t="s">
        <x:v>23</x:v>
      </x:c>
      <x:c r="F11592" s="0" t="s">
        <x:v>20</x:v>
      </x:c>
      <x:c r="G11592" s="0" t="n">
        <x:v>32</x:v>
      </x:c>
      <x:c r="H11592" s="4" t="n">
        <x:v>44.33</x:v>
      </x:c>
      <x:c r="I11592" s="4" t="n">
        <x:v>32</x:v>
      </x:c>
      <x:c r="J11592" s="4" t="n">
        <x:v>1.385</x:v>
      </x:c>
      <x:c r="K11592" s="4">
        <x:f>I11592*J11592</x:f>
      </x:c>
      <x:c r="L11592" s="4" t="n">
        <x:v>70.19</x:v>
      </x:c>
      <x:c r="M11592" s="5">
        <x:f>J11592/7.262*100</x:f>
      </x:c>
      <x:c r="N11592" s="6">
        <x:f>M11592*L11592/100</x:f>
      </x:c>
      <x:c r="O11592" s="6">
        <x:f>H11592-N11592</x:f>
      </x:c>
    </x:row>
    <x:row r="11593" spans="1:25">
      <x:c r="A11593" s="0" t="s">
        <x:v>53</x:v>
      </x:c>
      <x:c r="B11593" s="0" t="n">
        <x:v>5303</x:v>
      </x:c>
      <x:c r="C11593" s="0" t="s">
        <x:v>21</x:v>
      </x:c>
      <x:c r="D11593" s="0" t="s">
        <x:v>22</x:v>
      </x:c>
      <x:c r="E11593" s="0" t="s">
        <x:v>23</x:v>
      </x:c>
      <x:c r="F11593" s="0" t="s">
        <x:v>20</x:v>
      </x:c>
      <x:c r="G11593" s="0" t="n">
        <x:v>32</x:v>
      </x:c>
      <x:c r="H11593" s="4" t="n">
        <x:v>43.384</x:v>
      </x:c>
      <x:c r="I11593" s="4" t="n">
        <x:v>32</x:v>
      </x:c>
      <x:c r="J11593" s="4" t="n">
        <x:v>1.356</x:v>
      </x:c>
      <x:c r="K11593" s="4">
        <x:f>I11593*J11593</x:f>
      </x:c>
      <x:c r="L11593" s="4" t="n">
        <x:v>70.19</x:v>
      </x:c>
      <x:c r="M11593" s="5">
        <x:f>J11593/7.262*100</x:f>
      </x:c>
      <x:c r="N11593" s="6">
        <x:f>M11593*L11593/100</x:f>
      </x:c>
      <x:c r="O11593" s="6">
        <x:f>H11593-N11593</x:f>
      </x:c>
    </x:row>
    <x:row r="11594" spans="1:25">
      <x:c r="A11594" s="0" t="s">
        <x:v>53</x:v>
      </x:c>
      <x:c r="B11594" s="0" t="n">
        <x:v>5303</x:v>
      </x:c>
      <x:c r="C11594" s="0" t="s">
        <x:v>21</x:v>
      </x:c>
      <x:c r="D11594" s="0" t="s">
        <x:v>22</x:v>
      </x:c>
      <x:c r="E11594" s="0" t="s">
        <x:v>23</x:v>
      </x:c>
      <x:c r="F11594" s="0" t="s">
        <x:v>20</x:v>
      </x:c>
      <x:c r="G11594" s="0" t="n">
        <x:v>32</x:v>
      </x:c>
      <x:c r="H11594" s="4" t="n">
        <x:v>43.384</x:v>
      </x:c>
      <x:c r="I11594" s="4" t="n">
        <x:v>32</x:v>
      </x:c>
      <x:c r="J11594" s="4" t="n">
        <x:v>1.356</x:v>
      </x:c>
      <x:c r="K11594" s="4">
        <x:f>I11594*J11594</x:f>
      </x:c>
      <x:c r="L11594" s="4" t="n">
        <x:v>70.19</x:v>
      </x:c>
      <x:c r="M11594" s="5">
        <x:f>J11594/7.262*100</x:f>
      </x:c>
      <x:c r="N11594" s="6">
        <x:f>M11594*L11594/100</x:f>
      </x:c>
      <x:c r="O11594" s="6">
        <x:f>H11594-N11594</x:f>
      </x:c>
    </x:row>
    <x:row r="11595" spans="1:25">
      <x:c r="A11595" s="0" t="s">
        <x:v>53</x:v>
      </x:c>
      <x:c r="B11595" s="0" t="n">
        <x:v>5303</x:v>
      </x:c>
      <x:c r="C11595" s="0" t="s">
        <x:v>21</x:v>
      </x:c>
      <x:c r="D11595" s="0" t="s">
        <x:v>28</x:v>
      </x:c>
      <x:c r="E11595" s="0" t="s">
        <x:v>19</x:v>
      </x:c>
      <x:c r="F11595" s="0" t="s">
        <x:v>26</x:v>
      </x:c>
      <x:c r="G11595" s="0" t="n">
        <x:v>32</x:v>
      </x:c>
      <x:c r="H11595" s="4" t="n">
        <x:v>10.921</x:v>
      </x:c>
      <x:c r="I11595" s="4" t="n">
        <x:v>32</x:v>
      </x:c>
      <x:c r="J11595" s="4" t="n">
        <x:v>0.26</x:v>
      </x:c>
      <x:c r="K11595" s="4">
        <x:f>I11595*J11595</x:f>
      </x:c>
      <x:c r="L11595" s="4" t="n">
        <x:v>70.19</x:v>
      </x:c>
      <x:c r="M11595" s="5">
        <x:f>J11595/7.262*100</x:f>
      </x:c>
      <x:c r="N11595" s="6">
        <x:f>M11595*L11595/100</x:f>
      </x:c>
      <x:c r="O11595" s="6">
        <x:f>H11595-N11595</x:f>
      </x:c>
    </x:row>
    <x:row r="11596" spans="1:25">
      <x:c r="A11596" s="0" t="s">
        <x:v>53</x:v>
      </x:c>
      <x:c r="B11596" s="0" t="n">
        <x:v>5303</x:v>
      </x:c>
      <x:c r="C11596" s="0" t="s">
        <x:v>21</x:v>
      </x:c>
      <x:c r="D11596" s="0" t="s">
        <x:v>28</x:v>
      </x:c>
      <x:c r="E11596" s="0" t="s">
        <x:v>23</x:v>
      </x:c>
      <x:c r="F11596" s="0" t="s">
        <x:v>26</x:v>
      </x:c>
      <x:c r="G11596" s="0" t="n">
        <x:v>32</x:v>
      </x:c>
      <x:c r="H11596" s="4" t="n">
        <x:v>63.84</x:v>
      </x:c>
      <x:c r="I11596" s="4" t="n">
        <x:v>32</x:v>
      </x:c>
      <x:c r="J11596" s="4" t="n">
        <x:v>1.52</x:v>
      </x:c>
      <x:c r="K11596" s="4">
        <x:f>I11596*J11596</x:f>
      </x:c>
      <x:c r="L11596" s="4" t="n">
        <x:v>70.19</x:v>
      </x:c>
      <x:c r="M11596" s="5">
        <x:f>J11596/7.262*100</x:f>
      </x:c>
      <x:c r="N11596" s="6">
        <x:f>M11596*L11596/100</x:f>
      </x:c>
      <x:c r="O11596" s="6">
        <x:f>H11596-N11596</x:f>
      </x:c>
    </x:row>
    <x:row r="11597" spans="1:25">
      <x:c r="A11597" s="0" t="s">
        <x:v>80</x:v>
      </x:c>
      <x:c r="B11597" s="0" t="n">
        <x:v>5304</x:v>
      </x:c>
      <x:c r="C11597" s="0" t="s">
        <x:v>128</x:v>
      </x:c>
      <x:c r="D11597" s="0" t="s">
        <x:v>179</x:v>
      </x:c>
      <x:c r="E11597" s="0" t="s">
        <x:v>23</x:v>
      </x:c>
      <x:c r="F11597" s="0" t="s">
        <x:v>20</x:v>
      </x:c>
      <x:c r="G11597" s="0" t="n">
        <x:v>80</x:v>
      </x:c>
      <x:c r="H11597" s="4" t="n">
        <x:v>36</x:v>
      </x:c>
      <x:c r="I11597" s="4" t="n">
        <x:v>63</x:v>
      </x:c>
      <x:c r="J11597" s="4" t="n">
        <x:v>0.45</x:v>
      </x:c>
      <x:c r="K11597" s="4">
        <x:f>I11597*J11597</x:f>
      </x:c>
      <x:c r="L11597" s="4" t="n">
        <x:v>281.203</x:v>
      </x:c>
      <x:c r="M11597" s="5">
        <x:f>J11597/4.91*100</x:f>
      </x:c>
      <x:c r="N11597" s="6">
        <x:f>M11597*L11597/100</x:f>
      </x:c>
      <x:c r="O11597" s="6">
        <x:f>H11597-N11597</x:f>
      </x:c>
    </x:row>
    <x:row r="11598" spans="1:25">
      <x:c r="A11598" s="0" t="s">
        <x:v>80</x:v>
      </x:c>
      <x:c r="B11598" s="0" t="n">
        <x:v>5304</x:v>
      </x:c>
      <x:c r="C11598" s="0" t="s">
        <x:v>128</x:v>
      </x:c>
      <x:c r="D11598" s="0" t="s">
        <x:v>180</x:v>
      </x:c>
      <x:c r="E11598" s="0" t="s">
        <x:v>181</x:v>
      </x:c>
      <x:c r="F11598" s="0" t="s">
        <x:v>26</x:v>
      </x:c>
      <x:c r="G11598" s="0" t="n">
        <x:v>80</x:v>
      </x:c>
      <x:c r="H11598" s="4" t="n">
        <x:v>71.008</x:v>
      </x:c>
      <x:c r="I11598" s="4" t="n">
        <x:v>63</x:v>
      </x:c>
      <x:c r="J11598" s="4" t="n">
        <x:v>1.115</x:v>
      </x:c>
      <x:c r="K11598" s="4">
        <x:f>I11598*J11598</x:f>
      </x:c>
      <x:c r="L11598" s="4" t="n">
        <x:v>281.203</x:v>
      </x:c>
      <x:c r="M11598" s="5">
        <x:f>J11598/4.91*100</x:f>
      </x:c>
      <x:c r="N11598" s="6">
        <x:f>M11598*L11598/100</x:f>
      </x:c>
      <x:c r="O11598" s="6">
        <x:f>H11598-N11598</x:f>
      </x:c>
    </x:row>
    <x:row r="11599" spans="1:25">
      <x:c r="A11599" s="0" t="s">
        <x:v>80</x:v>
      </x:c>
      <x:c r="B11599" s="0" t="n">
        <x:v>5304</x:v>
      </x:c>
      <x:c r="C11599" s="0" t="s">
        <x:v>128</x:v>
      </x:c>
      <x:c r="D11599" s="0" t="s">
        <x:v>180</x:v>
      </x:c>
      <x:c r="E11599" s="0" t="s">
        <x:v>182</x:v>
      </x:c>
      <x:c r="F11599" s="0" t="s">
        <x:v>26</x:v>
      </x:c>
      <x:c r="G11599" s="0" t="n">
        <x:v>80</x:v>
      </x:c>
      <x:c r="H11599" s="4" t="n">
        <x:v>77.015</x:v>
      </x:c>
      <x:c r="I11599" s="4" t="n">
        <x:v>63</x:v>
      </x:c>
      <x:c r="J11599" s="4" t="n">
        <x:v>1.115</x:v>
      </x:c>
      <x:c r="K11599" s="4">
        <x:f>I11599*J11599</x:f>
      </x:c>
      <x:c r="L11599" s="4" t="n">
        <x:v>281.203</x:v>
      </x:c>
      <x:c r="M11599" s="5">
        <x:f>J11599/4.91*100</x:f>
      </x:c>
      <x:c r="N11599" s="6">
        <x:f>M11599*L11599/100</x:f>
      </x:c>
      <x:c r="O11599" s="6">
        <x:f>H11599-N11599</x:f>
      </x:c>
    </x:row>
    <x:row r="11600" spans="1:25">
      <x:c r="A11600" s="0" t="s">
        <x:v>80</x:v>
      </x:c>
      <x:c r="B11600" s="0" t="n">
        <x:v>5304</x:v>
      </x:c>
      <x:c r="C11600" s="0" t="s">
        <x:v>128</x:v>
      </x:c>
      <x:c r="D11600" s="0" t="s">
        <x:v>180</x:v>
      </x:c>
      <x:c r="E11600" s="0" t="s">
        <x:v>183</x:v>
      </x:c>
      <x:c r="F11600" s="0" t="s">
        <x:v>26</x:v>
      </x:c>
      <x:c r="G11600" s="0" t="n">
        <x:v>80</x:v>
      </x:c>
      <x:c r="H11600" s="4" t="n">
        <x:v>77.207</x:v>
      </x:c>
      <x:c r="I11600" s="4" t="n">
        <x:v>63</x:v>
      </x:c>
      <x:c r="J11600" s="4" t="n">
        <x:v>1.115</x:v>
      </x:c>
      <x:c r="K11600" s="4">
        <x:f>I11600*J11600</x:f>
      </x:c>
      <x:c r="L11600" s="4" t="n">
        <x:v>281.203</x:v>
      </x:c>
      <x:c r="M11600" s="5">
        <x:f>J11600/4.91*100</x:f>
      </x:c>
      <x:c r="N11600" s="6">
        <x:f>M11600*L11600/100</x:f>
      </x:c>
      <x:c r="O11600" s="6">
        <x:f>H11600-N11600</x:f>
      </x:c>
    </x:row>
    <x:row r="11601" spans="1:25">
      <x:c r="A11601" s="0" t="s">
        <x:v>80</x:v>
      </x:c>
      <x:c r="B11601" s="0" t="n">
        <x:v>5304</x:v>
      </x:c>
      <x:c r="C11601" s="0" t="s">
        <x:v>128</x:v>
      </x:c>
      <x:c r="D11601" s="0" t="s">
        <x:v>180</x:v>
      </x:c>
      <x:c r="E11601" s="0" t="s">
        <x:v>184</x:v>
      </x:c>
      <x:c r="F11601" s="0" t="s">
        <x:v>26</x:v>
      </x:c>
      <x:c r="G11601" s="0" t="n">
        <x:v>80</x:v>
      </x:c>
      <x:c r="H11601" s="4" t="n">
        <x:v>89.201</x:v>
      </x:c>
      <x:c r="I11601" s="4" t="n">
        <x:v>63</x:v>
      </x:c>
      <x:c r="J11601" s="4" t="n">
        <x:v>1.115</x:v>
      </x:c>
      <x:c r="K11601" s="4">
        <x:f>I11601*J11601</x:f>
      </x:c>
      <x:c r="L11601" s="4" t="n">
        <x:v>281.203</x:v>
      </x:c>
      <x:c r="M11601" s="5">
        <x:f>J11601/4.91*100</x:f>
      </x:c>
      <x:c r="N11601" s="6">
        <x:f>M11601*L11601/100</x:f>
      </x:c>
      <x:c r="O11601" s="6">
        <x:f>H11601-N11601</x:f>
      </x:c>
    </x:row>
    <x:row r="11602" spans="1:25">
      <x:c r="A11602" s="0" t="s">
        <x:v>123</x:v>
      </x:c>
      <x:c r="B11602" s="0" t="n">
        <x:v>5305</x:v>
      </x:c>
      <x:c r="C11602" s="0" t="s">
        <x:v>128</x:v>
      </x:c>
      <x:c r="D11602" s="0" t="s">
        <x:v>179</x:v>
      </x:c>
      <x:c r="E11602" s="0" t="s">
        <x:v>23</x:v>
      </x:c>
      <x:c r="F11602" s="0" t="s">
        <x:v>20</x:v>
      </x:c>
      <x:c r="G11602" s="0" t="n">
        <x:v>30</x:v>
      </x:c>
      <x:c r="H11602" s="4" t="n">
        <x:v>13.5</x:v>
      </x:c>
      <x:c r="I11602" s="4" t="n">
        <x:v>30</x:v>
      </x:c>
      <x:c r="J11602" s="4" t="n">
        <x:v>0.45</x:v>
      </x:c>
      <x:c r="K11602" s="4">
        <x:f>I11602*J11602</x:f>
      </x:c>
      <x:c r="L11602" s="4" t="n">
        <x:v>140.404</x:v>
      </x:c>
      <x:c r="M11602" s="5">
        <x:f>J11602/4.91*100</x:f>
      </x:c>
      <x:c r="N11602" s="6">
        <x:f>M11602*L11602/100</x:f>
      </x:c>
      <x:c r="O11602" s="6">
        <x:f>H11602-N11602</x:f>
      </x:c>
    </x:row>
    <x:row r="11603" spans="1:25">
      <x:c r="A11603" s="0" t="s">
        <x:v>123</x:v>
      </x:c>
      <x:c r="B11603" s="0" t="n">
        <x:v>5305</x:v>
      </x:c>
      <x:c r="C11603" s="0" t="s">
        <x:v>128</x:v>
      </x:c>
      <x:c r="D11603" s="0" t="s">
        <x:v>180</x:v>
      </x:c>
      <x:c r="E11603" s="0" t="s">
        <x:v>181</x:v>
      </x:c>
      <x:c r="F11603" s="0" t="s">
        <x:v>26</x:v>
      </x:c>
      <x:c r="G11603" s="0" t="n">
        <x:v>30</x:v>
      </x:c>
      <x:c r="H11603" s="4" t="n">
        <x:v>33.45</x:v>
      </x:c>
      <x:c r="I11603" s="4" t="n">
        <x:v>30</x:v>
      </x:c>
      <x:c r="J11603" s="4" t="n">
        <x:v>1.115</x:v>
      </x:c>
      <x:c r="K11603" s="4">
        <x:f>I11603*J11603</x:f>
      </x:c>
      <x:c r="L11603" s="4" t="n">
        <x:v>140.404</x:v>
      </x:c>
      <x:c r="M11603" s="5">
        <x:f>J11603/4.91*100</x:f>
      </x:c>
      <x:c r="N11603" s="6">
        <x:f>M11603*L11603/100</x:f>
      </x:c>
      <x:c r="O11603" s="6">
        <x:f>H11603-N11603</x:f>
      </x:c>
    </x:row>
    <x:row r="11604" spans="1:25">
      <x:c r="A11604" s="0" t="s">
        <x:v>123</x:v>
      </x:c>
      <x:c r="B11604" s="0" t="n">
        <x:v>5305</x:v>
      </x:c>
      <x:c r="C11604" s="0" t="s">
        <x:v>128</x:v>
      </x:c>
      <x:c r="D11604" s="0" t="s">
        <x:v>180</x:v>
      </x:c>
      <x:c r="E11604" s="0" t="s">
        <x:v>182</x:v>
      </x:c>
      <x:c r="F11604" s="0" t="s">
        <x:v>26</x:v>
      </x:c>
      <x:c r="G11604" s="0" t="n">
        <x:v>30</x:v>
      </x:c>
      <x:c r="H11604" s="4" t="n">
        <x:v>33.45</x:v>
      </x:c>
      <x:c r="I11604" s="4" t="n">
        <x:v>30</x:v>
      </x:c>
      <x:c r="J11604" s="4" t="n">
        <x:v>1.115</x:v>
      </x:c>
      <x:c r="K11604" s="4">
        <x:f>I11604*J11604</x:f>
      </x:c>
      <x:c r="L11604" s="4" t="n">
        <x:v>140.404</x:v>
      </x:c>
      <x:c r="M11604" s="5">
        <x:f>J11604/4.91*100</x:f>
      </x:c>
      <x:c r="N11604" s="6">
        <x:f>M11604*L11604/100</x:f>
      </x:c>
      <x:c r="O11604" s="6">
        <x:f>H11604-N11604</x:f>
      </x:c>
    </x:row>
    <x:row r="11605" spans="1:25">
      <x:c r="A11605" s="0" t="s">
        <x:v>123</x:v>
      </x:c>
      <x:c r="B11605" s="0" t="n">
        <x:v>5305</x:v>
      </x:c>
      <x:c r="C11605" s="0" t="s">
        <x:v>128</x:v>
      </x:c>
      <x:c r="D11605" s="0" t="s">
        <x:v>180</x:v>
      </x:c>
      <x:c r="E11605" s="0" t="s">
        <x:v>183</x:v>
      </x:c>
      <x:c r="F11605" s="0" t="s">
        <x:v>26</x:v>
      </x:c>
      <x:c r="G11605" s="0" t="n">
        <x:v>30</x:v>
      </x:c>
      <x:c r="H11605" s="4" t="n">
        <x:v>33.45</x:v>
      </x:c>
      <x:c r="I11605" s="4" t="n">
        <x:v>30</x:v>
      </x:c>
      <x:c r="J11605" s="4" t="n">
        <x:v>1.115</x:v>
      </x:c>
      <x:c r="K11605" s="4">
        <x:f>I11605*J11605</x:f>
      </x:c>
      <x:c r="L11605" s="4" t="n">
        <x:v>140.404</x:v>
      </x:c>
      <x:c r="M11605" s="5">
        <x:f>J11605/4.91*100</x:f>
      </x:c>
      <x:c r="N11605" s="6">
        <x:f>M11605*L11605/100</x:f>
      </x:c>
      <x:c r="O11605" s="6">
        <x:f>H11605-N11605</x:f>
      </x:c>
    </x:row>
    <x:row r="11606" spans="1:25">
      <x:c r="A11606" s="0" t="s">
        <x:v>123</x:v>
      </x:c>
      <x:c r="B11606" s="0" t="n">
        <x:v>5305</x:v>
      </x:c>
      <x:c r="C11606" s="0" t="s">
        <x:v>128</x:v>
      </x:c>
      <x:c r="D11606" s="0" t="s">
        <x:v>180</x:v>
      </x:c>
      <x:c r="E11606" s="0" t="s">
        <x:v>184</x:v>
      </x:c>
      <x:c r="F11606" s="0" t="s">
        <x:v>26</x:v>
      </x:c>
      <x:c r="G11606" s="0" t="n">
        <x:v>30</x:v>
      </x:c>
      <x:c r="H11606" s="4" t="n">
        <x:v>33.45</x:v>
      </x:c>
      <x:c r="I11606" s="4" t="n">
        <x:v>30</x:v>
      </x:c>
      <x:c r="J11606" s="4" t="n">
        <x:v>1.115</x:v>
      </x:c>
      <x:c r="K11606" s="4">
        <x:f>I11606*J11606</x:f>
      </x:c>
      <x:c r="L11606" s="4" t="n">
        <x:v>140.404</x:v>
      </x:c>
      <x:c r="M11606" s="5">
        <x:f>J11606/4.91*100</x:f>
      </x:c>
      <x:c r="N11606" s="6">
        <x:f>M11606*L11606/100</x:f>
      </x:c>
      <x:c r="O11606" s="6">
        <x:f>H11606-N11606</x:f>
      </x:c>
    </x:row>
    <x:row r="11607" spans="1:25">
      <x:c r="A11607" s="0" t="s">
        <x:v>101</x:v>
      </x:c>
      <x:c r="B11607" s="0" t="n">
        <x:v>5316</x:v>
      </x:c>
      <x:c r="C11607" s="0" t="s">
        <x:v>21</x:v>
      </x:c>
      <x:c r="D11607" s="0" t="s">
        <x:v>22</x:v>
      </x:c>
      <x:c r="E11607" s="0" t="s">
        <x:v>23</x:v>
      </x:c>
      <x:c r="F11607" s="0" t="s">
        <x:v>20</x:v>
      </x:c>
      <x:c r="G11607" s="0" t="n">
        <x:v>130</x:v>
      </x:c>
      <x:c r="H11607" s="4" t="n">
        <x:v>43.384</x:v>
      </x:c>
      <x:c r="I11607" s="4" t="n">
        <x:v>130</x:v>
      </x:c>
      <x:c r="J11607" s="4" t="n">
        <x:v>0.334</x:v>
      </x:c>
      <x:c r="K11607" s="4">
        <x:f>I11607*J11607</x:f>
      </x:c>
      <x:c r="L11607" s="4" t="n">
        <x:v>286.809</x:v>
      </x:c>
      <x:c r="M11607" s="5">
        <x:f>J11607/3.123*100</x:f>
      </x:c>
      <x:c r="N11607" s="6">
        <x:f>M11607*L11607/100</x:f>
      </x:c>
      <x:c r="O11607" s="6">
        <x:f>H11607-N11607</x:f>
      </x:c>
    </x:row>
    <x:row r="11608" spans="1:25">
      <x:c r="A11608" s="0" t="s">
        <x:v>101</x:v>
      </x:c>
      <x:c r="B11608" s="0" t="n">
        <x:v>5316</x:v>
      </x:c>
      <x:c r="C11608" s="0" t="s">
        <x:v>21</x:v>
      </x:c>
      <x:c r="D11608" s="0" t="s">
        <x:v>22</x:v>
      </x:c>
      <x:c r="E11608" s="0" t="s">
        <x:v>23</x:v>
      </x:c>
      <x:c r="F11608" s="0" t="s">
        <x:v>20</x:v>
      </x:c>
      <x:c r="G11608" s="0" t="n">
        <x:v>130</x:v>
      </x:c>
      <x:c r="H11608" s="4" t="n">
        <x:v>43.384</x:v>
      </x:c>
      <x:c r="I11608" s="4" t="n">
        <x:v>130</x:v>
      </x:c>
      <x:c r="J11608" s="4" t="n">
        <x:v>0.334</x:v>
      </x:c>
      <x:c r="K11608" s="4">
        <x:f>I11608*J11608</x:f>
      </x:c>
      <x:c r="L11608" s="4" t="n">
        <x:v>286.809</x:v>
      </x:c>
      <x:c r="M11608" s="5">
        <x:f>J11608/3.123*100</x:f>
      </x:c>
      <x:c r="N11608" s="6">
        <x:f>M11608*L11608/100</x:f>
      </x:c>
      <x:c r="O11608" s="6">
        <x:f>H11608-N11608</x:f>
      </x:c>
    </x:row>
    <x:row r="11609" spans="1:25">
      <x:c r="A11609" s="0" t="s">
        <x:v>101</x:v>
      </x:c>
      <x:c r="B11609" s="0" t="n">
        <x:v>5316</x:v>
      </x:c>
      <x:c r="C11609" s="0" t="s">
        <x:v>21</x:v>
      </x:c>
      <x:c r="D11609" s="0" t="s">
        <x:v>22</x:v>
      </x:c>
      <x:c r="E11609" s="0" t="s">
        <x:v>23</x:v>
      </x:c>
      <x:c r="F11609" s="0" t="s">
        <x:v>20</x:v>
      </x:c>
      <x:c r="G11609" s="0" t="n">
        <x:v>130</x:v>
      </x:c>
      <x:c r="H11609" s="4" t="n">
        <x:v>43.384</x:v>
      </x:c>
      <x:c r="I11609" s="4" t="n">
        <x:v>130</x:v>
      </x:c>
      <x:c r="J11609" s="4" t="n">
        <x:v>0.334</x:v>
      </x:c>
      <x:c r="K11609" s="4">
        <x:f>I11609*J11609</x:f>
      </x:c>
      <x:c r="L11609" s="4" t="n">
        <x:v>286.809</x:v>
      </x:c>
      <x:c r="M11609" s="5">
        <x:f>J11609/3.123*100</x:f>
      </x:c>
      <x:c r="N11609" s="6">
        <x:f>M11609*L11609/100</x:f>
      </x:c>
      <x:c r="O11609" s="6">
        <x:f>H11609-N11609</x:f>
      </x:c>
    </x:row>
    <x:row r="11610" spans="1:25">
      <x:c r="A11610" s="0" t="s">
        <x:v>101</x:v>
      </x:c>
      <x:c r="B11610" s="0" t="n">
        <x:v>5316</x:v>
      </x:c>
      <x:c r="C11610" s="0" t="s">
        <x:v>21</x:v>
      </x:c>
      <x:c r="D11610" s="0" t="s">
        <x:v>22</x:v>
      </x:c>
      <x:c r="E11610" s="0" t="s">
        <x:v>23</x:v>
      </x:c>
      <x:c r="F11610" s="0" t="s">
        <x:v>20</x:v>
      </x:c>
      <x:c r="G11610" s="0" t="n">
        <x:v>130</x:v>
      </x:c>
      <x:c r="H11610" s="4" t="n">
        <x:v>44.33</x:v>
      </x:c>
      <x:c r="I11610" s="4" t="n">
        <x:v>130</x:v>
      </x:c>
      <x:c r="J11610" s="4" t="n">
        <x:v>0.341</x:v>
      </x:c>
      <x:c r="K11610" s="4">
        <x:f>I11610*J11610</x:f>
      </x:c>
      <x:c r="L11610" s="4" t="n">
        <x:v>286.809</x:v>
      </x:c>
      <x:c r="M11610" s="5">
        <x:f>J11610/3.123*100</x:f>
      </x:c>
      <x:c r="N11610" s="6">
        <x:f>M11610*L11610/100</x:f>
      </x:c>
      <x:c r="O11610" s="6">
        <x:f>H11610-N11610</x:f>
      </x:c>
    </x:row>
    <x:row r="11611" spans="1:25">
      <x:c r="A11611" s="0" t="s">
        <x:v>101</x:v>
      </x:c>
      <x:c r="B11611" s="0" t="n">
        <x:v>5316</x:v>
      </x:c>
      <x:c r="C11611" s="0" t="s">
        <x:v>21</x:v>
      </x:c>
      <x:c r="D11611" s="0" t="s">
        <x:v>28</x:v>
      </x:c>
      <x:c r="E11611" s="0" t="s">
        <x:v>19</x:v>
      </x:c>
      <x:c r="F11611" s="0" t="s">
        <x:v>26</x:v>
      </x:c>
      <x:c r="G11611" s="0" t="n">
        <x:v>130</x:v>
      </x:c>
      <x:c r="H11611" s="4" t="n">
        <x:v>33.812</x:v>
      </x:c>
      <x:c r="I11611" s="4" t="n">
        <x:v>130</x:v>
      </x:c>
      <x:c r="J11611" s="4" t="n">
        <x:v>0.26</x:v>
      </x:c>
      <x:c r="K11611" s="4">
        <x:f>I11611*J11611</x:f>
      </x:c>
      <x:c r="L11611" s="4" t="n">
        <x:v>286.809</x:v>
      </x:c>
      <x:c r="M11611" s="5">
        <x:f>J11611/3.123*100</x:f>
      </x:c>
      <x:c r="N11611" s="6">
        <x:f>M11611*L11611/100</x:f>
      </x:c>
      <x:c r="O11611" s="6">
        <x:f>H11611-N11611</x:f>
      </x:c>
    </x:row>
    <x:row r="11612" spans="1:25">
      <x:c r="A11612" s="0" t="s">
        <x:v>101</x:v>
      </x:c>
      <x:c r="B11612" s="0" t="n">
        <x:v>5316</x:v>
      </x:c>
      <x:c r="C11612" s="0" t="s">
        <x:v>21</x:v>
      </x:c>
      <x:c r="D11612" s="0" t="s">
        <x:v>28</x:v>
      </x:c>
      <x:c r="E11612" s="0" t="s">
        <x:v>23</x:v>
      </x:c>
      <x:c r="F11612" s="0" t="s">
        <x:v>26</x:v>
      </x:c>
      <x:c r="G11612" s="0" t="n">
        <x:v>130</x:v>
      </x:c>
      <x:c r="H11612" s="4" t="n">
        <x:v>197.6</x:v>
      </x:c>
      <x:c r="I11612" s="4" t="n">
        <x:v>130</x:v>
      </x:c>
      <x:c r="J11612" s="4" t="n">
        <x:v>1.52</x:v>
      </x:c>
      <x:c r="K11612" s="4">
        <x:f>I11612*J11612</x:f>
      </x:c>
      <x:c r="L11612" s="4" t="n">
        <x:v>286.809</x:v>
      </x:c>
      <x:c r="M11612" s="5">
        <x:f>J11612/3.123*100</x:f>
      </x:c>
      <x:c r="N11612" s="6">
        <x:f>M11612*L11612/100</x:f>
      </x:c>
      <x:c r="O11612" s="6">
        <x:f>H11612-N11612</x:f>
      </x:c>
    </x:row>
    <x:row r="11613" spans="1:25">
      <x:c r="A11613" s="0" t="s">
        <x:v>50</x:v>
      </x:c>
      <x:c r="B11613" s="0" t="n">
        <x:v>5317</x:v>
      </x:c>
      <x:c r="C11613" s="0" t="s">
        <x:v>21</x:v>
      </x:c>
      <x:c r="D11613" s="0" t="s">
        <x:v>22</x:v>
      </x:c>
      <x:c r="E11613" s="0" t="s">
        <x:v>23</x:v>
      </x:c>
      <x:c r="F11613" s="0" t="s">
        <x:v>20</x:v>
      </x:c>
      <x:c r="G11613" s="0" t="n">
        <x:v>130</x:v>
      </x:c>
      <x:c r="H11613" s="4" t="n">
        <x:v>43.384</x:v>
      </x:c>
      <x:c r="I11613" s="4" t="n">
        <x:v>130</x:v>
      </x:c>
      <x:c r="J11613" s="4" t="n">
        <x:v>0.334</x:v>
      </x:c>
      <x:c r="K11613" s="4">
        <x:f>I11613*J11613</x:f>
      </x:c>
      <x:c r="L11613" s="4" t="n">
        <x:v>287.369</x:v>
      </x:c>
      <x:c r="M11613" s="5">
        <x:f>J11613/3.123*100</x:f>
      </x:c>
      <x:c r="N11613" s="6">
        <x:f>M11613*L11613/100</x:f>
      </x:c>
      <x:c r="O11613" s="6">
        <x:f>H11613-N11613</x:f>
      </x:c>
    </x:row>
    <x:row r="11614" spans="1:25">
      <x:c r="A11614" s="0" t="s">
        <x:v>50</x:v>
      </x:c>
      <x:c r="B11614" s="0" t="n">
        <x:v>5317</x:v>
      </x:c>
      <x:c r="C11614" s="0" t="s">
        <x:v>21</x:v>
      </x:c>
      <x:c r="D11614" s="0" t="s">
        <x:v>22</x:v>
      </x:c>
      <x:c r="E11614" s="0" t="s">
        <x:v>23</x:v>
      </x:c>
      <x:c r="F11614" s="0" t="s">
        <x:v>20</x:v>
      </x:c>
      <x:c r="G11614" s="0" t="n">
        <x:v>130</x:v>
      </x:c>
      <x:c r="H11614" s="4" t="n">
        <x:v>43.384</x:v>
      </x:c>
      <x:c r="I11614" s="4" t="n">
        <x:v>130</x:v>
      </x:c>
      <x:c r="J11614" s="4" t="n">
        <x:v>0.334</x:v>
      </x:c>
      <x:c r="K11614" s="4">
        <x:f>I11614*J11614</x:f>
      </x:c>
      <x:c r="L11614" s="4" t="n">
        <x:v>287.369</x:v>
      </x:c>
      <x:c r="M11614" s="5">
        <x:f>J11614/3.123*100</x:f>
      </x:c>
      <x:c r="N11614" s="6">
        <x:f>M11614*L11614/100</x:f>
      </x:c>
      <x:c r="O11614" s="6">
        <x:f>H11614-N11614</x:f>
      </x:c>
    </x:row>
    <x:row r="11615" spans="1:25">
      <x:c r="A11615" s="0" t="s">
        <x:v>50</x:v>
      </x:c>
      <x:c r="B11615" s="0" t="n">
        <x:v>5317</x:v>
      </x:c>
      <x:c r="C11615" s="0" t="s">
        <x:v>21</x:v>
      </x:c>
      <x:c r="D11615" s="0" t="s">
        <x:v>22</x:v>
      </x:c>
      <x:c r="E11615" s="0" t="s">
        <x:v>23</x:v>
      </x:c>
      <x:c r="F11615" s="0" t="s">
        <x:v>20</x:v>
      </x:c>
      <x:c r="G11615" s="0" t="n">
        <x:v>130</x:v>
      </x:c>
      <x:c r="H11615" s="4" t="n">
        <x:v>44.33</x:v>
      </x:c>
      <x:c r="I11615" s="4" t="n">
        <x:v>130</x:v>
      </x:c>
      <x:c r="J11615" s="4" t="n">
        <x:v>0.341</x:v>
      </x:c>
      <x:c r="K11615" s="4">
        <x:f>I11615*J11615</x:f>
      </x:c>
      <x:c r="L11615" s="4" t="n">
        <x:v>287.369</x:v>
      </x:c>
      <x:c r="M11615" s="5">
        <x:f>J11615/3.123*100</x:f>
      </x:c>
      <x:c r="N11615" s="6">
        <x:f>M11615*L11615/100</x:f>
      </x:c>
      <x:c r="O11615" s="6">
        <x:f>H11615-N11615</x:f>
      </x:c>
    </x:row>
    <x:row r="11616" spans="1:25">
      <x:c r="A11616" s="0" t="s">
        <x:v>50</x:v>
      </x:c>
      <x:c r="B11616" s="0" t="n">
        <x:v>5317</x:v>
      </x:c>
      <x:c r="C11616" s="0" t="s">
        <x:v>21</x:v>
      </x:c>
      <x:c r="D11616" s="0" t="s">
        <x:v>22</x:v>
      </x:c>
      <x:c r="E11616" s="0" t="s">
        <x:v>23</x:v>
      </x:c>
      <x:c r="F11616" s="0" t="s">
        <x:v>20</x:v>
      </x:c>
      <x:c r="G11616" s="0" t="n">
        <x:v>130</x:v>
      </x:c>
      <x:c r="H11616" s="4" t="n">
        <x:v>43.384</x:v>
      </x:c>
      <x:c r="I11616" s="4" t="n">
        <x:v>130</x:v>
      </x:c>
      <x:c r="J11616" s="4" t="n">
        <x:v>0.334</x:v>
      </x:c>
      <x:c r="K11616" s="4">
        <x:f>I11616*J11616</x:f>
      </x:c>
      <x:c r="L11616" s="4" t="n">
        <x:v>287.369</x:v>
      </x:c>
      <x:c r="M11616" s="5">
        <x:f>J11616/3.123*100</x:f>
      </x:c>
      <x:c r="N11616" s="6">
        <x:f>M11616*L11616/100</x:f>
      </x:c>
      <x:c r="O11616" s="6">
        <x:f>H11616-N11616</x:f>
      </x:c>
    </x:row>
    <x:row r="11617" spans="1:25">
      <x:c r="A11617" s="0" t="s">
        <x:v>50</x:v>
      </x:c>
      <x:c r="B11617" s="0" t="n">
        <x:v>5317</x:v>
      </x:c>
      <x:c r="C11617" s="0" t="s">
        <x:v>21</x:v>
      </x:c>
      <x:c r="D11617" s="0" t="s">
        <x:v>28</x:v>
      </x:c>
      <x:c r="E11617" s="0" t="s">
        <x:v>19</x:v>
      </x:c>
      <x:c r="F11617" s="0" t="s">
        <x:v>26</x:v>
      </x:c>
      <x:c r="G11617" s="0" t="n">
        <x:v>130</x:v>
      </x:c>
      <x:c r="H11617" s="4" t="n">
        <x:v>33.806</x:v>
      </x:c>
      <x:c r="I11617" s="4" t="n">
        <x:v>130</x:v>
      </x:c>
      <x:c r="J11617" s="4" t="n">
        <x:v>0.26</x:v>
      </x:c>
      <x:c r="K11617" s="4">
        <x:f>I11617*J11617</x:f>
      </x:c>
      <x:c r="L11617" s="4" t="n">
        <x:v>287.369</x:v>
      </x:c>
      <x:c r="M11617" s="5">
        <x:f>J11617/3.123*100</x:f>
      </x:c>
      <x:c r="N11617" s="6">
        <x:f>M11617*L11617/100</x:f>
      </x:c>
      <x:c r="O11617" s="6">
        <x:f>H11617-N11617</x:f>
      </x:c>
    </x:row>
    <x:row r="11618" spans="1:25">
      <x:c r="A11618" s="0" t="s">
        <x:v>50</x:v>
      </x:c>
      <x:c r="B11618" s="0" t="n">
        <x:v>5317</x:v>
      </x:c>
      <x:c r="C11618" s="0" t="s">
        <x:v>21</x:v>
      </x:c>
      <x:c r="D11618" s="0" t="s">
        <x:v>28</x:v>
      </x:c>
      <x:c r="E11618" s="0" t="s">
        <x:v>23</x:v>
      </x:c>
      <x:c r="F11618" s="0" t="s">
        <x:v>26</x:v>
      </x:c>
      <x:c r="G11618" s="0" t="n">
        <x:v>130</x:v>
      </x:c>
      <x:c r="H11618" s="4" t="n">
        <x:v>197.6</x:v>
      </x:c>
      <x:c r="I11618" s="4" t="n">
        <x:v>130</x:v>
      </x:c>
      <x:c r="J11618" s="4" t="n">
        <x:v>1.52</x:v>
      </x:c>
      <x:c r="K11618" s="4">
        <x:f>I11618*J11618</x:f>
      </x:c>
      <x:c r="L11618" s="4" t="n">
        <x:v>287.369</x:v>
      </x:c>
      <x:c r="M11618" s="5">
        <x:f>J11618/3.123*100</x:f>
      </x:c>
      <x:c r="N11618" s="6">
        <x:f>M11618*L11618/100</x:f>
      </x:c>
      <x:c r="O11618" s="6">
        <x:f>H11618-N11618</x:f>
      </x:c>
    </x:row>
    <x:row r="11619" spans="1:25">
      <x:c r="A11619" s="0" t="s">
        <x:v>111</x:v>
      </x:c>
      <x:c r="B11619" s="0" t="n">
        <x:v>5318</x:v>
      </x:c>
      <x:c r="C11619" s="0" t="s">
        <x:v>21</x:v>
      </x:c>
      <x:c r="D11619" s="0" t="s">
        <x:v>22</x:v>
      </x:c>
      <x:c r="E11619" s="0" t="s">
        <x:v>23</x:v>
      </x:c>
      <x:c r="F11619" s="0" t="s">
        <x:v>20</x:v>
      </x:c>
      <x:c r="G11619" s="0" t="n">
        <x:v>130</x:v>
      </x:c>
      <x:c r="H11619" s="4" t="n">
        <x:v>43.384</x:v>
      </x:c>
      <x:c r="I11619" s="4" t="n">
        <x:v>130</x:v>
      </x:c>
      <x:c r="J11619" s="4" t="n">
        <x:v>0.334</x:v>
      </x:c>
      <x:c r="K11619" s="4">
        <x:f>I11619*J11619</x:f>
      </x:c>
      <x:c r="L11619" s="4" t="n">
        <x:v>296.03</x:v>
      </x:c>
      <x:c r="M11619" s="5">
        <x:f>J11619/2.789*100</x:f>
      </x:c>
      <x:c r="N11619" s="6">
        <x:f>M11619*L11619/100</x:f>
      </x:c>
      <x:c r="O11619" s="6">
        <x:f>H11619-N11619</x:f>
      </x:c>
    </x:row>
    <x:row r="11620" spans="1:25">
      <x:c r="A11620" s="0" t="s">
        <x:v>111</x:v>
      </x:c>
      <x:c r="B11620" s="0" t="n">
        <x:v>5318</x:v>
      </x:c>
      <x:c r="C11620" s="0" t="s">
        <x:v>21</x:v>
      </x:c>
      <x:c r="D11620" s="0" t="s">
        <x:v>22</x:v>
      </x:c>
      <x:c r="E11620" s="0" t="s">
        <x:v>23</x:v>
      </x:c>
      <x:c r="F11620" s="0" t="s">
        <x:v>20</x:v>
      </x:c>
      <x:c r="G11620" s="0" t="n">
        <x:v>130</x:v>
      </x:c>
      <x:c r="H11620" s="4" t="n">
        <x:v>43.384</x:v>
      </x:c>
      <x:c r="I11620" s="4" t="n">
        <x:v>130</x:v>
      </x:c>
      <x:c r="J11620" s="4" t="n">
        <x:v>0.334</x:v>
      </x:c>
      <x:c r="K11620" s="4">
        <x:f>I11620*J11620</x:f>
      </x:c>
      <x:c r="L11620" s="4" t="n">
        <x:v>296.03</x:v>
      </x:c>
      <x:c r="M11620" s="5">
        <x:f>J11620/2.789*100</x:f>
      </x:c>
      <x:c r="N11620" s="6">
        <x:f>M11620*L11620/100</x:f>
      </x:c>
      <x:c r="O11620" s="6">
        <x:f>H11620-N11620</x:f>
      </x:c>
    </x:row>
    <x:row r="11621" spans="1:25">
      <x:c r="A11621" s="0" t="s">
        <x:v>111</x:v>
      </x:c>
      <x:c r="B11621" s="0" t="n">
        <x:v>5318</x:v>
      </x:c>
      <x:c r="C11621" s="0" t="s">
        <x:v>21</x:v>
      </x:c>
      <x:c r="D11621" s="0" t="s">
        <x:v>22</x:v>
      </x:c>
      <x:c r="E11621" s="0" t="s">
        <x:v>23</x:v>
      </x:c>
      <x:c r="F11621" s="0" t="s">
        <x:v>20</x:v>
      </x:c>
      <x:c r="G11621" s="0" t="n">
        <x:v>130</x:v>
      </x:c>
      <x:c r="H11621" s="4" t="n">
        <x:v>44.33</x:v>
      </x:c>
      <x:c r="I11621" s="4" t="n">
        <x:v>130</x:v>
      </x:c>
      <x:c r="J11621" s="4" t="n">
        <x:v>0.341</x:v>
      </x:c>
      <x:c r="K11621" s="4">
        <x:f>I11621*J11621</x:f>
      </x:c>
      <x:c r="L11621" s="4" t="n">
        <x:v>296.03</x:v>
      </x:c>
      <x:c r="M11621" s="5">
        <x:f>J11621/2.789*100</x:f>
      </x:c>
      <x:c r="N11621" s="6">
        <x:f>M11621*L11621/100</x:f>
      </x:c>
      <x:c r="O11621" s="6">
        <x:f>H11621-N11621</x:f>
      </x:c>
    </x:row>
    <x:row r="11622" spans="1:25">
      <x:c r="A11622" s="0" t="s">
        <x:v>111</x:v>
      </x:c>
      <x:c r="B11622" s="0" t="n">
        <x:v>5318</x:v>
      </x:c>
      <x:c r="C11622" s="0" t="s">
        <x:v>21</x:v>
      </x:c>
      <x:c r="D11622" s="0" t="s">
        <x:v>28</x:v>
      </x:c>
      <x:c r="E11622" s="0" t="s">
        <x:v>19</x:v>
      </x:c>
      <x:c r="F11622" s="0" t="s">
        <x:v>26</x:v>
      </x:c>
      <x:c r="G11622" s="0" t="n">
        <x:v>130</x:v>
      </x:c>
      <x:c r="H11622" s="4" t="n">
        <x:v>33.812</x:v>
      </x:c>
      <x:c r="I11622" s="4" t="n">
        <x:v>130</x:v>
      </x:c>
      <x:c r="J11622" s="4" t="n">
        <x:v>0.26</x:v>
      </x:c>
      <x:c r="K11622" s="4">
        <x:f>I11622*J11622</x:f>
      </x:c>
      <x:c r="L11622" s="4" t="n">
        <x:v>296.03</x:v>
      </x:c>
      <x:c r="M11622" s="5">
        <x:f>J11622/2.789*100</x:f>
      </x:c>
      <x:c r="N11622" s="6">
        <x:f>M11622*L11622/100</x:f>
      </x:c>
      <x:c r="O11622" s="6">
        <x:f>H11622-N11622</x:f>
      </x:c>
    </x:row>
    <x:row r="11623" spans="1:25">
      <x:c r="A11623" s="0" t="s">
        <x:v>111</x:v>
      </x:c>
      <x:c r="B11623" s="0" t="n">
        <x:v>5318</x:v>
      </x:c>
      <x:c r="C11623" s="0" t="s">
        <x:v>21</x:v>
      </x:c>
      <x:c r="D11623" s="0" t="s">
        <x:v>28</x:v>
      </x:c>
      <x:c r="E11623" s="0" t="s">
        <x:v>23</x:v>
      </x:c>
      <x:c r="F11623" s="0" t="s">
        <x:v>26</x:v>
      </x:c>
      <x:c r="G11623" s="0" t="n">
        <x:v>130</x:v>
      </x:c>
      <x:c r="H11623" s="4" t="n">
        <x:v>197.6</x:v>
      </x:c>
      <x:c r="I11623" s="4" t="n">
        <x:v>130</x:v>
      </x:c>
      <x:c r="J11623" s="4" t="n">
        <x:v>1.52</x:v>
      </x:c>
      <x:c r="K11623" s="4">
        <x:f>I11623*J11623</x:f>
      </x:c>
      <x:c r="L11623" s="4" t="n">
        <x:v>296.03</x:v>
      </x:c>
      <x:c r="M11623" s="5">
        <x:f>J11623/2.789*100</x:f>
      </x:c>
      <x:c r="N11623" s="6">
        <x:f>M11623*L11623/100</x:f>
      </x:c>
      <x:c r="O11623" s="6">
        <x:f>H11623-N11623</x:f>
      </x:c>
    </x:row>
    <x:row r="11624" spans="1:25">
      <x:c r="A11624" s="0" t="s">
        <x:v>31</x:v>
      </x:c>
      <x:c r="B11624" s="0" t="n">
        <x:v>5319</x:v>
      </x:c>
      <x:c r="C11624" s="0" t="s">
        <x:v>21</x:v>
      </x:c>
      <x:c r="D11624" s="0" t="s">
        <x:v>22</x:v>
      </x:c>
      <x:c r="E11624" s="0" t="s">
        <x:v>23</x:v>
      </x:c>
      <x:c r="F11624" s="0" t="s">
        <x:v>20</x:v>
      </x:c>
      <x:c r="G11624" s="0" t="n">
        <x:v>130</x:v>
      </x:c>
      <x:c r="H11624" s="4" t="n">
        <x:v>44.33</x:v>
      </x:c>
      <x:c r="I11624" s="4" t="n">
        <x:v>130</x:v>
      </x:c>
      <x:c r="J11624" s="4" t="n">
        <x:v>0.341</x:v>
      </x:c>
      <x:c r="K11624" s="4">
        <x:f>I11624*J11624</x:f>
      </x:c>
      <x:c r="L11624" s="4" t="n">
        <x:v>281.183</x:v>
      </x:c>
      <x:c r="M11624" s="5">
        <x:f>J11624/2.789*100</x:f>
      </x:c>
      <x:c r="N11624" s="6">
        <x:f>M11624*L11624/100</x:f>
      </x:c>
      <x:c r="O11624" s="6">
        <x:f>H11624-N11624</x:f>
      </x:c>
    </x:row>
    <x:row r="11625" spans="1:25">
      <x:c r="A11625" s="0" t="s">
        <x:v>31</x:v>
      </x:c>
      <x:c r="B11625" s="0" t="n">
        <x:v>5319</x:v>
      </x:c>
      <x:c r="C11625" s="0" t="s">
        <x:v>21</x:v>
      </x:c>
      <x:c r="D11625" s="0" t="s">
        <x:v>22</x:v>
      </x:c>
      <x:c r="E11625" s="0" t="s">
        <x:v>23</x:v>
      </x:c>
      <x:c r="F11625" s="0" t="s">
        <x:v>20</x:v>
      </x:c>
      <x:c r="G11625" s="0" t="n">
        <x:v>130</x:v>
      </x:c>
      <x:c r="H11625" s="4" t="n">
        <x:v>43.384</x:v>
      </x:c>
      <x:c r="I11625" s="4" t="n">
        <x:v>130</x:v>
      </x:c>
      <x:c r="J11625" s="4" t="n">
        <x:v>0.334</x:v>
      </x:c>
      <x:c r="K11625" s="4">
        <x:f>I11625*J11625</x:f>
      </x:c>
      <x:c r="L11625" s="4" t="n">
        <x:v>281.183</x:v>
      </x:c>
      <x:c r="M11625" s="5">
        <x:f>J11625/2.789*100</x:f>
      </x:c>
      <x:c r="N11625" s="6">
        <x:f>M11625*L11625/100</x:f>
      </x:c>
      <x:c r="O11625" s="6">
        <x:f>H11625-N11625</x:f>
      </x:c>
    </x:row>
    <x:row r="11626" spans="1:25">
      <x:c r="A11626" s="0" t="s">
        <x:v>31</x:v>
      </x:c>
      <x:c r="B11626" s="0" t="n">
        <x:v>5319</x:v>
      </x:c>
      <x:c r="C11626" s="0" t="s">
        <x:v>21</x:v>
      </x:c>
      <x:c r="D11626" s="0" t="s">
        <x:v>22</x:v>
      </x:c>
      <x:c r="E11626" s="0" t="s">
        <x:v>23</x:v>
      </x:c>
      <x:c r="F11626" s="0" t="s">
        <x:v>20</x:v>
      </x:c>
      <x:c r="G11626" s="0" t="n">
        <x:v>130</x:v>
      </x:c>
      <x:c r="H11626" s="4" t="n">
        <x:v>43.384</x:v>
      </x:c>
      <x:c r="I11626" s="4" t="n">
        <x:v>130</x:v>
      </x:c>
      <x:c r="J11626" s="4" t="n">
        <x:v>0.334</x:v>
      </x:c>
      <x:c r="K11626" s="4">
        <x:f>I11626*J11626</x:f>
      </x:c>
      <x:c r="L11626" s="4" t="n">
        <x:v>281.183</x:v>
      </x:c>
      <x:c r="M11626" s="5">
        <x:f>J11626/2.789*100</x:f>
      </x:c>
      <x:c r="N11626" s="6">
        <x:f>M11626*L11626/100</x:f>
      </x:c>
      <x:c r="O11626" s="6">
        <x:f>H11626-N11626</x:f>
      </x:c>
    </x:row>
    <x:row r="11627" spans="1:25">
      <x:c r="A11627" s="0" t="s">
        <x:v>31</x:v>
      </x:c>
      <x:c r="B11627" s="0" t="n">
        <x:v>5319</x:v>
      </x:c>
      <x:c r="C11627" s="0" t="s">
        <x:v>21</x:v>
      </x:c>
      <x:c r="D11627" s="0" t="s">
        <x:v>28</x:v>
      </x:c>
      <x:c r="E11627" s="0" t="s">
        <x:v>19</x:v>
      </x:c>
      <x:c r="F11627" s="0" t="s">
        <x:v>26</x:v>
      </x:c>
      <x:c r="G11627" s="0" t="n">
        <x:v>130</x:v>
      </x:c>
      <x:c r="H11627" s="4" t="n">
        <x:v>33.804</x:v>
      </x:c>
      <x:c r="I11627" s="4" t="n">
        <x:v>130</x:v>
      </x:c>
      <x:c r="J11627" s="4" t="n">
        <x:v>0.26</x:v>
      </x:c>
      <x:c r="K11627" s="4">
        <x:f>I11627*J11627</x:f>
      </x:c>
      <x:c r="L11627" s="4" t="n">
        <x:v>281.183</x:v>
      </x:c>
      <x:c r="M11627" s="5">
        <x:f>J11627/2.789*100</x:f>
      </x:c>
      <x:c r="N11627" s="6">
        <x:f>M11627*L11627/100</x:f>
      </x:c>
      <x:c r="O11627" s="6">
        <x:f>H11627-N11627</x:f>
      </x:c>
    </x:row>
    <x:row r="11628" spans="1:25">
      <x:c r="A11628" s="0" t="s">
        <x:v>31</x:v>
      </x:c>
      <x:c r="B11628" s="0" t="n">
        <x:v>5319</x:v>
      </x:c>
      <x:c r="C11628" s="0" t="s">
        <x:v>21</x:v>
      </x:c>
      <x:c r="D11628" s="0" t="s">
        <x:v>28</x:v>
      </x:c>
      <x:c r="E11628" s="0" t="s">
        <x:v>23</x:v>
      </x:c>
      <x:c r="F11628" s="0" t="s">
        <x:v>26</x:v>
      </x:c>
      <x:c r="G11628" s="0" t="n">
        <x:v>130</x:v>
      </x:c>
      <x:c r="H11628" s="4" t="n">
        <x:v>197.6</x:v>
      </x:c>
      <x:c r="I11628" s="4" t="n">
        <x:v>130</x:v>
      </x:c>
      <x:c r="J11628" s="4" t="n">
        <x:v>1.52</x:v>
      </x:c>
      <x:c r="K11628" s="4">
        <x:f>I11628*J11628</x:f>
      </x:c>
      <x:c r="L11628" s="4" t="n">
        <x:v>281.183</x:v>
      </x:c>
      <x:c r="M11628" s="5">
        <x:f>J11628/2.789*100</x:f>
      </x:c>
      <x:c r="N11628" s="6">
        <x:f>M11628*L11628/100</x:f>
      </x:c>
      <x:c r="O11628" s="6">
        <x:f>H11628-N11628</x:f>
      </x:c>
    </x:row>
    <x:row r="11629" spans="1:25">
      <x:c r="A11629" s="0" t="s">
        <x:v>49</x:v>
      </x:c>
      <x:c r="B11629" s="0" t="n">
        <x:v>5320</x:v>
      </x:c>
      <x:c r="C11629" s="0" t="s">
        <x:v>21</x:v>
      </x:c>
      <x:c r="D11629" s="0" t="s">
        <x:v>22</x:v>
      </x:c>
      <x:c r="E11629" s="0" t="s">
        <x:v>23</x:v>
      </x:c>
      <x:c r="F11629" s="0" t="s">
        <x:v>20</x:v>
      </x:c>
      <x:c r="G11629" s="0" t="n">
        <x:v>130</x:v>
      </x:c>
      <x:c r="H11629" s="4" t="n">
        <x:v>44.33</x:v>
      </x:c>
      <x:c r="I11629" s="4" t="n">
        <x:v>130</x:v>
      </x:c>
      <x:c r="J11629" s="4" t="n">
        <x:v>0.341</x:v>
      </x:c>
      <x:c r="K11629" s="4">
        <x:f>I11629*J11629</x:f>
      </x:c>
      <x:c r="L11629" s="4" t="n">
        <x:v>286.789</x:v>
      </x:c>
      <x:c r="M11629" s="5">
        <x:f>J11629/3.123*100</x:f>
      </x:c>
      <x:c r="N11629" s="6">
        <x:f>M11629*L11629/100</x:f>
      </x:c>
      <x:c r="O11629" s="6">
        <x:f>H11629-N11629</x:f>
      </x:c>
    </x:row>
    <x:row r="11630" spans="1:25">
      <x:c r="A11630" s="0" t="s">
        <x:v>49</x:v>
      </x:c>
      <x:c r="B11630" s="0" t="n">
        <x:v>5320</x:v>
      </x:c>
      <x:c r="C11630" s="0" t="s">
        <x:v>21</x:v>
      </x:c>
      <x:c r="D11630" s="0" t="s">
        <x:v>22</x:v>
      </x:c>
      <x:c r="E11630" s="0" t="s">
        <x:v>23</x:v>
      </x:c>
      <x:c r="F11630" s="0" t="s">
        <x:v>20</x:v>
      </x:c>
      <x:c r="G11630" s="0" t="n">
        <x:v>130</x:v>
      </x:c>
      <x:c r="H11630" s="4" t="n">
        <x:v>43.384</x:v>
      </x:c>
      <x:c r="I11630" s="4" t="n">
        <x:v>130</x:v>
      </x:c>
      <x:c r="J11630" s="4" t="n">
        <x:v>0.334</x:v>
      </x:c>
      <x:c r="K11630" s="4">
        <x:f>I11630*J11630</x:f>
      </x:c>
      <x:c r="L11630" s="4" t="n">
        <x:v>286.789</x:v>
      </x:c>
      <x:c r="M11630" s="5">
        <x:f>J11630/3.123*100</x:f>
      </x:c>
      <x:c r="N11630" s="6">
        <x:f>M11630*L11630/100</x:f>
      </x:c>
      <x:c r="O11630" s="6">
        <x:f>H11630-N11630</x:f>
      </x:c>
    </x:row>
    <x:row r="11631" spans="1:25">
      <x:c r="A11631" s="0" t="s">
        <x:v>49</x:v>
      </x:c>
      <x:c r="B11631" s="0" t="n">
        <x:v>5320</x:v>
      </x:c>
      <x:c r="C11631" s="0" t="s">
        <x:v>21</x:v>
      </x:c>
      <x:c r="D11631" s="0" t="s">
        <x:v>22</x:v>
      </x:c>
      <x:c r="E11631" s="0" t="s">
        <x:v>23</x:v>
      </x:c>
      <x:c r="F11631" s="0" t="s">
        <x:v>20</x:v>
      </x:c>
      <x:c r="G11631" s="0" t="n">
        <x:v>130</x:v>
      </x:c>
      <x:c r="H11631" s="4" t="n">
        <x:v>43.384</x:v>
      </x:c>
      <x:c r="I11631" s="4" t="n">
        <x:v>130</x:v>
      </x:c>
      <x:c r="J11631" s="4" t="n">
        <x:v>0.334</x:v>
      </x:c>
      <x:c r="K11631" s="4">
        <x:f>I11631*J11631</x:f>
      </x:c>
      <x:c r="L11631" s="4" t="n">
        <x:v>286.789</x:v>
      </x:c>
      <x:c r="M11631" s="5">
        <x:f>J11631/3.123*100</x:f>
      </x:c>
      <x:c r="N11631" s="6">
        <x:f>M11631*L11631/100</x:f>
      </x:c>
      <x:c r="O11631" s="6">
        <x:f>H11631-N11631</x:f>
      </x:c>
    </x:row>
    <x:row r="11632" spans="1:25">
      <x:c r="A11632" s="0" t="s">
        <x:v>49</x:v>
      </x:c>
      <x:c r="B11632" s="0" t="n">
        <x:v>5320</x:v>
      </x:c>
      <x:c r="C11632" s="0" t="s">
        <x:v>21</x:v>
      </x:c>
      <x:c r="D11632" s="0" t="s">
        <x:v>22</x:v>
      </x:c>
      <x:c r="E11632" s="0" t="s">
        <x:v>23</x:v>
      </x:c>
      <x:c r="F11632" s="0" t="s">
        <x:v>20</x:v>
      </x:c>
      <x:c r="G11632" s="0" t="n">
        <x:v>130</x:v>
      </x:c>
      <x:c r="H11632" s="4" t="n">
        <x:v>43.384</x:v>
      </x:c>
      <x:c r="I11632" s="4" t="n">
        <x:v>130</x:v>
      </x:c>
      <x:c r="J11632" s="4" t="n">
        <x:v>0.334</x:v>
      </x:c>
      <x:c r="K11632" s="4">
        <x:f>I11632*J11632</x:f>
      </x:c>
      <x:c r="L11632" s="4" t="n">
        <x:v>286.789</x:v>
      </x:c>
      <x:c r="M11632" s="5">
        <x:f>J11632/3.123*100</x:f>
      </x:c>
      <x:c r="N11632" s="6">
        <x:f>M11632*L11632/100</x:f>
      </x:c>
      <x:c r="O11632" s="6">
        <x:f>H11632-N11632</x:f>
      </x:c>
    </x:row>
    <x:row r="11633" spans="1:25">
      <x:c r="A11633" s="0" t="s">
        <x:v>49</x:v>
      </x:c>
      <x:c r="B11633" s="0" t="n">
        <x:v>5320</x:v>
      </x:c>
      <x:c r="C11633" s="0" t="s">
        <x:v>21</x:v>
      </x:c>
      <x:c r="D11633" s="0" t="s">
        <x:v>28</x:v>
      </x:c>
      <x:c r="E11633" s="0" t="s">
        <x:v>19</x:v>
      </x:c>
      <x:c r="F11633" s="0" t="s">
        <x:v>26</x:v>
      </x:c>
      <x:c r="G11633" s="0" t="n">
        <x:v>130</x:v>
      </x:c>
      <x:c r="H11633" s="4" t="n">
        <x:v>33.809</x:v>
      </x:c>
      <x:c r="I11633" s="4" t="n">
        <x:v>130</x:v>
      </x:c>
      <x:c r="J11633" s="4" t="n">
        <x:v>0.26</x:v>
      </x:c>
      <x:c r="K11633" s="4">
        <x:f>I11633*J11633</x:f>
      </x:c>
      <x:c r="L11633" s="4" t="n">
        <x:v>286.789</x:v>
      </x:c>
      <x:c r="M11633" s="5">
        <x:f>J11633/3.123*100</x:f>
      </x:c>
      <x:c r="N11633" s="6">
        <x:f>M11633*L11633/100</x:f>
      </x:c>
      <x:c r="O11633" s="6">
        <x:f>H11633-N11633</x:f>
      </x:c>
    </x:row>
    <x:row r="11634" spans="1:25">
      <x:c r="A11634" s="0" t="s">
        <x:v>49</x:v>
      </x:c>
      <x:c r="B11634" s="0" t="n">
        <x:v>5320</x:v>
      </x:c>
      <x:c r="C11634" s="0" t="s">
        <x:v>21</x:v>
      </x:c>
      <x:c r="D11634" s="0" t="s">
        <x:v>28</x:v>
      </x:c>
      <x:c r="E11634" s="0" t="s">
        <x:v>23</x:v>
      </x:c>
      <x:c r="F11634" s="0" t="s">
        <x:v>26</x:v>
      </x:c>
      <x:c r="G11634" s="0" t="n">
        <x:v>130</x:v>
      </x:c>
      <x:c r="H11634" s="4" t="n">
        <x:v>197.6</x:v>
      </x:c>
      <x:c r="I11634" s="4" t="n">
        <x:v>130</x:v>
      </x:c>
      <x:c r="J11634" s="4" t="n">
        <x:v>1.52</x:v>
      </x:c>
      <x:c r="K11634" s="4">
        <x:f>I11634*J11634</x:f>
      </x:c>
      <x:c r="L11634" s="4" t="n">
        <x:v>286.789</x:v>
      </x:c>
      <x:c r="M11634" s="5">
        <x:f>J11634/3.123*100</x:f>
      </x:c>
      <x:c r="N11634" s="6">
        <x:f>M11634*L11634/100</x:f>
      </x:c>
      <x:c r="O11634" s="6">
        <x:f>H11634-N11634</x:f>
      </x:c>
    </x:row>
    <x:row r="11635" spans="1:25">
      <x:c r="A11635" s="0" t="s">
        <x:v>53</x:v>
      </x:c>
      <x:c r="B11635" s="0" t="n">
        <x:v>5326</x:v>
      </x:c>
      <x:c r="C11635" s="0" t="s">
        <x:v>21</x:v>
      </x:c>
      <x:c r="D11635" s="0" t="s">
        <x:v>22</x:v>
      </x:c>
      <x:c r="E11635" s="0" t="s">
        <x:v>23</x:v>
      </x:c>
      <x:c r="F11635" s="0" t="s">
        <x:v>20</x:v>
      </x:c>
      <x:c r="G11635" s="0" t="n">
        <x:v>129</x:v>
      </x:c>
      <x:c r="H11635" s="4" t="n">
        <x:v>43.384</x:v>
      </x:c>
      <x:c r="I11635" s="4" t="n">
        <x:v>129</x:v>
      </x:c>
      <x:c r="J11635" s="4" t="n">
        <x:v>0.336</x:v>
      </x:c>
      <x:c r="K11635" s="4">
        <x:f>I11635*J11635</x:f>
      </x:c>
      <x:c r="L11635" s="4" t="n">
        <x:v>284.102</x:v>
      </x:c>
      <x:c r="M11635" s="5">
        <x:f>J11635/3.468*100</x:f>
      </x:c>
      <x:c r="N11635" s="6">
        <x:f>M11635*L11635/100</x:f>
      </x:c>
      <x:c r="O11635" s="6">
        <x:f>H11635-N11635</x:f>
      </x:c>
    </x:row>
    <x:row r="11636" spans="1:25">
      <x:c r="A11636" s="0" t="s">
        <x:v>53</x:v>
      </x:c>
      <x:c r="B11636" s="0" t="n">
        <x:v>5326</x:v>
      </x:c>
      <x:c r="C11636" s="0" t="s">
        <x:v>21</x:v>
      </x:c>
      <x:c r="D11636" s="0" t="s">
        <x:v>22</x:v>
      </x:c>
      <x:c r="E11636" s="0" t="s">
        <x:v>23</x:v>
      </x:c>
      <x:c r="F11636" s="0" t="s">
        <x:v>20</x:v>
      </x:c>
      <x:c r="G11636" s="0" t="n">
        <x:v>129</x:v>
      </x:c>
      <x:c r="H11636" s="4" t="n">
        <x:v>43.384</x:v>
      </x:c>
      <x:c r="I11636" s="4" t="n">
        <x:v>129</x:v>
      </x:c>
      <x:c r="J11636" s="4" t="n">
        <x:v>0.336</x:v>
      </x:c>
      <x:c r="K11636" s="4">
        <x:f>I11636*J11636</x:f>
      </x:c>
      <x:c r="L11636" s="4" t="n">
        <x:v>284.102</x:v>
      </x:c>
      <x:c r="M11636" s="5">
        <x:f>J11636/3.468*100</x:f>
      </x:c>
      <x:c r="N11636" s="6">
        <x:f>M11636*L11636/100</x:f>
      </x:c>
      <x:c r="O11636" s="6">
        <x:f>H11636-N11636</x:f>
      </x:c>
    </x:row>
    <x:row r="11637" spans="1:25">
      <x:c r="A11637" s="0" t="s">
        <x:v>53</x:v>
      </x:c>
      <x:c r="B11637" s="0" t="n">
        <x:v>5326</x:v>
      </x:c>
      <x:c r="C11637" s="0" t="s">
        <x:v>21</x:v>
      </x:c>
      <x:c r="D11637" s="0" t="s">
        <x:v>22</x:v>
      </x:c>
      <x:c r="E11637" s="0" t="s">
        <x:v>23</x:v>
      </x:c>
      <x:c r="F11637" s="0" t="s">
        <x:v>20</x:v>
      </x:c>
      <x:c r="G11637" s="0" t="n">
        <x:v>129</x:v>
      </x:c>
      <x:c r="H11637" s="4" t="n">
        <x:v>43.384</x:v>
      </x:c>
      <x:c r="I11637" s="4" t="n">
        <x:v>129</x:v>
      </x:c>
      <x:c r="J11637" s="4" t="n">
        <x:v>0.336</x:v>
      </x:c>
      <x:c r="K11637" s="4">
        <x:f>I11637*J11637</x:f>
      </x:c>
      <x:c r="L11637" s="4" t="n">
        <x:v>284.102</x:v>
      </x:c>
      <x:c r="M11637" s="5">
        <x:f>J11637/3.468*100</x:f>
      </x:c>
      <x:c r="N11637" s="6">
        <x:f>M11637*L11637/100</x:f>
      </x:c>
      <x:c r="O11637" s="6">
        <x:f>H11637-N11637</x:f>
      </x:c>
    </x:row>
    <x:row r="11638" spans="1:25">
      <x:c r="A11638" s="0" t="s">
        <x:v>53</x:v>
      </x:c>
      <x:c r="B11638" s="0" t="n">
        <x:v>5326</x:v>
      </x:c>
      <x:c r="C11638" s="0" t="s">
        <x:v>21</x:v>
      </x:c>
      <x:c r="D11638" s="0" t="s">
        <x:v>22</x:v>
      </x:c>
      <x:c r="E11638" s="0" t="s">
        <x:v>23</x:v>
      </x:c>
      <x:c r="F11638" s="0" t="s">
        <x:v>20</x:v>
      </x:c>
      <x:c r="G11638" s="0" t="n">
        <x:v>129</x:v>
      </x:c>
      <x:c r="H11638" s="4" t="n">
        <x:v>43.384</x:v>
      </x:c>
      <x:c r="I11638" s="4" t="n">
        <x:v>129</x:v>
      </x:c>
      <x:c r="J11638" s="4" t="n">
        <x:v>0.336</x:v>
      </x:c>
      <x:c r="K11638" s="4">
        <x:f>I11638*J11638</x:f>
      </x:c>
      <x:c r="L11638" s="4" t="n">
        <x:v>284.102</x:v>
      </x:c>
      <x:c r="M11638" s="5">
        <x:f>J11638/3.468*100</x:f>
      </x:c>
      <x:c r="N11638" s="6">
        <x:f>M11638*L11638/100</x:f>
      </x:c>
      <x:c r="O11638" s="6">
        <x:f>H11638-N11638</x:f>
      </x:c>
    </x:row>
    <x:row r="11639" spans="1:25">
      <x:c r="A11639" s="0" t="s">
        <x:v>53</x:v>
      </x:c>
      <x:c r="B11639" s="0" t="n">
        <x:v>5326</x:v>
      </x:c>
      <x:c r="C11639" s="0" t="s">
        <x:v>21</x:v>
      </x:c>
      <x:c r="D11639" s="0" t="s">
        <x:v>22</x:v>
      </x:c>
      <x:c r="E11639" s="0" t="s">
        <x:v>23</x:v>
      </x:c>
      <x:c r="F11639" s="0" t="s">
        <x:v>20</x:v>
      </x:c>
      <x:c r="G11639" s="0" t="n">
        <x:v>129</x:v>
      </x:c>
      <x:c r="H11639" s="4" t="n">
        <x:v>44.33</x:v>
      </x:c>
      <x:c r="I11639" s="4" t="n">
        <x:v>129</x:v>
      </x:c>
      <x:c r="J11639" s="4" t="n">
        <x:v>0.344</x:v>
      </x:c>
      <x:c r="K11639" s="4">
        <x:f>I11639*J11639</x:f>
      </x:c>
      <x:c r="L11639" s="4" t="n">
        <x:v>284.102</x:v>
      </x:c>
      <x:c r="M11639" s="5">
        <x:f>J11639/3.468*100</x:f>
      </x:c>
      <x:c r="N11639" s="6">
        <x:f>M11639*L11639/100</x:f>
      </x:c>
      <x:c r="O11639" s="6">
        <x:f>H11639-N11639</x:f>
      </x:c>
    </x:row>
    <x:row r="11640" spans="1:25">
      <x:c r="A11640" s="0" t="s">
        <x:v>53</x:v>
      </x:c>
      <x:c r="B11640" s="0" t="n">
        <x:v>5326</x:v>
      </x:c>
      <x:c r="C11640" s="0" t="s">
        <x:v>21</x:v>
      </x:c>
      <x:c r="D11640" s="0" t="s">
        <x:v>28</x:v>
      </x:c>
      <x:c r="E11640" s="0" t="s">
        <x:v>19</x:v>
      </x:c>
      <x:c r="F11640" s="0" t="s">
        <x:v>26</x:v>
      </x:c>
      <x:c r="G11640" s="0" t="n">
        <x:v>129</x:v>
      </x:c>
      <x:c r="H11640" s="4" t="n">
        <x:v>33.805</x:v>
      </x:c>
      <x:c r="I11640" s="4" t="n">
        <x:v>129</x:v>
      </x:c>
      <x:c r="J11640" s="4" t="n">
        <x:v>0.26</x:v>
      </x:c>
      <x:c r="K11640" s="4">
        <x:f>I11640*J11640</x:f>
      </x:c>
      <x:c r="L11640" s="4" t="n">
        <x:v>284.102</x:v>
      </x:c>
      <x:c r="M11640" s="5">
        <x:f>J11640/3.468*100</x:f>
      </x:c>
      <x:c r="N11640" s="6">
        <x:f>M11640*L11640/100</x:f>
      </x:c>
      <x:c r="O11640" s="6">
        <x:f>H11640-N11640</x:f>
      </x:c>
    </x:row>
    <x:row r="11641" spans="1:25">
      <x:c r="A11641" s="0" t="s">
        <x:v>53</x:v>
      </x:c>
      <x:c r="B11641" s="0" t="n">
        <x:v>5326</x:v>
      </x:c>
      <x:c r="C11641" s="0" t="s">
        <x:v>21</x:v>
      </x:c>
      <x:c r="D11641" s="0" t="s">
        <x:v>28</x:v>
      </x:c>
      <x:c r="E11641" s="0" t="s">
        <x:v>23</x:v>
      </x:c>
      <x:c r="F11641" s="0" t="s">
        <x:v>26</x:v>
      </x:c>
      <x:c r="G11641" s="0" t="n">
        <x:v>129</x:v>
      </x:c>
      <x:c r="H11641" s="4" t="n">
        <x:v>197.6</x:v>
      </x:c>
      <x:c r="I11641" s="4" t="n">
        <x:v>129</x:v>
      </x:c>
      <x:c r="J11641" s="4" t="n">
        <x:v>1.52</x:v>
      </x:c>
      <x:c r="K11641" s="4">
        <x:f>I11641*J11641</x:f>
      </x:c>
      <x:c r="L11641" s="4" t="n">
        <x:v>284.102</x:v>
      </x:c>
      <x:c r="M11641" s="5">
        <x:f>J11641/3.468*100</x:f>
      </x:c>
      <x:c r="N11641" s="6">
        <x:f>M11641*L11641/100</x:f>
      </x:c>
      <x:c r="O11641" s="6">
        <x:f>H11641-N11641</x:f>
      </x:c>
    </x:row>
    <x:row r="11642" spans="1:25">
      <x:c r="A11642" s="0" t="s">
        <x:v>126</x:v>
      </x:c>
      <x:c r="B11642" s="0" t="n">
        <x:v>5327</x:v>
      </x:c>
      <x:c r="C11642" s="0" t="s">
        <x:v>21</x:v>
      </x:c>
      <x:c r="D11642" s="0" t="s">
        <x:v>22</x:v>
      </x:c>
      <x:c r="E11642" s="0" t="s">
        <x:v>23</x:v>
      </x:c>
      <x:c r="F11642" s="0" t="s">
        <x:v>20</x:v>
      </x:c>
      <x:c r="G11642" s="0" t="n">
        <x:v>130</x:v>
      </x:c>
      <x:c r="H11642" s="4" t="n">
        <x:v>43.384</x:v>
      </x:c>
      <x:c r="I11642" s="4" t="n">
        <x:v>130</x:v>
      </x:c>
      <x:c r="J11642" s="4" t="n">
        <x:v>0.334</x:v>
      </x:c>
      <x:c r="K11642" s="4">
        <x:f>I11642*J11642</x:f>
      </x:c>
      <x:c r="L11642" s="4" t="n">
        <x:v>281.909</x:v>
      </x:c>
      <x:c r="M11642" s="5">
        <x:f>J11642/2.789*100</x:f>
      </x:c>
      <x:c r="N11642" s="6">
        <x:f>M11642*L11642/100</x:f>
      </x:c>
      <x:c r="O11642" s="6">
        <x:f>H11642-N11642</x:f>
      </x:c>
    </x:row>
    <x:row r="11643" spans="1:25">
      <x:c r="A11643" s="0" t="s">
        <x:v>126</x:v>
      </x:c>
      <x:c r="B11643" s="0" t="n">
        <x:v>5327</x:v>
      </x:c>
      <x:c r="C11643" s="0" t="s">
        <x:v>21</x:v>
      </x:c>
      <x:c r="D11643" s="0" t="s">
        <x:v>22</x:v>
      </x:c>
      <x:c r="E11643" s="0" t="s">
        <x:v>23</x:v>
      </x:c>
      <x:c r="F11643" s="0" t="s">
        <x:v>20</x:v>
      </x:c>
      <x:c r="G11643" s="0" t="n">
        <x:v>130</x:v>
      </x:c>
      <x:c r="H11643" s="4" t="n">
        <x:v>43.384</x:v>
      </x:c>
      <x:c r="I11643" s="4" t="n">
        <x:v>130</x:v>
      </x:c>
      <x:c r="J11643" s="4" t="n">
        <x:v>0.334</x:v>
      </x:c>
      <x:c r="K11643" s="4">
        <x:f>I11643*J11643</x:f>
      </x:c>
      <x:c r="L11643" s="4" t="n">
        <x:v>281.909</x:v>
      </x:c>
      <x:c r="M11643" s="5">
        <x:f>J11643/2.789*100</x:f>
      </x:c>
      <x:c r="N11643" s="6">
        <x:f>M11643*L11643/100</x:f>
      </x:c>
      <x:c r="O11643" s="6">
        <x:f>H11643-N11643</x:f>
      </x:c>
    </x:row>
    <x:row r="11644" spans="1:25">
      <x:c r="A11644" s="0" t="s">
        <x:v>126</x:v>
      </x:c>
      <x:c r="B11644" s="0" t="n">
        <x:v>5327</x:v>
      </x:c>
      <x:c r="C11644" s="0" t="s">
        <x:v>21</x:v>
      </x:c>
      <x:c r="D11644" s="0" t="s">
        <x:v>22</x:v>
      </x:c>
      <x:c r="E11644" s="0" t="s">
        <x:v>23</x:v>
      </x:c>
      <x:c r="F11644" s="0" t="s">
        <x:v>20</x:v>
      </x:c>
      <x:c r="G11644" s="0" t="n">
        <x:v>130</x:v>
      </x:c>
      <x:c r="H11644" s="4" t="n">
        <x:v>44.33</x:v>
      </x:c>
      <x:c r="I11644" s="4" t="n">
        <x:v>130</x:v>
      </x:c>
      <x:c r="J11644" s="4" t="n">
        <x:v>0.341</x:v>
      </x:c>
      <x:c r="K11644" s="4">
        <x:f>I11644*J11644</x:f>
      </x:c>
      <x:c r="L11644" s="4" t="n">
        <x:v>281.909</x:v>
      </x:c>
      <x:c r="M11644" s="5">
        <x:f>J11644/2.789*100</x:f>
      </x:c>
      <x:c r="N11644" s="6">
        <x:f>M11644*L11644/100</x:f>
      </x:c>
      <x:c r="O11644" s="6">
        <x:f>H11644-N11644</x:f>
      </x:c>
    </x:row>
    <x:row r="11645" spans="1:25">
      <x:c r="A11645" s="0" t="s">
        <x:v>126</x:v>
      </x:c>
      <x:c r="B11645" s="0" t="n">
        <x:v>5327</x:v>
      </x:c>
      <x:c r="C11645" s="0" t="s">
        <x:v>21</x:v>
      </x:c>
      <x:c r="D11645" s="0" t="s">
        <x:v>28</x:v>
      </x:c>
      <x:c r="E11645" s="0" t="s">
        <x:v>19</x:v>
      </x:c>
      <x:c r="F11645" s="0" t="s">
        <x:v>26</x:v>
      </x:c>
      <x:c r="G11645" s="0" t="n">
        <x:v>130</x:v>
      </x:c>
      <x:c r="H11645" s="4" t="n">
        <x:v>33.803</x:v>
      </x:c>
      <x:c r="I11645" s="4" t="n">
        <x:v>130</x:v>
      </x:c>
      <x:c r="J11645" s="4" t="n">
        <x:v>0.26</x:v>
      </x:c>
      <x:c r="K11645" s="4">
        <x:f>I11645*J11645</x:f>
      </x:c>
      <x:c r="L11645" s="4" t="n">
        <x:v>281.909</x:v>
      </x:c>
      <x:c r="M11645" s="5">
        <x:f>J11645/2.789*100</x:f>
      </x:c>
      <x:c r="N11645" s="6">
        <x:f>M11645*L11645/100</x:f>
      </x:c>
      <x:c r="O11645" s="6">
        <x:f>H11645-N11645</x:f>
      </x:c>
    </x:row>
    <x:row r="11646" spans="1:25">
      <x:c r="A11646" s="0" t="s">
        <x:v>126</x:v>
      </x:c>
      <x:c r="B11646" s="0" t="n">
        <x:v>5327</x:v>
      </x:c>
      <x:c r="C11646" s="0" t="s">
        <x:v>21</x:v>
      </x:c>
      <x:c r="D11646" s="0" t="s">
        <x:v>28</x:v>
      </x:c>
      <x:c r="E11646" s="0" t="s">
        <x:v>23</x:v>
      </x:c>
      <x:c r="F11646" s="0" t="s">
        <x:v>26</x:v>
      </x:c>
      <x:c r="G11646" s="0" t="n">
        <x:v>130</x:v>
      </x:c>
      <x:c r="H11646" s="4" t="n">
        <x:v>197.6</x:v>
      </x:c>
      <x:c r="I11646" s="4" t="n">
        <x:v>130</x:v>
      </x:c>
      <x:c r="J11646" s="4" t="n">
        <x:v>1.52</x:v>
      </x:c>
      <x:c r="K11646" s="4">
        <x:f>I11646*J11646</x:f>
      </x:c>
      <x:c r="L11646" s="4" t="n">
        <x:v>281.909</x:v>
      </x:c>
      <x:c r="M11646" s="5">
        <x:f>J11646/2.789*100</x:f>
      </x:c>
      <x:c r="N11646" s="6">
        <x:f>M11646*L11646/100</x:f>
      </x:c>
      <x:c r="O11646" s="6">
        <x:f>H11646-N11646</x:f>
      </x:c>
    </x:row>
    <x:row r="11647" spans="1:25">
      <x:c r="A11647" s="0" t="s">
        <x:v>66</x:v>
      </x:c>
      <x:c r="B11647" s="0" t="n">
        <x:v>5328</x:v>
      </x:c>
      <x:c r="C11647" s="0" t="s">
        <x:v>21</x:v>
      </x:c>
      <x:c r="D11647" s="0" t="s">
        <x:v>22</x:v>
      </x:c>
      <x:c r="E11647" s="0" t="s">
        <x:v>23</x:v>
      </x:c>
      <x:c r="F11647" s="0" t="s">
        <x:v>20</x:v>
      </x:c>
      <x:c r="G11647" s="0" t="n">
        <x:v>130</x:v>
      </x:c>
      <x:c r="H11647" s="4" t="n">
        <x:v>43.384</x:v>
      </x:c>
      <x:c r="I11647" s="4" t="n">
        <x:v>130</x:v>
      </x:c>
      <x:c r="J11647" s="4" t="n">
        <x:v>0.334</x:v>
      </x:c>
      <x:c r="K11647" s="4">
        <x:f>I11647*J11647</x:f>
      </x:c>
      <x:c r="L11647" s="4" t="n">
        <x:v>288.98</x:v>
      </x:c>
      <x:c r="M11647" s="5">
        <x:f>J11647/2.789*100</x:f>
      </x:c>
      <x:c r="N11647" s="6">
        <x:f>M11647*L11647/100</x:f>
      </x:c>
      <x:c r="O11647" s="6">
        <x:f>H11647-N11647</x:f>
      </x:c>
    </x:row>
    <x:row r="11648" spans="1:25">
      <x:c r="A11648" s="0" t="s">
        <x:v>66</x:v>
      </x:c>
      <x:c r="B11648" s="0" t="n">
        <x:v>5328</x:v>
      </x:c>
      <x:c r="C11648" s="0" t="s">
        <x:v>21</x:v>
      </x:c>
      <x:c r="D11648" s="0" t="s">
        <x:v>22</x:v>
      </x:c>
      <x:c r="E11648" s="0" t="s">
        <x:v>23</x:v>
      </x:c>
      <x:c r="F11648" s="0" t="s">
        <x:v>20</x:v>
      </x:c>
      <x:c r="G11648" s="0" t="n">
        <x:v>130</x:v>
      </x:c>
      <x:c r="H11648" s="4" t="n">
        <x:v>43.384</x:v>
      </x:c>
      <x:c r="I11648" s="4" t="n">
        <x:v>130</x:v>
      </x:c>
      <x:c r="J11648" s="4" t="n">
        <x:v>0.334</x:v>
      </x:c>
      <x:c r="K11648" s="4">
        <x:f>I11648*J11648</x:f>
      </x:c>
      <x:c r="L11648" s="4" t="n">
        <x:v>288.98</x:v>
      </x:c>
      <x:c r="M11648" s="5">
        <x:f>J11648/2.789*100</x:f>
      </x:c>
      <x:c r="N11648" s="6">
        <x:f>M11648*L11648/100</x:f>
      </x:c>
      <x:c r="O11648" s="6">
        <x:f>H11648-N11648</x:f>
      </x:c>
    </x:row>
    <x:row r="11649" spans="1:25">
      <x:c r="A11649" s="0" t="s">
        <x:v>66</x:v>
      </x:c>
      <x:c r="B11649" s="0" t="n">
        <x:v>5328</x:v>
      </x:c>
      <x:c r="C11649" s="0" t="s">
        <x:v>21</x:v>
      </x:c>
      <x:c r="D11649" s="0" t="s">
        <x:v>22</x:v>
      </x:c>
      <x:c r="E11649" s="0" t="s">
        <x:v>23</x:v>
      </x:c>
      <x:c r="F11649" s="0" t="s">
        <x:v>20</x:v>
      </x:c>
      <x:c r="G11649" s="0" t="n">
        <x:v>130</x:v>
      </x:c>
      <x:c r="H11649" s="4" t="n">
        <x:v>44.33</x:v>
      </x:c>
      <x:c r="I11649" s="4" t="n">
        <x:v>130</x:v>
      </x:c>
      <x:c r="J11649" s="4" t="n">
        <x:v>0.341</x:v>
      </x:c>
      <x:c r="K11649" s="4">
        <x:f>I11649*J11649</x:f>
      </x:c>
      <x:c r="L11649" s="4" t="n">
        <x:v>288.98</x:v>
      </x:c>
      <x:c r="M11649" s="5">
        <x:f>J11649/2.789*100</x:f>
      </x:c>
      <x:c r="N11649" s="6">
        <x:f>M11649*L11649/100</x:f>
      </x:c>
      <x:c r="O11649" s="6">
        <x:f>H11649-N11649</x:f>
      </x:c>
    </x:row>
    <x:row r="11650" spans="1:25">
      <x:c r="A11650" s="0" t="s">
        <x:v>66</x:v>
      </x:c>
      <x:c r="B11650" s="0" t="n">
        <x:v>5328</x:v>
      </x:c>
      <x:c r="C11650" s="0" t="s">
        <x:v>21</x:v>
      </x:c>
      <x:c r="D11650" s="0" t="s">
        <x:v>28</x:v>
      </x:c>
      <x:c r="E11650" s="0" t="s">
        <x:v>19</x:v>
      </x:c>
      <x:c r="F11650" s="0" t="s">
        <x:v>26</x:v>
      </x:c>
      <x:c r="G11650" s="0" t="n">
        <x:v>130</x:v>
      </x:c>
      <x:c r="H11650" s="4" t="n">
        <x:v>33.81</x:v>
      </x:c>
      <x:c r="I11650" s="4" t="n">
        <x:v>130</x:v>
      </x:c>
      <x:c r="J11650" s="4" t="n">
        <x:v>0.26</x:v>
      </x:c>
      <x:c r="K11650" s="4">
        <x:f>I11650*J11650</x:f>
      </x:c>
      <x:c r="L11650" s="4" t="n">
        <x:v>288.98</x:v>
      </x:c>
      <x:c r="M11650" s="5">
        <x:f>J11650/2.789*100</x:f>
      </x:c>
      <x:c r="N11650" s="6">
        <x:f>M11650*L11650/100</x:f>
      </x:c>
      <x:c r="O11650" s="6">
        <x:f>H11650-N11650</x:f>
      </x:c>
    </x:row>
    <x:row r="11651" spans="1:25">
      <x:c r="A11651" s="0" t="s">
        <x:v>66</x:v>
      </x:c>
      <x:c r="B11651" s="0" t="n">
        <x:v>5328</x:v>
      </x:c>
      <x:c r="C11651" s="0" t="s">
        <x:v>21</x:v>
      </x:c>
      <x:c r="D11651" s="0" t="s">
        <x:v>28</x:v>
      </x:c>
      <x:c r="E11651" s="0" t="s">
        <x:v>23</x:v>
      </x:c>
      <x:c r="F11651" s="0" t="s">
        <x:v>26</x:v>
      </x:c>
      <x:c r="G11651" s="0" t="n">
        <x:v>130</x:v>
      </x:c>
      <x:c r="H11651" s="4" t="n">
        <x:v>197.6</x:v>
      </x:c>
      <x:c r="I11651" s="4" t="n">
        <x:v>130</x:v>
      </x:c>
      <x:c r="J11651" s="4" t="n">
        <x:v>1.52</x:v>
      </x:c>
      <x:c r="K11651" s="4">
        <x:f>I11651*J11651</x:f>
      </x:c>
      <x:c r="L11651" s="4" t="n">
        <x:v>288.98</x:v>
      </x:c>
      <x:c r="M11651" s="5">
        <x:f>J11651/2.789*100</x:f>
      </x:c>
      <x:c r="N11651" s="6">
        <x:f>M11651*L11651/100</x:f>
      </x:c>
      <x:c r="O11651" s="6">
        <x:f>H11651-N11651</x:f>
      </x:c>
    </x:row>
    <x:row r="11652" spans="1:25">
      <x:c r="A11652" s="0" t="s">
        <x:v>88</x:v>
      </x:c>
      <x:c r="B11652" s="0" t="n">
        <x:v>5338</x:v>
      </x:c>
      <x:c r="C11652" s="0" t="s">
        <x:v>21</x:v>
      </x:c>
      <x:c r="D11652" s="0" t="s">
        <x:v>22</x:v>
      </x:c>
      <x:c r="E11652" s="0" t="s">
        <x:v>23</x:v>
      </x:c>
      <x:c r="F11652" s="0" t="s">
        <x:v>20</x:v>
      </x:c>
      <x:c r="G11652" s="0" t="n">
        <x:v>130</x:v>
      </x:c>
      <x:c r="H11652" s="4" t="n">
        <x:v>43.384</x:v>
      </x:c>
      <x:c r="I11652" s="4" t="n">
        <x:v>130</x:v>
      </x:c>
      <x:c r="J11652" s="4" t="n">
        <x:v>0.334</x:v>
      </x:c>
      <x:c r="K11652" s="4">
        <x:f>I11652*J11652</x:f>
      </x:c>
      <x:c r="L11652" s="4" t="n">
        <x:v>297.703</x:v>
      </x:c>
      <x:c r="M11652" s="5">
        <x:f>J11652/3.123*100</x:f>
      </x:c>
      <x:c r="N11652" s="6">
        <x:f>M11652*L11652/100</x:f>
      </x:c>
      <x:c r="O11652" s="6">
        <x:f>H11652-N11652</x:f>
      </x:c>
    </x:row>
    <x:row r="11653" spans="1:25">
      <x:c r="A11653" s="0" t="s">
        <x:v>88</x:v>
      </x:c>
      <x:c r="B11653" s="0" t="n">
        <x:v>5338</x:v>
      </x:c>
      <x:c r="C11653" s="0" t="s">
        <x:v>21</x:v>
      </x:c>
      <x:c r="D11653" s="0" t="s">
        <x:v>22</x:v>
      </x:c>
      <x:c r="E11653" s="0" t="s">
        <x:v>23</x:v>
      </x:c>
      <x:c r="F11653" s="0" t="s">
        <x:v>20</x:v>
      </x:c>
      <x:c r="G11653" s="0" t="n">
        <x:v>130</x:v>
      </x:c>
      <x:c r="H11653" s="4" t="n">
        <x:v>43.384</x:v>
      </x:c>
      <x:c r="I11653" s="4" t="n">
        <x:v>130</x:v>
      </x:c>
      <x:c r="J11653" s="4" t="n">
        <x:v>0.334</x:v>
      </x:c>
      <x:c r="K11653" s="4">
        <x:f>I11653*J11653</x:f>
      </x:c>
      <x:c r="L11653" s="4" t="n">
        <x:v>297.703</x:v>
      </x:c>
      <x:c r="M11653" s="5">
        <x:f>J11653/3.123*100</x:f>
      </x:c>
      <x:c r="N11653" s="6">
        <x:f>M11653*L11653/100</x:f>
      </x:c>
      <x:c r="O11653" s="6">
        <x:f>H11653-N11653</x:f>
      </x:c>
    </x:row>
    <x:row r="11654" spans="1:25">
      <x:c r="A11654" s="0" t="s">
        <x:v>88</x:v>
      </x:c>
      <x:c r="B11654" s="0" t="n">
        <x:v>5338</x:v>
      </x:c>
      <x:c r="C11654" s="0" t="s">
        <x:v>21</x:v>
      </x:c>
      <x:c r="D11654" s="0" t="s">
        <x:v>22</x:v>
      </x:c>
      <x:c r="E11654" s="0" t="s">
        <x:v>23</x:v>
      </x:c>
      <x:c r="F11654" s="0" t="s">
        <x:v>20</x:v>
      </x:c>
      <x:c r="G11654" s="0" t="n">
        <x:v>130</x:v>
      </x:c>
      <x:c r="H11654" s="4" t="n">
        <x:v>44.33</x:v>
      </x:c>
      <x:c r="I11654" s="4" t="n">
        <x:v>130</x:v>
      </x:c>
      <x:c r="J11654" s="4" t="n">
        <x:v>0.341</x:v>
      </x:c>
      <x:c r="K11654" s="4">
        <x:f>I11654*J11654</x:f>
      </x:c>
      <x:c r="L11654" s="4" t="n">
        <x:v>297.703</x:v>
      </x:c>
      <x:c r="M11654" s="5">
        <x:f>J11654/3.123*100</x:f>
      </x:c>
      <x:c r="N11654" s="6">
        <x:f>M11654*L11654/100</x:f>
      </x:c>
      <x:c r="O11654" s="6">
        <x:f>H11654-N11654</x:f>
      </x:c>
    </x:row>
    <x:row r="11655" spans="1:25">
      <x:c r="A11655" s="0" t="s">
        <x:v>88</x:v>
      </x:c>
      <x:c r="B11655" s="0" t="n">
        <x:v>5338</x:v>
      </x:c>
      <x:c r="C11655" s="0" t="s">
        <x:v>21</x:v>
      </x:c>
      <x:c r="D11655" s="0" t="s">
        <x:v>22</x:v>
      </x:c>
      <x:c r="E11655" s="0" t="s">
        <x:v>23</x:v>
      </x:c>
      <x:c r="F11655" s="0" t="s">
        <x:v>20</x:v>
      </x:c>
      <x:c r="G11655" s="0" t="n">
        <x:v>130</x:v>
      </x:c>
      <x:c r="H11655" s="4" t="n">
        <x:v>43.384</x:v>
      </x:c>
      <x:c r="I11655" s="4" t="n">
        <x:v>130</x:v>
      </x:c>
      <x:c r="J11655" s="4" t="n">
        <x:v>0.334</x:v>
      </x:c>
      <x:c r="K11655" s="4">
        <x:f>I11655*J11655</x:f>
      </x:c>
      <x:c r="L11655" s="4" t="n">
        <x:v>297.703</x:v>
      </x:c>
      <x:c r="M11655" s="5">
        <x:f>J11655/3.123*100</x:f>
      </x:c>
      <x:c r="N11655" s="6">
        <x:f>M11655*L11655/100</x:f>
      </x:c>
      <x:c r="O11655" s="6">
        <x:f>H11655-N11655</x:f>
      </x:c>
    </x:row>
    <x:row r="11656" spans="1:25">
      <x:c r="A11656" s="0" t="s">
        <x:v>88</x:v>
      </x:c>
      <x:c r="B11656" s="0" t="n">
        <x:v>5338</x:v>
      </x:c>
      <x:c r="C11656" s="0" t="s">
        <x:v>21</x:v>
      </x:c>
      <x:c r="D11656" s="0" t="s">
        <x:v>28</x:v>
      </x:c>
      <x:c r="E11656" s="0" t="s">
        <x:v>19</x:v>
      </x:c>
      <x:c r="F11656" s="0" t="s">
        <x:v>26</x:v>
      </x:c>
      <x:c r="G11656" s="0" t="n">
        <x:v>130</x:v>
      </x:c>
      <x:c r="H11656" s="4" t="n">
        <x:v>33.807</x:v>
      </x:c>
      <x:c r="I11656" s="4" t="n">
        <x:v>130</x:v>
      </x:c>
      <x:c r="J11656" s="4" t="n">
        <x:v>0.26</x:v>
      </x:c>
      <x:c r="K11656" s="4">
        <x:f>I11656*J11656</x:f>
      </x:c>
      <x:c r="L11656" s="4" t="n">
        <x:v>297.703</x:v>
      </x:c>
      <x:c r="M11656" s="5">
        <x:f>J11656/3.123*100</x:f>
      </x:c>
      <x:c r="N11656" s="6">
        <x:f>M11656*L11656/100</x:f>
      </x:c>
      <x:c r="O11656" s="6">
        <x:f>H11656-N11656</x:f>
      </x:c>
    </x:row>
    <x:row r="11657" spans="1:25">
      <x:c r="A11657" s="0" t="s">
        <x:v>88</x:v>
      </x:c>
      <x:c r="B11657" s="0" t="n">
        <x:v>5338</x:v>
      </x:c>
      <x:c r="C11657" s="0" t="s">
        <x:v>21</x:v>
      </x:c>
      <x:c r="D11657" s="0" t="s">
        <x:v>28</x:v>
      </x:c>
      <x:c r="E11657" s="0" t="s">
        <x:v>23</x:v>
      </x:c>
      <x:c r="F11657" s="0" t="s">
        <x:v>26</x:v>
      </x:c>
      <x:c r="G11657" s="0" t="n">
        <x:v>130</x:v>
      </x:c>
      <x:c r="H11657" s="4" t="n">
        <x:v>197.6</x:v>
      </x:c>
      <x:c r="I11657" s="4" t="n">
        <x:v>130</x:v>
      </x:c>
      <x:c r="J11657" s="4" t="n">
        <x:v>1.52</x:v>
      </x:c>
      <x:c r="K11657" s="4">
        <x:f>I11657*J11657</x:f>
      </x:c>
      <x:c r="L11657" s="4" t="n">
        <x:v>297.703</x:v>
      </x:c>
      <x:c r="M11657" s="5">
        <x:f>J11657/3.123*100</x:f>
      </x:c>
      <x:c r="N11657" s="6">
        <x:f>M11657*L11657/100</x:f>
      </x:c>
      <x:c r="O11657" s="6">
        <x:f>H11657-N11657</x:f>
      </x:c>
    </x:row>
    <x:row r="11658" spans="1:25">
      <x:c r="A11658" s="0" t="s">
        <x:v>27</x:v>
      </x:c>
      <x:c r="B11658" s="0" t="n">
        <x:v>5339</x:v>
      </x:c>
      <x:c r="C11658" s="0" t="s">
        <x:v>21</x:v>
      </x:c>
      <x:c r="D11658" s="0" t="s">
        <x:v>22</x:v>
      </x:c>
      <x:c r="E11658" s="0" t="s">
        <x:v>23</x:v>
      </x:c>
      <x:c r="F11658" s="0" t="s">
        <x:v>20</x:v>
      </x:c>
      <x:c r="G11658" s="0" t="n">
        <x:v>130</x:v>
      </x:c>
      <x:c r="H11658" s="4" t="n">
        <x:v>43.384</x:v>
      </x:c>
      <x:c r="I11658" s="4" t="n">
        <x:v>130</x:v>
      </x:c>
      <x:c r="J11658" s="4" t="n">
        <x:v>0.334</x:v>
      </x:c>
      <x:c r="K11658" s="4">
        <x:f>I11658*J11658</x:f>
      </x:c>
      <x:c r="L11658" s="4" t="n">
        <x:v>297.619</x:v>
      </x:c>
      <x:c r="M11658" s="5">
        <x:f>J11658/2.789*100</x:f>
      </x:c>
      <x:c r="N11658" s="6">
        <x:f>M11658*L11658/100</x:f>
      </x:c>
      <x:c r="O11658" s="6">
        <x:f>H11658-N11658</x:f>
      </x:c>
    </x:row>
    <x:row r="11659" spans="1:25">
      <x:c r="A11659" s="0" t="s">
        <x:v>27</x:v>
      </x:c>
      <x:c r="B11659" s="0" t="n">
        <x:v>5339</x:v>
      </x:c>
      <x:c r="C11659" s="0" t="s">
        <x:v>21</x:v>
      </x:c>
      <x:c r="D11659" s="0" t="s">
        <x:v>22</x:v>
      </x:c>
      <x:c r="E11659" s="0" t="s">
        <x:v>23</x:v>
      </x:c>
      <x:c r="F11659" s="0" t="s">
        <x:v>20</x:v>
      </x:c>
      <x:c r="G11659" s="0" t="n">
        <x:v>130</x:v>
      </x:c>
      <x:c r="H11659" s="4" t="n">
        <x:v>43.384</x:v>
      </x:c>
      <x:c r="I11659" s="4" t="n">
        <x:v>130</x:v>
      </x:c>
      <x:c r="J11659" s="4" t="n">
        <x:v>0.334</x:v>
      </x:c>
      <x:c r="K11659" s="4">
        <x:f>I11659*J11659</x:f>
      </x:c>
      <x:c r="L11659" s="4" t="n">
        <x:v>297.619</x:v>
      </x:c>
      <x:c r="M11659" s="5">
        <x:f>J11659/2.789*100</x:f>
      </x:c>
      <x:c r="N11659" s="6">
        <x:f>M11659*L11659/100</x:f>
      </x:c>
      <x:c r="O11659" s="6">
        <x:f>H11659-N11659</x:f>
      </x:c>
    </x:row>
    <x:row r="11660" spans="1:25">
      <x:c r="A11660" s="0" t="s">
        <x:v>27</x:v>
      </x:c>
      <x:c r="B11660" s="0" t="n">
        <x:v>5339</x:v>
      </x:c>
      <x:c r="C11660" s="0" t="s">
        <x:v>21</x:v>
      </x:c>
      <x:c r="D11660" s="0" t="s">
        <x:v>22</x:v>
      </x:c>
      <x:c r="E11660" s="0" t="s">
        <x:v>23</x:v>
      </x:c>
      <x:c r="F11660" s="0" t="s">
        <x:v>20</x:v>
      </x:c>
      <x:c r="G11660" s="0" t="n">
        <x:v>130</x:v>
      </x:c>
      <x:c r="H11660" s="4" t="n">
        <x:v>44.33</x:v>
      </x:c>
      <x:c r="I11660" s="4" t="n">
        <x:v>130</x:v>
      </x:c>
      <x:c r="J11660" s="4" t="n">
        <x:v>0.341</x:v>
      </x:c>
      <x:c r="K11660" s="4">
        <x:f>I11660*J11660</x:f>
      </x:c>
      <x:c r="L11660" s="4" t="n">
        <x:v>297.619</x:v>
      </x:c>
      <x:c r="M11660" s="5">
        <x:f>J11660/2.789*100</x:f>
      </x:c>
      <x:c r="N11660" s="6">
        <x:f>M11660*L11660/100</x:f>
      </x:c>
      <x:c r="O11660" s="6">
        <x:f>H11660-N11660</x:f>
      </x:c>
    </x:row>
    <x:row r="11661" spans="1:25">
      <x:c r="A11661" s="0" t="s">
        <x:v>27</x:v>
      </x:c>
      <x:c r="B11661" s="0" t="n">
        <x:v>5339</x:v>
      </x:c>
      <x:c r="C11661" s="0" t="s">
        <x:v>21</x:v>
      </x:c>
      <x:c r="D11661" s="0" t="s">
        <x:v>28</x:v>
      </x:c>
      <x:c r="E11661" s="0" t="s">
        <x:v>19</x:v>
      </x:c>
      <x:c r="F11661" s="0" t="s">
        <x:v>26</x:v>
      </x:c>
      <x:c r="G11661" s="0" t="n">
        <x:v>130</x:v>
      </x:c>
      <x:c r="H11661" s="4" t="n">
        <x:v>33.806</x:v>
      </x:c>
      <x:c r="I11661" s="4" t="n">
        <x:v>130</x:v>
      </x:c>
      <x:c r="J11661" s="4" t="n">
        <x:v>0.26</x:v>
      </x:c>
      <x:c r="K11661" s="4">
        <x:f>I11661*J11661</x:f>
      </x:c>
      <x:c r="L11661" s="4" t="n">
        <x:v>297.619</x:v>
      </x:c>
      <x:c r="M11661" s="5">
        <x:f>J11661/2.789*100</x:f>
      </x:c>
      <x:c r="N11661" s="6">
        <x:f>M11661*L11661/100</x:f>
      </x:c>
      <x:c r="O11661" s="6">
        <x:f>H11661-N11661</x:f>
      </x:c>
    </x:row>
    <x:row r="11662" spans="1:25">
      <x:c r="A11662" s="0" t="s">
        <x:v>27</x:v>
      </x:c>
      <x:c r="B11662" s="0" t="n">
        <x:v>5339</x:v>
      </x:c>
      <x:c r="C11662" s="0" t="s">
        <x:v>21</x:v>
      </x:c>
      <x:c r="D11662" s="0" t="s">
        <x:v>28</x:v>
      </x:c>
      <x:c r="E11662" s="0" t="s">
        <x:v>23</x:v>
      </x:c>
      <x:c r="F11662" s="0" t="s">
        <x:v>26</x:v>
      </x:c>
      <x:c r="G11662" s="0" t="n">
        <x:v>130</x:v>
      </x:c>
      <x:c r="H11662" s="4" t="n">
        <x:v>197.6</x:v>
      </x:c>
      <x:c r="I11662" s="4" t="n">
        <x:v>130</x:v>
      </x:c>
      <x:c r="J11662" s="4" t="n">
        <x:v>1.52</x:v>
      </x:c>
      <x:c r="K11662" s="4">
        <x:f>I11662*J11662</x:f>
      </x:c>
      <x:c r="L11662" s="4" t="n">
        <x:v>297.619</x:v>
      </x:c>
      <x:c r="M11662" s="5">
        <x:f>J11662/2.789*100</x:f>
      </x:c>
      <x:c r="N11662" s="6">
        <x:f>M11662*L11662/100</x:f>
      </x:c>
      <x:c r="O11662" s="6">
        <x:f>H11662-N11662</x:f>
      </x:c>
    </x:row>
    <x:row r="11663" spans="1:25">
      <x:c r="A11663" s="0" t="s">
        <x:v>141</x:v>
      </x:c>
      <x:c r="B11663" s="0" t="n">
        <x:v>5340</x:v>
      </x:c>
      <x:c r="C11663" s="0" t="s">
        <x:v>21</x:v>
      </x:c>
      <x:c r="D11663" s="0" t="s">
        <x:v>22</x:v>
      </x:c>
      <x:c r="E11663" s="0" t="s">
        <x:v>23</x:v>
      </x:c>
      <x:c r="F11663" s="0" t="s">
        <x:v>20</x:v>
      </x:c>
      <x:c r="G11663" s="0" t="n">
        <x:v>130</x:v>
      </x:c>
      <x:c r="H11663" s="4" t="n">
        <x:v>43.384</x:v>
      </x:c>
      <x:c r="I11663" s="4" t="n">
        <x:v>130</x:v>
      </x:c>
      <x:c r="J11663" s="4" t="n">
        <x:v>0.334</x:v>
      </x:c>
      <x:c r="K11663" s="4">
        <x:f>I11663*J11663</x:f>
      </x:c>
      <x:c r="L11663" s="4" t="n">
        <x:v>281.599</x:v>
      </x:c>
      <x:c r="M11663" s="5">
        <x:f>J11663/3.123*100</x:f>
      </x:c>
      <x:c r="N11663" s="6">
        <x:f>M11663*L11663/100</x:f>
      </x:c>
      <x:c r="O11663" s="6">
        <x:f>H11663-N11663</x:f>
      </x:c>
    </x:row>
    <x:row r="11664" spans="1:25">
      <x:c r="A11664" s="0" t="s">
        <x:v>141</x:v>
      </x:c>
      <x:c r="B11664" s="0" t="n">
        <x:v>5340</x:v>
      </x:c>
      <x:c r="C11664" s="0" t="s">
        <x:v>21</x:v>
      </x:c>
      <x:c r="D11664" s="0" t="s">
        <x:v>22</x:v>
      </x:c>
      <x:c r="E11664" s="0" t="s">
        <x:v>23</x:v>
      </x:c>
      <x:c r="F11664" s="0" t="s">
        <x:v>20</x:v>
      </x:c>
      <x:c r="G11664" s="0" t="n">
        <x:v>130</x:v>
      </x:c>
      <x:c r="H11664" s="4" t="n">
        <x:v>44.33</x:v>
      </x:c>
      <x:c r="I11664" s="4" t="n">
        <x:v>130</x:v>
      </x:c>
      <x:c r="J11664" s="4" t="n">
        <x:v>0.341</x:v>
      </x:c>
      <x:c r="K11664" s="4">
        <x:f>I11664*J11664</x:f>
      </x:c>
      <x:c r="L11664" s="4" t="n">
        <x:v>281.599</x:v>
      </x:c>
      <x:c r="M11664" s="5">
        <x:f>J11664/3.123*100</x:f>
      </x:c>
      <x:c r="N11664" s="6">
        <x:f>M11664*L11664/100</x:f>
      </x:c>
      <x:c r="O11664" s="6">
        <x:f>H11664-N11664</x:f>
      </x:c>
    </x:row>
    <x:row r="11665" spans="1:25">
      <x:c r="A11665" s="0" t="s">
        <x:v>141</x:v>
      </x:c>
      <x:c r="B11665" s="0" t="n">
        <x:v>5340</x:v>
      </x:c>
      <x:c r="C11665" s="0" t="s">
        <x:v>21</x:v>
      </x:c>
      <x:c r="D11665" s="0" t="s">
        <x:v>22</x:v>
      </x:c>
      <x:c r="E11665" s="0" t="s">
        <x:v>23</x:v>
      </x:c>
      <x:c r="F11665" s="0" t="s">
        <x:v>20</x:v>
      </x:c>
      <x:c r="G11665" s="0" t="n">
        <x:v>130</x:v>
      </x:c>
      <x:c r="H11665" s="4" t="n">
        <x:v>43.384</x:v>
      </x:c>
      <x:c r="I11665" s="4" t="n">
        <x:v>130</x:v>
      </x:c>
      <x:c r="J11665" s="4" t="n">
        <x:v>0.334</x:v>
      </x:c>
      <x:c r="K11665" s="4">
        <x:f>I11665*J11665</x:f>
      </x:c>
      <x:c r="L11665" s="4" t="n">
        <x:v>281.599</x:v>
      </x:c>
      <x:c r="M11665" s="5">
        <x:f>J11665/3.123*100</x:f>
      </x:c>
      <x:c r="N11665" s="6">
        <x:f>M11665*L11665/100</x:f>
      </x:c>
      <x:c r="O11665" s="6">
        <x:f>H11665-N11665</x:f>
      </x:c>
    </x:row>
    <x:row r="11666" spans="1:25">
      <x:c r="A11666" s="0" t="s">
        <x:v>141</x:v>
      </x:c>
      <x:c r="B11666" s="0" t="n">
        <x:v>5340</x:v>
      </x:c>
      <x:c r="C11666" s="0" t="s">
        <x:v>21</x:v>
      </x:c>
      <x:c r="D11666" s="0" t="s">
        <x:v>22</x:v>
      </x:c>
      <x:c r="E11666" s="0" t="s">
        <x:v>23</x:v>
      </x:c>
      <x:c r="F11666" s="0" t="s">
        <x:v>20</x:v>
      </x:c>
      <x:c r="G11666" s="0" t="n">
        <x:v>130</x:v>
      </x:c>
      <x:c r="H11666" s="4" t="n">
        <x:v>43.384</x:v>
      </x:c>
      <x:c r="I11666" s="4" t="n">
        <x:v>130</x:v>
      </x:c>
      <x:c r="J11666" s="4" t="n">
        <x:v>0.334</x:v>
      </x:c>
      <x:c r="K11666" s="4">
        <x:f>I11666*J11666</x:f>
      </x:c>
      <x:c r="L11666" s="4" t="n">
        <x:v>281.599</x:v>
      </x:c>
      <x:c r="M11666" s="5">
        <x:f>J11666/3.123*100</x:f>
      </x:c>
      <x:c r="N11666" s="6">
        <x:f>M11666*L11666/100</x:f>
      </x:c>
      <x:c r="O11666" s="6">
        <x:f>H11666-N11666</x:f>
      </x:c>
    </x:row>
    <x:row r="11667" spans="1:25">
      <x:c r="A11667" s="0" t="s">
        <x:v>141</x:v>
      </x:c>
      <x:c r="B11667" s="0" t="n">
        <x:v>5340</x:v>
      </x:c>
      <x:c r="C11667" s="0" t="s">
        <x:v>21</x:v>
      </x:c>
      <x:c r="D11667" s="0" t="s">
        <x:v>28</x:v>
      </x:c>
      <x:c r="E11667" s="0" t="s">
        <x:v>19</x:v>
      </x:c>
      <x:c r="F11667" s="0" t="s">
        <x:v>26</x:v>
      </x:c>
      <x:c r="G11667" s="0" t="n">
        <x:v>130</x:v>
      </x:c>
      <x:c r="H11667" s="4" t="n">
        <x:v>33.806</x:v>
      </x:c>
      <x:c r="I11667" s="4" t="n">
        <x:v>130</x:v>
      </x:c>
      <x:c r="J11667" s="4" t="n">
        <x:v>0.26</x:v>
      </x:c>
      <x:c r="K11667" s="4">
        <x:f>I11667*J11667</x:f>
      </x:c>
      <x:c r="L11667" s="4" t="n">
        <x:v>281.599</x:v>
      </x:c>
      <x:c r="M11667" s="5">
        <x:f>J11667/3.123*100</x:f>
      </x:c>
      <x:c r="N11667" s="6">
        <x:f>M11667*L11667/100</x:f>
      </x:c>
      <x:c r="O11667" s="6">
        <x:f>H11667-N11667</x:f>
      </x:c>
    </x:row>
    <x:row r="11668" spans="1:25">
      <x:c r="A11668" s="0" t="s">
        <x:v>141</x:v>
      </x:c>
      <x:c r="B11668" s="0" t="n">
        <x:v>5340</x:v>
      </x:c>
      <x:c r="C11668" s="0" t="s">
        <x:v>21</x:v>
      </x:c>
      <x:c r="D11668" s="0" t="s">
        <x:v>28</x:v>
      </x:c>
      <x:c r="E11668" s="0" t="s">
        <x:v>23</x:v>
      </x:c>
      <x:c r="F11668" s="0" t="s">
        <x:v>26</x:v>
      </x:c>
      <x:c r="G11668" s="0" t="n">
        <x:v>130</x:v>
      </x:c>
      <x:c r="H11668" s="4" t="n">
        <x:v>197.6</x:v>
      </x:c>
      <x:c r="I11668" s="4" t="n">
        <x:v>130</x:v>
      </x:c>
      <x:c r="J11668" s="4" t="n">
        <x:v>1.52</x:v>
      </x:c>
      <x:c r="K11668" s="4">
        <x:f>I11668*J11668</x:f>
      </x:c>
      <x:c r="L11668" s="4" t="n">
        <x:v>281.599</x:v>
      </x:c>
      <x:c r="M11668" s="5">
        <x:f>J11668/3.123*100</x:f>
      </x:c>
      <x:c r="N11668" s="6">
        <x:f>M11668*L11668/100</x:f>
      </x:c>
      <x:c r="O11668" s="6">
        <x:f>H11668-N11668</x:f>
      </x:c>
    </x:row>
    <x:row r="11669" spans="1:25">
      <x:c r="A11669" s="0" t="s">
        <x:v>57</x:v>
      </x:c>
      <x:c r="B11669" s="0" t="n">
        <x:v>5343</x:v>
      </x:c>
      <x:c r="C11669" s="0" t="s">
        <x:v>128</x:v>
      </x:c>
      <x:c r="D11669" s="0" t="s">
        <x:v>179</x:v>
      </x:c>
      <x:c r="E11669" s="0" t="s">
        <x:v>23</x:v>
      </x:c>
      <x:c r="F11669" s="0" t="s">
        <x:v>20</x:v>
      </x:c>
      <x:c r="G11669" s="0" t="n">
        <x:v>35</x:v>
      </x:c>
      <x:c r="H11669" s="4" t="n">
        <x:v>15.75</x:v>
      </x:c>
      <x:c r="I11669" s="4" t="n">
        <x:v>0</x:v>
      </x:c>
      <x:c r="J11669" s="4" t="n">
        <x:v>0.45</x:v>
      </x:c>
      <x:c r="K11669" s="4">
        <x:f>I11669*J11669</x:f>
      </x:c>
      <x:c r="L11669" s="4" t="n">
        <x:v>0</x:v>
      </x:c>
      <x:c r="M11669" s="5">
        <x:f>J11669/0.45*100</x:f>
      </x:c>
      <x:c r="N11669" s="6">
        <x:f>M11669*L11669/100</x:f>
      </x:c>
      <x:c r="O11669" s="6">
        <x:f>H11669-N11669</x:f>
      </x:c>
    </x:row>
    <x:row r="11670" spans="1:25">
      <x:c r="A11670" s="0" t="s">
        <x:v>161</x:v>
      </x:c>
      <x:c r="B11670" s="0" t="n">
        <x:v>5344</x:v>
      </x:c>
      <x:c r="C11670" s="0" t="s">
        <x:v>128</x:v>
      </x:c>
      <x:c r="D11670" s="0" t="s">
        <x:v>179</x:v>
      </x:c>
      <x:c r="E11670" s="0" t="s">
        <x:v>23</x:v>
      </x:c>
      <x:c r="F11670" s="0" t="s">
        <x:v>20</x:v>
      </x:c>
      <x:c r="G11670" s="0" t="n">
        <x:v>35</x:v>
      </x:c>
      <x:c r="H11670" s="4" t="n">
        <x:v>15.75</x:v>
      </x:c>
      <x:c r="I11670" s="4" t="n">
        <x:v>16</x:v>
      </x:c>
      <x:c r="J11670" s="4" t="n">
        <x:v>0.45</x:v>
      </x:c>
      <x:c r="K11670" s="4">
        <x:f>I11670*J11670</x:f>
      </x:c>
      <x:c r="L11670" s="4" t="n">
        <x:v>79.497</x:v>
      </x:c>
      <x:c r="M11670" s="5">
        <x:f>J11670/4.91*100</x:f>
      </x:c>
      <x:c r="N11670" s="6">
        <x:f>M11670*L11670/100</x:f>
      </x:c>
      <x:c r="O11670" s="6">
        <x:f>H11670-N11670</x:f>
      </x:c>
    </x:row>
    <x:row r="11671" spans="1:25">
      <x:c r="A11671" s="0" t="s">
        <x:v>161</x:v>
      </x:c>
      <x:c r="B11671" s="0" t="n">
        <x:v>5344</x:v>
      </x:c>
      <x:c r="C11671" s="0" t="s">
        <x:v>128</x:v>
      </x:c>
      <x:c r="D11671" s="0" t="s">
        <x:v>180</x:v>
      </x:c>
      <x:c r="E11671" s="0" t="s">
        <x:v>181</x:v>
      </x:c>
      <x:c r="F11671" s="0" t="s">
        <x:v>26</x:v>
      </x:c>
      <x:c r="G11671" s="0" t="n">
        <x:v>35</x:v>
      </x:c>
      <x:c r="H11671" s="4" t="n">
        <x:v>29.503</x:v>
      </x:c>
      <x:c r="I11671" s="4" t="n">
        <x:v>16</x:v>
      </x:c>
      <x:c r="J11671" s="4" t="n">
        <x:v>1.115</x:v>
      </x:c>
      <x:c r="K11671" s="4">
        <x:f>I11671*J11671</x:f>
      </x:c>
      <x:c r="L11671" s="4" t="n">
        <x:v>79.497</x:v>
      </x:c>
      <x:c r="M11671" s="5">
        <x:f>J11671/4.91*100</x:f>
      </x:c>
      <x:c r="N11671" s="6">
        <x:f>M11671*L11671/100</x:f>
      </x:c>
      <x:c r="O11671" s="6">
        <x:f>H11671-N11671</x:f>
      </x:c>
    </x:row>
    <x:row r="11672" spans="1:25">
      <x:c r="A11672" s="0" t="s">
        <x:v>161</x:v>
      </x:c>
      <x:c r="B11672" s="0" t="n">
        <x:v>5344</x:v>
      </x:c>
      <x:c r="C11672" s="0" t="s">
        <x:v>128</x:v>
      </x:c>
      <x:c r="D11672" s="0" t="s">
        <x:v>180</x:v>
      </x:c>
      <x:c r="E11672" s="0" t="s">
        <x:v>182</x:v>
      </x:c>
      <x:c r="F11672" s="0" t="s">
        <x:v>26</x:v>
      </x:c>
      <x:c r="G11672" s="0" t="n">
        <x:v>35</x:v>
      </x:c>
      <x:c r="H11672" s="4" t="n">
        <x:v>33.003</x:v>
      </x:c>
      <x:c r="I11672" s="4" t="n">
        <x:v>16</x:v>
      </x:c>
      <x:c r="J11672" s="4" t="n">
        <x:v>1.115</x:v>
      </x:c>
      <x:c r="K11672" s="4">
        <x:f>I11672*J11672</x:f>
      </x:c>
      <x:c r="L11672" s="4" t="n">
        <x:v>79.497</x:v>
      </x:c>
      <x:c r="M11672" s="5">
        <x:f>J11672/4.91*100</x:f>
      </x:c>
      <x:c r="N11672" s="6">
        <x:f>M11672*L11672/100</x:f>
      </x:c>
      <x:c r="O11672" s="6">
        <x:f>H11672-N11672</x:f>
      </x:c>
    </x:row>
    <x:row r="11673" spans="1:25">
      <x:c r="A11673" s="0" t="s">
        <x:v>161</x:v>
      </x:c>
      <x:c r="B11673" s="0" t="n">
        <x:v>5344</x:v>
      </x:c>
      <x:c r="C11673" s="0" t="s">
        <x:v>128</x:v>
      </x:c>
      <x:c r="D11673" s="0" t="s">
        <x:v>180</x:v>
      </x:c>
      <x:c r="E11673" s="0" t="s">
        <x:v>183</x:v>
      </x:c>
      <x:c r="F11673" s="0" t="s">
        <x:v>26</x:v>
      </x:c>
      <x:c r="G11673" s="0" t="n">
        <x:v>35</x:v>
      </x:c>
      <x:c r="H11673" s="4" t="n">
        <x:v>39.025</x:v>
      </x:c>
      <x:c r="I11673" s="4" t="n">
        <x:v>16</x:v>
      </x:c>
      <x:c r="J11673" s="4" t="n">
        <x:v>1.115</x:v>
      </x:c>
      <x:c r="K11673" s="4">
        <x:f>I11673*J11673</x:f>
      </x:c>
      <x:c r="L11673" s="4" t="n">
        <x:v>79.497</x:v>
      </x:c>
      <x:c r="M11673" s="5">
        <x:f>J11673/4.91*100</x:f>
      </x:c>
      <x:c r="N11673" s="6">
        <x:f>M11673*L11673/100</x:f>
      </x:c>
      <x:c r="O11673" s="6">
        <x:f>H11673-N11673</x:f>
      </x:c>
    </x:row>
    <x:row r="11674" spans="1:25">
      <x:c r="A11674" s="0" t="s">
        <x:v>161</x:v>
      </x:c>
      <x:c r="B11674" s="0" t="n">
        <x:v>5344</x:v>
      </x:c>
      <x:c r="C11674" s="0" t="s">
        <x:v>128</x:v>
      </x:c>
      <x:c r="D11674" s="0" t="s">
        <x:v>180</x:v>
      </x:c>
      <x:c r="E11674" s="0" t="s">
        <x:v>184</x:v>
      </x:c>
      <x:c r="F11674" s="0" t="s">
        <x:v>26</x:v>
      </x:c>
      <x:c r="G11674" s="0" t="n">
        <x:v>35</x:v>
      </x:c>
      <x:c r="H11674" s="4" t="n">
        <x:v>39.026</x:v>
      </x:c>
      <x:c r="I11674" s="4" t="n">
        <x:v>16</x:v>
      </x:c>
      <x:c r="J11674" s="4" t="n">
        <x:v>1.115</x:v>
      </x:c>
      <x:c r="K11674" s="4">
        <x:f>I11674*J11674</x:f>
      </x:c>
      <x:c r="L11674" s="4" t="n">
        <x:v>79.497</x:v>
      </x:c>
      <x:c r="M11674" s="5">
        <x:f>J11674/4.91*100</x:f>
      </x:c>
      <x:c r="N11674" s="6">
        <x:f>M11674*L11674/100</x:f>
      </x:c>
      <x:c r="O11674" s="6">
        <x:f>H11674-N11674</x:f>
      </x:c>
    </x:row>
    <x:row r="11675" spans="1:25">
      <x:c r="A11675" s="0" t="s">
        <x:v>85</x:v>
      </x:c>
      <x:c r="B11675" s="0" t="n">
        <x:v>5345</x:v>
      </x:c>
      <x:c r="C11675" s="0" t="s">
        <x:v>21</x:v>
      </x:c>
      <x:c r="D11675" s="0" t="s">
        <x:v>22</x:v>
      </x:c>
      <x:c r="E11675" s="0" t="s">
        <x:v>23</x:v>
      </x:c>
      <x:c r="F11675" s="0" t="s">
        <x:v>20</x:v>
      </x:c>
      <x:c r="G11675" s="0" t="n">
        <x:v>130</x:v>
      </x:c>
      <x:c r="H11675" s="4" t="n">
        <x:v>44.33</x:v>
      </x:c>
      <x:c r="I11675" s="4" t="n">
        <x:v>130</x:v>
      </x:c>
      <x:c r="J11675" s="4" t="n">
        <x:v>0.341</x:v>
      </x:c>
      <x:c r="K11675" s="4">
        <x:f>I11675*J11675</x:f>
      </x:c>
      <x:c r="L11675" s="4" t="n">
        <x:v>284.275</x:v>
      </x:c>
      <x:c r="M11675" s="5">
        <x:f>J11675/2.789*100</x:f>
      </x:c>
      <x:c r="N11675" s="6">
        <x:f>M11675*L11675/100</x:f>
      </x:c>
      <x:c r="O11675" s="6">
        <x:f>H11675-N11675</x:f>
      </x:c>
    </x:row>
    <x:row r="11676" spans="1:25">
      <x:c r="A11676" s="0" t="s">
        <x:v>85</x:v>
      </x:c>
      <x:c r="B11676" s="0" t="n">
        <x:v>5345</x:v>
      </x:c>
      <x:c r="C11676" s="0" t="s">
        <x:v>21</x:v>
      </x:c>
      <x:c r="D11676" s="0" t="s">
        <x:v>22</x:v>
      </x:c>
      <x:c r="E11676" s="0" t="s">
        <x:v>23</x:v>
      </x:c>
      <x:c r="F11676" s="0" t="s">
        <x:v>20</x:v>
      </x:c>
      <x:c r="G11676" s="0" t="n">
        <x:v>130</x:v>
      </x:c>
      <x:c r="H11676" s="4" t="n">
        <x:v>43.384</x:v>
      </x:c>
      <x:c r="I11676" s="4" t="n">
        <x:v>130</x:v>
      </x:c>
      <x:c r="J11676" s="4" t="n">
        <x:v>0.334</x:v>
      </x:c>
      <x:c r="K11676" s="4">
        <x:f>I11676*J11676</x:f>
      </x:c>
      <x:c r="L11676" s="4" t="n">
        <x:v>284.275</x:v>
      </x:c>
      <x:c r="M11676" s="5">
        <x:f>J11676/2.789*100</x:f>
      </x:c>
      <x:c r="N11676" s="6">
        <x:f>M11676*L11676/100</x:f>
      </x:c>
      <x:c r="O11676" s="6">
        <x:f>H11676-N11676</x:f>
      </x:c>
    </x:row>
    <x:row r="11677" spans="1:25">
      <x:c r="A11677" s="0" t="s">
        <x:v>85</x:v>
      </x:c>
      <x:c r="B11677" s="0" t="n">
        <x:v>5345</x:v>
      </x:c>
      <x:c r="C11677" s="0" t="s">
        <x:v>21</x:v>
      </x:c>
      <x:c r="D11677" s="0" t="s">
        <x:v>22</x:v>
      </x:c>
      <x:c r="E11677" s="0" t="s">
        <x:v>23</x:v>
      </x:c>
      <x:c r="F11677" s="0" t="s">
        <x:v>20</x:v>
      </x:c>
      <x:c r="G11677" s="0" t="n">
        <x:v>130</x:v>
      </x:c>
      <x:c r="H11677" s="4" t="n">
        <x:v>43.384</x:v>
      </x:c>
      <x:c r="I11677" s="4" t="n">
        <x:v>130</x:v>
      </x:c>
      <x:c r="J11677" s="4" t="n">
        <x:v>0.334</x:v>
      </x:c>
      <x:c r="K11677" s="4">
        <x:f>I11677*J11677</x:f>
      </x:c>
      <x:c r="L11677" s="4" t="n">
        <x:v>284.275</x:v>
      </x:c>
      <x:c r="M11677" s="5">
        <x:f>J11677/2.789*100</x:f>
      </x:c>
      <x:c r="N11677" s="6">
        <x:f>M11677*L11677/100</x:f>
      </x:c>
      <x:c r="O11677" s="6">
        <x:f>H11677-N11677</x:f>
      </x:c>
    </x:row>
    <x:row r="11678" spans="1:25">
      <x:c r="A11678" s="0" t="s">
        <x:v>85</x:v>
      </x:c>
      <x:c r="B11678" s="0" t="n">
        <x:v>5345</x:v>
      </x:c>
      <x:c r="C11678" s="0" t="s">
        <x:v>21</x:v>
      </x:c>
      <x:c r="D11678" s="0" t="s">
        <x:v>28</x:v>
      </x:c>
      <x:c r="E11678" s="0" t="s">
        <x:v>19</x:v>
      </x:c>
      <x:c r="F11678" s="0" t="s">
        <x:v>26</x:v>
      </x:c>
      <x:c r="G11678" s="0" t="n">
        <x:v>130</x:v>
      </x:c>
      <x:c r="H11678" s="4" t="n">
        <x:v>33.807</x:v>
      </x:c>
      <x:c r="I11678" s="4" t="n">
        <x:v>130</x:v>
      </x:c>
      <x:c r="J11678" s="4" t="n">
        <x:v>0.26</x:v>
      </x:c>
      <x:c r="K11678" s="4">
        <x:f>I11678*J11678</x:f>
      </x:c>
      <x:c r="L11678" s="4" t="n">
        <x:v>284.275</x:v>
      </x:c>
      <x:c r="M11678" s="5">
        <x:f>J11678/2.789*100</x:f>
      </x:c>
      <x:c r="N11678" s="6">
        <x:f>M11678*L11678/100</x:f>
      </x:c>
      <x:c r="O11678" s="6">
        <x:f>H11678-N11678</x:f>
      </x:c>
    </x:row>
    <x:row r="11679" spans="1:25">
      <x:c r="A11679" s="0" t="s">
        <x:v>85</x:v>
      </x:c>
      <x:c r="B11679" s="0" t="n">
        <x:v>5345</x:v>
      </x:c>
      <x:c r="C11679" s="0" t="s">
        <x:v>21</x:v>
      </x:c>
      <x:c r="D11679" s="0" t="s">
        <x:v>28</x:v>
      </x:c>
      <x:c r="E11679" s="0" t="s">
        <x:v>23</x:v>
      </x:c>
      <x:c r="F11679" s="0" t="s">
        <x:v>26</x:v>
      </x:c>
      <x:c r="G11679" s="0" t="n">
        <x:v>130</x:v>
      </x:c>
      <x:c r="H11679" s="4" t="n">
        <x:v>197.6</x:v>
      </x:c>
      <x:c r="I11679" s="4" t="n">
        <x:v>130</x:v>
      </x:c>
      <x:c r="J11679" s="4" t="n">
        <x:v>1.52</x:v>
      </x:c>
      <x:c r="K11679" s="4">
        <x:f>I11679*J11679</x:f>
      </x:c>
      <x:c r="L11679" s="4" t="n">
        <x:v>284.275</x:v>
      </x:c>
      <x:c r="M11679" s="5">
        <x:f>J11679/2.789*100</x:f>
      </x:c>
      <x:c r="N11679" s="6">
        <x:f>M11679*L11679/100</x:f>
      </x:c>
      <x:c r="O11679" s="6">
        <x:f>H11679-N11679</x:f>
      </x:c>
    </x:row>
    <x:row r="11680" spans="1:25">
      <x:c r="A11680" s="0" t="s">
        <x:v>84</x:v>
      </x:c>
      <x:c r="B11680" s="0" t="n">
        <x:v>5346</x:v>
      </x:c>
      <x:c r="C11680" s="0" t="s">
        <x:v>21</x:v>
      </x:c>
      <x:c r="D11680" s="0" t="s">
        <x:v>22</x:v>
      </x:c>
      <x:c r="E11680" s="0" t="s">
        <x:v>23</x:v>
      </x:c>
      <x:c r="F11680" s="0" t="s">
        <x:v>20</x:v>
      </x:c>
      <x:c r="G11680" s="0" t="n">
        <x:v>130</x:v>
      </x:c>
      <x:c r="H11680" s="4" t="n">
        <x:v>44.33</x:v>
      </x:c>
      <x:c r="I11680" s="4" t="n">
        <x:v>130</x:v>
      </x:c>
      <x:c r="J11680" s="4" t="n">
        <x:v>0.341</x:v>
      </x:c>
      <x:c r="K11680" s="4">
        <x:f>I11680*J11680</x:f>
      </x:c>
      <x:c r="L11680" s="4" t="n">
        <x:v>293.193</x:v>
      </x:c>
      <x:c r="M11680" s="5">
        <x:f>J11680/3.123*100</x:f>
      </x:c>
      <x:c r="N11680" s="6">
        <x:f>M11680*L11680/100</x:f>
      </x:c>
      <x:c r="O11680" s="6">
        <x:f>H11680-N11680</x:f>
      </x:c>
    </x:row>
    <x:row r="11681" spans="1:25">
      <x:c r="A11681" s="0" t="s">
        <x:v>84</x:v>
      </x:c>
      <x:c r="B11681" s="0" t="n">
        <x:v>5346</x:v>
      </x:c>
      <x:c r="C11681" s="0" t="s">
        <x:v>21</x:v>
      </x:c>
      <x:c r="D11681" s="0" t="s">
        <x:v>22</x:v>
      </x:c>
      <x:c r="E11681" s="0" t="s">
        <x:v>23</x:v>
      </x:c>
      <x:c r="F11681" s="0" t="s">
        <x:v>20</x:v>
      </x:c>
      <x:c r="G11681" s="0" t="n">
        <x:v>130</x:v>
      </x:c>
      <x:c r="H11681" s="4" t="n">
        <x:v>43.384</x:v>
      </x:c>
      <x:c r="I11681" s="4" t="n">
        <x:v>130</x:v>
      </x:c>
      <x:c r="J11681" s="4" t="n">
        <x:v>0.334</x:v>
      </x:c>
      <x:c r="K11681" s="4">
        <x:f>I11681*J11681</x:f>
      </x:c>
      <x:c r="L11681" s="4" t="n">
        <x:v>293.193</x:v>
      </x:c>
      <x:c r="M11681" s="5">
        <x:f>J11681/3.123*100</x:f>
      </x:c>
      <x:c r="N11681" s="6">
        <x:f>M11681*L11681/100</x:f>
      </x:c>
      <x:c r="O11681" s="6">
        <x:f>H11681-N11681</x:f>
      </x:c>
    </x:row>
    <x:row r="11682" spans="1:25">
      <x:c r="A11682" s="0" t="s">
        <x:v>84</x:v>
      </x:c>
      <x:c r="B11682" s="0" t="n">
        <x:v>5346</x:v>
      </x:c>
      <x:c r="C11682" s="0" t="s">
        <x:v>21</x:v>
      </x:c>
      <x:c r="D11682" s="0" t="s">
        <x:v>22</x:v>
      </x:c>
      <x:c r="E11682" s="0" t="s">
        <x:v>23</x:v>
      </x:c>
      <x:c r="F11682" s="0" t="s">
        <x:v>20</x:v>
      </x:c>
      <x:c r="G11682" s="0" t="n">
        <x:v>130</x:v>
      </x:c>
      <x:c r="H11682" s="4" t="n">
        <x:v>43.384</x:v>
      </x:c>
      <x:c r="I11682" s="4" t="n">
        <x:v>130</x:v>
      </x:c>
      <x:c r="J11682" s="4" t="n">
        <x:v>0.334</x:v>
      </x:c>
      <x:c r="K11682" s="4">
        <x:f>I11682*J11682</x:f>
      </x:c>
      <x:c r="L11682" s="4" t="n">
        <x:v>293.193</x:v>
      </x:c>
      <x:c r="M11682" s="5">
        <x:f>J11682/3.123*100</x:f>
      </x:c>
      <x:c r="N11682" s="6">
        <x:f>M11682*L11682/100</x:f>
      </x:c>
      <x:c r="O11682" s="6">
        <x:f>H11682-N11682</x:f>
      </x:c>
    </x:row>
    <x:row r="11683" spans="1:25">
      <x:c r="A11683" s="0" t="s">
        <x:v>84</x:v>
      </x:c>
      <x:c r="B11683" s="0" t="n">
        <x:v>5346</x:v>
      </x:c>
      <x:c r="C11683" s="0" t="s">
        <x:v>21</x:v>
      </x:c>
      <x:c r="D11683" s="0" t="s">
        <x:v>22</x:v>
      </x:c>
      <x:c r="E11683" s="0" t="s">
        <x:v>23</x:v>
      </x:c>
      <x:c r="F11683" s="0" t="s">
        <x:v>20</x:v>
      </x:c>
      <x:c r="G11683" s="0" t="n">
        <x:v>130</x:v>
      </x:c>
      <x:c r="H11683" s="4" t="n">
        <x:v>43.384</x:v>
      </x:c>
      <x:c r="I11683" s="4" t="n">
        <x:v>130</x:v>
      </x:c>
      <x:c r="J11683" s="4" t="n">
        <x:v>0.334</x:v>
      </x:c>
      <x:c r="K11683" s="4">
        <x:f>I11683*J11683</x:f>
      </x:c>
      <x:c r="L11683" s="4" t="n">
        <x:v>293.193</x:v>
      </x:c>
      <x:c r="M11683" s="5">
        <x:f>J11683/3.123*100</x:f>
      </x:c>
      <x:c r="N11683" s="6">
        <x:f>M11683*L11683/100</x:f>
      </x:c>
      <x:c r="O11683" s="6">
        <x:f>H11683-N11683</x:f>
      </x:c>
    </x:row>
    <x:row r="11684" spans="1:25">
      <x:c r="A11684" s="0" t="s">
        <x:v>84</x:v>
      </x:c>
      <x:c r="B11684" s="0" t="n">
        <x:v>5346</x:v>
      </x:c>
      <x:c r="C11684" s="0" t="s">
        <x:v>21</x:v>
      </x:c>
      <x:c r="D11684" s="0" t="s">
        <x:v>28</x:v>
      </x:c>
      <x:c r="E11684" s="0" t="s">
        <x:v>19</x:v>
      </x:c>
      <x:c r="F11684" s="0" t="s">
        <x:v>26</x:v>
      </x:c>
      <x:c r="G11684" s="0" t="n">
        <x:v>130</x:v>
      </x:c>
      <x:c r="H11684" s="4" t="n">
        <x:v>33.808</x:v>
      </x:c>
      <x:c r="I11684" s="4" t="n">
        <x:v>130</x:v>
      </x:c>
      <x:c r="J11684" s="4" t="n">
        <x:v>0.26</x:v>
      </x:c>
      <x:c r="K11684" s="4">
        <x:f>I11684*J11684</x:f>
      </x:c>
      <x:c r="L11684" s="4" t="n">
        <x:v>293.193</x:v>
      </x:c>
      <x:c r="M11684" s="5">
        <x:f>J11684/3.123*100</x:f>
      </x:c>
      <x:c r="N11684" s="6">
        <x:f>M11684*L11684/100</x:f>
      </x:c>
      <x:c r="O11684" s="6">
        <x:f>H11684-N11684</x:f>
      </x:c>
    </x:row>
    <x:row r="11685" spans="1:25">
      <x:c r="A11685" s="0" t="s">
        <x:v>84</x:v>
      </x:c>
      <x:c r="B11685" s="0" t="n">
        <x:v>5346</x:v>
      </x:c>
      <x:c r="C11685" s="0" t="s">
        <x:v>21</x:v>
      </x:c>
      <x:c r="D11685" s="0" t="s">
        <x:v>28</x:v>
      </x:c>
      <x:c r="E11685" s="0" t="s">
        <x:v>23</x:v>
      </x:c>
      <x:c r="F11685" s="0" t="s">
        <x:v>26</x:v>
      </x:c>
      <x:c r="G11685" s="0" t="n">
        <x:v>130</x:v>
      </x:c>
      <x:c r="H11685" s="4" t="n">
        <x:v>197.6</x:v>
      </x:c>
      <x:c r="I11685" s="4" t="n">
        <x:v>130</x:v>
      </x:c>
      <x:c r="J11685" s="4" t="n">
        <x:v>1.52</x:v>
      </x:c>
      <x:c r="K11685" s="4">
        <x:f>I11685*J11685</x:f>
      </x:c>
      <x:c r="L11685" s="4" t="n">
        <x:v>293.193</x:v>
      </x:c>
      <x:c r="M11685" s="5">
        <x:f>J11685/3.123*100</x:f>
      </x:c>
      <x:c r="N11685" s="6">
        <x:f>M11685*L11685/100</x:f>
      </x:c>
      <x:c r="O11685" s="6">
        <x:f>H11685-N11685</x:f>
      </x:c>
    </x:row>
    <x:row r="11686" spans="1:25">
      <x:c r="A11686" s="0" t="s">
        <x:v>51</x:v>
      </x:c>
      <x:c r="B11686" s="0" t="n">
        <x:v>5348</x:v>
      </x:c>
      <x:c r="C11686" s="0" t="s">
        <x:v>21</x:v>
      </x:c>
      <x:c r="D11686" s="0" t="s">
        <x:v>22</x:v>
      </x:c>
      <x:c r="E11686" s="0" t="s">
        <x:v>23</x:v>
      </x:c>
      <x:c r="F11686" s="0" t="s">
        <x:v>20</x:v>
      </x:c>
      <x:c r="G11686" s="0" t="n">
        <x:v>130</x:v>
      </x:c>
      <x:c r="H11686" s="4" t="n">
        <x:v>43.384</x:v>
      </x:c>
      <x:c r="I11686" s="4" t="n">
        <x:v>130</x:v>
      </x:c>
      <x:c r="J11686" s="4" t="n">
        <x:v>0.334</x:v>
      </x:c>
      <x:c r="K11686" s="4">
        <x:f>I11686*J11686</x:f>
      </x:c>
      <x:c r="L11686" s="4" t="n">
        <x:v>281.999</x:v>
      </x:c>
      <x:c r="M11686" s="5">
        <x:f>J11686/3.737*100</x:f>
      </x:c>
      <x:c r="N11686" s="6">
        <x:f>M11686*L11686/100</x:f>
      </x:c>
      <x:c r="O11686" s="6">
        <x:f>H11686-N11686</x:f>
      </x:c>
    </x:row>
    <x:row r="11687" spans="1:25">
      <x:c r="A11687" s="0" t="s">
        <x:v>51</x:v>
      </x:c>
      <x:c r="B11687" s="0" t="n">
        <x:v>5348</x:v>
      </x:c>
      <x:c r="C11687" s="0" t="s">
        <x:v>21</x:v>
      </x:c>
      <x:c r="D11687" s="0" t="s">
        <x:v>22</x:v>
      </x:c>
      <x:c r="E11687" s="0" t="s">
        <x:v>23</x:v>
      </x:c>
      <x:c r="F11687" s="0" t="s">
        <x:v>20</x:v>
      </x:c>
      <x:c r="G11687" s="0" t="n">
        <x:v>130</x:v>
      </x:c>
      <x:c r="H11687" s="4" t="n">
        <x:v>39.897</x:v>
      </x:c>
      <x:c r="I11687" s="4" t="n">
        <x:v>130</x:v>
      </x:c>
      <x:c r="J11687" s="4" t="n">
        <x:v>0.307</x:v>
      </x:c>
      <x:c r="K11687" s="4">
        <x:f>I11687*J11687</x:f>
      </x:c>
      <x:c r="L11687" s="4" t="n">
        <x:v>281.999</x:v>
      </x:c>
      <x:c r="M11687" s="5">
        <x:f>J11687/3.737*100</x:f>
      </x:c>
      <x:c r="N11687" s="6">
        <x:f>M11687*L11687/100</x:f>
      </x:c>
      <x:c r="O11687" s="6">
        <x:f>H11687-N11687</x:f>
      </x:c>
    </x:row>
    <x:row r="11688" spans="1:25">
      <x:c r="A11688" s="0" t="s">
        <x:v>51</x:v>
      </x:c>
      <x:c r="B11688" s="0" t="n">
        <x:v>5348</x:v>
      </x:c>
      <x:c r="C11688" s="0" t="s">
        <x:v>21</x:v>
      </x:c>
      <x:c r="D11688" s="0" t="s">
        <x:v>22</x:v>
      </x:c>
      <x:c r="E11688" s="0" t="s">
        <x:v>23</x:v>
      </x:c>
      <x:c r="F11688" s="0" t="s">
        <x:v>20</x:v>
      </x:c>
      <x:c r="G11688" s="0" t="n">
        <x:v>130</x:v>
      </x:c>
      <x:c r="H11688" s="4" t="n">
        <x:v>39.897</x:v>
      </x:c>
      <x:c r="I11688" s="4" t="n">
        <x:v>130</x:v>
      </x:c>
      <x:c r="J11688" s="4" t="n">
        <x:v>0.307</x:v>
      </x:c>
      <x:c r="K11688" s="4">
        <x:f>I11688*J11688</x:f>
      </x:c>
      <x:c r="L11688" s="4" t="n">
        <x:v>281.999</x:v>
      </x:c>
      <x:c r="M11688" s="5">
        <x:f>J11688/3.737*100</x:f>
      </x:c>
      <x:c r="N11688" s="6">
        <x:f>M11688*L11688/100</x:f>
      </x:c>
      <x:c r="O11688" s="6">
        <x:f>H11688-N11688</x:f>
      </x:c>
    </x:row>
    <x:row r="11689" spans="1:25">
      <x:c r="A11689" s="0" t="s">
        <x:v>51</x:v>
      </x:c>
      <x:c r="B11689" s="0" t="n">
        <x:v>5348</x:v>
      </x:c>
      <x:c r="C11689" s="0" t="s">
        <x:v>21</x:v>
      </x:c>
      <x:c r="D11689" s="0" t="s">
        <x:v>22</x:v>
      </x:c>
      <x:c r="E11689" s="0" t="s">
        <x:v>23</x:v>
      </x:c>
      <x:c r="F11689" s="0" t="s">
        <x:v>20</x:v>
      </x:c>
      <x:c r="G11689" s="0" t="n">
        <x:v>130</x:v>
      </x:c>
      <x:c r="H11689" s="4" t="n">
        <x:v>44.33</x:v>
      </x:c>
      <x:c r="I11689" s="4" t="n">
        <x:v>130</x:v>
      </x:c>
      <x:c r="J11689" s="4" t="n">
        <x:v>0.341</x:v>
      </x:c>
      <x:c r="K11689" s="4">
        <x:f>I11689*J11689</x:f>
      </x:c>
      <x:c r="L11689" s="4" t="n">
        <x:v>281.999</x:v>
      </x:c>
      <x:c r="M11689" s="5">
        <x:f>J11689/3.737*100</x:f>
      </x:c>
      <x:c r="N11689" s="6">
        <x:f>M11689*L11689/100</x:f>
      </x:c>
      <x:c r="O11689" s="6">
        <x:f>H11689-N11689</x:f>
      </x:c>
    </x:row>
    <x:row r="11690" spans="1:25">
      <x:c r="A11690" s="0" t="s">
        <x:v>51</x:v>
      </x:c>
      <x:c r="B11690" s="0" t="n">
        <x:v>5348</x:v>
      </x:c>
      <x:c r="C11690" s="0" t="s">
        <x:v>21</x:v>
      </x:c>
      <x:c r="D11690" s="0" t="s">
        <x:v>22</x:v>
      </x:c>
      <x:c r="E11690" s="0" t="s">
        <x:v>23</x:v>
      </x:c>
      <x:c r="F11690" s="0" t="s">
        <x:v>20</x:v>
      </x:c>
      <x:c r="G11690" s="0" t="n">
        <x:v>130</x:v>
      </x:c>
      <x:c r="H11690" s="4" t="n">
        <x:v>43.384</x:v>
      </x:c>
      <x:c r="I11690" s="4" t="n">
        <x:v>130</x:v>
      </x:c>
      <x:c r="J11690" s="4" t="n">
        <x:v>0.334</x:v>
      </x:c>
      <x:c r="K11690" s="4">
        <x:f>I11690*J11690</x:f>
      </x:c>
      <x:c r="L11690" s="4" t="n">
        <x:v>281.999</x:v>
      </x:c>
      <x:c r="M11690" s="5">
        <x:f>J11690/3.737*100</x:f>
      </x:c>
      <x:c r="N11690" s="6">
        <x:f>M11690*L11690/100</x:f>
      </x:c>
      <x:c r="O11690" s="6">
        <x:f>H11690-N11690</x:f>
      </x:c>
    </x:row>
    <x:row r="11691" spans="1:25">
      <x:c r="A11691" s="0" t="s">
        <x:v>51</x:v>
      </x:c>
      <x:c r="B11691" s="0" t="n">
        <x:v>5348</x:v>
      </x:c>
      <x:c r="C11691" s="0" t="s">
        <x:v>21</x:v>
      </x:c>
      <x:c r="D11691" s="0" t="s">
        <x:v>22</x:v>
      </x:c>
      <x:c r="E11691" s="0" t="s">
        <x:v>23</x:v>
      </x:c>
      <x:c r="F11691" s="0" t="s">
        <x:v>20</x:v>
      </x:c>
      <x:c r="G11691" s="0" t="n">
        <x:v>130</x:v>
      </x:c>
      <x:c r="H11691" s="4" t="n">
        <x:v>43.384</x:v>
      </x:c>
      <x:c r="I11691" s="4" t="n">
        <x:v>130</x:v>
      </x:c>
      <x:c r="J11691" s="4" t="n">
        <x:v>0.334</x:v>
      </x:c>
      <x:c r="K11691" s="4">
        <x:f>I11691*J11691</x:f>
      </x:c>
      <x:c r="L11691" s="4" t="n">
        <x:v>281.999</x:v>
      </x:c>
      <x:c r="M11691" s="5">
        <x:f>J11691/3.737*100</x:f>
      </x:c>
      <x:c r="N11691" s="6">
        <x:f>M11691*L11691/100</x:f>
      </x:c>
      <x:c r="O11691" s="6">
        <x:f>H11691-N11691</x:f>
      </x:c>
    </x:row>
    <x:row r="11692" spans="1:25">
      <x:c r="A11692" s="0" t="s">
        <x:v>51</x:v>
      </x:c>
      <x:c r="B11692" s="0" t="n">
        <x:v>5348</x:v>
      </x:c>
      <x:c r="C11692" s="0" t="s">
        <x:v>21</x:v>
      </x:c>
      <x:c r="D11692" s="0" t="s">
        <x:v>28</x:v>
      </x:c>
      <x:c r="E11692" s="0" t="s">
        <x:v>19</x:v>
      </x:c>
      <x:c r="F11692" s="0" t="s">
        <x:v>26</x:v>
      </x:c>
      <x:c r="G11692" s="0" t="n">
        <x:v>130</x:v>
      </x:c>
      <x:c r="H11692" s="4" t="n">
        <x:v>33.804</x:v>
      </x:c>
      <x:c r="I11692" s="4" t="n">
        <x:v>130</x:v>
      </x:c>
      <x:c r="J11692" s="4" t="n">
        <x:v>0.26</x:v>
      </x:c>
      <x:c r="K11692" s="4">
        <x:f>I11692*J11692</x:f>
      </x:c>
      <x:c r="L11692" s="4" t="n">
        <x:v>281.999</x:v>
      </x:c>
      <x:c r="M11692" s="5">
        <x:f>J11692/3.737*100</x:f>
      </x:c>
      <x:c r="N11692" s="6">
        <x:f>M11692*L11692/100</x:f>
      </x:c>
      <x:c r="O11692" s="6">
        <x:f>H11692-N11692</x:f>
      </x:c>
    </x:row>
    <x:row r="11693" spans="1:25">
      <x:c r="A11693" s="0" t="s">
        <x:v>51</x:v>
      </x:c>
      <x:c r="B11693" s="0" t="n">
        <x:v>5348</x:v>
      </x:c>
      <x:c r="C11693" s="0" t="s">
        <x:v>21</x:v>
      </x:c>
      <x:c r="D11693" s="0" t="s">
        <x:v>28</x:v>
      </x:c>
      <x:c r="E11693" s="0" t="s">
        <x:v>23</x:v>
      </x:c>
      <x:c r="F11693" s="0" t="s">
        <x:v>26</x:v>
      </x:c>
      <x:c r="G11693" s="0" t="n">
        <x:v>130</x:v>
      </x:c>
      <x:c r="H11693" s="4" t="n">
        <x:v>188.2</x:v>
      </x:c>
      <x:c r="I11693" s="4" t="n">
        <x:v>130</x:v>
      </x:c>
      <x:c r="J11693" s="4" t="n">
        <x:v>1.52</x:v>
      </x:c>
      <x:c r="K11693" s="4">
        <x:f>I11693*J11693</x:f>
      </x:c>
      <x:c r="L11693" s="4" t="n">
        <x:v>281.999</x:v>
      </x:c>
      <x:c r="M11693" s="5">
        <x:f>J11693/3.737*100</x:f>
      </x:c>
      <x:c r="N11693" s="6">
        <x:f>M11693*L11693/100</x:f>
      </x:c>
      <x:c r="O11693" s="6">
        <x:f>H11693-N11693</x:f>
      </x:c>
    </x:row>
    <x:row r="11694" spans="1:25">
      <x:c r="A11694" s="0" t="s">
        <x:v>123</x:v>
      </x:c>
      <x:c r="B11694" s="0" t="n">
        <x:v>5354</x:v>
      </x:c>
      <x:c r="C11694" s="0" t="s">
        <x:v>128</x:v>
      </x:c>
      <x:c r="D11694" s="0" t="s">
        <x:v>179</x:v>
      </x:c>
      <x:c r="E11694" s="0" t="s">
        <x:v>23</x:v>
      </x:c>
      <x:c r="F11694" s="0" t="s">
        <x:v>20</x:v>
      </x:c>
      <x:c r="G11694" s="0" t="n">
        <x:v>50</x:v>
      </x:c>
      <x:c r="H11694" s="4" t="n">
        <x:v>125.55</x:v>
      </x:c>
      <x:c r="I11694" s="4" t="n">
        <x:v>5</x:v>
      </x:c>
      <x:c r="J11694" s="4" t="n">
        <x:v>2.511</x:v>
      </x:c>
      <x:c r="K11694" s="4">
        <x:f>I11694*J11694</x:f>
      </x:c>
      <x:c r="L11694" s="4" t="n">
        <x:v>25.2</x:v>
      </x:c>
      <x:c r="M11694" s="5">
        <x:f>J11694/7.016*100</x:f>
      </x:c>
      <x:c r="N11694" s="6">
        <x:f>M11694*L11694/100</x:f>
      </x:c>
      <x:c r="O11694" s="6">
        <x:f>H11694-N11694</x:f>
      </x:c>
    </x:row>
    <x:row r="11695" spans="1:25">
      <x:c r="A11695" s="0" t="s">
        <x:v>123</x:v>
      </x:c>
      <x:c r="B11695" s="0" t="n">
        <x:v>5354</x:v>
      </x:c>
      <x:c r="C11695" s="0" t="s">
        <x:v>128</x:v>
      </x:c>
      <x:c r="D11695" s="0" t="s">
        <x:v>179</x:v>
      </x:c>
      <x:c r="E11695" s="0" t="s">
        <x:v>23</x:v>
      </x:c>
      <x:c r="F11695" s="0" t="s">
        <x:v>20</x:v>
      </x:c>
      <x:c r="G11695" s="0" t="n">
        <x:v>50</x:v>
      </x:c>
      <x:c r="H11695" s="4" t="n">
        <x:v>2.25</x:v>
      </x:c>
      <x:c r="I11695" s="4" t="n">
        <x:v>5</x:v>
      </x:c>
      <x:c r="J11695" s="4" t="n">
        <x:v>0.045</x:v>
      </x:c>
      <x:c r="K11695" s="4">
        <x:f>I11695*J11695</x:f>
      </x:c>
      <x:c r="L11695" s="4" t="n">
        <x:v>25.2</x:v>
      </x:c>
      <x:c r="M11695" s="5">
        <x:f>J11695/7.016*100</x:f>
      </x:c>
      <x:c r="N11695" s="6">
        <x:f>M11695*L11695/100</x:f>
      </x:c>
      <x:c r="O11695" s="6">
        <x:f>H11695-N11695</x:f>
      </x:c>
    </x:row>
    <x:row r="11696" spans="1:25">
      <x:c r="A11696" s="0" t="s">
        <x:v>123</x:v>
      </x:c>
      <x:c r="B11696" s="0" t="n">
        <x:v>5354</x:v>
      </x:c>
      <x:c r="C11696" s="0" t="s">
        <x:v>128</x:v>
      </x:c>
      <x:c r="D11696" s="0" t="s">
        <x:v>180</x:v>
      </x:c>
      <x:c r="E11696" s="0" t="s">
        <x:v>181</x:v>
      </x:c>
      <x:c r="F11696" s="0" t="s">
        <x:v>26</x:v>
      </x:c>
      <x:c r="G11696" s="0" t="n">
        <x:v>50</x:v>
      </x:c>
      <x:c r="H11696" s="4" t="n">
        <x:v>30.202</x:v>
      </x:c>
      <x:c r="I11696" s="4" t="n">
        <x:v>5</x:v>
      </x:c>
      <x:c r="J11696" s="4" t="n">
        <x:v>1.115</x:v>
      </x:c>
      <x:c r="K11696" s="4">
        <x:f>I11696*J11696</x:f>
      </x:c>
      <x:c r="L11696" s="4" t="n">
        <x:v>25.2</x:v>
      </x:c>
      <x:c r="M11696" s="5">
        <x:f>J11696/7.016*100</x:f>
      </x:c>
      <x:c r="N11696" s="6">
        <x:f>M11696*L11696/100</x:f>
      </x:c>
      <x:c r="O11696" s="6">
        <x:f>H11696-N11696</x:f>
      </x:c>
    </x:row>
    <x:row r="11697" spans="1:25">
      <x:c r="A11697" s="0" t="s">
        <x:v>123</x:v>
      </x:c>
      <x:c r="B11697" s="0" t="n">
        <x:v>5354</x:v>
      </x:c>
      <x:c r="C11697" s="0" t="s">
        <x:v>128</x:v>
      </x:c>
      <x:c r="D11697" s="0" t="s">
        <x:v>180</x:v>
      </x:c>
      <x:c r="E11697" s="0" t="s">
        <x:v>182</x:v>
      </x:c>
      <x:c r="F11697" s="0" t="s">
        <x:v>26</x:v>
      </x:c>
      <x:c r="G11697" s="0" t="n">
        <x:v>50</x:v>
      </x:c>
      <x:c r="H11697" s="4" t="n">
        <x:v>35.801</x:v>
      </x:c>
      <x:c r="I11697" s="4" t="n">
        <x:v>5</x:v>
      </x:c>
      <x:c r="J11697" s="4" t="n">
        <x:v>1.115</x:v>
      </x:c>
      <x:c r="K11697" s="4">
        <x:f>I11697*J11697</x:f>
      </x:c>
      <x:c r="L11697" s="4" t="n">
        <x:v>25.2</x:v>
      </x:c>
      <x:c r="M11697" s="5">
        <x:f>J11697/7.016*100</x:f>
      </x:c>
      <x:c r="N11697" s="6">
        <x:f>M11697*L11697/100</x:f>
      </x:c>
      <x:c r="O11697" s="6">
        <x:f>H11697-N11697</x:f>
      </x:c>
    </x:row>
    <x:row r="11698" spans="1:25">
      <x:c r="A11698" s="0" t="s">
        <x:v>123</x:v>
      </x:c>
      <x:c r="B11698" s="0" t="n">
        <x:v>5354</x:v>
      </x:c>
      <x:c r="C11698" s="0" t="s">
        <x:v>128</x:v>
      </x:c>
      <x:c r="D11698" s="0" t="s">
        <x:v>180</x:v>
      </x:c>
      <x:c r="E11698" s="0" t="s">
        <x:v>183</x:v>
      </x:c>
      <x:c r="F11698" s="0" t="s">
        <x:v>26</x:v>
      </x:c>
      <x:c r="G11698" s="0" t="n">
        <x:v>50</x:v>
      </x:c>
      <x:c r="H11698" s="4" t="n">
        <x:v>40.101</x:v>
      </x:c>
      <x:c r="I11698" s="4" t="n">
        <x:v>5</x:v>
      </x:c>
      <x:c r="J11698" s="4" t="n">
        <x:v>1.115</x:v>
      </x:c>
      <x:c r="K11698" s="4">
        <x:f>I11698*J11698</x:f>
      </x:c>
      <x:c r="L11698" s="4" t="n">
        <x:v>25.2</x:v>
      </x:c>
      <x:c r="M11698" s="5">
        <x:f>J11698/7.016*100</x:f>
      </x:c>
      <x:c r="N11698" s="6">
        <x:f>M11698*L11698/100</x:f>
      </x:c>
      <x:c r="O11698" s="6">
        <x:f>H11698-N11698</x:f>
      </x:c>
    </x:row>
    <x:row r="11699" spans="1:25">
      <x:c r="A11699" s="0" t="s">
        <x:v>123</x:v>
      </x:c>
      <x:c r="B11699" s="0" t="n">
        <x:v>5354</x:v>
      </x:c>
      <x:c r="C11699" s="0" t="s">
        <x:v>128</x:v>
      </x:c>
      <x:c r="D11699" s="0" t="s">
        <x:v>180</x:v>
      </x:c>
      <x:c r="E11699" s="0" t="s">
        <x:v>184</x:v>
      </x:c>
      <x:c r="F11699" s="0" t="s">
        <x:v>26</x:v>
      </x:c>
      <x:c r="G11699" s="0" t="n">
        <x:v>50</x:v>
      </x:c>
      <x:c r="H11699" s="4" t="n">
        <x:v>49.002</x:v>
      </x:c>
      <x:c r="I11699" s="4" t="n">
        <x:v>5</x:v>
      </x:c>
      <x:c r="J11699" s="4" t="n">
        <x:v>1.115</x:v>
      </x:c>
      <x:c r="K11699" s="4">
        <x:f>I11699*J11699</x:f>
      </x:c>
      <x:c r="L11699" s="4" t="n">
        <x:v>25.2</x:v>
      </x:c>
      <x:c r="M11699" s="5">
        <x:f>J11699/7.016*100</x:f>
      </x:c>
      <x:c r="N11699" s="6">
        <x:f>M11699*L11699/100</x:f>
      </x:c>
      <x:c r="O11699" s="6">
        <x:f>H11699-N11699</x:f>
      </x:c>
    </x:row>
    <x:row r="11700" spans="1:25">
      <x:c r="A11700" s="0" t="s">
        <x:v>67</x:v>
      </x:c>
      <x:c r="B11700" s="0" t="n">
        <x:v>5358</x:v>
      </x:c>
      <x:c r="C11700" s="0" t="s">
        <x:v>21</x:v>
      </x:c>
      <x:c r="D11700" s="0" t="s">
        <x:v>22</x:v>
      </x:c>
      <x:c r="E11700" s="0" t="s">
        <x:v>23</x:v>
      </x:c>
      <x:c r="F11700" s="0" t="s">
        <x:v>20</x:v>
      </x:c>
      <x:c r="G11700" s="0" t="n">
        <x:v>130</x:v>
      </x:c>
      <x:c r="H11700" s="4" t="n">
        <x:v>43.384</x:v>
      </x:c>
      <x:c r="I11700" s="4" t="n">
        <x:v>130</x:v>
      </x:c>
      <x:c r="J11700" s="4" t="n">
        <x:v>0.334</x:v>
      </x:c>
      <x:c r="K11700" s="4">
        <x:f>I11700*J11700</x:f>
      </x:c>
      <x:c r="L11700" s="4" t="n">
        <x:v>282.103</x:v>
      </x:c>
      <x:c r="M11700" s="5">
        <x:f>J11700/2.789*100</x:f>
      </x:c>
      <x:c r="N11700" s="6">
        <x:f>M11700*L11700/100</x:f>
      </x:c>
      <x:c r="O11700" s="6">
        <x:f>H11700-N11700</x:f>
      </x:c>
    </x:row>
    <x:row r="11701" spans="1:25">
      <x:c r="A11701" s="0" t="s">
        <x:v>67</x:v>
      </x:c>
      <x:c r="B11701" s="0" t="n">
        <x:v>5358</x:v>
      </x:c>
      <x:c r="C11701" s="0" t="s">
        <x:v>21</x:v>
      </x:c>
      <x:c r="D11701" s="0" t="s">
        <x:v>22</x:v>
      </x:c>
      <x:c r="E11701" s="0" t="s">
        <x:v>23</x:v>
      </x:c>
      <x:c r="F11701" s="0" t="s">
        <x:v>20</x:v>
      </x:c>
      <x:c r="G11701" s="0" t="n">
        <x:v>130</x:v>
      </x:c>
      <x:c r="H11701" s="4" t="n">
        <x:v>43.384</x:v>
      </x:c>
      <x:c r="I11701" s="4" t="n">
        <x:v>130</x:v>
      </x:c>
      <x:c r="J11701" s="4" t="n">
        <x:v>0.334</x:v>
      </x:c>
      <x:c r="K11701" s="4">
        <x:f>I11701*J11701</x:f>
      </x:c>
      <x:c r="L11701" s="4" t="n">
        <x:v>282.103</x:v>
      </x:c>
      <x:c r="M11701" s="5">
        <x:f>J11701/2.789*100</x:f>
      </x:c>
      <x:c r="N11701" s="6">
        <x:f>M11701*L11701/100</x:f>
      </x:c>
      <x:c r="O11701" s="6">
        <x:f>H11701-N11701</x:f>
      </x:c>
    </x:row>
    <x:row r="11702" spans="1:25">
      <x:c r="A11702" s="0" t="s">
        <x:v>67</x:v>
      </x:c>
      <x:c r="B11702" s="0" t="n">
        <x:v>5358</x:v>
      </x:c>
      <x:c r="C11702" s="0" t="s">
        <x:v>21</x:v>
      </x:c>
      <x:c r="D11702" s="0" t="s">
        <x:v>22</x:v>
      </x:c>
      <x:c r="E11702" s="0" t="s">
        <x:v>23</x:v>
      </x:c>
      <x:c r="F11702" s="0" t="s">
        <x:v>20</x:v>
      </x:c>
      <x:c r="G11702" s="0" t="n">
        <x:v>130</x:v>
      </x:c>
      <x:c r="H11702" s="4" t="n">
        <x:v>44.33</x:v>
      </x:c>
      <x:c r="I11702" s="4" t="n">
        <x:v>130</x:v>
      </x:c>
      <x:c r="J11702" s="4" t="n">
        <x:v>0.341</x:v>
      </x:c>
      <x:c r="K11702" s="4">
        <x:f>I11702*J11702</x:f>
      </x:c>
      <x:c r="L11702" s="4" t="n">
        <x:v>282.103</x:v>
      </x:c>
      <x:c r="M11702" s="5">
        <x:f>J11702/2.789*100</x:f>
      </x:c>
      <x:c r="N11702" s="6">
        <x:f>M11702*L11702/100</x:f>
      </x:c>
      <x:c r="O11702" s="6">
        <x:f>H11702-N11702</x:f>
      </x:c>
    </x:row>
    <x:row r="11703" spans="1:25">
      <x:c r="A11703" s="0" t="s">
        <x:v>67</x:v>
      </x:c>
      <x:c r="B11703" s="0" t="n">
        <x:v>5358</x:v>
      </x:c>
      <x:c r="C11703" s="0" t="s">
        <x:v>21</x:v>
      </x:c>
      <x:c r="D11703" s="0" t="s">
        <x:v>28</x:v>
      </x:c>
      <x:c r="E11703" s="0" t="s">
        <x:v>19</x:v>
      </x:c>
      <x:c r="F11703" s="0" t="s">
        <x:v>26</x:v>
      </x:c>
      <x:c r="G11703" s="0" t="n">
        <x:v>130</x:v>
      </x:c>
      <x:c r="H11703" s="4" t="n">
        <x:v>33.803</x:v>
      </x:c>
      <x:c r="I11703" s="4" t="n">
        <x:v>130</x:v>
      </x:c>
      <x:c r="J11703" s="4" t="n">
        <x:v>0.26</x:v>
      </x:c>
      <x:c r="K11703" s="4">
        <x:f>I11703*J11703</x:f>
      </x:c>
      <x:c r="L11703" s="4" t="n">
        <x:v>282.103</x:v>
      </x:c>
      <x:c r="M11703" s="5">
        <x:f>J11703/2.789*100</x:f>
      </x:c>
      <x:c r="N11703" s="6">
        <x:f>M11703*L11703/100</x:f>
      </x:c>
      <x:c r="O11703" s="6">
        <x:f>H11703-N11703</x:f>
      </x:c>
    </x:row>
    <x:row r="11704" spans="1:25">
      <x:c r="A11704" s="0" t="s">
        <x:v>67</x:v>
      </x:c>
      <x:c r="B11704" s="0" t="n">
        <x:v>5358</x:v>
      </x:c>
      <x:c r="C11704" s="0" t="s">
        <x:v>21</x:v>
      </x:c>
      <x:c r="D11704" s="0" t="s">
        <x:v>28</x:v>
      </x:c>
      <x:c r="E11704" s="0" t="s">
        <x:v>23</x:v>
      </x:c>
      <x:c r="F11704" s="0" t="s">
        <x:v>26</x:v>
      </x:c>
      <x:c r="G11704" s="0" t="n">
        <x:v>130</x:v>
      </x:c>
      <x:c r="H11704" s="4" t="n">
        <x:v>197.6</x:v>
      </x:c>
      <x:c r="I11704" s="4" t="n">
        <x:v>130</x:v>
      </x:c>
      <x:c r="J11704" s="4" t="n">
        <x:v>1.52</x:v>
      </x:c>
      <x:c r="K11704" s="4">
        <x:f>I11704*J11704</x:f>
      </x:c>
      <x:c r="L11704" s="4" t="n">
        <x:v>282.103</x:v>
      </x:c>
      <x:c r="M11704" s="5">
        <x:f>J11704/2.789*100</x:f>
      </x:c>
      <x:c r="N11704" s="6">
        <x:f>M11704*L11704/100</x:f>
      </x:c>
      <x:c r="O11704" s="6">
        <x:f>H11704-N11704</x:f>
      </x:c>
    </x:row>
    <x:row r="11705" spans="1:25">
      <x:c r="A11705" s="0" t="s">
        <x:v>30</x:v>
      </x:c>
      <x:c r="B11705" s="0" t="n">
        <x:v>5362</x:v>
      </x:c>
      <x:c r="C11705" s="0" t="s">
        <x:v>21</x:v>
      </x:c>
      <x:c r="D11705" s="0" t="s">
        <x:v>22</x:v>
      </x:c>
      <x:c r="E11705" s="0" t="s">
        <x:v>23</x:v>
      </x:c>
      <x:c r="F11705" s="0" t="s">
        <x:v>20</x:v>
      </x:c>
      <x:c r="G11705" s="0" t="n">
        <x:v>130</x:v>
      </x:c>
      <x:c r="H11705" s="4" t="n">
        <x:v>44.33</x:v>
      </x:c>
      <x:c r="I11705" s="4" t="n">
        <x:v>130</x:v>
      </x:c>
      <x:c r="J11705" s="4" t="n">
        <x:v>0.341</x:v>
      </x:c>
      <x:c r="K11705" s="4">
        <x:f>I11705*J11705</x:f>
      </x:c>
      <x:c r="L11705" s="4" t="n">
        <x:v>285.387</x:v>
      </x:c>
      <x:c r="M11705" s="5">
        <x:f>J11705/3.764*100</x:f>
      </x:c>
      <x:c r="N11705" s="6">
        <x:f>M11705*L11705/100</x:f>
      </x:c>
      <x:c r="O11705" s="6">
        <x:f>H11705-N11705</x:f>
      </x:c>
    </x:row>
    <x:row r="11706" spans="1:25">
      <x:c r="A11706" s="0" t="s">
        <x:v>30</x:v>
      </x:c>
      <x:c r="B11706" s="0" t="n">
        <x:v>5362</x:v>
      </x:c>
      <x:c r="C11706" s="0" t="s">
        <x:v>21</x:v>
      </x:c>
      <x:c r="D11706" s="0" t="s">
        <x:v>22</x:v>
      </x:c>
      <x:c r="E11706" s="0" t="s">
        <x:v>23</x:v>
      </x:c>
      <x:c r="F11706" s="0" t="s">
        <x:v>20</x:v>
      </x:c>
      <x:c r="G11706" s="0" t="n">
        <x:v>130</x:v>
      </x:c>
      <x:c r="H11706" s="4" t="n">
        <x:v>43.384</x:v>
      </x:c>
      <x:c r="I11706" s="4" t="n">
        <x:v>130</x:v>
      </x:c>
      <x:c r="J11706" s="4" t="n">
        <x:v>0.334</x:v>
      </x:c>
      <x:c r="K11706" s="4">
        <x:f>I11706*J11706</x:f>
      </x:c>
      <x:c r="L11706" s="4" t="n">
        <x:v>285.387</x:v>
      </x:c>
      <x:c r="M11706" s="5">
        <x:f>J11706/3.764*100</x:f>
      </x:c>
      <x:c r="N11706" s="6">
        <x:f>M11706*L11706/100</x:f>
      </x:c>
      <x:c r="O11706" s="6">
        <x:f>H11706-N11706</x:f>
      </x:c>
    </x:row>
    <x:row r="11707" spans="1:25">
      <x:c r="A11707" s="0" t="s">
        <x:v>30</x:v>
      </x:c>
      <x:c r="B11707" s="0" t="n">
        <x:v>5362</x:v>
      </x:c>
      <x:c r="C11707" s="0" t="s">
        <x:v>21</x:v>
      </x:c>
      <x:c r="D11707" s="0" t="s">
        <x:v>22</x:v>
      </x:c>
      <x:c r="E11707" s="0" t="s">
        <x:v>23</x:v>
      </x:c>
      <x:c r="F11707" s="0" t="s">
        <x:v>20</x:v>
      </x:c>
      <x:c r="G11707" s="0" t="n">
        <x:v>130</x:v>
      </x:c>
      <x:c r="H11707" s="4" t="n">
        <x:v>43.384</x:v>
      </x:c>
      <x:c r="I11707" s="4" t="n">
        <x:v>130</x:v>
      </x:c>
      <x:c r="J11707" s="4" t="n">
        <x:v>0.334</x:v>
      </x:c>
      <x:c r="K11707" s="4">
        <x:f>I11707*J11707</x:f>
      </x:c>
      <x:c r="L11707" s="4" t="n">
        <x:v>285.387</x:v>
      </x:c>
      <x:c r="M11707" s="5">
        <x:f>J11707/3.764*100</x:f>
      </x:c>
      <x:c r="N11707" s="6">
        <x:f>M11707*L11707/100</x:f>
      </x:c>
      <x:c r="O11707" s="6">
        <x:f>H11707-N11707</x:f>
      </x:c>
    </x:row>
    <x:row r="11708" spans="1:25">
      <x:c r="A11708" s="0" t="s">
        <x:v>30</x:v>
      </x:c>
      <x:c r="B11708" s="0" t="n">
        <x:v>5362</x:v>
      </x:c>
      <x:c r="C11708" s="0" t="s">
        <x:v>21</x:v>
      </x:c>
      <x:c r="D11708" s="0" t="s">
        <x:v>22</x:v>
      </x:c>
      <x:c r="E11708" s="0" t="s">
        <x:v>23</x:v>
      </x:c>
      <x:c r="F11708" s="0" t="s">
        <x:v>20</x:v>
      </x:c>
      <x:c r="G11708" s="0" t="n">
        <x:v>130</x:v>
      </x:c>
      <x:c r="H11708" s="4" t="n">
        <x:v>43.384</x:v>
      </x:c>
      <x:c r="I11708" s="4" t="n">
        <x:v>130</x:v>
      </x:c>
      <x:c r="J11708" s="4" t="n">
        <x:v>0.334</x:v>
      </x:c>
      <x:c r="K11708" s="4">
        <x:f>I11708*J11708</x:f>
      </x:c>
      <x:c r="L11708" s="4" t="n">
        <x:v>285.387</x:v>
      </x:c>
      <x:c r="M11708" s="5">
        <x:f>J11708/3.764*100</x:f>
      </x:c>
      <x:c r="N11708" s="6">
        <x:f>M11708*L11708/100</x:f>
      </x:c>
      <x:c r="O11708" s="6">
        <x:f>H11708-N11708</x:f>
      </x:c>
    </x:row>
    <x:row r="11709" spans="1:25">
      <x:c r="A11709" s="0" t="s">
        <x:v>30</x:v>
      </x:c>
      <x:c r="B11709" s="0" t="n">
        <x:v>5362</x:v>
      </x:c>
      <x:c r="C11709" s="0" t="s">
        <x:v>21</x:v>
      </x:c>
      <x:c r="D11709" s="0" t="s">
        <x:v>22</x:v>
      </x:c>
      <x:c r="E11709" s="0" t="s">
        <x:v>23</x:v>
      </x:c>
      <x:c r="F11709" s="0" t="s">
        <x:v>20</x:v>
      </x:c>
      <x:c r="G11709" s="0" t="n">
        <x:v>130</x:v>
      </x:c>
      <x:c r="H11709" s="4" t="n">
        <x:v>43.384</x:v>
      </x:c>
      <x:c r="I11709" s="4" t="n">
        <x:v>130</x:v>
      </x:c>
      <x:c r="J11709" s="4" t="n">
        <x:v>0.334</x:v>
      </x:c>
      <x:c r="K11709" s="4">
        <x:f>I11709*J11709</x:f>
      </x:c>
      <x:c r="L11709" s="4" t="n">
        <x:v>285.387</x:v>
      </x:c>
      <x:c r="M11709" s="5">
        <x:f>J11709/3.764*100</x:f>
      </x:c>
      <x:c r="N11709" s="6">
        <x:f>M11709*L11709/100</x:f>
      </x:c>
      <x:c r="O11709" s="6">
        <x:f>H11709-N11709</x:f>
      </x:c>
    </x:row>
    <x:row r="11710" spans="1:25">
      <x:c r="A11710" s="0" t="s">
        <x:v>30</x:v>
      </x:c>
      <x:c r="B11710" s="0" t="n">
        <x:v>5362</x:v>
      </x:c>
      <x:c r="C11710" s="0" t="s">
        <x:v>21</x:v>
      </x:c>
      <x:c r="D11710" s="0" t="s">
        <x:v>22</x:v>
      </x:c>
      <x:c r="E11710" s="0" t="s">
        <x:v>23</x:v>
      </x:c>
      <x:c r="F11710" s="0" t="s">
        <x:v>20</x:v>
      </x:c>
      <x:c r="G11710" s="0" t="n">
        <x:v>130</x:v>
      </x:c>
      <x:c r="H11710" s="4" t="n">
        <x:v>39.897</x:v>
      </x:c>
      <x:c r="I11710" s="4" t="n">
        <x:v>130</x:v>
      </x:c>
      <x:c r="J11710" s="4" t="n">
        <x:v>0.307</x:v>
      </x:c>
      <x:c r="K11710" s="4">
        <x:f>I11710*J11710</x:f>
      </x:c>
      <x:c r="L11710" s="4" t="n">
        <x:v>285.387</x:v>
      </x:c>
      <x:c r="M11710" s="5">
        <x:f>J11710/3.764*100</x:f>
      </x:c>
      <x:c r="N11710" s="6">
        <x:f>M11710*L11710/100</x:f>
      </x:c>
      <x:c r="O11710" s="6">
        <x:f>H11710-N11710</x:f>
      </x:c>
    </x:row>
    <x:row r="11711" spans="1:25">
      <x:c r="A11711" s="0" t="s">
        <x:v>30</x:v>
      </x:c>
      <x:c r="B11711" s="0" t="n">
        <x:v>5362</x:v>
      </x:c>
      <x:c r="C11711" s="0" t="s">
        <x:v>21</x:v>
      </x:c>
      <x:c r="D11711" s="0" t="s">
        <x:v>28</x:v>
      </x:c>
      <x:c r="E11711" s="0" t="s">
        <x:v>19</x:v>
      </x:c>
      <x:c r="F11711" s="0" t="s">
        <x:v>26</x:v>
      </x:c>
      <x:c r="G11711" s="0" t="n">
        <x:v>130</x:v>
      </x:c>
      <x:c r="H11711" s="4" t="n">
        <x:v>33.805</x:v>
      </x:c>
      <x:c r="I11711" s="4" t="n">
        <x:v>130</x:v>
      </x:c>
      <x:c r="J11711" s="4" t="n">
        <x:v>0.26</x:v>
      </x:c>
      <x:c r="K11711" s="4">
        <x:f>I11711*J11711</x:f>
      </x:c>
      <x:c r="L11711" s="4" t="n">
        <x:v>285.387</x:v>
      </x:c>
      <x:c r="M11711" s="5">
        <x:f>J11711/3.764*100</x:f>
      </x:c>
      <x:c r="N11711" s="6">
        <x:f>M11711*L11711/100</x:f>
      </x:c>
      <x:c r="O11711" s="6">
        <x:f>H11711-N11711</x:f>
      </x:c>
    </x:row>
    <x:row r="11712" spans="1:25">
      <x:c r="A11712" s="0" t="s">
        <x:v>30</x:v>
      </x:c>
      <x:c r="B11712" s="0" t="n">
        <x:v>5362</x:v>
      </x:c>
      <x:c r="C11712" s="0" t="s">
        <x:v>21</x:v>
      </x:c>
      <x:c r="D11712" s="0" t="s">
        <x:v>28</x:v>
      </x:c>
      <x:c r="E11712" s="0" t="s">
        <x:v>23</x:v>
      </x:c>
      <x:c r="F11712" s="0" t="s">
        <x:v>26</x:v>
      </x:c>
      <x:c r="G11712" s="0" t="n">
        <x:v>130</x:v>
      </x:c>
      <x:c r="H11712" s="4" t="n">
        <x:v>197.6</x:v>
      </x:c>
      <x:c r="I11712" s="4" t="n">
        <x:v>130</x:v>
      </x:c>
      <x:c r="J11712" s="4" t="n">
        <x:v>1.52</x:v>
      </x:c>
      <x:c r="K11712" s="4">
        <x:f>I11712*J11712</x:f>
      </x:c>
      <x:c r="L11712" s="4" t="n">
        <x:v>285.387</x:v>
      </x:c>
      <x:c r="M11712" s="5">
        <x:f>J11712/3.764*100</x:f>
      </x:c>
      <x:c r="N11712" s="6">
        <x:f>M11712*L11712/100</x:f>
      </x:c>
      <x:c r="O11712" s="6">
        <x:f>H11712-N11712</x:f>
      </x:c>
    </x:row>
    <x:row r="11713" spans="1:25">
      <x:c r="A11713" s="0" t="s">
        <x:v>125</x:v>
      </x:c>
      <x:c r="B11713" s="0" t="n">
        <x:v>5363</x:v>
      </x:c>
      <x:c r="C11713" s="0" t="s">
        <x:v>21</x:v>
      </x:c>
      <x:c r="D11713" s="0" t="s">
        <x:v>22</x:v>
      </x:c>
      <x:c r="E11713" s="0" t="s">
        <x:v>23</x:v>
      </x:c>
      <x:c r="F11713" s="0" t="s">
        <x:v>20</x:v>
      </x:c>
      <x:c r="G11713" s="0" t="n">
        <x:v>130</x:v>
      </x:c>
      <x:c r="H11713" s="4" t="n">
        <x:v>43.384</x:v>
      </x:c>
      <x:c r="I11713" s="4" t="n">
        <x:v>130</x:v>
      </x:c>
      <x:c r="J11713" s="4" t="n">
        <x:v>0.334</x:v>
      </x:c>
      <x:c r="K11713" s="4">
        <x:f>I11713*J11713</x:f>
      </x:c>
      <x:c r="L11713" s="4" t="n">
        <x:v>289.296</x:v>
      </x:c>
      <x:c r="M11713" s="5">
        <x:f>J11713/3.737*100</x:f>
      </x:c>
      <x:c r="N11713" s="6">
        <x:f>M11713*L11713/100</x:f>
      </x:c>
      <x:c r="O11713" s="6">
        <x:f>H11713-N11713</x:f>
      </x:c>
    </x:row>
    <x:row r="11714" spans="1:25">
      <x:c r="A11714" s="0" t="s">
        <x:v>125</x:v>
      </x:c>
      <x:c r="B11714" s="0" t="n">
        <x:v>5363</x:v>
      </x:c>
      <x:c r="C11714" s="0" t="s">
        <x:v>21</x:v>
      </x:c>
      <x:c r="D11714" s="0" t="s">
        <x:v>22</x:v>
      </x:c>
      <x:c r="E11714" s="0" t="s">
        <x:v>23</x:v>
      </x:c>
      <x:c r="F11714" s="0" t="s">
        <x:v>20</x:v>
      </x:c>
      <x:c r="G11714" s="0" t="n">
        <x:v>130</x:v>
      </x:c>
      <x:c r="H11714" s="4" t="n">
        <x:v>44.33</x:v>
      </x:c>
      <x:c r="I11714" s="4" t="n">
        <x:v>130</x:v>
      </x:c>
      <x:c r="J11714" s="4" t="n">
        <x:v>0.341</x:v>
      </x:c>
      <x:c r="K11714" s="4">
        <x:f>I11714*J11714</x:f>
      </x:c>
      <x:c r="L11714" s="4" t="n">
        <x:v>289.296</x:v>
      </x:c>
      <x:c r="M11714" s="5">
        <x:f>J11714/3.737*100</x:f>
      </x:c>
      <x:c r="N11714" s="6">
        <x:f>M11714*L11714/100</x:f>
      </x:c>
      <x:c r="O11714" s="6">
        <x:f>H11714-N11714</x:f>
      </x:c>
    </x:row>
    <x:row r="11715" spans="1:25">
      <x:c r="A11715" s="0" t="s">
        <x:v>125</x:v>
      </x:c>
      <x:c r="B11715" s="0" t="n">
        <x:v>5363</x:v>
      </x:c>
      <x:c r="C11715" s="0" t="s">
        <x:v>21</x:v>
      </x:c>
      <x:c r="D11715" s="0" t="s">
        <x:v>22</x:v>
      </x:c>
      <x:c r="E11715" s="0" t="s">
        <x:v>23</x:v>
      </x:c>
      <x:c r="F11715" s="0" t="s">
        <x:v>20</x:v>
      </x:c>
      <x:c r="G11715" s="0" t="n">
        <x:v>130</x:v>
      </x:c>
      <x:c r="H11715" s="4" t="n">
        <x:v>43.384</x:v>
      </x:c>
      <x:c r="I11715" s="4" t="n">
        <x:v>130</x:v>
      </x:c>
      <x:c r="J11715" s="4" t="n">
        <x:v>0.334</x:v>
      </x:c>
      <x:c r="K11715" s="4">
        <x:f>I11715*J11715</x:f>
      </x:c>
      <x:c r="L11715" s="4" t="n">
        <x:v>289.296</x:v>
      </x:c>
      <x:c r="M11715" s="5">
        <x:f>J11715/3.737*100</x:f>
      </x:c>
      <x:c r="N11715" s="6">
        <x:f>M11715*L11715/100</x:f>
      </x:c>
      <x:c r="O11715" s="6">
        <x:f>H11715-N11715</x:f>
      </x:c>
    </x:row>
    <x:row r="11716" spans="1:25">
      <x:c r="A11716" s="0" t="s">
        <x:v>125</x:v>
      </x:c>
      <x:c r="B11716" s="0" t="n">
        <x:v>5363</x:v>
      </x:c>
      <x:c r="C11716" s="0" t="s">
        <x:v>21</x:v>
      </x:c>
      <x:c r="D11716" s="0" t="s">
        <x:v>22</x:v>
      </x:c>
      <x:c r="E11716" s="0" t="s">
        <x:v>23</x:v>
      </x:c>
      <x:c r="F11716" s="0" t="s">
        <x:v>20</x:v>
      </x:c>
      <x:c r="G11716" s="0" t="n">
        <x:v>130</x:v>
      </x:c>
      <x:c r="H11716" s="4" t="n">
        <x:v>43.384</x:v>
      </x:c>
      <x:c r="I11716" s="4" t="n">
        <x:v>130</x:v>
      </x:c>
      <x:c r="J11716" s="4" t="n">
        <x:v>0.334</x:v>
      </x:c>
      <x:c r="K11716" s="4">
        <x:f>I11716*J11716</x:f>
      </x:c>
      <x:c r="L11716" s="4" t="n">
        <x:v>289.296</x:v>
      </x:c>
      <x:c r="M11716" s="5">
        <x:f>J11716/3.737*100</x:f>
      </x:c>
      <x:c r="N11716" s="6">
        <x:f>M11716*L11716/100</x:f>
      </x:c>
      <x:c r="O11716" s="6">
        <x:f>H11716-N11716</x:f>
      </x:c>
    </x:row>
    <x:row r="11717" spans="1:25">
      <x:c r="A11717" s="0" t="s">
        <x:v>125</x:v>
      </x:c>
      <x:c r="B11717" s="0" t="n">
        <x:v>5363</x:v>
      </x:c>
      <x:c r="C11717" s="0" t="s">
        <x:v>21</x:v>
      </x:c>
      <x:c r="D11717" s="0" t="s">
        <x:v>22</x:v>
      </x:c>
      <x:c r="E11717" s="0" t="s">
        <x:v>23</x:v>
      </x:c>
      <x:c r="F11717" s="0" t="s">
        <x:v>20</x:v>
      </x:c>
      <x:c r="G11717" s="0" t="n">
        <x:v>130</x:v>
      </x:c>
      <x:c r="H11717" s="4" t="n">
        <x:v>39.897</x:v>
      </x:c>
      <x:c r="I11717" s="4" t="n">
        <x:v>130</x:v>
      </x:c>
      <x:c r="J11717" s="4" t="n">
        <x:v>0.307</x:v>
      </x:c>
      <x:c r="K11717" s="4">
        <x:f>I11717*J11717</x:f>
      </x:c>
      <x:c r="L11717" s="4" t="n">
        <x:v>289.296</x:v>
      </x:c>
      <x:c r="M11717" s="5">
        <x:f>J11717/3.737*100</x:f>
      </x:c>
      <x:c r="N11717" s="6">
        <x:f>M11717*L11717/100</x:f>
      </x:c>
      <x:c r="O11717" s="6">
        <x:f>H11717-N11717</x:f>
      </x:c>
    </x:row>
    <x:row r="11718" spans="1:25">
      <x:c r="A11718" s="0" t="s">
        <x:v>125</x:v>
      </x:c>
      <x:c r="B11718" s="0" t="n">
        <x:v>5363</x:v>
      </x:c>
      <x:c r="C11718" s="0" t="s">
        <x:v>21</x:v>
      </x:c>
      <x:c r="D11718" s="0" t="s">
        <x:v>22</x:v>
      </x:c>
      <x:c r="E11718" s="0" t="s">
        <x:v>23</x:v>
      </x:c>
      <x:c r="F11718" s="0" t="s">
        <x:v>20</x:v>
      </x:c>
      <x:c r="G11718" s="0" t="n">
        <x:v>130</x:v>
      </x:c>
      <x:c r="H11718" s="4" t="n">
        <x:v>39.897</x:v>
      </x:c>
      <x:c r="I11718" s="4" t="n">
        <x:v>130</x:v>
      </x:c>
      <x:c r="J11718" s="4" t="n">
        <x:v>0.307</x:v>
      </x:c>
      <x:c r="K11718" s="4">
        <x:f>I11718*J11718</x:f>
      </x:c>
      <x:c r="L11718" s="4" t="n">
        <x:v>289.296</x:v>
      </x:c>
      <x:c r="M11718" s="5">
        <x:f>J11718/3.737*100</x:f>
      </x:c>
      <x:c r="N11718" s="6">
        <x:f>M11718*L11718/100</x:f>
      </x:c>
      <x:c r="O11718" s="6">
        <x:f>H11718-N11718</x:f>
      </x:c>
    </x:row>
    <x:row r="11719" spans="1:25">
      <x:c r="A11719" s="0" t="s">
        <x:v>125</x:v>
      </x:c>
      <x:c r="B11719" s="0" t="n">
        <x:v>5363</x:v>
      </x:c>
      <x:c r="C11719" s="0" t="s">
        <x:v>21</x:v>
      </x:c>
      <x:c r="D11719" s="0" t="s">
        <x:v>28</x:v>
      </x:c>
      <x:c r="E11719" s="0" t="s">
        <x:v>19</x:v>
      </x:c>
      <x:c r="F11719" s="0" t="s">
        <x:v>26</x:v>
      </x:c>
      <x:c r="G11719" s="0" t="n">
        <x:v>130</x:v>
      </x:c>
      <x:c r="H11719" s="4" t="n">
        <x:v>33.803</x:v>
      </x:c>
      <x:c r="I11719" s="4" t="n">
        <x:v>130</x:v>
      </x:c>
      <x:c r="J11719" s="4" t="n">
        <x:v>0.26</x:v>
      </x:c>
      <x:c r="K11719" s="4">
        <x:f>I11719*J11719</x:f>
      </x:c>
      <x:c r="L11719" s="4" t="n">
        <x:v>289.296</x:v>
      </x:c>
      <x:c r="M11719" s="5">
        <x:f>J11719/3.737*100</x:f>
      </x:c>
      <x:c r="N11719" s="6">
        <x:f>M11719*L11719/100</x:f>
      </x:c>
      <x:c r="O11719" s="6">
        <x:f>H11719-N11719</x:f>
      </x:c>
    </x:row>
    <x:row r="11720" spans="1:25">
      <x:c r="A11720" s="0" t="s">
        <x:v>125</x:v>
      </x:c>
      <x:c r="B11720" s="0" t="n">
        <x:v>5363</x:v>
      </x:c>
      <x:c r="C11720" s="0" t="s">
        <x:v>21</x:v>
      </x:c>
      <x:c r="D11720" s="0" t="s">
        <x:v>28</x:v>
      </x:c>
      <x:c r="E11720" s="0" t="s">
        <x:v>23</x:v>
      </x:c>
      <x:c r="F11720" s="0" t="s">
        <x:v>26</x:v>
      </x:c>
      <x:c r="G11720" s="0" t="n">
        <x:v>130</x:v>
      </x:c>
      <x:c r="H11720" s="4" t="n">
        <x:v>197.6</x:v>
      </x:c>
      <x:c r="I11720" s="4" t="n">
        <x:v>130</x:v>
      </x:c>
      <x:c r="J11720" s="4" t="n">
        <x:v>1.52</x:v>
      </x:c>
      <x:c r="K11720" s="4">
        <x:f>I11720*J11720</x:f>
      </x:c>
      <x:c r="L11720" s="4" t="n">
        <x:v>289.296</x:v>
      </x:c>
      <x:c r="M11720" s="5">
        <x:f>J11720/3.737*100</x:f>
      </x:c>
      <x:c r="N11720" s="6">
        <x:f>M11720*L11720/100</x:f>
      </x:c>
      <x:c r="O11720" s="6">
        <x:f>H11720-N11720</x:f>
      </x:c>
    </x:row>
    <x:row r="11721" spans="1:25">
      <x:c r="A11721" s="0" t="s">
        <x:v>146</x:v>
      </x:c>
      <x:c r="B11721" s="0" t="n">
        <x:v>5364</x:v>
      </x:c>
      <x:c r="C11721" s="0" t="s">
        <x:v>21</x:v>
      </x:c>
      <x:c r="D11721" s="0" t="s">
        <x:v>22</x:v>
      </x:c>
      <x:c r="E11721" s="0" t="s">
        <x:v>23</x:v>
      </x:c>
      <x:c r="F11721" s="0" t="s">
        <x:v>20</x:v>
      </x:c>
      <x:c r="G11721" s="0" t="n">
        <x:v>130</x:v>
      </x:c>
      <x:c r="H11721" s="4" t="n">
        <x:v>44.33</x:v>
      </x:c>
      <x:c r="I11721" s="4" t="n">
        <x:v>130</x:v>
      </x:c>
      <x:c r="J11721" s="4" t="n">
        <x:v>0.341</x:v>
      </x:c>
      <x:c r="K11721" s="4">
        <x:f>I11721*J11721</x:f>
      </x:c>
      <x:c r="L11721" s="4" t="n">
        <x:v>256.507</x:v>
      </x:c>
      <x:c r="M11721" s="5">
        <x:f>J11721/3.123*100</x:f>
      </x:c>
      <x:c r="N11721" s="6">
        <x:f>M11721*L11721/100</x:f>
      </x:c>
      <x:c r="O11721" s="6">
        <x:f>H11721-N11721</x:f>
      </x:c>
    </x:row>
    <x:row r="11722" spans="1:25">
      <x:c r="A11722" s="0" t="s">
        <x:v>146</x:v>
      </x:c>
      <x:c r="B11722" s="0" t="n">
        <x:v>5364</x:v>
      </x:c>
      <x:c r="C11722" s="0" t="s">
        <x:v>21</x:v>
      </x:c>
      <x:c r="D11722" s="0" t="s">
        <x:v>22</x:v>
      </x:c>
      <x:c r="E11722" s="0" t="s">
        <x:v>23</x:v>
      </x:c>
      <x:c r="F11722" s="0" t="s">
        <x:v>20</x:v>
      </x:c>
      <x:c r="G11722" s="0" t="n">
        <x:v>130</x:v>
      </x:c>
      <x:c r="H11722" s="4" t="n">
        <x:v>43.384</x:v>
      </x:c>
      <x:c r="I11722" s="4" t="n">
        <x:v>130</x:v>
      </x:c>
      <x:c r="J11722" s="4" t="n">
        <x:v>0.334</x:v>
      </x:c>
      <x:c r="K11722" s="4">
        <x:f>I11722*J11722</x:f>
      </x:c>
      <x:c r="L11722" s="4" t="n">
        <x:v>256.507</x:v>
      </x:c>
      <x:c r="M11722" s="5">
        <x:f>J11722/3.123*100</x:f>
      </x:c>
      <x:c r="N11722" s="6">
        <x:f>M11722*L11722/100</x:f>
      </x:c>
      <x:c r="O11722" s="6">
        <x:f>H11722-N11722</x:f>
      </x:c>
    </x:row>
    <x:row r="11723" spans="1:25">
      <x:c r="A11723" s="0" t="s">
        <x:v>146</x:v>
      </x:c>
      <x:c r="B11723" s="0" t="n">
        <x:v>5364</x:v>
      </x:c>
      <x:c r="C11723" s="0" t="s">
        <x:v>21</x:v>
      </x:c>
      <x:c r="D11723" s="0" t="s">
        <x:v>22</x:v>
      </x:c>
      <x:c r="E11723" s="0" t="s">
        <x:v>23</x:v>
      </x:c>
      <x:c r="F11723" s="0" t="s">
        <x:v>20</x:v>
      </x:c>
      <x:c r="G11723" s="0" t="n">
        <x:v>130</x:v>
      </x:c>
      <x:c r="H11723" s="4" t="n">
        <x:v>43.384</x:v>
      </x:c>
      <x:c r="I11723" s="4" t="n">
        <x:v>130</x:v>
      </x:c>
      <x:c r="J11723" s="4" t="n">
        <x:v>0.334</x:v>
      </x:c>
      <x:c r="K11723" s="4">
        <x:f>I11723*J11723</x:f>
      </x:c>
      <x:c r="L11723" s="4" t="n">
        <x:v>256.507</x:v>
      </x:c>
      <x:c r="M11723" s="5">
        <x:f>J11723/3.123*100</x:f>
      </x:c>
      <x:c r="N11723" s="6">
        <x:f>M11723*L11723/100</x:f>
      </x:c>
      <x:c r="O11723" s="6">
        <x:f>H11723-N11723</x:f>
      </x:c>
    </x:row>
    <x:row r="11724" spans="1:25">
      <x:c r="A11724" s="0" t="s">
        <x:v>146</x:v>
      </x:c>
      <x:c r="B11724" s="0" t="n">
        <x:v>5364</x:v>
      </x:c>
      <x:c r="C11724" s="0" t="s">
        <x:v>21</x:v>
      </x:c>
      <x:c r="D11724" s="0" t="s">
        <x:v>22</x:v>
      </x:c>
      <x:c r="E11724" s="0" t="s">
        <x:v>23</x:v>
      </x:c>
      <x:c r="F11724" s="0" t="s">
        <x:v>20</x:v>
      </x:c>
      <x:c r="G11724" s="0" t="n">
        <x:v>130</x:v>
      </x:c>
      <x:c r="H11724" s="4" t="n">
        <x:v>43.384</x:v>
      </x:c>
      <x:c r="I11724" s="4" t="n">
        <x:v>130</x:v>
      </x:c>
      <x:c r="J11724" s="4" t="n">
        <x:v>0.334</x:v>
      </x:c>
      <x:c r="K11724" s="4">
        <x:f>I11724*J11724</x:f>
      </x:c>
      <x:c r="L11724" s="4" t="n">
        <x:v>256.507</x:v>
      </x:c>
      <x:c r="M11724" s="5">
        <x:f>J11724/3.123*100</x:f>
      </x:c>
      <x:c r="N11724" s="6">
        <x:f>M11724*L11724/100</x:f>
      </x:c>
      <x:c r="O11724" s="6">
        <x:f>H11724-N11724</x:f>
      </x:c>
    </x:row>
    <x:row r="11725" spans="1:25">
      <x:c r="A11725" s="0" t="s">
        <x:v>146</x:v>
      </x:c>
      <x:c r="B11725" s="0" t="n">
        <x:v>5364</x:v>
      </x:c>
      <x:c r="C11725" s="0" t="s">
        <x:v>21</x:v>
      </x:c>
      <x:c r="D11725" s="0" t="s">
        <x:v>28</x:v>
      </x:c>
      <x:c r="E11725" s="0" t="s">
        <x:v>19</x:v>
      </x:c>
      <x:c r="F11725" s="0" t="s">
        <x:v>26</x:v>
      </x:c>
      <x:c r="G11725" s="0" t="n">
        <x:v>130</x:v>
      </x:c>
      <x:c r="H11725" s="4" t="n">
        <x:v>33.807</x:v>
      </x:c>
      <x:c r="I11725" s="4" t="n">
        <x:v>130</x:v>
      </x:c>
      <x:c r="J11725" s="4" t="n">
        <x:v>0.26</x:v>
      </x:c>
      <x:c r="K11725" s="4">
        <x:f>I11725*J11725</x:f>
      </x:c>
      <x:c r="L11725" s="4" t="n">
        <x:v>256.507</x:v>
      </x:c>
      <x:c r="M11725" s="5">
        <x:f>J11725/3.123*100</x:f>
      </x:c>
      <x:c r="N11725" s="6">
        <x:f>M11725*L11725/100</x:f>
      </x:c>
      <x:c r="O11725" s="6">
        <x:f>H11725-N11725</x:f>
      </x:c>
    </x:row>
    <x:row r="11726" spans="1:25">
      <x:c r="A11726" s="0" t="s">
        <x:v>146</x:v>
      </x:c>
      <x:c r="B11726" s="0" t="n">
        <x:v>5364</x:v>
      </x:c>
      <x:c r="C11726" s="0" t="s">
        <x:v>21</x:v>
      </x:c>
      <x:c r="D11726" s="0" t="s">
        <x:v>28</x:v>
      </x:c>
      <x:c r="E11726" s="0" t="s">
        <x:v>23</x:v>
      </x:c>
      <x:c r="F11726" s="0" t="s">
        <x:v>26</x:v>
      </x:c>
      <x:c r="G11726" s="0" t="n">
        <x:v>130</x:v>
      </x:c>
      <x:c r="H11726" s="4" t="n">
        <x:v>197.6</x:v>
      </x:c>
      <x:c r="I11726" s="4" t="n">
        <x:v>130</x:v>
      </x:c>
      <x:c r="J11726" s="4" t="n">
        <x:v>1.52</x:v>
      </x:c>
      <x:c r="K11726" s="4">
        <x:f>I11726*J11726</x:f>
      </x:c>
      <x:c r="L11726" s="4" t="n">
        <x:v>256.507</x:v>
      </x:c>
      <x:c r="M11726" s="5">
        <x:f>J11726/3.123*100</x:f>
      </x:c>
      <x:c r="N11726" s="6">
        <x:f>M11726*L11726/100</x:f>
      </x:c>
      <x:c r="O11726" s="6">
        <x:f>H11726-N11726</x:f>
      </x:c>
    </x:row>
    <x:row r="11727" spans="1:25">
      <x:c r="A11727" s="0" t="s">
        <x:v>16</x:v>
      </x:c>
      <x:c r="B11727" s="0" t="n">
        <x:v>5365</x:v>
      </x:c>
      <x:c r="C11727" s="0" t="s">
        <x:v>21</x:v>
      </x:c>
      <x:c r="D11727" s="0" t="s">
        <x:v>22</x:v>
      </x:c>
      <x:c r="E11727" s="0" t="s">
        <x:v>23</x:v>
      </x:c>
      <x:c r="F11727" s="0" t="s">
        <x:v>20</x:v>
      </x:c>
      <x:c r="G11727" s="0" t="n">
        <x:v>130</x:v>
      </x:c>
      <x:c r="H11727" s="4" t="n">
        <x:v>44.33</x:v>
      </x:c>
      <x:c r="I11727" s="4" t="n">
        <x:v>130</x:v>
      </x:c>
      <x:c r="J11727" s="4" t="n">
        <x:v>0.341</x:v>
      </x:c>
      <x:c r="K11727" s="4">
        <x:f>I11727*J11727</x:f>
      </x:c>
      <x:c r="L11727" s="4" t="n">
        <x:v>296.811</x:v>
      </x:c>
      <x:c r="M11727" s="5">
        <x:f>J11727/3.123*100</x:f>
      </x:c>
      <x:c r="N11727" s="6">
        <x:f>M11727*L11727/100</x:f>
      </x:c>
      <x:c r="O11727" s="6">
        <x:f>H11727-N11727</x:f>
      </x:c>
    </x:row>
    <x:row r="11728" spans="1:25">
      <x:c r="A11728" s="0" t="s">
        <x:v>16</x:v>
      </x:c>
      <x:c r="B11728" s="0" t="n">
        <x:v>5365</x:v>
      </x:c>
      <x:c r="C11728" s="0" t="s">
        <x:v>21</x:v>
      </x:c>
      <x:c r="D11728" s="0" t="s">
        <x:v>22</x:v>
      </x:c>
      <x:c r="E11728" s="0" t="s">
        <x:v>23</x:v>
      </x:c>
      <x:c r="F11728" s="0" t="s">
        <x:v>20</x:v>
      </x:c>
      <x:c r="G11728" s="0" t="n">
        <x:v>130</x:v>
      </x:c>
      <x:c r="H11728" s="4" t="n">
        <x:v>43.384</x:v>
      </x:c>
      <x:c r="I11728" s="4" t="n">
        <x:v>130</x:v>
      </x:c>
      <x:c r="J11728" s="4" t="n">
        <x:v>0.334</x:v>
      </x:c>
      <x:c r="K11728" s="4">
        <x:f>I11728*J11728</x:f>
      </x:c>
      <x:c r="L11728" s="4" t="n">
        <x:v>296.811</x:v>
      </x:c>
      <x:c r="M11728" s="5">
        <x:f>J11728/3.123*100</x:f>
      </x:c>
      <x:c r="N11728" s="6">
        <x:f>M11728*L11728/100</x:f>
      </x:c>
      <x:c r="O11728" s="6">
        <x:f>H11728-N11728</x:f>
      </x:c>
    </x:row>
    <x:row r="11729" spans="1:25">
      <x:c r="A11729" s="0" t="s">
        <x:v>16</x:v>
      </x:c>
      <x:c r="B11729" s="0" t="n">
        <x:v>5365</x:v>
      </x:c>
      <x:c r="C11729" s="0" t="s">
        <x:v>21</x:v>
      </x:c>
      <x:c r="D11729" s="0" t="s">
        <x:v>22</x:v>
      </x:c>
      <x:c r="E11729" s="0" t="s">
        <x:v>23</x:v>
      </x:c>
      <x:c r="F11729" s="0" t="s">
        <x:v>20</x:v>
      </x:c>
      <x:c r="G11729" s="0" t="n">
        <x:v>130</x:v>
      </x:c>
      <x:c r="H11729" s="4" t="n">
        <x:v>43.384</x:v>
      </x:c>
      <x:c r="I11729" s="4" t="n">
        <x:v>130</x:v>
      </x:c>
      <x:c r="J11729" s="4" t="n">
        <x:v>0.334</x:v>
      </x:c>
      <x:c r="K11729" s="4">
        <x:f>I11729*J11729</x:f>
      </x:c>
      <x:c r="L11729" s="4" t="n">
        <x:v>296.811</x:v>
      </x:c>
      <x:c r="M11729" s="5">
        <x:f>J11729/3.123*100</x:f>
      </x:c>
      <x:c r="N11729" s="6">
        <x:f>M11729*L11729/100</x:f>
      </x:c>
      <x:c r="O11729" s="6">
        <x:f>H11729-N11729</x:f>
      </x:c>
    </x:row>
    <x:row r="11730" spans="1:25">
      <x:c r="A11730" s="0" t="s">
        <x:v>16</x:v>
      </x:c>
      <x:c r="B11730" s="0" t="n">
        <x:v>5365</x:v>
      </x:c>
      <x:c r="C11730" s="0" t="s">
        <x:v>21</x:v>
      </x:c>
      <x:c r="D11730" s="0" t="s">
        <x:v>22</x:v>
      </x:c>
      <x:c r="E11730" s="0" t="s">
        <x:v>23</x:v>
      </x:c>
      <x:c r="F11730" s="0" t="s">
        <x:v>20</x:v>
      </x:c>
      <x:c r="G11730" s="0" t="n">
        <x:v>130</x:v>
      </x:c>
      <x:c r="H11730" s="4" t="n">
        <x:v>43.384</x:v>
      </x:c>
      <x:c r="I11730" s="4" t="n">
        <x:v>130</x:v>
      </x:c>
      <x:c r="J11730" s="4" t="n">
        <x:v>0.334</x:v>
      </x:c>
      <x:c r="K11730" s="4">
        <x:f>I11730*J11730</x:f>
      </x:c>
      <x:c r="L11730" s="4" t="n">
        <x:v>296.811</x:v>
      </x:c>
      <x:c r="M11730" s="5">
        <x:f>J11730/3.123*100</x:f>
      </x:c>
      <x:c r="N11730" s="6">
        <x:f>M11730*L11730/100</x:f>
      </x:c>
      <x:c r="O11730" s="6">
        <x:f>H11730-N11730</x:f>
      </x:c>
    </x:row>
    <x:row r="11731" spans="1:25">
      <x:c r="A11731" s="0" t="s">
        <x:v>16</x:v>
      </x:c>
      <x:c r="B11731" s="0" t="n">
        <x:v>5365</x:v>
      </x:c>
      <x:c r="C11731" s="0" t="s">
        <x:v>21</x:v>
      </x:c>
      <x:c r="D11731" s="0" t="s">
        <x:v>28</x:v>
      </x:c>
      <x:c r="E11731" s="0" t="s">
        <x:v>19</x:v>
      </x:c>
      <x:c r="F11731" s="0" t="s">
        <x:v>26</x:v>
      </x:c>
      <x:c r="G11731" s="0" t="n">
        <x:v>130</x:v>
      </x:c>
      <x:c r="H11731" s="4" t="n">
        <x:v>33.807</x:v>
      </x:c>
      <x:c r="I11731" s="4" t="n">
        <x:v>130</x:v>
      </x:c>
      <x:c r="J11731" s="4" t="n">
        <x:v>0.26</x:v>
      </x:c>
      <x:c r="K11731" s="4">
        <x:f>I11731*J11731</x:f>
      </x:c>
      <x:c r="L11731" s="4" t="n">
        <x:v>296.811</x:v>
      </x:c>
      <x:c r="M11731" s="5">
        <x:f>J11731/3.123*100</x:f>
      </x:c>
      <x:c r="N11731" s="6">
        <x:f>M11731*L11731/100</x:f>
      </x:c>
      <x:c r="O11731" s="6">
        <x:f>H11731-N11731</x:f>
      </x:c>
    </x:row>
    <x:row r="11732" spans="1:25">
      <x:c r="A11732" s="0" t="s">
        <x:v>16</x:v>
      </x:c>
      <x:c r="B11732" s="0" t="n">
        <x:v>5365</x:v>
      </x:c>
      <x:c r="C11732" s="0" t="s">
        <x:v>21</x:v>
      </x:c>
      <x:c r="D11732" s="0" t="s">
        <x:v>28</x:v>
      </x:c>
      <x:c r="E11732" s="0" t="s">
        <x:v>23</x:v>
      </x:c>
      <x:c r="F11732" s="0" t="s">
        <x:v>26</x:v>
      </x:c>
      <x:c r="G11732" s="0" t="n">
        <x:v>130</x:v>
      </x:c>
      <x:c r="H11732" s="4" t="n">
        <x:v>197.6</x:v>
      </x:c>
      <x:c r="I11732" s="4" t="n">
        <x:v>130</x:v>
      </x:c>
      <x:c r="J11732" s="4" t="n">
        <x:v>1.52</x:v>
      </x:c>
      <x:c r="K11732" s="4">
        <x:f>I11732*J11732</x:f>
      </x:c>
      <x:c r="L11732" s="4" t="n">
        <x:v>296.811</x:v>
      </x:c>
      <x:c r="M11732" s="5">
        <x:f>J11732/3.123*100</x:f>
      </x:c>
      <x:c r="N11732" s="6">
        <x:f>M11732*L11732/100</x:f>
      </x:c>
      <x:c r="O11732" s="6">
        <x:f>H11732-N11732</x:f>
      </x:c>
    </x:row>
    <x:row r="11733" spans="1:25">
      <x:c r="A11733" s="0" t="s">
        <x:v>103</x:v>
      </x:c>
      <x:c r="B11733" s="0" t="n">
        <x:v>5366</x:v>
      </x:c>
      <x:c r="C11733" s="0" t="s">
        <x:v>21</x:v>
      </x:c>
      <x:c r="D11733" s="0" t="s">
        <x:v>22</x:v>
      </x:c>
      <x:c r="E11733" s="0" t="s">
        <x:v>23</x:v>
      </x:c>
      <x:c r="F11733" s="0" t="s">
        <x:v>20</x:v>
      </x:c>
      <x:c r="G11733" s="0" t="n">
        <x:v>130</x:v>
      </x:c>
      <x:c r="H11733" s="4" t="n">
        <x:v>44.33</x:v>
      </x:c>
      <x:c r="I11733" s="4" t="n">
        <x:v>111</x:v>
      </x:c>
      <x:c r="J11733" s="4" t="n">
        <x:v>0.341</x:v>
      </x:c>
      <x:c r="K11733" s="4">
        <x:f>I11733*J11733</x:f>
      </x:c>
      <x:c r="L11733" s="4" t="n">
        <x:v>224.205</x:v>
      </x:c>
      <x:c r="M11733" s="5">
        <x:f>J11733/2.789*100</x:f>
      </x:c>
      <x:c r="N11733" s="6">
        <x:f>M11733*L11733/100</x:f>
      </x:c>
      <x:c r="O11733" s="6">
        <x:f>H11733-N11733</x:f>
      </x:c>
    </x:row>
    <x:row r="11734" spans="1:25">
      <x:c r="A11734" s="0" t="s">
        <x:v>103</x:v>
      </x:c>
      <x:c r="B11734" s="0" t="n">
        <x:v>5366</x:v>
      </x:c>
      <x:c r="C11734" s="0" t="s">
        <x:v>21</x:v>
      </x:c>
      <x:c r="D11734" s="0" t="s">
        <x:v>22</x:v>
      </x:c>
      <x:c r="E11734" s="0" t="s">
        <x:v>23</x:v>
      </x:c>
      <x:c r="F11734" s="0" t="s">
        <x:v>20</x:v>
      </x:c>
      <x:c r="G11734" s="0" t="n">
        <x:v>130</x:v>
      </x:c>
      <x:c r="H11734" s="4" t="n">
        <x:v>43.384</x:v>
      </x:c>
      <x:c r="I11734" s="4" t="n">
        <x:v>111</x:v>
      </x:c>
      <x:c r="J11734" s="4" t="n">
        <x:v>0.334</x:v>
      </x:c>
      <x:c r="K11734" s="4">
        <x:f>I11734*J11734</x:f>
      </x:c>
      <x:c r="L11734" s="4" t="n">
        <x:v>224.205</x:v>
      </x:c>
      <x:c r="M11734" s="5">
        <x:f>J11734/2.789*100</x:f>
      </x:c>
      <x:c r="N11734" s="6">
        <x:f>M11734*L11734/100</x:f>
      </x:c>
      <x:c r="O11734" s="6">
        <x:f>H11734-N11734</x:f>
      </x:c>
    </x:row>
    <x:row r="11735" spans="1:25">
      <x:c r="A11735" s="0" t="s">
        <x:v>103</x:v>
      </x:c>
      <x:c r="B11735" s="0" t="n">
        <x:v>5366</x:v>
      </x:c>
      <x:c r="C11735" s="0" t="s">
        <x:v>21</x:v>
      </x:c>
      <x:c r="D11735" s="0" t="s">
        <x:v>22</x:v>
      </x:c>
      <x:c r="E11735" s="0" t="s">
        <x:v>23</x:v>
      </x:c>
      <x:c r="F11735" s="0" t="s">
        <x:v>20</x:v>
      </x:c>
      <x:c r="G11735" s="0" t="n">
        <x:v>130</x:v>
      </x:c>
      <x:c r="H11735" s="4" t="n">
        <x:v>43.384</x:v>
      </x:c>
      <x:c r="I11735" s="4" t="n">
        <x:v>111</x:v>
      </x:c>
      <x:c r="J11735" s="4" t="n">
        <x:v>0.334</x:v>
      </x:c>
      <x:c r="K11735" s="4">
        <x:f>I11735*J11735</x:f>
      </x:c>
      <x:c r="L11735" s="4" t="n">
        <x:v>224.205</x:v>
      </x:c>
      <x:c r="M11735" s="5">
        <x:f>J11735/2.789*100</x:f>
      </x:c>
      <x:c r="N11735" s="6">
        <x:f>M11735*L11735/100</x:f>
      </x:c>
      <x:c r="O11735" s="6">
        <x:f>H11735-N11735</x:f>
      </x:c>
    </x:row>
    <x:row r="11736" spans="1:25">
      <x:c r="A11736" s="0" t="s">
        <x:v>103</x:v>
      </x:c>
      <x:c r="B11736" s="0" t="n">
        <x:v>5366</x:v>
      </x:c>
      <x:c r="C11736" s="0" t="s">
        <x:v>21</x:v>
      </x:c>
      <x:c r="D11736" s="0" t="s">
        <x:v>28</x:v>
      </x:c>
      <x:c r="E11736" s="0" t="s">
        <x:v>19</x:v>
      </x:c>
      <x:c r="F11736" s="0" t="s">
        <x:v>26</x:v>
      </x:c>
      <x:c r="G11736" s="0" t="n">
        <x:v>130</x:v>
      </x:c>
      <x:c r="H11736" s="4" t="n">
        <x:v>33.807</x:v>
      </x:c>
      <x:c r="I11736" s="4" t="n">
        <x:v>111</x:v>
      </x:c>
      <x:c r="J11736" s="4" t="n">
        <x:v>0.26</x:v>
      </x:c>
      <x:c r="K11736" s="4">
        <x:f>I11736*J11736</x:f>
      </x:c>
      <x:c r="L11736" s="4" t="n">
        <x:v>224.205</x:v>
      </x:c>
      <x:c r="M11736" s="5">
        <x:f>J11736/2.789*100</x:f>
      </x:c>
      <x:c r="N11736" s="6">
        <x:f>M11736*L11736/100</x:f>
      </x:c>
      <x:c r="O11736" s="6">
        <x:f>H11736-N11736</x:f>
      </x:c>
    </x:row>
    <x:row r="11737" spans="1:25">
      <x:c r="A11737" s="0" t="s">
        <x:v>103</x:v>
      </x:c>
      <x:c r="B11737" s="0" t="n">
        <x:v>5366</x:v>
      </x:c>
      <x:c r="C11737" s="0" t="s">
        <x:v>21</x:v>
      </x:c>
      <x:c r="D11737" s="0" t="s">
        <x:v>28</x:v>
      </x:c>
      <x:c r="E11737" s="0" t="s">
        <x:v>23</x:v>
      </x:c>
      <x:c r="F11737" s="0" t="s">
        <x:v>26</x:v>
      </x:c>
      <x:c r="G11737" s="0" t="n">
        <x:v>130</x:v>
      </x:c>
      <x:c r="H11737" s="4" t="n">
        <x:v>197.6</x:v>
      </x:c>
      <x:c r="I11737" s="4" t="n">
        <x:v>111</x:v>
      </x:c>
      <x:c r="J11737" s="4" t="n">
        <x:v>1.52</x:v>
      </x:c>
      <x:c r="K11737" s="4">
        <x:f>I11737*J11737</x:f>
      </x:c>
      <x:c r="L11737" s="4" t="n">
        <x:v>224.205</x:v>
      </x:c>
      <x:c r="M11737" s="5">
        <x:f>J11737/2.789*100</x:f>
      </x:c>
      <x:c r="N11737" s="6">
        <x:f>M11737*L11737/100</x:f>
      </x:c>
      <x:c r="O11737" s="6">
        <x:f>H11737-N11737</x:f>
      </x:c>
    </x:row>
    <x:row r="11738" spans="1:25">
      <x:c r="A11738" s="0" t="s">
        <x:v>66</x:v>
      </x:c>
      <x:c r="B11738" s="0" t="n">
        <x:v>5367</x:v>
      </x:c>
      <x:c r="C11738" s="0" t="s">
        <x:v>21</x:v>
      </x:c>
      <x:c r="D11738" s="0" t="s">
        <x:v>22</x:v>
      </x:c>
      <x:c r="E11738" s="0" t="s">
        <x:v>23</x:v>
      </x:c>
      <x:c r="F11738" s="0" t="s">
        <x:v>20</x:v>
      </x:c>
      <x:c r="G11738" s="0" t="n">
        <x:v>145</x:v>
      </x:c>
      <x:c r="H11738" s="4" t="n">
        <x:v>44.33</x:v>
      </x:c>
      <x:c r="I11738" s="4" t="n">
        <x:v>145</x:v>
      </x:c>
      <x:c r="J11738" s="4" t="n">
        <x:v>0.306</x:v>
      </x:c>
      <x:c r="K11738" s="4">
        <x:f>I11738*J11738</x:f>
      </x:c>
      <x:c r="L11738" s="4" t="n">
        <x:v>288.51</x:v>
      </x:c>
      <x:c r="M11738" s="5">
        <x:f>J11738/2.691*100</x:f>
      </x:c>
      <x:c r="N11738" s="6">
        <x:f>M11738*L11738/100</x:f>
      </x:c>
      <x:c r="O11738" s="6">
        <x:f>H11738-N11738</x:f>
      </x:c>
    </x:row>
    <x:row r="11739" spans="1:25">
      <x:c r="A11739" s="0" t="s">
        <x:v>66</x:v>
      </x:c>
      <x:c r="B11739" s="0" t="n">
        <x:v>5367</x:v>
      </x:c>
      <x:c r="C11739" s="0" t="s">
        <x:v>21</x:v>
      </x:c>
      <x:c r="D11739" s="0" t="s">
        <x:v>22</x:v>
      </x:c>
      <x:c r="E11739" s="0" t="s">
        <x:v>23</x:v>
      </x:c>
      <x:c r="F11739" s="0" t="s">
        <x:v>20</x:v>
      </x:c>
      <x:c r="G11739" s="0" t="n">
        <x:v>145</x:v>
      </x:c>
      <x:c r="H11739" s="4" t="n">
        <x:v>43.384</x:v>
      </x:c>
      <x:c r="I11739" s="4" t="n">
        <x:v>145</x:v>
      </x:c>
      <x:c r="J11739" s="4" t="n">
        <x:v>0.299</x:v>
      </x:c>
      <x:c r="K11739" s="4">
        <x:f>I11739*J11739</x:f>
      </x:c>
      <x:c r="L11739" s="4" t="n">
        <x:v>288.51</x:v>
      </x:c>
      <x:c r="M11739" s="5">
        <x:f>J11739/2.691*100</x:f>
      </x:c>
      <x:c r="N11739" s="6">
        <x:f>M11739*L11739/100</x:f>
      </x:c>
      <x:c r="O11739" s="6">
        <x:f>H11739-N11739</x:f>
      </x:c>
    </x:row>
    <x:row r="11740" spans="1:25">
      <x:c r="A11740" s="0" t="s">
        <x:v>66</x:v>
      </x:c>
      <x:c r="B11740" s="0" t="n">
        <x:v>5367</x:v>
      </x:c>
      <x:c r="C11740" s="0" t="s">
        <x:v>21</x:v>
      </x:c>
      <x:c r="D11740" s="0" t="s">
        <x:v>22</x:v>
      </x:c>
      <x:c r="E11740" s="0" t="s">
        <x:v>23</x:v>
      </x:c>
      <x:c r="F11740" s="0" t="s">
        <x:v>20</x:v>
      </x:c>
      <x:c r="G11740" s="0" t="n">
        <x:v>145</x:v>
      </x:c>
      <x:c r="H11740" s="4" t="n">
        <x:v>44.33</x:v>
      </x:c>
      <x:c r="I11740" s="4" t="n">
        <x:v>145</x:v>
      </x:c>
      <x:c r="J11740" s="4" t="n">
        <x:v>0.306</x:v>
      </x:c>
      <x:c r="K11740" s="4">
        <x:f>I11740*J11740</x:f>
      </x:c>
      <x:c r="L11740" s="4" t="n">
        <x:v>288.51</x:v>
      </x:c>
      <x:c r="M11740" s="5">
        <x:f>J11740/2.691*100</x:f>
      </x:c>
      <x:c r="N11740" s="6">
        <x:f>M11740*L11740/100</x:f>
      </x:c>
      <x:c r="O11740" s="6">
        <x:f>H11740-N11740</x:f>
      </x:c>
    </x:row>
    <x:row r="11741" spans="1:25">
      <x:c r="A11741" s="0" t="s">
        <x:v>66</x:v>
      </x:c>
      <x:c r="B11741" s="0" t="n">
        <x:v>5367</x:v>
      </x:c>
      <x:c r="C11741" s="0" t="s">
        <x:v>21</x:v>
      </x:c>
      <x:c r="D11741" s="0" t="s">
        <x:v>28</x:v>
      </x:c>
      <x:c r="E11741" s="0" t="s">
        <x:v>19</x:v>
      </x:c>
      <x:c r="F11741" s="0" t="s">
        <x:v>26</x:v>
      </x:c>
      <x:c r="G11741" s="0" t="n">
        <x:v>145</x:v>
      </x:c>
      <x:c r="H11741" s="4" t="n">
        <x:v>37.7</x:v>
      </x:c>
      <x:c r="I11741" s="4" t="n">
        <x:v>145</x:v>
      </x:c>
      <x:c r="J11741" s="4" t="n">
        <x:v>0.26</x:v>
      </x:c>
      <x:c r="K11741" s="4">
        <x:f>I11741*J11741</x:f>
      </x:c>
      <x:c r="L11741" s="4" t="n">
        <x:v>288.51</x:v>
      </x:c>
      <x:c r="M11741" s="5">
        <x:f>J11741/2.691*100</x:f>
      </x:c>
      <x:c r="N11741" s="6">
        <x:f>M11741*L11741/100</x:f>
      </x:c>
      <x:c r="O11741" s="6">
        <x:f>H11741-N11741</x:f>
      </x:c>
    </x:row>
    <x:row r="11742" spans="1:25">
      <x:c r="A11742" s="0" t="s">
        <x:v>66</x:v>
      </x:c>
      <x:c r="B11742" s="0" t="n">
        <x:v>5367</x:v>
      </x:c>
      <x:c r="C11742" s="0" t="s">
        <x:v>21</x:v>
      </x:c>
      <x:c r="D11742" s="0" t="s">
        <x:v>28</x:v>
      </x:c>
      <x:c r="E11742" s="0" t="s">
        <x:v>23</x:v>
      </x:c>
      <x:c r="F11742" s="0" t="s">
        <x:v>26</x:v>
      </x:c>
      <x:c r="G11742" s="0" t="n">
        <x:v>145</x:v>
      </x:c>
      <x:c r="H11742" s="4" t="n">
        <x:v>230.6</x:v>
      </x:c>
      <x:c r="I11742" s="4" t="n">
        <x:v>145</x:v>
      </x:c>
      <x:c r="J11742" s="4" t="n">
        <x:v>1.52</x:v>
      </x:c>
      <x:c r="K11742" s="4">
        <x:f>I11742*J11742</x:f>
      </x:c>
      <x:c r="L11742" s="4" t="n">
        <x:v>288.51</x:v>
      </x:c>
      <x:c r="M11742" s="5">
        <x:f>J11742/2.691*100</x:f>
      </x:c>
      <x:c r="N11742" s="6">
        <x:f>M11742*L11742/100</x:f>
      </x:c>
      <x:c r="O11742" s="6">
        <x:f>H11742-N11742</x:f>
      </x:c>
    </x:row>
    <x:row r="11743" spans="1:25">
      <x:c r="A11743" s="0" t="s">
        <x:v>51</x:v>
      </x:c>
      <x:c r="B11743" s="0" t="n">
        <x:v>5368</x:v>
      </x:c>
      <x:c r="C11743" s="0" t="s">
        <x:v>21</x:v>
      </x:c>
      <x:c r="D11743" s="0" t="s">
        <x:v>22</x:v>
      </x:c>
      <x:c r="E11743" s="0" t="s">
        <x:v>23</x:v>
      </x:c>
      <x:c r="F11743" s="0" t="s">
        <x:v>20</x:v>
      </x:c>
      <x:c r="G11743" s="0" t="n">
        <x:v>130</x:v>
      </x:c>
      <x:c r="H11743" s="4" t="n">
        <x:v>44.33</x:v>
      </x:c>
      <x:c r="I11743" s="4" t="n">
        <x:v>130</x:v>
      </x:c>
      <x:c r="J11743" s="4" t="n">
        <x:v>0.341</x:v>
      </x:c>
      <x:c r="K11743" s="4">
        <x:f>I11743*J11743</x:f>
      </x:c>
      <x:c r="L11743" s="4" t="n">
        <x:v>292.99</x:v>
      </x:c>
      <x:c r="M11743" s="5">
        <x:f>J11743/3.123*100</x:f>
      </x:c>
      <x:c r="N11743" s="6">
        <x:f>M11743*L11743/100</x:f>
      </x:c>
      <x:c r="O11743" s="6">
        <x:f>H11743-N11743</x:f>
      </x:c>
    </x:row>
    <x:row r="11744" spans="1:25">
      <x:c r="A11744" s="0" t="s">
        <x:v>51</x:v>
      </x:c>
      <x:c r="B11744" s="0" t="n">
        <x:v>5368</x:v>
      </x:c>
      <x:c r="C11744" s="0" t="s">
        <x:v>21</x:v>
      </x:c>
      <x:c r="D11744" s="0" t="s">
        <x:v>22</x:v>
      </x:c>
      <x:c r="E11744" s="0" t="s">
        <x:v>23</x:v>
      </x:c>
      <x:c r="F11744" s="0" t="s">
        <x:v>20</x:v>
      </x:c>
      <x:c r="G11744" s="0" t="n">
        <x:v>130</x:v>
      </x:c>
      <x:c r="H11744" s="4" t="n">
        <x:v>43.384</x:v>
      </x:c>
      <x:c r="I11744" s="4" t="n">
        <x:v>130</x:v>
      </x:c>
      <x:c r="J11744" s="4" t="n">
        <x:v>0.334</x:v>
      </x:c>
      <x:c r="K11744" s="4">
        <x:f>I11744*J11744</x:f>
      </x:c>
      <x:c r="L11744" s="4" t="n">
        <x:v>292.99</x:v>
      </x:c>
      <x:c r="M11744" s="5">
        <x:f>J11744/3.123*100</x:f>
      </x:c>
      <x:c r="N11744" s="6">
        <x:f>M11744*L11744/100</x:f>
      </x:c>
      <x:c r="O11744" s="6">
        <x:f>H11744-N11744</x:f>
      </x:c>
    </x:row>
    <x:row r="11745" spans="1:25">
      <x:c r="A11745" s="0" t="s">
        <x:v>51</x:v>
      </x:c>
      <x:c r="B11745" s="0" t="n">
        <x:v>5368</x:v>
      </x:c>
      <x:c r="C11745" s="0" t="s">
        <x:v>21</x:v>
      </x:c>
      <x:c r="D11745" s="0" t="s">
        <x:v>22</x:v>
      </x:c>
      <x:c r="E11745" s="0" t="s">
        <x:v>23</x:v>
      </x:c>
      <x:c r="F11745" s="0" t="s">
        <x:v>20</x:v>
      </x:c>
      <x:c r="G11745" s="0" t="n">
        <x:v>130</x:v>
      </x:c>
      <x:c r="H11745" s="4" t="n">
        <x:v>43.384</x:v>
      </x:c>
      <x:c r="I11745" s="4" t="n">
        <x:v>130</x:v>
      </x:c>
      <x:c r="J11745" s="4" t="n">
        <x:v>0.334</x:v>
      </x:c>
      <x:c r="K11745" s="4">
        <x:f>I11745*J11745</x:f>
      </x:c>
      <x:c r="L11745" s="4" t="n">
        <x:v>292.99</x:v>
      </x:c>
      <x:c r="M11745" s="5">
        <x:f>J11745/3.123*100</x:f>
      </x:c>
      <x:c r="N11745" s="6">
        <x:f>M11745*L11745/100</x:f>
      </x:c>
      <x:c r="O11745" s="6">
        <x:f>H11745-N11745</x:f>
      </x:c>
    </x:row>
    <x:row r="11746" spans="1:25">
      <x:c r="A11746" s="0" t="s">
        <x:v>51</x:v>
      </x:c>
      <x:c r="B11746" s="0" t="n">
        <x:v>5368</x:v>
      </x:c>
      <x:c r="C11746" s="0" t="s">
        <x:v>21</x:v>
      </x:c>
      <x:c r="D11746" s="0" t="s">
        <x:v>22</x:v>
      </x:c>
      <x:c r="E11746" s="0" t="s">
        <x:v>23</x:v>
      </x:c>
      <x:c r="F11746" s="0" t="s">
        <x:v>20</x:v>
      </x:c>
      <x:c r="G11746" s="0" t="n">
        <x:v>130</x:v>
      </x:c>
      <x:c r="H11746" s="4" t="n">
        <x:v>43.384</x:v>
      </x:c>
      <x:c r="I11746" s="4" t="n">
        <x:v>130</x:v>
      </x:c>
      <x:c r="J11746" s="4" t="n">
        <x:v>0.334</x:v>
      </x:c>
      <x:c r="K11746" s="4">
        <x:f>I11746*J11746</x:f>
      </x:c>
      <x:c r="L11746" s="4" t="n">
        <x:v>292.99</x:v>
      </x:c>
      <x:c r="M11746" s="5">
        <x:f>J11746/3.123*100</x:f>
      </x:c>
      <x:c r="N11746" s="6">
        <x:f>M11746*L11746/100</x:f>
      </x:c>
      <x:c r="O11746" s="6">
        <x:f>H11746-N11746</x:f>
      </x:c>
    </x:row>
    <x:row r="11747" spans="1:25">
      <x:c r="A11747" s="0" t="s">
        <x:v>51</x:v>
      </x:c>
      <x:c r="B11747" s="0" t="n">
        <x:v>5368</x:v>
      </x:c>
      <x:c r="C11747" s="0" t="s">
        <x:v>21</x:v>
      </x:c>
      <x:c r="D11747" s="0" t="s">
        <x:v>28</x:v>
      </x:c>
      <x:c r="E11747" s="0" t="s">
        <x:v>19</x:v>
      </x:c>
      <x:c r="F11747" s="0" t="s">
        <x:v>26</x:v>
      </x:c>
      <x:c r="G11747" s="0" t="n">
        <x:v>130</x:v>
      </x:c>
      <x:c r="H11747" s="4" t="n">
        <x:v>33.805</x:v>
      </x:c>
      <x:c r="I11747" s="4" t="n">
        <x:v>130</x:v>
      </x:c>
      <x:c r="J11747" s="4" t="n">
        <x:v>0.26</x:v>
      </x:c>
      <x:c r="K11747" s="4">
        <x:f>I11747*J11747</x:f>
      </x:c>
      <x:c r="L11747" s="4" t="n">
        <x:v>292.99</x:v>
      </x:c>
      <x:c r="M11747" s="5">
        <x:f>J11747/3.123*100</x:f>
      </x:c>
      <x:c r="N11747" s="6">
        <x:f>M11747*L11747/100</x:f>
      </x:c>
      <x:c r="O11747" s="6">
        <x:f>H11747-N11747</x:f>
      </x:c>
    </x:row>
    <x:row r="11748" spans="1:25">
      <x:c r="A11748" s="0" t="s">
        <x:v>51</x:v>
      </x:c>
      <x:c r="B11748" s="0" t="n">
        <x:v>5368</x:v>
      </x:c>
      <x:c r="C11748" s="0" t="s">
        <x:v>21</x:v>
      </x:c>
      <x:c r="D11748" s="0" t="s">
        <x:v>28</x:v>
      </x:c>
      <x:c r="E11748" s="0" t="s">
        <x:v>23</x:v>
      </x:c>
      <x:c r="F11748" s="0" t="s">
        <x:v>26</x:v>
      </x:c>
      <x:c r="G11748" s="0" t="n">
        <x:v>130</x:v>
      </x:c>
      <x:c r="H11748" s="4" t="n">
        <x:v>197.6</x:v>
      </x:c>
      <x:c r="I11748" s="4" t="n">
        <x:v>130</x:v>
      </x:c>
      <x:c r="J11748" s="4" t="n">
        <x:v>1.52</x:v>
      </x:c>
      <x:c r="K11748" s="4">
        <x:f>I11748*J11748</x:f>
      </x:c>
      <x:c r="L11748" s="4" t="n">
        <x:v>292.99</x:v>
      </x:c>
      <x:c r="M11748" s="5">
        <x:f>J11748/3.123*100</x:f>
      </x:c>
      <x:c r="N11748" s="6">
        <x:f>M11748*L11748/100</x:f>
      </x:c>
      <x:c r="O11748" s="6">
        <x:f>H11748-N11748</x:f>
      </x:c>
    </x:row>
    <x:row r="11749" spans="1:25">
      <x:c r="A11749" s="0" t="s">
        <x:v>96</x:v>
      </x:c>
      <x:c r="B11749" s="0" t="n">
        <x:v>5369</x:v>
      </x:c>
      <x:c r="C11749" s="0" t="s">
        <x:v>21</x:v>
      </x:c>
      <x:c r="D11749" s="0" t="s">
        <x:v>22</x:v>
      </x:c>
      <x:c r="E11749" s="0" t="s">
        <x:v>23</x:v>
      </x:c>
      <x:c r="F11749" s="0" t="s">
        <x:v>20</x:v>
      </x:c>
      <x:c r="G11749" s="0" t="n">
        <x:v>130</x:v>
      </x:c>
      <x:c r="H11749" s="4" t="n">
        <x:v>44.33</x:v>
      </x:c>
      <x:c r="I11749" s="4" t="n">
        <x:v>130</x:v>
      </x:c>
      <x:c r="J11749" s="4" t="n">
        <x:v>0.341</x:v>
      </x:c>
      <x:c r="K11749" s="4">
        <x:f>I11749*J11749</x:f>
      </x:c>
      <x:c r="L11749" s="4" t="n">
        <x:v>296.05</x:v>
      </x:c>
      <x:c r="M11749" s="5">
        <x:f>J11749/3.123*100</x:f>
      </x:c>
      <x:c r="N11749" s="6">
        <x:f>M11749*L11749/100</x:f>
      </x:c>
      <x:c r="O11749" s="6">
        <x:f>H11749-N11749</x:f>
      </x:c>
    </x:row>
    <x:row r="11750" spans="1:25">
      <x:c r="A11750" s="0" t="s">
        <x:v>96</x:v>
      </x:c>
      <x:c r="B11750" s="0" t="n">
        <x:v>5369</x:v>
      </x:c>
      <x:c r="C11750" s="0" t="s">
        <x:v>21</x:v>
      </x:c>
      <x:c r="D11750" s="0" t="s">
        <x:v>22</x:v>
      </x:c>
      <x:c r="E11750" s="0" t="s">
        <x:v>23</x:v>
      </x:c>
      <x:c r="F11750" s="0" t="s">
        <x:v>20</x:v>
      </x:c>
      <x:c r="G11750" s="0" t="n">
        <x:v>130</x:v>
      </x:c>
      <x:c r="H11750" s="4" t="n">
        <x:v>43.384</x:v>
      </x:c>
      <x:c r="I11750" s="4" t="n">
        <x:v>130</x:v>
      </x:c>
      <x:c r="J11750" s="4" t="n">
        <x:v>0.334</x:v>
      </x:c>
      <x:c r="K11750" s="4">
        <x:f>I11750*J11750</x:f>
      </x:c>
      <x:c r="L11750" s="4" t="n">
        <x:v>296.05</x:v>
      </x:c>
      <x:c r="M11750" s="5">
        <x:f>J11750/3.123*100</x:f>
      </x:c>
      <x:c r="N11750" s="6">
        <x:f>M11750*L11750/100</x:f>
      </x:c>
      <x:c r="O11750" s="6">
        <x:f>H11750-N11750</x:f>
      </x:c>
    </x:row>
    <x:row r="11751" spans="1:25">
      <x:c r="A11751" s="0" t="s">
        <x:v>96</x:v>
      </x:c>
      <x:c r="B11751" s="0" t="n">
        <x:v>5369</x:v>
      </x:c>
      <x:c r="C11751" s="0" t="s">
        <x:v>21</x:v>
      </x:c>
      <x:c r="D11751" s="0" t="s">
        <x:v>22</x:v>
      </x:c>
      <x:c r="E11751" s="0" t="s">
        <x:v>23</x:v>
      </x:c>
      <x:c r="F11751" s="0" t="s">
        <x:v>20</x:v>
      </x:c>
      <x:c r="G11751" s="0" t="n">
        <x:v>130</x:v>
      </x:c>
      <x:c r="H11751" s="4" t="n">
        <x:v>43.384</x:v>
      </x:c>
      <x:c r="I11751" s="4" t="n">
        <x:v>130</x:v>
      </x:c>
      <x:c r="J11751" s="4" t="n">
        <x:v>0.334</x:v>
      </x:c>
      <x:c r="K11751" s="4">
        <x:f>I11751*J11751</x:f>
      </x:c>
      <x:c r="L11751" s="4" t="n">
        <x:v>296.05</x:v>
      </x:c>
      <x:c r="M11751" s="5">
        <x:f>J11751/3.123*100</x:f>
      </x:c>
      <x:c r="N11751" s="6">
        <x:f>M11751*L11751/100</x:f>
      </x:c>
      <x:c r="O11751" s="6">
        <x:f>H11751-N11751</x:f>
      </x:c>
    </x:row>
    <x:row r="11752" spans="1:25">
      <x:c r="A11752" s="0" t="s">
        <x:v>96</x:v>
      </x:c>
      <x:c r="B11752" s="0" t="n">
        <x:v>5369</x:v>
      </x:c>
      <x:c r="C11752" s="0" t="s">
        <x:v>21</x:v>
      </x:c>
      <x:c r="D11752" s="0" t="s">
        <x:v>22</x:v>
      </x:c>
      <x:c r="E11752" s="0" t="s">
        <x:v>23</x:v>
      </x:c>
      <x:c r="F11752" s="0" t="s">
        <x:v>20</x:v>
      </x:c>
      <x:c r="G11752" s="0" t="n">
        <x:v>130</x:v>
      </x:c>
      <x:c r="H11752" s="4" t="n">
        <x:v>43.384</x:v>
      </x:c>
      <x:c r="I11752" s="4" t="n">
        <x:v>130</x:v>
      </x:c>
      <x:c r="J11752" s="4" t="n">
        <x:v>0.334</x:v>
      </x:c>
      <x:c r="K11752" s="4">
        <x:f>I11752*J11752</x:f>
      </x:c>
      <x:c r="L11752" s="4" t="n">
        <x:v>296.05</x:v>
      </x:c>
      <x:c r="M11752" s="5">
        <x:f>J11752/3.123*100</x:f>
      </x:c>
      <x:c r="N11752" s="6">
        <x:f>M11752*L11752/100</x:f>
      </x:c>
      <x:c r="O11752" s="6">
        <x:f>H11752-N11752</x:f>
      </x:c>
    </x:row>
    <x:row r="11753" spans="1:25">
      <x:c r="A11753" s="0" t="s">
        <x:v>96</x:v>
      </x:c>
      <x:c r="B11753" s="0" t="n">
        <x:v>5369</x:v>
      </x:c>
      <x:c r="C11753" s="0" t="s">
        <x:v>21</x:v>
      </x:c>
      <x:c r="D11753" s="0" t="s">
        <x:v>28</x:v>
      </x:c>
      <x:c r="E11753" s="0" t="s">
        <x:v>19</x:v>
      </x:c>
      <x:c r="F11753" s="0" t="s">
        <x:v>26</x:v>
      </x:c>
      <x:c r="G11753" s="0" t="n">
        <x:v>130</x:v>
      </x:c>
      <x:c r="H11753" s="4" t="n">
        <x:v>33.807</x:v>
      </x:c>
      <x:c r="I11753" s="4" t="n">
        <x:v>130</x:v>
      </x:c>
      <x:c r="J11753" s="4" t="n">
        <x:v>0.26</x:v>
      </x:c>
      <x:c r="K11753" s="4">
        <x:f>I11753*J11753</x:f>
      </x:c>
      <x:c r="L11753" s="4" t="n">
        <x:v>296.05</x:v>
      </x:c>
      <x:c r="M11753" s="5">
        <x:f>J11753/3.123*100</x:f>
      </x:c>
      <x:c r="N11753" s="6">
        <x:f>M11753*L11753/100</x:f>
      </x:c>
      <x:c r="O11753" s="6">
        <x:f>H11753-N11753</x:f>
      </x:c>
    </x:row>
    <x:row r="11754" spans="1:25">
      <x:c r="A11754" s="0" t="s">
        <x:v>96</x:v>
      </x:c>
      <x:c r="B11754" s="0" t="n">
        <x:v>5369</x:v>
      </x:c>
      <x:c r="C11754" s="0" t="s">
        <x:v>21</x:v>
      </x:c>
      <x:c r="D11754" s="0" t="s">
        <x:v>28</x:v>
      </x:c>
      <x:c r="E11754" s="0" t="s">
        <x:v>23</x:v>
      </x:c>
      <x:c r="F11754" s="0" t="s">
        <x:v>26</x:v>
      </x:c>
      <x:c r="G11754" s="0" t="n">
        <x:v>130</x:v>
      </x:c>
      <x:c r="H11754" s="4" t="n">
        <x:v>197.6</x:v>
      </x:c>
      <x:c r="I11754" s="4" t="n">
        <x:v>130</x:v>
      </x:c>
      <x:c r="J11754" s="4" t="n">
        <x:v>1.52</x:v>
      </x:c>
      <x:c r="K11754" s="4">
        <x:f>I11754*J11754</x:f>
      </x:c>
      <x:c r="L11754" s="4" t="n">
        <x:v>296.05</x:v>
      </x:c>
      <x:c r="M11754" s="5">
        <x:f>J11754/3.123*100</x:f>
      </x:c>
      <x:c r="N11754" s="6">
        <x:f>M11754*L11754/100</x:f>
      </x:c>
      <x:c r="O11754" s="6">
        <x:f>H11754-N11754</x:f>
      </x:c>
    </x:row>
    <x:row r="11755" spans="1:25">
      <x:c r="A11755" s="0" t="s">
        <x:v>29</x:v>
      </x:c>
      <x:c r="B11755" s="0" t="n">
        <x:v>5370</x:v>
      </x:c>
      <x:c r="C11755" s="0" t="s">
        <x:v>21</x:v>
      </x:c>
      <x:c r="D11755" s="0" t="s">
        <x:v>22</x:v>
      </x:c>
      <x:c r="E11755" s="0" t="s">
        <x:v>23</x:v>
      </x:c>
      <x:c r="F11755" s="0" t="s">
        <x:v>20</x:v>
      </x:c>
      <x:c r="G11755" s="0" t="n">
        <x:v>130</x:v>
      </x:c>
      <x:c r="H11755" s="4" t="n">
        <x:v>44.33</x:v>
      </x:c>
      <x:c r="I11755" s="4" t="n">
        <x:v>130</x:v>
      </x:c>
      <x:c r="J11755" s="4" t="n">
        <x:v>0.341</x:v>
      </x:c>
      <x:c r="K11755" s="4">
        <x:f>I11755*J11755</x:f>
      </x:c>
      <x:c r="L11755" s="4" t="n">
        <x:v>286.809</x:v>
      </x:c>
      <x:c r="M11755" s="5">
        <x:f>J11755/3.798*100</x:f>
      </x:c>
      <x:c r="N11755" s="6">
        <x:f>M11755*L11755/100</x:f>
      </x:c>
      <x:c r="O11755" s="6">
        <x:f>H11755-N11755</x:f>
      </x:c>
    </x:row>
    <x:row r="11756" spans="1:25">
      <x:c r="A11756" s="0" t="s">
        <x:v>29</x:v>
      </x:c>
      <x:c r="B11756" s="0" t="n">
        <x:v>5370</x:v>
      </x:c>
      <x:c r="C11756" s="0" t="s">
        <x:v>21</x:v>
      </x:c>
      <x:c r="D11756" s="0" t="s">
        <x:v>22</x:v>
      </x:c>
      <x:c r="E11756" s="0" t="s">
        <x:v>23</x:v>
      </x:c>
      <x:c r="F11756" s="0" t="s">
        <x:v>20</x:v>
      </x:c>
      <x:c r="G11756" s="0" t="n">
        <x:v>130</x:v>
      </x:c>
      <x:c r="H11756" s="4" t="n">
        <x:v>43.384</x:v>
      </x:c>
      <x:c r="I11756" s="4" t="n">
        <x:v>130</x:v>
      </x:c>
      <x:c r="J11756" s="4" t="n">
        <x:v>0.334</x:v>
      </x:c>
      <x:c r="K11756" s="4">
        <x:f>I11756*J11756</x:f>
      </x:c>
      <x:c r="L11756" s="4" t="n">
        <x:v>286.809</x:v>
      </x:c>
      <x:c r="M11756" s="5">
        <x:f>J11756/3.798*100</x:f>
      </x:c>
      <x:c r="N11756" s="6">
        <x:f>M11756*L11756/100</x:f>
      </x:c>
      <x:c r="O11756" s="6">
        <x:f>H11756-N11756</x:f>
      </x:c>
    </x:row>
    <x:row r="11757" spans="1:25">
      <x:c r="A11757" s="0" t="s">
        <x:v>29</x:v>
      </x:c>
      <x:c r="B11757" s="0" t="n">
        <x:v>5370</x:v>
      </x:c>
      <x:c r="C11757" s="0" t="s">
        <x:v>21</x:v>
      </x:c>
      <x:c r="D11757" s="0" t="s">
        <x:v>22</x:v>
      </x:c>
      <x:c r="E11757" s="0" t="s">
        <x:v>23</x:v>
      </x:c>
      <x:c r="F11757" s="0" t="s">
        <x:v>20</x:v>
      </x:c>
      <x:c r="G11757" s="0" t="n">
        <x:v>130</x:v>
      </x:c>
      <x:c r="H11757" s="4" t="n">
        <x:v>43.384</x:v>
      </x:c>
      <x:c r="I11757" s="4" t="n">
        <x:v>130</x:v>
      </x:c>
      <x:c r="J11757" s="4" t="n">
        <x:v>0.334</x:v>
      </x:c>
      <x:c r="K11757" s="4">
        <x:f>I11757*J11757</x:f>
      </x:c>
      <x:c r="L11757" s="4" t="n">
        <x:v>286.809</x:v>
      </x:c>
      <x:c r="M11757" s="5">
        <x:f>J11757/3.798*100</x:f>
      </x:c>
      <x:c r="N11757" s="6">
        <x:f>M11757*L11757/100</x:f>
      </x:c>
      <x:c r="O11757" s="6">
        <x:f>H11757-N11757</x:f>
      </x:c>
    </x:row>
    <x:row r="11758" spans="1:25">
      <x:c r="A11758" s="0" t="s">
        <x:v>29</x:v>
      </x:c>
      <x:c r="B11758" s="0" t="n">
        <x:v>5370</x:v>
      </x:c>
      <x:c r="C11758" s="0" t="s">
        <x:v>21</x:v>
      </x:c>
      <x:c r="D11758" s="0" t="s">
        <x:v>22</x:v>
      </x:c>
      <x:c r="E11758" s="0" t="s">
        <x:v>23</x:v>
      </x:c>
      <x:c r="F11758" s="0" t="s">
        <x:v>20</x:v>
      </x:c>
      <x:c r="G11758" s="0" t="n">
        <x:v>130</x:v>
      </x:c>
      <x:c r="H11758" s="4" t="n">
        <x:v>44.33</x:v>
      </x:c>
      <x:c r="I11758" s="4" t="n">
        <x:v>130</x:v>
      </x:c>
      <x:c r="J11758" s="4" t="n">
        <x:v>0.341</x:v>
      </x:c>
      <x:c r="K11758" s="4">
        <x:f>I11758*J11758</x:f>
      </x:c>
      <x:c r="L11758" s="4" t="n">
        <x:v>286.809</x:v>
      </x:c>
      <x:c r="M11758" s="5">
        <x:f>J11758/3.798*100</x:f>
      </x:c>
      <x:c r="N11758" s="6">
        <x:f>M11758*L11758/100</x:f>
      </x:c>
      <x:c r="O11758" s="6">
        <x:f>H11758-N11758</x:f>
      </x:c>
    </x:row>
    <x:row r="11759" spans="1:25">
      <x:c r="A11759" s="0" t="s">
        <x:v>29</x:v>
      </x:c>
      <x:c r="B11759" s="0" t="n">
        <x:v>5370</x:v>
      </x:c>
      <x:c r="C11759" s="0" t="s">
        <x:v>21</x:v>
      </x:c>
      <x:c r="D11759" s="0" t="s">
        <x:v>22</x:v>
      </x:c>
      <x:c r="E11759" s="0" t="s">
        <x:v>23</x:v>
      </x:c>
      <x:c r="F11759" s="0" t="s">
        <x:v>20</x:v>
      </x:c>
      <x:c r="G11759" s="0" t="n">
        <x:v>130</x:v>
      </x:c>
      <x:c r="H11759" s="4" t="n">
        <x:v>43.384</x:v>
      </x:c>
      <x:c r="I11759" s="4" t="n">
        <x:v>130</x:v>
      </x:c>
      <x:c r="J11759" s="4" t="n">
        <x:v>0.334</x:v>
      </x:c>
      <x:c r="K11759" s="4">
        <x:f>I11759*J11759</x:f>
      </x:c>
      <x:c r="L11759" s="4" t="n">
        <x:v>286.809</x:v>
      </x:c>
      <x:c r="M11759" s="5">
        <x:f>J11759/3.798*100</x:f>
      </x:c>
      <x:c r="N11759" s="6">
        <x:f>M11759*L11759/100</x:f>
      </x:c>
      <x:c r="O11759" s="6">
        <x:f>H11759-N11759</x:f>
      </x:c>
    </x:row>
    <x:row r="11760" spans="1:25">
      <x:c r="A11760" s="0" t="s">
        <x:v>29</x:v>
      </x:c>
      <x:c r="B11760" s="0" t="n">
        <x:v>5370</x:v>
      </x:c>
      <x:c r="C11760" s="0" t="s">
        <x:v>21</x:v>
      </x:c>
      <x:c r="D11760" s="0" t="s">
        <x:v>22</x:v>
      </x:c>
      <x:c r="E11760" s="0" t="s">
        <x:v>23</x:v>
      </x:c>
      <x:c r="F11760" s="0" t="s">
        <x:v>20</x:v>
      </x:c>
      <x:c r="G11760" s="0" t="n">
        <x:v>130</x:v>
      </x:c>
      <x:c r="H11760" s="4" t="n">
        <x:v>43.384</x:v>
      </x:c>
      <x:c r="I11760" s="4" t="n">
        <x:v>130</x:v>
      </x:c>
      <x:c r="J11760" s="4" t="n">
        <x:v>0.334</x:v>
      </x:c>
      <x:c r="K11760" s="4">
        <x:f>I11760*J11760</x:f>
      </x:c>
      <x:c r="L11760" s="4" t="n">
        <x:v>286.809</x:v>
      </x:c>
      <x:c r="M11760" s="5">
        <x:f>J11760/3.798*100</x:f>
      </x:c>
      <x:c r="N11760" s="6">
        <x:f>M11760*L11760/100</x:f>
      </x:c>
      <x:c r="O11760" s="6">
        <x:f>H11760-N11760</x:f>
      </x:c>
    </x:row>
    <x:row r="11761" spans="1:25">
      <x:c r="A11761" s="0" t="s">
        <x:v>29</x:v>
      </x:c>
      <x:c r="B11761" s="0" t="n">
        <x:v>5370</x:v>
      </x:c>
      <x:c r="C11761" s="0" t="s">
        <x:v>21</x:v>
      </x:c>
      <x:c r="D11761" s="0" t="s">
        <x:v>28</x:v>
      </x:c>
      <x:c r="E11761" s="0" t="s">
        <x:v>19</x:v>
      </x:c>
      <x:c r="F11761" s="0" t="s">
        <x:v>26</x:v>
      </x:c>
      <x:c r="G11761" s="0" t="n">
        <x:v>130</x:v>
      </x:c>
      <x:c r="H11761" s="4" t="n">
        <x:v>33.808</x:v>
      </x:c>
      <x:c r="I11761" s="4" t="n">
        <x:v>130</x:v>
      </x:c>
      <x:c r="J11761" s="4" t="n">
        <x:v>0.26</x:v>
      </x:c>
      <x:c r="K11761" s="4">
        <x:f>I11761*J11761</x:f>
      </x:c>
      <x:c r="L11761" s="4" t="n">
        <x:v>286.809</x:v>
      </x:c>
      <x:c r="M11761" s="5">
        <x:f>J11761/3.798*100</x:f>
      </x:c>
      <x:c r="N11761" s="6">
        <x:f>M11761*L11761/100</x:f>
      </x:c>
      <x:c r="O11761" s="6">
        <x:f>H11761-N11761</x:f>
      </x:c>
    </x:row>
    <x:row r="11762" spans="1:25">
      <x:c r="A11762" s="0" t="s">
        <x:v>29</x:v>
      </x:c>
      <x:c r="B11762" s="0" t="n">
        <x:v>5370</x:v>
      </x:c>
      <x:c r="C11762" s="0" t="s">
        <x:v>21</x:v>
      </x:c>
      <x:c r="D11762" s="0" t="s">
        <x:v>28</x:v>
      </x:c>
      <x:c r="E11762" s="0" t="s">
        <x:v>23</x:v>
      </x:c>
      <x:c r="F11762" s="0" t="s">
        <x:v>26</x:v>
      </x:c>
      <x:c r="G11762" s="0" t="n">
        <x:v>130</x:v>
      </x:c>
      <x:c r="H11762" s="4" t="n">
        <x:v>197.6</x:v>
      </x:c>
      <x:c r="I11762" s="4" t="n">
        <x:v>130</x:v>
      </x:c>
      <x:c r="J11762" s="4" t="n">
        <x:v>1.52</x:v>
      </x:c>
      <x:c r="K11762" s="4">
        <x:f>I11762*J11762</x:f>
      </x:c>
      <x:c r="L11762" s="4" t="n">
        <x:v>286.809</x:v>
      </x:c>
      <x:c r="M11762" s="5">
        <x:f>J11762/3.798*100</x:f>
      </x:c>
      <x:c r="N11762" s="6">
        <x:f>M11762*L11762/100</x:f>
      </x:c>
      <x:c r="O11762" s="6">
        <x:f>H11762-N11762</x:f>
      </x:c>
    </x:row>
    <x:row r="11763" spans="1:25">
      <x:c r="A11763" s="0" t="s">
        <x:v>126</x:v>
      </x:c>
      <x:c r="B11763" s="0" t="n">
        <x:v>5371</x:v>
      </x:c>
      <x:c r="C11763" s="0" t="s">
        <x:v>21</x:v>
      </x:c>
      <x:c r="D11763" s="0" t="s">
        <x:v>22</x:v>
      </x:c>
      <x:c r="E11763" s="0" t="s">
        <x:v>23</x:v>
      </x:c>
      <x:c r="F11763" s="0" t="s">
        <x:v>20</x:v>
      </x:c>
      <x:c r="G11763" s="0" t="n">
        <x:v>130</x:v>
      </x:c>
      <x:c r="H11763" s="4" t="n">
        <x:v>44.33</x:v>
      </x:c>
      <x:c r="I11763" s="4" t="n">
        <x:v>130</x:v>
      </x:c>
      <x:c r="J11763" s="4" t="n">
        <x:v>0.341</x:v>
      </x:c>
      <x:c r="K11763" s="4">
        <x:f>I11763*J11763</x:f>
      </x:c>
      <x:c r="L11763" s="4" t="n">
        <x:v>290.304</x:v>
      </x:c>
      <x:c r="M11763" s="5">
        <x:f>J11763/3.457*100</x:f>
      </x:c>
      <x:c r="N11763" s="6">
        <x:f>M11763*L11763/100</x:f>
      </x:c>
      <x:c r="O11763" s="6">
        <x:f>H11763-N11763</x:f>
      </x:c>
    </x:row>
    <x:row r="11764" spans="1:25">
      <x:c r="A11764" s="0" t="s">
        <x:v>126</x:v>
      </x:c>
      <x:c r="B11764" s="0" t="n">
        <x:v>5371</x:v>
      </x:c>
      <x:c r="C11764" s="0" t="s">
        <x:v>21</x:v>
      </x:c>
      <x:c r="D11764" s="0" t="s">
        <x:v>22</x:v>
      </x:c>
      <x:c r="E11764" s="0" t="s">
        <x:v>23</x:v>
      </x:c>
      <x:c r="F11764" s="0" t="s">
        <x:v>20</x:v>
      </x:c>
      <x:c r="G11764" s="0" t="n">
        <x:v>130</x:v>
      </x:c>
      <x:c r="H11764" s="4" t="n">
        <x:v>43.384</x:v>
      </x:c>
      <x:c r="I11764" s="4" t="n">
        <x:v>130</x:v>
      </x:c>
      <x:c r="J11764" s="4" t="n">
        <x:v>0.334</x:v>
      </x:c>
      <x:c r="K11764" s="4">
        <x:f>I11764*J11764</x:f>
      </x:c>
      <x:c r="L11764" s="4" t="n">
        <x:v>290.304</x:v>
      </x:c>
      <x:c r="M11764" s="5">
        <x:f>J11764/3.457*100</x:f>
      </x:c>
      <x:c r="N11764" s="6">
        <x:f>M11764*L11764/100</x:f>
      </x:c>
      <x:c r="O11764" s="6">
        <x:f>H11764-N11764</x:f>
      </x:c>
    </x:row>
    <x:row r="11765" spans="1:25">
      <x:c r="A11765" s="0" t="s">
        <x:v>126</x:v>
      </x:c>
      <x:c r="B11765" s="0" t="n">
        <x:v>5371</x:v>
      </x:c>
      <x:c r="C11765" s="0" t="s">
        <x:v>21</x:v>
      </x:c>
      <x:c r="D11765" s="0" t="s">
        <x:v>22</x:v>
      </x:c>
      <x:c r="E11765" s="0" t="s">
        <x:v>23</x:v>
      </x:c>
      <x:c r="F11765" s="0" t="s">
        <x:v>20</x:v>
      </x:c>
      <x:c r="G11765" s="0" t="n">
        <x:v>130</x:v>
      </x:c>
      <x:c r="H11765" s="4" t="n">
        <x:v>43.384</x:v>
      </x:c>
      <x:c r="I11765" s="4" t="n">
        <x:v>130</x:v>
      </x:c>
      <x:c r="J11765" s="4" t="n">
        <x:v>0.334</x:v>
      </x:c>
      <x:c r="K11765" s="4">
        <x:f>I11765*J11765</x:f>
      </x:c>
      <x:c r="L11765" s="4" t="n">
        <x:v>290.304</x:v>
      </x:c>
      <x:c r="M11765" s="5">
        <x:f>J11765/3.457*100</x:f>
      </x:c>
      <x:c r="N11765" s="6">
        <x:f>M11765*L11765/100</x:f>
      </x:c>
      <x:c r="O11765" s="6">
        <x:f>H11765-N11765</x:f>
      </x:c>
    </x:row>
    <x:row r="11766" spans="1:25">
      <x:c r="A11766" s="0" t="s">
        <x:v>126</x:v>
      </x:c>
      <x:c r="B11766" s="0" t="n">
        <x:v>5371</x:v>
      </x:c>
      <x:c r="C11766" s="0" t="s">
        <x:v>21</x:v>
      </x:c>
      <x:c r="D11766" s="0" t="s">
        <x:v>22</x:v>
      </x:c>
      <x:c r="E11766" s="0" t="s">
        <x:v>23</x:v>
      </x:c>
      <x:c r="F11766" s="0" t="s">
        <x:v>20</x:v>
      </x:c>
      <x:c r="G11766" s="0" t="n">
        <x:v>130</x:v>
      </x:c>
      <x:c r="H11766" s="4" t="n">
        <x:v>43.384</x:v>
      </x:c>
      <x:c r="I11766" s="4" t="n">
        <x:v>130</x:v>
      </x:c>
      <x:c r="J11766" s="4" t="n">
        <x:v>0.334</x:v>
      </x:c>
      <x:c r="K11766" s="4">
        <x:f>I11766*J11766</x:f>
      </x:c>
      <x:c r="L11766" s="4" t="n">
        <x:v>290.304</x:v>
      </x:c>
      <x:c r="M11766" s="5">
        <x:f>J11766/3.457*100</x:f>
      </x:c>
      <x:c r="N11766" s="6">
        <x:f>M11766*L11766/100</x:f>
      </x:c>
      <x:c r="O11766" s="6">
        <x:f>H11766-N11766</x:f>
      </x:c>
    </x:row>
    <x:row r="11767" spans="1:25">
      <x:c r="A11767" s="0" t="s">
        <x:v>126</x:v>
      </x:c>
      <x:c r="B11767" s="0" t="n">
        <x:v>5371</x:v>
      </x:c>
      <x:c r="C11767" s="0" t="s">
        <x:v>21</x:v>
      </x:c>
      <x:c r="D11767" s="0" t="s">
        <x:v>22</x:v>
      </x:c>
      <x:c r="E11767" s="0" t="s">
        <x:v>23</x:v>
      </x:c>
      <x:c r="F11767" s="0" t="s">
        <x:v>20</x:v>
      </x:c>
      <x:c r="G11767" s="0" t="n">
        <x:v>130</x:v>
      </x:c>
      <x:c r="H11767" s="4" t="n">
        <x:v>43.384</x:v>
      </x:c>
      <x:c r="I11767" s="4" t="n">
        <x:v>130</x:v>
      </x:c>
      <x:c r="J11767" s="4" t="n">
        <x:v>0.334</x:v>
      </x:c>
      <x:c r="K11767" s="4">
        <x:f>I11767*J11767</x:f>
      </x:c>
      <x:c r="L11767" s="4" t="n">
        <x:v>290.304</x:v>
      </x:c>
      <x:c r="M11767" s="5">
        <x:f>J11767/3.457*100</x:f>
      </x:c>
      <x:c r="N11767" s="6">
        <x:f>M11767*L11767/100</x:f>
      </x:c>
      <x:c r="O11767" s="6">
        <x:f>H11767-N11767</x:f>
      </x:c>
    </x:row>
    <x:row r="11768" spans="1:25">
      <x:c r="A11768" s="0" t="s">
        <x:v>126</x:v>
      </x:c>
      <x:c r="B11768" s="0" t="n">
        <x:v>5371</x:v>
      </x:c>
      <x:c r="C11768" s="0" t="s">
        <x:v>21</x:v>
      </x:c>
      <x:c r="D11768" s="0" t="s">
        <x:v>28</x:v>
      </x:c>
      <x:c r="E11768" s="0" t="s">
        <x:v>19</x:v>
      </x:c>
      <x:c r="F11768" s="0" t="s">
        <x:v>26</x:v>
      </x:c>
      <x:c r="G11768" s="0" t="n">
        <x:v>130</x:v>
      </x:c>
      <x:c r="H11768" s="4" t="n">
        <x:v>33.805</x:v>
      </x:c>
      <x:c r="I11768" s="4" t="n">
        <x:v>130</x:v>
      </x:c>
      <x:c r="J11768" s="4" t="n">
        <x:v>0.26</x:v>
      </x:c>
      <x:c r="K11768" s="4">
        <x:f>I11768*J11768</x:f>
      </x:c>
      <x:c r="L11768" s="4" t="n">
        <x:v>290.304</x:v>
      </x:c>
      <x:c r="M11768" s="5">
        <x:f>J11768/3.457*100</x:f>
      </x:c>
      <x:c r="N11768" s="6">
        <x:f>M11768*L11768/100</x:f>
      </x:c>
      <x:c r="O11768" s="6">
        <x:f>H11768-N11768</x:f>
      </x:c>
    </x:row>
    <x:row r="11769" spans="1:25">
      <x:c r="A11769" s="0" t="s">
        <x:v>126</x:v>
      </x:c>
      <x:c r="B11769" s="0" t="n">
        <x:v>5371</x:v>
      </x:c>
      <x:c r="C11769" s="0" t="s">
        <x:v>21</x:v>
      </x:c>
      <x:c r="D11769" s="0" t="s">
        <x:v>28</x:v>
      </x:c>
      <x:c r="E11769" s="0" t="s">
        <x:v>23</x:v>
      </x:c>
      <x:c r="F11769" s="0" t="s">
        <x:v>26</x:v>
      </x:c>
      <x:c r="G11769" s="0" t="n">
        <x:v>130</x:v>
      </x:c>
      <x:c r="H11769" s="4" t="n">
        <x:v>197.6</x:v>
      </x:c>
      <x:c r="I11769" s="4" t="n">
        <x:v>130</x:v>
      </x:c>
      <x:c r="J11769" s="4" t="n">
        <x:v>1.52</x:v>
      </x:c>
      <x:c r="K11769" s="4">
        <x:f>I11769*J11769</x:f>
      </x:c>
      <x:c r="L11769" s="4" t="n">
        <x:v>290.304</x:v>
      </x:c>
      <x:c r="M11769" s="5">
        <x:f>J11769/3.457*100</x:f>
      </x:c>
      <x:c r="N11769" s="6">
        <x:f>M11769*L11769/100</x:f>
      </x:c>
      <x:c r="O11769" s="6">
        <x:f>H11769-N11769</x:f>
      </x:c>
    </x:row>
    <x:row r="11770" spans="1:25">
      <x:c r="A11770" s="0" t="s">
        <x:v>83</x:v>
      </x:c>
      <x:c r="B11770" s="0" t="n">
        <x:v>5372</x:v>
      </x:c>
      <x:c r="C11770" s="0" t="s">
        <x:v>21</x:v>
      </x:c>
      <x:c r="D11770" s="0" t="s">
        <x:v>22</x:v>
      </x:c>
      <x:c r="E11770" s="0" t="s">
        <x:v>23</x:v>
      </x:c>
      <x:c r="F11770" s="0" t="s">
        <x:v>20</x:v>
      </x:c>
      <x:c r="G11770" s="0" t="n">
        <x:v>130</x:v>
      </x:c>
      <x:c r="H11770" s="4" t="n">
        <x:v>44.33</x:v>
      </x:c>
      <x:c r="I11770" s="4" t="n">
        <x:v>130</x:v>
      </x:c>
      <x:c r="J11770" s="4" t="n">
        <x:v>0.341</x:v>
      </x:c>
      <x:c r="K11770" s="4">
        <x:f>I11770*J11770</x:f>
      </x:c>
      <x:c r="L11770" s="4" t="n">
        <x:v>287.273</x:v>
      </x:c>
      <x:c r="M11770" s="5">
        <x:f>J11770/3.457*100</x:f>
      </x:c>
      <x:c r="N11770" s="6">
        <x:f>M11770*L11770/100</x:f>
      </x:c>
      <x:c r="O11770" s="6">
        <x:f>H11770-N11770</x:f>
      </x:c>
    </x:row>
    <x:row r="11771" spans="1:25">
      <x:c r="A11771" s="0" t="s">
        <x:v>83</x:v>
      </x:c>
      <x:c r="B11771" s="0" t="n">
        <x:v>5372</x:v>
      </x:c>
      <x:c r="C11771" s="0" t="s">
        <x:v>21</x:v>
      </x:c>
      <x:c r="D11771" s="0" t="s">
        <x:v>22</x:v>
      </x:c>
      <x:c r="E11771" s="0" t="s">
        <x:v>23</x:v>
      </x:c>
      <x:c r="F11771" s="0" t="s">
        <x:v>20</x:v>
      </x:c>
      <x:c r="G11771" s="0" t="n">
        <x:v>130</x:v>
      </x:c>
      <x:c r="H11771" s="4" t="n">
        <x:v>43.384</x:v>
      </x:c>
      <x:c r="I11771" s="4" t="n">
        <x:v>130</x:v>
      </x:c>
      <x:c r="J11771" s="4" t="n">
        <x:v>0.334</x:v>
      </x:c>
      <x:c r="K11771" s="4">
        <x:f>I11771*J11771</x:f>
      </x:c>
      <x:c r="L11771" s="4" t="n">
        <x:v>287.273</x:v>
      </x:c>
      <x:c r="M11771" s="5">
        <x:f>J11771/3.457*100</x:f>
      </x:c>
      <x:c r="N11771" s="6">
        <x:f>M11771*L11771/100</x:f>
      </x:c>
      <x:c r="O11771" s="6">
        <x:f>H11771-N11771</x:f>
      </x:c>
    </x:row>
    <x:row r="11772" spans="1:25">
      <x:c r="A11772" s="0" t="s">
        <x:v>83</x:v>
      </x:c>
      <x:c r="B11772" s="0" t="n">
        <x:v>5372</x:v>
      </x:c>
      <x:c r="C11772" s="0" t="s">
        <x:v>21</x:v>
      </x:c>
      <x:c r="D11772" s="0" t="s">
        <x:v>22</x:v>
      </x:c>
      <x:c r="E11772" s="0" t="s">
        <x:v>23</x:v>
      </x:c>
      <x:c r="F11772" s="0" t="s">
        <x:v>20</x:v>
      </x:c>
      <x:c r="G11772" s="0" t="n">
        <x:v>130</x:v>
      </x:c>
      <x:c r="H11772" s="4" t="n">
        <x:v>43.384</x:v>
      </x:c>
      <x:c r="I11772" s="4" t="n">
        <x:v>130</x:v>
      </x:c>
      <x:c r="J11772" s="4" t="n">
        <x:v>0.334</x:v>
      </x:c>
      <x:c r="K11772" s="4">
        <x:f>I11772*J11772</x:f>
      </x:c>
      <x:c r="L11772" s="4" t="n">
        <x:v>287.273</x:v>
      </x:c>
      <x:c r="M11772" s="5">
        <x:f>J11772/3.457*100</x:f>
      </x:c>
      <x:c r="N11772" s="6">
        <x:f>M11772*L11772/100</x:f>
      </x:c>
      <x:c r="O11772" s="6">
        <x:f>H11772-N11772</x:f>
      </x:c>
    </x:row>
    <x:row r="11773" spans="1:25">
      <x:c r="A11773" s="0" t="s">
        <x:v>83</x:v>
      </x:c>
      <x:c r="B11773" s="0" t="n">
        <x:v>5372</x:v>
      </x:c>
      <x:c r="C11773" s="0" t="s">
        <x:v>21</x:v>
      </x:c>
      <x:c r="D11773" s="0" t="s">
        <x:v>22</x:v>
      </x:c>
      <x:c r="E11773" s="0" t="s">
        <x:v>23</x:v>
      </x:c>
      <x:c r="F11773" s="0" t="s">
        <x:v>20</x:v>
      </x:c>
      <x:c r="G11773" s="0" t="n">
        <x:v>130</x:v>
      </x:c>
      <x:c r="H11773" s="4" t="n">
        <x:v>43.384</x:v>
      </x:c>
      <x:c r="I11773" s="4" t="n">
        <x:v>130</x:v>
      </x:c>
      <x:c r="J11773" s="4" t="n">
        <x:v>0.334</x:v>
      </x:c>
      <x:c r="K11773" s="4">
        <x:f>I11773*J11773</x:f>
      </x:c>
      <x:c r="L11773" s="4" t="n">
        <x:v>287.273</x:v>
      </x:c>
      <x:c r="M11773" s="5">
        <x:f>J11773/3.457*100</x:f>
      </x:c>
      <x:c r="N11773" s="6">
        <x:f>M11773*L11773/100</x:f>
      </x:c>
      <x:c r="O11773" s="6">
        <x:f>H11773-N11773</x:f>
      </x:c>
    </x:row>
    <x:row r="11774" spans="1:25">
      <x:c r="A11774" s="0" t="s">
        <x:v>83</x:v>
      </x:c>
      <x:c r="B11774" s="0" t="n">
        <x:v>5372</x:v>
      </x:c>
      <x:c r="C11774" s="0" t="s">
        <x:v>21</x:v>
      </x:c>
      <x:c r="D11774" s="0" t="s">
        <x:v>22</x:v>
      </x:c>
      <x:c r="E11774" s="0" t="s">
        <x:v>23</x:v>
      </x:c>
      <x:c r="F11774" s="0" t="s">
        <x:v>20</x:v>
      </x:c>
      <x:c r="G11774" s="0" t="n">
        <x:v>130</x:v>
      </x:c>
      <x:c r="H11774" s="4" t="n">
        <x:v>43.384</x:v>
      </x:c>
      <x:c r="I11774" s="4" t="n">
        <x:v>130</x:v>
      </x:c>
      <x:c r="J11774" s="4" t="n">
        <x:v>0.334</x:v>
      </x:c>
      <x:c r="K11774" s="4">
        <x:f>I11774*J11774</x:f>
      </x:c>
      <x:c r="L11774" s="4" t="n">
        <x:v>287.273</x:v>
      </x:c>
      <x:c r="M11774" s="5">
        <x:f>J11774/3.457*100</x:f>
      </x:c>
      <x:c r="N11774" s="6">
        <x:f>M11774*L11774/100</x:f>
      </x:c>
      <x:c r="O11774" s="6">
        <x:f>H11774-N11774</x:f>
      </x:c>
    </x:row>
    <x:row r="11775" spans="1:25">
      <x:c r="A11775" s="0" t="s">
        <x:v>83</x:v>
      </x:c>
      <x:c r="B11775" s="0" t="n">
        <x:v>5372</x:v>
      </x:c>
      <x:c r="C11775" s="0" t="s">
        <x:v>21</x:v>
      </x:c>
      <x:c r="D11775" s="0" t="s">
        <x:v>28</x:v>
      </x:c>
      <x:c r="E11775" s="0" t="s">
        <x:v>19</x:v>
      </x:c>
      <x:c r="F11775" s="0" t="s">
        <x:v>26</x:v>
      </x:c>
      <x:c r="G11775" s="0" t="n">
        <x:v>130</x:v>
      </x:c>
      <x:c r="H11775" s="4" t="n">
        <x:v>33.805</x:v>
      </x:c>
      <x:c r="I11775" s="4" t="n">
        <x:v>130</x:v>
      </x:c>
      <x:c r="J11775" s="4" t="n">
        <x:v>0.26</x:v>
      </x:c>
      <x:c r="K11775" s="4">
        <x:f>I11775*J11775</x:f>
      </x:c>
      <x:c r="L11775" s="4" t="n">
        <x:v>287.273</x:v>
      </x:c>
      <x:c r="M11775" s="5">
        <x:f>J11775/3.457*100</x:f>
      </x:c>
      <x:c r="N11775" s="6">
        <x:f>M11775*L11775/100</x:f>
      </x:c>
      <x:c r="O11775" s="6">
        <x:f>H11775-N11775</x:f>
      </x:c>
    </x:row>
    <x:row r="11776" spans="1:25">
      <x:c r="A11776" s="0" t="s">
        <x:v>83</x:v>
      </x:c>
      <x:c r="B11776" s="0" t="n">
        <x:v>5372</x:v>
      </x:c>
      <x:c r="C11776" s="0" t="s">
        <x:v>21</x:v>
      </x:c>
      <x:c r="D11776" s="0" t="s">
        <x:v>28</x:v>
      </x:c>
      <x:c r="E11776" s="0" t="s">
        <x:v>23</x:v>
      </x:c>
      <x:c r="F11776" s="0" t="s">
        <x:v>26</x:v>
      </x:c>
      <x:c r="G11776" s="0" t="n">
        <x:v>130</x:v>
      </x:c>
      <x:c r="H11776" s="4" t="n">
        <x:v>197.6</x:v>
      </x:c>
      <x:c r="I11776" s="4" t="n">
        <x:v>130</x:v>
      </x:c>
      <x:c r="J11776" s="4" t="n">
        <x:v>1.52</x:v>
      </x:c>
      <x:c r="K11776" s="4">
        <x:f>I11776*J11776</x:f>
      </x:c>
      <x:c r="L11776" s="4" t="n">
        <x:v>287.273</x:v>
      </x:c>
      <x:c r="M11776" s="5">
        <x:f>J11776/3.457*100</x:f>
      </x:c>
      <x:c r="N11776" s="6">
        <x:f>M11776*L11776/100</x:f>
      </x:c>
      <x:c r="O11776" s="6">
        <x:f>H11776-N11776</x:f>
      </x:c>
    </x:row>
    <x:row r="11777" spans="1:25">
      <x:c r="A11777" s="0" t="s">
        <x:v>112</x:v>
      </x:c>
      <x:c r="B11777" s="0" t="n">
        <x:v>5373</x:v>
      </x:c>
      <x:c r="C11777" s="0" t="s">
        <x:v>21</x:v>
      </x:c>
      <x:c r="D11777" s="0" t="s">
        <x:v>22</x:v>
      </x:c>
      <x:c r="E11777" s="0" t="s">
        <x:v>23</x:v>
      </x:c>
      <x:c r="F11777" s="0" t="s">
        <x:v>20</x:v>
      </x:c>
      <x:c r="G11777" s="0" t="n">
        <x:v>130</x:v>
      </x:c>
      <x:c r="H11777" s="4" t="n">
        <x:v>44.33</x:v>
      </x:c>
      <x:c r="I11777" s="4" t="n">
        <x:v>130</x:v>
      </x:c>
      <x:c r="J11777" s="4" t="n">
        <x:v>0.341</x:v>
      </x:c>
      <x:c r="K11777" s="4">
        <x:f>I11777*J11777</x:f>
      </x:c>
      <x:c r="L11777" s="4" t="n">
        <x:v>294.599</x:v>
      </x:c>
      <x:c r="M11777" s="5">
        <x:f>J11777/2.789*100</x:f>
      </x:c>
      <x:c r="N11777" s="6">
        <x:f>M11777*L11777/100</x:f>
      </x:c>
      <x:c r="O11777" s="6">
        <x:f>H11777-N11777</x:f>
      </x:c>
    </x:row>
    <x:row r="11778" spans="1:25">
      <x:c r="A11778" s="0" t="s">
        <x:v>112</x:v>
      </x:c>
      <x:c r="B11778" s="0" t="n">
        <x:v>5373</x:v>
      </x:c>
      <x:c r="C11778" s="0" t="s">
        <x:v>21</x:v>
      </x:c>
      <x:c r="D11778" s="0" t="s">
        <x:v>22</x:v>
      </x:c>
      <x:c r="E11778" s="0" t="s">
        <x:v>23</x:v>
      </x:c>
      <x:c r="F11778" s="0" t="s">
        <x:v>20</x:v>
      </x:c>
      <x:c r="G11778" s="0" t="n">
        <x:v>130</x:v>
      </x:c>
      <x:c r="H11778" s="4" t="n">
        <x:v>43.384</x:v>
      </x:c>
      <x:c r="I11778" s="4" t="n">
        <x:v>130</x:v>
      </x:c>
      <x:c r="J11778" s="4" t="n">
        <x:v>0.334</x:v>
      </x:c>
      <x:c r="K11778" s="4">
        <x:f>I11778*J11778</x:f>
      </x:c>
      <x:c r="L11778" s="4" t="n">
        <x:v>294.599</x:v>
      </x:c>
      <x:c r="M11778" s="5">
        <x:f>J11778/2.789*100</x:f>
      </x:c>
      <x:c r="N11778" s="6">
        <x:f>M11778*L11778/100</x:f>
      </x:c>
      <x:c r="O11778" s="6">
        <x:f>H11778-N11778</x:f>
      </x:c>
    </x:row>
    <x:row r="11779" spans="1:25">
      <x:c r="A11779" s="0" t="s">
        <x:v>112</x:v>
      </x:c>
      <x:c r="B11779" s="0" t="n">
        <x:v>5373</x:v>
      </x:c>
      <x:c r="C11779" s="0" t="s">
        <x:v>21</x:v>
      </x:c>
      <x:c r="D11779" s="0" t="s">
        <x:v>22</x:v>
      </x:c>
      <x:c r="E11779" s="0" t="s">
        <x:v>23</x:v>
      </x:c>
      <x:c r="F11779" s="0" t="s">
        <x:v>20</x:v>
      </x:c>
      <x:c r="G11779" s="0" t="n">
        <x:v>130</x:v>
      </x:c>
      <x:c r="H11779" s="4" t="n">
        <x:v>43.384</x:v>
      </x:c>
      <x:c r="I11779" s="4" t="n">
        <x:v>130</x:v>
      </x:c>
      <x:c r="J11779" s="4" t="n">
        <x:v>0.334</x:v>
      </x:c>
      <x:c r="K11779" s="4">
        <x:f>I11779*J11779</x:f>
      </x:c>
      <x:c r="L11779" s="4" t="n">
        <x:v>294.599</x:v>
      </x:c>
      <x:c r="M11779" s="5">
        <x:f>J11779/2.789*100</x:f>
      </x:c>
      <x:c r="N11779" s="6">
        <x:f>M11779*L11779/100</x:f>
      </x:c>
      <x:c r="O11779" s="6">
        <x:f>H11779-N11779</x:f>
      </x:c>
    </x:row>
    <x:row r="11780" spans="1:25">
      <x:c r="A11780" s="0" t="s">
        <x:v>112</x:v>
      </x:c>
      <x:c r="B11780" s="0" t="n">
        <x:v>5373</x:v>
      </x:c>
      <x:c r="C11780" s="0" t="s">
        <x:v>21</x:v>
      </x:c>
      <x:c r="D11780" s="0" t="s">
        <x:v>28</x:v>
      </x:c>
      <x:c r="E11780" s="0" t="s">
        <x:v>19</x:v>
      </x:c>
      <x:c r="F11780" s="0" t="s">
        <x:v>26</x:v>
      </x:c>
      <x:c r="G11780" s="0" t="n">
        <x:v>130</x:v>
      </x:c>
      <x:c r="H11780" s="4" t="n">
        <x:v>33.805</x:v>
      </x:c>
      <x:c r="I11780" s="4" t="n">
        <x:v>130</x:v>
      </x:c>
      <x:c r="J11780" s="4" t="n">
        <x:v>0.26</x:v>
      </x:c>
      <x:c r="K11780" s="4">
        <x:f>I11780*J11780</x:f>
      </x:c>
      <x:c r="L11780" s="4" t="n">
        <x:v>294.599</x:v>
      </x:c>
      <x:c r="M11780" s="5">
        <x:f>J11780/2.789*100</x:f>
      </x:c>
      <x:c r="N11780" s="6">
        <x:f>M11780*L11780/100</x:f>
      </x:c>
      <x:c r="O11780" s="6">
        <x:f>H11780-N11780</x:f>
      </x:c>
    </x:row>
    <x:row r="11781" spans="1:25">
      <x:c r="A11781" s="0" t="s">
        <x:v>112</x:v>
      </x:c>
      <x:c r="B11781" s="0" t="n">
        <x:v>5373</x:v>
      </x:c>
      <x:c r="C11781" s="0" t="s">
        <x:v>21</x:v>
      </x:c>
      <x:c r="D11781" s="0" t="s">
        <x:v>28</x:v>
      </x:c>
      <x:c r="E11781" s="0" t="s">
        <x:v>23</x:v>
      </x:c>
      <x:c r="F11781" s="0" t="s">
        <x:v>26</x:v>
      </x:c>
      <x:c r="G11781" s="0" t="n">
        <x:v>130</x:v>
      </x:c>
      <x:c r="H11781" s="4" t="n">
        <x:v>197.6</x:v>
      </x:c>
      <x:c r="I11781" s="4" t="n">
        <x:v>130</x:v>
      </x:c>
      <x:c r="J11781" s="4" t="n">
        <x:v>1.52</x:v>
      </x:c>
      <x:c r="K11781" s="4">
        <x:f>I11781*J11781</x:f>
      </x:c>
      <x:c r="L11781" s="4" t="n">
        <x:v>294.599</x:v>
      </x:c>
      <x:c r="M11781" s="5">
        <x:f>J11781/2.789*100</x:f>
      </x:c>
      <x:c r="N11781" s="6">
        <x:f>M11781*L11781/100</x:f>
      </x:c>
      <x:c r="O11781" s="6">
        <x:f>H11781-N11781</x:f>
      </x:c>
    </x:row>
    <x:row r="11782" spans="1:25">
      <x:c r="A11782" s="0" t="s">
        <x:v>93</x:v>
      </x:c>
      <x:c r="B11782" s="0" t="n">
        <x:v>5374</x:v>
      </x:c>
      <x:c r="C11782" s="0" t="s">
        <x:v>21</x:v>
      </x:c>
      <x:c r="D11782" s="0" t="s">
        <x:v>22</x:v>
      </x:c>
      <x:c r="E11782" s="0" t="s">
        <x:v>23</x:v>
      </x:c>
      <x:c r="F11782" s="0" t="s">
        <x:v>20</x:v>
      </x:c>
      <x:c r="G11782" s="0" t="n">
        <x:v>130</x:v>
      </x:c>
      <x:c r="H11782" s="4" t="n">
        <x:v>44.33</x:v>
      </x:c>
      <x:c r="I11782" s="4" t="n">
        <x:v>130</x:v>
      </x:c>
      <x:c r="J11782" s="4" t="n">
        <x:v>0.341</x:v>
      </x:c>
      <x:c r="K11782" s="4">
        <x:f>I11782*J11782</x:f>
      </x:c>
      <x:c r="L11782" s="4" t="n">
        <x:v>291.191</x:v>
      </x:c>
      <x:c r="M11782" s="5">
        <x:f>J11782/3.43*100</x:f>
      </x:c>
      <x:c r="N11782" s="6">
        <x:f>M11782*L11782/100</x:f>
      </x:c>
      <x:c r="O11782" s="6">
        <x:f>H11782-N11782</x:f>
      </x:c>
    </x:row>
    <x:row r="11783" spans="1:25">
      <x:c r="A11783" s="0" t="s">
        <x:v>93</x:v>
      </x:c>
      <x:c r="B11783" s="0" t="n">
        <x:v>5374</x:v>
      </x:c>
      <x:c r="C11783" s="0" t="s">
        <x:v>21</x:v>
      </x:c>
      <x:c r="D11783" s="0" t="s">
        <x:v>22</x:v>
      </x:c>
      <x:c r="E11783" s="0" t="s">
        <x:v>23</x:v>
      </x:c>
      <x:c r="F11783" s="0" t="s">
        <x:v>20</x:v>
      </x:c>
      <x:c r="G11783" s="0" t="n">
        <x:v>130</x:v>
      </x:c>
      <x:c r="H11783" s="4" t="n">
        <x:v>43.384</x:v>
      </x:c>
      <x:c r="I11783" s="4" t="n">
        <x:v>130</x:v>
      </x:c>
      <x:c r="J11783" s="4" t="n">
        <x:v>0.334</x:v>
      </x:c>
      <x:c r="K11783" s="4">
        <x:f>I11783*J11783</x:f>
      </x:c>
      <x:c r="L11783" s="4" t="n">
        <x:v>291.191</x:v>
      </x:c>
      <x:c r="M11783" s="5">
        <x:f>J11783/3.43*100</x:f>
      </x:c>
      <x:c r="N11783" s="6">
        <x:f>M11783*L11783/100</x:f>
      </x:c>
      <x:c r="O11783" s="6">
        <x:f>H11783-N11783</x:f>
      </x:c>
    </x:row>
    <x:row r="11784" spans="1:25">
      <x:c r="A11784" s="0" t="s">
        <x:v>93</x:v>
      </x:c>
      <x:c r="B11784" s="0" t="n">
        <x:v>5374</x:v>
      </x:c>
      <x:c r="C11784" s="0" t="s">
        <x:v>21</x:v>
      </x:c>
      <x:c r="D11784" s="0" t="s">
        <x:v>22</x:v>
      </x:c>
      <x:c r="E11784" s="0" t="s">
        <x:v>23</x:v>
      </x:c>
      <x:c r="F11784" s="0" t="s">
        <x:v>20</x:v>
      </x:c>
      <x:c r="G11784" s="0" t="n">
        <x:v>130</x:v>
      </x:c>
      <x:c r="H11784" s="4" t="n">
        <x:v>43.384</x:v>
      </x:c>
      <x:c r="I11784" s="4" t="n">
        <x:v>130</x:v>
      </x:c>
      <x:c r="J11784" s="4" t="n">
        <x:v>0.334</x:v>
      </x:c>
      <x:c r="K11784" s="4">
        <x:f>I11784*J11784</x:f>
      </x:c>
      <x:c r="L11784" s="4" t="n">
        <x:v>291.191</x:v>
      </x:c>
      <x:c r="M11784" s="5">
        <x:f>J11784/3.43*100</x:f>
      </x:c>
      <x:c r="N11784" s="6">
        <x:f>M11784*L11784/100</x:f>
      </x:c>
      <x:c r="O11784" s="6">
        <x:f>H11784-N11784</x:f>
      </x:c>
    </x:row>
    <x:row r="11785" spans="1:25">
      <x:c r="A11785" s="0" t="s">
        <x:v>93</x:v>
      </x:c>
      <x:c r="B11785" s="0" t="n">
        <x:v>5374</x:v>
      </x:c>
      <x:c r="C11785" s="0" t="s">
        <x:v>21</x:v>
      </x:c>
      <x:c r="D11785" s="0" t="s">
        <x:v>22</x:v>
      </x:c>
      <x:c r="E11785" s="0" t="s">
        <x:v>23</x:v>
      </x:c>
      <x:c r="F11785" s="0" t="s">
        <x:v>20</x:v>
      </x:c>
      <x:c r="G11785" s="0" t="n">
        <x:v>130</x:v>
      </x:c>
      <x:c r="H11785" s="4" t="n">
        <x:v>39.897</x:v>
      </x:c>
      <x:c r="I11785" s="4" t="n">
        <x:v>130</x:v>
      </x:c>
      <x:c r="J11785" s="4" t="n">
        <x:v>0.307</x:v>
      </x:c>
      <x:c r="K11785" s="4">
        <x:f>I11785*J11785</x:f>
      </x:c>
      <x:c r="L11785" s="4" t="n">
        <x:v>291.191</x:v>
      </x:c>
      <x:c r="M11785" s="5">
        <x:f>J11785/3.43*100</x:f>
      </x:c>
      <x:c r="N11785" s="6">
        <x:f>M11785*L11785/100</x:f>
      </x:c>
      <x:c r="O11785" s="6">
        <x:f>H11785-N11785</x:f>
      </x:c>
    </x:row>
    <x:row r="11786" spans="1:25">
      <x:c r="A11786" s="0" t="s">
        <x:v>93</x:v>
      </x:c>
      <x:c r="B11786" s="0" t="n">
        <x:v>5374</x:v>
      </x:c>
      <x:c r="C11786" s="0" t="s">
        <x:v>21</x:v>
      </x:c>
      <x:c r="D11786" s="0" t="s">
        <x:v>22</x:v>
      </x:c>
      <x:c r="E11786" s="0" t="s">
        <x:v>23</x:v>
      </x:c>
      <x:c r="F11786" s="0" t="s">
        <x:v>20</x:v>
      </x:c>
      <x:c r="G11786" s="0" t="n">
        <x:v>130</x:v>
      </x:c>
      <x:c r="H11786" s="4" t="n">
        <x:v>43.384</x:v>
      </x:c>
      <x:c r="I11786" s="4" t="n">
        <x:v>130</x:v>
      </x:c>
      <x:c r="J11786" s="4" t="n">
        <x:v>0.334</x:v>
      </x:c>
      <x:c r="K11786" s="4">
        <x:f>I11786*J11786</x:f>
      </x:c>
      <x:c r="L11786" s="4" t="n">
        <x:v>291.191</x:v>
      </x:c>
      <x:c r="M11786" s="5">
        <x:f>J11786/3.43*100</x:f>
      </x:c>
      <x:c r="N11786" s="6">
        <x:f>M11786*L11786/100</x:f>
      </x:c>
      <x:c r="O11786" s="6">
        <x:f>H11786-N11786</x:f>
      </x:c>
    </x:row>
    <x:row r="11787" spans="1:25">
      <x:c r="A11787" s="0" t="s">
        <x:v>93</x:v>
      </x:c>
      <x:c r="B11787" s="0" t="n">
        <x:v>5374</x:v>
      </x:c>
      <x:c r="C11787" s="0" t="s">
        <x:v>21</x:v>
      </x:c>
      <x:c r="D11787" s="0" t="s">
        <x:v>28</x:v>
      </x:c>
      <x:c r="E11787" s="0" t="s">
        <x:v>19</x:v>
      </x:c>
      <x:c r="F11787" s="0" t="s">
        <x:v>26</x:v>
      </x:c>
      <x:c r="G11787" s="0" t="n">
        <x:v>130</x:v>
      </x:c>
      <x:c r="H11787" s="4" t="n">
        <x:v>33.807</x:v>
      </x:c>
      <x:c r="I11787" s="4" t="n">
        <x:v>130</x:v>
      </x:c>
      <x:c r="J11787" s="4" t="n">
        <x:v>0.26</x:v>
      </x:c>
      <x:c r="K11787" s="4">
        <x:f>I11787*J11787</x:f>
      </x:c>
      <x:c r="L11787" s="4" t="n">
        <x:v>291.191</x:v>
      </x:c>
      <x:c r="M11787" s="5">
        <x:f>J11787/3.43*100</x:f>
      </x:c>
      <x:c r="N11787" s="6">
        <x:f>M11787*L11787/100</x:f>
      </x:c>
      <x:c r="O11787" s="6">
        <x:f>H11787-N11787</x:f>
      </x:c>
    </x:row>
    <x:row r="11788" spans="1:25">
      <x:c r="A11788" s="0" t="s">
        <x:v>93</x:v>
      </x:c>
      <x:c r="B11788" s="0" t="n">
        <x:v>5374</x:v>
      </x:c>
      <x:c r="C11788" s="0" t="s">
        <x:v>21</x:v>
      </x:c>
      <x:c r="D11788" s="0" t="s">
        <x:v>28</x:v>
      </x:c>
      <x:c r="E11788" s="0" t="s">
        <x:v>23</x:v>
      </x:c>
      <x:c r="F11788" s="0" t="s">
        <x:v>26</x:v>
      </x:c>
      <x:c r="G11788" s="0" t="n">
        <x:v>130</x:v>
      </x:c>
      <x:c r="H11788" s="4" t="n">
        <x:v>197.6</x:v>
      </x:c>
      <x:c r="I11788" s="4" t="n">
        <x:v>130</x:v>
      </x:c>
      <x:c r="J11788" s="4" t="n">
        <x:v>1.52</x:v>
      </x:c>
      <x:c r="K11788" s="4">
        <x:f>I11788*J11788</x:f>
      </x:c>
      <x:c r="L11788" s="4" t="n">
        <x:v>291.191</x:v>
      </x:c>
      <x:c r="M11788" s="5">
        <x:f>J11788/3.43*100</x:f>
      </x:c>
      <x:c r="N11788" s="6">
        <x:f>M11788*L11788/100</x:f>
      </x:c>
      <x:c r="O11788" s="6">
        <x:f>H11788-N11788</x:f>
      </x:c>
    </x:row>
    <x:row r="11789" spans="1:25">
      <x:c r="A11789" s="0" t="s">
        <x:v>101</x:v>
      </x:c>
      <x:c r="B11789" s="0" t="n">
        <x:v>5375</x:v>
      </x:c>
      <x:c r="C11789" s="0" t="s">
        <x:v>21</x:v>
      </x:c>
      <x:c r="D11789" s="0" t="s">
        <x:v>22</x:v>
      </x:c>
      <x:c r="E11789" s="0" t="s">
        <x:v>23</x:v>
      </x:c>
      <x:c r="F11789" s="0" t="s">
        <x:v>20</x:v>
      </x:c>
      <x:c r="G11789" s="0" t="n">
        <x:v>130</x:v>
      </x:c>
      <x:c r="H11789" s="4" t="n">
        <x:v>43.384</x:v>
      </x:c>
      <x:c r="I11789" s="4" t="n">
        <x:v>130</x:v>
      </x:c>
      <x:c r="J11789" s="4" t="n">
        <x:v>0.334</x:v>
      </x:c>
      <x:c r="K11789" s="4">
        <x:f>I11789*J11789</x:f>
      </x:c>
      <x:c r="L11789" s="4" t="n">
        <x:v>297.314</x:v>
      </x:c>
      <x:c r="M11789" s="5">
        <x:f>J11789/3.123*100</x:f>
      </x:c>
      <x:c r="N11789" s="6">
        <x:f>M11789*L11789/100</x:f>
      </x:c>
      <x:c r="O11789" s="6">
        <x:f>H11789-N11789</x:f>
      </x:c>
    </x:row>
    <x:row r="11790" spans="1:25">
      <x:c r="A11790" s="0" t="s">
        <x:v>101</x:v>
      </x:c>
      <x:c r="B11790" s="0" t="n">
        <x:v>5375</x:v>
      </x:c>
      <x:c r="C11790" s="0" t="s">
        <x:v>21</x:v>
      </x:c>
      <x:c r="D11790" s="0" t="s">
        <x:v>22</x:v>
      </x:c>
      <x:c r="E11790" s="0" t="s">
        <x:v>23</x:v>
      </x:c>
      <x:c r="F11790" s="0" t="s">
        <x:v>20</x:v>
      </x:c>
      <x:c r="G11790" s="0" t="n">
        <x:v>130</x:v>
      </x:c>
      <x:c r="H11790" s="4" t="n">
        <x:v>43.384</x:v>
      </x:c>
      <x:c r="I11790" s="4" t="n">
        <x:v>130</x:v>
      </x:c>
      <x:c r="J11790" s="4" t="n">
        <x:v>0.334</x:v>
      </x:c>
      <x:c r="K11790" s="4">
        <x:f>I11790*J11790</x:f>
      </x:c>
      <x:c r="L11790" s="4" t="n">
        <x:v>297.314</x:v>
      </x:c>
      <x:c r="M11790" s="5">
        <x:f>J11790/3.123*100</x:f>
      </x:c>
      <x:c r="N11790" s="6">
        <x:f>M11790*L11790/100</x:f>
      </x:c>
      <x:c r="O11790" s="6">
        <x:f>H11790-N11790</x:f>
      </x:c>
    </x:row>
    <x:row r="11791" spans="1:25">
      <x:c r="A11791" s="0" t="s">
        <x:v>101</x:v>
      </x:c>
      <x:c r="B11791" s="0" t="n">
        <x:v>5375</x:v>
      </x:c>
      <x:c r="C11791" s="0" t="s">
        <x:v>21</x:v>
      </x:c>
      <x:c r="D11791" s="0" t="s">
        <x:v>22</x:v>
      </x:c>
      <x:c r="E11791" s="0" t="s">
        <x:v>23</x:v>
      </x:c>
      <x:c r="F11791" s="0" t="s">
        <x:v>20</x:v>
      </x:c>
      <x:c r="G11791" s="0" t="n">
        <x:v>130</x:v>
      </x:c>
      <x:c r="H11791" s="4" t="n">
        <x:v>44.33</x:v>
      </x:c>
      <x:c r="I11791" s="4" t="n">
        <x:v>130</x:v>
      </x:c>
      <x:c r="J11791" s="4" t="n">
        <x:v>0.341</x:v>
      </x:c>
      <x:c r="K11791" s="4">
        <x:f>I11791*J11791</x:f>
      </x:c>
      <x:c r="L11791" s="4" t="n">
        <x:v>297.314</x:v>
      </x:c>
      <x:c r="M11791" s="5">
        <x:f>J11791/3.123*100</x:f>
      </x:c>
      <x:c r="N11791" s="6">
        <x:f>M11791*L11791/100</x:f>
      </x:c>
      <x:c r="O11791" s="6">
        <x:f>H11791-N11791</x:f>
      </x:c>
    </x:row>
    <x:row r="11792" spans="1:25">
      <x:c r="A11792" s="0" t="s">
        <x:v>101</x:v>
      </x:c>
      <x:c r="B11792" s="0" t="n">
        <x:v>5375</x:v>
      </x:c>
      <x:c r="C11792" s="0" t="s">
        <x:v>21</x:v>
      </x:c>
      <x:c r="D11792" s="0" t="s">
        <x:v>22</x:v>
      </x:c>
      <x:c r="E11792" s="0" t="s">
        <x:v>23</x:v>
      </x:c>
      <x:c r="F11792" s="0" t="s">
        <x:v>20</x:v>
      </x:c>
      <x:c r="G11792" s="0" t="n">
        <x:v>130</x:v>
      </x:c>
      <x:c r="H11792" s="4" t="n">
        <x:v>43.384</x:v>
      </x:c>
      <x:c r="I11792" s="4" t="n">
        <x:v>130</x:v>
      </x:c>
      <x:c r="J11792" s="4" t="n">
        <x:v>0.334</x:v>
      </x:c>
      <x:c r="K11792" s="4">
        <x:f>I11792*J11792</x:f>
      </x:c>
      <x:c r="L11792" s="4" t="n">
        <x:v>297.314</x:v>
      </x:c>
      <x:c r="M11792" s="5">
        <x:f>J11792/3.123*100</x:f>
      </x:c>
      <x:c r="N11792" s="6">
        <x:f>M11792*L11792/100</x:f>
      </x:c>
      <x:c r="O11792" s="6">
        <x:f>H11792-N11792</x:f>
      </x:c>
    </x:row>
    <x:row r="11793" spans="1:25">
      <x:c r="A11793" s="0" t="s">
        <x:v>101</x:v>
      </x:c>
      <x:c r="B11793" s="0" t="n">
        <x:v>5375</x:v>
      </x:c>
      <x:c r="C11793" s="0" t="s">
        <x:v>21</x:v>
      </x:c>
      <x:c r="D11793" s="0" t="s">
        <x:v>28</x:v>
      </x:c>
      <x:c r="E11793" s="0" t="s">
        <x:v>19</x:v>
      </x:c>
      <x:c r="F11793" s="0" t="s">
        <x:v>26</x:v>
      </x:c>
      <x:c r="G11793" s="0" t="n">
        <x:v>130</x:v>
      </x:c>
      <x:c r="H11793" s="4" t="n">
        <x:v>33.807</x:v>
      </x:c>
      <x:c r="I11793" s="4" t="n">
        <x:v>130</x:v>
      </x:c>
      <x:c r="J11793" s="4" t="n">
        <x:v>0.26</x:v>
      </x:c>
      <x:c r="K11793" s="4">
        <x:f>I11793*J11793</x:f>
      </x:c>
      <x:c r="L11793" s="4" t="n">
        <x:v>297.314</x:v>
      </x:c>
      <x:c r="M11793" s="5">
        <x:f>J11793/3.123*100</x:f>
      </x:c>
      <x:c r="N11793" s="6">
        <x:f>M11793*L11793/100</x:f>
      </x:c>
      <x:c r="O11793" s="6">
        <x:f>H11793-N11793</x:f>
      </x:c>
    </x:row>
    <x:row r="11794" spans="1:25">
      <x:c r="A11794" s="0" t="s">
        <x:v>101</x:v>
      </x:c>
      <x:c r="B11794" s="0" t="n">
        <x:v>5375</x:v>
      </x:c>
      <x:c r="C11794" s="0" t="s">
        <x:v>21</x:v>
      </x:c>
      <x:c r="D11794" s="0" t="s">
        <x:v>28</x:v>
      </x:c>
      <x:c r="E11794" s="0" t="s">
        <x:v>23</x:v>
      </x:c>
      <x:c r="F11794" s="0" t="s">
        <x:v>26</x:v>
      </x:c>
      <x:c r="G11794" s="0" t="n">
        <x:v>130</x:v>
      </x:c>
      <x:c r="H11794" s="4" t="n">
        <x:v>197.6</x:v>
      </x:c>
      <x:c r="I11794" s="4" t="n">
        <x:v>130</x:v>
      </x:c>
      <x:c r="J11794" s="4" t="n">
        <x:v>1.52</x:v>
      </x:c>
      <x:c r="K11794" s="4">
        <x:f>I11794*J11794</x:f>
      </x:c>
      <x:c r="L11794" s="4" t="n">
        <x:v>297.314</x:v>
      </x:c>
      <x:c r="M11794" s="5">
        <x:f>J11794/3.123*100</x:f>
      </x:c>
      <x:c r="N11794" s="6">
        <x:f>M11794*L11794/100</x:f>
      </x:c>
      <x:c r="O11794" s="6">
        <x:f>H11794-N11794</x:f>
      </x:c>
    </x:row>
    <x:row r="11795" spans="1:25">
      <x:c r="A11795" s="0" t="s">
        <x:v>65</x:v>
      </x:c>
      <x:c r="B11795" s="0" t="n">
        <x:v>5376</x:v>
      </x:c>
      <x:c r="C11795" s="0" t="s">
        <x:v>21</x:v>
      </x:c>
      <x:c r="D11795" s="0" t="s">
        <x:v>22</x:v>
      </x:c>
      <x:c r="E11795" s="0" t="s">
        <x:v>23</x:v>
      </x:c>
      <x:c r="F11795" s="0" t="s">
        <x:v>20</x:v>
      </x:c>
      <x:c r="G11795" s="0" t="n">
        <x:v>130</x:v>
      </x:c>
      <x:c r="H11795" s="4" t="n">
        <x:v>44.33</x:v>
      </x:c>
      <x:c r="I11795" s="4" t="n">
        <x:v>130</x:v>
      </x:c>
      <x:c r="J11795" s="4" t="n">
        <x:v>0.341</x:v>
      </x:c>
      <x:c r="K11795" s="4">
        <x:f>I11795*J11795</x:f>
      </x:c>
      <x:c r="L11795" s="4" t="n">
        <x:v>289.335</x:v>
      </x:c>
      <x:c r="M11795" s="5">
        <x:f>J11795/3.123*100</x:f>
      </x:c>
      <x:c r="N11795" s="6">
        <x:f>M11795*L11795/100</x:f>
      </x:c>
      <x:c r="O11795" s="6">
        <x:f>H11795-N11795</x:f>
      </x:c>
    </x:row>
    <x:row r="11796" spans="1:25">
      <x:c r="A11796" s="0" t="s">
        <x:v>65</x:v>
      </x:c>
      <x:c r="B11796" s="0" t="n">
        <x:v>5376</x:v>
      </x:c>
      <x:c r="C11796" s="0" t="s">
        <x:v>21</x:v>
      </x:c>
      <x:c r="D11796" s="0" t="s">
        <x:v>22</x:v>
      </x:c>
      <x:c r="E11796" s="0" t="s">
        <x:v>23</x:v>
      </x:c>
      <x:c r="F11796" s="0" t="s">
        <x:v>20</x:v>
      </x:c>
      <x:c r="G11796" s="0" t="n">
        <x:v>130</x:v>
      </x:c>
      <x:c r="H11796" s="4" t="n">
        <x:v>43.384</x:v>
      </x:c>
      <x:c r="I11796" s="4" t="n">
        <x:v>130</x:v>
      </x:c>
      <x:c r="J11796" s="4" t="n">
        <x:v>0.334</x:v>
      </x:c>
      <x:c r="K11796" s="4">
        <x:f>I11796*J11796</x:f>
      </x:c>
      <x:c r="L11796" s="4" t="n">
        <x:v>289.335</x:v>
      </x:c>
      <x:c r="M11796" s="5">
        <x:f>J11796/3.123*100</x:f>
      </x:c>
      <x:c r="N11796" s="6">
        <x:f>M11796*L11796/100</x:f>
      </x:c>
      <x:c r="O11796" s="6">
        <x:f>H11796-N11796</x:f>
      </x:c>
    </x:row>
    <x:row r="11797" spans="1:25">
      <x:c r="A11797" s="0" t="s">
        <x:v>65</x:v>
      </x:c>
      <x:c r="B11797" s="0" t="n">
        <x:v>5376</x:v>
      </x:c>
      <x:c r="C11797" s="0" t="s">
        <x:v>21</x:v>
      </x:c>
      <x:c r="D11797" s="0" t="s">
        <x:v>22</x:v>
      </x:c>
      <x:c r="E11797" s="0" t="s">
        <x:v>23</x:v>
      </x:c>
      <x:c r="F11797" s="0" t="s">
        <x:v>20</x:v>
      </x:c>
      <x:c r="G11797" s="0" t="n">
        <x:v>130</x:v>
      </x:c>
      <x:c r="H11797" s="4" t="n">
        <x:v>43.384</x:v>
      </x:c>
      <x:c r="I11797" s="4" t="n">
        <x:v>130</x:v>
      </x:c>
      <x:c r="J11797" s="4" t="n">
        <x:v>0.334</x:v>
      </x:c>
      <x:c r="K11797" s="4">
        <x:f>I11797*J11797</x:f>
      </x:c>
      <x:c r="L11797" s="4" t="n">
        <x:v>289.335</x:v>
      </x:c>
      <x:c r="M11797" s="5">
        <x:f>J11797/3.123*100</x:f>
      </x:c>
      <x:c r="N11797" s="6">
        <x:f>M11797*L11797/100</x:f>
      </x:c>
      <x:c r="O11797" s="6">
        <x:f>H11797-N11797</x:f>
      </x:c>
    </x:row>
    <x:row r="11798" spans="1:25">
      <x:c r="A11798" s="0" t="s">
        <x:v>65</x:v>
      </x:c>
      <x:c r="B11798" s="0" t="n">
        <x:v>5376</x:v>
      </x:c>
      <x:c r="C11798" s="0" t="s">
        <x:v>21</x:v>
      </x:c>
      <x:c r="D11798" s="0" t="s">
        <x:v>22</x:v>
      </x:c>
      <x:c r="E11798" s="0" t="s">
        <x:v>23</x:v>
      </x:c>
      <x:c r="F11798" s="0" t="s">
        <x:v>20</x:v>
      </x:c>
      <x:c r="G11798" s="0" t="n">
        <x:v>130</x:v>
      </x:c>
      <x:c r="H11798" s="4" t="n">
        <x:v>43.384</x:v>
      </x:c>
      <x:c r="I11798" s="4" t="n">
        <x:v>130</x:v>
      </x:c>
      <x:c r="J11798" s="4" t="n">
        <x:v>0.334</x:v>
      </x:c>
      <x:c r="K11798" s="4">
        <x:f>I11798*J11798</x:f>
      </x:c>
      <x:c r="L11798" s="4" t="n">
        <x:v>289.335</x:v>
      </x:c>
      <x:c r="M11798" s="5">
        <x:f>J11798/3.123*100</x:f>
      </x:c>
      <x:c r="N11798" s="6">
        <x:f>M11798*L11798/100</x:f>
      </x:c>
      <x:c r="O11798" s="6">
        <x:f>H11798-N11798</x:f>
      </x:c>
    </x:row>
    <x:row r="11799" spans="1:25">
      <x:c r="A11799" s="0" t="s">
        <x:v>65</x:v>
      </x:c>
      <x:c r="B11799" s="0" t="n">
        <x:v>5376</x:v>
      </x:c>
      <x:c r="C11799" s="0" t="s">
        <x:v>21</x:v>
      </x:c>
      <x:c r="D11799" s="0" t="s">
        <x:v>28</x:v>
      </x:c>
      <x:c r="E11799" s="0" t="s">
        <x:v>19</x:v>
      </x:c>
      <x:c r="F11799" s="0" t="s">
        <x:v>26</x:v>
      </x:c>
      <x:c r="G11799" s="0" t="n">
        <x:v>130</x:v>
      </x:c>
      <x:c r="H11799" s="4" t="n">
        <x:v>33.804</x:v>
      </x:c>
      <x:c r="I11799" s="4" t="n">
        <x:v>130</x:v>
      </x:c>
      <x:c r="J11799" s="4" t="n">
        <x:v>0.26</x:v>
      </x:c>
      <x:c r="K11799" s="4">
        <x:f>I11799*J11799</x:f>
      </x:c>
      <x:c r="L11799" s="4" t="n">
        <x:v>289.335</x:v>
      </x:c>
      <x:c r="M11799" s="5">
        <x:f>J11799/3.123*100</x:f>
      </x:c>
      <x:c r="N11799" s="6">
        <x:f>M11799*L11799/100</x:f>
      </x:c>
      <x:c r="O11799" s="6">
        <x:f>H11799-N11799</x:f>
      </x:c>
    </x:row>
    <x:row r="11800" spans="1:25">
      <x:c r="A11800" s="0" t="s">
        <x:v>65</x:v>
      </x:c>
      <x:c r="B11800" s="0" t="n">
        <x:v>5376</x:v>
      </x:c>
      <x:c r="C11800" s="0" t="s">
        <x:v>21</x:v>
      </x:c>
      <x:c r="D11800" s="0" t="s">
        <x:v>28</x:v>
      </x:c>
      <x:c r="E11800" s="0" t="s">
        <x:v>23</x:v>
      </x:c>
      <x:c r="F11800" s="0" t="s">
        <x:v>26</x:v>
      </x:c>
      <x:c r="G11800" s="0" t="n">
        <x:v>130</x:v>
      </x:c>
      <x:c r="H11800" s="4" t="n">
        <x:v>197.6</x:v>
      </x:c>
      <x:c r="I11800" s="4" t="n">
        <x:v>130</x:v>
      </x:c>
      <x:c r="J11800" s="4" t="n">
        <x:v>1.52</x:v>
      </x:c>
      <x:c r="K11800" s="4">
        <x:f>I11800*J11800</x:f>
      </x:c>
      <x:c r="L11800" s="4" t="n">
        <x:v>289.335</x:v>
      </x:c>
      <x:c r="M11800" s="5">
        <x:f>J11800/3.123*100</x:f>
      </x:c>
      <x:c r="N11800" s="6">
        <x:f>M11800*L11800/100</x:f>
      </x:c>
      <x:c r="O11800" s="6">
        <x:f>H11800-N11800</x:f>
      </x:c>
    </x:row>
    <x:row r="11801" spans="1:25">
      <x:c r="A11801" s="0" t="s">
        <x:v>175</x:v>
      </x:c>
      <x:c r="B11801" s="0" t="n">
        <x:v>5377</x:v>
      </x:c>
      <x:c r="C11801" s="0" t="s">
        <x:v>21</x:v>
      </x:c>
      <x:c r="D11801" s="0" t="s">
        <x:v>42</x:v>
      </x:c>
      <x:c r="E11801" s="0" t="s">
        <x:v>23</x:v>
      </x:c>
      <x:c r="F11801" s="0" t="s">
        <x:v>20</x:v>
      </x:c>
      <x:c r="G11801" s="0" t="n">
        <x:v>98</x:v>
      </x:c>
      <x:c r="H11801" s="4" t="n">
        <x:v>36.2</x:v>
      </x:c>
      <x:c r="I11801" s="4" t="n">
        <x:v>76</x:v>
      </x:c>
      <x:c r="J11801" s="4" t="n">
        <x:v>0.369</x:v>
      </x:c>
      <x:c r="K11801" s="4">
        <x:f>I11801*J11801</x:f>
      </x:c>
      <x:c r="L11801" s="4" t="n">
        <x:v>260.105</x:v>
      </x:c>
      <x:c r="M11801" s="5">
        <x:f>J11801/3.904*100</x:f>
      </x:c>
      <x:c r="N11801" s="6">
        <x:f>M11801*L11801/100</x:f>
      </x:c>
      <x:c r="O11801" s="6">
        <x:f>H11801-N11801</x:f>
      </x:c>
    </x:row>
    <x:row r="11802" spans="1:25">
      <x:c r="A11802" s="0" t="s">
        <x:v>175</x:v>
      </x:c>
      <x:c r="B11802" s="0" t="n">
        <x:v>5377</x:v>
      </x:c>
      <x:c r="C11802" s="0" t="s">
        <x:v>17</x:v>
      </x:c>
      <x:c r="D11802" s="0" t="s">
        <x:v>176</x:v>
      </x:c>
      <x:c r="E11802" s="0" t="s">
        <x:v>177</x:v>
      </x:c>
      <x:c r="F11802" s="0" t="s">
        <x:v>26</x:v>
      </x:c>
      <x:c r="G11802" s="0" t="n">
        <x:v>98</x:v>
      </x:c>
      <x:c r="H11802" s="4" t="n">
        <x:v>152.906</x:v>
      </x:c>
      <x:c r="I11802" s="4" t="n">
        <x:v>76</x:v>
      </x:c>
      <x:c r="J11802" s="4" t="n">
        <x:v>1.7</x:v>
      </x:c>
      <x:c r="K11802" s="4">
        <x:f>I11802*J11802</x:f>
      </x:c>
      <x:c r="L11802" s="4" t="n">
        <x:v>260.105</x:v>
      </x:c>
      <x:c r="M11802" s="5">
        <x:f>J11802/3.904*100</x:f>
      </x:c>
      <x:c r="N11802" s="6">
        <x:f>M11802*L11802/100</x:f>
      </x:c>
      <x:c r="O11802" s="6">
        <x:f>H11802-N11802</x:f>
      </x:c>
    </x:row>
    <x:row r="11803" spans="1:25">
      <x:c r="A11803" s="0" t="s">
        <x:v>175</x:v>
      </x:c>
      <x:c r="B11803" s="0" t="n">
        <x:v>5377</x:v>
      </x:c>
      <x:c r="C11803" s="0" t="s">
        <x:v>17</x:v>
      </x:c>
      <x:c r="D11803" s="0" t="s">
        <x:v>176</x:v>
      </x:c>
      <x:c r="E11803" s="0" t="s">
        <x:v>23</x:v>
      </x:c>
      <x:c r="F11803" s="0" t="s">
        <x:v>26</x:v>
      </x:c>
      <x:c r="G11803" s="0" t="n">
        <x:v>98</x:v>
      </x:c>
      <x:c r="H11803" s="4" t="n">
        <x:v>174.403</x:v>
      </x:c>
      <x:c r="I11803" s="4" t="n">
        <x:v>76</x:v>
      </x:c>
      <x:c r="J11803" s="4" t="n">
        <x:v>1.835</x:v>
      </x:c>
      <x:c r="K11803" s="4">
        <x:f>I11803*J11803</x:f>
      </x:c>
      <x:c r="L11803" s="4" t="n">
        <x:v>260.105</x:v>
      </x:c>
      <x:c r="M11803" s="5">
        <x:f>J11803/3.904*100</x:f>
      </x:c>
      <x:c r="N11803" s="6">
        <x:f>M11803*L11803/100</x:f>
      </x:c>
      <x:c r="O11803" s="6">
        <x:f>H11803-N11803</x:f>
      </x:c>
    </x:row>
    <x:row r="11804" spans="1:25">
      <x:c r="A11804" s="0" t="s">
        <x:v>53</x:v>
      </x:c>
      <x:c r="B11804" s="0" t="n">
        <x:v>5390</x:v>
      </x:c>
      <x:c r="C11804" s="0" t="s">
        <x:v>21</x:v>
      </x:c>
      <x:c r="D11804" s="0" t="s">
        <x:v>22</x:v>
      </x:c>
      <x:c r="E11804" s="0" t="s">
        <x:v>23</x:v>
      </x:c>
      <x:c r="F11804" s="0" t="s">
        <x:v>20</x:v>
      </x:c>
      <x:c r="G11804" s="0" t="n">
        <x:v>142</x:v>
      </x:c>
      <x:c r="H11804" s="4" t="n">
        <x:v>43.384</x:v>
      </x:c>
      <x:c r="I11804" s="4" t="n">
        <x:v>142</x:v>
      </x:c>
      <x:c r="J11804" s="4" t="n">
        <x:v>0.306</x:v>
      </x:c>
      <x:c r="K11804" s="4">
        <x:f>I11804*J11804</x:f>
      </x:c>
      <x:c r="L11804" s="4" t="n">
        <x:v>310.915</x:v>
      </x:c>
      <x:c r="M11804" s="5">
        <x:f>J11804/3.328*100</x:f>
      </x:c>
      <x:c r="N11804" s="6">
        <x:f>M11804*L11804/100</x:f>
      </x:c>
      <x:c r="O11804" s="6">
        <x:f>H11804-N11804</x:f>
      </x:c>
    </x:row>
    <x:row r="11805" spans="1:25">
      <x:c r="A11805" s="0" t="s">
        <x:v>53</x:v>
      </x:c>
      <x:c r="B11805" s="0" t="n">
        <x:v>5390</x:v>
      </x:c>
      <x:c r="C11805" s="0" t="s">
        <x:v>21</x:v>
      </x:c>
      <x:c r="D11805" s="0" t="s">
        <x:v>22</x:v>
      </x:c>
      <x:c r="E11805" s="0" t="s">
        <x:v>23</x:v>
      </x:c>
      <x:c r="F11805" s="0" t="s">
        <x:v>20</x:v>
      </x:c>
      <x:c r="G11805" s="0" t="n">
        <x:v>142</x:v>
      </x:c>
      <x:c r="H11805" s="4" t="n">
        <x:v>43.384</x:v>
      </x:c>
      <x:c r="I11805" s="4" t="n">
        <x:v>142</x:v>
      </x:c>
      <x:c r="J11805" s="4" t="n">
        <x:v>0.306</x:v>
      </x:c>
      <x:c r="K11805" s="4">
        <x:f>I11805*J11805</x:f>
      </x:c>
      <x:c r="L11805" s="4" t="n">
        <x:v>310.915</x:v>
      </x:c>
      <x:c r="M11805" s="5">
        <x:f>J11805/3.328*100</x:f>
      </x:c>
      <x:c r="N11805" s="6">
        <x:f>M11805*L11805/100</x:f>
      </x:c>
      <x:c r="O11805" s="6">
        <x:f>H11805-N11805</x:f>
      </x:c>
    </x:row>
    <x:row r="11806" spans="1:25">
      <x:c r="A11806" s="0" t="s">
        <x:v>53</x:v>
      </x:c>
      <x:c r="B11806" s="0" t="n">
        <x:v>5390</x:v>
      </x:c>
      <x:c r="C11806" s="0" t="s">
        <x:v>21</x:v>
      </x:c>
      <x:c r="D11806" s="0" t="s">
        <x:v>22</x:v>
      </x:c>
      <x:c r="E11806" s="0" t="s">
        <x:v>23</x:v>
      </x:c>
      <x:c r="F11806" s="0" t="s">
        <x:v>20</x:v>
      </x:c>
      <x:c r="G11806" s="0" t="n">
        <x:v>142</x:v>
      </x:c>
      <x:c r="H11806" s="4" t="n">
        <x:v>44.33</x:v>
      </x:c>
      <x:c r="I11806" s="4" t="n">
        <x:v>142</x:v>
      </x:c>
      <x:c r="J11806" s="4" t="n">
        <x:v>0.312</x:v>
      </x:c>
      <x:c r="K11806" s="4">
        <x:f>I11806*J11806</x:f>
      </x:c>
      <x:c r="L11806" s="4" t="n">
        <x:v>310.915</x:v>
      </x:c>
      <x:c r="M11806" s="5">
        <x:f>J11806/3.328*100</x:f>
      </x:c>
      <x:c r="N11806" s="6">
        <x:f>M11806*L11806/100</x:f>
      </x:c>
      <x:c r="O11806" s="6">
        <x:f>H11806-N11806</x:f>
      </x:c>
    </x:row>
    <x:row r="11807" spans="1:25">
      <x:c r="A11807" s="0" t="s">
        <x:v>53</x:v>
      </x:c>
      <x:c r="B11807" s="0" t="n">
        <x:v>5390</x:v>
      </x:c>
      <x:c r="C11807" s="0" t="s">
        <x:v>21</x:v>
      </x:c>
      <x:c r="D11807" s="0" t="s">
        <x:v>22</x:v>
      </x:c>
      <x:c r="E11807" s="0" t="s">
        <x:v>23</x:v>
      </x:c>
      <x:c r="F11807" s="0" t="s">
        <x:v>20</x:v>
      </x:c>
      <x:c r="G11807" s="0" t="n">
        <x:v>142</x:v>
      </x:c>
      <x:c r="H11807" s="4" t="n">
        <x:v>44.33</x:v>
      </x:c>
      <x:c r="I11807" s="4" t="n">
        <x:v>142</x:v>
      </x:c>
      <x:c r="J11807" s="4" t="n">
        <x:v>0.312</x:v>
      </x:c>
      <x:c r="K11807" s="4">
        <x:f>I11807*J11807</x:f>
      </x:c>
      <x:c r="L11807" s="4" t="n">
        <x:v>310.915</x:v>
      </x:c>
      <x:c r="M11807" s="5">
        <x:f>J11807/3.328*100</x:f>
      </x:c>
      <x:c r="N11807" s="6">
        <x:f>M11807*L11807/100</x:f>
      </x:c>
      <x:c r="O11807" s="6">
        <x:f>H11807-N11807</x:f>
      </x:c>
    </x:row>
    <x:row r="11808" spans="1:25">
      <x:c r="A11808" s="0" t="s">
        <x:v>53</x:v>
      </x:c>
      <x:c r="B11808" s="0" t="n">
        <x:v>5390</x:v>
      </x:c>
      <x:c r="C11808" s="0" t="s">
        <x:v>21</x:v>
      </x:c>
      <x:c r="D11808" s="0" t="s">
        <x:v>22</x:v>
      </x:c>
      <x:c r="E11808" s="0" t="s">
        <x:v>23</x:v>
      </x:c>
      <x:c r="F11808" s="0" t="s">
        <x:v>20</x:v>
      </x:c>
      <x:c r="G11808" s="0" t="n">
        <x:v>142</x:v>
      </x:c>
      <x:c r="H11808" s="4" t="n">
        <x:v>44.33</x:v>
      </x:c>
      <x:c r="I11808" s="4" t="n">
        <x:v>142</x:v>
      </x:c>
      <x:c r="J11808" s="4" t="n">
        <x:v>0.312</x:v>
      </x:c>
      <x:c r="K11808" s="4">
        <x:f>I11808*J11808</x:f>
      </x:c>
      <x:c r="L11808" s="4" t="n">
        <x:v>310.915</x:v>
      </x:c>
      <x:c r="M11808" s="5">
        <x:f>J11808/3.328*100</x:f>
      </x:c>
      <x:c r="N11808" s="6">
        <x:f>M11808*L11808/100</x:f>
      </x:c>
      <x:c r="O11808" s="6">
        <x:f>H11808-N11808</x:f>
      </x:c>
    </x:row>
    <x:row r="11809" spans="1:25">
      <x:c r="A11809" s="0" t="s">
        <x:v>53</x:v>
      </x:c>
      <x:c r="B11809" s="0" t="n">
        <x:v>5390</x:v>
      </x:c>
      <x:c r="C11809" s="0" t="s">
        <x:v>21</x:v>
      </x:c>
      <x:c r="D11809" s="0" t="s">
        <x:v>28</x:v>
      </x:c>
      <x:c r="E11809" s="0" t="s">
        <x:v>19</x:v>
      </x:c>
      <x:c r="F11809" s="0" t="s">
        <x:v>26</x:v>
      </x:c>
      <x:c r="G11809" s="0" t="n">
        <x:v>142</x:v>
      </x:c>
      <x:c r="H11809" s="4" t="n">
        <x:v>36.92</x:v>
      </x:c>
      <x:c r="I11809" s="4" t="n">
        <x:v>142</x:v>
      </x:c>
      <x:c r="J11809" s="4" t="n">
        <x:v>0.26</x:v>
      </x:c>
      <x:c r="K11809" s="4">
        <x:f>I11809*J11809</x:f>
      </x:c>
      <x:c r="L11809" s="4" t="n">
        <x:v>310.915</x:v>
      </x:c>
      <x:c r="M11809" s="5">
        <x:f>J11809/3.328*100</x:f>
      </x:c>
      <x:c r="N11809" s="6">
        <x:f>M11809*L11809/100</x:f>
      </x:c>
      <x:c r="O11809" s="6">
        <x:f>H11809-N11809</x:f>
      </x:c>
    </x:row>
    <x:row r="11810" spans="1:25">
      <x:c r="A11810" s="0" t="s">
        <x:v>53</x:v>
      </x:c>
      <x:c r="B11810" s="0" t="n">
        <x:v>5390</x:v>
      </x:c>
      <x:c r="C11810" s="0" t="s">
        <x:v>21</x:v>
      </x:c>
      <x:c r="D11810" s="0" t="s">
        <x:v>28</x:v>
      </x:c>
      <x:c r="E11810" s="0" t="s">
        <x:v>23</x:v>
      </x:c>
      <x:c r="F11810" s="0" t="s">
        <x:v>26</x:v>
      </x:c>
      <x:c r="G11810" s="0" t="n">
        <x:v>142</x:v>
      </x:c>
      <x:c r="H11810" s="4" t="n">
        <x:v>215.839</x:v>
      </x:c>
      <x:c r="I11810" s="4" t="n">
        <x:v>142</x:v>
      </x:c>
      <x:c r="J11810" s="4" t="n">
        <x:v>1.52</x:v>
      </x:c>
      <x:c r="K11810" s="4">
        <x:f>I11810*J11810</x:f>
      </x:c>
      <x:c r="L11810" s="4" t="n">
        <x:v>310.915</x:v>
      </x:c>
      <x:c r="M11810" s="5">
        <x:f>J11810/3.328*100</x:f>
      </x:c>
      <x:c r="N11810" s="6">
        <x:f>M11810*L11810/100</x:f>
      </x:c>
      <x:c r="O11810" s="6">
        <x:f>H11810-N11810</x:f>
      </x:c>
    </x:row>
    <x:row r="11811" spans="1:25">
      <x:c r="A11811" s="0" t="s">
        <x:v>99</x:v>
      </x:c>
      <x:c r="B11811" s="0" t="n">
        <x:v>5391</x:v>
      </x:c>
      <x:c r="C11811" s="0" t="s">
        <x:v>21</x:v>
      </x:c>
      <x:c r="D11811" s="0" t="s">
        <x:v>22</x:v>
      </x:c>
      <x:c r="E11811" s="0" t="s">
        <x:v>23</x:v>
      </x:c>
      <x:c r="F11811" s="0" t="s">
        <x:v>20</x:v>
      </x:c>
      <x:c r="G11811" s="0" t="n">
        <x:v>130</x:v>
      </x:c>
      <x:c r="H11811" s="4" t="n">
        <x:v>43.384</x:v>
      </x:c>
      <x:c r="I11811" s="4" t="n">
        <x:v>130</x:v>
      </x:c>
      <x:c r="J11811" s="4" t="n">
        <x:v>0.334</x:v>
      </x:c>
      <x:c r="K11811" s="4">
        <x:f>I11811*J11811</x:f>
      </x:c>
      <x:c r="L11811" s="4" t="n">
        <x:v>262.789</x:v>
      </x:c>
      <x:c r="M11811" s="5">
        <x:f>J11811/3.791*100</x:f>
      </x:c>
      <x:c r="N11811" s="6">
        <x:f>M11811*L11811/100</x:f>
      </x:c>
      <x:c r="O11811" s="6">
        <x:f>H11811-N11811</x:f>
      </x:c>
    </x:row>
    <x:row r="11812" spans="1:25">
      <x:c r="A11812" s="0" t="s">
        <x:v>99</x:v>
      </x:c>
      <x:c r="B11812" s="0" t="n">
        <x:v>5391</x:v>
      </x:c>
      <x:c r="C11812" s="0" t="s">
        <x:v>21</x:v>
      </x:c>
      <x:c r="D11812" s="0" t="s">
        <x:v>22</x:v>
      </x:c>
      <x:c r="E11812" s="0" t="s">
        <x:v>23</x:v>
      </x:c>
      <x:c r="F11812" s="0" t="s">
        <x:v>20</x:v>
      </x:c>
      <x:c r="G11812" s="0" t="n">
        <x:v>130</x:v>
      </x:c>
      <x:c r="H11812" s="4" t="n">
        <x:v>43.384</x:v>
      </x:c>
      <x:c r="I11812" s="4" t="n">
        <x:v>130</x:v>
      </x:c>
      <x:c r="J11812" s="4" t="n">
        <x:v>0.334</x:v>
      </x:c>
      <x:c r="K11812" s="4">
        <x:f>I11812*J11812</x:f>
      </x:c>
      <x:c r="L11812" s="4" t="n">
        <x:v>262.789</x:v>
      </x:c>
      <x:c r="M11812" s="5">
        <x:f>J11812/3.791*100</x:f>
      </x:c>
      <x:c r="N11812" s="6">
        <x:f>M11812*L11812/100</x:f>
      </x:c>
      <x:c r="O11812" s="6">
        <x:f>H11812-N11812</x:f>
      </x:c>
    </x:row>
    <x:row r="11813" spans="1:25">
      <x:c r="A11813" s="0" t="s">
        <x:v>99</x:v>
      </x:c>
      <x:c r="B11813" s="0" t="n">
        <x:v>5391</x:v>
      </x:c>
      <x:c r="C11813" s="0" t="s">
        <x:v>21</x:v>
      </x:c>
      <x:c r="D11813" s="0" t="s">
        <x:v>22</x:v>
      </x:c>
      <x:c r="E11813" s="0" t="s">
        <x:v>23</x:v>
      </x:c>
      <x:c r="F11813" s="0" t="s">
        <x:v>20</x:v>
      </x:c>
      <x:c r="G11813" s="0" t="n">
        <x:v>130</x:v>
      </x:c>
      <x:c r="H11813" s="4" t="n">
        <x:v>43.384</x:v>
      </x:c>
      <x:c r="I11813" s="4" t="n">
        <x:v>130</x:v>
      </x:c>
      <x:c r="J11813" s="4" t="n">
        <x:v>0.334</x:v>
      </x:c>
      <x:c r="K11813" s="4">
        <x:f>I11813*J11813</x:f>
      </x:c>
      <x:c r="L11813" s="4" t="n">
        <x:v>262.789</x:v>
      </x:c>
      <x:c r="M11813" s="5">
        <x:f>J11813/3.791*100</x:f>
      </x:c>
      <x:c r="N11813" s="6">
        <x:f>M11813*L11813/100</x:f>
      </x:c>
      <x:c r="O11813" s="6">
        <x:f>H11813-N11813</x:f>
      </x:c>
    </x:row>
    <x:row r="11814" spans="1:25">
      <x:c r="A11814" s="0" t="s">
        <x:v>99</x:v>
      </x:c>
      <x:c r="B11814" s="0" t="n">
        <x:v>5391</x:v>
      </x:c>
      <x:c r="C11814" s="0" t="s">
        <x:v>21</x:v>
      </x:c>
      <x:c r="D11814" s="0" t="s">
        <x:v>22</x:v>
      </x:c>
      <x:c r="E11814" s="0" t="s">
        <x:v>23</x:v>
      </x:c>
      <x:c r="F11814" s="0" t="s">
        <x:v>20</x:v>
      </x:c>
      <x:c r="G11814" s="0" t="n">
        <x:v>130</x:v>
      </x:c>
      <x:c r="H11814" s="4" t="n">
        <x:v>43.384</x:v>
      </x:c>
      <x:c r="I11814" s="4" t="n">
        <x:v>130</x:v>
      </x:c>
      <x:c r="J11814" s="4" t="n">
        <x:v>0.334</x:v>
      </x:c>
      <x:c r="K11814" s="4">
        <x:f>I11814*J11814</x:f>
      </x:c>
      <x:c r="L11814" s="4" t="n">
        <x:v>262.789</x:v>
      </x:c>
      <x:c r="M11814" s="5">
        <x:f>J11814/3.791*100</x:f>
      </x:c>
      <x:c r="N11814" s="6">
        <x:f>M11814*L11814/100</x:f>
      </x:c>
      <x:c r="O11814" s="6">
        <x:f>H11814-N11814</x:f>
      </x:c>
    </x:row>
    <x:row r="11815" spans="1:25">
      <x:c r="A11815" s="0" t="s">
        <x:v>99</x:v>
      </x:c>
      <x:c r="B11815" s="0" t="n">
        <x:v>5391</x:v>
      </x:c>
      <x:c r="C11815" s="0" t="s">
        <x:v>21</x:v>
      </x:c>
      <x:c r="D11815" s="0" t="s">
        <x:v>22</x:v>
      </x:c>
      <x:c r="E11815" s="0" t="s">
        <x:v>23</x:v>
      </x:c>
      <x:c r="F11815" s="0" t="s">
        <x:v>20</x:v>
      </x:c>
      <x:c r="G11815" s="0" t="n">
        <x:v>130</x:v>
      </x:c>
      <x:c r="H11815" s="4" t="n">
        <x:v>43.384</x:v>
      </x:c>
      <x:c r="I11815" s="4" t="n">
        <x:v>130</x:v>
      </x:c>
      <x:c r="J11815" s="4" t="n">
        <x:v>0.334</x:v>
      </x:c>
      <x:c r="K11815" s="4">
        <x:f>I11815*J11815</x:f>
      </x:c>
      <x:c r="L11815" s="4" t="n">
        <x:v>262.789</x:v>
      </x:c>
      <x:c r="M11815" s="5">
        <x:f>J11815/3.791*100</x:f>
      </x:c>
      <x:c r="N11815" s="6">
        <x:f>M11815*L11815/100</x:f>
      </x:c>
      <x:c r="O11815" s="6">
        <x:f>H11815-N11815</x:f>
      </x:c>
    </x:row>
    <x:row r="11816" spans="1:25">
      <x:c r="A11816" s="0" t="s">
        <x:v>99</x:v>
      </x:c>
      <x:c r="B11816" s="0" t="n">
        <x:v>5391</x:v>
      </x:c>
      <x:c r="C11816" s="0" t="s">
        <x:v>21</x:v>
      </x:c>
      <x:c r="D11816" s="0" t="s">
        <x:v>22</x:v>
      </x:c>
      <x:c r="E11816" s="0" t="s">
        <x:v>23</x:v>
      </x:c>
      <x:c r="F11816" s="0" t="s">
        <x:v>20</x:v>
      </x:c>
      <x:c r="G11816" s="0" t="n">
        <x:v>130</x:v>
      </x:c>
      <x:c r="H11816" s="4" t="n">
        <x:v>44.33</x:v>
      </x:c>
      <x:c r="I11816" s="4" t="n">
        <x:v>130</x:v>
      </x:c>
      <x:c r="J11816" s="4" t="n">
        <x:v>0.341</x:v>
      </x:c>
      <x:c r="K11816" s="4">
        <x:f>I11816*J11816</x:f>
      </x:c>
      <x:c r="L11816" s="4" t="n">
        <x:v>262.789</x:v>
      </x:c>
      <x:c r="M11816" s="5">
        <x:f>J11816/3.791*100</x:f>
      </x:c>
      <x:c r="N11816" s="6">
        <x:f>M11816*L11816/100</x:f>
      </x:c>
      <x:c r="O11816" s="6">
        <x:f>H11816-N11816</x:f>
      </x:c>
    </x:row>
    <x:row r="11817" spans="1:25">
      <x:c r="A11817" s="0" t="s">
        <x:v>99</x:v>
      </x:c>
      <x:c r="B11817" s="0" t="n">
        <x:v>5391</x:v>
      </x:c>
      <x:c r="C11817" s="0" t="s">
        <x:v>21</x:v>
      </x:c>
      <x:c r="D11817" s="0" t="s">
        <x:v>28</x:v>
      </x:c>
      <x:c r="E11817" s="0" t="s">
        <x:v>19</x:v>
      </x:c>
      <x:c r="F11817" s="0" t="s">
        <x:v>26</x:v>
      </x:c>
      <x:c r="G11817" s="0" t="n">
        <x:v>130</x:v>
      </x:c>
      <x:c r="H11817" s="4" t="n">
        <x:v>33.809</x:v>
      </x:c>
      <x:c r="I11817" s="4" t="n">
        <x:v>130</x:v>
      </x:c>
      <x:c r="J11817" s="4" t="n">
        <x:v>0.26</x:v>
      </x:c>
      <x:c r="K11817" s="4">
        <x:f>I11817*J11817</x:f>
      </x:c>
      <x:c r="L11817" s="4" t="n">
        <x:v>262.789</x:v>
      </x:c>
      <x:c r="M11817" s="5">
        <x:f>J11817/3.791*100</x:f>
      </x:c>
      <x:c r="N11817" s="6">
        <x:f>M11817*L11817/100</x:f>
      </x:c>
      <x:c r="O11817" s="6">
        <x:f>H11817-N11817</x:f>
      </x:c>
    </x:row>
    <x:row r="11818" spans="1:25">
      <x:c r="A11818" s="0" t="s">
        <x:v>99</x:v>
      </x:c>
      <x:c r="B11818" s="0" t="n">
        <x:v>5391</x:v>
      </x:c>
      <x:c r="C11818" s="0" t="s">
        <x:v>21</x:v>
      </x:c>
      <x:c r="D11818" s="0" t="s">
        <x:v>28</x:v>
      </x:c>
      <x:c r="E11818" s="0" t="s">
        <x:v>23</x:v>
      </x:c>
      <x:c r="F11818" s="0" t="s">
        <x:v>26</x:v>
      </x:c>
      <x:c r="G11818" s="0" t="n">
        <x:v>130</x:v>
      </x:c>
      <x:c r="H11818" s="4" t="n">
        <x:v>197.6</x:v>
      </x:c>
      <x:c r="I11818" s="4" t="n">
        <x:v>130</x:v>
      </x:c>
      <x:c r="J11818" s="4" t="n">
        <x:v>1.52</x:v>
      </x:c>
      <x:c r="K11818" s="4">
        <x:f>I11818*J11818</x:f>
      </x:c>
      <x:c r="L11818" s="4" t="n">
        <x:v>262.789</x:v>
      </x:c>
      <x:c r="M11818" s="5">
        <x:f>J11818/3.791*100</x:f>
      </x:c>
      <x:c r="N11818" s="6">
        <x:f>M11818*L11818/100</x:f>
      </x:c>
      <x:c r="O11818" s="6">
        <x:f>H11818-N11818</x:f>
      </x:c>
    </x:row>
    <x:row r="11819" spans="1:25">
      <x:c r="A11819" s="0" t="s">
        <x:v>141</x:v>
      </x:c>
      <x:c r="B11819" s="0" t="n">
        <x:v>5392</x:v>
      </x:c>
      <x:c r="C11819" s="0" t="s">
        <x:v>21</x:v>
      </x:c>
      <x:c r="D11819" s="0" t="s">
        <x:v>22</x:v>
      </x:c>
      <x:c r="E11819" s="0" t="s">
        <x:v>23</x:v>
      </x:c>
      <x:c r="F11819" s="0" t="s">
        <x:v>20</x:v>
      </x:c>
      <x:c r="G11819" s="0" t="n">
        <x:v>130</x:v>
      </x:c>
      <x:c r="H11819" s="4" t="n">
        <x:v>43.384</x:v>
      </x:c>
      <x:c r="I11819" s="4" t="n">
        <x:v>130</x:v>
      </x:c>
      <x:c r="J11819" s="4" t="n">
        <x:v>0.334</x:v>
      </x:c>
      <x:c r="K11819" s="4">
        <x:f>I11819*J11819</x:f>
      </x:c>
      <x:c r="L11819" s="4" t="n">
        <x:v>296.799</x:v>
      </x:c>
      <x:c r="M11819" s="5">
        <x:f>J11819/3.123*100</x:f>
      </x:c>
      <x:c r="N11819" s="6">
        <x:f>M11819*L11819/100</x:f>
      </x:c>
      <x:c r="O11819" s="6">
        <x:f>H11819-N11819</x:f>
      </x:c>
    </x:row>
    <x:row r="11820" spans="1:25">
      <x:c r="A11820" s="0" t="s">
        <x:v>141</x:v>
      </x:c>
      <x:c r="B11820" s="0" t="n">
        <x:v>5392</x:v>
      </x:c>
      <x:c r="C11820" s="0" t="s">
        <x:v>21</x:v>
      </x:c>
      <x:c r="D11820" s="0" t="s">
        <x:v>22</x:v>
      </x:c>
      <x:c r="E11820" s="0" t="s">
        <x:v>23</x:v>
      </x:c>
      <x:c r="F11820" s="0" t="s">
        <x:v>20</x:v>
      </x:c>
      <x:c r="G11820" s="0" t="n">
        <x:v>130</x:v>
      </x:c>
      <x:c r="H11820" s="4" t="n">
        <x:v>43.384</x:v>
      </x:c>
      <x:c r="I11820" s="4" t="n">
        <x:v>130</x:v>
      </x:c>
      <x:c r="J11820" s="4" t="n">
        <x:v>0.334</x:v>
      </x:c>
      <x:c r="K11820" s="4">
        <x:f>I11820*J11820</x:f>
      </x:c>
      <x:c r="L11820" s="4" t="n">
        <x:v>296.799</x:v>
      </x:c>
      <x:c r="M11820" s="5">
        <x:f>J11820/3.123*100</x:f>
      </x:c>
      <x:c r="N11820" s="6">
        <x:f>M11820*L11820/100</x:f>
      </x:c>
      <x:c r="O11820" s="6">
        <x:f>H11820-N11820</x:f>
      </x:c>
    </x:row>
    <x:row r="11821" spans="1:25">
      <x:c r="A11821" s="0" t="s">
        <x:v>141</x:v>
      </x:c>
      <x:c r="B11821" s="0" t="n">
        <x:v>5392</x:v>
      </x:c>
      <x:c r="C11821" s="0" t="s">
        <x:v>21</x:v>
      </x:c>
      <x:c r="D11821" s="0" t="s">
        <x:v>22</x:v>
      </x:c>
      <x:c r="E11821" s="0" t="s">
        <x:v>23</x:v>
      </x:c>
      <x:c r="F11821" s="0" t="s">
        <x:v>20</x:v>
      </x:c>
      <x:c r="G11821" s="0" t="n">
        <x:v>130</x:v>
      </x:c>
      <x:c r="H11821" s="4" t="n">
        <x:v>43.384</x:v>
      </x:c>
      <x:c r="I11821" s="4" t="n">
        <x:v>130</x:v>
      </x:c>
      <x:c r="J11821" s="4" t="n">
        <x:v>0.334</x:v>
      </x:c>
      <x:c r="K11821" s="4">
        <x:f>I11821*J11821</x:f>
      </x:c>
      <x:c r="L11821" s="4" t="n">
        <x:v>296.799</x:v>
      </x:c>
      <x:c r="M11821" s="5">
        <x:f>J11821/3.123*100</x:f>
      </x:c>
      <x:c r="N11821" s="6">
        <x:f>M11821*L11821/100</x:f>
      </x:c>
      <x:c r="O11821" s="6">
        <x:f>H11821-N11821</x:f>
      </x:c>
    </x:row>
    <x:row r="11822" spans="1:25">
      <x:c r="A11822" s="0" t="s">
        <x:v>141</x:v>
      </x:c>
      <x:c r="B11822" s="0" t="n">
        <x:v>5392</x:v>
      </x:c>
      <x:c r="C11822" s="0" t="s">
        <x:v>21</x:v>
      </x:c>
      <x:c r="D11822" s="0" t="s">
        <x:v>22</x:v>
      </x:c>
      <x:c r="E11822" s="0" t="s">
        <x:v>23</x:v>
      </x:c>
      <x:c r="F11822" s="0" t="s">
        <x:v>20</x:v>
      </x:c>
      <x:c r="G11822" s="0" t="n">
        <x:v>130</x:v>
      </x:c>
      <x:c r="H11822" s="4" t="n">
        <x:v>44.33</x:v>
      </x:c>
      <x:c r="I11822" s="4" t="n">
        <x:v>130</x:v>
      </x:c>
      <x:c r="J11822" s="4" t="n">
        <x:v>0.341</x:v>
      </x:c>
      <x:c r="K11822" s="4">
        <x:f>I11822*J11822</x:f>
      </x:c>
      <x:c r="L11822" s="4" t="n">
        <x:v>296.799</x:v>
      </x:c>
      <x:c r="M11822" s="5">
        <x:f>J11822/3.123*100</x:f>
      </x:c>
      <x:c r="N11822" s="6">
        <x:f>M11822*L11822/100</x:f>
      </x:c>
      <x:c r="O11822" s="6">
        <x:f>H11822-N11822</x:f>
      </x:c>
    </x:row>
    <x:row r="11823" spans="1:25">
      <x:c r="A11823" s="0" t="s">
        <x:v>141</x:v>
      </x:c>
      <x:c r="B11823" s="0" t="n">
        <x:v>5392</x:v>
      </x:c>
      <x:c r="C11823" s="0" t="s">
        <x:v>21</x:v>
      </x:c>
      <x:c r="D11823" s="0" t="s">
        <x:v>28</x:v>
      </x:c>
      <x:c r="E11823" s="0" t="s">
        <x:v>19</x:v>
      </x:c>
      <x:c r="F11823" s="0" t="s">
        <x:v>26</x:v>
      </x:c>
      <x:c r="G11823" s="0" t="n">
        <x:v>130</x:v>
      </x:c>
      <x:c r="H11823" s="4" t="n">
        <x:v>33.804</x:v>
      </x:c>
      <x:c r="I11823" s="4" t="n">
        <x:v>130</x:v>
      </x:c>
      <x:c r="J11823" s="4" t="n">
        <x:v>0.26</x:v>
      </x:c>
      <x:c r="K11823" s="4">
        <x:f>I11823*J11823</x:f>
      </x:c>
      <x:c r="L11823" s="4" t="n">
        <x:v>296.799</x:v>
      </x:c>
      <x:c r="M11823" s="5">
        <x:f>J11823/3.123*100</x:f>
      </x:c>
      <x:c r="N11823" s="6">
        <x:f>M11823*L11823/100</x:f>
      </x:c>
      <x:c r="O11823" s="6">
        <x:f>H11823-N11823</x:f>
      </x:c>
    </x:row>
    <x:row r="11824" spans="1:25">
      <x:c r="A11824" s="0" t="s">
        <x:v>141</x:v>
      </x:c>
      <x:c r="B11824" s="0" t="n">
        <x:v>5392</x:v>
      </x:c>
      <x:c r="C11824" s="0" t="s">
        <x:v>21</x:v>
      </x:c>
      <x:c r="D11824" s="0" t="s">
        <x:v>28</x:v>
      </x:c>
      <x:c r="E11824" s="0" t="s">
        <x:v>23</x:v>
      </x:c>
      <x:c r="F11824" s="0" t="s">
        <x:v>26</x:v>
      </x:c>
      <x:c r="G11824" s="0" t="n">
        <x:v>130</x:v>
      </x:c>
      <x:c r="H11824" s="4" t="n">
        <x:v>197.6</x:v>
      </x:c>
      <x:c r="I11824" s="4" t="n">
        <x:v>130</x:v>
      </x:c>
      <x:c r="J11824" s="4" t="n">
        <x:v>1.52</x:v>
      </x:c>
      <x:c r="K11824" s="4">
        <x:f>I11824*J11824</x:f>
      </x:c>
      <x:c r="L11824" s="4" t="n">
        <x:v>296.799</x:v>
      </x:c>
      <x:c r="M11824" s="5">
        <x:f>J11824/3.123*100</x:f>
      </x:c>
      <x:c r="N11824" s="6">
        <x:f>M11824*L11824/100</x:f>
      </x:c>
      <x:c r="O11824" s="6">
        <x:f>H11824-N11824</x:f>
      </x:c>
    </x:row>
    <x:row r="11825" spans="1:25">
      <x:c r="A11825" s="0" t="s">
        <x:v>140</x:v>
      </x:c>
      <x:c r="B11825" s="0" t="n">
        <x:v>5400</x:v>
      </x:c>
      <x:c r="C11825" s="0" t="s">
        <x:v>21</x:v>
      </x:c>
      <x:c r="D11825" s="0" t="s">
        <x:v>22</x:v>
      </x:c>
      <x:c r="E11825" s="0" t="s">
        <x:v>23</x:v>
      </x:c>
      <x:c r="F11825" s="0" t="s">
        <x:v>20</x:v>
      </x:c>
      <x:c r="G11825" s="0" t="n">
        <x:v>130</x:v>
      </x:c>
      <x:c r="H11825" s="4" t="n">
        <x:v>44.33</x:v>
      </x:c>
      <x:c r="I11825" s="4" t="n">
        <x:v>130</x:v>
      </x:c>
      <x:c r="J11825" s="4" t="n">
        <x:v>0.341</x:v>
      </x:c>
      <x:c r="K11825" s="4">
        <x:f>I11825*J11825</x:f>
      </x:c>
      <x:c r="L11825" s="4" t="n">
        <x:v>287.614</x:v>
      </x:c>
      <x:c r="M11825" s="5">
        <x:f>J11825/2.789*100</x:f>
      </x:c>
      <x:c r="N11825" s="6">
        <x:f>M11825*L11825/100</x:f>
      </x:c>
      <x:c r="O11825" s="6">
        <x:f>H11825-N11825</x:f>
      </x:c>
    </x:row>
    <x:row r="11826" spans="1:25">
      <x:c r="A11826" s="0" t="s">
        <x:v>140</x:v>
      </x:c>
      <x:c r="B11826" s="0" t="n">
        <x:v>5400</x:v>
      </x:c>
      <x:c r="C11826" s="0" t="s">
        <x:v>21</x:v>
      </x:c>
      <x:c r="D11826" s="0" t="s">
        <x:v>22</x:v>
      </x:c>
      <x:c r="E11826" s="0" t="s">
        <x:v>23</x:v>
      </x:c>
      <x:c r="F11826" s="0" t="s">
        <x:v>20</x:v>
      </x:c>
      <x:c r="G11826" s="0" t="n">
        <x:v>130</x:v>
      </x:c>
      <x:c r="H11826" s="4" t="n">
        <x:v>43.384</x:v>
      </x:c>
      <x:c r="I11826" s="4" t="n">
        <x:v>130</x:v>
      </x:c>
      <x:c r="J11826" s="4" t="n">
        <x:v>0.334</x:v>
      </x:c>
      <x:c r="K11826" s="4">
        <x:f>I11826*J11826</x:f>
      </x:c>
      <x:c r="L11826" s="4" t="n">
        <x:v>287.614</x:v>
      </x:c>
      <x:c r="M11826" s="5">
        <x:f>J11826/2.789*100</x:f>
      </x:c>
      <x:c r="N11826" s="6">
        <x:f>M11826*L11826/100</x:f>
      </x:c>
      <x:c r="O11826" s="6">
        <x:f>H11826-N11826</x:f>
      </x:c>
    </x:row>
    <x:row r="11827" spans="1:25">
      <x:c r="A11827" s="0" t="s">
        <x:v>140</x:v>
      </x:c>
      <x:c r="B11827" s="0" t="n">
        <x:v>5400</x:v>
      </x:c>
      <x:c r="C11827" s="0" t="s">
        <x:v>21</x:v>
      </x:c>
      <x:c r="D11827" s="0" t="s">
        <x:v>22</x:v>
      </x:c>
      <x:c r="E11827" s="0" t="s">
        <x:v>23</x:v>
      </x:c>
      <x:c r="F11827" s="0" t="s">
        <x:v>20</x:v>
      </x:c>
      <x:c r="G11827" s="0" t="n">
        <x:v>130</x:v>
      </x:c>
      <x:c r="H11827" s="4" t="n">
        <x:v>43.384</x:v>
      </x:c>
      <x:c r="I11827" s="4" t="n">
        <x:v>130</x:v>
      </x:c>
      <x:c r="J11827" s="4" t="n">
        <x:v>0.334</x:v>
      </x:c>
      <x:c r="K11827" s="4">
        <x:f>I11827*J11827</x:f>
      </x:c>
      <x:c r="L11827" s="4" t="n">
        <x:v>287.614</x:v>
      </x:c>
      <x:c r="M11827" s="5">
        <x:f>J11827/2.789*100</x:f>
      </x:c>
      <x:c r="N11827" s="6">
        <x:f>M11827*L11827/100</x:f>
      </x:c>
      <x:c r="O11827" s="6">
        <x:f>H11827-N11827</x:f>
      </x:c>
    </x:row>
    <x:row r="11828" spans="1:25">
      <x:c r="A11828" s="0" t="s">
        <x:v>140</x:v>
      </x:c>
      <x:c r="B11828" s="0" t="n">
        <x:v>5400</x:v>
      </x:c>
      <x:c r="C11828" s="0" t="s">
        <x:v>21</x:v>
      </x:c>
      <x:c r="D11828" s="0" t="s">
        <x:v>28</x:v>
      </x:c>
      <x:c r="E11828" s="0" t="s">
        <x:v>19</x:v>
      </x:c>
      <x:c r="F11828" s="0" t="s">
        <x:v>26</x:v>
      </x:c>
      <x:c r="G11828" s="0" t="n">
        <x:v>130</x:v>
      </x:c>
      <x:c r="H11828" s="4" t="n">
        <x:v>33.803</x:v>
      </x:c>
      <x:c r="I11828" s="4" t="n">
        <x:v>130</x:v>
      </x:c>
      <x:c r="J11828" s="4" t="n">
        <x:v>0.26</x:v>
      </x:c>
      <x:c r="K11828" s="4">
        <x:f>I11828*J11828</x:f>
      </x:c>
      <x:c r="L11828" s="4" t="n">
        <x:v>287.614</x:v>
      </x:c>
      <x:c r="M11828" s="5">
        <x:f>J11828/2.789*100</x:f>
      </x:c>
      <x:c r="N11828" s="6">
        <x:f>M11828*L11828/100</x:f>
      </x:c>
      <x:c r="O11828" s="6">
        <x:f>H11828-N11828</x:f>
      </x:c>
    </x:row>
    <x:row r="11829" spans="1:25">
      <x:c r="A11829" s="0" t="s">
        <x:v>140</x:v>
      </x:c>
      <x:c r="B11829" s="0" t="n">
        <x:v>5400</x:v>
      </x:c>
      <x:c r="C11829" s="0" t="s">
        <x:v>21</x:v>
      </x:c>
      <x:c r="D11829" s="0" t="s">
        <x:v>28</x:v>
      </x:c>
      <x:c r="E11829" s="0" t="s">
        <x:v>23</x:v>
      </x:c>
      <x:c r="F11829" s="0" t="s">
        <x:v>26</x:v>
      </x:c>
      <x:c r="G11829" s="0" t="n">
        <x:v>130</x:v>
      </x:c>
      <x:c r="H11829" s="4" t="n">
        <x:v>197.6</x:v>
      </x:c>
      <x:c r="I11829" s="4" t="n">
        <x:v>130</x:v>
      </x:c>
      <x:c r="J11829" s="4" t="n">
        <x:v>1.52</x:v>
      </x:c>
      <x:c r="K11829" s="4">
        <x:f>I11829*J11829</x:f>
      </x:c>
      <x:c r="L11829" s="4" t="n">
        <x:v>287.614</x:v>
      </x:c>
      <x:c r="M11829" s="5">
        <x:f>J11829/2.789*100</x:f>
      </x:c>
      <x:c r="N11829" s="6">
        <x:f>M11829*L11829/100</x:f>
      </x:c>
      <x:c r="O11829" s="6">
        <x:f>H11829-N11829</x:f>
      </x:c>
    </x:row>
    <x:row r="11830" spans="1:25">
      <x:c r="A11830" s="0" t="s">
        <x:v>102</x:v>
      </x:c>
      <x:c r="B11830" s="0" t="n">
        <x:v>5407</x:v>
      </x:c>
      <x:c r="C11830" s="0" t="s">
        <x:v>21</x:v>
      </x:c>
      <x:c r="D11830" s="0" t="s">
        <x:v>22</x:v>
      </x:c>
      <x:c r="E11830" s="0" t="s">
        <x:v>23</x:v>
      </x:c>
      <x:c r="F11830" s="0" t="s">
        <x:v>20</x:v>
      </x:c>
      <x:c r="G11830" s="0" t="n">
        <x:v>130</x:v>
      </x:c>
      <x:c r="H11830" s="4" t="n">
        <x:v>43.384</x:v>
      </x:c>
      <x:c r="I11830" s="4" t="n">
        <x:v>130</x:v>
      </x:c>
      <x:c r="J11830" s="4" t="n">
        <x:v>0.334</x:v>
      </x:c>
      <x:c r="K11830" s="4">
        <x:f>I11830*J11830</x:f>
      </x:c>
      <x:c r="L11830" s="4" t="n">
        <x:v>291.873</x:v>
      </x:c>
      <x:c r="M11830" s="5">
        <x:f>J11830/3.123*100</x:f>
      </x:c>
      <x:c r="N11830" s="6">
        <x:f>M11830*L11830/100</x:f>
      </x:c>
      <x:c r="O11830" s="6">
        <x:f>H11830-N11830</x:f>
      </x:c>
    </x:row>
    <x:row r="11831" spans="1:25">
      <x:c r="A11831" s="0" t="s">
        <x:v>102</x:v>
      </x:c>
      <x:c r="B11831" s="0" t="n">
        <x:v>5407</x:v>
      </x:c>
      <x:c r="C11831" s="0" t="s">
        <x:v>21</x:v>
      </x:c>
      <x:c r="D11831" s="0" t="s">
        <x:v>22</x:v>
      </x:c>
      <x:c r="E11831" s="0" t="s">
        <x:v>23</x:v>
      </x:c>
      <x:c r="F11831" s="0" t="s">
        <x:v>20</x:v>
      </x:c>
      <x:c r="G11831" s="0" t="n">
        <x:v>130</x:v>
      </x:c>
      <x:c r="H11831" s="4" t="n">
        <x:v>43.384</x:v>
      </x:c>
      <x:c r="I11831" s="4" t="n">
        <x:v>130</x:v>
      </x:c>
      <x:c r="J11831" s="4" t="n">
        <x:v>0.334</x:v>
      </x:c>
      <x:c r="K11831" s="4">
        <x:f>I11831*J11831</x:f>
      </x:c>
      <x:c r="L11831" s="4" t="n">
        <x:v>291.873</x:v>
      </x:c>
      <x:c r="M11831" s="5">
        <x:f>J11831/3.123*100</x:f>
      </x:c>
      <x:c r="N11831" s="6">
        <x:f>M11831*L11831/100</x:f>
      </x:c>
      <x:c r="O11831" s="6">
        <x:f>H11831-N11831</x:f>
      </x:c>
    </x:row>
    <x:row r="11832" spans="1:25">
      <x:c r="A11832" s="0" t="s">
        <x:v>102</x:v>
      </x:c>
      <x:c r="B11832" s="0" t="n">
        <x:v>5407</x:v>
      </x:c>
      <x:c r="C11832" s="0" t="s">
        <x:v>21</x:v>
      </x:c>
      <x:c r="D11832" s="0" t="s">
        <x:v>22</x:v>
      </x:c>
      <x:c r="E11832" s="0" t="s">
        <x:v>23</x:v>
      </x:c>
      <x:c r="F11832" s="0" t="s">
        <x:v>20</x:v>
      </x:c>
      <x:c r="G11832" s="0" t="n">
        <x:v>130</x:v>
      </x:c>
      <x:c r="H11832" s="4" t="n">
        <x:v>43.384</x:v>
      </x:c>
      <x:c r="I11832" s="4" t="n">
        <x:v>130</x:v>
      </x:c>
      <x:c r="J11832" s="4" t="n">
        <x:v>0.334</x:v>
      </x:c>
      <x:c r="K11832" s="4">
        <x:f>I11832*J11832</x:f>
      </x:c>
      <x:c r="L11832" s="4" t="n">
        <x:v>291.873</x:v>
      </x:c>
      <x:c r="M11832" s="5">
        <x:f>J11832/3.123*100</x:f>
      </x:c>
      <x:c r="N11832" s="6">
        <x:f>M11832*L11832/100</x:f>
      </x:c>
      <x:c r="O11832" s="6">
        <x:f>H11832-N11832</x:f>
      </x:c>
    </x:row>
    <x:row r="11833" spans="1:25">
      <x:c r="A11833" s="0" t="s">
        <x:v>102</x:v>
      </x:c>
      <x:c r="B11833" s="0" t="n">
        <x:v>5407</x:v>
      </x:c>
      <x:c r="C11833" s="0" t="s">
        <x:v>21</x:v>
      </x:c>
      <x:c r="D11833" s="0" t="s">
        <x:v>22</x:v>
      </x:c>
      <x:c r="E11833" s="0" t="s">
        <x:v>23</x:v>
      </x:c>
      <x:c r="F11833" s="0" t="s">
        <x:v>20</x:v>
      </x:c>
      <x:c r="G11833" s="0" t="n">
        <x:v>130</x:v>
      </x:c>
      <x:c r="H11833" s="4" t="n">
        <x:v>44.33</x:v>
      </x:c>
      <x:c r="I11833" s="4" t="n">
        <x:v>130</x:v>
      </x:c>
      <x:c r="J11833" s="4" t="n">
        <x:v>0.341</x:v>
      </x:c>
      <x:c r="K11833" s="4">
        <x:f>I11833*J11833</x:f>
      </x:c>
      <x:c r="L11833" s="4" t="n">
        <x:v>291.873</x:v>
      </x:c>
      <x:c r="M11833" s="5">
        <x:f>J11833/3.123*100</x:f>
      </x:c>
      <x:c r="N11833" s="6">
        <x:f>M11833*L11833/100</x:f>
      </x:c>
      <x:c r="O11833" s="6">
        <x:f>H11833-N11833</x:f>
      </x:c>
    </x:row>
    <x:row r="11834" spans="1:25">
      <x:c r="A11834" s="0" t="s">
        <x:v>102</x:v>
      </x:c>
      <x:c r="B11834" s="0" t="n">
        <x:v>5407</x:v>
      </x:c>
      <x:c r="C11834" s="0" t="s">
        <x:v>21</x:v>
      </x:c>
      <x:c r="D11834" s="0" t="s">
        <x:v>28</x:v>
      </x:c>
      <x:c r="E11834" s="0" t="s">
        <x:v>19</x:v>
      </x:c>
      <x:c r="F11834" s="0" t="s">
        <x:v>26</x:v>
      </x:c>
      <x:c r="G11834" s="0" t="n">
        <x:v>130</x:v>
      </x:c>
      <x:c r="H11834" s="4" t="n">
        <x:v>33.804</x:v>
      </x:c>
      <x:c r="I11834" s="4" t="n">
        <x:v>130</x:v>
      </x:c>
      <x:c r="J11834" s="4" t="n">
        <x:v>0.26</x:v>
      </x:c>
      <x:c r="K11834" s="4">
        <x:f>I11834*J11834</x:f>
      </x:c>
      <x:c r="L11834" s="4" t="n">
        <x:v>291.873</x:v>
      </x:c>
      <x:c r="M11834" s="5">
        <x:f>J11834/3.123*100</x:f>
      </x:c>
      <x:c r="N11834" s="6">
        <x:f>M11834*L11834/100</x:f>
      </x:c>
      <x:c r="O11834" s="6">
        <x:f>H11834-N11834</x:f>
      </x:c>
    </x:row>
    <x:row r="11835" spans="1:25">
      <x:c r="A11835" s="0" t="s">
        <x:v>102</x:v>
      </x:c>
      <x:c r="B11835" s="0" t="n">
        <x:v>5407</x:v>
      </x:c>
      <x:c r="C11835" s="0" t="s">
        <x:v>21</x:v>
      </x:c>
      <x:c r="D11835" s="0" t="s">
        <x:v>28</x:v>
      </x:c>
      <x:c r="E11835" s="0" t="s">
        <x:v>23</x:v>
      </x:c>
      <x:c r="F11835" s="0" t="s">
        <x:v>26</x:v>
      </x:c>
      <x:c r="G11835" s="0" t="n">
        <x:v>130</x:v>
      </x:c>
      <x:c r="H11835" s="4" t="n">
        <x:v>197.6</x:v>
      </x:c>
      <x:c r="I11835" s="4" t="n">
        <x:v>130</x:v>
      </x:c>
      <x:c r="J11835" s="4" t="n">
        <x:v>1.52</x:v>
      </x:c>
      <x:c r="K11835" s="4">
        <x:f>I11835*J11835</x:f>
      </x:c>
      <x:c r="L11835" s="4" t="n">
        <x:v>291.873</x:v>
      </x:c>
      <x:c r="M11835" s="5">
        <x:f>J11835/3.123*100</x:f>
      </x:c>
      <x:c r="N11835" s="6">
        <x:f>M11835*L11835/100</x:f>
      </x:c>
      <x:c r="O11835" s="6">
        <x:f>H11835-N11835</x:f>
      </x:c>
    </x:row>
    <x:row r="11836" spans="1:25">
      <x:c r="A11836" s="0" t="s">
        <x:v>67</x:v>
      </x:c>
      <x:c r="B11836" s="0" t="n">
        <x:v>5418</x:v>
      </x:c>
      <x:c r="C11836" s="0" t="s">
        <x:v>21</x:v>
      </x:c>
      <x:c r="D11836" s="0" t="s">
        <x:v>22</x:v>
      </x:c>
      <x:c r="E11836" s="0" t="s">
        <x:v>23</x:v>
      </x:c>
      <x:c r="F11836" s="0" t="s">
        <x:v>20</x:v>
      </x:c>
      <x:c r="G11836" s="0" t="n">
        <x:v>20</x:v>
      </x:c>
      <x:c r="H11836" s="4" t="n">
        <x:v>43.384</x:v>
      </x:c>
      <x:c r="I11836" s="4" t="n">
        <x:v>20</x:v>
      </x:c>
      <x:c r="J11836" s="4" t="n">
        <x:v>2.169</x:v>
      </x:c>
      <x:c r="K11836" s="4">
        <x:f>I11836*J11836</x:f>
      </x:c>
      <x:c r="L11836" s="4" t="n">
        <x:v>45.003</x:v>
      </x:c>
      <x:c r="M11836" s="5">
        <x:f>J11836/5.944*100</x:f>
      </x:c>
      <x:c r="N11836" s="6">
        <x:f>M11836*L11836/100</x:f>
      </x:c>
      <x:c r="O11836" s="6">
        <x:f>H11836-N11836</x:f>
      </x:c>
    </x:row>
    <x:row r="11837" spans="1:25">
      <x:c r="A11837" s="0" t="s">
        <x:v>67</x:v>
      </x:c>
      <x:c r="B11837" s="0" t="n">
        <x:v>5418</x:v>
      </x:c>
      <x:c r="C11837" s="0" t="s">
        <x:v>21</x:v>
      </x:c>
      <x:c r="D11837" s="0" t="s">
        <x:v>22</x:v>
      </x:c>
      <x:c r="E11837" s="0" t="s">
        <x:v>23</x:v>
      </x:c>
      <x:c r="F11837" s="0" t="s">
        <x:v>20</x:v>
      </x:c>
      <x:c r="G11837" s="0" t="n">
        <x:v>20</x:v>
      </x:c>
      <x:c r="H11837" s="4" t="n">
        <x:v>39.897</x:v>
      </x:c>
      <x:c r="I11837" s="4" t="n">
        <x:v>20</x:v>
      </x:c>
      <x:c r="J11837" s="4" t="n">
        <x:v>1.995</x:v>
      </x:c>
      <x:c r="K11837" s="4">
        <x:f>I11837*J11837</x:f>
      </x:c>
      <x:c r="L11837" s="4" t="n">
        <x:v>45.003</x:v>
      </x:c>
      <x:c r="M11837" s="5">
        <x:f>J11837/5.944*100</x:f>
      </x:c>
      <x:c r="N11837" s="6">
        <x:f>M11837*L11837/100</x:f>
      </x:c>
      <x:c r="O11837" s="6">
        <x:f>H11837-N11837</x:f>
      </x:c>
    </x:row>
    <x:row r="11838" spans="1:25">
      <x:c r="A11838" s="0" t="s">
        <x:v>67</x:v>
      </x:c>
      <x:c r="B11838" s="0" t="n">
        <x:v>5418</x:v>
      </x:c>
      <x:c r="C11838" s="0" t="s">
        <x:v>21</x:v>
      </x:c>
      <x:c r="D11838" s="0" t="s">
        <x:v>28</x:v>
      </x:c>
      <x:c r="E11838" s="0" t="s">
        <x:v>19</x:v>
      </x:c>
      <x:c r="F11838" s="0" t="s">
        <x:v>26</x:v>
      </x:c>
      <x:c r="G11838" s="0" t="n">
        <x:v>20</x:v>
      </x:c>
      <x:c r="H11838" s="4" t="n">
        <x:v>5.2</x:v>
      </x:c>
      <x:c r="I11838" s="4" t="n">
        <x:v>20</x:v>
      </x:c>
      <x:c r="J11838" s="4" t="n">
        <x:v>0.26</x:v>
      </x:c>
      <x:c r="K11838" s="4">
        <x:f>I11838*J11838</x:f>
      </x:c>
      <x:c r="L11838" s="4" t="n">
        <x:v>45.003</x:v>
      </x:c>
      <x:c r="M11838" s="5">
        <x:f>J11838/5.944*100</x:f>
      </x:c>
      <x:c r="N11838" s="6">
        <x:f>M11838*L11838/100</x:f>
      </x:c>
      <x:c r="O11838" s="6">
        <x:f>H11838-N11838</x:f>
      </x:c>
    </x:row>
    <x:row r="11839" spans="1:25">
      <x:c r="A11839" s="0" t="s">
        <x:v>67</x:v>
      </x:c>
      <x:c r="B11839" s="0" t="n">
        <x:v>5418</x:v>
      </x:c>
      <x:c r="C11839" s="0" t="s">
        <x:v>21</x:v>
      </x:c>
      <x:c r="D11839" s="0" t="s">
        <x:v>28</x:v>
      </x:c>
      <x:c r="E11839" s="0" t="s">
        <x:v>23</x:v>
      </x:c>
      <x:c r="F11839" s="0" t="s">
        <x:v>26</x:v>
      </x:c>
      <x:c r="G11839" s="0" t="n">
        <x:v>20</x:v>
      </x:c>
      <x:c r="H11839" s="4" t="n">
        <x:v>30.4</x:v>
      </x:c>
      <x:c r="I11839" s="4" t="n">
        <x:v>20</x:v>
      </x:c>
      <x:c r="J11839" s="4" t="n">
        <x:v>1.52</x:v>
      </x:c>
      <x:c r="K11839" s="4">
        <x:f>I11839*J11839</x:f>
      </x:c>
      <x:c r="L11839" s="4" t="n">
        <x:v>45.003</x:v>
      </x:c>
      <x:c r="M11839" s="5">
        <x:f>J11839/5.944*100</x:f>
      </x:c>
      <x:c r="N11839" s="6">
        <x:f>M11839*L11839/100</x:f>
      </x:c>
      <x:c r="O11839" s="6">
        <x:f>H11839-N11839</x:f>
      </x:c>
    </x:row>
    <x:row r="11840" spans="1:25">
      <x:c r="A11840" s="0" t="s">
        <x:v>69</x:v>
      </x:c>
      <x:c r="B11840" s="0" t="n">
        <x:v>5421</x:v>
      </x:c>
      <x:c r="C11840" s="0" t="s">
        <x:v>21</x:v>
      </x:c>
      <x:c r="D11840" s="0" t="s">
        <x:v>22</x:v>
      </x:c>
      <x:c r="E11840" s="0" t="s">
        <x:v>23</x:v>
      </x:c>
      <x:c r="F11840" s="0" t="s">
        <x:v>20</x:v>
      </x:c>
      <x:c r="G11840" s="0" t="n">
        <x:v>130</x:v>
      </x:c>
      <x:c r="H11840" s="4" t="n">
        <x:v>43.384</x:v>
      </x:c>
      <x:c r="I11840" s="4" t="n">
        <x:v>130</x:v>
      </x:c>
      <x:c r="J11840" s="4" t="n">
        <x:v>0.334</x:v>
      </x:c>
      <x:c r="K11840" s="4">
        <x:f>I11840*J11840</x:f>
      </x:c>
      <x:c r="L11840" s="4" t="n">
        <x:v>288.393</x:v>
      </x:c>
      <x:c r="M11840" s="5">
        <x:f>J11840/2.789*100</x:f>
      </x:c>
      <x:c r="N11840" s="6">
        <x:f>M11840*L11840/100</x:f>
      </x:c>
      <x:c r="O11840" s="6">
        <x:f>H11840-N11840</x:f>
      </x:c>
    </x:row>
    <x:row r="11841" spans="1:25">
      <x:c r="A11841" s="0" t="s">
        <x:v>69</x:v>
      </x:c>
      <x:c r="B11841" s="0" t="n">
        <x:v>5421</x:v>
      </x:c>
      <x:c r="C11841" s="0" t="s">
        <x:v>21</x:v>
      </x:c>
      <x:c r="D11841" s="0" t="s">
        <x:v>22</x:v>
      </x:c>
      <x:c r="E11841" s="0" t="s">
        <x:v>23</x:v>
      </x:c>
      <x:c r="F11841" s="0" t="s">
        <x:v>20</x:v>
      </x:c>
      <x:c r="G11841" s="0" t="n">
        <x:v>130</x:v>
      </x:c>
      <x:c r="H11841" s="4" t="n">
        <x:v>44.33</x:v>
      </x:c>
      <x:c r="I11841" s="4" t="n">
        <x:v>130</x:v>
      </x:c>
      <x:c r="J11841" s="4" t="n">
        <x:v>0.341</x:v>
      </x:c>
      <x:c r="K11841" s="4">
        <x:f>I11841*J11841</x:f>
      </x:c>
      <x:c r="L11841" s="4" t="n">
        <x:v>288.393</x:v>
      </x:c>
      <x:c r="M11841" s="5">
        <x:f>J11841/2.789*100</x:f>
      </x:c>
      <x:c r="N11841" s="6">
        <x:f>M11841*L11841/100</x:f>
      </x:c>
      <x:c r="O11841" s="6">
        <x:f>H11841-N11841</x:f>
      </x:c>
    </x:row>
    <x:row r="11842" spans="1:25">
      <x:c r="A11842" s="0" t="s">
        <x:v>69</x:v>
      </x:c>
      <x:c r="B11842" s="0" t="n">
        <x:v>5421</x:v>
      </x:c>
      <x:c r="C11842" s="0" t="s">
        <x:v>21</x:v>
      </x:c>
      <x:c r="D11842" s="0" t="s">
        <x:v>22</x:v>
      </x:c>
      <x:c r="E11842" s="0" t="s">
        <x:v>23</x:v>
      </x:c>
      <x:c r="F11842" s="0" t="s">
        <x:v>20</x:v>
      </x:c>
      <x:c r="G11842" s="0" t="n">
        <x:v>130</x:v>
      </x:c>
      <x:c r="H11842" s="4" t="n">
        <x:v>43.384</x:v>
      </x:c>
      <x:c r="I11842" s="4" t="n">
        <x:v>130</x:v>
      </x:c>
      <x:c r="J11842" s="4" t="n">
        <x:v>0.334</x:v>
      </x:c>
      <x:c r="K11842" s="4">
        <x:f>I11842*J11842</x:f>
      </x:c>
      <x:c r="L11842" s="4" t="n">
        <x:v>288.393</x:v>
      </x:c>
      <x:c r="M11842" s="5">
        <x:f>J11842/2.789*100</x:f>
      </x:c>
      <x:c r="N11842" s="6">
        <x:f>M11842*L11842/100</x:f>
      </x:c>
      <x:c r="O11842" s="6">
        <x:f>H11842-N11842</x:f>
      </x:c>
    </x:row>
    <x:row r="11843" spans="1:25">
      <x:c r="A11843" s="0" t="s">
        <x:v>69</x:v>
      </x:c>
      <x:c r="B11843" s="0" t="n">
        <x:v>5421</x:v>
      </x:c>
      <x:c r="C11843" s="0" t="s">
        <x:v>21</x:v>
      </x:c>
      <x:c r="D11843" s="0" t="s">
        <x:v>28</x:v>
      </x:c>
      <x:c r="E11843" s="0" t="s">
        <x:v>19</x:v>
      </x:c>
      <x:c r="F11843" s="0" t="s">
        <x:v>26</x:v>
      </x:c>
      <x:c r="G11843" s="0" t="n">
        <x:v>130</x:v>
      </x:c>
      <x:c r="H11843" s="4" t="n">
        <x:v>33.807</x:v>
      </x:c>
      <x:c r="I11843" s="4" t="n">
        <x:v>130</x:v>
      </x:c>
      <x:c r="J11843" s="4" t="n">
        <x:v>0.26</x:v>
      </x:c>
      <x:c r="K11843" s="4">
        <x:f>I11843*J11843</x:f>
      </x:c>
      <x:c r="L11843" s="4" t="n">
        <x:v>288.393</x:v>
      </x:c>
      <x:c r="M11843" s="5">
        <x:f>J11843/2.789*100</x:f>
      </x:c>
      <x:c r="N11843" s="6">
        <x:f>M11843*L11843/100</x:f>
      </x:c>
      <x:c r="O11843" s="6">
        <x:f>H11843-N11843</x:f>
      </x:c>
    </x:row>
    <x:row r="11844" spans="1:25">
      <x:c r="A11844" s="0" t="s">
        <x:v>69</x:v>
      </x:c>
      <x:c r="B11844" s="0" t="n">
        <x:v>5421</x:v>
      </x:c>
      <x:c r="C11844" s="0" t="s">
        <x:v>21</x:v>
      </x:c>
      <x:c r="D11844" s="0" t="s">
        <x:v>28</x:v>
      </x:c>
      <x:c r="E11844" s="0" t="s">
        <x:v>23</x:v>
      </x:c>
      <x:c r="F11844" s="0" t="s">
        <x:v>26</x:v>
      </x:c>
      <x:c r="G11844" s="0" t="n">
        <x:v>130</x:v>
      </x:c>
      <x:c r="H11844" s="4" t="n">
        <x:v>197.6</x:v>
      </x:c>
      <x:c r="I11844" s="4" t="n">
        <x:v>130</x:v>
      </x:c>
      <x:c r="J11844" s="4" t="n">
        <x:v>1.52</x:v>
      </x:c>
      <x:c r="K11844" s="4">
        <x:f>I11844*J11844</x:f>
      </x:c>
      <x:c r="L11844" s="4" t="n">
        <x:v>288.393</x:v>
      </x:c>
      <x:c r="M11844" s="5">
        <x:f>J11844/2.789*100</x:f>
      </x:c>
      <x:c r="N11844" s="6">
        <x:f>M11844*L11844/100</x:f>
      </x:c>
      <x:c r="O11844" s="6">
        <x:f>H11844-N11844</x:f>
      </x:c>
    </x:row>
    <x:row r="11845" spans="1:25">
      <x:c r="A11845" s="0" t="s">
        <x:v>68</x:v>
      </x:c>
      <x:c r="B11845" s="0" t="n">
        <x:v>5422</x:v>
      </x:c>
      <x:c r="C11845" s="0" t="s">
        <x:v>21</x:v>
      </x:c>
      <x:c r="D11845" s="0" t="s">
        <x:v>22</x:v>
      </x:c>
      <x:c r="E11845" s="0" t="s">
        <x:v>23</x:v>
      </x:c>
      <x:c r="F11845" s="0" t="s">
        <x:v>20</x:v>
      </x:c>
      <x:c r="G11845" s="0" t="n">
        <x:v>130</x:v>
      </x:c>
      <x:c r="H11845" s="4" t="n">
        <x:v>43.384</x:v>
      </x:c>
      <x:c r="I11845" s="4" t="n">
        <x:v>52</x:v>
      </x:c>
      <x:c r="J11845" s="4" t="n">
        <x:v>0.334</x:v>
      </x:c>
      <x:c r="K11845" s="4">
        <x:f>I11845*J11845</x:f>
      </x:c>
      <x:c r="L11845" s="4" t="n">
        <x:v>74.002</x:v>
      </x:c>
      <x:c r="M11845" s="5">
        <x:f>J11845/2.789*100</x:f>
      </x:c>
      <x:c r="N11845" s="6">
        <x:f>M11845*L11845/100</x:f>
      </x:c>
      <x:c r="O11845" s="6">
        <x:f>H11845-N11845</x:f>
      </x:c>
    </x:row>
    <x:row r="11846" spans="1:25">
      <x:c r="A11846" s="0" t="s">
        <x:v>68</x:v>
      </x:c>
      <x:c r="B11846" s="0" t="n">
        <x:v>5422</x:v>
      </x:c>
      <x:c r="C11846" s="0" t="s">
        <x:v>21</x:v>
      </x:c>
      <x:c r="D11846" s="0" t="s">
        <x:v>22</x:v>
      </x:c>
      <x:c r="E11846" s="0" t="s">
        <x:v>23</x:v>
      </x:c>
      <x:c r="F11846" s="0" t="s">
        <x:v>20</x:v>
      </x:c>
      <x:c r="G11846" s="0" t="n">
        <x:v>130</x:v>
      </x:c>
      <x:c r="H11846" s="4" t="n">
        <x:v>43.384</x:v>
      </x:c>
      <x:c r="I11846" s="4" t="n">
        <x:v>52</x:v>
      </x:c>
      <x:c r="J11846" s="4" t="n">
        <x:v>0.334</x:v>
      </x:c>
      <x:c r="K11846" s="4">
        <x:f>I11846*J11846</x:f>
      </x:c>
      <x:c r="L11846" s="4" t="n">
        <x:v>74.002</x:v>
      </x:c>
      <x:c r="M11846" s="5">
        <x:f>J11846/2.789*100</x:f>
      </x:c>
      <x:c r="N11846" s="6">
        <x:f>M11846*L11846/100</x:f>
      </x:c>
      <x:c r="O11846" s="6">
        <x:f>H11846-N11846</x:f>
      </x:c>
    </x:row>
    <x:row r="11847" spans="1:25">
      <x:c r="A11847" s="0" t="s">
        <x:v>68</x:v>
      </x:c>
      <x:c r="B11847" s="0" t="n">
        <x:v>5422</x:v>
      </x:c>
      <x:c r="C11847" s="0" t="s">
        <x:v>21</x:v>
      </x:c>
      <x:c r="D11847" s="0" t="s">
        <x:v>22</x:v>
      </x:c>
      <x:c r="E11847" s="0" t="s">
        <x:v>23</x:v>
      </x:c>
      <x:c r="F11847" s="0" t="s">
        <x:v>20</x:v>
      </x:c>
      <x:c r="G11847" s="0" t="n">
        <x:v>130</x:v>
      </x:c>
      <x:c r="H11847" s="4" t="n">
        <x:v>44.33</x:v>
      </x:c>
      <x:c r="I11847" s="4" t="n">
        <x:v>52</x:v>
      </x:c>
      <x:c r="J11847" s="4" t="n">
        <x:v>0.341</x:v>
      </x:c>
      <x:c r="K11847" s="4">
        <x:f>I11847*J11847</x:f>
      </x:c>
      <x:c r="L11847" s="4" t="n">
        <x:v>74.002</x:v>
      </x:c>
      <x:c r="M11847" s="5">
        <x:f>J11847/2.789*100</x:f>
      </x:c>
      <x:c r="N11847" s="6">
        <x:f>M11847*L11847/100</x:f>
      </x:c>
      <x:c r="O11847" s="6">
        <x:f>H11847-N11847</x:f>
      </x:c>
    </x:row>
    <x:row r="11848" spans="1:25">
      <x:c r="A11848" s="0" t="s">
        <x:v>68</x:v>
      </x:c>
      <x:c r="B11848" s="0" t="n">
        <x:v>5422</x:v>
      </x:c>
      <x:c r="C11848" s="0" t="s">
        <x:v>21</x:v>
      </x:c>
      <x:c r="D11848" s="0" t="s">
        <x:v>28</x:v>
      </x:c>
      <x:c r="E11848" s="0" t="s">
        <x:v>19</x:v>
      </x:c>
      <x:c r="F11848" s="0" t="s">
        <x:v>26</x:v>
      </x:c>
      <x:c r="G11848" s="0" t="n">
        <x:v>130</x:v>
      </x:c>
      <x:c r="H11848" s="4" t="n">
        <x:v>33.801</x:v>
      </x:c>
      <x:c r="I11848" s="4" t="n">
        <x:v>52</x:v>
      </x:c>
      <x:c r="J11848" s="4" t="n">
        <x:v>0.26</x:v>
      </x:c>
      <x:c r="K11848" s="4">
        <x:f>I11848*J11848</x:f>
      </x:c>
      <x:c r="L11848" s="4" t="n">
        <x:v>74.002</x:v>
      </x:c>
      <x:c r="M11848" s="5">
        <x:f>J11848/2.789*100</x:f>
      </x:c>
      <x:c r="N11848" s="6">
        <x:f>M11848*L11848/100</x:f>
      </x:c>
      <x:c r="O11848" s="6">
        <x:f>H11848-N11848</x:f>
      </x:c>
    </x:row>
    <x:row r="11849" spans="1:25">
      <x:c r="A11849" s="0" t="s">
        <x:v>68</x:v>
      </x:c>
      <x:c r="B11849" s="0" t="n">
        <x:v>5422</x:v>
      </x:c>
      <x:c r="C11849" s="0" t="s">
        <x:v>21</x:v>
      </x:c>
      <x:c r="D11849" s="0" t="s">
        <x:v>28</x:v>
      </x:c>
      <x:c r="E11849" s="0" t="s">
        <x:v>23</x:v>
      </x:c>
      <x:c r="F11849" s="0" t="s">
        <x:v>26</x:v>
      </x:c>
      <x:c r="G11849" s="0" t="n">
        <x:v>130</x:v>
      </x:c>
      <x:c r="H11849" s="4" t="n">
        <x:v>117.8</x:v>
      </x:c>
      <x:c r="I11849" s="4" t="n">
        <x:v>52</x:v>
      </x:c>
      <x:c r="J11849" s="4" t="n">
        <x:v>1.52</x:v>
      </x:c>
      <x:c r="K11849" s="4">
        <x:f>I11849*J11849</x:f>
      </x:c>
      <x:c r="L11849" s="4" t="n">
        <x:v>74.002</x:v>
      </x:c>
      <x:c r="M11849" s="5">
        <x:f>J11849/2.789*100</x:f>
      </x:c>
      <x:c r="N11849" s="6">
        <x:f>M11849*L11849/100</x:f>
      </x:c>
      <x:c r="O11849" s="6">
        <x:f>H11849-N11849</x:f>
      </x:c>
    </x:row>
    <x:row r="11850" spans="1:25">
      <x:c r="A11850" s="0" t="s">
        <x:v>67</x:v>
      </x:c>
      <x:c r="B11850" s="0" t="n">
        <x:v>5423</x:v>
      </x:c>
      <x:c r="C11850" s="0" t="s">
        <x:v>21</x:v>
      </x:c>
      <x:c r="D11850" s="0" t="s">
        <x:v>22</x:v>
      </x:c>
      <x:c r="E11850" s="0" t="s">
        <x:v>23</x:v>
      </x:c>
      <x:c r="F11850" s="0" t="s">
        <x:v>20</x:v>
      </x:c>
      <x:c r="G11850" s="0" t="n">
        <x:v>130</x:v>
      </x:c>
      <x:c r="H11850" s="4" t="n">
        <x:v>43.384</x:v>
      </x:c>
      <x:c r="I11850" s="4" t="n">
        <x:v>130</x:v>
      </x:c>
      <x:c r="J11850" s="4" t="n">
        <x:v>0.334</x:v>
      </x:c>
      <x:c r="K11850" s="4">
        <x:f>I11850*J11850</x:f>
      </x:c>
      <x:c r="L11850" s="4" t="n">
        <x:v>293.102</x:v>
      </x:c>
      <x:c r="M11850" s="5">
        <x:f>J11850/3.123*100</x:f>
      </x:c>
      <x:c r="N11850" s="6">
        <x:f>M11850*L11850/100</x:f>
      </x:c>
      <x:c r="O11850" s="6">
        <x:f>H11850-N11850</x:f>
      </x:c>
    </x:row>
    <x:row r="11851" spans="1:25">
      <x:c r="A11851" s="0" t="s">
        <x:v>67</x:v>
      </x:c>
      <x:c r="B11851" s="0" t="n">
        <x:v>5423</x:v>
      </x:c>
      <x:c r="C11851" s="0" t="s">
        <x:v>21</x:v>
      </x:c>
      <x:c r="D11851" s="0" t="s">
        <x:v>22</x:v>
      </x:c>
      <x:c r="E11851" s="0" t="s">
        <x:v>23</x:v>
      </x:c>
      <x:c r="F11851" s="0" t="s">
        <x:v>20</x:v>
      </x:c>
      <x:c r="G11851" s="0" t="n">
        <x:v>130</x:v>
      </x:c>
      <x:c r="H11851" s="4" t="n">
        <x:v>43.384</x:v>
      </x:c>
      <x:c r="I11851" s="4" t="n">
        <x:v>130</x:v>
      </x:c>
      <x:c r="J11851" s="4" t="n">
        <x:v>0.334</x:v>
      </x:c>
      <x:c r="K11851" s="4">
        <x:f>I11851*J11851</x:f>
      </x:c>
      <x:c r="L11851" s="4" t="n">
        <x:v>293.102</x:v>
      </x:c>
      <x:c r="M11851" s="5">
        <x:f>J11851/3.123*100</x:f>
      </x:c>
      <x:c r="N11851" s="6">
        <x:f>M11851*L11851/100</x:f>
      </x:c>
      <x:c r="O11851" s="6">
        <x:f>H11851-N11851</x:f>
      </x:c>
    </x:row>
    <x:row r="11852" spans="1:25">
      <x:c r="A11852" s="0" t="s">
        <x:v>67</x:v>
      </x:c>
      <x:c r="B11852" s="0" t="n">
        <x:v>5423</x:v>
      </x:c>
      <x:c r="C11852" s="0" t="s">
        <x:v>21</x:v>
      </x:c>
      <x:c r="D11852" s="0" t="s">
        <x:v>22</x:v>
      </x:c>
      <x:c r="E11852" s="0" t="s">
        <x:v>23</x:v>
      </x:c>
      <x:c r="F11852" s="0" t="s">
        <x:v>20</x:v>
      </x:c>
      <x:c r="G11852" s="0" t="n">
        <x:v>130</x:v>
      </x:c>
      <x:c r="H11852" s="4" t="n">
        <x:v>44.33</x:v>
      </x:c>
      <x:c r="I11852" s="4" t="n">
        <x:v>130</x:v>
      </x:c>
      <x:c r="J11852" s="4" t="n">
        <x:v>0.341</x:v>
      </x:c>
      <x:c r="K11852" s="4">
        <x:f>I11852*J11852</x:f>
      </x:c>
      <x:c r="L11852" s="4" t="n">
        <x:v>293.102</x:v>
      </x:c>
      <x:c r="M11852" s="5">
        <x:f>J11852/3.123*100</x:f>
      </x:c>
      <x:c r="N11852" s="6">
        <x:f>M11852*L11852/100</x:f>
      </x:c>
      <x:c r="O11852" s="6">
        <x:f>H11852-N11852</x:f>
      </x:c>
    </x:row>
    <x:row r="11853" spans="1:25">
      <x:c r="A11853" s="0" t="s">
        <x:v>67</x:v>
      </x:c>
      <x:c r="B11853" s="0" t="n">
        <x:v>5423</x:v>
      </x:c>
      <x:c r="C11853" s="0" t="s">
        <x:v>21</x:v>
      </x:c>
      <x:c r="D11853" s="0" t="s">
        <x:v>22</x:v>
      </x:c>
      <x:c r="E11853" s="0" t="s">
        <x:v>23</x:v>
      </x:c>
      <x:c r="F11853" s="0" t="s">
        <x:v>20</x:v>
      </x:c>
      <x:c r="G11853" s="0" t="n">
        <x:v>130</x:v>
      </x:c>
      <x:c r="H11853" s="4" t="n">
        <x:v>43.384</x:v>
      </x:c>
      <x:c r="I11853" s="4" t="n">
        <x:v>130</x:v>
      </x:c>
      <x:c r="J11853" s="4" t="n">
        <x:v>0.334</x:v>
      </x:c>
      <x:c r="K11853" s="4">
        <x:f>I11853*J11853</x:f>
      </x:c>
      <x:c r="L11853" s="4" t="n">
        <x:v>293.102</x:v>
      </x:c>
      <x:c r="M11853" s="5">
        <x:f>J11853/3.123*100</x:f>
      </x:c>
      <x:c r="N11853" s="6">
        <x:f>M11853*L11853/100</x:f>
      </x:c>
      <x:c r="O11853" s="6">
        <x:f>H11853-N11853</x:f>
      </x:c>
    </x:row>
    <x:row r="11854" spans="1:25">
      <x:c r="A11854" s="0" t="s">
        <x:v>67</x:v>
      </x:c>
      <x:c r="B11854" s="0" t="n">
        <x:v>5423</x:v>
      </x:c>
      <x:c r="C11854" s="0" t="s">
        <x:v>21</x:v>
      </x:c>
      <x:c r="D11854" s="0" t="s">
        <x:v>28</x:v>
      </x:c>
      <x:c r="E11854" s="0" t="s">
        <x:v>19</x:v>
      </x:c>
      <x:c r="F11854" s="0" t="s">
        <x:v>26</x:v>
      </x:c>
      <x:c r="G11854" s="0" t="n">
        <x:v>130</x:v>
      </x:c>
      <x:c r="H11854" s="4" t="n">
        <x:v>33.807</x:v>
      </x:c>
      <x:c r="I11854" s="4" t="n">
        <x:v>130</x:v>
      </x:c>
      <x:c r="J11854" s="4" t="n">
        <x:v>0.26</x:v>
      </x:c>
      <x:c r="K11854" s="4">
        <x:f>I11854*J11854</x:f>
      </x:c>
      <x:c r="L11854" s="4" t="n">
        <x:v>293.102</x:v>
      </x:c>
      <x:c r="M11854" s="5">
        <x:f>J11854/3.123*100</x:f>
      </x:c>
      <x:c r="N11854" s="6">
        <x:f>M11854*L11854/100</x:f>
      </x:c>
      <x:c r="O11854" s="6">
        <x:f>H11854-N11854</x:f>
      </x:c>
    </x:row>
    <x:row r="11855" spans="1:25">
      <x:c r="A11855" s="0" t="s">
        <x:v>67</x:v>
      </x:c>
      <x:c r="B11855" s="0" t="n">
        <x:v>5423</x:v>
      </x:c>
      <x:c r="C11855" s="0" t="s">
        <x:v>21</x:v>
      </x:c>
      <x:c r="D11855" s="0" t="s">
        <x:v>28</x:v>
      </x:c>
      <x:c r="E11855" s="0" t="s">
        <x:v>23</x:v>
      </x:c>
      <x:c r="F11855" s="0" t="s">
        <x:v>26</x:v>
      </x:c>
      <x:c r="G11855" s="0" t="n">
        <x:v>130</x:v>
      </x:c>
      <x:c r="H11855" s="4" t="n">
        <x:v>197.6</x:v>
      </x:c>
      <x:c r="I11855" s="4" t="n">
        <x:v>130</x:v>
      </x:c>
      <x:c r="J11855" s="4" t="n">
        <x:v>1.52</x:v>
      </x:c>
      <x:c r="K11855" s="4">
        <x:f>I11855*J11855</x:f>
      </x:c>
      <x:c r="L11855" s="4" t="n">
        <x:v>293.102</x:v>
      </x:c>
      <x:c r="M11855" s="5">
        <x:f>J11855/3.123*100</x:f>
      </x:c>
      <x:c r="N11855" s="6">
        <x:f>M11855*L11855/100</x:f>
      </x:c>
      <x:c r="O11855" s="6">
        <x:f>H11855-N11855</x:f>
      </x:c>
    </x:row>
    <x:row r="11856" spans="1:25">
      <x:c r="A11856" s="0" t="s">
        <x:v>50</x:v>
      </x:c>
      <x:c r="B11856" s="0" t="n">
        <x:v>5424</x:v>
      </x:c>
      <x:c r="C11856" s="0" t="s">
        <x:v>21</x:v>
      </x:c>
      <x:c r="D11856" s="0" t="s">
        <x:v>22</x:v>
      </x:c>
      <x:c r="E11856" s="0" t="s">
        <x:v>23</x:v>
      </x:c>
      <x:c r="F11856" s="0" t="s">
        <x:v>20</x:v>
      </x:c>
      <x:c r="G11856" s="0" t="n">
        <x:v>130</x:v>
      </x:c>
      <x:c r="H11856" s="4" t="n">
        <x:v>43.384</x:v>
      </x:c>
      <x:c r="I11856" s="4" t="n">
        <x:v>130</x:v>
      </x:c>
      <x:c r="J11856" s="4" t="n">
        <x:v>0.334</x:v>
      </x:c>
      <x:c r="K11856" s="4">
        <x:f>I11856*J11856</x:f>
      </x:c>
      <x:c r="L11856" s="4" t="n">
        <x:v>303.303</x:v>
      </x:c>
      <x:c r="M11856" s="5">
        <x:f>J11856/3.123*100</x:f>
      </x:c>
      <x:c r="N11856" s="6">
        <x:f>M11856*L11856/100</x:f>
      </x:c>
      <x:c r="O11856" s="6">
        <x:f>H11856-N11856</x:f>
      </x:c>
    </x:row>
    <x:row r="11857" spans="1:25">
      <x:c r="A11857" s="0" t="s">
        <x:v>50</x:v>
      </x:c>
      <x:c r="B11857" s="0" t="n">
        <x:v>5424</x:v>
      </x:c>
      <x:c r="C11857" s="0" t="s">
        <x:v>21</x:v>
      </x:c>
      <x:c r="D11857" s="0" t="s">
        <x:v>22</x:v>
      </x:c>
      <x:c r="E11857" s="0" t="s">
        <x:v>23</x:v>
      </x:c>
      <x:c r="F11857" s="0" t="s">
        <x:v>20</x:v>
      </x:c>
      <x:c r="G11857" s="0" t="n">
        <x:v>130</x:v>
      </x:c>
      <x:c r="H11857" s="4" t="n">
        <x:v>43.384</x:v>
      </x:c>
      <x:c r="I11857" s="4" t="n">
        <x:v>130</x:v>
      </x:c>
      <x:c r="J11857" s="4" t="n">
        <x:v>0.334</x:v>
      </x:c>
      <x:c r="K11857" s="4">
        <x:f>I11857*J11857</x:f>
      </x:c>
      <x:c r="L11857" s="4" t="n">
        <x:v>303.303</x:v>
      </x:c>
      <x:c r="M11857" s="5">
        <x:f>J11857/3.123*100</x:f>
      </x:c>
      <x:c r="N11857" s="6">
        <x:f>M11857*L11857/100</x:f>
      </x:c>
      <x:c r="O11857" s="6">
        <x:f>H11857-N11857</x:f>
      </x:c>
    </x:row>
    <x:row r="11858" spans="1:25">
      <x:c r="A11858" s="0" t="s">
        <x:v>50</x:v>
      </x:c>
      <x:c r="B11858" s="0" t="n">
        <x:v>5424</x:v>
      </x:c>
      <x:c r="C11858" s="0" t="s">
        <x:v>21</x:v>
      </x:c>
      <x:c r="D11858" s="0" t="s">
        <x:v>22</x:v>
      </x:c>
      <x:c r="E11858" s="0" t="s">
        <x:v>23</x:v>
      </x:c>
      <x:c r="F11858" s="0" t="s">
        <x:v>20</x:v>
      </x:c>
      <x:c r="G11858" s="0" t="n">
        <x:v>130</x:v>
      </x:c>
      <x:c r="H11858" s="4" t="n">
        <x:v>43.384</x:v>
      </x:c>
      <x:c r="I11858" s="4" t="n">
        <x:v>130</x:v>
      </x:c>
      <x:c r="J11858" s="4" t="n">
        <x:v>0.334</x:v>
      </x:c>
      <x:c r="K11858" s="4">
        <x:f>I11858*J11858</x:f>
      </x:c>
      <x:c r="L11858" s="4" t="n">
        <x:v>303.303</x:v>
      </x:c>
      <x:c r="M11858" s="5">
        <x:f>J11858/3.123*100</x:f>
      </x:c>
      <x:c r="N11858" s="6">
        <x:f>M11858*L11858/100</x:f>
      </x:c>
      <x:c r="O11858" s="6">
        <x:f>H11858-N11858</x:f>
      </x:c>
    </x:row>
    <x:row r="11859" spans="1:25">
      <x:c r="A11859" s="0" t="s">
        <x:v>50</x:v>
      </x:c>
      <x:c r="B11859" s="0" t="n">
        <x:v>5424</x:v>
      </x:c>
      <x:c r="C11859" s="0" t="s">
        <x:v>21</x:v>
      </x:c>
      <x:c r="D11859" s="0" t="s">
        <x:v>22</x:v>
      </x:c>
      <x:c r="E11859" s="0" t="s">
        <x:v>23</x:v>
      </x:c>
      <x:c r="F11859" s="0" t="s">
        <x:v>20</x:v>
      </x:c>
      <x:c r="G11859" s="0" t="n">
        <x:v>130</x:v>
      </x:c>
      <x:c r="H11859" s="4" t="n">
        <x:v>44.33</x:v>
      </x:c>
      <x:c r="I11859" s="4" t="n">
        <x:v>130</x:v>
      </x:c>
      <x:c r="J11859" s="4" t="n">
        <x:v>0.341</x:v>
      </x:c>
      <x:c r="K11859" s="4">
        <x:f>I11859*J11859</x:f>
      </x:c>
      <x:c r="L11859" s="4" t="n">
        <x:v>303.303</x:v>
      </x:c>
      <x:c r="M11859" s="5">
        <x:f>J11859/3.123*100</x:f>
      </x:c>
      <x:c r="N11859" s="6">
        <x:f>M11859*L11859/100</x:f>
      </x:c>
      <x:c r="O11859" s="6">
        <x:f>H11859-N11859</x:f>
      </x:c>
    </x:row>
    <x:row r="11860" spans="1:25">
      <x:c r="A11860" s="0" t="s">
        <x:v>50</x:v>
      </x:c>
      <x:c r="B11860" s="0" t="n">
        <x:v>5424</x:v>
      </x:c>
      <x:c r="C11860" s="0" t="s">
        <x:v>21</x:v>
      </x:c>
      <x:c r="D11860" s="0" t="s">
        <x:v>28</x:v>
      </x:c>
      <x:c r="E11860" s="0" t="s">
        <x:v>19</x:v>
      </x:c>
      <x:c r="F11860" s="0" t="s">
        <x:v>26</x:v>
      </x:c>
      <x:c r="G11860" s="0" t="n">
        <x:v>130</x:v>
      </x:c>
      <x:c r="H11860" s="4" t="n">
        <x:v>33.806</x:v>
      </x:c>
      <x:c r="I11860" s="4" t="n">
        <x:v>130</x:v>
      </x:c>
      <x:c r="J11860" s="4" t="n">
        <x:v>0.26</x:v>
      </x:c>
      <x:c r="K11860" s="4">
        <x:f>I11860*J11860</x:f>
      </x:c>
      <x:c r="L11860" s="4" t="n">
        <x:v>303.303</x:v>
      </x:c>
      <x:c r="M11860" s="5">
        <x:f>J11860/3.123*100</x:f>
      </x:c>
      <x:c r="N11860" s="6">
        <x:f>M11860*L11860/100</x:f>
      </x:c>
      <x:c r="O11860" s="6">
        <x:f>H11860-N11860</x:f>
      </x:c>
    </x:row>
    <x:row r="11861" spans="1:25">
      <x:c r="A11861" s="0" t="s">
        <x:v>50</x:v>
      </x:c>
      <x:c r="B11861" s="0" t="n">
        <x:v>5424</x:v>
      </x:c>
      <x:c r="C11861" s="0" t="s">
        <x:v>21</x:v>
      </x:c>
      <x:c r="D11861" s="0" t="s">
        <x:v>28</x:v>
      </x:c>
      <x:c r="E11861" s="0" t="s">
        <x:v>23</x:v>
      </x:c>
      <x:c r="F11861" s="0" t="s">
        <x:v>26</x:v>
      </x:c>
      <x:c r="G11861" s="0" t="n">
        <x:v>130</x:v>
      </x:c>
      <x:c r="H11861" s="4" t="n">
        <x:v>197.6</x:v>
      </x:c>
      <x:c r="I11861" s="4" t="n">
        <x:v>130</x:v>
      </x:c>
      <x:c r="J11861" s="4" t="n">
        <x:v>1.52</x:v>
      </x:c>
      <x:c r="K11861" s="4">
        <x:f>I11861*J11861</x:f>
      </x:c>
      <x:c r="L11861" s="4" t="n">
        <x:v>303.303</x:v>
      </x:c>
      <x:c r="M11861" s="5">
        <x:f>J11861/3.123*100</x:f>
      </x:c>
      <x:c r="N11861" s="6">
        <x:f>M11861*L11861/100</x:f>
      </x:c>
      <x:c r="O11861" s="6">
        <x:f>H11861-N11861</x:f>
      </x:c>
    </x:row>
    <x:row r="11862" spans="1:25">
      <x:c r="A11862" s="0" t="s">
        <x:v>85</x:v>
      </x:c>
      <x:c r="B11862" s="0" t="n">
        <x:v>5425</x:v>
      </x:c>
      <x:c r="C11862" s="0" t="s">
        <x:v>21</x:v>
      </x:c>
      <x:c r="D11862" s="0" t="s">
        <x:v>22</x:v>
      </x:c>
      <x:c r="E11862" s="0" t="s">
        <x:v>23</x:v>
      </x:c>
      <x:c r="F11862" s="0" t="s">
        <x:v>20</x:v>
      </x:c>
      <x:c r="G11862" s="0" t="n">
        <x:v>130</x:v>
      </x:c>
      <x:c r="H11862" s="4" t="n">
        <x:v>43.384</x:v>
      </x:c>
      <x:c r="I11862" s="4" t="n">
        <x:v>129</x:v>
      </x:c>
      <x:c r="J11862" s="4" t="n">
        <x:v>0.334</x:v>
      </x:c>
      <x:c r="K11862" s="4">
        <x:f>I11862*J11862</x:f>
      </x:c>
      <x:c r="L11862" s="4" t="n">
        <x:v>218.111</x:v>
      </x:c>
      <x:c r="M11862" s="5">
        <x:f>J11862/3.123*100</x:f>
      </x:c>
      <x:c r="N11862" s="6">
        <x:f>M11862*L11862/100</x:f>
      </x:c>
      <x:c r="O11862" s="6">
        <x:f>H11862-N11862</x:f>
      </x:c>
    </x:row>
    <x:row r="11863" spans="1:25">
      <x:c r="A11863" s="0" t="s">
        <x:v>85</x:v>
      </x:c>
      <x:c r="B11863" s="0" t="n">
        <x:v>5425</x:v>
      </x:c>
      <x:c r="C11863" s="0" t="s">
        <x:v>21</x:v>
      </x:c>
      <x:c r="D11863" s="0" t="s">
        <x:v>22</x:v>
      </x:c>
      <x:c r="E11863" s="0" t="s">
        <x:v>23</x:v>
      </x:c>
      <x:c r="F11863" s="0" t="s">
        <x:v>20</x:v>
      </x:c>
      <x:c r="G11863" s="0" t="n">
        <x:v>130</x:v>
      </x:c>
      <x:c r="H11863" s="4" t="n">
        <x:v>44.33</x:v>
      </x:c>
      <x:c r="I11863" s="4" t="n">
        <x:v>129</x:v>
      </x:c>
      <x:c r="J11863" s="4" t="n">
        <x:v>0.341</x:v>
      </x:c>
      <x:c r="K11863" s="4">
        <x:f>I11863*J11863</x:f>
      </x:c>
      <x:c r="L11863" s="4" t="n">
        <x:v>218.111</x:v>
      </x:c>
      <x:c r="M11863" s="5">
        <x:f>J11863/3.123*100</x:f>
      </x:c>
      <x:c r="N11863" s="6">
        <x:f>M11863*L11863/100</x:f>
      </x:c>
      <x:c r="O11863" s="6">
        <x:f>H11863-N11863</x:f>
      </x:c>
    </x:row>
    <x:row r="11864" spans="1:25">
      <x:c r="A11864" s="0" t="s">
        <x:v>85</x:v>
      </x:c>
      <x:c r="B11864" s="0" t="n">
        <x:v>5425</x:v>
      </x:c>
      <x:c r="C11864" s="0" t="s">
        <x:v>21</x:v>
      </x:c>
      <x:c r="D11864" s="0" t="s">
        <x:v>22</x:v>
      </x:c>
      <x:c r="E11864" s="0" t="s">
        <x:v>23</x:v>
      </x:c>
      <x:c r="F11864" s="0" t="s">
        <x:v>20</x:v>
      </x:c>
      <x:c r="G11864" s="0" t="n">
        <x:v>130</x:v>
      </x:c>
      <x:c r="H11864" s="4" t="n">
        <x:v>43.384</x:v>
      </x:c>
      <x:c r="I11864" s="4" t="n">
        <x:v>129</x:v>
      </x:c>
      <x:c r="J11864" s="4" t="n">
        <x:v>0.334</x:v>
      </x:c>
      <x:c r="K11864" s="4">
        <x:f>I11864*J11864</x:f>
      </x:c>
      <x:c r="L11864" s="4" t="n">
        <x:v>218.111</x:v>
      </x:c>
      <x:c r="M11864" s="5">
        <x:f>J11864/3.123*100</x:f>
      </x:c>
      <x:c r="N11864" s="6">
        <x:f>M11864*L11864/100</x:f>
      </x:c>
      <x:c r="O11864" s="6">
        <x:f>H11864-N11864</x:f>
      </x:c>
    </x:row>
    <x:row r="11865" spans="1:25">
      <x:c r="A11865" s="0" t="s">
        <x:v>85</x:v>
      </x:c>
      <x:c r="B11865" s="0" t="n">
        <x:v>5425</x:v>
      </x:c>
      <x:c r="C11865" s="0" t="s">
        <x:v>21</x:v>
      </x:c>
      <x:c r="D11865" s="0" t="s">
        <x:v>22</x:v>
      </x:c>
      <x:c r="E11865" s="0" t="s">
        <x:v>23</x:v>
      </x:c>
      <x:c r="F11865" s="0" t="s">
        <x:v>20</x:v>
      </x:c>
      <x:c r="G11865" s="0" t="n">
        <x:v>130</x:v>
      </x:c>
      <x:c r="H11865" s="4" t="n">
        <x:v>43.384</x:v>
      </x:c>
      <x:c r="I11865" s="4" t="n">
        <x:v>129</x:v>
      </x:c>
      <x:c r="J11865" s="4" t="n">
        <x:v>0.334</x:v>
      </x:c>
      <x:c r="K11865" s="4">
        <x:f>I11865*J11865</x:f>
      </x:c>
      <x:c r="L11865" s="4" t="n">
        <x:v>218.111</x:v>
      </x:c>
      <x:c r="M11865" s="5">
        <x:f>J11865/3.123*100</x:f>
      </x:c>
      <x:c r="N11865" s="6">
        <x:f>M11865*L11865/100</x:f>
      </x:c>
      <x:c r="O11865" s="6">
        <x:f>H11865-N11865</x:f>
      </x:c>
    </x:row>
    <x:row r="11866" spans="1:25">
      <x:c r="A11866" s="0" t="s">
        <x:v>85</x:v>
      </x:c>
      <x:c r="B11866" s="0" t="n">
        <x:v>5425</x:v>
      </x:c>
      <x:c r="C11866" s="0" t="s">
        <x:v>21</x:v>
      </x:c>
      <x:c r="D11866" s="0" t="s">
        <x:v>28</x:v>
      </x:c>
      <x:c r="E11866" s="0" t="s">
        <x:v>19</x:v>
      </x:c>
      <x:c r="F11866" s="0" t="s">
        <x:v>26</x:v>
      </x:c>
      <x:c r="G11866" s="0" t="n">
        <x:v>130</x:v>
      </x:c>
      <x:c r="H11866" s="4" t="n">
        <x:v>33.802</x:v>
      </x:c>
      <x:c r="I11866" s="4" t="n">
        <x:v>129</x:v>
      </x:c>
      <x:c r="J11866" s="4" t="n">
        <x:v>0.26</x:v>
      </x:c>
      <x:c r="K11866" s="4">
        <x:f>I11866*J11866</x:f>
      </x:c>
      <x:c r="L11866" s="4" t="n">
        <x:v>218.111</x:v>
      </x:c>
      <x:c r="M11866" s="5">
        <x:f>J11866/3.123*100</x:f>
      </x:c>
      <x:c r="N11866" s="6">
        <x:f>M11866*L11866/100</x:f>
      </x:c>
      <x:c r="O11866" s="6">
        <x:f>H11866-N11866</x:f>
      </x:c>
    </x:row>
    <x:row r="11867" spans="1:25">
      <x:c r="A11867" s="0" t="s">
        <x:v>85</x:v>
      </x:c>
      <x:c r="B11867" s="0" t="n">
        <x:v>5425</x:v>
      </x:c>
      <x:c r="C11867" s="0" t="s">
        <x:v>21</x:v>
      </x:c>
      <x:c r="D11867" s="0" t="s">
        <x:v>28</x:v>
      </x:c>
      <x:c r="E11867" s="0" t="s">
        <x:v>23</x:v>
      </x:c>
      <x:c r="F11867" s="0" t="s">
        <x:v>26</x:v>
      </x:c>
      <x:c r="G11867" s="0" t="n">
        <x:v>130</x:v>
      </x:c>
      <x:c r="H11867" s="4" t="n">
        <x:v>197.6</x:v>
      </x:c>
      <x:c r="I11867" s="4" t="n">
        <x:v>129</x:v>
      </x:c>
      <x:c r="J11867" s="4" t="n">
        <x:v>1.52</x:v>
      </x:c>
      <x:c r="K11867" s="4">
        <x:f>I11867*J11867</x:f>
      </x:c>
      <x:c r="L11867" s="4" t="n">
        <x:v>218.111</x:v>
      </x:c>
      <x:c r="M11867" s="5">
        <x:f>J11867/3.123*100</x:f>
      </x:c>
      <x:c r="N11867" s="6">
        <x:f>M11867*L11867/100</x:f>
      </x:c>
      <x:c r="O11867" s="6">
        <x:f>H11867-N11867</x:f>
      </x:c>
    </x:row>
    <x:row r="11868" spans="1:25">
      <x:c r="A11868" s="0" t="s">
        <x:v>125</x:v>
      </x:c>
      <x:c r="B11868" s="0" t="n">
        <x:v>5426</x:v>
      </x:c>
      <x:c r="C11868" s="0" t="s">
        <x:v>21</x:v>
      </x:c>
      <x:c r="D11868" s="0" t="s">
        <x:v>22</x:v>
      </x:c>
      <x:c r="E11868" s="0" t="s">
        <x:v>23</x:v>
      </x:c>
      <x:c r="F11868" s="0" t="s">
        <x:v>20</x:v>
      </x:c>
      <x:c r="G11868" s="0" t="n">
        <x:v>130</x:v>
      </x:c>
      <x:c r="H11868" s="4" t="n">
        <x:v>43.384</x:v>
      </x:c>
      <x:c r="I11868" s="4" t="n">
        <x:v>130</x:v>
      </x:c>
      <x:c r="J11868" s="4" t="n">
        <x:v>0.334</x:v>
      </x:c>
      <x:c r="K11868" s="4">
        <x:f>I11868*J11868</x:f>
      </x:c>
      <x:c r="L11868" s="4" t="n">
        <x:v>297.117</x:v>
      </x:c>
      <x:c r="M11868" s="5">
        <x:f>J11868/2.789*100</x:f>
      </x:c>
      <x:c r="N11868" s="6">
        <x:f>M11868*L11868/100</x:f>
      </x:c>
      <x:c r="O11868" s="6">
        <x:f>H11868-N11868</x:f>
      </x:c>
    </x:row>
    <x:row r="11869" spans="1:25">
      <x:c r="A11869" s="0" t="s">
        <x:v>125</x:v>
      </x:c>
      <x:c r="B11869" s="0" t="n">
        <x:v>5426</x:v>
      </x:c>
      <x:c r="C11869" s="0" t="s">
        <x:v>21</x:v>
      </x:c>
      <x:c r="D11869" s="0" t="s">
        <x:v>22</x:v>
      </x:c>
      <x:c r="E11869" s="0" t="s">
        <x:v>23</x:v>
      </x:c>
      <x:c r="F11869" s="0" t="s">
        <x:v>20</x:v>
      </x:c>
      <x:c r="G11869" s="0" t="n">
        <x:v>130</x:v>
      </x:c>
      <x:c r="H11869" s="4" t="n">
        <x:v>43.384</x:v>
      </x:c>
      <x:c r="I11869" s="4" t="n">
        <x:v>130</x:v>
      </x:c>
      <x:c r="J11869" s="4" t="n">
        <x:v>0.334</x:v>
      </x:c>
      <x:c r="K11869" s="4">
        <x:f>I11869*J11869</x:f>
      </x:c>
      <x:c r="L11869" s="4" t="n">
        <x:v>297.117</x:v>
      </x:c>
      <x:c r="M11869" s="5">
        <x:f>J11869/2.789*100</x:f>
      </x:c>
      <x:c r="N11869" s="6">
        <x:f>M11869*L11869/100</x:f>
      </x:c>
      <x:c r="O11869" s="6">
        <x:f>H11869-N11869</x:f>
      </x:c>
    </x:row>
    <x:row r="11870" spans="1:25">
      <x:c r="A11870" s="0" t="s">
        <x:v>125</x:v>
      </x:c>
      <x:c r="B11870" s="0" t="n">
        <x:v>5426</x:v>
      </x:c>
      <x:c r="C11870" s="0" t="s">
        <x:v>21</x:v>
      </x:c>
      <x:c r="D11870" s="0" t="s">
        <x:v>22</x:v>
      </x:c>
      <x:c r="E11870" s="0" t="s">
        <x:v>23</x:v>
      </x:c>
      <x:c r="F11870" s="0" t="s">
        <x:v>20</x:v>
      </x:c>
      <x:c r="G11870" s="0" t="n">
        <x:v>130</x:v>
      </x:c>
      <x:c r="H11870" s="4" t="n">
        <x:v>44.33</x:v>
      </x:c>
      <x:c r="I11870" s="4" t="n">
        <x:v>130</x:v>
      </x:c>
      <x:c r="J11870" s="4" t="n">
        <x:v>0.341</x:v>
      </x:c>
      <x:c r="K11870" s="4">
        <x:f>I11870*J11870</x:f>
      </x:c>
      <x:c r="L11870" s="4" t="n">
        <x:v>297.117</x:v>
      </x:c>
      <x:c r="M11870" s="5">
        <x:f>J11870/2.789*100</x:f>
      </x:c>
      <x:c r="N11870" s="6">
        <x:f>M11870*L11870/100</x:f>
      </x:c>
      <x:c r="O11870" s="6">
        <x:f>H11870-N11870</x:f>
      </x:c>
    </x:row>
    <x:row r="11871" spans="1:25">
      <x:c r="A11871" s="0" t="s">
        <x:v>125</x:v>
      </x:c>
      <x:c r="B11871" s="0" t="n">
        <x:v>5426</x:v>
      </x:c>
      <x:c r="C11871" s="0" t="s">
        <x:v>21</x:v>
      </x:c>
      <x:c r="D11871" s="0" t="s">
        <x:v>28</x:v>
      </x:c>
      <x:c r="E11871" s="0" t="s">
        <x:v>19</x:v>
      </x:c>
      <x:c r="F11871" s="0" t="s">
        <x:v>26</x:v>
      </x:c>
      <x:c r="G11871" s="0" t="n">
        <x:v>130</x:v>
      </x:c>
      <x:c r="H11871" s="4" t="n">
        <x:v>33.808</x:v>
      </x:c>
      <x:c r="I11871" s="4" t="n">
        <x:v>130</x:v>
      </x:c>
      <x:c r="J11871" s="4" t="n">
        <x:v>0.26</x:v>
      </x:c>
      <x:c r="K11871" s="4">
        <x:f>I11871*J11871</x:f>
      </x:c>
      <x:c r="L11871" s="4" t="n">
        <x:v>297.117</x:v>
      </x:c>
      <x:c r="M11871" s="5">
        <x:f>J11871/2.789*100</x:f>
      </x:c>
      <x:c r="N11871" s="6">
        <x:f>M11871*L11871/100</x:f>
      </x:c>
      <x:c r="O11871" s="6">
        <x:f>H11871-N11871</x:f>
      </x:c>
    </x:row>
    <x:row r="11872" spans="1:25">
      <x:c r="A11872" s="0" t="s">
        <x:v>125</x:v>
      </x:c>
      <x:c r="B11872" s="0" t="n">
        <x:v>5426</x:v>
      </x:c>
      <x:c r="C11872" s="0" t="s">
        <x:v>21</x:v>
      </x:c>
      <x:c r="D11872" s="0" t="s">
        <x:v>28</x:v>
      </x:c>
      <x:c r="E11872" s="0" t="s">
        <x:v>23</x:v>
      </x:c>
      <x:c r="F11872" s="0" t="s">
        <x:v>26</x:v>
      </x:c>
      <x:c r="G11872" s="0" t="n">
        <x:v>130</x:v>
      </x:c>
      <x:c r="H11872" s="4" t="n">
        <x:v>197.6</x:v>
      </x:c>
      <x:c r="I11872" s="4" t="n">
        <x:v>130</x:v>
      </x:c>
      <x:c r="J11872" s="4" t="n">
        <x:v>1.52</x:v>
      </x:c>
      <x:c r="K11872" s="4">
        <x:f>I11872*J11872</x:f>
      </x:c>
      <x:c r="L11872" s="4" t="n">
        <x:v>297.117</x:v>
      </x:c>
      <x:c r="M11872" s="5">
        <x:f>J11872/2.789*100</x:f>
      </x:c>
      <x:c r="N11872" s="6">
        <x:f>M11872*L11872/100</x:f>
      </x:c>
      <x:c r="O11872" s="6">
        <x:f>H11872-N11872</x:f>
      </x:c>
    </x:row>
    <x:row r="11873" spans="1:25">
      <x:c r="A11873" s="0" t="s">
        <x:v>95</x:v>
      </x:c>
      <x:c r="B11873" s="0" t="n">
        <x:v>5427</x:v>
      </x:c>
      <x:c r="C11873" s="0" t="s">
        <x:v>21</x:v>
      </x:c>
      <x:c r="D11873" s="0" t="s">
        <x:v>22</x:v>
      </x:c>
      <x:c r="E11873" s="0" t="s">
        <x:v>23</x:v>
      </x:c>
      <x:c r="F11873" s="0" t="s">
        <x:v>20</x:v>
      </x:c>
      <x:c r="G11873" s="0" t="n">
        <x:v>130</x:v>
      </x:c>
      <x:c r="H11873" s="4" t="n">
        <x:v>43.384</x:v>
      </x:c>
      <x:c r="I11873" s="4" t="n">
        <x:v>130</x:v>
      </x:c>
      <x:c r="J11873" s="4" t="n">
        <x:v>0.334</x:v>
      </x:c>
      <x:c r="K11873" s="4">
        <x:f>I11873*J11873</x:f>
      </x:c>
      <x:c r="L11873" s="4" t="n">
        <x:v>307.697</x:v>
      </x:c>
      <x:c r="M11873" s="5">
        <x:f>J11873/3.123*100</x:f>
      </x:c>
      <x:c r="N11873" s="6">
        <x:f>M11873*L11873/100</x:f>
      </x:c>
      <x:c r="O11873" s="6">
        <x:f>H11873-N11873</x:f>
      </x:c>
    </x:row>
    <x:row r="11874" spans="1:25">
      <x:c r="A11874" s="0" t="s">
        <x:v>95</x:v>
      </x:c>
      <x:c r="B11874" s="0" t="n">
        <x:v>5427</x:v>
      </x:c>
      <x:c r="C11874" s="0" t="s">
        <x:v>21</x:v>
      </x:c>
      <x:c r="D11874" s="0" t="s">
        <x:v>22</x:v>
      </x:c>
      <x:c r="E11874" s="0" t="s">
        <x:v>23</x:v>
      </x:c>
      <x:c r="F11874" s="0" t="s">
        <x:v>20</x:v>
      </x:c>
      <x:c r="G11874" s="0" t="n">
        <x:v>130</x:v>
      </x:c>
      <x:c r="H11874" s="4" t="n">
        <x:v>43.384</x:v>
      </x:c>
      <x:c r="I11874" s="4" t="n">
        <x:v>130</x:v>
      </x:c>
      <x:c r="J11874" s="4" t="n">
        <x:v>0.334</x:v>
      </x:c>
      <x:c r="K11874" s="4">
        <x:f>I11874*J11874</x:f>
      </x:c>
      <x:c r="L11874" s="4" t="n">
        <x:v>307.697</x:v>
      </x:c>
      <x:c r="M11874" s="5">
        <x:f>J11874/3.123*100</x:f>
      </x:c>
      <x:c r="N11874" s="6">
        <x:f>M11874*L11874/100</x:f>
      </x:c>
      <x:c r="O11874" s="6">
        <x:f>H11874-N11874</x:f>
      </x:c>
    </x:row>
    <x:row r="11875" spans="1:25">
      <x:c r="A11875" s="0" t="s">
        <x:v>95</x:v>
      </x:c>
      <x:c r="B11875" s="0" t="n">
        <x:v>5427</x:v>
      </x:c>
      <x:c r="C11875" s="0" t="s">
        <x:v>21</x:v>
      </x:c>
      <x:c r="D11875" s="0" t="s">
        <x:v>22</x:v>
      </x:c>
      <x:c r="E11875" s="0" t="s">
        <x:v>23</x:v>
      </x:c>
      <x:c r="F11875" s="0" t="s">
        <x:v>20</x:v>
      </x:c>
      <x:c r="G11875" s="0" t="n">
        <x:v>130</x:v>
      </x:c>
      <x:c r="H11875" s="4" t="n">
        <x:v>44.33</x:v>
      </x:c>
      <x:c r="I11875" s="4" t="n">
        <x:v>130</x:v>
      </x:c>
      <x:c r="J11875" s="4" t="n">
        <x:v>0.341</x:v>
      </x:c>
      <x:c r="K11875" s="4">
        <x:f>I11875*J11875</x:f>
      </x:c>
      <x:c r="L11875" s="4" t="n">
        <x:v>307.697</x:v>
      </x:c>
      <x:c r="M11875" s="5">
        <x:f>J11875/3.123*100</x:f>
      </x:c>
      <x:c r="N11875" s="6">
        <x:f>M11875*L11875/100</x:f>
      </x:c>
      <x:c r="O11875" s="6">
        <x:f>H11875-N11875</x:f>
      </x:c>
    </x:row>
    <x:row r="11876" spans="1:25">
      <x:c r="A11876" s="0" t="s">
        <x:v>95</x:v>
      </x:c>
      <x:c r="B11876" s="0" t="n">
        <x:v>5427</x:v>
      </x:c>
      <x:c r="C11876" s="0" t="s">
        <x:v>21</x:v>
      </x:c>
      <x:c r="D11876" s="0" t="s">
        <x:v>22</x:v>
      </x:c>
      <x:c r="E11876" s="0" t="s">
        <x:v>23</x:v>
      </x:c>
      <x:c r="F11876" s="0" t="s">
        <x:v>20</x:v>
      </x:c>
      <x:c r="G11876" s="0" t="n">
        <x:v>130</x:v>
      </x:c>
      <x:c r="H11876" s="4" t="n">
        <x:v>43.384</x:v>
      </x:c>
      <x:c r="I11876" s="4" t="n">
        <x:v>130</x:v>
      </x:c>
      <x:c r="J11876" s="4" t="n">
        <x:v>0.334</x:v>
      </x:c>
      <x:c r="K11876" s="4">
        <x:f>I11876*J11876</x:f>
      </x:c>
      <x:c r="L11876" s="4" t="n">
        <x:v>307.697</x:v>
      </x:c>
      <x:c r="M11876" s="5">
        <x:f>J11876/3.123*100</x:f>
      </x:c>
      <x:c r="N11876" s="6">
        <x:f>M11876*L11876/100</x:f>
      </x:c>
      <x:c r="O11876" s="6">
        <x:f>H11876-N11876</x:f>
      </x:c>
    </x:row>
    <x:row r="11877" spans="1:25">
      <x:c r="A11877" s="0" t="s">
        <x:v>95</x:v>
      </x:c>
      <x:c r="B11877" s="0" t="n">
        <x:v>5427</x:v>
      </x:c>
      <x:c r="C11877" s="0" t="s">
        <x:v>21</x:v>
      </x:c>
      <x:c r="D11877" s="0" t="s">
        <x:v>28</x:v>
      </x:c>
      <x:c r="E11877" s="0" t="s">
        <x:v>19</x:v>
      </x:c>
      <x:c r="F11877" s="0" t="s">
        <x:v>26</x:v>
      </x:c>
      <x:c r="G11877" s="0" t="n">
        <x:v>130</x:v>
      </x:c>
      <x:c r="H11877" s="4" t="n">
        <x:v>33.808</x:v>
      </x:c>
      <x:c r="I11877" s="4" t="n">
        <x:v>130</x:v>
      </x:c>
      <x:c r="J11877" s="4" t="n">
        <x:v>0.26</x:v>
      </x:c>
      <x:c r="K11877" s="4">
        <x:f>I11877*J11877</x:f>
      </x:c>
      <x:c r="L11877" s="4" t="n">
        <x:v>307.697</x:v>
      </x:c>
      <x:c r="M11877" s="5">
        <x:f>J11877/3.123*100</x:f>
      </x:c>
      <x:c r="N11877" s="6">
        <x:f>M11877*L11877/100</x:f>
      </x:c>
      <x:c r="O11877" s="6">
        <x:f>H11877-N11877</x:f>
      </x:c>
    </x:row>
    <x:row r="11878" spans="1:25">
      <x:c r="A11878" s="0" t="s">
        <x:v>95</x:v>
      </x:c>
      <x:c r="B11878" s="0" t="n">
        <x:v>5427</x:v>
      </x:c>
      <x:c r="C11878" s="0" t="s">
        <x:v>21</x:v>
      </x:c>
      <x:c r="D11878" s="0" t="s">
        <x:v>28</x:v>
      </x:c>
      <x:c r="E11878" s="0" t="s">
        <x:v>23</x:v>
      </x:c>
      <x:c r="F11878" s="0" t="s">
        <x:v>26</x:v>
      </x:c>
      <x:c r="G11878" s="0" t="n">
        <x:v>130</x:v>
      </x:c>
      <x:c r="H11878" s="4" t="n">
        <x:v>197.6</x:v>
      </x:c>
      <x:c r="I11878" s="4" t="n">
        <x:v>130</x:v>
      </x:c>
      <x:c r="J11878" s="4" t="n">
        <x:v>1.52</x:v>
      </x:c>
      <x:c r="K11878" s="4">
        <x:f>I11878*J11878</x:f>
      </x:c>
      <x:c r="L11878" s="4" t="n">
        <x:v>307.697</x:v>
      </x:c>
      <x:c r="M11878" s="5">
        <x:f>J11878/3.123*100</x:f>
      </x:c>
      <x:c r="N11878" s="6">
        <x:f>M11878*L11878/100</x:f>
      </x:c>
      <x:c r="O11878" s="6">
        <x:f>H11878-N11878</x:f>
      </x:c>
    </x:row>
    <x:row r="11879" spans="1:25">
      <x:c r="A11879" s="0" t="s">
        <x:v>30</x:v>
      </x:c>
      <x:c r="B11879" s="0" t="n">
        <x:v>5428</x:v>
      </x:c>
      <x:c r="C11879" s="0" t="s">
        <x:v>21</x:v>
      </x:c>
      <x:c r="D11879" s="0" t="s">
        <x:v>22</x:v>
      </x:c>
      <x:c r="E11879" s="0" t="s">
        <x:v>23</x:v>
      </x:c>
      <x:c r="F11879" s="0" t="s">
        <x:v>20</x:v>
      </x:c>
      <x:c r="G11879" s="0" t="n">
        <x:v>130</x:v>
      </x:c>
      <x:c r="H11879" s="4" t="n">
        <x:v>43.384</x:v>
      </x:c>
      <x:c r="I11879" s="4" t="n">
        <x:v>111</x:v>
      </x:c>
      <x:c r="J11879" s="4" t="n">
        <x:v>0.334</x:v>
      </x:c>
      <x:c r="K11879" s="4">
        <x:f>I11879*J11879</x:f>
      </x:c>
      <x:c r="L11879" s="4" t="n">
        <x:v>247.004</x:v>
      </x:c>
      <x:c r="M11879" s="5">
        <x:f>J11879/3.123*100</x:f>
      </x:c>
      <x:c r="N11879" s="6">
        <x:f>M11879*L11879/100</x:f>
      </x:c>
      <x:c r="O11879" s="6">
        <x:f>H11879-N11879</x:f>
      </x:c>
    </x:row>
    <x:row r="11880" spans="1:25">
      <x:c r="A11880" s="0" t="s">
        <x:v>30</x:v>
      </x:c>
      <x:c r="B11880" s="0" t="n">
        <x:v>5428</x:v>
      </x:c>
      <x:c r="C11880" s="0" t="s">
        <x:v>21</x:v>
      </x:c>
      <x:c r="D11880" s="0" t="s">
        <x:v>22</x:v>
      </x:c>
      <x:c r="E11880" s="0" t="s">
        <x:v>23</x:v>
      </x:c>
      <x:c r="F11880" s="0" t="s">
        <x:v>20</x:v>
      </x:c>
      <x:c r="G11880" s="0" t="n">
        <x:v>130</x:v>
      </x:c>
      <x:c r="H11880" s="4" t="n">
        <x:v>43.384</x:v>
      </x:c>
      <x:c r="I11880" s="4" t="n">
        <x:v>111</x:v>
      </x:c>
      <x:c r="J11880" s="4" t="n">
        <x:v>0.334</x:v>
      </x:c>
      <x:c r="K11880" s="4">
        <x:f>I11880*J11880</x:f>
      </x:c>
      <x:c r="L11880" s="4" t="n">
        <x:v>247.004</x:v>
      </x:c>
      <x:c r="M11880" s="5">
        <x:f>J11880/3.123*100</x:f>
      </x:c>
      <x:c r="N11880" s="6">
        <x:f>M11880*L11880/100</x:f>
      </x:c>
      <x:c r="O11880" s="6">
        <x:f>H11880-N11880</x:f>
      </x:c>
    </x:row>
    <x:row r="11881" spans="1:25">
      <x:c r="A11881" s="0" t="s">
        <x:v>30</x:v>
      </x:c>
      <x:c r="B11881" s="0" t="n">
        <x:v>5428</x:v>
      </x:c>
      <x:c r="C11881" s="0" t="s">
        <x:v>21</x:v>
      </x:c>
      <x:c r="D11881" s="0" t="s">
        <x:v>22</x:v>
      </x:c>
      <x:c r="E11881" s="0" t="s">
        <x:v>23</x:v>
      </x:c>
      <x:c r="F11881" s="0" t="s">
        <x:v>20</x:v>
      </x:c>
      <x:c r="G11881" s="0" t="n">
        <x:v>130</x:v>
      </x:c>
      <x:c r="H11881" s="4" t="n">
        <x:v>43.384</x:v>
      </x:c>
      <x:c r="I11881" s="4" t="n">
        <x:v>111</x:v>
      </x:c>
      <x:c r="J11881" s="4" t="n">
        <x:v>0.334</x:v>
      </x:c>
      <x:c r="K11881" s="4">
        <x:f>I11881*J11881</x:f>
      </x:c>
      <x:c r="L11881" s="4" t="n">
        <x:v>247.004</x:v>
      </x:c>
      <x:c r="M11881" s="5">
        <x:f>J11881/3.123*100</x:f>
      </x:c>
      <x:c r="N11881" s="6">
        <x:f>M11881*L11881/100</x:f>
      </x:c>
      <x:c r="O11881" s="6">
        <x:f>H11881-N11881</x:f>
      </x:c>
    </x:row>
    <x:row r="11882" spans="1:25">
      <x:c r="A11882" s="0" t="s">
        <x:v>30</x:v>
      </x:c>
      <x:c r="B11882" s="0" t="n">
        <x:v>5428</x:v>
      </x:c>
      <x:c r="C11882" s="0" t="s">
        <x:v>21</x:v>
      </x:c>
      <x:c r="D11882" s="0" t="s">
        <x:v>22</x:v>
      </x:c>
      <x:c r="E11882" s="0" t="s">
        <x:v>23</x:v>
      </x:c>
      <x:c r="F11882" s="0" t="s">
        <x:v>20</x:v>
      </x:c>
      <x:c r="G11882" s="0" t="n">
        <x:v>130</x:v>
      </x:c>
      <x:c r="H11882" s="4" t="n">
        <x:v>44.33</x:v>
      </x:c>
      <x:c r="I11882" s="4" t="n">
        <x:v>111</x:v>
      </x:c>
      <x:c r="J11882" s="4" t="n">
        <x:v>0.341</x:v>
      </x:c>
      <x:c r="K11882" s="4">
        <x:f>I11882*J11882</x:f>
      </x:c>
      <x:c r="L11882" s="4" t="n">
        <x:v>247.004</x:v>
      </x:c>
      <x:c r="M11882" s="5">
        <x:f>J11882/3.123*100</x:f>
      </x:c>
      <x:c r="N11882" s="6">
        <x:f>M11882*L11882/100</x:f>
      </x:c>
      <x:c r="O11882" s="6">
        <x:f>H11882-N11882</x:f>
      </x:c>
    </x:row>
    <x:row r="11883" spans="1:25">
      <x:c r="A11883" s="0" t="s">
        <x:v>30</x:v>
      </x:c>
      <x:c r="B11883" s="0" t="n">
        <x:v>5428</x:v>
      </x:c>
      <x:c r="C11883" s="0" t="s">
        <x:v>21</x:v>
      </x:c>
      <x:c r="D11883" s="0" t="s">
        <x:v>28</x:v>
      </x:c>
      <x:c r="E11883" s="0" t="s">
        <x:v>19</x:v>
      </x:c>
      <x:c r="F11883" s="0" t="s">
        <x:v>26</x:v>
      </x:c>
      <x:c r="G11883" s="0" t="n">
        <x:v>130</x:v>
      </x:c>
      <x:c r="H11883" s="4" t="n">
        <x:v>33.802</x:v>
      </x:c>
      <x:c r="I11883" s="4" t="n">
        <x:v>111</x:v>
      </x:c>
      <x:c r="J11883" s="4" t="n">
        <x:v>0.26</x:v>
      </x:c>
      <x:c r="K11883" s="4">
        <x:f>I11883*J11883</x:f>
      </x:c>
      <x:c r="L11883" s="4" t="n">
        <x:v>247.004</x:v>
      </x:c>
      <x:c r="M11883" s="5">
        <x:f>J11883/3.123*100</x:f>
      </x:c>
      <x:c r="N11883" s="6">
        <x:f>M11883*L11883/100</x:f>
      </x:c>
      <x:c r="O11883" s="6">
        <x:f>H11883-N11883</x:f>
      </x:c>
    </x:row>
    <x:row r="11884" spans="1:25">
      <x:c r="A11884" s="0" t="s">
        <x:v>30</x:v>
      </x:c>
      <x:c r="B11884" s="0" t="n">
        <x:v>5428</x:v>
      </x:c>
      <x:c r="C11884" s="0" t="s">
        <x:v>21</x:v>
      </x:c>
      <x:c r="D11884" s="0" t="s">
        <x:v>28</x:v>
      </x:c>
      <x:c r="E11884" s="0" t="s">
        <x:v>23</x:v>
      </x:c>
      <x:c r="F11884" s="0" t="s">
        <x:v>26</x:v>
      </x:c>
      <x:c r="G11884" s="0" t="n">
        <x:v>130</x:v>
      </x:c>
      <x:c r="H11884" s="4" t="n">
        <x:v>156.502</x:v>
      </x:c>
      <x:c r="I11884" s="4" t="n">
        <x:v>111</x:v>
      </x:c>
      <x:c r="J11884" s="4" t="n">
        <x:v>1.52</x:v>
      </x:c>
      <x:c r="K11884" s="4">
        <x:f>I11884*J11884</x:f>
      </x:c>
      <x:c r="L11884" s="4" t="n">
        <x:v>247.004</x:v>
      </x:c>
      <x:c r="M11884" s="5">
        <x:f>J11884/3.123*100</x:f>
      </x:c>
      <x:c r="N11884" s="6">
        <x:f>M11884*L11884/100</x:f>
      </x:c>
      <x:c r="O11884" s="6">
        <x:f>H11884-N11884</x:f>
      </x:c>
    </x:row>
    <x:row r="11885" spans="1:25">
      <x:c r="A11885" s="0" t="s">
        <x:v>110</x:v>
      </x:c>
      <x:c r="B11885" s="0" t="n">
        <x:v>5429</x:v>
      </x:c>
      <x:c r="C11885" s="0" t="s">
        <x:v>21</x:v>
      </x:c>
      <x:c r="D11885" s="0" t="s">
        <x:v>22</x:v>
      </x:c>
      <x:c r="E11885" s="0" t="s">
        <x:v>23</x:v>
      </x:c>
      <x:c r="F11885" s="0" t="s">
        <x:v>20</x:v>
      </x:c>
      <x:c r="G11885" s="0" t="n">
        <x:v>130</x:v>
      </x:c>
      <x:c r="H11885" s="4" t="n">
        <x:v>43.384</x:v>
      </x:c>
      <x:c r="I11885" s="4" t="n">
        <x:v>130</x:v>
      </x:c>
      <x:c r="J11885" s="4" t="n">
        <x:v>0.334</x:v>
      </x:c>
      <x:c r="K11885" s="4">
        <x:f>I11885*J11885</x:f>
      </x:c>
      <x:c r="L11885" s="4" t="n">
        <x:v>294.733</x:v>
      </x:c>
      <x:c r="M11885" s="5">
        <x:f>J11885/2.789*100</x:f>
      </x:c>
      <x:c r="N11885" s="6">
        <x:f>M11885*L11885/100</x:f>
      </x:c>
      <x:c r="O11885" s="6">
        <x:f>H11885-N11885</x:f>
      </x:c>
    </x:row>
    <x:row r="11886" spans="1:25">
      <x:c r="A11886" s="0" t="s">
        <x:v>110</x:v>
      </x:c>
      <x:c r="B11886" s="0" t="n">
        <x:v>5429</x:v>
      </x:c>
      <x:c r="C11886" s="0" t="s">
        <x:v>21</x:v>
      </x:c>
      <x:c r="D11886" s="0" t="s">
        <x:v>22</x:v>
      </x:c>
      <x:c r="E11886" s="0" t="s">
        <x:v>23</x:v>
      </x:c>
      <x:c r="F11886" s="0" t="s">
        <x:v>20</x:v>
      </x:c>
      <x:c r="G11886" s="0" t="n">
        <x:v>130</x:v>
      </x:c>
      <x:c r="H11886" s="4" t="n">
        <x:v>43.384</x:v>
      </x:c>
      <x:c r="I11886" s="4" t="n">
        <x:v>130</x:v>
      </x:c>
      <x:c r="J11886" s="4" t="n">
        <x:v>0.334</x:v>
      </x:c>
      <x:c r="K11886" s="4">
        <x:f>I11886*J11886</x:f>
      </x:c>
      <x:c r="L11886" s="4" t="n">
        <x:v>294.733</x:v>
      </x:c>
      <x:c r="M11886" s="5">
        <x:f>J11886/2.789*100</x:f>
      </x:c>
      <x:c r="N11886" s="6">
        <x:f>M11886*L11886/100</x:f>
      </x:c>
      <x:c r="O11886" s="6">
        <x:f>H11886-N11886</x:f>
      </x:c>
    </x:row>
    <x:row r="11887" spans="1:25">
      <x:c r="A11887" s="0" t="s">
        <x:v>110</x:v>
      </x:c>
      <x:c r="B11887" s="0" t="n">
        <x:v>5429</x:v>
      </x:c>
      <x:c r="C11887" s="0" t="s">
        <x:v>21</x:v>
      </x:c>
      <x:c r="D11887" s="0" t="s">
        <x:v>22</x:v>
      </x:c>
      <x:c r="E11887" s="0" t="s">
        <x:v>23</x:v>
      </x:c>
      <x:c r="F11887" s="0" t="s">
        <x:v>20</x:v>
      </x:c>
      <x:c r="G11887" s="0" t="n">
        <x:v>130</x:v>
      </x:c>
      <x:c r="H11887" s="4" t="n">
        <x:v>44.33</x:v>
      </x:c>
      <x:c r="I11887" s="4" t="n">
        <x:v>130</x:v>
      </x:c>
      <x:c r="J11887" s="4" t="n">
        <x:v>0.341</x:v>
      </x:c>
      <x:c r="K11887" s="4">
        <x:f>I11887*J11887</x:f>
      </x:c>
      <x:c r="L11887" s="4" t="n">
        <x:v>294.733</x:v>
      </x:c>
      <x:c r="M11887" s="5">
        <x:f>J11887/2.789*100</x:f>
      </x:c>
      <x:c r="N11887" s="6">
        <x:f>M11887*L11887/100</x:f>
      </x:c>
      <x:c r="O11887" s="6">
        <x:f>H11887-N11887</x:f>
      </x:c>
    </x:row>
    <x:row r="11888" spans="1:25">
      <x:c r="A11888" s="0" t="s">
        <x:v>110</x:v>
      </x:c>
      <x:c r="B11888" s="0" t="n">
        <x:v>5429</x:v>
      </x:c>
      <x:c r="C11888" s="0" t="s">
        <x:v>21</x:v>
      </x:c>
      <x:c r="D11888" s="0" t="s">
        <x:v>28</x:v>
      </x:c>
      <x:c r="E11888" s="0" t="s">
        <x:v>19</x:v>
      </x:c>
      <x:c r="F11888" s="0" t="s">
        <x:v>26</x:v>
      </x:c>
      <x:c r="G11888" s="0" t="n">
        <x:v>130</x:v>
      </x:c>
      <x:c r="H11888" s="4" t="n">
        <x:v>33.808</x:v>
      </x:c>
      <x:c r="I11888" s="4" t="n">
        <x:v>130</x:v>
      </x:c>
      <x:c r="J11888" s="4" t="n">
        <x:v>0.26</x:v>
      </x:c>
      <x:c r="K11888" s="4">
        <x:f>I11888*J11888</x:f>
      </x:c>
      <x:c r="L11888" s="4" t="n">
        <x:v>294.733</x:v>
      </x:c>
      <x:c r="M11888" s="5">
        <x:f>J11888/2.789*100</x:f>
      </x:c>
      <x:c r="N11888" s="6">
        <x:f>M11888*L11888/100</x:f>
      </x:c>
      <x:c r="O11888" s="6">
        <x:f>H11888-N11888</x:f>
      </x:c>
    </x:row>
    <x:row r="11889" spans="1:25">
      <x:c r="A11889" s="0" t="s">
        <x:v>110</x:v>
      </x:c>
      <x:c r="B11889" s="0" t="n">
        <x:v>5429</x:v>
      </x:c>
      <x:c r="C11889" s="0" t="s">
        <x:v>21</x:v>
      </x:c>
      <x:c r="D11889" s="0" t="s">
        <x:v>28</x:v>
      </x:c>
      <x:c r="E11889" s="0" t="s">
        <x:v>23</x:v>
      </x:c>
      <x:c r="F11889" s="0" t="s">
        <x:v>26</x:v>
      </x:c>
      <x:c r="G11889" s="0" t="n">
        <x:v>130</x:v>
      </x:c>
      <x:c r="H11889" s="4" t="n">
        <x:v>197.6</x:v>
      </x:c>
      <x:c r="I11889" s="4" t="n">
        <x:v>130</x:v>
      </x:c>
      <x:c r="J11889" s="4" t="n">
        <x:v>1.52</x:v>
      </x:c>
      <x:c r="K11889" s="4">
        <x:f>I11889*J11889</x:f>
      </x:c>
      <x:c r="L11889" s="4" t="n">
        <x:v>294.733</x:v>
      </x:c>
      <x:c r="M11889" s="5">
        <x:f>J11889/2.789*100</x:f>
      </x:c>
      <x:c r="N11889" s="6">
        <x:f>M11889*L11889/100</x:f>
      </x:c>
      <x:c r="O11889" s="6">
        <x:f>H11889-N11889</x:f>
      </x:c>
    </x:row>
    <x:row r="11890" spans="1:25">
      <x:c r="A11890" s="0" t="s">
        <x:v>51</x:v>
      </x:c>
      <x:c r="B11890" s="0" t="n">
        <x:v>5430</x:v>
      </x:c>
      <x:c r="C11890" s="0" t="s">
        <x:v>21</x:v>
      </x:c>
      <x:c r="D11890" s="0" t="s">
        <x:v>22</x:v>
      </x:c>
      <x:c r="E11890" s="0" t="s">
        <x:v>23</x:v>
      </x:c>
      <x:c r="F11890" s="0" t="s">
        <x:v>20</x:v>
      </x:c>
      <x:c r="G11890" s="0" t="n">
        <x:v>130</x:v>
      </x:c>
      <x:c r="H11890" s="4" t="n">
        <x:v>44.33</x:v>
      </x:c>
      <x:c r="I11890" s="4" t="n">
        <x:v>130</x:v>
      </x:c>
      <x:c r="J11890" s="4" t="n">
        <x:v>0.341</x:v>
      </x:c>
      <x:c r="K11890" s="4">
        <x:f>I11890*J11890</x:f>
      </x:c>
      <x:c r="L11890" s="4" t="n">
        <x:v>292.292</x:v>
      </x:c>
      <x:c r="M11890" s="5">
        <x:f>J11890/2.455*100</x:f>
      </x:c>
      <x:c r="N11890" s="6">
        <x:f>M11890*L11890/100</x:f>
      </x:c>
      <x:c r="O11890" s="6">
        <x:f>H11890-N11890</x:f>
      </x:c>
    </x:row>
    <x:row r="11891" spans="1:25">
      <x:c r="A11891" s="0" t="s">
        <x:v>51</x:v>
      </x:c>
      <x:c r="B11891" s="0" t="n">
        <x:v>5430</x:v>
      </x:c>
      <x:c r="C11891" s="0" t="s">
        <x:v>21</x:v>
      </x:c>
      <x:c r="D11891" s="0" t="s">
        <x:v>22</x:v>
      </x:c>
      <x:c r="E11891" s="0" t="s">
        <x:v>23</x:v>
      </x:c>
      <x:c r="F11891" s="0" t="s">
        <x:v>20</x:v>
      </x:c>
      <x:c r="G11891" s="0" t="n">
        <x:v>130</x:v>
      </x:c>
      <x:c r="H11891" s="4" t="n">
        <x:v>43.384</x:v>
      </x:c>
      <x:c r="I11891" s="4" t="n">
        <x:v>130</x:v>
      </x:c>
      <x:c r="J11891" s="4" t="n">
        <x:v>0.334</x:v>
      </x:c>
      <x:c r="K11891" s="4">
        <x:f>I11891*J11891</x:f>
      </x:c>
      <x:c r="L11891" s="4" t="n">
        <x:v>292.292</x:v>
      </x:c>
      <x:c r="M11891" s="5">
        <x:f>J11891/2.455*100</x:f>
      </x:c>
      <x:c r="N11891" s="6">
        <x:f>M11891*L11891/100</x:f>
      </x:c>
      <x:c r="O11891" s="6">
        <x:f>H11891-N11891</x:f>
      </x:c>
    </x:row>
    <x:row r="11892" spans="1:25">
      <x:c r="A11892" s="0" t="s">
        <x:v>51</x:v>
      </x:c>
      <x:c r="B11892" s="0" t="n">
        <x:v>5430</x:v>
      </x:c>
      <x:c r="C11892" s="0" t="s">
        <x:v>21</x:v>
      </x:c>
      <x:c r="D11892" s="0" t="s">
        <x:v>28</x:v>
      </x:c>
      <x:c r="E11892" s="0" t="s">
        <x:v>19</x:v>
      </x:c>
      <x:c r="F11892" s="0" t="s">
        <x:v>26</x:v>
      </x:c>
      <x:c r="G11892" s="0" t="n">
        <x:v>130</x:v>
      </x:c>
      <x:c r="H11892" s="4" t="n">
        <x:v>33.804</x:v>
      </x:c>
      <x:c r="I11892" s="4" t="n">
        <x:v>130</x:v>
      </x:c>
      <x:c r="J11892" s="4" t="n">
        <x:v>0.26</x:v>
      </x:c>
      <x:c r="K11892" s="4">
        <x:f>I11892*J11892</x:f>
      </x:c>
      <x:c r="L11892" s="4" t="n">
        <x:v>292.292</x:v>
      </x:c>
      <x:c r="M11892" s="5">
        <x:f>J11892/2.455*100</x:f>
      </x:c>
      <x:c r="N11892" s="6">
        <x:f>M11892*L11892/100</x:f>
      </x:c>
      <x:c r="O11892" s="6">
        <x:f>H11892-N11892</x:f>
      </x:c>
    </x:row>
    <x:row r="11893" spans="1:25">
      <x:c r="A11893" s="0" t="s">
        <x:v>51</x:v>
      </x:c>
      <x:c r="B11893" s="0" t="n">
        <x:v>5430</x:v>
      </x:c>
      <x:c r="C11893" s="0" t="s">
        <x:v>21</x:v>
      </x:c>
      <x:c r="D11893" s="0" t="s">
        <x:v>28</x:v>
      </x:c>
      <x:c r="E11893" s="0" t="s">
        <x:v>23</x:v>
      </x:c>
      <x:c r="F11893" s="0" t="s">
        <x:v>26</x:v>
      </x:c>
      <x:c r="G11893" s="0" t="n">
        <x:v>130</x:v>
      </x:c>
      <x:c r="H11893" s="4" t="n">
        <x:v>197.6</x:v>
      </x:c>
      <x:c r="I11893" s="4" t="n">
        <x:v>130</x:v>
      </x:c>
      <x:c r="J11893" s="4" t="n">
        <x:v>1.52</x:v>
      </x:c>
      <x:c r="K11893" s="4">
        <x:f>I11893*J11893</x:f>
      </x:c>
      <x:c r="L11893" s="4" t="n">
        <x:v>292.292</x:v>
      </x:c>
      <x:c r="M11893" s="5">
        <x:f>J11893/2.455*100</x:f>
      </x:c>
      <x:c r="N11893" s="6">
        <x:f>M11893*L11893/100</x:f>
      </x:c>
      <x:c r="O11893" s="6">
        <x:f>H11893-N11893</x:f>
      </x:c>
    </x:row>
    <x:row r="11894" spans="1:25">
      <x:c r="A11894" s="0" t="s">
        <x:v>29</x:v>
      </x:c>
      <x:c r="B11894" s="0" t="n">
        <x:v>5431</x:v>
      </x:c>
      <x:c r="C11894" s="0" t="s">
        <x:v>21</x:v>
      </x:c>
      <x:c r="D11894" s="0" t="s">
        <x:v>22</x:v>
      </x:c>
      <x:c r="E11894" s="0" t="s">
        <x:v>23</x:v>
      </x:c>
      <x:c r="F11894" s="0" t="s">
        <x:v>20</x:v>
      </x:c>
      <x:c r="G11894" s="0" t="n">
        <x:v>130</x:v>
      </x:c>
      <x:c r="H11894" s="4" t="n">
        <x:v>43.384</x:v>
      </x:c>
      <x:c r="I11894" s="4" t="n">
        <x:v>130</x:v>
      </x:c>
      <x:c r="J11894" s="4" t="n">
        <x:v>0.334</x:v>
      </x:c>
      <x:c r="K11894" s="4">
        <x:f>I11894*J11894</x:f>
      </x:c>
      <x:c r="L11894" s="4" t="n">
        <x:v>292.715</x:v>
      </x:c>
      <x:c r="M11894" s="5">
        <x:f>J11894/2.789*100</x:f>
      </x:c>
      <x:c r="N11894" s="6">
        <x:f>M11894*L11894/100</x:f>
      </x:c>
      <x:c r="O11894" s="6">
        <x:f>H11894-N11894</x:f>
      </x:c>
    </x:row>
    <x:row r="11895" spans="1:25">
      <x:c r="A11895" s="0" t="s">
        <x:v>29</x:v>
      </x:c>
      <x:c r="B11895" s="0" t="n">
        <x:v>5431</x:v>
      </x:c>
      <x:c r="C11895" s="0" t="s">
        <x:v>21</x:v>
      </x:c>
      <x:c r="D11895" s="0" t="s">
        <x:v>22</x:v>
      </x:c>
      <x:c r="E11895" s="0" t="s">
        <x:v>23</x:v>
      </x:c>
      <x:c r="F11895" s="0" t="s">
        <x:v>20</x:v>
      </x:c>
      <x:c r="G11895" s="0" t="n">
        <x:v>130</x:v>
      </x:c>
      <x:c r="H11895" s="4" t="n">
        <x:v>43.384</x:v>
      </x:c>
      <x:c r="I11895" s="4" t="n">
        <x:v>130</x:v>
      </x:c>
      <x:c r="J11895" s="4" t="n">
        <x:v>0.334</x:v>
      </x:c>
      <x:c r="K11895" s="4">
        <x:f>I11895*J11895</x:f>
      </x:c>
      <x:c r="L11895" s="4" t="n">
        <x:v>292.715</x:v>
      </x:c>
      <x:c r="M11895" s="5">
        <x:f>J11895/2.789*100</x:f>
      </x:c>
      <x:c r="N11895" s="6">
        <x:f>M11895*L11895/100</x:f>
      </x:c>
      <x:c r="O11895" s="6">
        <x:f>H11895-N11895</x:f>
      </x:c>
    </x:row>
    <x:row r="11896" spans="1:25">
      <x:c r="A11896" s="0" t="s">
        <x:v>29</x:v>
      </x:c>
      <x:c r="B11896" s="0" t="n">
        <x:v>5431</x:v>
      </x:c>
      <x:c r="C11896" s="0" t="s">
        <x:v>21</x:v>
      </x:c>
      <x:c r="D11896" s="0" t="s">
        <x:v>22</x:v>
      </x:c>
      <x:c r="E11896" s="0" t="s">
        <x:v>23</x:v>
      </x:c>
      <x:c r="F11896" s="0" t="s">
        <x:v>20</x:v>
      </x:c>
      <x:c r="G11896" s="0" t="n">
        <x:v>130</x:v>
      </x:c>
      <x:c r="H11896" s="4" t="n">
        <x:v>44.33</x:v>
      </x:c>
      <x:c r="I11896" s="4" t="n">
        <x:v>130</x:v>
      </x:c>
      <x:c r="J11896" s="4" t="n">
        <x:v>0.341</x:v>
      </x:c>
      <x:c r="K11896" s="4">
        <x:f>I11896*J11896</x:f>
      </x:c>
      <x:c r="L11896" s="4" t="n">
        <x:v>292.715</x:v>
      </x:c>
      <x:c r="M11896" s="5">
        <x:f>J11896/2.789*100</x:f>
      </x:c>
      <x:c r="N11896" s="6">
        <x:f>M11896*L11896/100</x:f>
      </x:c>
      <x:c r="O11896" s="6">
        <x:f>H11896-N11896</x:f>
      </x:c>
    </x:row>
    <x:row r="11897" spans="1:25">
      <x:c r="A11897" s="0" t="s">
        <x:v>29</x:v>
      </x:c>
      <x:c r="B11897" s="0" t="n">
        <x:v>5431</x:v>
      </x:c>
      <x:c r="C11897" s="0" t="s">
        <x:v>21</x:v>
      </x:c>
      <x:c r="D11897" s="0" t="s">
        <x:v>28</x:v>
      </x:c>
      <x:c r="E11897" s="0" t="s">
        <x:v>19</x:v>
      </x:c>
      <x:c r="F11897" s="0" t="s">
        <x:v>26</x:v>
      </x:c>
      <x:c r="G11897" s="0" t="n">
        <x:v>130</x:v>
      </x:c>
      <x:c r="H11897" s="4" t="n">
        <x:v>33.811</x:v>
      </x:c>
      <x:c r="I11897" s="4" t="n">
        <x:v>130</x:v>
      </x:c>
      <x:c r="J11897" s="4" t="n">
        <x:v>0.26</x:v>
      </x:c>
      <x:c r="K11897" s="4">
        <x:f>I11897*J11897</x:f>
      </x:c>
      <x:c r="L11897" s="4" t="n">
        <x:v>292.715</x:v>
      </x:c>
      <x:c r="M11897" s="5">
        <x:f>J11897/2.789*100</x:f>
      </x:c>
      <x:c r="N11897" s="6">
        <x:f>M11897*L11897/100</x:f>
      </x:c>
      <x:c r="O11897" s="6">
        <x:f>H11897-N11897</x:f>
      </x:c>
    </x:row>
    <x:row r="11898" spans="1:25">
      <x:c r="A11898" s="0" t="s">
        <x:v>29</x:v>
      </x:c>
      <x:c r="B11898" s="0" t="n">
        <x:v>5431</x:v>
      </x:c>
      <x:c r="C11898" s="0" t="s">
        <x:v>21</x:v>
      </x:c>
      <x:c r="D11898" s="0" t="s">
        <x:v>28</x:v>
      </x:c>
      <x:c r="E11898" s="0" t="s">
        <x:v>23</x:v>
      </x:c>
      <x:c r="F11898" s="0" t="s">
        <x:v>26</x:v>
      </x:c>
      <x:c r="G11898" s="0" t="n">
        <x:v>130</x:v>
      </x:c>
      <x:c r="H11898" s="4" t="n">
        <x:v>197.6</x:v>
      </x:c>
      <x:c r="I11898" s="4" t="n">
        <x:v>130</x:v>
      </x:c>
      <x:c r="J11898" s="4" t="n">
        <x:v>1.52</x:v>
      </x:c>
      <x:c r="K11898" s="4">
        <x:f>I11898*J11898</x:f>
      </x:c>
      <x:c r="L11898" s="4" t="n">
        <x:v>292.715</x:v>
      </x:c>
      <x:c r="M11898" s="5">
        <x:f>J11898/2.789*100</x:f>
      </x:c>
      <x:c r="N11898" s="6">
        <x:f>M11898*L11898/100</x:f>
      </x:c>
      <x:c r="O11898" s="6">
        <x:f>H11898-N11898</x:f>
      </x:c>
    </x:row>
    <x:row r="11899" spans="1:25">
      <x:c r="A11899" s="0" t="s">
        <x:v>111</x:v>
      </x:c>
      <x:c r="B11899" s="0" t="n">
        <x:v>5432</x:v>
      </x:c>
      <x:c r="C11899" s="0" t="s">
        <x:v>21</x:v>
      </x:c>
      <x:c r="D11899" s="0" t="s">
        <x:v>22</x:v>
      </x:c>
      <x:c r="E11899" s="0" t="s">
        <x:v>23</x:v>
      </x:c>
      <x:c r="F11899" s="0" t="s">
        <x:v>20</x:v>
      </x:c>
      <x:c r="G11899" s="0" t="n">
        <x:v>130</x:v>
      </x:c>
      <x:c r="H11899" s="4" t="n">
        <x:v>43.384</x:v>
      </x:c>
      <x:c r="I11899" s="4" t="n">
        <x:v>69</x:v>
      </x:c>
      <x:c r="J11899" s="4" t="n">
        <x:v>0.334</x:v>
      </x:c>
      <x:c r="K11899" s="4">
        <x:f>I11899*J11899</x:f>
      </x:c>
      <x:c r="L11899" s="4" t="n">
        <x:v>150.998</x:v>
      </x:c>
      <x:c r="M11899" s="5">
        <x:f>J11899/3.123*100</x:f>
      </x:c>
      <x:c r="N11899" s="6">
        <x:f>M11899*L11899/100</x:f>
      </x:c>
      <x:c r="O11899" s="6">
        <x:f>H11899-N11899</x:f>
      </x:c>
    </x:row>
    <x:row r="11900" spans="1:25">
      <x:c r="A11900" s="0" t="s">
        <x:v>111</x:v>
      </x:c>
      <x:c r="B11900" s="0" t="n">
        <x:v>5432</x:v>
      </x:c>
      <x:c r="C11900" s="0" t="s">
        <x:v>21</x:v>
      </x:c>
      <x:c r="D11900" s="0" t="s">
        <x:v>22</x:v>
      </x:c>
      <x:c r="E11900" s="0" t="s">
        <x:v>23</x:v>
      </x:c>
      <x:c r="F11900" s="0" t="s">
        <x:v>20</x:v>
      </x:c>
      <x:c r="G11900" s="0" t="n">
        <x:v>130</x:v>
      </x:c>
      <x:c r="H11900" s="4" t="n">
        <x:v>43.384</x:v>
      </x:c>
      <x:c r="I11900" s="4" t="n">
        <x:v>69</x:v>
      </x:c>
      <x:c r="J11900" s="4" t="n">
        <x:v>0.334</x:v>
      </x:c>
      <x:c r="K11900" s="4">
        <x:f>I11900*J11900</x:f>
      </x:c>
      <x:c r="L11900" s="4" t="n">
        <x:v>150.998</x:v>
      </x:c>
      <x:c r="M11900" s="5">
        <x:f>J11900/3.123*100</x:f>
      </x:c>
      <x:c r="N11900" s="6">
        <x:f>M11900*L11900/100</x:f>
      </x:c>
      <x:c r="O11900" s="6">
        <x:f>H11900-N11900</x:f>
      </x:c>
    </x:row>
    <x:row r="11901" spans="1:25">
      <x:c r="A11901" s="0" t="s">
        <x:v>111</x:v>
      </x:c>
      <x:c r="B11901" s="0" t="n">
        <x:v>5432</x:v>
      </x:c>
      <x:c r="C11901" s="0" t="s">
        <x:v>21</x:v>
      </x:c>
      <x:c r="D11901" s="0" t="s">
        <x:v>22</x:v>
      </x:c>
      <x:c r="E11901" s="0" t="s">
        <x:v>23</x:v>
      </x:c>
      <x:c r="F11901" s="0" t="s">
        <x:v>20</x:v>
      </x:c>
      <x:c r="G11901" s="0" t="n">
        <x:v>130</x:v>
      </x:c>
      <x:c r="H11901" s="4" t="n">
        <x:v>44.33</x:v>
      </x:c>
      <x:c r="I11901" s="4" t="n">
        <x:v>69</x:v>
      </x:c>
      <x:c r="J11901" s="4" t="n">
        <x:v>0.341</x:v>
      </x:c>
      <x:c r="K11901" s="4">
        <x:f>I11901*J11901</x:f>
      </x:c>
      <x:c r="L11901" s="4" t="n">
        <x:v>150.998</x:v>
      </x:c>
      <x:c r="M11901" s="5">
        <x:f>J11901/3.123*100</x:f>
      </x:c>
      <x:c r="N11901" s="6">
        <x:f>M11901*L11901/100</x:f>
      </x:c>
      <x:c r="O11901" s="6">
        <x:f>H11901-N11901</x:f>
      </x:c>
    </x:row>
    <x:row r="11902" spans="1:25">
      <x:c r="A11902" s="0" t="s">
        <x:v>111</x:v>
      </x:c>
      <x:c r="B11902" s="0" t="n">
        <x:v>5432</x:v>
      </x:c>
      <x:c r="C11902" s="0" t="s">
        <x:v>21</x:v>
      </x:c>
      <x:c r="D11902" s="0" t="s">
        <x:v>22</x:v>
      </x:c>
      <x:c r="E11902" s="0" t="s">
        <x:v>23</x:v>
      </x:c>
      <x:c r="F11902" s="0" t="s">
        <x:v>20</x:v>
      </x:c>
      <x:c r="G11902" s="0" t="n">
        <x:v>130</x:v>
      </x:c>
      <x:c r="H11902" s="4" t="n">
        <x:v>43.384</x:v>
      </x:c>
      <x:c r="I11902" s="4" t="n">
        <x:v>69</x:v>
      </x:c>
      <x:c r="J11902" s="4" t="n">
        <x:v>0.334</x:v>
      </x:c>
      <x:c r="K11902" s="4">
        <x:f>I11902*J11902</x:f>
      </x:c>
      <x:c r="L11902" s="4" t="n">
        <x:v>150.998</x:v>
      </x:c>
      <x:c r="M11902" s="5">
        <x:f>J11902/3.123*100</x:f>
      </x:c>
      <x:c r="N11902" s="6">
        <x:f>M11902*L11902/100</x:f>
      </x:c>
      <x:c r="O11902" s="6">
        <x:f>H11902-N11902</x:f>
      </x:c>
    </x:row>
    <x:row r="11903" spans="1:25">
      <x:c r="A11903" s="0" t="s">
        <x:v>111</x:v>
      </x:c>
      <x:c r="B11903" s="0" t="n">
        <x:v>5432</x:v>
      </x:c>
      <x:c r="C11903" s="0" t="s">
        <x:v>21</x:v>
      </x:c>
      <x:c r="D11903" s="0" t="s">
        <x:v>28</x:v>
      </x:c>
      <x:c r="E11903" s="0" t="s">
        <x:v>19</x:v>
      </x:c>
      <x:c r="F11903" s="0" t="s">
        <x:v>26</x:v>
      </x:c>
      <x:c r="G11903" s="0" t="n">
        <x:v>130</x:v>
      </x:c>
      <x:c r="H11903" s="4" t="n">
        <x:v>34.807</x:v>
      </x:c>
      <x:c r="I11903" s="4" t="n">
        <x:v>69</x:v>
      </x:c>
      <x:c r="J11903" s="4" t="n">
        <x:v>0.26</x:v>
      </x:c>
      <x:c r="K11903" s="4">
        <x:f>I11903*J11903</x:f>
      </x:c>
      <x:c r="L11903" s="4" t="n">
        <x:v>150.998</x:v>
      </x:c>
      <x:c r="M11903" s="5">
        <x:f>J11903/3.123*100</x:f>
      </x:c>
      <x:c r="N11903" s="6">
        <x:f>M11903*L11903/100</x:f>
      </x:c>
      <x:c r="O11903" s="6">
        <x:f>H11903-N11903</x:f>
      </x:c>
    </x:row>
    <x:row r="11904" spans="1:25">
      <x:c r="A11904" s="0" t="s">
        <x:v>111</x:v>
      </x:c>
      <x:c r="B11904" s="0" t="n">
        <x:v>5432</x:v>
      </x:c>
      <x:c r="C11904" s="0" t="s">
        <x:v>21</x:v>
      </x:c>
      <x:c r="D11904" s="0" t="s">
        <x:v>28</x:v>
      </x:c>
      <x:c r="E11904" s="0" t="s">
        <x:v>23</x:v>
      </x:c>
      <x:c r="F11904" s="0" t="s">
        <x:v>26</x:v>
      </x:c>
      <x:c r="G11904" s="0" t="n">
        <x:v>130</x:v>
      </x:c>
      <x:c r="H11904" s="4" t="n">
        <x:v>119.201</x:v>
      </x:c>
      <x:c r="I11904" s="4" t="n">
        <x:v>69</x:v>
      </x:c>
      <x:c r="J11904" s="4" t="n">
        <x:v>1.52</x:v>
      </x:c>
      <x:c r="K11904" s="4">
        <x:f>I11904*J11904</x:f>
      </x:c>
      <x:c r="L11904" s="4" t="n">
        <x:v>150.998</x:v>
      </x:c>
      <x:c r="M11904" s="5">
        <x:f>J11904/3.123*100</x:f>
      </x:c>
      <x:c r="N11904" s="6">
        <x:f>M11904*L11904/100</x:f>
      </x:c>
      <x:c r="O11904" s="6">
        <x:f>H11904-N11904</x:f>
      </x:c>
    </x:row>
    <x:row r="11905" spans="1:25">
      <x:c r="A11905" s="0" t="s">
        <x:v>84</x:v>
      </x:c>
      <x:c r="B11905" s="0" t="n">
        <x:v>5433</x:v>
      </x:c>
      <x:c r="C11905" s="0" t="s">
        <x:v>21</x:v>
      </x:c>
      <x:c r="D11905" s="0" t="s">
        <x:v>22</x:v>
      </x:c>
      <x:c r="E11905" s="0" t="s">
        <x:v>23</x:v>
      </x:c>
      <x:c r="F11905" s="0" t="s">
        <x:v>20</x:v>
      </x:c>
      <x:c r="G11905" s="0" t="n">
        <x:v>130</x:v>
      </x:c>
      <x:c r="H11905" s="4" t="n">
        <x:v>43.384</x:v>
      </x:c>
      <x:c r="I11905" s="4" t="n">
        <x:v>119</x:v>
      </x:c>
      <x:c r="J11905" s="4" t="n">
        <x:v>0.334</x:v>
      </x:c>
      <x:c r="K11905" s="4">
        <x:f>I11905*J11905</x:f>
      </x:c>
      <x:c r="L11905" s="4" t="n">
        <x:v>240.786</x:v>
      </x:c>
      <x:c r="M11905" s="5">
        <x:f>J11905/3.123*100</x:f>
      </x:c>
      <x:c r="N11905" s="6">
        <x:f>M11905*L11905/100</x:f>
      </x:c>
      <x:c r="O11905" s="6">
        <x:f>H11905-N11905</x:f>
      </x:c>
    </x:row>
    <x:row r="11906" spans="1:25">
      <x:c r="A11906" s="0" t="s">
        <x:v>84</x:v>
      </x:c>
      <x:c r="B11906" s="0" t="n">
        <x:v>5433</x:v>
      </x:c>
      <x:c r="C11906" s="0" t="s">
        <x:v>21</x:v>
      </x:c>
      <x:c r="D11906" s="0" t="s">
        <x:v>22</x:v>
      </x:c>
      <x:c r="E11906" s="0" t="s">
        <x:v>23</x:v>
      </x:c>
      <x:c r="F11906" s="0" t="s">
        <x:v>20</x:v>
      </x:c>
      <x:c r="G11906" s="0" t="n">
        <x:v>130</x:v>
      </x:c>
      <x:c r="H11906" s="4" t="n">
        <x:v>43.384</x:v>
      </x:c>
      <x:c r="I11906" s="4" t="n">
        <x:v>119</x:v>
      </x:c>
      <x:c r="J11906" s="4" t="n">
        <x:v>0.334</x:v>
      </x:c>
      <x:c r="K11906" s="4">
        <x:f>I11906*J11906</x:f>
      </x:c>
      <x:c r="L11906" s="4" t="n">
        <x:v>240.786</x:v>
      </x:c>
      <x:c r="M11906" s="5">
        <x:f>J11906/3.123*100</x:f>
      </x:c>
      <x:c r="N11906" s="6">
        <x:f>M11906*L11906/100</x:f>
      </x:c>
      <x:c r="O11906" s="6">
        <x:f>H11906-N11906</x:f>
      </x:c>
    </x:row>
    <x:row r="11907" spans="1:25">
      <x:c r="A11907" s="0" t="s">
        <x:v>84</x:v>
      </x:c>
      <x:c r="B11907" s="0" t="n">
        <x:v>5433</x:v>
      </x:c>
      <x:c r="C11907" s="0" t="s">
        <x:v>21</x:v>
      </x:c>
      <x:c r="D11907" s="0" t="s">
        <x:v>22</x:v>
      </x:c>
      <x:c r="E11907" s="0" t="s">
        <x:v>23</x:v>
      </x:c>
      <x:c r="F11907" s="0" t="s">
        <x:v>20</x:v>
      </x:c>
      <x:c r="G11907" s="0" t="n">
        <x:v>130</x:v>
      </x:c>
      <x:c r="H11907" s="4" t="n">
        <x:v>44.33</x:v>
      </x:c>
      <x:c r="I11907" s="4" t="n">
        <x:v>119</x:v>
      </x:c>
      <x:c r="J11907" s="4" t="n">
        <x:v>0.341</x:v>
      </x:c>
      <x:c r="K11907" s="4">
        <x:f>I11907*J11907</x:f>
      </x:c>
      <x:c r="L11907" s="4" t="n">
        <x:v>240.786</x:v>
      </x:c>
      <x:c r="M11907" s="5">
        <x:f>J11907/3.123*100</x:f>
      </x:c>
      <x:c r="N11907" s="6">
        <x:f>M11907*L11907/100</x:f>
      </x:c>
      <x:c r="O11907" s="6">
        <x:f>H11907-N11907</x:f>
      </x:c>
    </x:row>
    <x:row r="11908" spans="1:25">
      <x:c r="A11908" s="0" t="s">
        <x:v>84</x:v>
      </x:c>
      <x:c r="B11908" s="0" t="n">
        <x:v>5433</x:v>
      </x:c>
      <x:c r="C11908" s="0" t="s">
        <x:v>21</x:v>
      </x:c>
      <x:c r="D11908" s="0" t="s">
        <x:v>22</x:v>
      </x:c>
      <x:c r="E11908" s="0" t="s">
        <x:v>23</x:v>
      </x:c>
      <x:c r="F11908" s="0" t="s">
        <x:v>20</x:v>
      </x:c>
      <x:c r="G11908" s="0" t="n">
        <x:v>130</x:v>
      </x:c>
      <x:c r="H11908" s="4" t="n">
        <x:v>43.384</x:v>
      </x:c>
      <x:c r="I11908" s="4" t="n">
        <x:v>119</x:v>
      </x:c>
      <x:c r="J11908" s="4" t="n">
        <x:v>0.334</x:v>
      </x:c>
      <x:c r="K11908" s="4">
        <x:f>I11908*J11908</x:f>
      </x:c>
      <x:c r="L11908" s="4" t="n">
        <x:v>240.786</x:v>
      </x:c>
      <x:c r="M11908" s="5">
        <x:f>J11908/3.123*100</x:f>
      </x:c>
      <x:c r="N11908" s="6">
        <x:f>M11908*L11908/100</x:f>
      </x:c>
      <x:c r="O11908" s="6">
        <x:f>H11908-N11908</x:f>
      </x:c>
    </x:row>
    <x:row r="11909" spans="1:25">
      <x:c r="A11909" s="0" t="s">
        <x:v>84</x:v>
      </x:c>
      <x:c r="B11909" s="0" t="n">
        <x:v>5433</x:v>
      </x:c>
      <x:c r="C11909" s="0" t="s">
        <x:v>21</x:v>
      </x:c>
      <x:c r="D11909" s="0" t="s">
        <x:v>28</x:v>
      </x:c>
      <x:c r="E11909" s="0" t="s">
        <x:v>19</x:v>
      </x:c>
      <x:c r="F11909" s="0" t="s">
        <x:v>26</x:v>
      </x:c>
      <x:c r="G11909" s="0" t="n">
        <x:v>130</x:v>
      </x:c>
      <x:c r="H11909" s="4" t="n">
        <x:v>33.808</x:v>
      </x:c>
      <x:c r="I11909" s="4" t="n">
        <x:v>119</x:v>
      </x:c>
      <x:c r="J11909" s="4" t="n">
        <x:v>0.26</x:v>
      </x:c>
      <x:c r="K11909" s="4">
        <x:f>I11909*J11909</x:f>
      </x:c>
      <x:c r="L11909" s="4" t="n">
        <x:v>240.786</x:v>
      </x:c>
      <x:c r="M11909" s="5">
        <x:f>J11909/3.123*100</x:f>
      </x:c>
      <x:c r="N11909" s="6">
        <x:f>M11909*L11909/100</x:f>
      </x:c>
      <x:c r="O11909" s="6">
        <x:f>H11909-N11909</x:f>
      </x:c>
    </x:row>
    <x:row r="11910" spans="1:25">
      <x:c r="A11910" s="0" t="s">
        <x:v>84</x:v>
      </x:c>
      <x:c r="B11910" s="0" t="n">
        <x:v>5433</x:v>
      </x:c>
      <x:c r="C11910" s="0" t="s">
        <x:v>21</x:v>
      </x:c>
      <x:c r="D11910" s="0" t="s">
        <x:v>28</x:v>
      </x:c>
      <x:c r="E11910" s="0" t="s">
        <x:v>23</x:v>
      </x:c>
      <x:c r="F11910" s="0" t="s">
        <x:v>26</x:v>
      </x:c>
      <x:c r="G11910" s="0" t="n">
        <x:v>130</x:v>
      </x:c>
      <x:c r="H11910" s="4" t="n">
        <x:v>197.6</x:v>
      </x:c>
      <x:c r="I11910" s="4" t="n">
        <x:v>119</x:v>
      </x:c>
      <x:c r="J11910" s="4" t="n">
        <x:v>1.52</x:v>
      </x:c>
      <x:c r="K11910" s="4">
        <x:f>I11910*J11910</x:f>
      </x:c>
      <x:c r="L11910" s="4" t="n">
        <x:v>240.786</x:v>
      </x:c>
      <x:c r="M11910" s="5">
        <x:f>J11910/3.123*100</x:f>
      </x:c>
      <x:c r="N11910" s="6">
        <x:f>M11910*L11910/100</x:f>
      </x:c>
      <x:c r="O11910" s="6">
        <x:f>H11910-N11910</x:f>
      </x:c>
    </x:row>
    <x:row r="11911" spans="1:25">
      <x:c r="A11911" s="0" t="s">
        <x:v>49</x:v>
      </x:c>
      <x:c r="B11911" s="0" t="n">
        <x:v>5434</x:v>
      </x:c>
      <x:c r="C11911" s="0" t="s">
        <x:v>21</x:v>
      </x:c>
      <x:c r="D11911" s="0" t="s">
        <x:v>22</x:v>
      </x:c>
      <x:c r="E11911" s="0" t="s">
        <x:v>23</x:v>
      </x:c>
      <x:c r="F11911" s="0" t="s">
        <x:v>20</x:v>
      </x:c>
      <x:c r="G11911" s="0" t="n">
        <x:v>130</x:v>
      </x:c>
      <x:c r="H11911" s="4" t="n">
        <x:v>43.384</x:v>
      </x:c>
      <x:c r="I11911" s="4" t="n">
        <x:v>115</x:v>
      </x:c>
      <x:c r="J11911" s="4" t="n">
        <x:v>0.334</x:v>
      </x:c>
      <x:c r="K11911" s="4">
        <x:f>I11911*J11911</x:f>
      </x:c>
      <x:c r="L11911" s="4" t="n">
        <x:v>215.396</x:v>
      </x:c>
      <x:c r="M11911" s="5">
        <x:f>J11911/2.455*100</x:f>
      </x:c>
      <x:c r="N11911" s="6">
        <x:f>M11911*L11911/100</x:f>
      </x:c>
      <x:c r="O11911" s="6">
        <x:f>H11911-N11911</x:f>
      </x:c>
    </x:row>
    <x:row r="11912" spans="1:25">
      <x:c r="A11912" s="0" t="s">
        <x:v>49</x:v>
      </x:c>
      <x:c r="B11912" s="0" t="n">
        <x:v>5434</x:v>
      </x:c>
      <x:c r="C11912" s="0" t="s">
        <x:v>21</x:v>
      </x:c>
      <x:c r="D11912" s="0" t="s">
        <x:v>22</x:v>
      </x:c>
      <x:c r="E11912" s="0" t="s">
        <x:v>23</x:v>
      </x:c>
      <x:c r="F11912" s="0" t="s">
        <x:v>20</x:v>
      </x:c>
      <x:c r="G11912" s="0" t="n">
        <x:v>130</x:v>
      </x:c>
      <x:c r="H11912" s="4" t="n">
        <x:v>44.33</x:v>
      </x:c>
      <x:c r="I11912" s="4" t="n">
        <x:v>115</x:v>
      </x:c>
      <x:c r="J11912" s="4" t="n">
        <x:v>0.341</x:v>
      </x:c>
      <x:c r="K11912" s="4">
        <x:f>I11912*J11912</x:f>
      </x:c>
      <x:c r="L11912" s="4" t="n">
        <x:v>215.396</x:v>
      </x:c>
      <x:c r="M11912" s="5">
        <x:f>J11912/2.455*100</x:f>
      </x:c>
      <x:c r="N11912" s="6">
        <x:f>M11912*L11912/100</x:f>
      </x:c>
      <x:c r="O11912" s="6">
        <x:f>H11912-N11912</x:f>
      </x:c>
    </x:row>
    <x:row r="11913" spans="1:25">
      <x:c r="A11913" s="0" t="s">
        <x:v>49</x:v>
      </x:c>
      <x:c r="B11913" s="0" t="n">
        <x:v>5434</x:v>
      </x:c>
      <x:c r="C11913" s="0" t="s">
        <x:v>21</x:v>
      </x:c>
      <x:c r="D11913" s="0" t="s">
        <x:v>28</x:v>
      </x:c>
      <x:c r="E11913" s="0" t="s">
        <x:v>19</x:v>
      </x:c>
      <x:c r="F11913" s="0" t="s">
        <x:v>26</x:v>
      </x:c>
      <x:c r="G11913" s="0" t="n">
        <x:v>130</x:v>
      </x:c>
      <x:c r="H11913" s="4" t="n">
        <x:v>33.805</x:v>
      </x:c>
      <x:c r="I11913" s="4" t="n">
        <x:v>115</x:v>
      </x:c>
      <x:c r="J11913" s="4" t="n">
        <x:v>0.26</x:v>
      </x:c>
      <x:c r="K11913" s="4">
        <x:f>I11913*J11913</x:f>
      </x:c>
      <x:c r="L11913" s="4" t="n">
        <x:v>215.396</x:v>
      </x:c>
      <x:c r="M11913" s="5">
        <x:f>J11913/2.455*100</x:f>
      </x:c>
      <x:c r="N11913" s="6">
        <x:f>M11913*L11913/100</x:f>
      </x:c>
      <x:c r="O11913" s="6">
        <x:f>H11913-N11913</x:f>
      </x:c>
    </x:row>
    <x:row r="11914" spans="1:25">
      <x:c r="A11914" s="0" t="s">
        <x:v>49</x:v>
      </x:c>
      <x:c r="B11914" s="0" t="n">
        <x:v>5434</x:v>
      </x:c>
      <x:c r="C11914" s="0" t="s">
        <x:v>21</x:v>
      </x:c>
      <x:c r="D11914" s="0" t="s">
        <x:v>28</x:v>
      </x:c>
      <x:c r="E11914" s="0" t="s">
        <x:v>23</x:v>
      </x:c>
      <x:c r="F11914" s="0" t="s">
        <x:v>26</x:v>
      </x:c>
      <x:c r="G11914" s="0" t="n">
        <x:v>130</x:v>
      </x:c>
      <x:c r="H11914" s="4" t="n">
        <x:v>197.6</x:v>
      </x:c>
      <x:c r="I11914" s="4" t="n">
        <x:v>115</x:v>
      </x:c>
      <x:c r="J11914" s="4" t="n">
        <x:v>1.52</x:v>
      </x:c>
      <x:c r="K11914" s="4">
        <x:f>I11914*J11914</x:f>
      </x:c>
      <x:c r="L11914" s="4" t="n">
        <x:v>215.396</x:v>
      </x:c>
      <x:c r="M11914" s="5">
        <x:f>J11914/2.455*100</x:f>
      </x:c>
      <x:c r="N11914" s="6">
        <x:f>M11914*L11914/100</x:f>
      </x:c>
      <x:c r="O11914" s="6">
        <x:f>H11914-N11914</x:f>
      </x:c>
    </x:row>
    <x:row r="11915" spans="1:25">
      <x:c r="A11915" s="0" t="s">
        <x:v>104</x:v>
      </x:c>
      <x:c r="B11915" s="0" t="n">
        <x:v>5435</x:v>
      </x:c>
      <x:c r="C11915" s="0" t="s">
        <x:v>21</x:v>
      </x:c>
      <x:c r="D11915" s="0" t="s">
        <x:v>22</x:v>
      </x:c>
      <x:c r="E11915" s="0" t="s">
        <x:v>23</x:v>
      </x:c>
      <x:c r="F11915" s="0" t="s">
        <x:v>20</x:v>
      </x:c>
      <x:c r="G11915" s="0" t="n">
        <x:v>130</x:v>
      </x:c>
      <x:c r="H11915" s="4" t="n">
        <x:v>43.384</x:v>
      </x:c>
      <x:c r="I11915" s="4" t="n">
        <x:v>130</x:v>
      </x:c>
      <x:c r="J11915" s="4" t="n">
        <x:v>0.334</x:v>
      </x:c>
      <x:c r="K11915" s="4">
        <x:f>I11915*J11915</x:f>
      </x:c>
      <x:c r="L11915" s="4" t="n">
        <x:v>289.539</x:v>
      </x:c>
      <x:c r="M11915" s="5">
        <x:f>J11915/2.789*100</x:f>
      </x:c>
      <x:c r="N11915" s="6">
        <x:f>M11915*L11915/100</x:f>
      </x:c>
      <x:c r="O11915" s="6">
        <x:f>H11915-N11915</x:f>
      </x:c>
    </x:row>
    <x:row r="11916" spans="1:25">
      <x:c r="A11916" s="0" t="s">
        <x:v>104</x:v>
      </x:c>
      <x:c r="B11916" s="0" t="n">
        <x:v>5435</x:v>
      </x:c>
      <x:c r="C11916" s="0" t="s">
        <x:v>21</x:v>
      </x:c>
      <x:c r="D11916" s="0" t="s">
        <x:v>22</x:v>
      </x:c>
      <x:c r="E11916" s="0" t="s">
        <x:v>23</x:v>
      </x:c>
      <x:c r="F11916" s="0" t="s">
        <x:v>20</x:v>
      </x:c>
      <x:c r="G11916" s="0" t="n">
        <x:v>130</x:v>
      </x:c>
      <x:c r="H11916" s="4" t="n">
        <x:v>43.384</x:v>
      </x:c>
      <x:c r="I11916" s="4" t="n">
        <x:v>130</x:v>
      </x:c>
      <x:c r="J11916" s="4" t="n">
        <x:v>0.334</x:v>
      </x:c>
      <x:c r="K11916" s="4">
        <x:f>I11916*J11916</x:f>
      </x:c>
      <x:c r="L11916" s="4" t="n">
        <x:v>289.539</x:v>
      </x:c>
      <x:c r="M11916" s="5">
        <x:f>J11916/2.789*100</x:f>
      </x:c>
      <x:c r="N11916" s="6">
        <x:f>M11916*L11916/100</x:f>
      </x:c>
      <x:c r="O11916" s="6">
        <x:f>H11916-N11916</x:f>
      </x:c>
    </x:row>
    <x:row r="11917" spans="1:25">
      <x:c r="A11917" s="0" t="s">
        <x:v>104</x:v>
      </x:c>
      <x:c r="B11917" s="0" t="n">
        <x:v>5435</x:v>
      </x:c>
      <x:c r="C11917" s="0" t="s">
        <x:v>21</x:v>
      </x:c>
      <x:c r="D11917" s="0" t="s">
        <x:v>22</x:v>
      </x:c>
      <x:c r="E11917" s="0" t="s">
        <x:v>23</x:v>
      </x:c>
      <x:c r="F11917" s="0" t="s">
        <x:v>20</x:v>
      </x:c>
      <x:c r="G11917" s="0" t="n">
        <x:v>130</x:v>
      </x:c>
      <x:c r="H11917" s="4" t="n">
        <x:v>44.33</x:v>
      </x:c>
      <x:c r="I11917" s="4" t="n">
        <x:v>130</x:v>
      </x:c>
      <x:c r="J11917" s="4" t="n">
        <x:v>0.341</x:v>
      </x:c>
      <x:c r="K11917" s="4">
        <x:f>I11917*J11917</x:f>
      </x:c>
      <x:c r="L11917" s="4" t="n">
        <x:v>289.539</x:v>
      </x:c>
      <x:c r="M11917" s="5">
        <x:f>J11917/2.789*100</x:f>
      </x:c>
      <x:c r="N11917" s="6">
        <x:f>M11917*L11917/100</x:f>
      </x:c>
      <x:c r="O11917" s="6">
        <x:f>H11917-N11917</x:f>
      </x:c>
    </x:row>
    <x:row r="11918" spans="1:25">
      <x:c r="A11918" s="0" t="s">
        <x:v>104</x:v>
      </x:c>
      <x:c r="B11918" s="0" t="n">
        <x:v>5435</x:v>
      </x:c>
      <x:c r="C11918" s="0" t="s">
        <x:v>21</x:v>
      </x:c>
      <x:c r="D11918" s="0" t="s">
        <x:v>28</x:v>
      </x:c>
      <x:c r="E11918" s="0" t="s">
        <x:v>19</x:v>
      </x:c>
      <x:c r="F11918" s="0" t="s">
        <x:v>26</x:v>
      </x:c>
      <x:c r="G11918" s="0" t="n">
        <x:v>130</x:v>
      </x:c>
      <x:c r="H11918" s="4" t="n">
        <x:v>33.804</x:v>
      </x:c>
      <x:c r="I11918" s="4" t="n">
        <x:v>130</x:v>
      </x:c>
      <x:c r="J11918" s="4" t="n">
        <x:v>0.26</x:v>
      </x:c>
      <x:c r="K11918" s="4">
        <x:f>I11918*J11918</x:f>
      </x:c>
      <x:c r="L11918" s="4" t="n">
        <x:v>289.539</x:v>
      </x:c>
      <x:c r="M11918" s="5">
        <x:f>J11918/2.789*100</x:f>
      </x:c>
      <x:c r="N11918" s="6">
        <x:f>M11918*L11918/100</x:f>
      </x:c>
      <x:c r="O11918" s="6">
        <x:f>H11918-N11918</x:f>
      </x:c>
    </x:row>
    <x:row r="11919" spans="1:25">
      <x:c r="A11919" s="0" t="s">
        <x:v>104</x:v>
      </x:c>
      <x:c r="B11919" s="0" t="n">
        <x:v>5435</x:v>
      </x:c>
      <x:c r="C11919" s="0" t="s">
        <x:v>21</x:v>
      </x:c>
      <x:c r="D11919" s="0" t="s">
        <x:v>28</x:v>
      </x:c>
      <x:c r="E11919" s="0" t="s">
        <x:v>23</x:v>
      </x:c>
      <x:c r="F11919" s="0" t="s">
        <x:v>26</x:v>
      </x:c>
      <x:c r="G11919" s="0" t="n">
        <x:v>130</x:v>
      </x:c>
      <x:c r="H11919" s="4" t="n">
        <x:v>197.6</x:v>
      </x:c>
      <x:c r="I11919" s="4" t="n">
        <x:v>130</x:v>
      </x:c>
      <x:c r="J11919" s="4" t="n">
        <x:v>1.52</x:v>
      </x:c>
      <x:c r="K11919" s="4">
        <x:f>I11919*J11919</x:f>
      </x:c>
      <x:c r="L11919" s="4" t="n">
        <x:v>289.539</x:v>
      </x:c>
      <x:c r="M11919" s="5">
        <x:f>J11919/2.789*100</x:f>
      </x:c>
      <x:c r="N11919" s="6">
        <x:f>M11919*L11919/100</x:f>
      </x:c>
      <x:c r="O11919" s="6">
        <x:f>H11919-N11919</x:f>
      </x:c>
    </x:row>
    <x:row r="11920" spans="1:25">
      <x:c r="A11920" s="0" t="s">
        <x:v>140</x:v>
      </x:c>
      <x:c r="B11920" s="0" t="n">
        <x:v>5436</x:v>
      </x:c>
      <x:c r="C11920" s="0" t="s">
        <x:v>21</x:v>
      </x:c>
      <x:c r="D11920" s="0" t="s">
        <x:v>22</x:v>
      </x:c>
      <x:c r="E11920" s="0" t="s">
        <x:v>23</x:v>
      </x:c>
      <x:c r="F11920" s="0" t="s">
        <x:v>20</x:v>
      </x:c>
      <x:c r="G11920" s="0" t="n">
        <x:v>130</x:v>
      </x:c>
      <x:c r="H11920" s="4" t="n">
        <x:v>43.384</x:v>
      </x:c>
      <x:c r="I11920" s="4" t="n">
        <x:v>86</x:v>
      </x:c>
      <x:c r="J11920" s="4" t="n">
        <x:v>0.334</x:v>
      </x:c>
      <x:c r="K11920" s="4">
        <x:f>I11920*J11920</x:f>
      </x:c>
      <x:c r="L11920" s="4" t="n">
        <x:v>152.626</x:v>
      </x:c>
      <x:c r="M11920" s="5">
        <x:f>J11920/3.123*100</x:f>
      </x:c>
      <x:c r="N11920" s="6">
        <x:f>M11920*L11920/100</x:f>
      </x:c>
      <x:c r="O11920" s="6">
        <x:f>H11920-N11920</x:f>
      </x:c>
    </x:row>
    <x:row r="11921" spans="1:25">
      <x:c r="A11921" s="0" t="s">
        <x:v>140</x:v>
      </x:c>
      <x:c r="B11921" s="0" t="n">
        <x:v>5436</x:v>
      </x:c>
      <x:c r="C11921" s="0" t="s">
        <x:v>21</x:v>
      </x:c>
      <x:c r="D11921" s="0" t="s">
        <x:v>22</x:v>
      </x:c>
      <x:c r="E11921" s="0" t="s">
        <x:v>23</x:v>
      </x:c>
      <x:c r="F11921" s="0" t="s">
        <x:v>20</x:v>
      </x:c>
      <x:c r="G11921" s="0" t="n">
        <x:v>130</x:v>
      </x:c>
      <x:c r="H11921" s="4" t="n">
        <x:v>43.384</x:v>
      </x:c>
      <x:c r="I11921" s="4" t="n">
        <x:v>86</x:v>
      </x:c>
      <x:c r="J11921" s="4" t="n">
        <x:v>0.334</x:v>
      </x:c>
      <x:c r="K11921" s="4">
        <x:f>I11921*J11921</x:f>
      </x:c>
      <x:c r="L11921" s="4" t="n">
        <x:v>152.626</x:v>
      </x:c>
      <x:c r="M11921" s="5">
        <x:f>J11921/3.123*100</x:f>
      </x:c>
      <x:c r="N11921" s="6">
        <x:f>M11921*L11921/100</x:f>
      </x:c>
      <x:c r="O11921" s="6">
        <x:f>H11921-N11921</x:f>
      </x:c>
    </x:row>
    <x:row r="11922" spans="1:25">
      <x:c r="A11922" s="0" t="s">
        <x:v>140</x:v>
      </x:c>
      <x:c r="B11922" s="0" t="n">
        <x:v>5436</x:v>
      </x:c>
      <x:c r="C11922" s="0" t="s">
        <x:v>21</x:v>
      </x:c>
      <x:c r="D11922" s="0" t="s">
        <x:v>22</x:v>
      </x:c>
      <x:c r="E11922" s="0" t="s">
        <x:v>23</x:v>
      </x:c>
      <x:c r="F11922" s="0" t="s">
        <x:v>20</x:v>
      </x:c>
      <x:c r="G11922" s="0" t="n">
        <x:v>130</x:v>
      </x:c>
      <x:c r="H11922" s="4" t="n">
        <x:v>44.33</x:v>
      </x:c>
      <x:c r="I11922" s="4" t="n">
        <x:v>86</x:v>
      </x:c>
      <x:c r="J11922" s="4" t="n">
        <x:v>0.341</x:v>
      </x:c>
      <x:c r="K11922" s="4">
        <x:f>I11922*J11922</x:f>
      </x:c>
      <x:c r="L11922" s="4" t="n">
        <x:v>152.626</x:v>
      </x:c>
      <x:c r="M11922" s="5">
        <x:f>J11922/3.123*100</x:f>
      </x:c>
      <x:c r="N11922" s="6">
        <x:f>M11922*L11922/100</x:f>
      </x:c>
      <x:c r="O11922" s="6">
        <x:f>H11922-N11922</x:f>
      </x:c>
    </x:row>
    <x:row r="11923" spans="1:25">
      <x:c r="A11923" s="0" t="s">
        <x:v>140</x:v>
      </x:c>
      <x:c r="B11923" s="0" t="n">
        <x:v>5436</x:v>
      </x:c>
      <x:c r="C11923" s="0" t="s">
        <x:v>21</x:v>
      </x:c>
      <x:c r="D11923" s="0" t="s">
        <x:v>22</x:v>
      </x:c>
      <x:c r="E11923" s="0" t="s">
        <x:v>23</x:v>
      </x:c>
      <x:c r="F11923" s="0" t="s">
        <x:v>20</x:v>
      </x:c>
      <x:c r="G11923" s="0" t="n">
        <x:v>130</x:v>
      </x:c>
      <x:c r="H11923" s="4" t="n">
        <x:v>43.384</x:v>
      </x:c>
      <x:c r="I11923" s="4" t="n">
        <x:v>86</x:v>
      </x:c>
      <x:c r="J11923" s="4" t="n">
        <x:v>0.334</x:v>
      </x:c>
      <x:c r="K11923" s="4">
        <x:f>I11923*J11923</x:f>
      </x:c>
      <x:c r="L11923" s="4" t="n">
        <x:v>152.626</x:v>
      </x:c>
      <x:c r="M11923" s="5">
        <x:f>J11923/3.123*100</x:f>
      </x:c>
      <x:c r="N11923" s="6">
        <x:f>M11923*L11923/100</x:f>
      </x:c>
      <x:c r="O11923" s="6">
        <x:f>H11923-N11923</x:f>
      </x:c>
    </x:row>
    <x:row r="11924" spans="1:25">
      <x:c r="A11924" s="0" t="s">
        <x:v>140</x:v>
      </x:c>
      <x:c r="B11924" s="0" t="n">
        <x:v>5436</x:v>
      </x:c>
      <x:c r="C11924" s="0" t="s">
        <x:v>21</x:v>
      </x:c>
      <x:c r="D11924" s="0" t="s">
        <x:v>28</x:v>
      </x:c>
      <x:c r="E11924" s="0" t="s">
        <x:v>19</x:v>
      </x:c>
      <x:c r="F11924" s="0" t="s">
        <x:v>26</x:v>
      </x:c>
      <x:c r="G11924" s="0" t="n">
        <x:v>130</x:v>
      </x:c>
      <x:c r="H11924" s="4" t="n">
        <x:v>33.806</x:v>
      </x:c>
      <x:c r="I11924" s="4" t="n">
        <x:v>86</x:v>
      </x:c>
      <x:c r="J11924" s="4" t="n">
        <x:v>0.26</x:v>
      </x:c>
      <x:c r="K11924" s="4">
        <x:f>I11924*J11924</x:f>
      </x:c>
      <x:c r="L11924" s="4" t="n">
        <x:v>152.626</x:v>
      </x:c>
      <x:c r="M11924" s="5">
        <x:f>J11924/3.123*100</x:f>
      </x:c>
      <x:c r="N11924" s="6">
        <x:f>M11924*L11924/100</x:f>
      </x:c>
      <x:c r="O11924" s="6">
        <x:f>H11924-N11924</x:f>
      </x:c>
    </x:row>
    <x:row r="11925" spans="1:25">
      <x:c r="A11925" s="0" t="s">
        <x:v>140</x:v>
      </x:c>
      <x:c r="B11925" s="0" t="n">
        <x:v>5436</x:v>
      </x:c>
      <x:c r="C11925" s="0" t="s">
        <x:v>21</x:v>
      </x:c>
      <x:c r="D11925" s="0" t="s">
        <x:v>28</x:v>
      </x:c>
      <x:c r="E11925" s="0" t="s">
        <x:v>23</x:v>
      </x:c>
      <x:c r="F11925" s="0" t="s">
        <x:v>26</x:v>
      </x:c>
      <x:c r="G11925" s="0" t="n">
        <x:v>130</x:v>
      </x:c>
      <x:c r="H11925" s="4" t="n">
        <x:v>197.6</x:v>
      </x:c>
      <x:c r="I11925" s="4" t="n">
        <x:v>86</x:v>
      </x:c>
      <x:c r="J11925" s="4" t="n">
        <x:v>1.52</x:v>
      </x:c>
      <x:c r="K11925" s="4">
        <x:f>I11925*J11925</x:f>
      </x:c>
      <x:c r="L11925" s="4" t="n">
        <x:v>152.626</x:v>
      </x:c>
      <x:c r="M11925" s="5">
        <x:f>J11925/3.123*100</x:f>
      </x:c>
      <x:c r="N11925" s="6">
        <x:f>M11925*L11925/100</x:f>
      </x:c>
      <x:c r="O11925" s="6">
        <x:f>H11925-N11925</x:f>
      </x:c>
    </x:row>
    <x:row r="11926" spans="1:25">
      <x:c r="A11926" s="0" t="s">
        <x:v>82</x:v>
      </x:c>
      <x:c r="B11926" s="0" t="n">
        <x:v>5437</x:v>
      </x:c>
      <x:c r="C11926" s="0" t="s">
        <x:v>21</x:v>
      </x:c>
      <x:c r="D11926" s="0" t="s">
        <x:v>22</x:v>
      </x:c>
      <x:c r="E11926" s="0" t="s">
        <x:v>23</x:v>
      </x:c>
      <x:c r="F11926" s="0" t="s">
        <x:v>20</x:v>
      </x:c>
      <x:c r="G11926" s="0" t="n">
        <x:v>130</x:v>
      </x:c>
      <x:c r="H11926" s="4" t="n">
        <x:v>44.33</x:v>
      </x:c>
      <x:c r="I11926" s="4" t="n">
        <x:v>130</x:v>
      </x:c>
      <x:c r="J11926" s="4" t="n">
        <x:v>0.341</x:v>
      </x:c>
      <x:c r="K11926" s="4">
        <x:f>I11926*J11926</x:f>
      </x:c>
      <x:c r="L11926" s="4" t="n">
        <x:v>286.89</x:v>
      </x:c>
      <x:c r="M11926" s="5">
        <x:f>J11926/3.123*100</x:f>
      </x:c>
      <x:c r="N11926" s="6">
        <x:f>M11926*L11926/100</x:f>
      </x:c>
      <x:c r="O11926" s="6">
        <x:f>H11926-N11926</x:f>
      </x:c>
    </x:row>
    <x:row r="11927" spans="1:25">
      <x:c r="A11927" s="0" t="s">
        <x:v>82</x:v>
      </x:c>
      <x:c r="B11927" s="0" t="n">
        <x:v>5437</x:v>
      </x:c>
      <x:c r="C11927" s="0" t="s">
        <x:v>21</x:v>
      </x:c>
      <x:c r="D11927" s="0" t="s">
        <x:v>22</x:v>
      </x:c>
      <x:c r="E11927" s="0" t="s">
        <x:v>23</x:v>
      </x:c>
      <x:c r="F11927" s="0" t="s">
        <x:v>20</x:v>
      </x:c>
      <x:c r="G11927" s="0" t="n">
        <x:v>130</x:v>
      </x:c>
      <x:c r="H11927" s="4" t="n">
        <x:v>43.384</x:v>
      </x:c>
      <x:c r="I11927" s="4" t="n">
        <x:v>130</x:v>
      </x:c>
      <x:c r="J11927" s="4" t="n">
        <x:v>0.334</x:v>
      </x:c>
      <x:c r="K11927" s="4">
        <x:f>I11927*J11927</x:f>
      </x:c>
      <x:c r="L11927" s="4" t="n">
        <x:v>286.89</x:v>
      </x:c>
      <x:c r="M11927" s="5">
        <x:f>J11927/3.123*100</x:f>
      </x:c>
      <x:c r="N11927" s="6">
        <x:f>M11927*L11927/100</x:f>
      </x:c>
      <x:c r="O11927" s="6">
        <x:f>H11927-N11927</x:f>
      </x:c>
    </x:row>
    <x:row r="11928" spans="1:25">
      <x:c r="A11928" s="0" t="s">
        <x:v>82</x:v>
      </x:c>
      <x:c r="B11928" s="0" t="n">
        <x:v>5437</x:v>
      </x:c>
      <x:c r="C11928" s="0" t="s">
        <x:v>21</x:v>
      </x:c>
      <x:c r="D11928" s="0" t="s">
        <x:v>22</x:v>
      </x:c>
      <x:c r="E11928" s="0" t="s">
        <x:v>23</x:v>
      </x:c>
      <x:c r="F11928" s="0" t="s">
        <x:v>20</x:v>
      </x:c>
      <x:c r="G11928" s="0" t="n">
        <x:v>130</x:v>
      </x:c>
      <x:c r="H11928" s="4" t="n">
        <x:v>43.384</x:v>
      </x:c>
      <x:c r="I11928" s="4" t="n">
        <x:v>130</x:v>
      </x:c>
      <x:c r="J11928" s="4" t="n">
        <x:v>0.334</x:v>
      </x:c>
      <x:c r="K11928" s="4">
        <x:f>I11928*J11928</x:f>
      </x:c>
      <x:c r="L11928" s="4" t="n">
        <x:v>286.89</x:v>
      </x:c>
      <x:c r="M11928" s="5">
        <x:f>J11928/3.123*100</x:f>
      </x:c>
      <x:c r="N11928" s="6">
        <x:f>M11928*L11928/100</x:f>
      </x:c>
      <x:c r="O11928" s="6">
        <x:f>H11928-N11928</x:f>
      </x:c>
    </x:row>
    <x:row r="11929" spans="1:25">
      <x:c r="A11929" s="0" t="s">
        <x:v>82</x:v>
      </x:c>
      <x:c r="B11929" s="0" t="n">
        <x:v>5437</x:v>
      </x:c>
      <x:c r="C11929" s="0" t="s">
        <x:v>21</x:v>
      </x:c>
      <x:c r="D11929" s="0" t="s">
        <x:v>22</x:v>
      </x:c>
      <x:c r="E11929" s="0" t="s">
        <x:v>23</x:v>
      </x:c>
      <x:c r="F11929" s="0" t="s">
        <x:v>20</x:v>
      </x:c>
      <x:c r="G11929" s="0" t="n">
        <x:v>130</x:v>
      </x:c>
      <x:c r="H11929" s="4" t="n">
        <x:v>43.384</x:v>
      </x:c>
      <x:c r="I11929" s="4" t="n">
        <x:v>130</x:v>
      </x:c>
      <x:c r="J11929" s="4" t="n">
        <x:v>0.334</x:v>
      </x:c>
      <x:c r="K11929" s="4">
        <x:f>I11929*J11929</x:f>
      </x:c>
      <x:c r="L11929" s="4" t="n">
        <x:v>286.89</x:v>
      </x:c>
      <x:c r="M11929" s="5">
        <x:f>J11929/3.123*100</x:f>
      </x:c>
      <x:c r="N11929" s="6">
        <x:f>M11929*L11929/100</x:f>
      </x:c>
      <x:c r="O11929" s="6">
        <x:f>H11929-N11929</x:f>
      </x:c>
    </x:row>
    <x:row r="11930" spans="1:25">
      <x:c r="A11930" s="0" t="s">
        <x:v>82</x:v>
      </x:c>
      <x:c r="B11930" s="0" t="n">
        <x:v>5437</x:v>
      </x:c>
      <x:c r="C11930" s="0" t="s">
        <x:v>21</x:v>
      </x:c>
      <x:c r="D11930" s="0" t="s">
        <x:v>28</x:v>
      </x:c>
      <x:c r="E11930" s="0" t="s">
        <x:v>19</x:v>
      </x:c>
      <x:c r="F11930" s="0" t="s">
        <x:v>26</x:v>
      </x:c>
      <x:c r="G11930" s="0" t="n">
        <x:v>130</x:v>
      </x:c>
      <x:c r="H11930" s="4" t="n">
        <x:v>33.805</x:v>
      </x:c>
      <x:c r="I11930" s="4" t="n">
        <x:v>130</x:v>
      </x:c>
      <x:c r="J11930" s="4" t="n">
        <x:v>0.26</x:v>
      </x:c>
      <x:c r="K11930" s="4">
        <x:f>I11930*J11930</x:f>
      </x:c>
      <x:c r="L11930" s="4" t="n">
        <x:v>286.89</x:v>
      </x:c>
      <x:c r="M11930" s="5">
        <x:f>J11930/3.123*100</x:f>
      </x:c>
      <x:c r="N11930" s="6">
        <x:f>M11930*L11930/100</x:f>
      </x:c>
      <x:c r="O11930" s="6">
        <x:f>H11930-N11930</x:f>
      </x:c>
    </x:row>
    <x:row r="11931" spans="1:25">
      <x:c r="A11931" s="0" t="s">
        <x:v>82</x:v>
      </x:c>
      <x:c r="B11931" s="0" t="n">
        <x:v>5437</x:v>
      </x:c>
      <x:c r="C11931" s="0" t="s">
        <x:v>21</x:v>
      </x:c>
      <x:c r="D11931" s="0" t="s">
        <x:v>28</x:v>
      </x:c>
      <x:c r="E11931" s="0" t="s">
        <x:v>23</x:v>
      </x:c>
      <x:c r="F11931" s="0" t="s">
        <x:v>26</x:v>
      </x:c>
      <x:c r="G11931" s="0" t="n">
        <x:v>130</x:v>
      </x:c>
      <x:c r="H11931" s="4" t="n">
        <x:v>197.6</x:v>
      </x:c>
      <x:c r="I11931" s="4" t="n">
        <x:v>130</x:v>
      </x:c>
      <x:c r="J11931" s="4" t="n">
        <x:v>1.52</x:v>
      </x:c>
      <x:c r="K11931" s="4">
        <x:f>I11931*J11931</x:f>
      </x:c>
      <x:c r="L11931" s="4" t="n">
        <x:v>286.89</x:v>
      </x:c>
      <x:c r="M11931" s="5">
        <x:f>J11931/3.123*100</x:f>
      </x:c>
      <x:c r="N11931" s="6">
        <x:f>M11931*L11931/100</x:f>
      </x:c>
      <x:c r="O11931" s="6">
        <x:f>H11931-N11931</x:f>
      </x:c>
    </x:row>
    <x:row r="11932" spans="1:25">
      <x:c r="A11932" s="0" t="s">
        <x:v>147</x:v>
      </x:c>
      <x:c r="B11932" s="0" t="n">
        <x:v>5439</x:v>
      </x:c>
      <x:c r="C11932" s="0" t="s">
        <x:v>21</x:v>
      </x:c>
      <x:c r="D11932" s="0" t="s">
        <x:v>22</x:v>
      </x:c>
      <x:c r="E11932" s="0" t="s">
        <x:v>23</x:v>
      </x:c>
      <x:c r="F11932" s="0" t="s">
        <x:v>20</x:v>
      </x:c>
      <x:c r="G11932" s="0" t="n">
        <x:v>20</x:v>
      </x:c>
      <x:c r="H11932" s="4" t="n">
        <x:v>43.384</x:v>
      </x:c>
      <x:c r="I11932" s="4" t="n">
        <x:v>20</x:v>
      </x:c>
      <x:c r="J11932" s="4" t="n">
        <x:v>2.169</x:v>
      </x:c>
      <x:c r="K11932" s="4">
        <x:f>I11932*J11932</x:f>
      </x:c>
      <x:c r="L11932" s="4" t="n">
        <x:v>44.792</x:v>
      </x:c>
      <x:c r="M11932" s="5">
        <x:f>J11932/6.165*100</x:f>
      </x:c>
      <x:c r="N11932" s="6">
        <x:f>M11932*L11932/100</x:f>
      </x:c>
      <x:c r="O11932" s="6">
        <x:f>H11932-N11932</x:f>
      </x:c>
    </x:row>
    <x:row r="11933" spans="1:25">
      <x:c r="A11933" s="0" t="s">
        <x:v>147</x:v>
      </x:c>
      <x:c r="B11933" s="0" t="n">
        <x:v>5439</x:v>
      </x:c>
      <x:c r="C11933" s="0" t="s">
        <x:v>21</x:v>
      </x:c>
      <x:c r="D11933" s="0" t="s">
        <x:v>22</x:v>
      </x:c>
      <x:c r="E11933" s="0" t="s">
        <x:v>23</x:v>
      </x:c>
      <x:c r="F11933" s="0" t="s">
        <x:v>20</x:v>
      </x:c>
      <x:c r="G11933" s="0" t="n">
        <x:v>20</x:v>
      </x:c>
      <x:c r="H11933" s="4" t="n">
        <x:v>44.33</x:v>
      </x:c>
      <x:c r="I11933" s="4" t="n">
        <x:v>20</x:v>
      </x:c>
      <x:c r="J11933" s="4" t="n">
        <x:v>2.216</x:v>
      </x:c>
      <x:c r="K11933" s="4">
        <x:f>I11933*J11933</x:f>
      </x:c>
      <x:c r="L11933" s="4" t="n">
        <x:v>44.792</x:v>
      </x:c>
      <x:c r="M11933" s="5">
        <x:f>J11933/6.165*100</x:f>
      </x:c>
      <x:c r="N11933" s="6">
        <x:f>M11933*L11933/100</x:f>
      </x:c>
      <x:c r="O11933" s="6">
        <x:f>H11933-N11933</x:f>
      </x:c>
    </x:row>
    <x:row r="11934" spans="1:25">
      <x:c r="A11934" s="0" t="s">
        <x:v>147</x:v>
      </x:c>
      <x:c r="B11934" s="0" t="n">
        <x:v>5439</x:v>
      </x:c>
      <x:c r="C11934" s="0" t="s">
        <x:v>21</x:v>
      </x:c>
      <x:c r="D11934" s="0" t="s">
        <x:v>28</x:v>
      </x:c>
      <x:c r="E11934" s="0" t="s">
        <x:v>19</x:v>
      </x:c>
      <x:c r="F11934" s="0" t="s">
        <x:v>26</x:v>
      </x:c>
      <x:c r="G11934" s="0" t="n">
        <x:v>20</x:v>
      </x:c>
      <x:c r="H11934" s="4" t="n">
        <x:v>5.2</x:v>
      </x:c>
      <x:c r="I11934" s="4" t="n">
        <x:v>20</x:v>
      </x:c>
      <x:c r="J11934" s="4" t="n">
        <x:v>0.26</x:v>
      </x:c>
      <x:c r="K11934" s="4">
        <x:f>I11934*J11934</x:f>
      </x:c>
      <x:c r="L11934" s="4" t="n">
        <x:v>44.792</x:v>
      </x:c>
      <x:c r="M11934" s="5">
        <x:f>J11934/6.165*100</x:f>
      </x:c>
      <x:c r="N11934" s="6">
        <x:f>M11934*L11934/100</x:f>
      </x:c>
      <x:c r="O11934" s="6">
        <x:f>H11934-N11934</x:f>
      </x:c>
    </x:row>
    <x:row r="11935" spans="1:25">
      <x:c r="A11935" s="0" t="s">
        <x:v>147</x:v>
      </x:c>
      <x:c r="B11935" s="0" t="n">
        <x:v>5439</x:v>
      </x:c>
      <x:c r="C11935" s="0" t="s">
        <x:v>21</x:v>
      </x:c>
      <x:c r="D11935" s="0" t="s">
        <x:v>28</x:v>
      </x:c>
      <x:c r="E11935" s="0" t="s">
        <x:v>23</x:v>
      </x:c>
      <x:c r="F11935" s="0" t="s">
        <x:v>26</x:v>
      </x:c>
      <x:c r="G11935" s="0" t="n">
        <x:v>20</x:v>
      </x:c>
      <x:c r="H11935" s="4" t="n">
        <x:v>30.4</x:v>
      </x:c>
      <x:c r="I11935" s="4" t="n">
        <x:v>20</x:v>
      </x:c>
      <x:c r="J11935" s="4" t="n">
        <x:v>1.52</x:v>
      </x:c>
      <x:c r="K11935" s="4">
        <x:f>I11935*J11935</x:f>
      </x:c>
      <x:c r="L11935" s="4" t="n">
        <x:v>44.792</x:v>
      </x:c>
      <x:c r="M11935" s="5">
        <x:f>J11935/6.165*100</x:f>
      </x:c>
      <x:c r="N11935" s="6">
        <x:f>M11935*L11935/100</x:f>
      </x:c>
      <x:c r="O11935" s="6">
        <x:f>H11935-N11935</x:f>
      </x:c>
    </x:row>
    <x:row r="11936" spans="1:25">
      <x:c r="A11936" s="0" t="s">
        <x:v>147</x:v>
      </x:c>
      <x:c r="B11936" s="0" t="n">
        <x:v>5455</x:v>
      </x:c>
      <x:c r="C11936" s="0" t="s">
        <x:v>21</x:v>
      </x:c>
      <x:c r="D11936" s="0" t="s">
        <x:v>22</x:v>
      </x:c>
      <x:c r="E11936" s="0" t="s">
        <x:v>23</x:v>
      </x:c>
      <x:c r="F11936" s="0" t="s">
        <x:v>20</x:v>
      </x:c>
      <x:c r="G11936" s="0" t="n">
        <x:v>130</x:v>
      </x:c>
      <x:c r="H11936" s="4" t="n">
        <x:v>43.384</x:v>
      </x:c>
      <x:c r="I11936" s="4" t="n">
        <x:v>35</x:v>
      </x:c>
      <x:c r="J11936" s="4" t="n">
        <x:v>0.334</x:v>
      </x:c>
      <x:c r="K11936" s="4">
        <x:f>I11936*J11936</x:f>
      </x:c>
      <x:c r="L11936" s="4" t="n">
        <x:v>82.506</x:v>
      </x:c>
      <x:c r="M11936" s="5">
        <x:f>J11936/2.789*100</x:f>
      </x:c>
      <x:c r="N11936" s="6">
        <x:f>M11936*L11936/100</x:f>
      </x:c>
      <x:c r="O11936" s="6">
        <x:f>H11936-N11936</x:f>
      </x:c>
    </x:row>
    <x:row r="11937" spans="1:25">
      <x:c r="A11937" s="0" t="s">
        <x:v>147</x:v>
      </x:c>
      <x:c r="B11937" s="0" t="n">
        <x:v>5455</x:v>
      </x:c>
      <x:c r="C11937" s="0" t="s">
        <x:v>21</x:v>
      </x:c>
      <x:c r="D11937" s="0" t="s">
        <x:v>22</x:v>
      </x:c>
      <x:c r="E11937" s="0" t="s">
        <x:v>23</x:v>
      </x:c>
      <x:c r="F11937" s="0" t="s">
        <x:v>20</x:v>
      </x:c>
      <x:c r="G11937" s="0" t="n">
        <x:v>130</x:v>
      </x:c>
      <x:c r="H11937" s="4" t="n">
        <x:v>44.33</x:v>
      </x:c>
      <x:c r="I11937" s="4" t="n">
        <x:v>35</x:v>
      </x:c>
      <x:c r="J11937" s="4" t="n">
        <x:v>0.341</x:v>
      </x:c>
      <x:c r="K11937" s="4">
        <x:f>I11937*J11937</x:f>
      </x:c>
      <x:c r="L11937" s="4" t="n">
        <x:v>82.506</x:v>
      </x:c>
      <x:c r="M11937" s="5">
        <x:f>J11937/2.789*100</x:f>
      </x:c>
      <x:c r="N11937" s="6">
        <x:f>M11937*L11937/100</x:f>
      </x:c>
      <x:c r="O11937" s="6">
        <x:f>H11937-N11937</x:f>
      </x:c>
    </x:row>
    <x:row r="11938" spans="1:25">
      <x:c r="A11938" s="0" t="s">
        <x:v>147</x:v>
      </x:c>
      <x:c r="B11938" s="0" t="n">
        <x:v>5455</x:v>
      </x:c>
      <x:c r="C11938" s="0" t="s">
        <x:v>21</x:v>
      </x:c>
      <x:c r="D11938" s="0" t="s">
        <x:v>22</x:v>
      </x:c>
      <x:c r="E11938" s="0" t="s">
        <x:v>23</x:v>
      </x:c>
      <x:c r="F11938" s="0" t="s">
        <x:v>20</x:v>
      </x:c>
      <x:c r="G11938" s="0" t="n">
        <x:v>130</x:v>
      </x:c>
      <x:c r="H11938" s="4" t="n">
        <x:v>43.384</x:v>
      </x:c>
      <x:c r="I11938" s="4" t="n">
        <x:v>35</x:v>
      </x:c>
      <x:c r="J11938" s="4" t="n">
        <x:v>0.334</x:v>
      </x:c>
      <x:c r="K11938" s="4">
        <x:f>I11938*J11938</x:f>
      </x:c>
      <x:c r="L11938" s="4" t="n">
        <x:v>82.506</x:v>
      </x:c>
      <x:c r="M11938" s="5">
        <x:f>J11938/2.789*100</x:f>
      </x:c>
      <x:c r="N11938" s="6">
        <x:f>M11938*L11938/100</x:f>
      </x:c>
      <x:c r="O11938" s="6">
        <x:f>H11938-N11938</x:f>
      </x:c>
    </x:row>
    <x:row r="11939" spans="1:25">
      <x:c r="A11939" s="0" t="s">
        <x:v>147</x:v>
      </x:c>
      <x:c r="B11939" s="0" t="n">
        <x:v>5455</x:v>
      </x:c>
      <x:c r="C11939" s="0" t="s">
        <x:v>21</x:v>
      </x:c>
      <x:c r="D11939" s="0" t="s">
        <x:v>28</x:v>
      </x:c>
      <x:c r="E11939" s="0" t="s">
        <x:v>19</x:v>
      </x:c>
      <x:c r="F11939" s="0" t="s">
        <x:v>26</x:v>
      </x:c>
      <x:c r="G11939" s="0" t="n">
        <x:v>130</x:v>
      </x:c>
      <x:c r="H11939" s="4" t="n">
        <x:v>27.002</x:v>
      </x:c>
      <x:c r="I11939" s="4" t="n">
        <x:v>35</x:v>
      </x:c>
      <x:c r="J11939" s="4" t="n">
        <x:v>0.26</x:v>
      </x:c>
      <x:c r="K11939" s="4">
        <x:f>I11939*J11939</x:f>
      </x:c>
      <x:c r="L11939" s="4" t="n">
        <x:v>82.506</x:v>
      </x:c>
      <x:c r="M11939" s="5">
        <x:f>J11939/2.789*100</x:f>
      </x:c>
      <x:c r="N11939" s="6">
        <x:f>M11939*L11939/100</x:f>
      </x:c>
      <x:c r="O11939" s="6">
        <x:f>H11939-N11939</x:f>
      </x:c>
    </x:row>
    <x:row r="11940" spans="1:25">
      <x:c r="A11940" s="0" t="s">
        <x:v>147</x:v>
      </x:c>
      <x:c r="B11940" s="0" t="n">
        <x:v>5455</x:v>
      </x:c>
      <x:c r="C11940" s="0" t="s">
        <x:v>21</x:v>
      </x:c>
      <x:c r="D11940" s="0" t="s">
        <x:v>28</x:v>
      </x:c>
      <x:c r="E11940" s="0" t="s">
        <x:v>23</x:v>
      </x:c>
      <x:c r="F11940" s="0" t="s">
        <x:v>26</x:v>
      </x:c>
      <x:c r="G11940" s="0" t="n">
        <x:v>130</x:v>
      </x:c>
      <x:c r="H11940" s="4" t="n">
        <x:v>107.487</x:v>
      </x:c>
      <x:c r="I11940" s="4" t="n">
        <x:v>35</x:v>
      </x:c>
      <x:c r="J11940" s="4" t="n">
        <x:v>1.52</x:v>
      </x:c>
      <x:c r="K11940" s="4">
        <x:f>I11940*J11940</x:f>
      </x:c>
      <x:c r="L11940" s="4" t="n">
        <x:v>82.506</x:v>
      </x:c>
      <x:c r="M11940" s="5">
        <x:f>J11940/2.789*100</x:f>
      </x:c>
      <x:c r="N11940" s="6">
        <x:f>M11940*L11940/100</x:f>
      </x:c>
      <x:c r="O11940" s="6">
        <x:f>H11940-N11940</x:f>
      </x:c>
    </x:row>
    <x:row r="11941" spans="1:25">
      <x:c r="A11941" s="0" t="s">
        <x:v>31</x:v>
      </x:c>
      <x:c r="B11941" s="0" t="n">
        <x:v>5456</x:v>
      </x:c>
      <x:c r="C11941" s="0" t="s">
        <x:v>21</x:v>
      </x:c>
      <x:c r="D11941" s="0" t="s">
        <x:v>22</x:v>
      </x:c>
      <x:c r="E11941" s="0" t="s">
        <x:v>23</x:v>
      </x:c>
      <x:c r="F11941" s="0" t="s">
        <x:v>20</x:v>
      </x:c>
      <x:c r="G11941" s="0" t="n">
        <x:v>130</x:v>
      </x:c>
      <x:c r="H11941" s="4" t="n">
        <x:v>43.384</x:v>
      </x:c>
      <x:c r="I11941" s="4" t="n">
        <x:v>83</x:v>
      </x:c>
      <x:c r="J11941" s="4" t="n">
        <x:v>0.334</x:v>
      </x:c>
      <x:c r="K11941" s="4">
        <x:f>I11941*J11941</x:f>
      </x:c>
      <x:c r="L11941" s="4" t="n">
        <x:v>188.509</x:v>
      </x:c>
      <x:c r="M11941" s="5">
        <x:f>J11941/2.789*100</x:f>
      </x:c>
      <x:c r="N11941" s="6">
        <x:f>M11941*L11941/100</x:f>
      </x:c>
      <x:c r="O11941" s="6">
        <x:f>H11941-N11941</x:f>
      </x:c>
    </x:row>
    <x:row r="11942" spans="1:25">
      <x:c r="A11942" s="0" t="s">
        <x:v>31</x:v>
      </x:c>
      <x:c r="B11942" s="0" t="n">
        <x:v>5456</x:v>
      </x:c>
      <x:c r="C11942" s="0" t="s">
        <x:v>21</x:v>
      </x:c>
      <x:c r="D11942" s="0" t="s">
        <x:v>22</x:v>
      </x:c>
      <x:c r="E11942" s="0" t="s">
        <x:v>23</x:v>
      </x:c>
      <x:c r="F11942" s="0" t="s">
        <x:v>20</x:v>
      </x:c>
      <x:c r="G11942" s="0" t="n">
        <x:v>130</x:v>
      </x:c>
      <x:c r="H11942" s="4" t="n">
        <x:v>44.33</x:v>
      </x:c>
      <x:c r="I11942" s="4" t="n">
        <x:v>83</x:v>
      </x:c>
      <x:c r="J11942" s="4" t="n">
        <x:v>0.341</x:v>
      </x:c>
      <x:c r="K11942" s="4">
        <x:f>I11942*J11942</x:f>
      </x:c>
      <x:c r="L11942" s="4" t="n">
        <x:v>188.509</x:v>
      </x:c>
      <x:c r="M11942" s="5">
        <x:f>J11942/2.789*100</x:f>
      </x:c>
      <x:c r="N11942" s="6">
        <x:f>M11942*L11942/100</x:f>
      </x:c>
      <x:c r="O11942" s="6">
        <x:f>H11942-N11942</x:f>
      </x:c>
    </x:row>
    <x:row r="11943" spans="1:25">
      <x:c r="A11943" s="0" t="s">
        <x:v>31</x:v>
      </x:c>
      <x:c r="B11943" s="0" t="n">
        <x:v>5456</x:v>
      </x:c>
      <x:c r="C11943" s="0" t="s">
        <x:v>21</x:v>
      </x:c>
      <x:c r="D11943" s="0" t="s">
        <x:v>22</x:v>
      </x:c>
      <x:c r="E11943" s="0" t="s">
        <x:v>23</x:v>
      </x:c>
      <x:c r="F11943" s="0" t="s">
        <x:v>20</x:v>
      </x:c>
      <x:c r="G11943" s="0" t="n">
        <x:v>130</x:v>
      </x:c>
      <x:c r="H11943" s="4" t="n">
        <x:v>43.384</x:v>
      </x:c>
      <x:c r="I11943" s="4" t="n">
        <x:v>83</x:v>
      </x:c>
      <x:c r="J11943" s="4" t="n">
        <x:v>0.334</x:v>
      </x:c>
      <x:c r="K11943" s="4">
        <x:f>I11943*J11943</x:f>
      </x:c>
      <x:c r="L11943" s="4" t="n">
        <x:v>188.509</x:v>
      </x:c>
      <x:c r="M11943" s="5">
        <x:f>J11943/2.789*100</x:f>
      </x:c>
      <x:c r="N11943" s="6">
        <x:f>M11943*L11943/100</x:f>
      </x:c>
      <x:c r="O11943" s="6">
        <x:f>H11943-N11943</x:f>
      </x:c>
    </x:row>
    <x:row r="11944" spans="1:25">
      <x:c r="A11944" s="0" t="s">
        <x:v>31</x:v>
      </x:c>
      <x:c r="B11944" s="0" t="n">
        <x:v>5456</x:v>
      </x:c>
      <x:c r="C11944" s="0" t="s">
        <x:v>21</x:v>
      </x:c>
      <x:c r="D11944" s="0" t="s">
        <x:v>28</x:v>
      </x:c>
      <x:c r="E11944" s="0" t="s">
        <x:v>19</x:v>
      </x:c>
      <x:c r="F11944" s="0" t="s">
        <x:v>26</x:v>
      </x:c>
      <x:c r="G11944" s="0" t="n">
        <x:v>130</x:v>
      </x:c>
      <x:c r="H11944" s="4" t="n">
        <x:v>33.8</x:v>
      </x:c>
      <x:c r="I11944" s="4" t="n">
        <x:v>83</x:v>
      </x:c>
      <x:c r="J11944" s="4" t="n">
        <x:v>0.26</x:v>
      </x:c>
      <x:c r="K11944" s="4">
        <x:f>I11944*J11944</x:f>
      </x:c>
      <x:c r="L11944" s="4" t="n">
        <x:v>188.509</x:v>
      </x:c>
      <x:c r="M11944" s="5">
        <x:f>J11944/2.789*100</x:f>
      </x:c>
      <x:c r="N11944" s="6">
        <x:f>M11944*L11944/100</x:f>
      </x:c>
      <x:c r="O11944" s="6">
        <x:f>H11944-N11944</x:f>
      </x:c>
    </x:row>
    <x:row r="11945" spans="1:25">
      <x:c r="A11945" s="0" t="s">
        <x:v>31</x:v>
      </x:c>
      <x:c r="B11945" s="0" t="n">
        <x:v>5456</x:v>
      </x:c>
      <x:c r="C11945" s="0" t="s">
        <x:v>21</x:v>
      </x:c>
      <x:c r="D11945" s="0" t="s">
        <x:v>28</x:v>
      </x:c>
      <x:c r="E11945" s="0" t="s">
        <x:v>23</x:v>
      </x:c>
      <x:c r="F11945" s="0" t="s">
        <x:v>26</x:v>
      </x:c>
      <x:c r="G11945" s="0" t="n">
        <x:v>130</x:v>
      </x:c>
      <x:c r="H11945" s="4" t="n">
        <x:v>160.301</x:v>
      </x:c>
      <x:c r="I11945" s="4" t="n">
        <x:v>83</x:v>
      </x:c>
      <x:c r="J11945" s="4" t="n">
        <x:v>1.52</x:v>
      </x:c>
      <x:c r="K11945" s="4">
        <x:f>I11945*J11945</x:f>
      </x:c>
      <x:c r="L11945" s="4" t="n">
        <x:v>188.509</x:v>
      </x:c>
      <x:c r="M11945" s="5">
        <x:f>J11945/2.789*100</x:f>
      </x:c>
      <x:c r="N11945" s="6">
        <x:f>M11945*L11945/100</x:f>
      </x:c>
      <x:c r="O11945" s="6">
        <x:f>H11945-N11945</x:f>
      </x:c>
    </x:row>
    <x:row r="11946" spans="1:25">
      <x:c r="A11946" s="0" t="s">
        <x:v>112</x:v>
      </x:c>
      <x:c r="B11946" s="0" t="n">
        <x:v>5470</x:v>
      </x:c>
      <x:c r="C11946" s="0" t="s">
        <x:v>21</x:v>
      </x:c>
      <x:c r="D11946" s="0" t="s">
        <x:v>22</x:v>
      </x:c>
      <x:c r="E11946" s="0" t="s">
        <x:v>23</x:v>
      </x:c>
      <x:c r="F11946" s="0" t="s">
        <x:v>20</x:v>
      </x:c>
      <x:c r="G11946" s="0" t="n">
        <x:v>130</x:v>
      </x:c>
      <x:c r="H11946" s="4" t="n">
        <x:v>43.384</x:v>
      </x:c>
      <x:c r="I11946" s="4" t="n">
        <x:v>59</x:v>
      </x:c>
      <x:c r="J11946" s="4" t="n">
        <x:v>0.334</x:v>
      </x:c>
      <x:c r="K11946" s="4">
        <x:f>I11946*J11946</x:f>
      </x:c>
      <x:c r="L11946" s="4" t="n">
        <x:v>131.707</x:v>
      </x:c>
      <x:c r="M11946" s="5">
        <x:f>J11946/3.457*100</x:f>
      </x:c>
      <x:c r="N11946" s="6">
        <x:f>M11946*L11946/100</x:f>
      </x:c>
      <x:c r="O11946" s="6">
        <x:f>H11946-N11946</x:f>
      </x:c>
    </x:row>
    <x:row r="11947" spans="1:25">
      <x:c r="A11947" s="0" t="s">
        <x:v>112</x:v>
      </x:c>
      <x:c r="B11947" s="0" t="n">
        <x:v>5470</x:v>
      </x:c>
      <x:c r="C11947" s="0" t="s">
        <x:v>21</x:v>
      </x:c>
      <x:c r="D11947" s="0" t="s">
        <x:v>22</x:v>
      </x:c>
      <x:c r="E11947" s="0" t="s">
        <x:v>23</x:v>
      </x:c>
      <x:c r="F11947" s="0" t="s">
        <x:v>20</x:v>
      </x:c>
      <x:c r="G11947" s="0" t="n">
        <x:v>130</x:v>
      </x:c>
      <x:c r="H11947" s="4" t="n">
        <x:v>43.384</x:v>
      </x:c>
      <x:c r="I11947" s="4" t="n">
        <x:v>59</x:v>
      </x:c>
      <x:c r="J11947" s="4" t="n">
        <x:v>0.334</x:v>
      </x:c>
      <x:c r="K11947" s="4">
        <x:f>I11947*J11947</x:f>
      </x:c>
      <x:c r="L11947" s="4" t="n">
        <x:v>131.707</x:v>
      </x:c>
      <x:c r="M11947" s="5">
        <x:f>J11947/3.457*100</x:f>
      </x:c>
      <x:c r="N11947" s="6">
        <x:f>M11947*L11947/100</x:f>
      </x:c>
      <x:c r="O11947" s="6">
        <x:f>H11947-N11947</x:f>
      </x:c>
    </x:row>
    <x:row r="11948" spans="1:25">
      <x:c r="A11948" s="0" t="s">
        <x:v>112</x:v>
      </x:c>
      <x:c r="B11948" s="0" t="n">
        <x:v>5470</x:v>
      </x:c>
      <x:c r="C11948" s="0" t="s">
        <x:v>21</x:v>
      </x:c>
      <x:c r="D11948" s="0" t="s">
        <x:v>22</x:v>
      </x:c>
      <x:c r="E11948" s="0" t="s">
        <x:v>23</x:v>
      </x:c>
      <x:c r="F11948" s="0" t="s">
        <x:v>20</x:v>
      </x:c>
      <x:c r="G11948" s="0" t="n">
        <x:v>130</x:v>
      </x:c>
      <x:c r="H11948" s="4" t="n">
        <x:v>43.384</x:v>
      </x:c>
      <x:c r="I11948" s="4" t="n">
        <x:v>59</x:v>
      </x:c>
      <x:c r="J11948" s="4" t="n">
        <x:v>0.334</x:v>
      </x:c>
      <x:c r="K11948" s="4">
        <x:f>I11948*J11948</x:f>
      </x:c>
      <x:c r="L11948" s="4" t="n">
        <x:v>131.707</x:v>
      </x:c>
      <x:c r="M11948" s="5">
        <x:f>J11948/3.457*100</x:f>
      </x:c>
      <x:c r="N11948" s="6">
        <x:f>M11948*L11948/100</x:f>
      </x:c>
      <x:c r="O11948" s="6">
        <x:f>H11948-N11948</x:f>
      </x:c>
    </x:row>
    <x:row r="11949" spans="1:25">
      <x:c r="A11949" s="0" t="s">
        <x:v>112</x:v>
      </x:c>
      <x:c r="B11949" s="0" t="n">
        <x:v>5470</x:v>
      </x:c>
      <x:c r="C11949" s="0" t="s">
        <x:v>21</x:v>
      </x:c>
      <x:c r="D11949" s="0" t="s">
        <x:v>22</x:v>
      </x:c>
      <x:c r="E11949" s="0" t="s">
        <x:v>23</x:v>
      </x:c>
      <x:c r="F11949" s="0" t="s">
        <x:v>20</x:v>
      </x:c>
      <x:c r="G11949" s="0" t="n">
        <x:v>130</x:v>
      </x:c>
      <x:c r="H11949" s="4" t="n">
        <x:v>43.384</x:v>
      </x:c>
      <x:c r="I11949" s="4" t="n">
        <x:v>59</x:v>
      </x:c>
      <x:c r="J11949" s="4" t="n">
        <x:v>0.334</x:v>
      </x:c>
      <x:c r="K11949" s="4">
        <x:f>I11949*J11949</x:f>
      </x:c>
      <x:c r="L11949" s="4" t="n">
        <x:v>131.707</x:v>
      </x:c>
      <x:c r="M11949" s="5">
        <x:f>J11949/3.457*100</x:f>
      </x:c>
      <x:c r="N11949" s="6">
        <x:f>M11949*L11949/100</x:f>
      </x:c>
      <x:c r="O11949" s="6">
        <x:f>H11949-N11949</x:f>
      </x:c>
    </x:row>
    <x:row r="11950" spans="1:25">
      <x:c r="A11950" s="0" t="s">
        <x:v>112</x:v>
      </x:c>
      <x:c r="B11950" s="0" t="n">
        <x:v>5470</x:v>
      </x:c>
      <x:c r="C11950" s="0" t="s">
        <x:v>21</x:v>
      </x:c>
      <x:c r="D11950" s="0" t="s">
        <x:v>22</x:v>
      </x:c>
      <x:c r="E11950" s="0" t="s">
        <x:v>23</x:v>
      </x:c>
      <x:c r="F11950" s="0" t="s">
        <x:v>20</x:v>
      </x:c>
      <x:c r="G11950" s="0" t="n">
        <x:v>130</x:v>
      </x:c>
      <x:c r="H11950" s="4" t="n">
        <x:v>44.33</x:v>
      </x:c>
      <x:c r="I11950" s="4" t="n">
        <x:v>59</x:v>
      </x:c>
      <x:c r="J11950" s="4" t="n">
        <x:v>0.341</x:v>
      </x:c>
      <x:c r="K11950" s="4">
        <x:f>I11950*J11950</x:f>
      </x:c>
      <x:c r="L11950" s="4" t="n">
        <x:v>131.707</x:v>
      </x:c>
      <x:c r="M11950" s="5">
        <x:f>J11950/3.457*100</x:f>
      </x:c>
      <x:c r="N11950" s="6">
        <x:f>M11950*L11950/100</x:f>
      </x:c>
      <x:c r="O11950" s="6">
        <x:f>H11950-N11950</x:f>
      </x:c>
    </x:row>
    <x:row r="11951" spans="1:25">
      <x:c r="A11951" s="0" t="s">
        <x:v>112</x:v>
      </x:c>
      <x:c r="B11951" s="0" t="n">
        <x:v>5470</x:v>
      </x:c>
      <x:c r="C11951" s="0" t="s">
        <x:v>21</x:v>
      </x:c>
      <x:c r="D11951" s="0" t="s">
        <x:v>28</x:v>
      </x:c>
      <x:c r="E11951" s="0" t="s">
        <x:v>19</x:v>
      </x:c>
      <x:c r="F11951" s="0" t="s">
        <x:v>26</x:v>
      </x:c>
      <x:c r="G11951" s="0" t="n">
        <x:v>130</x:v>
      </x:c>
      <x:c r="H11951" s="4" t="n">
        <x:v>33.801</x:v>
      </x:c>
      <x:c r="I11951" s="4" t="n">
        <x:v>59</x:v>
      </x:c>
      <x:c r="J11951" s="4" t="n">
        <x:v>0.26</x:v>
      </x:c>
      <x:c r="K11951" s="4">
        <x:f>I11951*J11951</x:f>
      </x:c>
      <x:c r="L11951" s="4" t="n">
        <x:v>131.707</x:v>
      </x:c>
      <x:c r="M11951" s="5">
        <x:f>J11951/3.457*100</x:f>
      </x:c>
      <x:c r="N11951" s="6">
        <x:f>M11951*L11951/100</x:f>
      </x:c>
      <x:c r="O11951" s="6">
        <x:f>H11951-N11951</x:f>
      </x:c>
    </x:row>
    <x:row r="11952" spans="1:25">
      <x:c r="A11952" s="0" t="s">
        <x:v>112</x:v>
      </x:c>
      <x:c r="B11952" s="0" t="n">
        <x:v>5470</x:v>
      </x:c>
      <x:c r="C11952" s="0" t="s">
        <x:v>21</x:v>
      </x:c>
      <x:c r="D11952" s="0" t="s">
        <x:v>28</x:v>
      </x:c>
      <x:c r="E11952" s="0" t="s">
        <x:v>23</x:v>
      </x:c>
      <x:c r="F11952" s="0" t="s">
        <x:v>26</x:v>
      </x:c>
      <x:c r="G11952" s="0" t="n">
        <x:v>130</x:v>
      </x:c>
      <x:c r="H11952" s="4" t="n">
        <x:v>110.718</x:v>
      </x:c>
      <x:c r="I11952" s="4" t="n">
        <x:v>59</x:v>
      </x:c>
      <x:c r="J11952" s="4" t="n">
        <x:v>1.52</x:v>
      </x:c>
      <x:c r="K11952" s="4">
        <x:f>I11952*J11952</x:f>
      </x:c>
      <x:c r="L11952" s="4" t="n">
        <x:v>131.707</x:v>
      </x:c>
      <x:c r="M11952" s="5">
        <x:f>J11952/3.457*100</x:f>
      </x:c>
      <x:c r="N11952" s="6">
        <x:f>M11952*L11952/100</x:f>
      </x:c>
      <x:c r="O11952" s="6">
        <x:f>H11952-N11952</x:f>
      </x:c>
    </x:row>
    <x:row r="11953" spans="1:25">
      <x:c r="A11953" s="0" t="s">
        <x:v>96</x:v>
      </x:c>
      <x:c r="B11953" s="0" t="n">
        <x:v>5471</x:v>
      </x:c>
      <x:c r="C11953" s="0" t="s">
        <x:v>21</x:v>
      </x:c>
      <x:c r="D11953" s="0" t="s">
        <x:v>22</x:v>
      </x:c>
      <x:c r="E11953" s="0" t="s">
        <x:v>23</x:v>
      </x:c>
      <x:c r="F11953" s="0" t="s">
        <x:v>20</x:v>
      </x:c>
      <x:c r="G11953" s="0" t="n">
        <x:v>130</x:v>
      </x:c>
      <x:c r="H11953" s="4" t="n">
        <x:v>43.384</x:v>
      </x:c>
      <x:c r="I11953" s="4" t="n">
        <x:v>99</x:v>
      </x:c>
      <x:c r="J11953" s="4" t="n">
        <x:v>0.334</x:v>
      </x:c>
      <x:c r="K11953" s="4">
        <x:f>I11953*J11953</x:f>
      </x:c>
      <x:c r="L11953" s="4" t="n">
        <x:v>189.077</x:v>
      </x:c>
      <x:c r="M11953" s="5">
        <x:f>J11953/3.123*100</x:f>
      </x:c>
      <x:c r="N11953" s="6">
        <x:f>M11953*L11953/100</x:f>
      </x:c>
      <x:c r="O11953" s="6">
        <x:f>H11953-N11953</x:f>
      </x:c>
    </x:row>
    <x:row r="11954" spans="1:25">
      <x:c r="A11954" s="0" t="s">
        <x:v>96</x:v>
      </x:c>
      <x:c r="B11954" s="0" t="n">
        <x:v>5471</x:v>
      </x:c>
      <x:c r="C11954" s="0" t="s">
        <x:v>21</x:v>
      </x:c>
      <x:c r="D11954" s="0" t="s">
        <x:v>22</x:v>
      </x:c>
      <x:c r="E11954" s="0" t="s">
        <x:v>23</x:v>
      </x:c>
      <x:c r="F11954" s="0" t="s">
        <x:v>20</x:v>
      </x:c>
      <x:c r="G11954" s="0" t="n">
        <x:v>130</x:v>
      </x:c>
      <x:c r="H11954" s="4" t="n">
        <x:v>43.384</x:v>
      </x:c>
      <x:c r="I11954" s="4" t="n">
        <x:v>99</x:v>
      </x:c>
      <x:c r="J11954" s="4" t="n">
        <x:v>0.334</x:v>
      </x:c>
      <x:c r="K11954" s="4">
        <x:f>I11954*J11954</x:f>
      </x:c>
      <x:c r="L11954" s="4" t="n">
        <x:v>189.077</x:v>
      </x:c>
      <x:c r="M11954" s="5">
        <x:f>J11954/3.123*100</x:f>
      </x:c>
      <x:c r="N11954" s="6">
        <x:f>M11954*L11954/100</x:f>
      </x:c>
      <x:c r="O11954" s="6">
        <x:f>H11954-N11954</x:f>
      </x:c>
    </x:row>
    <x:row r="11955" spans="1:25">
      <x:c r="A11955" s="0" t="s">
        <x:v>96</x:v>
      </x:c>
      <x:c r="B11955" s="0" t="n">
        <x:v>5471</x:v>
      </x:c>
      <x:c r="C11955" s="0" t="s">
        <x:v>21</x:v>
      </x:c>
      <x:c r="D11955" s="0" t="s">
        <x:v>22</x:v>
      </x:c>
      <x:c r="E11955" s="0" t="s">
        <x:v>23</x:v>
      </x:c>
      <x:c r="F11955" s="0" t="s">
        <x:v>20</x:v>
      </x:c>
      <x:c r="G11955" s="0" t="n">
        <x:v>130</x:v>
      </x:c>
      <x:c r="H11955" s="4" t="n">
        <x:v>44.33</x:v>
      </x:c>
      <x:c r="I11955" s="4" t="n">
        <x:v>99</x:v>
      </x:c>
      <x:c r="J11955" s="4" t="n">
        <x:v>0.341</x:v>
      </x:c>
      <x:c r="K11955" s="4">
        <x:f>I11955*J11955</x:f>
      </x:c>
      <x:c r="L11955" s="4" t="n">
        <x:v>189.077</x:v>
      </x:c>
      <x:c r="M11955" s="5">
        <x:f>J11955/3.123*100</x:f>
      </x:c>
      <x:c r="N11955" s="6">
        <x:f>M11955*L11955/100</x:f>
      </x:c>
      <x:c r="O11955" s="6">
        <x:f>H11955-N11955</x:f>
      </x:c>
    </x:row>
    <x:row r="11956" spans="1:25">
      <x:c r="A11956" s="0" t="s">
        <x:v>96</x:v>
      </x:c>
      <x:c r="B11956" s="0" t="n">
        <x:v>5471</x:v>
      </x:c>
      <x:c r="C11956" s="0" t="s">
        <x:v>21</x:v>
      </x:c>
      <x:c r="D11956" s="0" t="s">
        <x:v>22</x:v>
      </x:c>
      <x:c r="E11956" s="0" t="s">
        <x:v>23</x:v>
      </x:c>
      <x:c r="F11956" s="0" t="s">
        <x:v>20</x:v>
      </x:c>
      <x:c r="G11956" s="0" t="n">
        <x:v>130</x:v>
      </x:c>
      <x:c r="H11956" s="4" t="n">
        <x:v>43.384</x:v>
      </x:c>
      <x:c r="I11956" s="4" t="n">
        <x:v>99</x:v>
      </x:c>
      <x:c r="J11956" s="4" t="n">
        <x:v>0.334</x:v>
      </x:c>
      <x:c r="K11956" s="4">
        <x:f>I11956*J11956</x:f>
      </x:c>
      <x:c r="L11956" s="4" t="n">
        <x:v>189.077</x:v>
      </x:c>
      <x:c r="M11956" s="5">
        <x:f>J11956/3.123*100</x:f>
      </x:c>
      <x:c r="N11956" s="6">
        <x:f>M11956*L11956/100</x:f>
      </x:c>
      <x:c r="O11956" s="6">
        <x:f>H11956-N11956</x:f>
      </x:c>
    </x:row>
    <x:row r="11957" spans="1:25">
      <x:c r="A11957" s="0" t="s">
        <x:v>96</x:v>
      </x:c>
      <x:c r="B11957" s="0" t="n">
        <x:v>5471</x:v>
      </x:c>
      <x:c r="C11957" s="0" t="s">
        <x:v>21</x:v>
      </x:c>
      <x:c r="D11957" s="0" t="s">
        <x:v>28</x:v>
      </x:c>
      <x:c r="E11957" s="0" t="s">
        <x:v>19</x:v>
      </x:c>
      <x:c r="F11957" s="0" t="s">
        <x:v>26</x:v>
      </x:c>
      <x:c r="G11957" s="0" t="n">
        <x:v>130</x:v>
      </x:c>
      <x:c r="H11957" s="4" t="n">
        <x:v>33.806</x:v>
      </x:c>
      <x:c r="I11957" s="4" t="n">
        <x:v>99</x:v>
      </x:c>
      <x:c r="J11957" s="4" t="n">
        <x:v>0.26</x:v>
      </x:c>
      <x:c r="K11957" s="4">
        <x:f>I11957*J11957</x:f>
      </x:c>
      <x:c r="L11957" s="4" t="n">
        <x:v>189.077</x:v>
      </x:c>
      <x:c r="M11957" s="5">
        <x:f>J11957/3.123*100</x:f>
      </x:c>
      <x:c r="N11957" s="6">
        <x:f>M11957*L11957/100</x:f>
      </x:c>
      <x:c r="O11957" s="6">
        <x:f>H11957-N11957</x:f>
      </x:c>
    </x:row>
    <x:row r="11958" spans="1:25">
      <x:c r="A11958" s="0" t="s">
        <x:v>96</x:v>
      </x:c>
      <x:c r="B11958" s="0" t="n">
        <x:v>5471</x:v>
      </x:c>
      <x:c r="C11958" s="0" t="s">
        <x:v>21</x:v>
      </x:c>
      <x:c r="D11958" s="0" t="s">
        <x:v>28</x:v>
      </x:c>
      <x:c r="E11958" s="0" t="s">
        <x:v>23</x:v>
      </x:c>
      <x:c r="F11958" s="0" t="s">
        <x:v>26</x:v>
      </x:c>
      <x:c r="G11958" s="0" t="n">
        <x:v>130</x:v>
      </x:c>
      <x:c r="H11958" s="4" t="n">
        <x:v>162.702</x:v>
      </x:c>
      <x:c r="I11958" s="4" t="n">
        <x:v>99</x:v>
      </x:c>
      <x:c r="J11958" s="4" t="n">
        <x:v>1.52</x:v>
      </x:c>
      <x:c r="K11958" s="4">
        <x:f>I11958*J11958</x:f>
      </x:c>
      <x:c r="L11958" s="4" t="n">
        <x:v>189.077</x:v>
      </x:c>
      <x:c r="M11958" s="5">
        <x:f>J11958/3.123*100</x:f>
      </x:c>
      <x:c r="N11958" s="6">
        <x:f>M11958*L11958/100</x:f>
      </x:c>
      <x:c r="O11958" s="6">
        <x:f>H11958-N11958</x:f>
      </x:c>
    </x:row>
    <x:row r="11959" spans="1:25">
      <x:c r="A11959" s="0" t="s">
        <x:v>70</x:v>
      </x:c>
      <x:c r="B11959" s="0" t="n">
        <x:v>5472</x:v>
      </x:c>
      <x:c r="C11959" s="0" t="s">
        <x:v>21</x:v>
      </x:c>
      <x:c r="D11959" s="0" t="s">
        <x:v>22</x:v>
      </x:c>
      <x:c r="E11959" s="0" t="s">
        <x:v>35</x:v>
      </x:c>
      <x:c r="F11959" s="0" t="s">
        <x:v>20</x:v>
      </x:c>
      <x:c r="G11959" s="0" t="n">
        <x:v>173</x:v>
      </x:c>
      <x:c r="H11959" s="4" t="n">
        <x:v>50.4</x:v>
      </x:c>
      <x:c r="I11959" s="4" t="n">
        <x:v>56</x:v>
      </x:c>
      <x:c r="J11959" s="4" t="n">
        <x:v>0.291</x:v>
      </x:c>
      <x:c r="K11959" s="4">
        <x:f>I11959*J11959</x:f>
      </x:c>
      <x:c r="L11959" s="4" t="n">
        <x:v>49.6</x:v>
      </x:c>
      <x:c r="M11959" s="5">
        <x:f>J11959/1.475*100</x:f>
      </x:c>
      <x:c r="N11959" s="6">
        <x:f>M11959*L11959/100</x:f>
      </x:c>
      <x:c r="O11959" s="6">
        <x:f>H11959-N11959</x:f>
      </x:c>
    </x:row>
    <x:row r="11960" spans="1:25">
      <x:c r="A11960" s="0" t="s">
        <x:v>70</x:v>
      </x:c>
      <x:c r="B11960" s="0" t="n">
        <x:v>5472</x:v>
      </x:c>
      <x:c r="C11960" s="0" t="s">
        <x:v>21</x:v>
      </x:c>
      <x:c r="D11960" s="0" t="s">
        <x:v>33</x:v>
      </x:c>
      <x:c r="E11960" s="0" t="s">
        <x:v>34</x:v>
      </x:c>
      <x:c r="F11960" s="0" t="s">
        <x:v>20</x:v>
      </x:c>
      <x:c r="G11960" s="0" t="n">
        <x:v>173</x:v>
      </x:c>
      <x:c r="H11960" s="4" t="n">
        <x:v>46.018</x:v>
      </x:c>
      <x:c r="I11960" s="4" t="n">
        <x:v>56</x:v>
      </x:c>
      <x:c r="J11960" s="4" t="n">
        <x:v>0.266</x:v>
      </x:c>
      <x:c r="K11960" s="4">
        <x:f>I11960*J11960</x:f>
      </x:c>
      <x:c r="L11960" s="4" t="n">
        <x:v>49.6</x:v>
      </x:c>
      <x:c r="M11960" s="5">
        <x:f>J11960/1.475*100</x:f>
      </x:c>
      <x:c r="N11960" s="6">
        <x:f>M11960*L11960/100</x:f>
      </x:c>
      <x:c r="O11960" s="6">
        <x:f>H11960-N11960</x:f>
      </x:c>
    </x:row>
    <x:row r="11961" spans="1:25">
      <x:c r="A11961" s="0" t="s">
        <x:v>70</x:v>
      </x:c>
      <x:c r="B11961" s="0" t="n">
        <x:v>5472</x:v>
      </x:c>
      <x:c r="C11961" s="0" t="s">
        <x:v>21</x:v>
      </x:c>
      <x:c r="D11961" s="0" t="s">
        <x:v>33</x:v>
      </x:c>
      <x:c r="E11961" s="0" t="s">
        <x:v>34</x:v>
      </x:c>
      <x:c r="F11961" s="0" t="s">
        <x:v>26</x:v>
      </x:c>
      <x:c r="G11961" s="0" t="n">
        <x:v>173</x:v>
      </x:c>
      <x:c r="H11961" s="4" t="n">
        <x:v>11.804</x:v>
      </x:c>
      <x:c r="I11961" s="4" t="n">
        <x:v>56</x:v>
      </x:c>
      <x:c r="J11961" s="4" t="n">
        <x:v>0.078</x:v>
      </x:c>
      <x:c r="K11961" s="4">
        <x:f>I11961*J11961</x:f>
      </x:c>
      <x:c r="L11961" s="4" t="n">
        <x:v>49.6</x:v>
      </x:c>
      <x:c r="M11961" s="5">
        <x:f>J11961/1.475*100</x:f>
      </x:c>
      <x:c r="N11961" s="6">
        <x:f>M11961*L11961/100</x:f>
      </x:c>
      <x:c r="O11961" s="6">
        <x:f>H11961-N11961</x:f>
      </x:c>
    </x:row>
    <x:row r="11962" spans="1:25">
      <x:c r="A11962" s="0" t="s">
        <x:v>70</x:v>
      </x:c>
      <x:c r="B11962" s="0" t="n">
        <x:v>5472</x:v>
      </x:c>
      <x:c r="C11962" s="0" t="s">
        <x:v>21</x:v>
      </x:c>
      <x:c r="D11962" s="0" t="s">
        <x:v>36</x:v>
      </x:c>
      <x:c r="E11962" s="0" t="s">
        <x:v>37</x:v>
      </x:c>
      <x:c r="F11962" s="0" t="s">
        <x:v>26</x:v>
      </x:c>
      <x:c r="G11962" s="0" t="n">
        <x:v>173</x:v>
      </x:c>
      <x:c r="H11962" s="4" t="n">
        <x:v>31.502</x:v>
      </x:c>
      <x:c r="I11962" s="4" t="n">
        <x:v>56</x:v>
      </x:c>
      <x:c r="J11962" s="4" t="n">
        <x:v>0.42</x:v>
      </x:c>
      <x:c r="K11962" s="4">
        <x:f>I11962*J11962</x:f>
      </x:c>
      <x:c r="L11962" s="4" t="n">
        <x:v>49.6</x:v>
      </x:c>
      <x:c r="M11962" s="5">
        <x:f>J11962/1.475*100</x:f>
      </x:c>
      <x:c r="N11962" s="6">
        <x:f>M11962*L11962/100</x:f>
      </x:c>
      <x:c r="O11962" s="6">
        <x:f>H11962-N11962</x:f>
      </x:c>
    </x:row>
    <x:row r="11963" spans="1:25">
      <x:c r="A11963" s="0" t="s">
        <x:v>70</x:v>
      </x:c>
      <x:c r="B11963" s="0" t="n">
        <x:v>5472</x:v>
      </x:c>
      <x:c r="C11963" s="0" t="s">
        <x:v>21</x:v>
      </x:c>
      <x:c r="D11963" s="0" t="s">
        <x:v>36</x:v>
      </x:c>
      <x:c r="E11963" s="0" t="s">
        <x:v>38</x:v>
      </x:c>
      <x:c r="F11963" s="0" t="s">
        <x:v>26</x:v>
      </x:c>
      <x:c r="G11963" s="0" t="n">
        <x:v>173</x:v>
      </x:c>
      <x:c r="H11963" s="4" t="n">
        <x:v>57.101</x:v>
      </x:c>
      <x:c r="I11963" s="4" t="n">
        <x:v>56</x:v>
      </x:c>
      <x:c r="J11963" s="4" t="n">
        <x:v>0.42</x:v>
      </x:c>
      <x:c r="K11963" s="4">
        <x:f>I11963*J11963</x:f>
      </x:c>
      <x:c r="L11963" s="4" t="n">
        <x:v>49.6</x:v>
      </x:c>
      <x:c r="M11963" s="5">
        <x:f>J11963/1.475*100</x:f>
      </x:c>
      <x:c r="N11963" s="6">
        <x:f>M11963*L11963/100</x:f>
      </x:c>
      <x:c r="O11963" s="6">
        <x:f>H11963-N11963</x:f>
      </x:c>
    </x:row>
    <x:row r="11964" spans="1:25">
      <x:c r="A11964" s="0" t="s">
        <x:v>47</x:v>
      </x:c>
      <x:c r="B11964" s="0" t="n">
        <x:v>5486</x:v>
      </x:c>
      <x:c r="C11964" s="0" t="s">
        <x:v>21</x:v>
      </x:c>
      <x:c r="D11964" s="0" t="s">
        <x:v>22</x:v>
      </x:c>
      <x:c r="E11964" s="0" t="s">
        <x:v>23</x:v>
      </x:c>
      <x:c r="F11964" s="0" t="s">
        <x:v>20</x:v>
      </x:c>
      <x:c r="G11964" s="0" t="n">
        <x:v>10</x:v>
      </x:c>
      <x:c r="H11964" s="4" t="n">
        <x:v>43.384</x:v>
      </x:c>
      <x:c r="I11964" s="4" t="n">
        <x:v>10</x:v>
      </x:c>
      <x:c r="J11964" s="4" t="n">
        <x:v>4.338</x:v>
      </x:c>
      <x:c r="K11964" s="4">
        <x:f>I11964*J11964</x:f>
      </x:c>
      <x:c r="L11964" s="4" t="n">
        <x:v>22.602</x:v>
      </x:c>
      <x:c r="M11964" s="5">
        <x:f>J11964/10.797*100</x:f>
      </x:c>
      <x:c r="N11964" s="6">
        <x:f>M11964*L11964/100</x:f>
      </x:c>
      <x:c r="O11964" s="6">
        <x:f>H11964-N11964</x:f>
      </x:c>
    </x:row>
    <x:row r="11965" spans="1:25">
      <x:c r="A11965" s="0" t="s">
        <x:v>47</x:v>
      </x:c>
      <x:c r="B11965" s="0" t="n">
        <x:v>5486</x:v>
      </x:c>
      <x:c r="C11965" s="0" t="s">
        <x:v>21</x:v>
      </x:c>
      <x:c r="D11965" s="0" t="s">
        <x:v>22</x:v>
      </x:c>
      <x:c r="E11965" s="0" t="s">
        <x:v>23</x:v>
      </x:c>
      <x:c r="F11965" s="0" t="s">
        <x:v>20</x:v>
      </x:c>
      <x:c r="G11965" s="0" t="n">
        <x:v>10</x:v>
      </x:c>
      <x:c r="H11965" s="4" t="n">
        <x:v>43.384</x:v>
      </x:c>
      <x:c r="I11965" s="4" t="n">
        <x:v>10</x:v>
      </x:c>
      <x:c r="J11965" s="4" t="n">
        <x:v>4.338</x:v>
      </x:c>
      <x:c r="K11965" s="4">
        <x:f>I11965*J11965</x:f>
      </x:c>
      <x:c r="L11965" s="4" t="n">
        <x:v>22.602</x:v>
      </x:c>
      <x:c r="M11965" s="5">
        <x:f>J11965/10.797*100</x:f>
      </x:c>
      <x:c r="N11965" s="6">
        <x:f>M11965*L11965/100</x:f>
      </x:c>
      <x:c r="O11965" s="6">
        <x:f>H11965-N11965</x:f>
      </x:c>
    </x:row>
    <x:row r="11966" spans="1:25">
      <x:c r="A11966" s="0" t="s">
        <x:v>47</x:v>
      </x:c>
      <x:c r="B11966" s="0" t="n">
        <x:v>5486</x:v>
      </x:c>
      <x:c r="C11966" s="0" t="s">
        <x:v>21</x:v>
      </x:c>
      <x:c r="D11966" s="0" t="s">
        <x:v>22</x:v>
      </x:c>
      <x:c r="E11966" s="0" t="s">
        <x:v>23</x:v>
      </x:c>
      <x:c r="F11966" s="0" t="s">
        <x:v>20</x:v>
      </x:c>
      <x:c r="G11966" s="0" t="n">
        <x:v>10</x:v>
      </x:c>
      <x:c r="H11966" s="4" t="n">
        <x:v>3.41</x:v>
      </x:c>
      <x:c r="I11966" s="4" t="n">
        <x:v>10</x:v>
      </x:c>
      <x:c r="J11966" s="4" t="n">
        <x:v>0.341</x:v>
      </x:c>
      <x:c r="K11966" s="4">
        <x:f>I11966*J11966</x:f>
      </x:c>
      <x:c r="L11966" s="4" t="n">
        <x:v>22.602</x:v>
      </x:c>
      <x:c r="M11966" s="5">
        <x:f>J11966/10.797*100</x:f>
      </x:c>
      <x:c r="N11966" s="6">
        <x:f>M11966*L11966/100</x:f>
      </x:c>
      <x:c r="O11966" s="6">
        <x:f>H11966-N11966</x:f>
      </x:c>
    </x:row>
    <x:row r="11967" spans="1:25">
      <x:c r="A11967" s="0" t="s">
        <x:v>47</x:v>
      </x:c>
      <x:c r="B11967" s="0" t="n">
        <x:v>5486</x:v>
      </x:c>
      <x:c r="C11967" s="0" t="s">
        <x:v>21</x:v>
      </x:c>
      <x:c r="D11967" s="0" t="s">
        <x:v>28</x:v>
      </x:c>
      <x:c r="E11967" s="0" t="s">
        <x:v>19</x:v>
      </x:c>
      <x:c r="F11967" s="0" t="s">
        <x:v>26</x:v>
      </x:c>
      <x:c r="G11967" s="0" t="n">
        <x:v>10</x:v>
      </x:c>
      <x:c r="H11967" s="4" t="n">
        <x:v>2.6</x:v>
      </x:c>
      <x:c r="I11967" s="4" t="n">
        <x:v>10</x:v>
      </x:c>
      <x:c r="J11967" s="4" t="n">
        <x:v>0.26</x:v>
      </x:c>
      <x:c r="K11967" s="4">
        <x:f>I11967*J11967</x:f>
      </x:c>
      <x:c r="L11967" s="4" t="n">
        <x:v>22.602</x:v>
      </x:c>
      <x:c r="M11967" s="5">
        <x:f>J11967/10.797*100</x:f>
      </x:c>
      <x:c r="N11967" s="6">
        <x:f>M11967*L11967/100</x:f>
      </x:c>
      <x:c r="O11967" s="6">
        <x:f>H11967-N11967</x:f>
      </x:c>
    </x:row>
    <x:row r="11968" spans="1:25">
      <x:c r="A11968" s="0" t="s">
        <x:v>47</x:v>
      </x:c>
      <x:c r="B11968" s="0" t="n">
        <x:v>5486</x:v>
      </x:c>
      <x:c r="C11968" s="0" t="s">
        <x:v>21</x:v>
      </x:c>
      <x:c r="D11968" s="0" t="s">
        <x:v>28</x:v>
      </x:c>
      <x:c r="E11968" s="0" t="s">
        <x:v>23</x:v>
      </x:c>
      <x:c r="F11968" s="0" t="s">
        <x:v>26</x:v>
      </x:c>
      <x:c r="G11968" s="0" t="n">
        <x:v>10</x:v>
      </x:c>
      <x:c r="H11968" s="4" t="n">
        <x:v>15.2</x:v>
      </x:c>
      <x:c r="I11968" s="4" t="n">
        <x:v>10</x:v>
      </x:c>
      <x:c r="J11968" s="4" t="n">
        <x:v>1.52</x:v>
      </x:c>
      <x:c r="K11968" s="4">
        <x:f>I11968*J11968</x:f>
      </x:c>
      <x:c r="L11968" s="4" t="n">
        <x:v>22.602</x:v>
      </x:c>
      <x:c r="M11968" s="5">
        <x:f>J11968/10.797*100</x:f>
      </x:c>
      <x:c r="N11968" s="6">
        <x:f>M11968*L11968/100</x:f>
      </x:c>
      <x:c r="O11968" s="6">
        <x:f>H11968-N11968</x:f>
      </x:c>
    </x:row>
    <x:row r="11969" spans="1:25">
      <x:c r="A11969" s="0" t="s">
        <x:v>146</x:v>
      </x:c>
      <x:c r="B11969" s="0" t="n">
        <x:v>5490</x:v>
      </x:c>
      <x:c r="C11969" s="0" t="s">
        <x:v>21</x:v>
      </x:c>
      <x:c r="D11969" s="0" t="s">
        <x:v>22</x:v>
      </x:c>
      <x:c r="E11969" s="0" t="s">
        <x:v>23</x:v>
      </x:c>
      <x:c r="F11969" s="0" t="s">
        <x:v>20</x:v>
      </x:c>
      <x:c r="G11969" s="0" t="n">
        <x:v>130</x:v>
      </x:c>
      <x:c r="H11969" s="4" t="n">
        <x:v>43.384</x:v>
      </x:c>
      <x:c r="I11969" s="4" t="n">
        <x:v>27</x:v>
      </x:c>
      <x:c r="J11969" s="4" t="n">
        <x:v>0.334</x:v>
      </x:c>
      <x:c r="K11969" s="4">
        <x:f>I11969*J11969</x:f>
      </x:c>
      <x:c r="L11969" s="4" t="n">
        <x:v>50.001</x:v>
      </x:c>
      <x:c r="M11969" s="5">
        <x:f>J11969/2.455*100</x:f>
      </x:c>
      <x:c r="N11969" s="6">
        <x:f>M11969*L11969/100</x:f>
      </x:c>
      <x:c r="O11969" s="6">
        <x:f>H11969-N11969</x:f>
      </x:c>
    </x:row>
    <x:row r="11970" spans="1:25">
      <x:c r="A11970" s="0" t="s">
        <x:v>146</x:v>
      </x:c>
      <x:c r="B11970" s="0" t="n">
        <x:v>5490</x:v>
      </x:c>
      <x:c r="C11970" s="0" t="s">
        <x:v>21</x:v>
      </x:c>
      <x:c r="D11970" s="0" t="s">
        <x:v>22</x:v>
      </x:c>
      <x:c r="E11970" s="0" t="s">
        <x:v>23</x:v>
      </x:c>
      <x:c r="F11970" s="0" t="s">
        <x:v>20</x:v>
      </x:c>
      <x:c r="G11970" s="0" t="n">
        <x:v>130</x:v>
      </x:c>
      <x:c r="H11970" s="4" t="n">
        <x:v>44.33</x:v>
      </x:c>
      <x:c r="I11970" s="4" t="n">
        <x:v>27</x:v>
      </x:c>
      <x:c r="J11970" s="4" t="n">
        <x:v>0.341</x:v>
      </x:c>
      <x:c r="K11970" s="4">
        <x:f>I11970*J11970</x:f>
      </x:c>
      <x:c r="L11970" s="4" t="n">
        <x:v>50.001</x:v>
      </x:c>
      <x:c r="M11970" s="5">
        <x:f>J11970/2.455*100</x:f>
      </x:c>
      <x:c r="N11970" s="6">
        <x:f>M11970*L11970/100</x:f>
      </x:c>
      <x:c r="O11970" s="6">
        <x:f>H11970-N11970</x:f>
      </x:c>
    </x:row>
    <x:row r="11971" spans="1:25">
      <x:c r="A11971" s="0" t="s">
        <x:v>146</x:v>
      </x:c>
      <x:c r="B11971" s="0" t="n">
        <x:v>5490</x:v>
      </x:c>
      <x:c r="C11971" s="0" t="s">
        <x:v>21</x:v>
      </x:c>
      <x:c r="D11971" s="0" t="s">
        <x:v>28</x:v>
      </x:c>
      <x:c r="E11971" s="0" t="s">
        <x:v>19</x:v>
      </x:c>
      <x:c r="F11971" s="0" t="s">
        <x:v>26</x:v>
      </x:c>
      <x:c r="G11971" s="0" t="n">
        <x:v>130</x:v>
      </x:c>
      <x:c r="H11971" s="4" t="n">
        <x:v>15.004</x:v>
      </x:c>
      <x:c r="I11971" s="4" t="n">
        <x:v>27</x:v>
      </x:c>
      <x:c r="J11971" s="4" t="n">
        <x:v>0.26</x:v>
      </x:c>
      <x:c r="K11971" s="4">
        <x:f>I11971*J11971</x:f>
      </x:c>
      <x:c r="L11971" s="4" t="n">
        <x:v>50.001</x:v>
      </x:c>
      <x:c r="M11971" s="5">
        <x:f>J11971/2.455*100</x:f>
      </x:c>
      <x:c r="N11971" s="6">
        <x:f>M11971*L11971/100</x:f>
      </x:c>
      <x:c r="O11971" s="6">
        <x:f>H11971-N11971</x:f>
      </x:c>
    </x:row>
    <x:row r="11972" spans="1:25">
      <x:c r="A11972" s="0" t="s">
        <x:v>146</x:v>
      </x:c>
      <x:c r="B11972" s="0" t="n">
        <x:v>5490</x:v>
      </x:c>
      <x:c r="C11972" s="0" t="s">
        <x:v>21</x:v>
      </x:c>
      <x:c r="D11972" s="0" t="s">
        <x:v>28</x:v>
      </x:c>
      <x:c r="E11972" s="0" t="s">
        <x:v>23</x:v>
      </x:c>
      <x:c r="F11972" s="0" t="s">
        <x:v>26</x:v>
      </x:c>
      <x:c r="G11972" s="0" t="n">
        <x:v>130</x:v>
      </x:c>
      <x:c r="H11972" s="4" t="n">
        <x:v>55.302</x:v>
      </x:c>
      <x:c r="I11972" s="4" t="n">
        <x:v>27</x:v>
      </x:c>
      <x:c r="J11972" s="4" t="n">
        <x:v>1.52</x:v>
      </x:c>
      <x:c r="K11972" s="4">
        <x:f>I11972*J11972</x:f>
      </x:c>
      <x:c r="L11972" s="4" t="n">
        <x:v>50.001</x:v>
      </x:c>
      <x:c r="M11972" s="5">
        <x:f>J11972/2.455*100</x:f>
      </x:c>
      <x:c r="N11972" s="6">
        <x:f>M11972*L11972/100</x:f>
      </x:c>
      <x:c r="O11972" s="6">
        <x:f>H11972-N11972</x:f>
      </x:c>
    </x:row>
    <x:row r="11973" spans="1:25">
      <x:c r="A11973" s="0" t="s">
        <x:v>27</x:v>
      </x:c>
      <x:c r="B11973" s="0" t="n">
        <x:v>5491</x:v>
      </x:c>
      <x:c r="C11973" s="0" t="s">
        <x:v>21</x:v>
      </x:c>
      <x:c r="D11973" s="0" t="s">
        <x:v>22</x:v>
      </x:c>
      <x:c r="E11973" s="0" t="s">
        <x:v>23</x:v>
      </x:c>
      <x:c r="F11973" s="0" t="s">
        <x:v>20</x:v>
      </x:c>
      <x:c r="G11973" s="0" t="n">
        <x:v>130</x:v>
      </x:c>
      <x:c r="H11973" s="4" t="n">
        <x:v>43.384</x:v>
      </x:c>
      <x:c r="I11973" s="4" t="n">
        <x:v>74</x:v>
      </x:c>
      <x:c r="J11973" s="4" t="n">
        <x:v>0.334</x:v>
      </x:c>
      <x:c r="K11973" s="4">
        <x:f>I11973*J11973</x:f>
      </x:c>
      <x:c r="L11973" s="4" t="n">
        <x:v>135.496</x:v>
      </x:c>
      <x:c r="M11973" s="5">
        <x:f>J11973/3.123*100</x:f>
      </x:c>
      <x:c r="N11973" s="6">
        <x:f>M11973*L11973/100</x:f>
      </x:c>
      <x:c r="O11973" s="6">
        <x:f>H11973-N11973</x:f>
      </x:c>
    </x:row>
    <x:row r="11974" spans="1:25">
      <x:c r="A11974" s="0" t="s">
        <x:v>27</x:v>
      </x:c>
      <x:c r="B11974" s="0" t="n">
        <x:v>5491</x:v>
      </x:c>
      <x:c r="C11974" s="0" t="s">
        <x:v>21</x:v>
      </x:c>
      <x:c r="D11974" s="0" t="s">
        <x:v>22</x:v>
      </x:c>
      <x:c r="E11974" s="0" t="s">
        <x:v>23</x:v>
      </x:c>
      <x:c r="F11974" s="0" t="s">
        <x:v>20</x:v>
      </x:c>
      <x:c r="G11974" s="0" t="n">
        <x:v>130</x:v>
      </x:c>
      <x:c r="H11974" s="4" t="n">
        <x:v>43.384</x:v>
      </x:c>
      <x:c r="I11974" s="4" t="n">
        <x:v>74</x:v>
      </x:c>
      <x:c r="J11974" s="4" t="n">
        <x:v>0.334</x:v>
      </x:c>
      <x:c r="K11974" s="4">
        <x:f>I11974*J11974</x:f>
      </x:c>
      <x:c r="L11974" s="4" t="n">
        <x:v>135.496</x:v>
      </x:c>
      <x:c r="M11974" s="5">
        <x:f>J11974/3.123*100</x:f>
      </x:c>
      <x:c r="N11974" s="6">
        <x:f>M11974*L11974/100</x:f>
      </x:c>
      <x:c r="O11974" s="6">
        <x:f>H11974-N11974</x:f>
      </x:c>
    </x:row>
    <x:row r="11975" spans="1:25">
      <x:c r="A11975" s="0" t="s">
        <x:v>27</x:v>
      </x:c>
      <x:c r="B11975" s="0" t="n">
        <x:v>5491</x:v>
      </x:c>
      <x:c r="C11975" s="0" t="s">
        <x:v>21</x:v>
      </x:c>
      <x:c r="D11975" s="0" t="s">
        <x:v>22</x:v>
      </x:c>
      <x:c r="E11975" s="0" t="s">
        <x:v>23</x:v>
      </x:c>
      <x:c r="F11975" s="0" t="s">
        <x:v>20</x:v>
      </x:c>
      <x:c r="G11975" s="0" t="n">
        <x:v>130</x:v>
      </x:c>
      <x:c r="H11975" s="4" t="n">
        <x:v>44.33</x:v>
      </x:c>
      <x:c r="I11975" s="4" t="n">
        <x:v>74</x:v>
      </x:c>
      <x:c r="J11975" s="4" t="n">
        <x:v>0.341</x:v>
      </x:c>
      <x:c r="K11975" s="4">
        <x:f>I11975*J11975</x:f>
      </x:c>
      <x:c r="L11975" s="4" t="n">
        <x:v>135.496</x:v>
      </x:c>
      <x:c r="M11975" s="5">
        <x:f>J11975/3.123*100</x:f>
      </x:c>
      <x:c r="N11975" s="6">
        <x:f>M11975*L11975/100</x:f>
      </x:c>
      <x:c r="O11975" s="6">
        <x:f>H11975-N11975</x:f>
      </x:c>
    </x:row>
    <x:row r="11976" spans="1:25">
      <x:c r="A11976" s="0" t="s">
        <x:v>27</x:v>
      </x:c>
      <x:c r="B11976" s="0" t="n">
        <x:v>5491</x:v>
      </x:c>
      <x:c r="C11976" s="0" t="s">
        <x:v>21</x:v>
      </x:c>
      <x:c r="D11976" s="0" t="s">
        <x:v>22</x:v>
      </x:c>
      <x:c r="E11976" s="0" t="s">
        <x:v>23</x:v>
      </x:c>
      <x:c r="F11976" s="0" t="s">
        <x:v>20</x:v>
      </x:c>
      <x:c r="G11976" s="0" t="n">
        <x:v>130</x:v>
      </x:c>
      <x:c r="H11976" s="4" t="n">
        <x:v>43.384</x:v>
      </x:c>
      <x:c r="I11976" s="4" t="n">
        <x:v>74</x:v>
      </x:c>
      <x:c r="J11976" s="4" t="n">
        <x:v>0.334</x:v>
      </x:c>
      <x:c r="K11976" s="4">
        <x:f>I11976*J11976</x:f>
      </x:c>
      <x:c r="L11976" s="4" t="n">
        <x:v>135.496</x:v>
      </x:c>
      <x:c r="M11976" s="5">
        <x:f>J11976/3.123*100</x:f>
      </x:c>
      <x:c r="N11976" s="6">
        <x:f>M11976*L11976/100</x:f>
      </x:c>
      <x:c r="O11976" s="6">
        <x:f>H11976-N11976</x:f>
      </x:c>
    </x:row>
    <x:row r="11977" spans="1:25">
      <x:c r="A11977" s="0" t="s">
        <x:v>27</x:v>
      </x:c>
      <x:c r="B11977" s="0" t="n">
        <x:v>5491</x:v>
      </x:c>
      <x:c r="C11977" s="0" t="s">
        <x:v>21</x:v>
      </x:c>
      <x:c r="D11977" s="0" t="s">
        <x:v>28</x:v>
      </x:c>
      <x:c r="E11977" s="0" t="s">
        <x:v>19</x:v>
      </x:c>
      <x:c r="F11977" s="0" t="s">
        <x:v>26</x:v>
      </x:c>
      <x:c r="G11977" s="0" t="n">
        <x:v>130</x:v>
      </x:c>
      <x:c r="H11977" s="4" t="n">
        <x:v>33.8</x:v>
      </x:c>
      <x:c r="I11977" s="4" t="n">
        <x:v>74</x:v>
      </x:c>
      <x:c r="J11977" s="4" t="n">
        <x:v>0.26</x:v>
      </x:c>
      <x:c r="K11977" s="4">
        <x:f>I11977*J11977</x:f>
      </x:c>
      <x:c r="L11977" s="4" t="n">
        <x:v>135.496</x:v>
      </x:c>
      <x:c r="M11977" s="5">
        <x:f>J11977/3.123*100</x:f>
      </x:c>
      <x:c r="N11977" s="6">
        <x:f>M11977*L11977/100</x:f>
      </x:c>
      <x:c r="O11977" s="6">
        <x:f>H11977-N11977</x:f>
      </x:c>
    </x:row>
    <x:row r="11978" spans="1:25">
      <x:c r="A11978" s="0" t="s">
        <x:v>27</x:v>
      </x:c>
      <x:c r="B11978" s="0" t="n">
        <x:v>5491</x:v>
      </x:c>
      <x:c r="C11978" s="0" t="s">
        <x:v>21</x:v>
      </x:c>
      <x:c r="D11978" s="0" t="s">
        <x:v>28</x:v>
      </x:c>
      <x:c r="E11978" s="0" t="s">
        <x:v>23</x:v>
      </x:c>
      <x:c r="F11978" s="0" t="s">
        <x:v>26</x:v>
      </x:c>
      <x:c r="G11978" s="0" t="n">
        <x:v>130</x:v>
      </x:c>
      <x:c r="H11978" s="4" t="n">
        <x:v>133.102</x:v>
      </x:c>
      <x:c r="I11978" s="4" t="n">
        <x:v>74</x:v>
      </x:c>
      <x:c r="J11978" s="4" t="n">
        <x:v>1.52</x:v>
      </x:c>
      <x:c r="K11978" s="4">
        <x:f>I11978*J11978</x:f>
      </x:c>
      <x:c r="L11978" s="4" t="n">
        <x:v>135.496</x:v>
      </x:c>
      <x:c r="M11978" s="5">
        <x:f>J11978/3.123*100</x:f>
      </x:c>
      <x:c r="N11978" s="6">
        <x:f>M11978*L11978/100</x:f>
      </x:c>
      <x:c r="O11978" s="6">
        <x:f>H11978-N11978</x:f>
      </x:c>
    </x:row>
    <x:row r="11979" spans="1:25">
      <x:c r="A11979" s="0" t="s">
        <x:v>89</x:v>
      </x:c>
      <x:c r="B11979" s="0" t="n">
        <x:v>5492</x:v>
      </x:c>
      <x:c r="C11979" s="0" t="s">
        <x:v>21</x:v>
      </x:c>
      <x:c r="D11979" s="0" t="s">
        <x:v>22</x:v>
      </x:c>
      <x:c r="E11979" s="0" t="s">
        <x:v>23</x:v>
      </x:c>
      <x:c r="F11979" s="0" t="s">
        <x:v>20</x:v>
      </x:c>
      <x:c r="G11979" s="0" t="n">
        <x:v>130</x:v>
      </x:c>
      <x:c r="H11979" s="4" t="n">
        <x:v>43.384</x:v>
      </x:c>
      <x:c r="I11979" s="4" t="n">
        <x:v>130</x:v>
      </x:c>
      <x:c r="J11979" s="4" t="n">
        <x:v>0.334</x:v>
      </x:c>
      <x:c r="K11979" s="4">
        <x:f>I11979*J11979</x:f>
      </x:c>
      <x:c r="L11979" s="4" t="n">
        <x:v>250.108</x:v>
      </x:c>
      <x:c r="M11979" s="5">
        <x:f>J11979/2.789*100</x:f>
      </x:c>
      <x:c r="N11979" s="6">
        <x:f>M11979*L11979/100</x:f>
      </x:c>
      <x:c r="O11979" s="6">
        <x:f>H11979-N11979</x:f>
      </x:c>
    </x:row>
    <x:row r="11980" spans="1:25">
      <x:c r="A11980" s="0" t="s">
        <x:v>89</x:v>
      </x:c>
      <x:c r="B11980" s="0" t="n">
        <x:v>5492</x:v>
      </x:c>
      <x:c r="C11980" s="0" t="s">
        <x:v>21</x:v>
      </x:c>
      <x:c r="D11980" s="0" t="s">
        <x:v>22</x:v>
      </x:c>
      <x:c r="E11980" s="0" t="s">
        <x:v>23</x:v>
      </x:c>
      <x:c r="F11980" s="0" t="s">
        <x:v>20</x:v>
      </x:c>
      <x:c r="G11980" s="0" t="n">
        <x:v>130</x:v>
      </x:c>
      <x:c r="H11980" s="4" t="n">
        <x:v>43.384</x:v>
      </x:c>
      <x:c r="I11980" s="4" t="n">
        <x:v>130</x:v>
      </x:c>
      <x:c r="J11980" s="4" t="n">
        <x:v>0.334</x:v>
      </x:c>
      <x:c r="K11980" s="4">
        <x:f>I11980*J11980</x:f>
      </x:c>
      <x:c r="L11980" s="4" t="n">
        <x:v>250.108</x:v>
      </x:c>
      <x:c r="M11980" s="5">
        <x:f>J11980/2.789*100</x:f>
      </x:c>
      <x:c r="N11980" s="6">
        <x:f>M11980*L11980/100</x:f>
      </x:c>
      <x:c r="O11980" s="6">
        <x:f>H11980-N11980</x:f>
      </x:c>
    </x:row>
    <x:row r="11981" spans="1:25">
      <x:c r="A11981" s="0" t="s">
        <x:v>89</x:v>
      </x:c>
      <x:c r="B11981" s="0" t="n">
        <x:v>5492</x:v>
      </x:c>
      <x:c r="C11981" s="0" t="s">
        <x:v>21</x:v>
      </x:c>
      <x:c r="D11981" s="0" t="s">
        <x:v>22</x:v>
      </x:c>
      <x:c r="E11981" s="0" t="s">
        <x:v>23</x:v>
      </x:c>
      <x:c r="F11981" s="0" t="s">
        <x:v>20</x:v>
      </x:c>
      <x:c r="G11981" s="0" t="n">
        <x:v>130</x:v>
      </x:c>
      <x:c r="H11981" s="4" t="n">
        <x:v>44.33</x:v>
      </x:c>
      <x:c r="I11981" s="4" t="n">
        <x:v>130</x:v>
      </x:c>
      <x:c r="J11981" s="4" t="n">
        <x:v>0.341</x:v>
      </x:c>
      <x:c r="K11981" s="4">
        <x:f>I11981*J11981</x:f>
      </x:c>
      <x:c r="L11981" s="4" t="n">
        <x:v>250.108</x:v>
      </x:c>
      <x:c r="M11981" s="5">
        <x:f>J11981/2.789*100</x:f>
      </x:c>
      <x:c r="N11981" s="6">
        <x:f>M11981*L11981/100</x:f>
      </x:c>
      <x:c r="O11981" s="6">
        <x:f>H11981-N11981</x:f>
      </x:c>
    </x:row>
    <x:row r="11982" spans="1:25">
      <x:c r="A11982" s="0" t="s">
        <x:v>89</x:v>
      </x:c>
      <x:c r="B11982" s="0" t="n">
        <x:v>5492</x:v>
      </x:c>
      <x:c r="C11982" s="0" t="s">
        <x:v>21</x:v>
      </x:c>
      <x:c r="D11982" s="0" t="s">
        <x:v>28</x:v>
      </x:c>
      <x:c r="E11982" s="0" t="s">
        <x:v>19</x:v>
      </x:c>
      <x:c r="F11982" s="0" t="s">
        <x:v>26</x:v>
      </x:c>
      <x:c r="G11982" s="0" t="n">
        <x:v>130</x:v>
      </x:c>
      <x:c r="H11982" s="4" t="n">
        <x:v>33.803</x:v>
      </x:c>
      <x:c r="I11982" s="4" t="n">
        <x:v>130</x:v>
      </x:c>
      <x:c r="J11982" s="4" t="n">
        <x:v>0.26</x:v>
      </x:c>
      <x:c r="K11982" s="4">
        <x:f>I11982*J11982</x:f>
      </x:c>
      <x:c r="L11982" s="4" t="n">
        <x:v>250.108</x:v>
      </x:c>
      <x:c r="M11982" s="5">
        <x:f>J11982/2.789*100</x:f>
      </x:c>
      <x:c r="N11982" s="6">
        <x:f>M11982*L11982/100</x:f>
      </x:c>
      <x:c r="O11982" s="6">
        <x:f>H11982-N11982</x:f>
      </x:c>
    </x:row>
    <x:row r="11983" spans="1:25">
      <x:c r="A11983" s="0" t="s">
        <x:v>89</x:v>
      </x:c>
      <x:c r="B11983" s="0" t="n">
        <x:v>5492</x:v>
      </x:c>
      <x:c r="C11983" s="0" t="s">
        <x:v>21</x:v>
      </x:c>
      <x:c r="D11983" s="0" t="s">
        <x:v>28</x:v>
      </x:c>
      <x:c r="E11983" s="0" t="s">
        <x:v>23</x:v>
      </x:c>
      <x:c r="F11983" s="0" t="s">
        <x:v>26</x:v>
      </x:c>
      <x:c r="G11983" s="0" t="n">
        <x:v>130</x:v>
      </x:c>
      <x:c r="H11983" s="4" t="n">
        <x:v>197.6</x:v>
      </x:c>
      <x:c r="I11983" s="4" t="n">
        <x:v>130</x:v>
      </x:c>
      <x:c r="J11983" s="4" t="n">
        <x:v>1.52</x:v>
      </x:c>
      <x:c r="K11983" s="4">
        <x:f>I11983*J11983</x:f>
      </x:c>
      <x:c r="L11983" s="4" t="n">
        <x:v>250.108</x:v>
      </x:c>
      <x:c r="M11983" s="5">
        <x:f>J11983/2.789*100</x:f>
      </x:c>
      <x:c r="N11983" s="6">
        <x:f>M11983*L11983/100</x:f>
      </x:c>
      <x:c r="O11983" s="6">
        <x:f>H11983-N11983</x:f>
      </x:c>
    </x:row>
    <x:row r="11984" spans="1:25">
      <x:c r="A11984" s="0" t="s">
        <x:v>83</x:v>
      </x:c>
      <x:c r="B11984" s="0" t="n">
        <x:v>5493</x:v>
      </x:c>
      <x:c r="C11984" s="0" t="s">
        <x:v>21</x:v>
      </x:c>
      <x:c r="D11984" s="0" t="s">
        <x:v>22</x:v>
      </x:c>
      <x:c r="E11984" s="0" t="s">
        <x:v>23</x:v>
      </x:c>
      <x:c r="F11984" s="0" t="s">
        <x:v>20</x:v>
      </x:c>
      <x:c r="G11984" s="0" t="n">
        <x:v>130</x:v>
      </x:c>
      <x:c r="H11984" s="4" t="n">
        <x:v>43.384</x:v>
      </x:c>
      <x:c r="I11984" s="4" t="n">
        <x:v>88</x:v>
      </x:c>
      <x:c r="J11984" s="4" t="n">
        <x:v>0.334</x:v>
      </x:c>
      <x:c r="K11984" s="4">
        <x:f>I11984*J11984</x:f>
      </x:c>
      <x:c r="L11984" s="4" t="n">
        <x:v>163.312</x:v>
      </x:c>
      <x:c r="M11984" s="5">
        <x:f>J11984/2.789*100</x:f>
      </x:c>
      <x:c r="N11984" s="6">
        <x:f>M11984*L11984/100</x:f>
      </x:c>
      <x:c r="O11984" s="6">
        <x:f>H11984-N11984</x:f>
      </x:c>
    </x:row>
    <x:row r="11985" spans="1:25">
      <x:c r="A11985" s="0" t="s">
        <x:v>83</x:v>
      </x:c>
      <x:c r="B11985" s="0" t="n">
        <x:v>5493</x:v>
      </x:c>
      <x:c r="C11985" s="0" t="s">
        <x:v>21</x:v>
      </x:c>
      <x:c r="D11985" s="0" t="s">
        <x:v>22</x:v>
      </x:c>
      <x:c r="E11985" s="0" t="s">
        <x:v>23</x:v>
      </x:c>
      <x:c r="F11985" s="0" t="s">
        <x:v>20</x:v>
      </x:c>
      <x:c r="G11985" s="0" t="n">
        <x:v>130</x:v>
      </x:c>
      <x:c r="H11985" s="4" t="n">
        <x:v>43.384</x:v>
      </x:c>
      <x:c r="I11985" s="4" t="n">
        <x:v>88</x:v>
      </x:c>
      <x:c r="J11985" s="4" t="n">
        <x:v>0.334</x:v>
      </x:c>
      <x:c r="K11985" s="4">
        <x:f>I11985*J11985</x:f>
      </x:c>
      <x:c r="L11985" s="4" t="n">
        <x:v>163.312</x:v>
      </x:c>
      <x:c r="M11985" s="5">
        <x:f>J11985/2.789*100</x:f>
      </x:c>
      <x:c r="N11985" s="6">
        <x:f>M11985*L11985/100</x:f>
      </x:c>
      <x:c r="O11985" s="6">
        <x:f>H11985-N11985</x:f>
      </x:c>
    </x:row>
    <x:row r="11986" spans="1:25">
      <x:c r="A11986" s="0" t="s">
        <x:v>83</x:v>
      </x:c>
      <x:c r="B11986" s="0" t="n">
        <x:v>5493</x:v>
      </x:c>
      <x:c r="C11986" s="0" t="s">
        <x:v>21</x:v>
      </x:c>
      <x:c r="D11986" s="0" t="s">
        <x:v>22</x:v>
      </x:c>
      <x:c r="E11986" s="0" t="s">
        <x:v>23</x:v>
      </x:c>
      <x:c r="F11986" s="0" t="s">
        <x:v>20</x:v>
      </x:c>
      <x:c r="G11986" s="0" t="n">
        <x:v>130</x:v>
      </x:c>
      <x:c r="H11986" s="4" t="n">
        <x:v>44.33</x:v>
      </x:c>
      <x:c r="I11986" s="4" t="n">
        <x:v>88</x:v>
      </x:c>
      <x:c r="J11986" s="4" t="n">
        <x:v>0.341</x:v>
      </x:c>
      <x:c r="K11986" s="4">
        <x:f>I11986*J11986</x:f>
      </x:c>
      <x:c r="L11986" s="4" t="n">
        <x:v>163.312</x:v>
      </x:c>
      <x:c r="M11986" s="5">
        <x:f>J11986/2.789*100</x:f>
      </x:c>
      <x:c r="N11986" s="6">
        <x:f>M11986*L11986/100</x:f>
      </x:c>
      <x:c r="O11986" s="6">
        <x:f>H11986-N11986</x:f>
      </x:c>
    </x:row>
    <x:row r="11987" spans="1:25">
      <x:c r="A11987" s="0" t="s">
        <x:v>83</x:v>
      </x:c>
      <x:c r="B11987" s="0" t="n">
        <x:v>5493</x:v>
      </x:c>
      <x:c r="C11987" s="0" t="s">
        <x:v>21</x:v>
      </x:c>
      <x:c r="D11987" s="0" t="s">
        <x:v>28</x:v>
      </x:c>
      <x:c r="E11987" s="0" t="s">
        <x:v>19</x:v>
      </x:c>
      <x:c r="F11987" s="0" t="s">
        <x:v>26</x:v>
      </x:c>
      <x:c r="G11987" s="0" t="n">
        <x:v>130</x:v>
      </x:c>
      <x:c r="H11987" s="4" t="n">
        <x:v>33.806</x:v>
      </x:c>
      <x:c r="I11987" s="4" t="n">
        <x:v>88</x:v>
      </x:c>
      <x:c r="J11987" s="4" t="n">
        <x:v>0.26</x:v>
      </x:c>
      <x:c r="K11987" s="4">
        <x:f>I11987*J11987</x:f>
      </x:c>
      <x:c r="L11987" s="4" t="n">
        <x:v>163.312</x:v>
      </x:c>
      <x:c r="M11987" s="5">
        <x:f>J11987/2.789*100</x:f>
      </x:c>
      <x:c r="N11987" s="6">
        <x:f>M11987*L11987/100</x:f>
      </x:c>
      <x:c r="O11987" s="6">
        <x:f>H11987-N11987</x:f>
      </x:c>
    </x:row>
    <x:row r="11988" spans="1:25">
      <x:c r="A11988" s="0" t="s">
        <x:v>83</x:v>
      </x:c>
      <x:c r="B11988" s="0" t="n">
        <x:v>5493</x:v>
      </x:c>
      <x:c r="C11988" s="0" t="s">
        <x:v>21</x:v>
      </x:c>
      <x:c r="D11988" s="0" t="s">
        <x:v>28</x:v>
      </x:c>
      <x:c r="E11988" s="0" t="s">
        <x:v>23</x:v>
      </x:c>
      <x:c r="F11988" s="0" t="s">
        <x:v>26</x:v>
      </x:c>
      <x:c r="G11988" s="0" t="n">
        <x:v>130</x:v>
      </x:c>
      <x:c r="H11988" s="4" t="n">
        <x:v>135.103</x:v>
      </x:c>
      <x:c r="I11988" s="4" t="n">
        <x:v>88</x:v>
      </x:c>
      <x:c r="J11988" s="4" t="n">
        <x:v>1.52</x:v>
      </x:c>
      <x:c r="K11988" s="4">
        <x:f>I11988*J11988</x:f>
      </x:c>
      <x:c r="L11988" s="4" t="n">
        <x:v>163.312</x:v>
      </x:c>
      <x:c r="M11988" s="5">
        <x:f>J11988/2.789*100</x:f>
      </x:c>
      <x:c r="N11988" s="6">
        <x:f>M11988*L11988/100</x:f>
      </x:c>
      <x:c r="O11988" s="6">
        <x:f>H11988-N11988</x:f>
      </x:c>
    </x:row>
    <x:row r="11989" spans="1:25">
      <x:c r="A11989" s="0" t="s">
        <x:v>100</x:v>
      </x:c>
      <x:c r="B11989" s="0" t="n">
        <x:v>5494</x:v>
      </x:c>
      <x:c r="C11989" s="0" t="s">
        <x:v>21</x:v>
      </x:c>
      <x:c r="D11989" s="0" t="s">
        <x:v>22</x:v>
      </x:c>
      <x:c r="E11989" s="0" t="s">
        <x:v>23</x:v>
      </x:c>
      <x:c r="F11989" s="0" t="s">
        <x:v>20</x:v>
      </x:c>
      <x:c r="G11989" s="0" t="n">
        <x:v>130</x:v>
      </x:c>
      <x:c r="H11989" s="4" t="n">
        <x:v>43.384</x:v>
      </x:c>
      <x:c r="I11989" s="4" t="n">
        <x:v>8</x:v>
      </x:c>
      <x:c r="J11989" s="4" t="n">
        <x:v>0.334</x:v>
      </x:c>
      <x:c r="K11989" s="4">
        <x:f>I11989*J11989</x:f>
      </x:c>
      <x:c r="L11989" s="4" t="n">
        <x:v>0</x:v>
      </x:c>
      <x:c r="M11989" s="5">
        <x:f>J11989/2.455*100</x:f>
      </x:c>
      <x:c r="N11989" s="6">
        <x:f>M11989*L11989/100</x:f>
      </x:c>
      <x:c r="O11989" s="6">
        <x:f>H11989-N11989</x:f>
      </x:c>
    </x:row>
    <x:row r="11990" spans="1:25">
      <x:c r="A11990" s="0" t="s">
        <x:v>100</x:v>
      </x:c>
      <x:c r="B11990" s="0" t="n">
        <x:v>5494</x:v>
      </x:c>
      <x:c r="C11990" s="0" t="s">
        <x:v>21</x:v>
      </x:c>
      <x:c r="D11990" s="0" t="s">
        <x:v>22</x:v>
      </x:c>
      <x:c r="E11990" s="0" t="s">
        <x:v>23</x:v>
      </x:c>
      <x:c r="F11990" s="0" t="s">
        <x:v>20</x:v>
      </x:c>
      <x:c r="G11990" s="0" t="n">
        <x:v>130</x:v>
      </x:c>
      <x:c r="H11990" s="4" t="n">
        <x:v>44.33</x:v>
      </x:c>
      <x:c r="I11990" s="4" t="n">
        <x:v>8</x:v>
      </x:c>
      <x:c r="J11990" s="4" t="n">
        <x:v>0.341</x:v>
      </x:c>
      <x:c r="K11990" s="4">
        <x:f>I11990*J11990</x:f>
      </x:c>
      <x:c r="L11990" s="4" t="n">
        <x:v>0</x:v>
      </x:c>
      <x:c r="M11990" s="5">
        <x:f>J11990/2.455*100</x:f>
      </x:c>
      <x:c r="N11990" s="6">
        <x:f>M11990*L11990/100</x:f>
      </x:c>
      <x:c r="O11990" s="6">
        <x:f>H11990-N11990</x:f>
      </x:c>
    </x:row>
    <x:row r="11991" spans="1:25">
      <x:c r="A11991" s="0" t="s">
        <x:v>100</x:v>
      </x:c>
      <x:c r="B11991" s="0" t="n">
        <x:v>5494</x:v>
      </x:c>
      <x:c r="C11991" s="0" t="s">
        <x:v>21</x:v>
      </x:c>
      <x:c r="D11991" s="0" t="s">
        <x:v>28</x:v>
      </x:c>
      <x:c r="E11991" s="0" t="s">
        <x:v>19</x:v>
      </x:c>
      <x:c r="F11991" s="0" t="s">
        <x:v>26</x:v>
      </x:c>
      <x:c r="G11991" s="0" t="n">
        <x:v>130</x:v>
      </x:c>
      <x:c r="H11991" s="4" t="n">
        <x:v>21.406</x:v>
      </x:c>
      <x:c r="I11991" s="4" t="n">
        <x:v>8</x:v>
      </x:c>
      <x:c r="J11991" s="4" t="n">
        <x:v>0.26</x:v>
      </x:c>
      <x:c r="K11991" s="4">
        <x:f>I11991*J11991</x:f>
      </x:c>
      <x:c r="L11991" s="4" t="n">
        <x:v>0</x:v>
      </x:c>
      <x:c r="M11991" s="5">
        <x:f>J11991/2.455*100</x:f>
      </x:c>
      <x:c r="N11991" s="6">
        <x:f>M11991*L11991/100</x:f>
      </x:c>
      <x:c r="O11991" s="6">
        <x:f>H11991-N11991</x:f>
      </x:c>
    </x:row>
    <x:row r="11992" spans="1:25">
      <x:c r="A11992" s="0" t="s">
        <x:v>100</x:v>
      </x:c>
      <x:c r="B11992" s="0" t="n">
        <x:v>5494</x:v>
      </x:c>
      <x:c r="C11992" s="0" t="s">
        <x:v>21</x:v>
      </x:c>
      <x:c r="D11992" s="0" t="s">
        <x:v>28</x:v>
      </x:c>
      <x:c r="E11992" s="0" t="s">
        <x:v>23</x:v>
      </x:c>
      <x:c r="F11992" s="0" t="s">
        <x:v>26</x:v>
      </x:c>
      <x:c r="G11992" s="0" t="n">
        <x:v>130</x:v>
      </x:c>
      <x:c r="H11992" s="4" t="n">
        <x:v>79.792</x:v>
      </x:c>
      <x:c r="I11992" s="4" t="n">
        <x:v>8</x:v>
      </x:c>
      <x:c r="J11992" s="4" t="n">
        <x:v>1.52</x:v>
      </x:c>
      <x:c r="K11992" s="4">
        <x:f>I11992*J11992</x:f>
      </x:c>
      <x:c r="L11992" s="4" t="n">
        <x:v>0</x:v>
      </x:c>
      <x:c r="M11992" s="5">
        <x:f>J11992/2.455*100</x:f>
      </x:c>
      <x:c r="N11992" s="6">
        <x:f>M11992*L11992/100</x:f>
      </x:c>
      <x:c r="O11992" s="6">
        <x:f>H11992-N11992</x:f>
      </x:c>
    </x:row>
    <x:row r="11993" spans="1:25">
      <x:c r="A11993" s="0" t="s">
        <x:v>141</x:v>
      </x:c>
      <x:c r="B11993" s="0" t="n">
        <x:v>5495</x:v>
      </x:c>
      <x:c r="C11993" s="0" t="s">
        <x:v>21</x:v>
      </x:c>
      <x:c r="D11993" s="0" t="s">
        <x:v>22</x:v>
      </x:c>
      <x:c r="E11993" s="0" t="s">
        <x:v>23</x:v>
      </x:c>
      <x:c r="F11993" s="0" t="s">
        <x:v>20</x:v>
      </x:c>
      <x:c r="G11993" s="0" t="n">
        <x:v>130</x:v>
      </x:c>
      <x:c r="H11993" s="4" t="n">
        <x:v>43.384</x:v>
      </x:c>
      <x:c r="I11993" s="4" t="n">
        <x:v>130</x:v>
      </x:c>
      <x:c r="J11993" s="4" t="n">
        <x:v>0.334</x:v>
      </x:c>
      <x:c r="K11993" s="4">
        <x:f>I11993*J11993</x:f>
      </x:c>
      <x:c r="L11993" s="4" t="n">
        <x:v>286.909</x:v>
      </x:c>
      <x:c r="M11993" s="5">
        <x:f>J11993/3.123*100</x:f>
      </x:c>
      <x:c r="N11993" s="6">
        <x:f>M11993*L11993/100</x:f>
      </x:c>
      <x:c r="O11993" s="6">
        <x:f>H11993-N11993</x:f>
      </x:c>
    </x:row>
    <x:row r="11994" spans="1:25">
      <x:c r="A11994" s="0" t="s">
        <x:v>141</x:v>
      </x:c>
      <x:c r="B11994" s="0" t="n">
        <x:v>5495</x:v>
      </x:c>
      <x:c r="C11994" s="0" t="s">
        <x:v>21</x:v>
      </x:c>
      <x:c r="D11994" s="0" t="s">
        <x:v>22</x:v>
      </x:c>
      <x:c r="E11994" s="0" t="s">
        <x:v>23</x:v>
      </x:c>
      <x:c r="F11994" s="0" t="s">
        <x:v>20</x:v>
      </x:c>
      <x:c r="G11994" s="0" t="n">
        <x:v>130</x:v>
      </x:c>
      <x:c r="H11994" s="4" t="n">
        <x:v>43.384</x:v>
      </x:c>
      <x:c r="I11994" s="4" t="n">
        <x:v>130</x:v>
      </x:c>
      <x:c r="J11994" s="4" t="n">
        <x:v>0.334</x:v>
      </x:c>
      <x:c r="K11994" s="4">
        <x:f>I11994*J11994</x:f>
      </x:c>
      <x:c r="L11994" s="4" t="n">
        <x:v>286.909</x:v>
      </x:c>
      <x:c r="M11994" s="5">
        <x:f>J11994/3.123*100</x:f>
      </x:c>
      <x:c r="N11994" s="6">
        <x:f>M11994*L11994/100</x:f>
      </x:c>
      <x:c r="O11994" s="6">
        <x:f>H11994-N11994</x:f>
      </x:c>
    </x:row>
    <x:row r="11995" spans="1:25">
      <x:c r="A11995" s="0" t="s">
        <x:v>141</x:v>
      </x:c>
      <x:c r="B11995" s="0" t="n">
        <x:v>5495</x:v>
      </x:c>
      <x:c r="C11995" s="0" t="s">
        <x:v>21</x:v>
      </x:c>
      <x:c r="D11995" s="0" t="s">
        <x:v>22</x:v>
      </x:c>
      <x:c r="E11995" s="0" t="s">
        <x:v>23</x:v>
      </x:c>
      <x:c r="F11995" s="0" t="s">
        <x:v>20</x:v>
      </x:c>
      <x:c r="G11995" s="0" t="n">
        <x:v>130</x:v>
      </x:c>
      <x:c r="H11995" s="4" t="n">
        <x:v>44.33</x:v>
      </x:c>
      <x:c r="I11995" s="4" t="n">
        <x:v>130</x:v>
      </x:c>
      <x:c r="J11995" s="4" t="n">
        <x:v>0.341</x:v>
      </x:c>
      <x:c r="K11995" s="4">
        <x:f>I11995*J11995</x:f>
      </x:c>
      <x:c r="L11995" s="4" t="n">
        <x:v>286.909</x:v>
      </x:c>
      <x:c r="M11995" s="5">
        <x:f>J11995/3.123*100</x:f>
      </x:c>
      <x:c r="N11995" s="6">
        <x:f>M11995*L11995/100</x:f>
      </x:c>
      <x:c r="O11995" s="6">
        <x:f>H11995-N11995</x:f>
      </x:c>
    </x:row>
    <x:row r="11996" spans="1:25">
      <x:c r="A11996" s="0" t="s">
        <x:v>141</x:v>
      </x:c>
      <x:c r="B11996" s="0" t="n">
        <x:v>5495</x:v>
      </x:c>
      <x:c r="C11996" s="0" t="s">
        <x:v>21</x:v>
      </x:c>
      <x:c r="D11996" s="0" t="s">
        <x:v>22</x:v>
      </x:c>
      <x:c r="E11996" s="0" t="s">
        <x:v>23</x:v>
      </x:c>
      <x:c r="F11996" s="0" t="s">
        <x:v>20</x:v>
      </x:c>
      <x:c r="G11996" s="0" t="n">
        <x:v>130</x:v>
      </x:c>
      <x:c r="H11996" s="4" t="n">
        <x:v>43.384</x:v>
      </x:c>
      <x:c r="I11996" s="4" t="n">
        <x:v>130</x:v>
      </x:c>
      <x:c r="J11996" s="4" t="n">
        <x:v>0.334</x:v>
      </x:c>
      <x:c r="K11996" s="4">
        <x:f>I11996*J11996</x:f>
      </x:c>
      <x:c r="L11996" s="4" t="n">
        <x:v>286.909</x:v>
      </x:c>
      <x:c r="M11996" s="5">
        <x:f>J11996/3.123*100</x:f>
      </x:c>
      <x:c r="N11996" s="6">
        <x:f>M11996*L11996/100</x:f>
      </x:c>
      <x:c r="O11996" s="6">
        <x:f>H11996-N11996</x:f>
      </x:c>
    </x:row>
    <x:row r="11997" spans="1:25">
      <x:c r="A11997" s="0" t="s">
        <x:v>141</x:v>
      </x:c>
      <x:c r="B11997" s="0" t="n">
        <x:v>5495</x:v>
      </x:c>
      <x:c r="C11997" s="0" t="s">
        <x:v>21</x:v>
      </x:c>
      <x:c r="D11997" s="0" t="s">
        <x:v>28</x:v>
      </x:c>
      <x:c r="E11997" s="0" t="s">
        <x:v>19</x:v>
      </x:c>
      <x:c r="F11997" s="0" t="s">
        <x:v>26</x:v>
      </x:c>
      <x:c r="G11997" s="0" t="n">
        <x:v>130</x:v>
      </x:c>
      <x:c r="H11997" s="4" t="n">
        <x:v>33.806</x:v>
      </x:c>
      <x:c r="I11997" s="4" t="n">
        <x:v>130</x:v>
      </x:c>
      <x:c r="J11997" s="4" t="n">
        <x:v>0.26</x:v>
      </x:c>
      <x:c r="K11997" s="4">
        <x:f>I11997*J11997</x:f>
      </x:c>
      <x:c r="L11997" s="4" t="n">
        <x:v>286.909</x:v>
      </x:c>
      <x:c r="M11997" s="5">
        <x:f>J11997/3.123*100</x:f>
      </x:c>
      <x:c r="N11997" s="6">
        <x:f>M11997*L11997/100</x:f>
      </x:c>
      <x:c r="O11997" s="6">
        <x:f>H11997-N11997</x:f>
      </x:c>
    </x:row>
    <x:row r="11998" spans="1:25">
      <x:c r="A11998" s="0" t="s">
        <x:v>141</x:v>
      </x:c>
      <x:c r="B11998" s="0" t="n">
        <x:v>5495</x:v>
      </x:c>
      <x:c r="C11998" s="0" t="s">
        <x:v>21</x:v>
      </x:c>
      <x:c r="D11998" s="0" t="s">
        <x:v>28</x:v>
      </x:c>
      <x:c r="E11998" s="0" t="s">
        <x:v>23</x:v>
      </x:c>
      <x:c r="F11998" s="0" t="s">
        <x:v>26</x:v>
      </x:c>
      <x:c r="G11998" s="0" t="n">
        <x:v>130</x:v>
      </x:c>
      <x:c r="H11998" s="4" t="n">
        <x:v>197.6</x:v>
      </x:c>
      <x:c r="I11998" s="4" t="n">
        <x:v>130</x:v>
      </x:c>
      <x:c r="J11998" s="4" t="n">
        <x:v>1.52</x:v>
      </x:c>
      <x:c r="K11998" s="4">
        <x:f>I11998*J11998</x:f>
      </x:c>
      <x:c r="L11998" s="4" t="n">
        <x:v>286.909</x:v>
      </x:c>
      <x:c r="M11998" s="5">
        <x:f>J11998/3.123*100</x:f>
      </x:c>
      <x:c r="N11998" s="6">
        <x:f>M11998*L11998/100</x:f>
      </x:c>
      <x:c r="O11998" s="6">
        <x:f>H11998-N11998</x:f>
      </x:c>
    </x:row>
    <x:row r="11999" spans="1:25">
      <x:c r="A11999" s="0" t="s">
        <x:v>103</x:v>
      </x:c>
      <x:c r="B11999" s="0" t="n">
        <x:v>5496</x:v>
      </x:c>
      <x:c r="C11999" s="0" t="s">
        <x:v>21</x:v>
      </x:c>
      <x:c r="D11999" s="0" t="s">
        <x:v>22</x:v>
      </x:c>
      <x:c r="E11999" s="0" t="s">
        <x:v>23</x:v>
      </x:c>
      <x:c r="F11999" s="0" t="s">
        <x:v>20</x:v>
      </x:c>
      <x:c r="G11999" s="0" t="n">
        <x:v>130</x:v>
      </x:c>
      <x:c r="H11999" s="4" t="n">
        <x:v>43.384</x:v>
      </x:c>
      <x:c r="I11999" s="4" t="n">
        <x:v>0</x:v>
      </x:c>
      <x:c r="J11999" s="4" t="n">
        <x:v>0.334</x:v>
      </x:c>
      <x:c r="K11999" s="4">
        <x:f>I11999*J11999</x:f>
      </x:c>
      <x:c r="L11999" s="4" t="n">
        <x:v>0</x:v>
      </x:c>
      <x:c r="M11999" s="5">
        <x:f>J11999/2.789*100</x:f>
      </x:c>
      <x:c r="N11999" s="6">
        <x:f>M11999*L11999/100</x:f>
      </x:c>
      <x:c r="O11999" s="6">
        <x:f>H11999-N11999</x:f>
      </x:c>
    </x:row>
    <x:row r="12000" spans="1:25">
      <x:c r="A12000" s="0" t="s">
        <x:v>103</x:v>
      </x:c>
      <x:c r="B12000" s="0" t="n">
        <x:v>5496</x:v>
      </x:c>
      <x:c r="C12000" s="0" t="s">
        <x:v>21</x:v>
      </x:c>
      <x:c r="D12000" s="0" t="s">
        <x:v>22</x:v>
      </x:c>
      <x:c r="E12000" s="0" t="s">
        <x:v>23</x:v>
      </x:c>
      <x:c r="F12000" s="0" t="s">
        <x:v>20</x:v>
      </x:c>
      <x:c r="G12000" s="0" t="n">
        <x:v>130</x:v>
      </x:c>
      <x:c r="H12000" s="4" t="n">
        <x:v>43.384</x:v>
      </x:c>
      <x:c r="I12000" s="4" t="n">
        <x:v>0</x:v>
      </x:c>
      <x:c r="J12000" s="4" t="n">
        <x:v>0.334</x:v>
      </x:c>
      <x:c r="K12000" s="4">
        <x:f>I12000*J12000</x:f>
      </x:c>
      <x:c r="L12000" s="4" t="n">
        <x:v>0</x:v>
      </x:c>
      <x:c r="M12000" s="5">
        <x:f>J12000/2.789*100</x:f>
      </x:c>
      <x:c r="N12000" s="6">
        <x:f>M12000*L12000/100</x:f>
      </x:c>
      <x:c r="O12000" s="6">
        <x:f>H12000-N12000</x:f>
      </x:c>
    </x:row>
    <x:row r="12001" spans="1:25">
      <x:c r="A12001" s="0" t="s">
        <x:v>103</x:v>
      </x:c>
      <x:c r="B12001" s="0" t="n">
        <x:v>5496</x:v>
      </x:c>
      <x:c r="C12001" s="0" t="s">
        <x:v>21</x:v>
      </x:c>
      <x:c r="D12001" s="0" t="s">
        <x:v>22</x:v>
      </x:c>
      <x:c r="E12001" s="0" t="s">
        <x:v>23</x:v>
      </x:c>
      <x:c r="F12001" s="0" t="s">
        <x:v>20</x:v>
      </x:c>
      <x:c r="G12001" s="0" t="n">
        <x:v>130</x:v>
      </x:c>
      <x:c r="H12001" s="4" t="n">
        <x:v>44.33</x:v>
      </x:c>
      <x:c r="I12001" s="4" t="n">
        <x:v>0</x:v>
      </x:c>
      <x:c r="J12001" s="4" t="n">
        <x:v>0.341</x:v>
      </x:c>
      <x:c r="K12001" s="4">
        <x:f>I12001*J12001</x:f>
      </x:c>
      <x:c r="L12001" s="4" t="n">
        <x:v>0</x:v>
      </x:c>
      <x:c r="M12001" s="5">
        <x:f>J12001/2.789*100</x:f>
      </x:c>
      <x:c r="N12001" s="6">
        <x:f>M12001*L12001/100</x:f>
      </x:c>
      <x:c r="O12001" s="6">
        <x:f>H12001-N12001</x:f>
      </x:c>
    </x:row>
    <x:row r="12002" spans="1:25">
      <x:c r="A12002" s="0" t="s">
        <x:v>103</x:v>
      </x:c>
      <x:c r="B12002" s="0" t="n">
        <x:v>5496</x:v>
      </x:c>
      <x:c r="C12002" s="0" t="s">
        <x:v>21</x:v>
      </x:c>
      <x:c r="D12002" s="0" t="s">
        <x:v>28</x:v>
      </x:c>
      <x:c r="E12002" s="0" t="s">
        <x:v>19</x:v>
      </x:c>
      <x:c r="F12002" s="0" t="s">
        <x:v>26</x:v>
      </x:c>
      <x:c r="G12002" s="0" t="n">
        <x:v>130</x:v>
      </x:c>
      <x:c r="H12002" s="4" t="n">
        <x:v>33.803</x:v>
      </x:c>
      <x:c r="I12002" s="4" t="n">
        <x:v>0</x:v>
      </x:c>
      <x:c r="J12002" s="4" t="n">
        <x:v>0.26</x:v>
      </x:c>
      <x:c r="K12002" s="4">
        <x:f>I12002*J12002</x:f>
      </x:c>
      <x:c r="L12002" s="4" t="n">
        <x:v>0</x:v>
      </x:c>
      <x:c r="M12002" s="5">
        <x:f>J12002/2.789*100</x:f>
      </x:c>
      <x:c r="N12002" s="6">
        <x:f>M12002*L12002/100</x:f>
      </x:c>
      <x:c r="O12002" s="6">
        <x:f>H12002-N12002</x:f>
      </x:c>
    </x:row>
    <x:row r="12003" spans="1:25">
      <x:c r="A12003" s="0" t="s">
        <x:v>103</x:v>
      </x:c>
      <x:c r="B12003" s="0" t="n">
        <x:v>5496</x:v>
      </x:c>
      <x:c r="C12003" s="0" t="s">
        <x:v>21</x:v>
      </x:c>
      <x:c r="D12003" s="0" t="s">
        <x:v>28</x:v>
      </x:c>
      <x:c r="E12003" s="0" t="s">
        <x:v>23</x:v>
      </x:c>
      <x:c r="F12003" s="0" t="s">
        <x:v>26</x:v>
      </x:c>
      <x:c r="G12003" s="0" t="n">
        <x:v>130</x:v>
      </x:c>
      <x:c r="H12003" s="4" t="n">
        <x:v>46.204</x:v>
      </x:c>
      <x:c r="I12003" s="4" t="n">
        <x:v>0</x:v>
      </x:c>
      <x:c r="J12003" s="4" t="n">
        <x:v>1.52</x:v>
      </x:c>
      <x:c r="K12003" s="4">
        <x:f>I12003*J12003</x:f>
      </x:c>
      <x:c r="L12003" s="4" t="n">
        <x:v>0</x:v>
      </x:c>
      <x:c r="M12003" s="5">
        <x:f>J12003/2.789*100</x:f>
      </x:c>
      <x:c r="N12003" s="6">
        <x:f>M12003*L12003/100</x:f>
      </x:c>
      <x:c r="O12003" s="6">
        <x:f>H12003-N12003</x:f>
      </x:c>
    </x:row>
    <x:row r="12004" spans="1:25">
      <x:c r="A12004" s="0" t="s">
        <x:v>47</x:v>
      </x:c>
      <x:c r="B12004" s="0" t="n">
        <x:v>5497</x:v>
      </x:c>
      <x:c r="C12004" s="0" t="s">
        <x:v>21</x:v>
      </x:c>
      <x:c r="D12004" s="0" t="s">
        <x:v>22</x:v>
      </x:c>
      <x:c r="E12004" s="0" t="s">
        <x:v>23</x:v>
      </x:c>
      <x:c r="F12004" s="0" t="s">
        <x:v>20</x:v>
      </x:c>
      <x:c r="G12004" s="0" t="n">
        <x:v>130</x:v>
      </x:c>
      <x:c r="H12004" s="4" t="n">
        <x:v>43.384</x:v>
      </x:c>
      <x:c r="I12004" s="4" t="n">
        <x:v>130</x:v>
      </x:c>
      <x:c r="J12004" s="4" t="n">
        <x:v>0.334</x:v>
      </x:c>
      <x:c r="K12004" s="4">
        <x:f>I12004*J12004</x:f>
      </x:c>
      <x:c r="L12004" s="4" t="n">
        <x:v>247.816</x:v>
      </x:c>
      <x:c r="M12004" s="5">
        <x:f>J12004/3.123*100</x:f>
      </x:c>
      <x:c r="N12004" s="6">
        <x:f>M12004*L12004/100</x:f>
      </x:c>
      <x:c r="O12004" s="6">
        <x:f>H12004-N12004</x:f>
      </x:c>
    </x:row>
    <x:row r="12005" spans="1:25">
      <x:c r="A12005" s="0" t="s">
        <x:v>47</x:v>
      </x:c>
      <x:c r="B12005" s="0" t="n">
        <x:v>5497</x:v>
      </x:c>
      <x:c r="C12005" s="0" t="s">
        <x:v>21</x:v>
      </x:c>
      <x:c r="D12005" s="0" t="s">
        <x:v>22</x:v>
      </x:c>
      <x:c r="E12005" s="0" t="s">
        <x:v>23</x:v>
      </x:c>
      <x:c r="F12005" s="0" t="s">
        <x:v>20</x:v>
      </x:c>
      <x:c r="G12005" s="0" t="n">
        <x:v>130</x:v>
      </x:c>
      <x:c r="H12005" s="4" t="n">
        <x:v>43.384</x:v>
      </x:c>
      <x:c r="I12005" s="4" t="n">
        <x:v>130</x:v>
      </x:c>
      <x:c r="J12005" s="4" t="n">
        <x:v>0.334</x:v>
      </x:c>
      <x:c r="K12005" s="4">
        <x:f>I12005*J12005</x:f>
      </x:c>
      <x:c r="L12005" s="4" t="n">
        <x:v>247.816</x:v>
      </x:c>
      <x:c r="M12005" s="5">
        <x:f>J12005/3.123*100</x:f>
      </x:c>
      <x:c r="N12005" s="6">
        <x:f>M12005*L12005/100</x:f>
      </x:c>
      <x:c r="O12005" s="6">
        <x:f>H12005-N12005</x:f>
      </x:c>
    </x:row>
    <x:row r="12006" spans="1:25">
      <x:c r="A12006" s="0" t="s">
        <x:v>47</x:v>
      </x:c>
      <x:c r="B12006" s="0" t="n">
        <x:v>5497</x:v>
      </x:c>
      <x:c r="C12006" s="0" t="s">
        <x:v>21</x:v>
      </x:c>
      <x:c r="D12006" s="0" t="s">
        <x:v>22</x:v>
      </x:c>
      <x:c r="E12006" s="0" t="s">
        <x:v>23</x:v>
      </x:c>
      <x:c r="F12006" s="0" t="s">
        <x:v>20</x:v>
      </x:c>
      <x:c r="G12006" s="0" t="n">
        <x:v>130</x:v>
      </x:c>
      <x:c r="H12006" s="4" t="n">
        <x:v>44.33</x:v>
      </x:c>
      <x:c r="I12006" s="4" t="n">
        <x:v>130</x:v>
      </x:c>
      <x:c r="J12006" s="4" t="n">
        <x:v>0.341</x:v>
      </x:c>
      <x:c r="K12006" s="4">
        <x:f>I12006*J12006</x:f>
      </x:c>
      <x:c r="L12006" s="4" t="n">
        <x:v>247.816</x:v>
      </x:c>
      <x:c r="M12006" s="5">
        <x:f>J12006/3.123*100</x:f>
      </x:c>
      <x:c r="N12006" s="6">
        <x:f>M12006*L12006/100</x:f>
      </x:c>
      <x:c r="O12006" s="6">
        <x:f>H12006-N12006</x:f>
      </x:c>
    </x:row>
    <x:row r="12007" spans="1:25">
      <x:c r="A12007" s="0" t="s">
        <x:v>47</x:v>
      </x:c>
      <x:c r="B12007" s="0" t="n">
        <x:v>5497</x:v>
      </x:c>
      <x:c r="C12007" s="0" t="s">
        <x:v>21</x:v>
      </x:c>
      <x:c r="D12007" s="0" t="s">
        <x:v>22</x:v>
      </x:c>
      <x:c r="E12007" s="0" t="s">
        <x:v>23</x:v>
      </x:c>
      <x:c r="F12007" s="0" t="s">
        <x:v>20</x:v>
      </x:c>
      <x:c r="G12007" s="0" t="n">
        <x:v>130</x:v>
      </x:c>
      <x:c r="H12007" s="4" t="n">
        <x:v>43.384</x:v>
      </x:c>
      <x:c r="I12007" s="4" t="n">
        <x:v>130</x:v>
      </x:c>
      <x:c r="J12007" s="4" t="n">
        <x:v>0.334</x:v>
      </x:c>
      <x:c r="K12007" s="4">
        <x:f>I12007*J12007</x:f>
      </x:c>
      <x:c r="L12007" s="4" t="n">
        <x:v>247.816</x:v>
      </x:c>
      <x:c r="M12007" s="5">
        <x:f>J12007/3.123*100</x:f>
      </x:c>
      <x:c r="N12007" s="6">
        <x:f>M12007*L12007/100</x:f>
      </x:c>
      <x:c r="O12007" s="6">
        <x:f>H12007-N12007</x:f>
      </x:c>
    </x:row>
    <x:row r="12008" spans="1:25">
      <x:c r="A12008" s="0" t="s">
        <x:v>47</x:v>
      </x:c>
      <x:c r="B12008" s="0" t="n">
        <x:v>5497</x:v>
      </x:c>
      <x:c r="C12008" s="0" t="s">
        <x:v>21</x:v>
      </x:c>
      <x:c r="D12008" s="0" t="s">
        <x:v>28</x:v>
      </x:c>
      <x:c r="E12008" s="0" t="s">
        <x:v>19</x:v>
      </x:c>
      <x:c r="F12008" s="0" t="s">
        <x:v>26</x:v>
      </x:c>
      <x:c r="G12008" s="0" t="n">
        <x:v>130</x:v>
      </x:c>
      <x:c r="H12008" s="4" t="n">
        <x:v>33.803</x:v>
      </x:c>
      <x:c r="I12008" s="4" t="n">
        <x:v>130</x:v>
      </x:c>
      <x:c r="J12008" s="4" t="n">
        <x:v>0.26</x:v>
      </x:c>
      <x:c r="K12008" s="4">
        <x:f>I12008*J12008</x:f>
      </x:c>
      <x:c r="L12008" s="4" t="n">
        <x:v>247.816</x:v>
      </x:c>
      <x:c r="M12008" s="5">
        <x:f>J12008/3.123*100</x:f>
      </x:c>
      <x:c r="N12008" s="6">
        <x:f>M12008*L12008/100</x:f>
      </x:c>
      <x:c r="O12008" s="6">
        <x:f>H12008-N12008</x:f>
      </x:c>
    </x:row>
    <x:row r="12009" spans="1:25">
      <x:c r="A12009" s="0" t="s">
        <x:v>47</x:v>
      </x:c>
      <x:c r="B12009" s="0" t="n">
        <x:v>5497</x:v>
      </x:c>
      <x:c r="C12009" s="0" t="s">
        <x:v>21</x:v>
      </x:c>
      <x:c r="D12009" s="0" t="s">
        <x:v>28</x:v>
      </x:c>
      <x:c r="E12009" s="0" t="s">
        <x:v>23</x:v>
      </x:c>
      <x:c r="F12009" s="0" t="s">
        <x:v>26</x:v>
      </x:c>
      <x:c r="G12009" s="0" t="n">
        <x:v>130</x:v>
      </x:c>
      <x:c r="H12009" s="4" t="n">
        <x:v>197.6</x:v>
      </x:c>
      <x:c r="I12009" s="4" t="n">
        <x:v>130</x:v>
      </x:c>
      <x:c r="J12009" s="4" t="n">
        <x:v>1.52</x:v>
      </x:c>
      <x:c r="K12009" s="4">
        <x:f>I12009*J12009</x:f>
      </x:c>
      <x:c r="L12009" s="4" t="n">
        <x:v>247.816</x:v>
      </x:c>
      <x:c r="M12009" s="5">
        <x:f>J12009/3.123*100</x:f>
      </x:c>
      <x:c r="N12009" s="6">
        <x:f>M12009*L12009/100</x:f>
      </x:c>
      <x:c r="O12009" s="6">
        <x:f>H12009-N12009</x:f>
      </x:c>
    </x:row>
    <x:row r="12010" spans="1:25">
      <x:c r="A12010" s="0" t="s">
        <x:v>16</x:v>
      </x:c>
      <x:c r="B12010" s="0" t="n">
        <x:v>5498</x:v>
      </x:c>
      <x:c r="C12010" s="0" t="s">
        <x:v>21</x:v>
      </x:c>
      <x:c r="D12010" s="0" t="s">
        <x:v>22</x:v>
      </x:c>
      <x:c r="E12010" s="0" t="s">
        <x:v>23</x:v>
      </x:c>
      <x:c r="F12010" s="0" t="s">
        <x:v>20</x:v>
      </x:c>
      <x:c r="G12010" s="0" t="n">
        <x:v>130</x:v>
      </x:c>
      <x:c r="H12010" s="4" t="n">
        <x:v>43.384</x:v>
      </x:c>
      <x:c r="I12010" s="4" t="n">
        <x:v>113</x:v>
      </x:c>
      <x:c r="J12010" s="4" t="n">
        <x:v>0.334</x:v>
      </x:c>
      <x:c r="K12010" s="4">
        <x:f>I12010*J12010</x:f>
      </x:c>
      <x:c r="L12010" s="4" t="n">
        <x:v>258.21</x:v>
      </x:c>
      <x:c r="M12010" s="5">
        <x:f>J12010/3.123*100</x:f>
      </x:c>
      <x:c r="N12010" s="6">
        <x:f>M12010*L12010/100</x:f>
      </x:c>
      <x:c r="O12010" s="6">
        <x:f>H12010-N12010</x:f>
      </x:c>
    </x:row>
    <x:row r="12011" spans="1:25">
      <x:c r="A12011" s="0" t="s">
        <x:v>16</x:v>
      </x:c>
      <x:c r="B12011" s="0" t="n">
        <x:v>5498</x:v>
      </x:c>
      <x:c r="C12011" s="0" t="s">
        <x:v>21</x:v>
      </x:c>
      <x:c r="D12011" s="0" t="s">
        <x:v>22</x:v>
      </x:c>
      <x:c r="E12011" s="0" t="s">
        <x:v>23</x:v>
      </x:c>
      <x:c r="F12011" s="0" t="s">
        <x:v>20</x:v>
      </x:c>
      <x:c r="G12011" s="0" t="n">
        <x:v>130</x:v>
      </x:c>
      <x:c r="H12011" s="4" t="n">
        <x:v>43.384</x:v>
      </x:c>
      <x:c r="I12011" s="4" t="n">
        <x:v>113</x:v>
      </x:c>
      <x:c r="J12011" s="4" t="n">
        <x:v>0.334</x:v>
      </x:c>
      <x:c r="K12011" s="4">
        <x:f>I12011*J12011</x:f>
      </x:c>
      <x:c r="L12011" s="4" t="n">
        <x:v>258.21</x:v>
      </x:c>
      <x:c r="M12011" s="5">
        <x:f>J12011/3.123*100</x:f>
      </x:c>
      <x:c r="N12011" s="6">
        <x:f>M12011*L12011/100</x:f>
      </x:c>
      <x:c r="O12011" s="6">
        <x:f>H12011-N12011</x:f>
      </x:c>
    </x:row>
    <x:row r="12012" spans="1:25">
      <x:c r="A12012" s="0" t="s">
        <x:v>16</x:v>
      </x:c>
      <x:c r="B12012" s="0" t="n">
        <x:v>5498</x:v>
      </x:c>
      <x:c r="C12012" s="0" t="s">
        <x:v>21</x:v>
      </x:c>
      <x:c r="D12012" s="0" t="s">
        <x:v>22</x:v>
      </x:c>
      <x:c r="E12012" s="0" t="s">
        <x:v>23</x:v>
      </x:c>
      <x:c r="F12012" s="0" t="s">
        <x:v>20</x:v>
      </x:c>
      <x:c r="G12012" s="0" t="n">
        <x:v>130</x:v>
      </x:c>
      <x:c r="H12012" s="4" t="n">
        <x:v>44.33</x:v>
      </x:c>
      <x:c r="I12012" s="4" t="n">
        <x:v>113</x:v>
      </x:c>
      <x:c r="J12012" s="4" t="n">
        <x:v>0.341</x:v>
      </x:c>
      <x:c r="K12012" s="4">
        <x:f>I12012*J12012</x:f>
      </x:c>
      <x:c r="L12012" s="4" t="n">
        <x:v>258.21</x:v>
      </x:c>
      <x:c r="M12012" s="5">
        <x:f>J12012/3.123*100</x:f>
      </x:c>
      <x:c r="N12012" s="6">
        <x:f>M12012*L12012/100</x:f>
      </x:c>
      <x:c r="O12012" s="6">
        <x:f>H12012-N12012</x:f>
      </x:c>
    </x:row>
    <x:row r="12013" spans="1:25">
      <x:c r="A12013" s="0" t="s">
        <x:v>16</x:v>
      </x:c>
      <x:c r="B12013" s="0" t="n">
        <x:v>5498</x:v>
      </x:c>
      <x:c r="C12013" s="0" t="s">
        <x:v>21</x:v>
      </x:c>
      <x:c r="D12013" s="0" t="s">
        <x:v>22</x:v>
      </x:c>
      <x:c r="E12013" s="0" t="s">
        <x:v>23</x:v>
      </x:c>
      <x:c r="F12013" s="0" t="s">
        <x:v>20</x:v>
      </x:c>
      <x:c r="G12013" s="0" t="n">
        <x:v>130</x:v>
      </x:c>
      <x:c r="H12013" s="4" t="n">
        <x:v>43.384</x:v>
      </x:c>
      <x:c r="I12013" s="4" t="n">
        <x:v>113</x:v>
      </x:c>
      <x:c r="J12013" s="4" t="n">
        <x:v>0.334</x:v>
      </x:c>
      <x:c r="K12013" s="4">
        <x:f>I12013*J12013</x:f>
      </x:c>
      <x:c r="L12013" s="4" t="n">
        <x:v>258.21</x:v>
      </x:c>
      <x:c r="M12013" s="5">
        <x:f>J12013/3.123*100</x:f>
      </x:c>
      <x:c r="N12013" s="6">
        <x:f>M12013*L12013/100</x:f>
      </x:c>
      <x:c r="O12013" s="6">
        <x:f>H12013-N12013</x:f>
      </x:c>
    </x:row>
    <x:row r="12014" spans="1:25">
      <x:c r="A12014" s="0" t="s">
        <x:v>16</x:v>
      </x:c>
      <x:c r="B12014" s="0" t="n">
        <x:v>5498</x:v>
      </x:c>
      <x:c r="C12014" s="0" t="s">
        <x:v>21</x:v>
      </x:c>
      <x:c r="D12014" s="0" t="s">
        <x:v>28</x:v>
      </x:c>
      <x:c r="E12014" s="0" t="s">
        <x:v>19</x:v>
      </x:c>
      <x:c r="F12014" s="0" t="s">
        <x:v>26</x:v>
      </x:c>
      <x:c r="G12014" s="0" t="n">
        <x:v>130</x:v>
      </x:c>
      <x:c r="H12014" s="4" t="n">
        <x:v>33.803</x:v>
      </x:c>
      <x:c r="I12014" s="4" t="n">
        <x:v>113</x:v>
      </x:c>
      <x:c r="J12014" s="4" t="n">
        <x:v>0.26</x:v>
      </x:c>
      <x:c r="K12014" s="4">
        <x:f>I12014*J12014</x:f>
      </x:c>
      <x:c r="L12014" s="4" t="n">
        <x:v>258.21</x:v>
      </x:c>
      <x:c r="M12014" s="5">
        <x:f>J12014/3.123*100</x:f>
      </x:c>
      <x:c r="N12014" s="6">
        <x:f>M12014*L12014/100</x:f>
      </x:c>
      <x:c r="O12014" s="6">
        <x:f>H12014-N12014</x:f>
      </x:c>
    </x:row>
    <x:row r="12015" spans="1:25">
      <x:c r="A12015" s="0" t="s">
        <x:v>16</x:v>
      </x:c>
      <x:c r="B12015" s="0" t="n">
        <x:v>5498</x:v>
      </x:c>
      <x:c r="C12015" s="0" t="s">
        <x:v>21</x:v>
      </x:c>
      <x:c r="D12015" s="0" t="s">
        <x:v>28</x:v>
      </x:c>
      <x:c r="E12015" s="0" t="s">
        <x:v>23</x:v>
      </x:c>
      <x:c r="F12015" s="0" t="s">
        <x:v>26</x:v>
      </x:c>
      <x:c r="G12015" s="0" t="n">
        <x:v>130</x:v>
      </x:c>
      <x:c r="H12015" s="4" t="n">
        <x:v>186.202</x:v>
      </x:c>
      <x:c r="I12015" s="4" t="n">
        <x:v>113</x:v>
      </x:c>
      <x:c r="J12015" s="4" t="n">
        <x:v>1.52</x:v>
      </x:c>
      <x:c r="K12015" s="4">
        <x:f>I12015*J12015</x:f>
      </x:c>
      <x:c r="L12015" s="4" t="n">
        <x:v>258.21</x:v>
      </x:c>
      <x:c r="M12015" s="5">
        <x:f>J12015/3.123*100</x:f>
      </x:c>
      <x:c r="N12015" s="6">
        <x:f>M12015*L12015/100</x:f>
      </x:c>
      <x:c r="O12015" s="6">
        <x:f>H12015-N12015</x:f>
      </x:c>
    </x:row>
    <x:row r="12016" spans="1:25">
      <x:c r="A12016" s="0" t="s">
        <x:v>93</x:v>
      </x:c>
      <x:c r="B12016" s="0" t="n">
        <x:v>5517</x:v>
      </x:c>
      <x:c r="C12016" s="0" t="s">
        <x:v>21</x:v>
      </x:c>
      <x:c r="D12016" s="0" t="s">
        <x:v>22</x:v>
      </x:c>
      <x:c r="E12016" s="0" t="s">
        <x:v>23</x:v>
      </x:c>
      <x:c r="F12016" s="0" t="s">
        <x:v>20</x:v>
      </x:c>
      <x:c r="G12016" s="0" t="n">
        <x:v>130</x:v>
      </x:c>
      <x:c r="H12016" s="4" t="n">
        <x:v>43.384</x:v>
      </x:c>
      <x:c r="I12016" s="4" t="n">
        <x:v>116</x:v>
      </x:c>
      <x:c r="J12016" s="4" t="n">
        <x:v>0.334</x:v>
      </x:c>
      <x:c r="K12016" s="4">
        <x:f>I12016*J12016</x:f>
      </x:c>
      <x:c r="L12016" s="4" t="n">
        <x:v>253.865</x:v>
      </x:c>
      <x:c r="M12016" s="5">
        <x:f>J12016/2.789*100</x:f>
      </x:c>
      <x:c r="N12016" s="6">
        <x:f>M12016*L12016/100</x:f>
      </x:c>
      <x:c r="O12016" s="6">
        <x:f>H12016-N12016</x:f>
      </x:c>
    </x:row>
    <x:row r="12017" spans="1:25">
      <x:c r="A12017" s="0" t="s">
        <x:v>93</x:v>
      </x:c>
      <x:c r="B12017" s="0" t="n">
        <x:v>5517</x:v>
      </x:c>
      <x:c r="C12017" s="0" t="s">
        <x:v>21</x:v>
      </x:c>
      <x:c r="D12017" s="0" t="s">
        <x:v>22</x:v>
      </x:c>
      <x:c r="E12017" s="0" t="s">
        <x:v>23</x:v>
      </x:c>
      <x:c r="F12017" s="0" t="s">
        <x:v>20</x:v>
      </x:c>
      <x:c r="G12017" s="0" t="n">
        <x:v>130</x:v>
      </x:c>
      <x:c r="H12017" s="4" t="n">
        <x:v>43.384</x:v>
      </x:c>
      <x:c r="I12017" s="4" t="n">
        <x:v>116</x:v>
      </x:c>
      <x:c r="J12017" s="4" t="n">
        <x:v>0.334</x:v>
      </x:c>
      <x:c r="K12017" s="4">
        <x:f>I12017*J12017</x:f>
      </x:c>
      <x:c r="L12017" s="4" t="n">
        <x:v>253.865</x:v>
      </x:c>
      <x:c r="M12017" s="5">
        <x:f>J12017/2.789*100</x:f>
      </x:c>
      <x:c r="N12017" s="6">
        <x:f>M12017*L12017/100</x:f>
      </x:c>
      <x:c r="O12017" s="6">
        <x:f>H12017-N12017</x:f>
      </x:c>
    </x:row>
    <x:row r="12018" spans="1:25">
      <x:c r="A12018" s="0" t="s">
        <x:v>93</x:v>
      </x:c>
      <x:c r="B12018" s="0" t="n">
        <x:v>5517</x:v>
      </x:c>
      <x:c r="C12018" s="0" t="s">
        <x:v>21</x:v>
      </x:c>
      <x:c r="D12018" s="0" t="s">
        <x:v>22</x:v>
      </x:c>
      <x:c r="E12018" s="0" t="s">
        <x:v>23</x:v>
      </x:c>
      <x:c r="F12018" s="0" t="s">
        <x:v>20</x:v>
      </x:c>
      <x:c r="G12018" s="0" t="n">
        <x:v>130</x:v>
      </x:c>
      <x:c r="H12018" s="4" t="n">
        <x:v>44.33</x:v>
      </x:c>
      <x:c r="I12018" s="4" t="n">
        <x:v>116</x:v>
      </x:c>
      <x:c r="J12018" s="4" t="n">
        <x:v>0.341</x:v>
      </x:c>
      <x:c r="K12018" s="4">
        <x:f>I12018*J12018</x:f>
      </x:c>
      <x:c r="L12018" s="4" t="n">
        <x:v>253.865</x:v>
      </x:c>
      <x:c r="M12018" s="5">
        <x:f>J12018/2.789*100</x:f>
      </x:c>
      <x:c r="N12018" s="6">
        <x:f>M12018*L12018/100</x:f>
      </x:c>
      <x:c r="O12018" s="6">
        <x:f>H12018-N12018</x:f>
      </x:c>
    </x:row>
    <x:row r="12019" spans="1:25">
      <x:c r="A12019" s="0" t="s">
        <x:v>93</x:v>
      </x:c>
      <x:c r="B12019" s="0" t="n">
        <x:v>5517</x:v>
      </x:c>
      <x:c r="C12019" s="0" t="s">
        <x:v>21</x:v>
      </x:c>
      <x:c r="D12019" s="0" t="s">
        <x:v>28</x:v>
      </x:c>
      <x:c r="E12019" s="0" t="s">
        <x:v>19</x:v>
      </x:c>
      <x:c r="F12019" s="0" t="s">
        <x:v>26</x:v>
      </x:c>
      <x:c r="G12019" s="0" t="n">
        <x:v>130</x:v>
      </x:c>
      <x:c r="H12019" s="4" t="n">
        <x:v>33.8</x:v>
      </x:c>
      <x:c r="I12019" s="4" t="n">
        <x:v>116</x:v>
      </x:c>
      <x:c r="J12019" s="4" t="n">
        <x:v>0.26</x:v>
      </x:c>
      <x:c r="K12019" s="4">
        <x:f>I12019*J12019</x:f>
      </x:c>
      <x:c r="L12019" s="4" t="n">
        <x:v>253.865</x:v>
      </x:c>
      <x:c r="M12019" s="5">
        <x:f>J12019/2.789*100</x:f>
      </x:c>
      <x:c r="N12019" s="6">
        <x:f>M12019*L12019/100</x:f>
      </x:c>
      <x:c r="O12019" s="6">
        <x:f>H12019-N12019</x:f>
      </x:c>
    </x:row>
    <x:row r="12020" spans="1:25">
      <x:c r="A12020" s="0" t="s">
        <x:v>93</x:v>
      </x:c>
      <x:c r="B12020" s="0" t="n">
        <x:v>5517</x:v>
      </x:c>
      <x:c r="C12020" s="0" t="s">
        <x:v>21</x:v>
      </x:c>
      <x:c r="D12020" s="0" t="s">
        <x:v>28</x:v>
      </x:c>
      <x:c r="E12020" s="0" t="s">
        <x:v>23</x:v>
      </x:c>
      <x:c r="F12020" s="0" t="s">
        <x:v>26</x:v>
      </x:c>
      <x:c r="G12020" s="0" t="n">
        <x:v>130</x:v>
      </x:c>
      <x:c r="H12020" s="4" t="n">
        <x:v>190.3</x:v>
      </x:c>
      <x:c r="I12020" s="4" t="n">
        <x:v>116</x:v>
      </x:c>
      <x:c r="J12020" s="4" t="n">
        <x:v>1.52</x:v>
      </x:c>
      <x:c r="K12020" s="4">
        <x:f>I12020*J12020</x:f>
      </x:c>
      <x:c r="L12020" s="4" t="n">
        <x:v>253.865</x:v>
      </x:c>
      <x:c r="M12020" s="5">
        <x:f>J12020/2.789*100</x:f>
      </x:c>
      <x:c r="N12020" s="6">
        <x:f>M12020*L12020/100</x:f>
      </x:c>
      <x:c r="O12020" s="6">
        <x:f>H12020-N12020</x:f>
      </x:c>
    </x:row>
    <x:row r="12021" spans="1:25">
      <x:c r="A12021" s="0" t="s">
        <x:v>126</x:v>
      </x:c>
      <x:c r="B12021" s="0" t="n">
        <x:v>5518</x:v>
      </x:c>
      <x:c r="C12021" s="0" t="s">
        <x:v>21</x:v>
      </x:c>
      <x:c r="D12021" s="0" t="s">
        <x:v>22</x:v>
      </x:c>
      <x:c r="E12021" s="0" t="s">
        <x:v>23</x:v>
      </x:c>
      <x:c r="F12021" s="0" t="s">
        <x:v>20</x:v>
      </x:c>
      <x:c r="G12021" s="0" t="n">
        <x:v>130</x:v>
      </x:c>
      <x:c r="H12021" s="4" t="n">
        <x:v>43.384</x:v>
      </x:c>
      <x:c r="I12021" s="4" t="n">
        <x:v>105</x:v>
      </x:c>
      <x:c r="J12021" s="4" t="n">
        <x:v>0.334</x:v>
      </x:c>
      <x:c r="K12021" s="4">
        <x:f>I12021*J12021</x:f>
      </x:c>
      <x:c r="L12021" s="4" t="n">
        <x:v>231.522</x:v>
      </x:c>
      <x:c r="M12021" s="5">
        <x:f>J12021/2.455*100</x:f>
      </x:c>
      <x:c r="N12021" s="6">
        <x:f>M12021*L12021/100</x:f>
      </x:c>
      <x:c r="O12021" s="6">
        <x:f>H12021-N12021</x:f>
      </x:c>
    </x:row>
    <x:row r="12022" spans="1:25">
      <x:c r="A12022" s="0" t="s">
        <x:v>126</x:v>
      </x:c>
      <x:c r="B12022" s="0" t="n">
        <x:v>5518</x:v>
      </x:c>
      <x:c r="C12022" s="0" t="s">
        <x:v>21</x:v>
      </x:c>
      <x:c r="D12022" s="0" t="s">
        <x:v>22</x:v>
      </x:c>
      <x:c r="E12022" s="0" t="s">
        <x:v>23</x:v>
      </x:c>
      <x:c r="F12022" s="0" t="s">
        <x:v>20</x:v>
      </x:c>
      <x:c r="G12022" s="0" t="n">
        <x:v>130</x:v>
      </x:c>
      <x:c r="H12022" s="4" t="n">
        <x:v>44.33</x:v>
      </x:c>
      <x:c r="I12022" s="4" t="n">
        <x:v>105</x:v>
      </x:c>
      <x:c r="J12022" s="4" t="n">
        <x:v>0.341</x:v>
      </x:c>
      <x:c r="K12022" s="4">
        <x:f>I12022*J12022</x:f>
      </x:c>
      <x:c r="L12022" s="4" t="n">
        <x:v>231.522</x:v>
      </x:c>
      <x:c r="M12022" s="5">
        <x:f>J12022/2.455*100</x:f>
      </x:c>
      <x:c r="N12022" s="6">
        <x:f>M12022*L12022/100</x:f>
      </x:c>
      <x:c r="O12022" s="6">
        <x:f>H12022-N12022</x:f>
      </x:c>
    </x:row>
    <x:row r="12023" spans="1:25">
      <x:c r="A12023" s="0" t="s">
        <x:v>126</x:v>
      </x:c>
      <x:c r="B12023" s="0" t="n">
        <x:v>5518</x:v>
      </x:c>
      <x:c r="C12023" s="0" t="s">
        <x:v>21</x:v>
      </x:c>
      <x:c r="D12023" s="0" t="s">
        <x:v>28</x:v>
      </x:c>
      <x:c r="E12023" s="0" t="s">
        <x:v>19</x:v>
      </x:c>
      <x:c r="F12023" s="0" t="s">
        <x:v>26</x:v>
      </x:c>
      <x:c r="G12023" s="0" t="n">
        <x:v>130</x:v>
      </x:c>
      <x:c r="H12023" s="4" t="n">
        <x:v>33.803</x:v>
      </x:c>
      <x:c r="I12023" s="4" t="n">
        <x:v>105</x:v>
      </x:c>
      <x:c r="J12023" s="4" t="n">
        <x:v>0.26</x:v>
      </x:c>
      <x:c r="K12023" s="4">
        <x:f>I12023*J12023</x:f>
      </x:c>
      <x:c r="L12023" s="4" t="n">
        <x:v>231.522</x:v>
      </x:c>
      <x:c r="M12023" s="5">
        <x:f>J12023/2.455*100</x:f>
      </x:c>
      <x:c r="N12023" s="6">
        <x:f>M12023*L12023/100</x:f>
      </x:c>
      <x:c r="O12023" s="6">
        <x:f>H12023-N12023</x:f>
      </x:c>
    </x:row>
    <x:row r="12024" spans="1:25">
      <x:c r="A12024" s="0" t="s">
        <x:v>126</x:v>
      </x:c>
      <x:c r="B12024" s="0" t="n">
        <x:v>5518</x:v>
      </x:c>
      <x:c r="C12024" s="0" t="s">
        <x:v>21</x:v>
      </x:c>
      <x:c r="D12024" s="0" t="s">
        <x:v>28</x:v>
      </x:c>
      <x:c r="E12024" s="0" t="s">
        <x:v>23</x:v>
      </x:c>
      <x:c r="F12024" s="0" t="s">
        <x:v>26</x:v>
      </x:c>
      <x:c r="G12024" s="0" t="n">
        <x:v>130</x:v>
      </x:c>
      <x:c r="H12024" s="4" t="n">
        <x:v>168.301</x:v>
      </x:c>
      <x:c r="I12024" s="4" t="n">
        <x:v>105</x:v>
      </x:c>
      <x:c r="J12024" s="4" t="n">
        <x:v>1.52</x:v>
      </x:c>
      <x:c r="K12024" s="4">
        <x:f>I12024*J12024</x:f>
      </x:c>
      <x:c r="L12024" s="4" t="n">
        <x:v>231.522</x:v>
      </x:c>
      <x:c r="M12024" s="5">
        <x:f>J12024/2.455*100</x:f>
      </x:c>
      <x:c r="N12024" s="6">
        <x:f>M12024*L12024/100</x:f>
      </x:c>
      <x:c r="O12024" s="6">
        <x:f>H12024-N12024</x:f>
      </x:c>
    </x:row>
    <x:row r="12025" spans="1:25">
      <x:c r="A12025" s="0" t="s">
        <x:v>29</x:v>
      </x:c>
      <x:c r="B12025" s="0" t="n">
        <x:v>5522</x:v>
      </x:c>
      <x:c r="C12025" s="0" t="s">
        <x:v>21</x:v>
      </x:c>
      <x:c r="D12025" s="0" t="s">
        <x:v>22</x:v>
      </x:c>
      <x:c r="E12025" s="0" t="s">
        <x:v>23</x:v>
      </x:c>
      <x:c r="F12025" s="0" t="s">
        <x:v>20</x:v>
      </x:c>
      <x:c r="G12025" s="0" t="n">
        <x:v>130</x:v>
      </x:c>
      <x:c r="H12025" s="4" t="n">
        <x:v>43.384</x:v>
      </x:c>
      <x:c r="I12025" s="4" t="n">
        <x:v>31</x:v>
      </x:c>
      <x:c r="J12025" s="4" t="n">
        <x:v>0.334</x:v>
      </x:c>
      <x:c r="K12025" s="4">
        <x:f>I12025*J12025</x:f>
      </x:c>
      <x:c r="L12025" s="4" t="n">
        <x:v>39.504</x:v>
      </x:c>
      <x:c r="M12025" s="5">
        <x:f>J12025/2.789*100</x:f>
      </x:c>
      <x:c r="N12025" s="6">
        <x:f>M12025*L12025/100</x:f>
      </x:c>
      <x:c r="O12025" s="6">
        <x:f>H12025-N12025</x:f>
      </x:c>
    </x:row>
    <x:row r="12026" spans="1:25">
      <x:c r="A12026" s="0" t="s">
        <x:v>29</x:v>
      </x:c>
      <x:c r="B12026" s="0" t="n">
        <x:v>5522</x:v>
      </x:c>
      <x:c r="C12026" s="0" t="s">
        <x:v>21</x:v>
      </x:c>
      <x:c r="D12026" s="0" t="s">
        <x:v>22</x:v>
      </x:c>
      <x:c r="E12026" s="0" t="s">
        <x:v>23</x:v>
      </x:c>
      <x:c r="F12026" s="0" t="s">
        <x:v>20</x:v>
      </x:c>
      <x:c r="G12026" s="0" t="n">
        <x:v>130</x:v>
      </x:c>
      <x:c r="H12026" s="4" t="n">
        <x:v>43.384</x:v>
      </x:c>
      <x:c r="I12026" s="4" t="n">
        <x:v>31</x:v>
      </x:c>
      <x:c r="J12026" s="4" t="n">
        <x:v>0.334</x:v>
      </x:c>
      <x:c r="K12026" s="4">
        <x:f>I12026*J12026</x:f>
      </x:c>
      <x:c r="L12026" s="4" t="n">
        <x:v>39.504</x:v>
      </x:c>
      <x:c r="M12026" s="5">
        <x:f>J12026/2.789*100</x:f>
      </x:c>
      <x:c r="N12026" s="6">
        <x:f>M12026*L12026/100</x:f>
      </x:c>
      <x:c r="O12026" s="6">
        <x:f>H12026-N12026</x:f>
      </x:c>
    </x:row>
    <x:row r="12027" spans="1:25">
      <x:c r="A12027" s="0" t="s">
        <x:v>29</x:v>
      </x:c>
      <x:c r="B12027" s="0" t="n">
        <x:v>5522</x:v>
      </x:c>
      <x:c r="C12027" s="0" t="s">
        <x:v>21</x:v>
      </x:c>
      <x:c r="D12027" s="0" t="s">
        <x:v>22</x:v>
      </x:c>
      <x:c r="E12027" s="0" t="s">
        <x:v>23</x:v>
      </x:c>
      <x:c r="F12027" s="0" t="s">
        <x:v>20</x:v>
      </x:c>
      <x:c r="G12027" s="0" t="n">
        <x:v>130</x:v>
      </x:c>
      <x:c r="H12027" s="4" t="n">
        <x:v>44.33</x:v>
      </x:c>
      <x:c r="I12027" s="4" t="n">
        <x:v>31</x:v>
      </x:c>
      <x:c r="J12027" s="4" t="n">
        <x:v>0.341</x:v>
      </x:c>
      <x:c r="K12027" s="4">
        <x:f>I12027*J12027</x:f>
      </x:c>
      <x:c r="L12027" s="4" t="n">
        <x:v>39.504</x:v>
      </x:c>
      <x:c r="M12027" s="5">
        <x:f>J12027/2.789*100</x:f>
      </x:c>
      <x:c r="N12027" s="6">
        <x:f>M12027*L12027/100</x:f>
      </x:c>
      <x:c r="O12027" s="6">
        <x:f>H12027-N12027</x:f>
      </x:c>
    </x:row>
    <x:row r="12028" spans="1:25">
      <x:c r="A12028" s="0" t="s">
        <x:v>29</x:v>
      </x:c>
      <x:c r="B12028" s="0" t="n">
        <x:v>5522</x:v>
      </x:c>
      <x:c r="C12028" s="0" t="s">
        <x:v>21</x:v>
      </x:c>
      <x:c r="D12028" s="0" t="s">
        <x:v>28</x:v>
      </x:c>
      <x:c r="E12028" s="0" t="s">
        <x:v>19</x:v>
      </x:c>
      <x:c r="F12028" s="0" t="s">
        <x:v>26</x:v>
      </x:c>
      <x:c r="G12028" s="0" t="n">
        <x:v>130</x:v>
      </x:c>
      <x:c r="H12028" s="4" t="n">
        <x:v>33.801</x:v>
      </x:c>
      <x:c r="I12028" s="4" t="n">
        <x:v>31</x:v>
      </x:c>
      <x:c r="J12028" s="4" t="n">
        <x:v>0.26</x:v>
      </x:c>
      <x:c r="K12028" s="4">
        <x:f>I12028*J12028</x:f>
      </x:c>
      <x:c r="L12028" s="4" t="n">
        <x:v>39.504</x:v>
      </x:c>
      <x:c r="M12028" s="5">
        <x:f>J12028/2.789*100</x:f>
      </x:c>
      <x:c r="N12028" s="6">
        <x:f>M12028*L12028/100</x:f>
      </x:c>
      <x:c r="O12028" s="6">
        <x:f>H12028-N12028</x:f>
      </x:c>
    </x:row>
    <x:row r="12029" spans="1:25">
      <x:c r="A12029" s="0" t="s">
        <x:v>29</x:v>
      </x:c>
      <x:c r="B12029" s="0" t="n">
        <x:v>5522</x:v>
      </x:c>
      <x:c r="C12029" s="0" t="s">
        <x:v>21</x:v>
      </x:c>
      <x:c r="D12029" s="0" t="s">
        <x:v>28</x:v>
      </x:c>
      <x:c r="E12029" s="0" t="s">
        <x:v>23</x:v>
      </x:c>
      <x:c r="F12029" s="0" t="s">
        <x:v>26</x:v>
      </x:c>
      <x:c r="G12029" s="0" t="n">
        <x:v>130</x:v>
      </x:c>
      <x:c r="H12029" s="4" t="n">
        <x:v>66.289</x:v>
      </x:c>
      <x:c r="I12029" s="4" t="n">
        <x:v>31</x:v>
      </x:c>
      <x:c r="J12029" s="4" t="n">
        <x:v>1.52</x:v>
      </x:c>
      <x:c r="K12029" s="4">
        <x:f>I12029*J12029</x:f>
      </x:c>
      <x:c r="L12029" s="4" t="n">
        <x:v>39.504</x:v>
      </x:c>
      <x:c r="M12029" s="5">
        <x:f>J12029/2.789*100</x:f>
      </x:c>
      <x:c r="N12029" s="6">
        <x:f>M12029*L12029/100</x:f>
      </x:c>
      <x:c r="O12029" s="6">
        <x:f>H12029-N12029</x:f>
      </x:c>
    </x:row>
    <x:row r="12030" spans="1:25">
      <x:c r="A12030" s="0" t="s">
        <x:v>110</x:v>
      </x:c>
      <x:c r="B12030" s="0" t="n">
        <x:v>5523</x:v>
      </x:c>
      <x:c r="C12030" s="0" t="s">
        <x:v>21</x:v>
      </x:c>
      <x:c r="D12030" s="0" t="s">
        <x:v>22</x:v>
      </x:c>
      <x:c r="E12030" s="0" t="s">
        <x:v>23</x:v>
      </x:c>
      <x:c r="F12030" s="0" t="s">
        <x:v>20</x:v>
      </x:c>
      <x:c r="G12030" s="0" t="n">
        <x:v>130</x:v>
      </x:c>
      <x:c r="H12030" s="4" t="n">
        <x:v>43.384</x:v>
      </x:c>
      <x:c r="I12030" s="4" t="n">
        <x:v>119</x:v>
      </x:c>
      <x:c r="J12030" s="4" t="n">
        <x:v>0.334</x:v>
      </x:c>
      <x:c r="K12030" s="4">
        <x:f>I12030*J12030</x:f>
      </x:c>
      <x:c r="L12030" s="4" t="n">
        <x:v>265.297</x:v>
      </x:c>
      <x:c r="M12030" s="5">
        <x:f>J12030/2.789*100</x:f>
      </x:c>
      <x:c r="N12030" s="6">
        <x:f>M12030*L12030/100</x:f>
      </x:c>
      <x:c r="O12030" s="6">
        <x:f>H12030-N12030</x:f>
      </x:c>
    </x:row>
    <x:row r="12031" spans="1:25">
      <x:c r="A12031" s="0" t="s">
        <x:v>110</x:v>
      </x:c>
      <x:c r="B12031" s="0" t="n">
        <x:v>5523</x:v>
      </x:c>
      <x:c r="C12031" s="0" t="s">
        <x:v>21</x:v>
      </x:c>
      <x:c r="D12031" s="0" t="s">
        <x:v>22</x:v>
      </x:c>
      <x:c r="E12031" s="0" t="s">
        <x:v>23</x:v>
      </x:c>
      <x:c r="F12031" s="0" t="s">
        <x:v>20</x:v>
      </x:c>
      <x:c r="G12031" s="0" t="n">
        <x:v>130</x:v>
      </x:c>
      <x:c r="H12031" s="4" t="n">
        <x:v>43.384</x:v>
      </x:c>
      <x:c r="I12031" s="4" t="n">
        <x:v>119</x:v>
      </x:c>
      <x:c r="J12031" s="4" t="n">
        <x:v>0.334</x:v>
      </x:c>
      <x:c r="K12031" s="4">
        <x:f>I12031*J12031</x:f>
      </x:c>
      <x:c r="L12031" s="4" t="n">
        <x:v>265.297</x:v>
      </x:c>
      <x:c r="M12031" s="5">
        <x:f>J12031/2.789*100</x:f>
      </x:c>
      <x:c r="N12031" s="6">
        <x:f>M12031*L12031/100</x:f>
      </x:c>
      <x:c r="O12031" s="6">
        <x:f>H12031-N12031</x:f>
      </x:c>
    </x:row>
    <x:row r="12032" spans="1:25">
      <x:c r="A12032" s="0" t="s">
        <x:v>110</x:v>
      </x:c>
      <x:c r="B12032" s="0" t="n">
        <x:v>5523</x:v>
      </x:c>
      <x:c r="C12032" s="0" t="s">
        <x:v>21</x:v>
      </x:c>
      <x:c r="D12032" s="0" t="s">
        <x:v>22</x:v>
      </x:c>
      <x:c r="E12032" s="0" t="s">
        <x:v>23</x:v>
      </x:c>
      <x:c r="F12032" s="0" t="s">
        <x:v>20</x:v>
      </x:c>
      <x:c r="G12032" s="0" t="n">
        <x:v>130</x:v>
      </x:c>
      <x:c r="H12032" s="4" t="n">
        <x:v>44.33</x:v>
      </x:c>
      <x:c r="I12032" s="4" t="n">
        <x:v>119</x:v>
      </x:c>
      <x:c r="J12032" s="4" t="n">
        <x:v>0.341</x:v>
      </x:c>
      <x:c r="K12032" s="4">
        <x:f>I12032*J12032</x:f>
      </x:c>
      <x:c r="L12032" s="4" t="n">
        <x:v>265.297</x:v>
      </x:c>
      <x:c r="M12032" s="5">
        <x:f>J12032/2.789*100</x:f>
      </x:c>
      <x:c r="N12032" s="6">
        <x:f>M12032*L12032/100</x:f>
      </x:c>
      <x:c r="O12032" s="6">
        <x:f>H12032-N12032</x:f>
      </x:c>
    </x:row>
    <x:row r="12033" spans="1:25">
      <x:c r="A12033" s="0" t="s">
        <x:v>110</x:v>
      </x:c>
      <x:c r="B12033" s="0" t="n">
        <x:v>5523</x:v>
      </x:c>
      <x:c r="C12033" s="0" t="s">
        <x:v>21</x:v>
      </x:c>
      <x:c r="D12033" s="0" t="s">
        <x:v>28</x:v>
      </x:c>
      <x:c r="E12033" s="0" t="s">
        <x:v>19</x:v>
      </x:c>
      <x:c r="F12033" s="0" t="s">
        <x:v>26</x:v>
      </x:c>
      <x:c r="G12033" s="0" t="n">
        <x:v>130</x:v>
      </x:c>
      <x:c r="H12033" s="4" t="n">
        <x:v>33.8</x:v>
      </x:c>
      <x:c r="I12033" s="4" t="n">
        <x:v>119</x:v>
      </x:c>
      <x:c r="J12033" s="4" t="n">
        <x:v>0.26</x:v>
      </x:c>
      <x:c r="K12033" s="4">
        <x:f>I12033*J12033</x:f>
      </x:c>
      <x:c r="L12033" s="4" t="n">
        <x:v>265.297</x:v>
      </x:c>
      <x:c r="M12033" s="5">
        <x:f>J12033/2.789*100</x:f>
      </x:c>
      <x:c r="N12033" s="6">
        <x:f>M12033*L12033/100</x:f>
      </x:c>
      <x:c r="O12033" s="6">
        <x:f>H12033-N12033</x:f>
      </x:c>
    </x:row>
    <x:row r="12034" spans="1:25">
      <x:c r="A12034" s="0" t="s">
        <x:v>110</x:v>
      </x:c>
      <x:c r="B12034" s="0" t="n">
        <x:v>5523</x:v>
      </x:c>
      <x:c r="C12034" s="0" t="s">
        <x:v>21</x:v>
      </x:c>
      <x:c r="D12034" s="0" t="s">
        <x:v>28</x:v>
      </x:c>
      <x:c r="E12034" s="0" t="s">
        <x:v>23</x:v>
      </x:c>
      <x:c r="F12034" s="0" t="s">
        <x:v>26</x:v>
      </x:c>
      <x:c r="G12034" s="0" t="n">
        <x:v>130</x:v>
      </x:c>
      <x:c r="H12034" s="4" t="n">
        <x:v>197.601</x:v>
      </x:c>
      <x:c r="I12034" s="4" t="n">
        <x:v>119</x:v>
      </x:c>
      <x:c r="J12034" s="4" t="n">
        <x:v>1.52</x:v>
      </x:c>
      <x:c r="K12034" s="4">
        <x:f>I12034*J12034</x:f>
      </x:c>
      <x:c r="L12034" s="4" t="n">
        <x:v>265.297</x:v>
      </x:c>
      <x:c r="M12034" s="5">
        <x:f>J12034/2.789*100</x:f>
      </x:c>
      <x:c r="N12034" s="6">
        <x:f>M12034*L12034/100</x:f>
      </x:c>
      <x:c r="O12034" s="6">
        <x:f>H12034-N12034</x:f>
      </x:c>
    </x:row>
    <x:row r="12035" spans="1:25">
      <x:c r="A12035" s="0" t="s">
        <x:v>125</x:v>
      </x:c>
      <x:c r="B12035" s="0" t="n">
        <x:v>5524</x:v>
      </x:c>
      <x:c r="C12035" s="0" t="s">
        <x:v>21</x:v>
      </x:c>
      <x:c r="D12035" s="0" t="s">
        <x:v>22</x:v>
      </x:c>
      <x:c r="E12035" s="0" t="s">
        <x:v>23</x:v>
      </x:c>
      <x:c r="F12035" s="0" t="s">
        <x:v>20</x:v>
      </x:c>
      <x:c r="G12035" s="0" t="n">
        <x:v>130</x:v>
      </x:c>
      <x:c r="H12035" s="4" t="n">
        <x:v>43.384</x:v>
      </x:c>
      <x:c r="I12035" s="4" t="n">
        <x:v>81</x:v>
      </x:c>
      <x:c r="J12035" s="4" t="n">
        <x:v>0.334</x:v>
      </x:c>
      <x:c r="K12035" s="4">
        <x:f>I12035*J12035</x:f>
      </x:c>
      <x:c r="L12035" s="4" t="n">
        <x:v>157.09</x:v>
      </x:c>
      <x:c r="M12035" s="5">
        <x:f>J12035/2.455*100</x:f>
      </x:c>
      <x:c r="N12035" s="6">
        <x:f>M12035*L12035/100</x:f>
      </x:c>
      <x:c r="O12035" s="6">
        <x:f>H12035-N12035</x:f>
      </x:c>
    </x:row>
    <x:row r="12036" spans="1:25">
      <x:c r="A12036" s="0" t="s">
        <x:v>125</x:v>
      </x:c>
      <x:c r="B12036" s="0" t="n">
        <x:v>5524</x:v>
      </x:c>
      <x:c r="C12036" s="0" t="s">
        <x:v>21</x:v>
      </x:c>
      <x:c r="D12036" s="0" t="s">
        <x:v>22</x:v>
      </x:c>
      <x:c r="E12036" s="0" t="s">
        <x:v>23</x:v>
      </x:c>
      <x:c r="F12036" s="0" t="s">
        <x:v>20</x:v>
      </x:c>
      <x:c r="G12036" s="0" t="n">
        <x:v>130</x:v>
      </x:c>
      <x:c r="H12036" s="4" t="n">
        <x:v>44.33</x:v>
      </x:c>
      <x:c r="I12036" s="4" t="n">
        <x:v>81</x:v>
      </x:c>
      <x:c r="J12036" s="4" t="n">
        <x:v>0.341</x:v>
      </x:c>
      <x:c r="K12036" s="4">
        <x:f>I12036*J12036</x:f>
      </x:c>
      <x:c r="L12036" s="4" t="n">
        <x:v>157.09</x:v>
      </x:c>
      <x:c r="M12036" s="5">
        <x:f>J12036/2.455*100</x:f>
      </x:c>
      <x:c r="N12036" s="6">
        <x:f>M12036*L12036/100</x:f>
      </x:c>
      <x:c r="O12036" s="6">
        <x:f>H12036-N12036</x:f>
      </x:c>
    </x:row>
    <x:row r="12037" spans="1:25">
      <x:c r="A12037" s="0" t="s">
        <x:v>125</x:v>
      </x:c>
      <x:c r="B12037" s="0" t="n">
        <x:v>5524</x:v>
      </x:c>
      <x:c r="C12037" s="0" t="s">
        <x:v>21</x:v>
      </x:c>
      <x:c r="D12037" s="0" t="s">
        <x:v>28</x:v>
      </x:c>
      <x:c r="E12037" s="0" t="s">
        <x:v>19</x:v>
      </x:c>
      <x:c r="F12037" s="0" t="s">
        <x:v>26</x:v>
      </x:c>
      <x:c r="G12037" s="0" t="n">
        <x:v>130</x:v>
      </x:c>
      <x:c r="H12037" s="4" t="n">
        <x:v>33.801</x:v>
      </x:c>
      <x:c r="I12037" s="4" t="n">
        <x:v>81</x:v>
      </x:c>
      <x:c r="J12037" s="4" t="n">
        <x:v>0.26</x:v>
      </x:c>
      <x:c r="K12037" s="4">
        <x:f>I12037*J12037</x:f>
      </x:c>
      <x:c r="L12037" s="4" t="n">
        <x:v>157.09</x:v>
      </x:c>
      <x:c r="M12037" s="5">
        <x:f>J12037/2.455*100</x:f>
      </x:c>
      <x:c r="N12037" s="6">
        <x:f>M12037*L12037/100</x:f>
      </x:c>
      <x:c r="O12037" s="6">
        <x:f>H12037-N12037</x:f>
      </x:c>
    </x:row>
    <x:row r="12038" spans="1:25">
      <x:c r="A12038" s="0" t="s">
        <x:v>125</x:v>
      </x:c>
      <x:c r="B12038" s="0" t="n">
        <x:v>5524</x:v>
      </x:c>
      <x:c r="C12038" s="0" t="s">
        <x:v>21</x:v>
      </x:c>
      <x:c r="D12038" s="0" t="s">
        <x:v>28</x:v>
      </x:c>
      <x:c r="E12038" s="0" t="s">
        <x:v>23</x:v>
      </x:c>
      <x:c r="F12038" s="0" t="s">
        <x:v>26</x:v>
      </x:c>
      <x:c r="G12038" s="0" t="n">
        <x:v>130</x:v>
      </x:c>
      <x:c r="H12038" s="4" t="n">
        <x:v>144.801</x:v>
      </x:c>
      <x:c r="I12038" s="4" t="n">
        <x:v>81</x:v>
      </x:c>
      <x:c r="J12038" s="4" t="n">
        <x:v>1.52</x:v>
      </x:c>
      <x:c r="K12038" s="4">
        <x:f>I12038*J12038</x:f>
      </x:c>
      <x:c r="L12038" s="4" t="n">
        <x:v>157.09</x:v>
      </x:c>
      <x:c r="M12038" s="5">
        <x:f>J12038/2.455*100</x:f>
      </x:c>
      <x:c r="N12038" s="6">
        <x:f>M12038*L12038/100</x:f>
      </x:c>
      <x:c r="O12038" s="6">
        <x:f>H12038-N12038</x:f>
      </x:c>
    </x:row>
    <x:row r="12039" spans="1:25">
      <x:c r="A12039" s="0" t="s">
        <x:v>140</x:v>
      </x:c>
      <x:c r="B12039" s="0" t="n">
        <x:v>5525</x:v>
      </x:c>
      <x:c r="C12039" s="0" t="s">
        <x:v>21</x:v>
      </x:c>
      <x:c r="D12039" s="0" t="s">
        <x:v>22</x:v>
      </x:c>
      <x:c r="E12039" s="0" t="s">
        <x:v>23</x:v>
      </x:c>
      <x:c r="F12039" s="0" t="s">
        <x:v>20</x:v>
      </x:c>
      <x:c r="G12039" s="0" t="n">
        <x:v>130</x:v>
      </x:c>
      <x:c r="H12039" s="4" t="n">
        <x:v>43.384</x:v>
      </x:c>
      <x:c r="I12039" s="4" t="n">
        <x:v>0</x:v>
      </x:c>
      <x:c r="J12039" s="4" t="n">
        <x:v>0.334</x:v>
      </x:c>
      <x:c r="K12039" s="4">
        <x:f>I12039*J12039</x:f>
      </x:c>
      <x:c r="L12039" s="4" t="n">
        <x:v>0</x:v>
      </x:c>
      <x:c r="M12039" s="5">
        <x:f>J12039/2.455*100</x:f>
      </x:c>
      <x:c r="N12039" s="6">
        <x:f>M12039*L12039/100</x:f>
      </x:c>
      <x:c r="O12039" s="6">
        <x:f>H12039-N12039</x:f>
      </x:c>
    </x:row>
    <x:row r="12040" spans="1:25">
      <x:c r="A12040" s="0" t="s">
        <x:v>140</x:v>
      </x:c>
      <x:c r="B12040" s="0" t="n">
        <x:v>5525</x:v>
      </x:c>
      <x:c r="C12040" s="0" t="s">
        <x:v>21</x:v>
      </x:c>
      <x:c r="D12040" s="0" t="s">
        <x:v>22</x:v>
      </x:c>
      <x:c r="E12040" s="0" t="s">
        <x:v>23</x:v>
      </x:c>
      <x:c r="F12040" s="0" t="s">
        <x:v>20</x:v>
      </x:c>
      <x:c r="G12040" s="0" t="n">
        <x:v>130</x:v>
      </x:c>
      <x:c r="H12040" s="4" t="n">
        <x:v>44.33</x:v>
      </x:c>
      <x:c r="I12040" s="4" t="n">
        <x:v>0</x:v>
      </x:c>
      <x:c r="J12040" s="4" t="n">
        <x:v>0.341</x:v>
      </x:c>
      <x:c r="K12040" s="4">
        <x:f>I12040*J12040</x:f>
      </x:c>
      <x:c r="L12040" s="4" t="n">
        <x:v>0</x:v>
      </x:c>
      <x:c r="M12040" s="5">
        <x:f>J12040/2.455*100</x:f>
      </x:c>
      <x:c r="N12040" s="6">
        <x:f>M12040*L12040/100</x:f>
      </x:c>
      <x:c r="O12040" s="6">
        <x:f>H12040-N12040</x:f>
      </x:c>
    </x:row>
    <x:row r="12041" spans="1:25">
      <x:c r="A12041" s="0" t="s">
        <x:v>140</x:v>
      </x:c>
      <x:c r="B12041" s="0" t="n">
        <x:v>5525</x:v>
      </x:c>
      <x:c r="C12041" s="0" t="s">
        <x:v>21</x:v>
      </x:c>
      <x:c r="D12041" s="0" t="s">
        <x:v>28</x:v>
      </x:c>
      <x:c r="E12041" s="0" t="s">
        <x:v>19</x:v>
      </x:c>
      <x:c r="F12041" s="0" t="s">
        <x:v>26</x:v>
      </x:c>
      <x:c r="G12041" s="0" t="n">
        <x:v>130</x:v>
      </x:c>
      <x:c r="H12041" s="4" t="n">
        <x:v>14.5</x:v>
      </x:c>
      <x:c r="I12041" s="4" t="n">
        <x:v>0</x:v>
      </x:c>
      <x:c r="J12041" s="4" t="n">
        <x:v>0.26</x:v>
      </x:c>
      <x:c r="K12041" s="4">
        <x:f>I12041*J12041</x:f>
      </x:c>
      <x:c r="L12041" s="4" t="n">
        <x:v>0</x:v>
      </x:c>
      <x:c r="M12041" s="5">
        <x:f>J12041/2.455*100</x:f>
      </x:c>
      <x:c r="N12041" s="6">
        <x:f>M12041*L12041/100</x:f>
      </x:c>
      <x:c r="O12041" s="6">
        <x:f>H12041-N12041</x:f>
      </x:c>
    </x:row>
    <x:row r="12042" spans="1:25">
      <x:c r="A12042" s="0" t="s">
        <x:v>140</x:v>
      </x:c>
      <x:c r="B12042" s="0" t="n">
        <x:v>5525</x:v>
      </x:c>
      <x:c r="C12042" s="0" t="s">
        <x:v>21</x:v>
      </x:c>
      <x:c r="D12042" s="0" t="s">
        <x:v>28</x:v>
      </x:c>
      <x:c r="E12042" s="0" t="s">
        <x:v>23</x:v>
      </x:c>
      <x:c r="F12042" s="0" t="s">
        <x:v>26</x:v>
      </x:c>
      <x:c r="G12042" s="0" t="n">
        <x:v>130</x:v>
      </x:c>
      <x:c r="H12042" s="4" t="n">
        <x:v>20.002</x:v>
      </x:c>
      <x:c r="I12042" s="4" t="n">
        <x:v>0</x:v>
      </x:c>
      <x:c r="J12042" s="4" t="n">
        <x:v>1.52</x:v>
      </x:c>
      <x:c r="K12042" s="4">
        <x:f>I12042*J12042</x:f>
      </x:c>
      <x:c r="L12042" s="4" t="n">
        <x:v>0</x:v>
      </x:c>
      <x:c r="M12042" s="5">
        <x:f>J12042/2.455*100</x:f>
      </x:c>
      <x:c r="N12042" s="6">
        <x:f>M12042*L12042/100</x:f>
      </x:c>
      <x:c r="O12042" s="6">
        <x:f>H12042-N12042</x:f>
      </x:c>
    </x:row>
    <x:row r="12043" spans="1:25">
      <x:c r="A12043" s="0" t="s">
        <x:v>104</x:v>
      </x:c>
      <x:c r="B12043" s="0" t="n">
        <x:v>5527</x:v>
      </x:c>
      <x:c r="C12043" s="0" t="s">
        <x:v>21</x:v>
      </x:c>
      <x:c r="D12043" s="0" t="s">
        <x:v>22</x:v>
      </x:c>
      <x:c r="E12043" s="0" t="s">
        <x:v>23</x:v>
      </x:c>
      <x:c r="F12043" s="0" t="s">
        <x:v>20</x:v>
      </x:c>
      <x:c r="G12043" s="0" t="n">
        <x:v>130</x:v>
      </x:c>
      <x:c r="H12043" s="4" t="n">
        <x:v>44.33</x:v>
      </x:c>
      <x:c r="I12043" s="4" t="n">
        <x:v>28</x:v>
      </x:c>
      <x:c r="J12043" s="4" t="n">
        <x:v>0.341</x:v>
      </x:c>
      <x:c r="K12043" s="4">
        <x:f>I12043*J12043</x:f>
      </x:c>
      <x:c r="L12043" s="4" t="n">
        <x:v>33.904</x:v>
      </x:c>
      <x:c r="M12043" s="5">
        <x:f>J12043/2.789*100</x:f>
      </x:c>
      <x:c r="N12043" s="6">
        <x:f>M12043*L12043/100</x:f>
      </x:c>
      <x:c r="O12043" s="6">
        <x:f>H12043-N12043</x:f>
      </x:c>
    </x:row>
    <x:row r="12044" spans="1:25">
      <x:c r="A12044" s="0" t="s">
        <x:v>104</x:v>
      </x:c>
      <x:c r="B12044" s="0" t="n">
        <x:v>5527</x:v>
      </x:c>
      <x:c r="C12044" s="0" t="s">
        <x:v>21</x:v>
      </x:c>
      <x:c r="D12044" s="0" t="s">
        <x:v>22</x:v>
      </x:c>
      <x:c r="E12044" s="0" t="s">
        <x:v>23</x:v>
      </x:c>
      <x:c r="F12044" s="0" t="s">
        <x:v>20</x:v>
      </x:c>
      <x:c r="G12044" s="0" t="n">
        <x:v>130</x:v>
      </x:c>
      <x:c r="H12044" s="4" t="n">
        <x:v>43.384</x:v>
      </x:c>
      <x:c r="I12044" s="4" t="n">
        <x:v>28</x:v>
      </x:c>
      <x:c r="J12044" s="4" t="n">
        <x:v>0.334</x:v>
      </x:c>
      <x:c r="K12044" s="4">
        <x:f>I12044*J12044</x:f>
      </x:c>
      <x:c r="L12044" s="4" t="n">
        <x:v>33.904</x:v>
      </x:c>
      <x:c r="M12044" s="5">
        <x:f>J12044/2.789*100</x:f>
      </x:c>
      <x:c r="N12044" s="6">
        <x:f>M12044*L12044/100</x:f>
      </x:c>
      <x:c r="O12044" s="6">
        <x:f>H12044-N12044</x:f>
      </x:c>
    </x:row>
    <x:row r="12045" spans="1:25">
      <x:c r="A12045" s="0" t="s">
        <x:v>104</x:v>
      </x:c>
      <x:c r="B12045" s="0" t="n">
        <x:v>5527</x:v>
      </x:c>
      <x:c r="C12045" s="0" t="s">
        <x:v>21</x:v>
      </x:c>
      <x:c r="D12045" s="0" t="s">
        <x:v>22</x:v>
      </x:c>
      <x:c r="E12045" s="0" t="s">
        <x:v>23</x:v>
      </x:c>
      <x:c r="F12045" s="0" t="s">
        <x:v>20</x:v>
      </x:c>
      <x:c r="G12045" s="0" t="n">
        <x:v>130</x:v>
      </x:c>
      <x:c r="H12045" s="4" t="n">
        <x:v>43.384</x:v>
      </x:c>
      <x:c r="I12045" s="4" t="n">
        <x:v>28</x:v>
      </x:c>
      <x:c r="J12045" s="4" t="n">
        <x:v>0.334</x:v>
      </x:c>
      <x:c r="K12045" s="4">
        <x:f>I12045*J12045</x:f>
      </x:c>
      <x:c r="L12045" s="4" t="n">
        <x:v>33.904</x:v>
      </x:c>
      <x:c r="M12045" s="5">
        <x:f>J12045/2.789*100</x:f>
      </x:c>
      <x:c r="N12045" s="6">
        <x:f>M12045*L12045/100</x:f>
      </x:c>
      <x:c r="O12045" s="6">
        <x:f>H12045-N12045</x:f>
      </x:c>
    </x:row>
    <x:row r="12046" spans="1:25">
      <x:c r="A12046" s="0" t="s">
        <x:v>104</x:v>
      </x:c>
      <x:c r="B12046" s="0" t="n">
        <x:v>5527</x:v>
      </x:c>
      <x:c r="C12046" s="0" t="s">
        <x:v>21</x:v>
      </x:c>
      <x:c r="D12046" s="0" t="s">
        <x:v>28</x:v>
      </x:c>
      <x:c r="E12046" s="0" t="s">
        <x:v>19</x:v>
      </x:c>
      <x:c r="F12046" s="0" t="s">
        <x:v>26</x:v>
      </x:c>
      <x:c r="G12046" s="0" t="n">
        <x:v>130</x:v>
      </x:c>
      <x:c r="H12046" s="4" t="n">
        <x:v>27.021</x:v>
      </x:c>
      <x:c r="I12046" s="4" t="n">
        <x:v>28</x:v>
      </x:c>
      <x:c r="J12046" s="4" t="n">
        <x:v>0.26</x:v>
      </x:c>
      <x:c r="K12046" s="4">
        <x:f>I12046*J12046</x:f>
      </x:c>
      <x:c r="L12046" s="4" t="n">
        <x:v>33.904</x:v>
      </x:c>
      <x:c r="M12046" s="5">
        <x:f>J12046/2.789*100</x:f>
      </x:c>
      <x:c r="N12046" s="6">
        <x:f>M12046*L12046/100</x:f>
      </x:c>
      <x:c r="O12046" s="6">
        <x:f>H12046-N12046</x:f>
      </x:c>
    </x:row>
    <x:row r="12047" spans="1:25">
      <x:c r="A12047" s="0" t="s">
        <x:v>104</x:v>
      </x:c>
      <x:c r="B12047" s="0" t="n">
        <x:v>5527</x:v>
      </x:c>
      <x:c r="C12047" s="0" t="s">
        <x:v>21</x:v>
      </x:c>
      <x:c r="D12047" s="0" t="s">
        <x:v>28</x:v>
      </x:c>
      <x:c r="E12047" s="0" t="s">
        <x:v>23</x:v>
      </x:c>
      <x:c r="F12047" s="0" t="s">
        <x:v>26</x:v>
      </x:c>
      <x:c r="G12047" s="0" t="n">
        <x:v>130</x:v>
      </x:c>
      <x:c r="H12047" s="4" t="n">
        <x:v>98.752</x:v>
      </x:c>
      <x:c r="I12047" s="4" t="n">
        <x:v>28</x:v>
      </x:c>
      <x:c r="J12047" s="4" t="n">
        <x:v>1.52</x:v>
      </x:c>
      <x:c r="K12047" s="4">
        <x:f>I12047*J12047</x:f>
      </x:c>
      <x:c r="L12047" s="4" t="n">
        <x:v>33.904</x:v>
      </x:c>
      <x:c r="M12047" s="5">
        <x:f>J12047/2.789*100</x:f>
      </x:c>
      <x:c r="N12047" s="6">
        <x:f>M12047*L12047/100</x:f>
      </x:c>
      <x:c r="O12047" s="6">
        <x:f>H12047-N12047</x:f>
      </x:c>
    </x:row>
    <x:row r="12048" spans="1:25">
      <x:c r="A12048" s="0" t="s">
        <x:v>51</x:v>
      </x:c>
      <x:c r="B12048" s="0" t="n">
        <x:v>5528</x:v>
      </x:c>
      <x:c r="C12048" s="0" t="s">
        <x:v>21</x:v>
      </x:c>
      <x:c r="D12048" s="0" t="s">
        <x:v>22</x:v>
      </x:c>
      <x:c r="E12048" s="0" t="s">
        <x:v>23</x:v>
      </x:c>
      <x:c r="F12048" s="0" t="s">
        <x:v>20</x:v>
      </x:c>
      <x:c r="G12048" s="0" t="n">
        <x:v>130</x:v>
      </x:c>
      <x:c r="H12048" s="4" t="n">
        <x:v>44.33</x:v>
      </x:c>
      <x:c r="I12048" s="4" t="n">
        <x:v>50</x:v>
      </x:c>
      <x:c r="J12048" s="4" t="n">
        <x:v>0.341</x:v>
      </x:c>
      <x:c r="K12048" s="4">
        <x:f>I12048*J12048</x:f>
      </x:c>
      <x:c r="L12048" s="4" t="n">
        <x:v>85.5</x:v>
      </x:c>
      <x:c r="M12048" s="5">
        <x:f>J12048/2.789*100</x:f>
      </x:c>
      <x:c r="N12048" s="6">
        <x:f>M12048*L12048/100</x:f>
      </x:c>
      <x:c r="O12048" s="6">
        <x:f>H12048-N12048</x:f>
      </x:c>
    </x:row>
    <x:row r="12049" spans="1:25">
      <x:c r="A12049" s="0" t="s">
        <x:v>51</x:v>
      </x:c>
      <x:c r="B12049" s="0" t="n">
        <x:v>5528</x:v>
      </x:c>
      <x:c r="C12049" s="0" t="s">
        <x:v>21</x:v>
      </x:c>
      <x:c r="D12049" s="0" t="s">
        <x:v>22</x:v>
      </x:c>
      <x:c r="E12049" s="0" t="s">
        <x:v>23</x:v>
      </x:c>
      <x:c r="F12049" s="0" t="s">
        <x:v>20</x:v>
      </x:c>
      <x:c r="G12049" s="0" t="n">
        <x:v>130</x:v>
      </x:c>
      <x:c r="H12049" s="4" t="n">
        <x:v>43.384</x:v>
      </x:c>
      <x:c r="I12049" s="4" t="n">
        <x:v>50</x:v>
      </x:c>
      <x:c r="J12049" s="4" t="n">
        <x:v>0.334</x:v>
      </x:c>
      <x:c r="K12049" s="4">
        <x:f>I12049*J12049</x:f>
      </x:c>
      <x:c r="L12049" s="4" t="n">
        <x:v>85.5</x:v>
      </x:c>
      <x:c r="M12049" s="5">
        <x:f>J12049/2.789*100</x:f>
      </x:c>
      <x:c r="N12049" s="6">
        <x:f>M12049*L12049/100</x:f>
      </x:c>
      <x:c r="O12049" s="6">
        <x:f>H12049-N12049</x:f>
      </x:c>
    </x:row>
    <x:row r="12050" spans="1:25">
      <x:c r="A12050" s="0" t="s">
        <x:v>51</x:v>
      </x:c>
      <x:c r="B12050" s="0" t="n">
        <x:v>5528</x:v>
      </x:c>
      <x:c r="C12050" s="0" t="s">
        <x:v>21</x:v>
      </x:c>
      <x:c r="D12050" s="0" t="s">
        <x:v>22</x:v>
      </x:c>
      <x:c r="E12050" s="0" t="s">
        <x:v>23</x:v>
      </x:c>
      <x:c r="F12050" s="0" t="s">
        <x:v>20</x:v>
      </x:c>
      <x:c r="G12050" s="0" t="n">
        <x:v>130</x:v>
      </x:c>
      <x:c r="H12050" s="4" t="n">
        <x:v>43.384</x:v>
      </x:c>
      <x:c r="I12050" s="4" t="n">
        <x:v>50</x:v>
      </x:c>
      <x:c r="J12050" s="4" t="n">
        <x:v>0.334</x:v>
      </x:c>
      <x:c r="K12050" s="4">
        <x:f>I12050*J12050</x:f>
      </x:c>
      <x:c r="L12050" s="4" t="n">
        <x:v>85.5</x:v>
      </x:c>
      <x:c r="M12050" s="5">
        <x:f>J12050/2.789*100</x:f>
      </x:c>
      <x:c r="N12050" s="6">
        <x:f>M12050*L12050/100</x:f>
      </x:c>
      <x:c r="O12050" s="6">
        <x:f>H12050-N12050</x:f>
      </x:c>
    </x:row>
    <x:row r="12051" spans="1:25">
      <x:c r="A12051" s="0" t="s">
        <x:v>51</x:v>
      </x:c>
      <x:c r="B12051" s="0" t="n">
        <x:v>5528</x:v>
      </x:c>
      <x:c r="C12051" s="0" t="s">
        <x:v>21</x:v>
      </x:c>
      <x:c r="D12051" s="0" t="s">
        <x:v>28</x:v>
      </x:c>
      <x:c r="E12051" s="0" t="s">
        <x:v>19</x:v>
      </x:c>
      <x:c r="F12051" s="0" t="s">
        <x:v>26</x:v>
      </x:c>
      <x:c r="G12051" s="0" t="n">
        <x:v>130</x:v>
      </x:c>
      <x:c r="H12051" s="4" t="n">
        <x:v>30.503</x:v>
      </x:c>
      <x:c r="I12051" s="4" t="n">
        <x:v>50</x:v>
      </x:c>
      <x:c r="J12051" s="4" t="n">
        <x:v>0.26</x:v>
      </x:c>
      <x:c r="K12051" s="4">
        <x:f>I12051*J12051</x:f>
      </x:c>
      <x:c r="L12051" s="4" t="n">
        <x:v>85.5</x:v>
      </x:c>
      <x:c r="M12051" s="5">
        <x:f>J12051/2.789*100</x:f>
      </x:c>
      <x:c r="N12051" s="6">
        <x:f>M12051*L12051/100</x:f>
      </x:c>
      <x:c r="O12051" s="6">
        <x:f>H12051-N12051</x:f>
      </x:c>
    </x:row>
    <x:row r="12052" spans="1:25">
      <x:c r="A12052" s="0" t="s">
        <x:v>51</x:v>
      </x:c>
      <x:c r="B12052" s="0" t="n">
        <x:v>5528</x:v>
      </x:c>
      <x:c r="C12052" s="0" t="s">
        <x:v>21</x:v>
      </x:c>
      <x:c r="D12052" s="0" t="s">
        <x:v>28</x:v>
      </x:c>
      <x:c r="E12052" s="0" t="s">
        <x:v>23</x:v>
      </x:c>
      <x:c r="F12052" s="0" t="s">
        <x:v>26</x:v>
      </x:c>
      <x:c r="G12052" s="0" t="n">
        <x:v>130</x:v>
      </x:c>
      <x:c r="H12052" s="4" t="n">
        <x:v>69.202</x:v>
      </x:c>
      <x:c r="I12052" s="4" t="n">
        <x:v>50</x:v>
      </x:c>
      <x:c r="J12052" s="4" t="n">
        <x:v>1.52</x:v>
      </x:c>
      <x:c r="K12052" s="4">
        <x:f>I12052*J12052</x:f>
      </x:c>
      <x:c r="L12052" s="4" t="n">
        <x:v>85.5</x:v>
      </x:c>
      <x:c r="M12052" s="5">
        <x:f>J12052/2.789*100</x:f>
      </x:c>
      <x:c r="N12052" s="6">
        <x:f>M12052*L12052/100</x:f>
      </x:c>
      <x:c r="O12052" s="6">
        <x:f>H12052-N12052</x:f>
      </x:c>
    </x:row>
    <x:row r="12053" spans="1:25">
      <x:c r="A12053" s="0" t="s">
        <x:v>88</x:v>
      </x:c>
      <x:c r="B12053" s="0" t="n">
        <x:v>5532</x:v>
      </x:c>
      <x:c r="C12053" s="0" t="s">
        <x:v>21</x:v>
      </x:c>
      <x:c r="D12053" s="0" t="s">
        <x:v>22</x:v>
      </x:c>
      <x:c r="E12053" s="0" t="s">
        <x:v>23</x:v>
      </x:c>
      <x:c r="F12053" s="0" t="s">
        <x:v>20</x:v>
      </x:c>
      <x:c r="G12053" s="0" t="n">
        <x:v>130</x:v>
      </x:c>
      <x:c r="H12053" s="4" t="n">
        <x:v>44.33</x:v>
      </x:c>
      <x:c r="I12053" s="4" t="n">
        <x:v>81</x:v>
      </x:c>
      <x:c r="J12053" s="4" t="n">
        <x:v>0.341</x:v>
      </x:c>
      <x:c r="K12053" s="4">
        <x:f>I12053*J12053</x:f>
      </x:c>
      <x:c r="L12053" s="4" t="n">
        <x:v>159.696</x:v>
      </x:c>
      <x:c r="M12053" s="5">
        <x:f>J12053/2.789*100</x:f>
      </x:c>
      <x:c r="N12053" s="6">
        <x:f>M12053*L12053/100</x:f>
      </x:c>
      <x:c r="O12053" s="6">
        <x:f>H12053-N12053</x:f>
      </x:c>
    </x:row>
    <x:row r="12054" spans="1:25">
      <x:c r="A12054" s="0" t="s">
        <x:v>88</x:v>
      </x:c>
      <x:c r="B12054" s="0" t="n">
        <x:v>5532</x:v>
      </x:c>
      <x:c r="C12054" s="0" t="s">
        <x:v>21</x:v>
      </x:c>
      <x:c r="D12054" s="0" t="s">
        <x:v>22</x:v>
      </x:c>
      <x:c r="E12054" s="0" t="s">
        <x:v>23</x:v>
      </x:c>
      <x:c r="F12054" s="0" t="s">
        <x:v>20</x:v>
      </x:c>
      <x:c r="G12054" s="0" t="n">
        <x:v>130</x:v>
      </x:c>
      <x:c r="H12054" s="4" t="n">
        <x:v>43.384</x:v>
      </x:c>
      <x:c r="I12054" s="4" t="n">
        <x:v>81</x:v>
      </x:c>
      <x:c r="J12054" s="4" t="n">
        <x:v>0.334</x:v>
      </x:c>
      <x:c r="K12054" s="4">
        <x:f>I12054*J12054</x:f>
      </x:c>
      <x:c r="L12054" s="4" t="n">
        <x:v>159.696</x:v>
      </x:c>
      <x:c r="M12054" s="5">
        <x:f>J12054/2.789*100</x:f>
      </x:c>
      <x:c r="N12054" s="6">
        <x:f>M12054*L12054/100</x:f>
      </x:c>
      <x:c r="O12054" s="6">
        <x:f>H12054-N12054</x:f>
      </x:c>
    </x:row>
    <x:row r="12055" spans="1:25">
      <x:c r="A12055" s="0" t="s">
        <x:v>88</x:v>
      </x:c>
      <x:c r="B12055" s="0" t="n">
        <x:v>5532</x:v>
      </x:c>
      <x:c r="C12055" s="0" t="s">
        <x:v>21</x:v>
      </x:c>
      <x:c r="D12055" s="0" t="s">
        <x:v>22</x:v>
      </x:c>
      <x:c r="E12055" s="0" t="s">
        <x:v>23</x:v>
      </x:c>
      <x:c r="F12055" s="0" t="s">
        <x:v>20</x:v>
      </x:c>
      <x:c r="G12055" s="0" t="n">
        <x:v>130</x:v>
      </x:c>
      <x:c r="H12055" s="4" t="n">
        <x:v>43.384</x:v>
      </x:c>
      <x:c r="I12055" s="4" t="n">
        <x:v>81</x:v>
      </x:c>
      <x:c r="J12055" s="4" t="n">
        <x:v>0.334</x:v>
      </x:c>
      <x:c r="K12055" s="4">
        <x:f>I12055*J12055</x:f>
      </x:c>
      <x:c r="L12055" s="4" t="n">
        <x:v>159.696</x:v>
      </x:c>
      <x:c r="M12055" s="5">
        <x:f>J12055/2.789*100</x:f>
      </x:c>
      <x:c r="N12055" s="6">
        <x:f>M12055*L12055/100</x:f>
      </x:c>
      <x:c r="O12055" s="6">
        <x:f>H12055-N12055</x:f>
      </x:c>
    </x:row>
    <x:row r="12056" spans="1:25">
      <x:c r="A12056" s="0" t="s">
        <x:v>88</x:v>
      </x:c>
      <x:c r="B12056" s="0" t="n">
        <x:v>5532</x:v>
      </x:c>
      <x:c r="C12056" s="0" t="s">
        <x:v>21</x:v>
      </x:c>
      <x:c r="D12056" s="0" t="s">
        <x:v>28</x:v>
      </x:c>
      <x:c r="E12056" s="0" t="s">
        <x:v>19</x:v>
      </x:c>
      <x:c r="F12056" s="0" t="s">
        <x:v>26</x:v>
      </x:c>
      <x:c r="G12056" s="0" t="n">
        <x:v>130</x:v>
      </x:c>
      <x:c r="H12056" s="4" t="n">
        <x:v>33.804</x:v>
      </x:c>
      <x:c r="I12056" s="4" t="n">
        <x:v>81</x:v>
      </x:c>
      <x:c r="J12056" s="4" t="n">
        <x:v>0.26</x:v>
      </x:c>
      <x:c r="K12056" s="4">
        <x:f>I12056*J12056</x:f>
      </x:c>
      <x:c r="L12056" s="4" t="n">
        <x:v>159.696</x:v>
      </x:c>
      <x:c r="M12056" s="5">
        <x:f>J12056/2.789*100</x:f>
      </x:c>
      <x:c r="N12056" s="6">
        <x:f>M12056*L12056/100</x:f>
      </x:c>
      <x:c r="O12056" s="6">
        <x:f>H12056-N12056</x:f>
      </x:c>
    </x:row>
    <x:row r="12057" spans="1:25">
      <x:c r="A12057" s="0" t="s">
        <x:v>88</x:v>
      </x:c>
      <x:c r="B12057" s="0" t="n">
        <x:v>5532</x:v>
      </x:c>
      <x:c r="C12057" s="0" t="s">
        <x:v>21</x:v>
      </x:c>
      <x:c r="D12057" s="0" t="s">
        <x:v>28</x:v>
      </x:c>
      <x:c r="E12057" s="0" t="s">
        <x:v>23</x:v>
      </x:c>
      <x:c r="F12057" s="0" t="s">
        <x:v>26</x:v>
      </x:c>
      <x:c r="G12057" s="0" t="n">
        <x:v>130</x:v>
      </x:c>
      <x:c r="H12057" s="4" t="n">
        <x:v>149</x:v>
      </x:c>
      <x:c r="I12057" s="4" t="n">
        <x:v>81</x:v>
      </x:c>
      <x:c r="J12057" s="4" t="n">
        <x:v>1.52</x:v>
      </x:c>
      <x:c r="K12057" s="4">
        <x:f>I12057*J12057</x:f>
      </x:c>
      <x:c r="L12057" s="4" t="n">
        <x:v>159.696</x:v>
      </x:c>
      <x:c r="M12057" s="5">
        <x:f>J12057/2.789*100</x:f>
      </x:c>
      <x:c r="N12057" s="6">
        <x:f>M12057*L12057/100</x:f>
      </x:c>
      <x:c r="O12057" s="6">
        <x:f>H12057-N12057</x:f>
      </x:c>
    </x:row>
    <x:row r="12058" spans="1:25">
      <x:c r="A12058" s="0" t="s">
        <x:v>65</x:v>
      </x:c>
      <x:c r="B12058" s="0" t="n">
        <x:v>5534</x:v>
      </x:c>
      <x:c r="C12058" s="0" t="s">
        <x:v>21</x:v>
      </x:c>
      <x:c r="D12058" s="0" t="s">
        <x:v>22</x:v>
      </x:c>
      <x:c r="E12058" s="0" t="s">
        <x:v>23</x:v>
      </x:c>
      <x:c r="F12058" s="0" t="s">
        <x:v>20</x:v>
      </x:c>
      <x:c r="G12058" s="0" t="n">
        <x:v>50</x:v>
      </x:c>
      <x:c r="H12058" s="4" t="n">
        <x:v>43.384</x:v>
      </x:c>
      <x:c r="I12058" s="4" t="n">
        <x:v>49</x:v>
      </x:c>
      <x:c r="J12058" s="4" t="n">
        <x:v>0.868</x:v>
      </x:c>
      <x:c r="K12058" s="4">
        <x:f>I12058*J12058</x:f>
      </x:c>
      <x:c r="L12058" s="4" t="n">
        <x:v>89.104</x:v>
      </x:c>
      <x:c r="M12058" s="5">
        <x:f>J12058/4.403*100</x:f>
      </x:c>
      <x:c r="N12058" s="6">
        <x:f>M12058*L12058/100</x:f>
      </x:c>
      <x:c r="O12058" s="6">
        <x:f>H12058-N12058</x:f>
      </x:c>
    </x:row>
    <x:row r="12059" spans="1:25">
      <x:c r="A12059" s="0" t="s">
        <x:v>65</x:v>
      </x:c>
      <x:c r="B12059" s="0" t="n">
        <x:v>5534</x:v>
      </x:c>
      <x:c r="C12059" s="0" t="s">
        <x:v>21</x:v>
      </x:c>
      <x:c r="D12059" s="0" t="s">
        <x:v>22</x:v>
      </x:c>
      <x:c r="E12059" s="0" t="s">
        <x:v>23</x:v>
      </x:c>
      <x:c r="F12059" s="0" t="s">
        <x:v>20</x:v>
      </x:c>
      <x:c r="G12059" s="0" t="n">
        <x:v>50</x:v>
      </x:c>
      <x:c r="H12059" s="4" t="n">
        <x:v>43.384</x:v>
      </x:c>
      <x:c r="I12059" s="4" t="n">
        <x:v>49</x:v>
      </x:c>
      <x:c r="J12059" s="4" t="n">
        <x:v>0.868</x:v>
      </x:c>
      <x:c r="K12059" s="4">
        <x:f>I12059*J12059</x:f>
      </x:c>
      <x:c r="L12059" s="4" t="n">
        <x:v>89.104</x:v>
      </x:c>
      <x:c r="M12059" s="5">
        <x:f>J12059/4.403*100</x:f>
      </x:c>
      <x:c r="N12059" s="6">
        <x:f>M12059*L12059/100</x:f>
      </x:c>
      <x:c r="O12059" s="6">
        <x:f>H12059-N12059</x:f>
      </x:c>
    </x:row>
    <x:row r="12060" spans="1:25">
      <x:c r="A12060" s="0" t="s">
        <x:v>65</x:v>
      </x:c>
      <x:c r="B12060" s="0" t="n">
        <x:v>5534</x:v>
      </x:c>
      <x:c r="C12060" s="0" t="s">
        <x:v>21</x:v>
      </x:c>
      <x:c r="D12060" s="0" t="s">
        <x:v>22</x:v>
      </x:c>
      <x:c r="E12060" s="0" t="s">
        <x:v>23</x:v>
      </x:c>
      <x:c r="F12060" s="0" t="s">
        <x:v>20</x:v>
      </x:c>
      <x:c r="G12060" s="0" t="n">
        <x:v>50</x:v>
      </x:c>
      <x:c r="H12060" s="4" t="n">
        <x:v>44.33</x:v>
      </x:c>
      <x:c r="I12060" s="4" t="n">
        <x:v>49</x:v>
      </x:c>
      <x:c r="J12060" s="4" t="n">
        <x:v>0.887</x:v>
      </x:c>
      <x:c r="K12060" s="4">
        <x:f>I12060*J12060</x:f>
      </x:c>
      <x:c r="L12060" s="4" t="n">
        <x:v>89.104</x:v>
      </x:c>
      <x:c r="M12060" s="5">
        <x:f>J12060/4.403*100</x:f>
      </x:c>
      <x:c r="N12060" s="6">
        <x:f>M12060*L12060/100</x:f>
      </x:c>
      <x:c r="O12060" s="6">
        <x:f>H12060-N12060</x:f>
      </x:c>
    </x:row>
    <x:row r="12061" spans="1:25">
      <x:c r="A12061" s="0" t="s">
        <x:v>65</x:v>
      </x:c>
      <x:c r="B12061" s="0" t="n">
        <x:v>5534</x:v>
      </x:c>
      <x:c r="C12061" s="0" t="s">
        <x:v>21</x:v>
      </x:c>
      <x:c r="D12061" s="0" t="s">
        <x:v>28</x:v>
      </x:c>
      <x:c r="E12061" s="0" t="s">
        <x:v>19</x:v>
      </x:c>
      <x:c r="F12061" s="0" t="s">
        <x:v>26</x:v>
      </x:c>
      <x:c r="G12061" s="0" t="n">
        <x:v>50</x:v>
      </x:c>
      <x:c r="H12061" s="4" t="n">
        <x:v>13.003</x:v>
      </x:c>
      <x:c r="I12061" s="4" t="n">
        <x:v>49</x:v>
      </x:c>
      <x:c r="J12061" s="4" t="n">
        <x:v>0.26</x:v>
      </x:c>
      <x:c r="K12061" s="4">
        <x:f>I12061*J12061</x:f>
      </x:c>
      <x:c r="L12061" s="4" t="n">
        <x:v>89.104</x:v>
      </x:c>
      <x:c r="M12061" s="5">
        <x:f>J12061/4.403*100</x:f>
      </x:c>
      <x:c r="N12061" s="6">
        <x:f>M12061*L12061/100</x:f>
      </x:c>
      <x:c r="O12061" s="6">
        <x:f>H12061-N12061</x:f>
      </x:c>
    </x:row>
    <x:row r="12062" spans="1:25">
      <x:c r="A12062" s="0" t="s">
        <x:v>65</x:v>
      </x:c>
      <x:c r="B12062" s="0" t="n">
        <x:v>5534</x:v>
      </x:c>
      <x:c r="C12062" s="0" t="s">
        <x:v>21</x:v>
      </x:c>
      <x:c r="D12062" s="0" t="s">
        <x:v>28</x:v>
      </x:c>
      <x:c r="E12062" s="0" t="s">
        <x:v>23</x:v>
      </x:c>
      <x:c r="F12062" s="0" t="s">
        <x:v>26</x:v>
      </x:c>
      <x:c r="G12062" s="0" t="n">
        <x:v>50</x:v>
      </x:c>
      <x:c r="H12062" s="4" t="n">
        <x:v>76</x:v>
      </x:c>
      <x:c r="I12062" s="4" t="n">
        <x:v>49</x:v>
      </x:c>
      <x:c r="J12062" s="4" t="n">
        <x:v>1.52</x:v>
      </x:c>
      <x:c r="K12062" s="4">
        <x:f>I12062*J12062</x:f>
      </x:c>
      <x:c r="L12062" s="4" t="n">
        <x:v>89.104</x:v>
      </x:c>
      <x:c r="M12062" s="5">
        <x:f>J12062/4.403*100</x:f>
      </x:c>
      <x:c r="N12062" s="6">
        <x:f>M12062*L12062/100</x:f>
      </x:c>
      <x:c r="O12062" s="6">
        <x:f>H12062-N12062</x:f>
      </x:c>
    </x:row>
    <x:row r="12063" spans="1:25">
      <x:c r="A12063" s="0" t="s">
        <x:v>53</x:v>
      </x:c>
      <x:c r="B12063" s="0" t="n">
        <x:v>5546</x:v>
      </x:c>
      <x:c r="C12063" s="0" t="s">
        <x:v>21</x:v>
      </x:c>
      <x:c r="D12063" s="0" t="s">
        <x:v>22</x:v>
      </x:c>
      <x:c r="E12063" s="0" t="s">
        <x:v>23</x:v>
      </x:c>
      <x:c r="F12063" s="0" t="s">
        <x:v>20</x:v>
      </x:c>
      <x:c r="G12063" s="0" t="n">
        <x:v>130</x:v>
      </x:c>
      <x:c r="H12063" s="4" t="n">
        <x:v>43.384</x:v>
      </x:c>
      <x:c r="I12063" s="4" t="n">
        <x:v>68</x:v>
      </x:c>
      <x:c r="J12063" s="4" t="n">
        <x:v>0.334</x:v>
      </x:c>
      <x:c r="K12063" s="4">
        <x:f>I12063*J12063</x:f>
      </x:c>
      <x:c r="L12063" s="4" t="n">
        <x:v>129.105</x:v>
      </x:c>
      <x:c r="M12063" s="5">
        <x:f>J12063/3.123*100</x:f>
      </x:c>
      <x:c r="N12063" s="6">
        <x:f>M12063*L12063/100</x:f>
      </x:c>
      <x:c r="O12063" s="6">
        <x:f>H12063-N12063</x:f>
      </x:c>
    </x:row>
    <x:row r="12064" spans="1:25">
      <x:c r="A12064" s="0" t="s">
        <x:v>53</x:v>
      </x:c>
      <x:c r="B12064" s="0" t="n">
        <x:v>5546</x:v>
      </x:c>
      <x:c r="C12064" s="0" t="s">
        <x:v>21</x:v>
      </x:c>
      <x:c r="D12064" s="0" t="s">
        <x:v>22</x:v>
      </x:c>
      <x:c r="E12064" s="0" t="s">
        <x:v>23</x:v>
      </x:c>
      <x:c r="F12064" s="0" t="s">
        <x:v>20</x:v>
      </x:c>
      <x:c r="G12064" s="0" t="n">
        <x:v>130</x:v>
      </x:c>
      <x:c r="H12064" s="4" t="n">
        <x:v>43.384</x:v>
      </x:c>
      <x:c r="I12064" s="4" t="n">
        <x:v>68</x:v>
      </x:c>
      <x:c r="J12064" s="4" t="n">
        <x:v>0.334</x:v>
      </x:c>
      <x:c r="K12064" s="4">
        <x:f>I12064*J12064</x:f>
      </x:c>
      <x:c r="L12064" s="4" t="n">
        <x:v>129.105</x:v>
      </x:c>
      <x:c r="M12064" s="5">
        <x:f>J12064/3.123*100</x:f>
      </x:c>
      <x:c r="N12064" s="6">
        <x:f>M12064*L12064/100</x:f>
      </x:c>
      <x:c r="O12064" s="6">
        <x:f>H12064-N12064</x:f>
      </x:c>
    </x:row>
    <x:row r="12065" spans="1:25">
      <x:c r="A12065" s="0" t="s">
        <x:v>53</x:v>
      </x:c>
      <x:c r="B12065" s="0" t="n">
        <x:v>5546</x:v>
      </x:c>
      <x:c r="C12065" s="0" t="s">
        <x:v>21</x:v>
      </x:c>
      <x:c r="D12065" s="0" t="s">
        <x:v>22</x:v>
      </x:c>
      <x:c r="E12065" s="0" t="s">
        <x:v>23</x:v>
      </x:c>
      <x:c r="F12065" s="0" t="s">
        <x:v>20</x:v>
      </x:c>
      <x:c r="G12065" s="0" t="n">
        <x:v>130</x:v>
      </x:c>
      <x:c r="H12065" s="4" t="n">
        <x:v>44.33</x:v>
      </x:c>
      <x:c r="I12065" s="4" t="n">
        <x:v>68</x:v>
      </x:c>
      <x:c r="J12065" s="4" t="n">
        <x:v>0.341</x:v>
      </x:c>
      <x:c r="K12065" s="4">
        <x:f>I12065*J12065</x:f>
      </x:c>
      <x:c r="L12065" s="4" t="n">
        <x:v>129.105</x:v>
      </x:c>
      <x:c r="M12065" s="5">
        <x:f>J12065/3.123*100</x:f>
      </x:c>
      <x:c r="N12065" s="6">
        <x:f>M12065*L12065/100</x:f>
      </x:c>
      <x:c r="O12065" s="6">
        <x:f>H12065-N12065</x:f>
      </x:c>
    </x:row>
    <x:row r="12066" spans="1:25">
      <x:c r="A12066" s="0" t="s">
        <x:v>53</x:v>
      </x:c>
      <x:c r="B12066" s="0" t="n">
        <x:v>5546</x:v>
      </x:c>
      <x:c r="C12066" s="0" t="s">
        <x:v>21</x:v>
      </x:c>
      <x:c r="D12066" s="0" t="s">
        <x:v>22</x:v>
      </x:c>
      <x:c r="E12066" s="0" t="s">
        <x:v>23</x:v>
      </x:c>
      <x:c r="F12066" s="0" t="s">
        <x:v>20</x:v>
      </x:c>
      <x:c r="G12066" s="0" t="n">
        <x:v>130</x:v>
      </x:c>
      <x:c r="H12066" s="4" t="n">
        <x:v>43.384</x:v>
      </x:c>
      <x:c r="I12066" s="4" t="n">
        <x:v>68</x:v>
      </x:c>
      <x:c r="J12066" s="4" t="n">
        <x:v>0.334</x:v>
      </x:c>
      <x:c r="K12066" s="4">
        <x:f>I12066*J12066</x:f>
      </x:c>
      <x:c r="L12066" s="4" t="n">
        <x:v>129.105</x:v>
      </x:c>
      <x:c r="M12066" s="5">
        <x:f>J12066/3.123*100</x:f>
      </x:c>
      <x:c r="N12066" s="6">
        <x:f>M12066*L12066/100</x:f>
      </x:c>
      <x:c r="O12066" s="6">
        <x:f>H12066-N12066</x:f>
      </x:c>
    </x:row>
    <x:row r="12067" spans="1:25">
      <x:c r="A12067" s="0" t="s">
        <x:v>53</x:v>
      </x:c>
      <x:c r="B12067" s="0" t="n">
        <x:v>5546</x:v>
      </x:c>
      <x:c r="C12067" s="0" t="s">
        <x:v>21</x:v>
      </x:c>
      <x:c r="D12067" s="0" t="s">
        <x:v>28</x:v>
      </x:c>
      <x:c r="E12067" s="0" t="s">
        <x:v>19</x:v>
      </x:c>
      <x:c r="F12067" s="0" t="s">
        <x:v>26</x:v>
      </x:c>
      <x:c r="G12067" s="0" t="n">
        <x:v>130</x:v>
      </x:c>
      <x:c r="H12067" s="4" t="n">
        <x:v>33.8</x:v>
      </x:c>
      <x:c r="I12067" s="4" t="n">
        <x:v>68</x:v>
      </x:c>
      <x:c r="J12067" s="4" t="n">
        <x:v>0.26</x:v>
      </x:c>
      <x:c r="K12067" s="4">
        <x:f>I12067*J12067</x:f>
      </x:c>
      <x:c r="L12067" s="4" t="n">
        <x:v>129.105</x:v>
      </x:c>
      <x:c r="M12067" s="5">
        <x:f>J12067/3.123*100</x:f>
      </x:c>
      <x:c r="N12067" s="6">
        <x:f>M12067*L12067/100</x:f>
      </x:c>
      <x:c r="O12067" s="6">
        <x:f>H12067-N12067</x:f>
      </x:c>
    </x:row>
    <x:row r="12068" spans="1:25">
      <x:c r="A12068" s="0" t="s">
        <x:v>53</x:v>
      </x:c>
      <x:c r="B12068" s="0" t="n">
        <x:v>5546</x:v>
      </x:c>
      <x:c r="C12068" s="0" t="s">
        <x:v>21</x:v>
      </x:c>
      <x:c r="D12068" s="0" t="s">
        <x:v>28</x:v>
      </x:c>
      <x:c r="E12068" s="0" t="s">
        <x:v>23</x:v>
      </x:c>
      <x:c r="F12068" s="0" t="s">
        <x:v>26</x:v>
      </x:c>
      <x:c r="G12068" s="0" t="n">
        <x:v>130</x:v>
      </x:c>
      <x:c r="H12068" s="4" t="n">
        <x:v>129.25</x:v>
      </x:c>
      <x:c r="I12068" s="4" t="n">
        <x:v>68</x:v>
      </x:c>
      <x:c r="J12068" s="4" t="n">
        <x:v>1.52</x:v>
      </x:c>
      <x:c r="K12068" s="4">
        <x:f>I12068*J12068</x:f>
      </x:c>
      <x:c r="L12068" s="4" t="n">
        <x:v>129.105</x:v>
      </x:c>
      <x:c r="M12068" s="5">
        <x:f>J12068/3.123*100</x:f>
      </x:c>
      <x:c r="N12068" s="6">
        <x:f>M12068*L12068/100</x:f>
      </x:c>
      <x:c r="O12068" s="6">
        <x:f>H12068-N12068</x:f>
      </x:c>
    </x:row>
    <x:row r="12069" spans="1:25">
      <x:c r="A12069" s="0" t="s">
        <x:v>67</x:v>
      </x:c>
      <x:c r="B12069" s="0" t="n">
        <x:v>5547</x:v>
      </x:c>
      <x:c r="C12069" s="0" t="s">
        <x:v>21</x:v>
      </x:c>
      <x:c r="D12069" s="0" t="s">
        <x:v>22</x:v>
      </x:c>
      <x:c r="E12069" s="0" t="s">
        <x:v>23</x:v>
      </x:c>
      <x:c r="F12069" s="0" t="s">
        <x:v>20</x:v>
      </x:c>
      <x:c r="G12069" s="0" t="n">
        <x:v>130</x:v>
      </x:c>
      <x:c r="H12069" s="4" t="n">
        <x:v>43.384</x:v>
      </x:c>
      <x:c r="I12069" s="4" t="n">
        <x:v>67</x:v>
      </x:c>
      <x:c r="J12069" s="4" t="n">
        <x:v>0.334</x:v>
      </x:c>
      <x:c r="K12069" s="4">
        <x:f>I12069*J12069</x:f>
      </x:c>
      <x:c r="L12069" s="4" t="n">
        <x:v>146.791</x:v>
      </x:c>
      <x:c r="M12069" s="5">
        <x:f>J12069/2.455*100</x:f>
      </x:c>
      <x:c r="N12069" s="6">
        <x:f>M12069*L12069/100</x:f>
      </x:c>
      <x:c r="O12069" s="6">
        <x:f>H12069-N12069</x:f>
      </x:c>
    </x:row>
    <x:row r="12070" spans="1:25">
      <x:c r="A12070" s="0" t="s">
        <x:v>67</x:v>
      </x:c>
      <x:c r="B12070" s="0" t="n">
        <x:v>5547</x:v>
      </x:c>
      <x:c r="C12070" s="0" t="s">
        <x:v>21</x:v>
      </x:c>
      <x:c r="D12070" s="0" t="s">
        <x:v>22</x:v>
      </x:c>
      <x:c r="E12070" s="0" t="s">
        <x:v>23</x:v>
      </x:c>
      <x:c r="F12070" s="0" t="s">
        <x:v>20</x:v>
      </x:c>
      <x:c r="G12070" s="0" t="n">
        <x:v>130</x:v>
      </x:c>
      <x:c r="H12070" s="4" t="n">
        <x:v>44.33</x:v>
      </x:c>
      <x:c r="I12070" s="4" t="n">
        <x:v>67</x:v>
      </x:c>
      <x:c r="J12070" s="4" t="n">
        <x:v>0.341</x:v>
      </x:c>
      <x:c r="K12070" s="4">
        <x:f>I12070*J12070</x:f>
      </x:c>
      <x:c r="L12070" s="4" t="n">
        <x:v>146.791</x:v>
      </x:c>
      <x:c r="M12070" s="5">
        <x:f>J12070/2.455*100</x:f>
      </x:c>
      <x:c r="N12070" s="6">
        <x:f>M12070*L12070/100</x:f>
      </x:c>
      <x:c r="O12070" s="6">
        <x:f>H12070-N12070</x:f>
      </x:c>
    </x:row>
    <x:row r="12071" spans="1:25">
      <x:c r="A12071" s="0" t="s">
        <x:v>67</x:v>
      </x:c>
      <x:c r="B12071" s="0" t="n">
        <x:v>5547</x:v>
      </x:c>
      <x:c r="C12071" s="0" t="s">
        <x:v>21</x:v>
      </x:c>
      <x:c r="D12071" s="0" t="s">
        <x:v>28</x:v>
      </x:c>
      <x:c r="E12071" s="0" t="s">
        <x:v>19</x:v>
      </x:c>
      <x:c r="F12071" s="0" t="s">
        <x:v>26</x:v>
      </x:c>
      <x:c r="G12071" s="0" t="n">
        <x:v>130</x:v>
      </x:c>
      <x:c r="H12071" s="4" t="n">
        <x:v>33.8</x:v>
      </x:c>
      <x:c r="I12071" s="4" t="n">
        <x:v>67</x:v>
      </x:c>
      <x:c r="J12071" s="4" t="n">
        <x:v>0.26</x:v>
      </x:c>
      <x:c r="K12071" s="4">
        <x:f>I12071*J12071</x:f>
      </x:c>
      <x:c r="L12071" s="4" t="n">
        <x:v>146.791</x:v>
      </x:c>
      <x:c r="M12071" s="5">
        <x:f>J12071/2.455*100</x:f>
      </x:c>
      <x:c r="N12071" s="6">
        <x:f>M12071*L12071/100</x:f>
      </x:c>
      <x:c r="O12071" s="6">
        <x:f>H12071-N12071</x:f>
      </x:c>
    </x:row>
    <x:row r="12072" spans="1:25">
      <x:c r="A12072" s="0" t="s">
        <x:v>67</x:v>
      </x:c>
      <x:c r="B12072" s="0" t="n">
        <x:v>5547</x:v>
      </x:c>
      <x:c r="C12072" s="0" t="s">
        <x:v>21</x:v>
      </x:c>
      <x:c r="D12072" s="0" t="s">
        <x:v>28</x:v>
      </x:c>
      <x:c r="E12072" s="0" t="s">
        <x:v>23</x:v>
      </x:c>
      <x:c r="F12072" s="0" t="s">
        <x:v>26</x:v>
      </x:c>
      <x:c r="G12072" s="0" t="n">
        <x:v>130</x:v>
      </x:c>
      <x:c r="H12072" s="4" t="n">
        <x:v>129.101</x:v>
      </x:c>
      <x:c r="I12072" s="4" t="n">
        <x:v>67</x:v>
      </x:c>
      <x:c r="J12072" s="4" t="n">
        <x:v>1.52</x:v>
      </x:c>
      <x:c r="K12072" s="4">
        <x:f>I12072*J12072</x:f>
      </x:c>
      <x:c r="L12072" s="4" t="n">
        <x:v>146.791</x:v>
      </x:c>
      <x:c r="M12072" s="5">
        <x:f>J12072/2.455*100</x:f>
      </x:c>
      <x:c r="N12072" s="6">
        <x:f>M12072*L12072/100</x:f>
      </x:c>
      <x:c r="O12072" s="6">
        <x:f>H12072-N12072</x:f>
      </x:c>
    </x:row>
    <x:row r="12073" spans="1:25">
      <x:c r="A12073" s="0" t="s">
        <x:v>84</x:v>
      </x:c>
      <x:c r="B12073" s="0" t="n">
        <x:v>5548</x:v>
      </x:c>
      <x:c r="C12073" s="0" t="s">
        <x:v>21</x:v>
      </x:c>
      <x:c r="D12073" s="0" t="s">
        <x:v>22</x:v>
      </x:c>
      <x:c r="E12073" s="0" t="s">
        <x:v>23</x:v>
      </x:c>
      <x:c r="F12073" s="0" t="s">
        <x:v>20</x:v>
      </x:c>
      <x:c r="G12073" s="0" t="n">
        <x:v>130</x:v>
      </x:c>
      <x:c r="H12073" s="4" t="n">
        <x:v>43.384</x:v>
      </x:c>
      <x:c r="I12073" s="4" t="n">
        <x:v>0</x:v>
      </x:c>
      <x:c r="J12073" s="4" t="n">
        <x:v>0.334</x:v>
      </x:c>
      <x:c r="K12073" s="4">
        <x:f>I12073*J12073</x:f>
      </x:c>
      <x:c r="L12073" s="4" t="n">
        <x:v>0</x:v>
      </x:c>
      <x:c r="M12073" s="5">
        <x:f>J12073/3.13*100</x:f>
      </x:c>
      <x:c r="N12073" s="6">
        <x:f>M12073*L12073/100</x:f>
      </x:c>
      <x:c r="O12073" s="6">
        <x:f>H12073-N12073</x:f>
      </x:c>
    </x:row>
    <x:row r="12074" spans="1:25">
      <x:c r="A12074" s="0" t="s">
        <x:v>84</x:v>
      </x:c>
      <x:c r="B12074" s="0" t="n">
        <x:v>5548</x:v>
      </x:c>
      <x:c r="C12074" s="0" t="s">
        <x:v>21</x:v>
      </x:c>
      <x:c r="D12074" s="0" t="s">
        <x:v>22</x:v>
      </x:c>
      <x:c r="E12074" s="0" t="s">
        <x:v>23</x:v>
      </x:c>
      <x:c r="F12074" s="0" t="s">
        <x:v>20</x:v>
      </x:c>
      <x:c r="G12074" s="0" t="n">
        <x:v>130</x:v>
      </x:c>
      <x:c r="H12074" s="4" t="n">
        <x:v>43.384</x:v>
      </x:c>
      <x:c r="I12074" s="4" t="n">
        <x:v>0</x:v>
      </x:c>
      <x:c r="J12074" s="4" t="n">
        <x:v>0.334</x:v>
      </x:c>
      <x:c r="K12074" s="4">
        <x:f>I12074*J12074</x:f>
      </x:c>
      <x:c r="L12074" s="4" t="n">
        <x:v>0</x:v>
      </x:c>
      <x:c r="M12074" s="5">
        <x:f>J12074/3.13*100</x:f>
      </x:c>
      <x:c r="N12074" s="6">
        <x:f>M12074*L12074/100</x:f>
      </x:c>
      <x:c r="O12074" s="6">
        <x:f>H12074-N12074</x:f>
      </x:c>
    </x:row>
    <x:row r="12075" spans="1:25">
      <x:c r="A12075" s="0" t="s">
        <x:v>84</x:v>
      </x:c>
      <x:c r="B12075" s="0" t="n">
        <x:v>5548</x:v>
      </x:c>
      <x:c r="C12075" s="0" t="s">
        <x:v>21</x:v>
      </x:c>
      <x:c r="D12075" s="0" t="s">
        <x:v>22</x:v>
      </x:c>
      <x:c r="E12075" s="0" t="s">
        <x:v>23</x:v>
      </x:c>
      <x:c r="F12075" s="0" t="s">
        <x:v>20</x:v>
      </x:c>
      <x:c r="G12075" s="0" t="n">
        <x:v>130</x:v>
      </x:c>
      <x:c r="H12075" s="4" t="n">
        <x:v>44.33</x:v>
      </x:c>
      <x:c r="I12075" s="4" t="n">
        <x:v>0</x:v>
      </x:c>
      <x:c r="J12075" s="4" t="n">
        <x:v>0.341</x:v>
      </x:c>
      <x:c r="K12075" s="4">
        <x:f>I12075*J12075</x:f>
      </x:c>
      <x:c r="L12075" s="4" t="n">
        <x:v>0</x:v>
      </x:c>
      <x:c r="M12075" s="5">
        <x:f>J12075/3.13*100</x:f>
      </x:c>
      <x:c r="N12075" s="6">
        <x:f>M12075*L12075/100</x:f>
      </x:c>
      <x:c r="O12075" s="6">
        <x:f>H12075-N12075</x:f>
      </x:c>
    </x:row>
    <x:row r="12076" spans="1:25">
      <x:c r="A12076" s="0" t="s">
        <x:v>84</x:v>
      </x:c>
      <x:c r="B12076" s="0" t="n">
        <x:v>5548</x:v>
      </x:c>
      <x:c r="C12076" s="0" t="s">
        <x:v>21</x:v>
      </x:c>
      <x:c r="D12076" s="0" t="s">
        <x:v>22</x:v>
      </x:c>
      <x:c r="E12076" s="0" t="s">
        <x:v>23</x:v>
      </x:c>
      <x:c r="F12076" s="0" t="s">
        <x:v>20</x:v>
      </x:c>
      <x:c r="G12076" s="0" t="n">
        <x:v>130</x:v>
      </x:c>
      <x:c r="H12076" s="4" t="n">
        <x:v>44.33</x:v>
      </x:c>
      <x:c r="I12076" s="4" t="n">
        <x:v>0</x:v>
      </x:c>
      <x:c r="J12076" s="4" t="n">
        <x:v>0.341</x:v>
      </x:c>
      <x:c r="K12076" s="4">
        <x:f>I12076*J12076</x:f>
      </x:c>
      <x:c r="L12076" s="4" t="n">
        <x:v>0</x:v>
      </x:c>
      <x:c r="M12076" s="5">
        <x:f>J12076/3.13*100</x:f>
      </x:c>
      <x:c r="N12076" s="6">
        <x:f>M12076*L12076/100</x:f>
      </x:c>
      <x:c r="O12076" s="6">
        <x:f>H12076-N12076</x:f>
      </x:c>
    </x:row>
    <x:row r="12077" spans="1:25">
      <x:c r="A12077" s="0" t="s">
        <x:v>84</x:v>
      </x:c>
      <x:c r="B12077" s="0" t="n">
        <x:v>5548</x:v>
      </x:c>
      <x:c r="C12077" s="0" t="s">
        <x:v>21</x:v>
      </x:c>
      <x:c r="D12077" s="0" t="s">
        <x:v>28</x:v>
      </x:c>
      <x:c r="E12077" s="0" t="s">
        <x:v>19</x:v>
      </x:c>
      <x:c r="F12077" s="0" t="s">
        <x:v>26</x:v>
      </x:c>
      <x:c r="G12077" s="0" t="n">
        <x:v>130</x:v>
      </x:c>
      <x:c r="H12077" s="4" t="n">
        <x:v>33.801</x:v>
      </x:c>
      <x:c r="I12077" s="4" t="n">
        <x:v>0</x:v>
      </x:c>
      <x:c r="J12077" s="4" t="n">
        <x:v>0.26</x:v>
      </x:c>
      <x:c r="K12077" s="4">
        <x:f>I12077*J12077</x:f>
      </x:c>
      <x:c r="L12077" s="4" t="n">
        <x:v>0</x:v>
      </x:c>
      <x:c r="M12077" s="5">
        <x:f>J12077/3.13*100</x:f>
      </x:c>
      <x:c r="N12077" s="6">
        <x:f>M12077*L12077/100</x:f>
      </x:c>
      <x:c r="O12077" s="6">
        <x:f>H12077-N12077</x:f>
      </x:c>
    </x:row>
    <x:row r="12078" spans="1:25">
      <x:c r="A12078" s="0" t="s">
        <x:v>84</x:v>
      </x:c>
      <x:c r="B12078" s="0" t="n">
        <x:v>5548</x:v>
      </x:c>
      <x:c r="C12078" s="0" t="s">
        <x:v>21</x:v>
      </x:c>
      <x:c r="D12078" s="0" t="s">
        <x:v>28</x:v>
      </x:c>
      <x:c r="E12078" s="0" t="s">
        <x:v>23</x:v>
      </x:c>
      <x:c r="F12078" s="0" t="s">
        <x:v>26</x:v>
      </x:c>
      <x:c r="G12078" s="0" t="n">
        <x:v>130</x:v>
      </x:c>
      <x:c r="H12078" s="4" t="n">
        <x:v>20.002</x:v>
      </x:c>
      <x:c r="I12078" s="4" t="n">
        <x:v>0</x:v>
      </x:c>
      <x:c r="J12078" s="4" t="n">
        <x:v>1.52</x:v>
      </x:c>
      <x:c r="K12078" s="4">
        <x:f>I12078*J12078</x:f>
      </x:c>
      <x:c r="L12078" s="4" t="n">
        <x:v>0</x:v>
      </x:c>
      <x:c r="M12078" s="5">
        <x:f>J12078/3.13*100</x:f>
      </x:c>
      <x:c r="N12078" s="6">
        <x:f>M12078*L12078/100</x:f>
      </x:c>
      <x:c r="O12078" s="6">
        <x:f>H12078-N12078</x:f>
      </x:c>
    </x:row>
    <x:row r="12079" spans="1:25">
      <x:c r="A12079" s="0" t="s">
        <x:v>83</x:v>
      </x:c>
      <x:c r="B12079" s="0" t="n">
        <x:v>5549</x:v>
      </x:c>
      <x:c r="C12079" s="0" t="s">
        <x:v>21</x:v>
      </x:c>
      <x:c r="D12079" s="0" t="s">
        <x:v>22</x:v>
      </x:c>
      <x:c r="E12079" s="0" t="s">
        <x:v>23</x:v>
      </x:c>
      <x:c r="F12079" s="0" t="s">
        <x:v>20</x:v>
      </x:c>
      <x:c r="G12079" s="0" t="n">
        <x:v>130</x:v>
      </x:c>
      <x:c r="H12079" s="4" t="n">
        <x:v>43.384</x:v>
      </x:c>
      <x:c r="I12079" s="4" t="n">
        <x:v>0</x:v>
      </x:c>
      <x:c r="J12079" s="4" t="n">
        <x:v>0.334</x:v>
      </x:c>
      <x:c r="K12079" s="4">
        <x:f>I12079*J12079</x:f>
      </x:c>
      <x:c r="L12079" s="4" t="n">
        <x:v>0</x:v>
      </x:c>
      <x:c r="M12079" s="5">
        <x:f>J12079/2.789*100</x:f>
      </x:c>
      <x:c r="N12079" s="6">
        <x:f>M12079*L12079/100</x:f>
      </x:c>
      <x:c r="O12079" s="6">
        <x:f>H12079-N12079</x:f>
      </x:c>
    </x:row>
    <x:row r="12080" spans="1:25">
      <x:c r="A12080" s="0" t="s">
        <x:v>83</x:v>
      </x:c>
      <x:c r="B12080" s="0" t="n">
        <x:v>5549</x:v>
      </x:c>
      <x:c r="C12080" s="0" t="s">
        <x:v>21</x:v>
      </x:c>
      <x:c r="D12080" s="0" t="s">
        <x:v>22</x:v>
      </x:c>
      <x:c r="E12080" s="0" t="s">
        <x:v>23</x:v>
      </x:c>
      <x:c r="F12080" s="0" t="s">
        <x:v>20</x:v>
      </x:c>
      <x:c r="G12080" s="0" t="n">
        <x:v>130</x:v>
      </x:c>
      <x:c r="H12080" s="4" t="n">
        <x:v>44.33</x:v>
      </x:c>
      <x:c r="I12080" s="4" t="n">
        <x:v>0</x:v>
      </x:c>
      <x:c r="J12080" s="4" t="n">
        <x:v>0.341</x:v>
      </x:c>
      <x:c r="K12080" s="4">
        <x:f>I12080*J12080</x:f>
      </x:c>
      <x:c r="L12080" s="4" t="n">
        <x:v>0</x:v>
      </x:c>
      <x:c r="M12080" s="5">
        <x:f>J12080/2.789*100</x:f>
      </x:c>
      <x:c r="N12080" s="6">
        <x:f>M12080*L12080/100</x:f>
      </x:c>
      <x:c r="O12080" s="6">
        <x:f>H12080-N12080</x:f>
      </x:c>
    </x:row>
    <x:row r="12081" spans="1:25">
      <x:c r="A12081" s="0" t="s">
        <x:v>83</x:v>
      </x:c>
      <x:c r="B12081" s="0" t="n">
        <x:v>5549</x:v>
      </x:c>
      <x:c r="C12081" s="0" t="s">
        <x:v>21</x:v>
      </x:c>
      <x:c r="D12081" s="0" t="s">
        <x:v>22</x:v>
      </x:c>
      <x:c r="E12081" s="0" t="s">
        <x:v>23</x:v>
      </x:c>
      <x:c r="F12081" s="0" t="s">
        <x:v>20</x:v>
      </x:c>
      <x:c r="G12081" s="0" t="n">
        <x:v>130</x:v>
      </x:c>
      <x:c r="H12081" s="4" t="n">
        <x:v>43.384</x:v>
      </x:c>
      <x:c r="I12081" s="4" t="n">
        <x:v>0</x:v>
      </x:c>
      <x:c r="J12081" s="4" t="n">
        <x:v>0.334</x:v>
      </x:c>
      <x:c r="K12081" s="4">
        <x:f>I12081*J12081</x:f>
      </x:c>
      <x:c r="L12081" s="4" t="n">
        <x:v>0</x:v>
      </x:c>
      <x:c r="M12081" s="5">
        <x:f>J12081/2.789*100</x:f>
      </x:c>
      <x:c r="N12081" s="6">
        <x:f>M12081*L12081/100</x:f>
      </x:c>
      <x:c r="O12081" s="6">
        <x:f>H12081-N12081</x:f>
      </x:c>
    </x:row>
    <x:row r="12082" spans="1:25">
      <x:c r="A12082" s="0" t="s">
        <x:v>83</x:v>
      </x:c>
      <x:c r="B12082" s="0" t="n">
        <x:v>5549</x:v>
      </x:c>
      <x:c r="C12082" s="0" t="s">
        <x:v>21</x:v>
      </x:c>
      <x:c r="D12082" s="0" t="s">
        <x:v>28</x:v>
      </x:c>
      <x:c r="E12082" s="0" t="s">
        <x:v>19</x:v>
      </x:c>
      <x:c r="F12082" s="0" t="s">
        <x:v>26</x:v>
      </x:c>
      <x:c r="G12082" s="0" t="n">
        <x:v>130</x:v>
      </x:c>
      <x:c r="H12082" s="4" t="n">
        <x:v>33.8</x:v>
      </x:c>
      <x:c r="I12082" s="4" t="n">
        <x:v>0</x:v>
      </x:c>
      <x:c r="J12082" s="4" t="n">
        <x:v>0.26</x:v>
      </x:c>
      <x:c r="K12082" s="4">
        <x:f>I12082*J12082</x:f>
      </x:c>
      <x:c r="L12082" s="4" t="n">
        <x:v>0</x:v>
      </x:c>
      <x:c r="M12082" s="5">
        <x:f>J12082/2.789*100</x:f>
      </x:c>
      <x:c r="N12082" s="6">
        <x:f>M12082*L12082/100</x:f>
      </x:c>
      <x:c r="O12082" s="6">
        <x:f>H12082-N12082</x:f>
      </x:c>
    </x:row>
    <x:row r="12083" spans="1:25">
      <x:c r="A12083" s="0" t="s">
        <x:v>83</x:v>
      </x:c>
      <x:c r="B12083" s="0" t="n">
        <x:v>5549</x:v>
      </x:c>
      <x:c r="C12083" s="0" t="s">
        <x:v>21</x:v>
      </x:c>
      <x:c r="D12083" s="0" t="s">
        <x:v>28</x:v>
      </x:c>
      <x:c r="E12083" s="0" t="s">
        <x:v>23</x:v>
      </x:c>
      <x:c r="F12083" s="0" t="s">
        <x:v>26</x:v>
      </x:c>
      <x:c r="G12083" s="0" t="n">
        <x:v>130</x:v>
      </x:c>
      <x:c r="H12083" s="4" t="n">
        <x:v>25.001</x:v>
      </x:c>
      <x:c r="I12083" s="4" t="n">
        <x:v>0</x:v>
      </x:c>
      <x:c r="J12083" s="4" t="n">
        <x:v>1.52</x:v>
      </x:c>
      <x:c r="K12083" s="4">
        <x:f>I12083*J12083</x:f>
      </x:c>
      <x:c r="L12083" s="4" t="n">
        <x:v>0</x:v>
      </x:c>
      <x:c r="M12083" s="5">
        <x:f>J12083/2.789*100</x:f>
      </x:c>
      <x:c r="N12083" s="6">
        <x:f>M12083*L12083/100</x:f>
      </x:c>
      <x:c r="O12083" s="6">
        <x:f>H12083-N12083</x:f>
      </x:c>
    </x:row>
    <x:row r="12084" spans="1:25">
      <x:c r="A12084" s="0" t="s">
        <x:v>89</x:v>
      </x:c>
      <x:c r="B12084" s="0" t="n">
        <x:v>5550</x:v>
      </x:c>
      <x:c r="C12084" s="0" t="s">
        <x:v>21</x:v>
      </x:c>
      <x:c r="D12084" s="0" t="s">
        <x:v>22</x:v>
      </x:c>
      <x:c r="E12084" s="0" t="s">
        <x:v>23</x:v>
      </x:c>
      <x:c r="F12084" s="0" t="s">
        <x:v>20</x:v>
      </x:c>
      <x:c r="G12084" s="0" t="n">
        <x:v>130</x:v>
      </x:c>
      <x:c r="H12084" s="4" t="n">
        <x:v>43.384</x:v>
      </x:c>
      <x:c r="I12084" s="4" t="n">
        <x:v>20</x:v>
      </x:c>
      <x:c r="J12084" s="4" t="n">
        <x:v>0.334</x:v>
      </x:c>
      <x:c r="K12084" s="4">
        <x:f>I12084*J12084</x:f>
      </x:c>
      <x:c r="L12084" s="4" t="n">
        <x:v>15.603</x:v>
      </x:c>
      <x:c r="M12084" s="5">
        <x:f>J12084/2.455*100</x:f>
      </x:c>
      <x:c r="N12084" s="6">
        <x:f>M12084*L12084/100</x:f>
      </x:c>
      <x:c r="O12084" s="6">
        <x:f>H12084-N12084</x:f>
      </x:c>
    </x:row>
    <x:row r="12085" spans="1:25">
      <x:c r="A12085" s="0" t="s">
        <x:v>89</x:v>
      </x:c>
      <x:c r="B12085" s="0" t="n">
        <x:v>5550</x:v>
      </x:c>
      <x:c r="C12085" s="0" t="s">
        <x:v>21</x:v>
      </x:c>
      <x:c r="D12085" s="0" t="s">
        <x:v>22</x:v>
      </x:c>
      <x:c r="E12085" s="0" t="s">
        <x:v>23</x:v>
      </x:c>
      <x:c r="F12085" s="0" t="s">
        <x:v>20</x:v>
      </x:c>
      <x:c r="G12085" s="0" t="n">
        <x:v>130</x:v>
      </x:c>
      <x:c r="H12085" s="4" t="n">
        <x:v>44.33</x:v>
      </x:c>
      <x:c r="I12085" s="4" t="n">
        <x:v>20</x:v>
      </x:c>
      <x:c r="J12085" s="4" t="n">
        <x:v>0.341</x:v>
      </x:c>
      <x:c r="K12085" s="4">
        <x:f>I12085*J12085</x:f>
      </x:c>
      <x:c r="L12085" s="4" t="n">
        <x:v>15.603</x:v>
      </x:c>
      <x:c r="M12085" s="5">
        <x:f>J12085/2.455*100</x:f>
      </x:c>
      <x:c r="N12085" s="6">
        <x:f>M12085*L12085/100</x:f>
      </x:c>
      <x:c r="O12085" s="6">
        <x:f>H12085-N12085</x:f>
      </x:c>
    </x:row>
    <x:row r="12086" spans="1:25">
      <x:c r="A12086" s="0" t="s">
        <x:v>89</x:v>
      </x:c>
      <x:c r="B12086" s="0" t="n">
        <x:v>5550</x:v>
      </x:c>
      <x:c r="C12086" s="0" t="s">
        <x:v>21</x:v>
      </x:c>
      <x:c r="D12086" s="0" t="s">
        <x:v>28</x:v>
      </x:c>
      <x:c r="E12086" s="0" t="s">
        <x:v>19</x:v>
      </x:c>
      <x:c r="F12086" s="0" t="s">
        <x:v>26</x:v>
      </x:c>
      <x:c r="G12086" s="0" t="n">
        <x:v>130</x:v>
      </x:c>
      <x:c r="H12086" s="4" t="n">
        <x:v>33.801</x:v>
      </x:c>
      <x:c r="I12086" s="4" t="n">
        <x:v>20</x:v>
      </x:c>
      <x:c r="J12086" s="4" t="n">
        <x:v>0.26</x:v>
      </x:c>
      <x:c r="K12086" s="4">
        <x:f>I12086*J12086</x:f>
      </x:c>
      <x:c r="L12086" s="4" t="n">
        <x:v>15.603</x:v>
      </x:c>
      <x:c r="M12086" s="5">
        <x:f>J12086/2.455*100</x:f>
      </x:c>
      <x:c r="N12086" s="6">
        <x:f>M12086*L12086/100</x:f>
      </x:c>
      <x:c r="O12086" s="6">
        <x:f>H12086-N12086</x:f>
      </x:c>
    </x:row>
    <x:row r="12087" spans="1:25">
      <x:c r="A12087" s="0" t="s">
        <x:v>89</x:v>
      </x:c>
      <x:c r="B12087" s="0" t="n">
        <x:v>5550</x:v>
      </x:c>
      <x:c r="C12087" s="0" t="s">
        <x:v>21</x:v>
      </x:c>
      <x:c r="D12087" s="0" t="s">
        <x:v>28</x:v>
      </x:c>
      <x:c r="E12087" s="0" t="s">
        <x:v>23</x:v>
      </x:c>
      <x:c r="F12087" s="0" t="s">
        <x:v>26</x:v>
      </x:c>
      <x:c r="G12087" s="0" t="n">
        <x:v>130</x:v>
      </x:c>
      <x:c r="H12087" s="4" t="n">
        <x:v>82.002</x:v>
      </x:c>
      <x:c r="I12087" s="4" t="n">
        <x:v>20</x:v>
      </x:c>
      <x:c r="J12087" s="4" t="n">
        <x:v>1.52</x:v>
      </x:c>
      <x:c r="K12087" s="4">
        <x:f>I12087*J12087</x:f>
      </x:c>
      <x:c r="L12087" s="4" t="n">
        <x:v>15.603</x:v>
      </x:c>
      <x:c r="M12087" s="5">
        <x:f>J12087/2.455*100</x:f>
      </x:c>
      <x:c r="N12087" s="6">
        <x:f>M12087*L12087/100</x:f>
      </x:c>
      <x:c r="O12087" s="6">
        <x:f>H12087-N12087</x:f>
      </x:c>
    </x:row>
    <x:row r="12088" spans="1:25">
      <x:c r="A12088" s="0" t="s">
        <x:v>102</x:v>
      </x:c>
      <x:c r="B12088" s="0" t="n">
        <x:v>5551</x:v>
      </x:c>
      <x:c r="C12088" s="0" t="s">
        <x:v>21</x:v>
      </x:c>
      <x:c r="D12088" s="0" t="s">
        <x:v>22</x:v>
      </x:c>
      <x:c r="E12088" s="0" t="s">
        <x:v>23</x:v>
      </x:c>
      <x:c r="F12088" s="0" t="s">
        <x:v>20</x:v>
      </x:c>
      <x:c r="G12088" s="0" t="n">
        <x:v>130</x:v>
      </x:c>
      <x:c r="H12088" s="4" t="n">
        <x:v>43.384</x:v>
      </x:c>
      <x:c r="I12088" s="4" t="n">
        <x:v>34</x:v>
      </x:c>
      <x:c r="J12088" s="4" t="n">
        <x:v>0.334</x:v>
      </x:c>
      <x:c r="K12088" s="4">
        <x:f>I12088*J12088</x:f>
      </x:c>
      <x:c r="L12088" s="4" t="n">
        <x:v>4.4</x:v>
      </x:c>
      <x:c r="M12088" s="5">
        <x:f>J12088/2.455*100</x:f>
      </x:c>
      <x:c r="N12088" s="6">
        <x:f>M12088*L12088/100</x:f>
      </x:c>
      <x:c r="O12088" s="6">
        <x:f>H12088-N12088</x:f>
      </x:c>
    </x:row>
    <x:row r="12089" spans="1:25">
      <x:c r="A12089" s="0" t="s">
        <x:v>102</x:v>
      </x:c>
      <x:c r="B12089" s="0" t="n">
        <x:v>5551</x:v>
      </x:c>
      <x:c r="C12089" s="0" t="s">
        <x:v>21</x:v>
      </x:c>
      <x:c r="D12089" s="0" t="s">
        <x:v>22</x:v>
      </x:c>
      <x:c r="E12089" s="0" t="s">
        <x:v>23</x:v>
      </x:c>
      <x:c r="F12089" s="0" t="s">
        <x:v>20</x:v>
      </x:c>
      <x:c r="G12089" s="0" t="n">
        <x:v>130</x:v>
      </x:c>
      <x:c r="H12089" s="4" t="n">
        <x:v>44.33</x:v>
      </x:c>
      <x:c r="I12089" s="4" t="n">
        <x:v>34</x:v>
      </x:c>
      <x:c r="J12089" s="4" t="n">
        <x:v>0.341</x:v>
      </x:c>
      <x:c r="K12089" s="4">
        <x:f>I12089*J12089</x:f>
      </x:c>
      <x:c r="L12089" s="4" t="n">
        <x:v>4.4</x:v>
      </x:c>
      <x:c r="M12089" s="5">
        <x:f>J12089/2.455*100</x:f>
      </x:c>
      <x:c r="N12089" s="6">
        <x:f>M12089*L12089/100</x:f>
      </x:c>
      <x:c r="O12089" s="6">
        <x:f>H12089-N12089</x:f>
      </x:c>
    </x:row>
    <x:row r="12090" spans="1:25">
      <x:c r="A12090" s="0" t="s">
        <x:v>102</x:v>
      </x:c>
      <x:c r="B12090" s="0" t="n">
        <x:v>5551</x:v>
      </x:c>
      <x:c r="C12090" s="0" t="s">
        <x:v>21</x:v>
      </x:c>
      <x:c r="D12090" s="0" t="s">
        <x:v>28</x:v>
      </x:c>
      <x:c r="E12090" s="0" t="s">
        <x:v>19</x:v>
      </x:c>
      <x:c r="F12090" s="0" t="s">
        <x:v>26</x:v>
      </x:c>
      <x:c r="G12090" s="0" t="n">
        <x:v>130</x:v>
      </x:c>
      <x:c r="H12090" s="4" t="n">
        <x:v>31.502</x:v>
      </x:c>
      <x:c r="I12090" s="4" t="n">
        <x:v>34</x:v>
      </x:c>
      <x:c r="J12090" s="4" t="n">
        <x:v>0.26</x:v>
      </x:c>
      <x:c r="K12090" s="4">
        <x:f>I12090*J12090</x:f>
      </x:c>
      <x:c r="L12090" s="4" t="n">
        <x:v>4.4</x:v>
      </x:c>
      <x:c r="M12090" s="5">
        <x:f>J12090/2.455*100</x:f>
      </x:c>
      <x:c r="N12090" s="6">
        <x:f>M12090*L12090/100</x:f>
      </x:c>
      <x:c r="O12090" s="6">
        <x:f>H12090-N12090</x:f>
      </x:c>
    </x:row>
    <x:row r="12091" spans="1:25">
      <x:c r="A12091" s="0" t="s">
        <x:v>102</x:v>
      </x:c>
      <x:c r="B12091" s="0" t="n">
        <x:v>5551</x:v>
      </x:c>
      <x:c r="C12091" s="0" t="s">
        <x:v>21</x:v>
      </x:c>
      <x:c r="D12091" s="0" t="s">
        <x:v>28</x:v>
      </x:c>
      <x:c r="E12091" s="0" t="s">
        <x:v>23</x:v>
      </x:c>
      <x:c r="F12091" s="0" t="s">
        <x:v>26</x:v>
      </x:c>
      <x:c r="G12091" s="0" t="n">
        <x:v>130</x:v>
      </x:c>
      <x:c r="H12091" s="4" t="n">
        <x:v>62.402</x:v>
      </x:c>
      <x:c r="I12091" s="4" t="n">
        <x:v>34</x:v>
      </x:c>
      <x:c r="J12091" s="4" t="n">
        <x:v>1.52</x:v>
      </x:c>
      <x:c r="K12091" s="4">
        <x:f>I12091*J12091</x:f>
      </x:c>
      <x:c r="L12091" s="4" t="n">
        <x:v>4.4</x:v>
      </x:c>
      <x:c r="M12091" s="5">
        <x:f>J12091/2.455*100</x:f>
      </x:c>
      <x:c r="N12091" s="6">
        <x:f>M12091*L12091/100</x:f>
      </x:c>
      <x:c r="O12091" s="6">
        <x:f>H12091-N12091</x:f>
      </x:c>
    </x:row>
    <x:row r="12092" spans="1:25">
      <x:c r="A12092" s="0" t="s">
        <x:v>101</x:v>
      </x:c>
      <x:c r="B12092" s="0" t="n">
        <x:v>5552</x:v>
      </x:c>
      <x:c r="C12092" s="0" t="s">
        <x:v>21</x:v>
      </x:c>
      <x:c r="D12092" s="0" t="s">
        <x:v>22</x:v>
      </x:c>
      <x:c r="E12092" s="0" t="s">
        <x:v>23</x:v>
      </x:c>
      <x:c r="F12092" s="0" t="s">
        <x:v>20</x:v>
      </x:c>
      <x:c r="G12092" s="0" t="n">
        <x:v>130</x:v>
      </x:c>
      <x:c r="H12092" s="4" t="n">
        <x:v>43.384</x:v>
      </x:c>
      <x:c r="I12092" s="4" t="n">
        <x:v>67</x:v>
      </x:c>
      <x:c r="J12092" s="4" t="n">
        <x:v>0.334</x:v>
      </x:c>
      <x:c r="K12092" s="4">
        <x:f>I12092*J12092</x:f>
      </x:c>
      <x:c r="L12092" s="4" t="n">
        <x:v>17.904</x:v>
      </x:c>
      <x:c r="M12092" s="5">
        <x:f>J12092/2.455*100</x:f>
      </x:c>
      <x:c r="N12092" s="6">
        <x:f>M12092*L12092/100</x:f>
      </x:c>
      <x:c r="O12092" s="6">
        <x:f>H12092-N12092</x:f>
      </x:c>
    </x:row>
    <x:row r="12093" spans="1:25">
      <x:c r="A12093" s="0" t="s">
        <x:v>101</x:v>
      </x:c>
      <x:c r="B12093" s="0" t="n">
        <x:v>5552</x:v>
      </x:c>
      <x:c r="C12093" s="0" t="s">
        <x:v>21</x:v>
      </x:c>
      <x:c r="D12093" s="0" t="s">
        <x:v>22</x:v>
      </x:c>
      <x:c r="E12093" s="0" t="s">
        <x:v>23</x:v>
      </x:c>
      <x:c r="F12093" s="0" t="s">
        <x:v>20</x:v>
      </x:c>
      <x:c r="G12093" s="0" t="n">
        <x:v>130</x:v>
      </x:c>
      <x:c r="H12093" s="4" t="n">
        <x:v>44.33</x:v>
      </x:c>
      <x:c r="I12093" s="4" t="n">
        <x:v>67</x:v>
      </x:c>
      <x:c r="J12093" s="4" t="n">
        <x:v>0.341</x:v>
      </x:c>
      <x:c r="K12093" s="4">
        <x:f>I12093*J12093</x:f>
      </x:c>
      <x:c r="L12093" s="4" t="n">
        <x:v>17.904</x:v>
      </x:c>
      <x:c r="M12093" s="5">
        <x:f>J12093/2.455*100</x:f>
      </x:c>
      <x:c r="N12093" s="6">
        <x:f>M12093*L12093/100</x:f>
      </x:c>
      <x:c r="O12093" s="6">
        <x:f>H12093-N12093</x:f>
      </x:c>
    </x:row>
    <x:row r="12094" spans="1:25">
      <x:c r="A12094" s="0" t="s">
        <x:v>101</x:v>
      </x:c>
      <x:c r="B12094" s="0" t="n">
        <x:v>5552</x:v>
      </x:c>
      <x:c r="C12094" s="0" t="s">
        <x:v>21</x:v>
      </x:c>
      <x:c r="D12094" s="0" t="s">
        <x:v>28</x:v>
      </x:c>
      <x:c r="E12094" s="0" t="s">
        <x:v>19</x:v>
      </x:c>
      <x:c r="F12094" s="0" t="s">
        <x:v>26</x:v>
      </x:c>
      <x:c r="G12094" s="0" t="n">
        <x:v>130</x:v>
      </x:c>
      <x:c r="H12094" s="4" t="n">
        <x:v>33.801</x:v>
      </x:c>
      <x:c r="I12094" s="4" t="n">
        <x:v>67</x:v>
      </x:c>
      <x:c r="J12094" s="4" t="n">
        <x:v>0.26</x:v>
      </x:c>
      <x:c r="K12094" s="4">
        <x:f>I12094*J12094</x:f>
      </x:c>
      <x:c r="L12094" s="4" t="n">
        <x:v>17.904</x:v>
      </x:c>
      <x:c r="M12094" s="5">
        <x:f>J12094/2.455*100</x:f>
      </x:c>
      <x:c r="N12094" s="6">
        <x:f>M12094*L12094/100</x:f>
      </x:c>
      <x:c r="O12094" s="6">
        <x:f>H12094-N12094</x:f>
      </x:c>
    </x:row>
    <x:row r="12095" spans="1:25">
      <x:c r="A12095" s="0" t="s">
        <x:v>101</x:v>
      </x:c>
      <x:c r="B12095" s="0" t="n">
        <x:v>5552</x:v>
      </x:c>
      <x:c r="C12095" s="0" t="s">
        <x:v>21</x:v>
      </x:c>
      <x:c r="D12095" s="0" t="s">
        <x:v>28</x:v>
      </x:c>
      <x:c r="E12095" s="0" t="s">
        <x:v>23</x:v>
      </x:c>
      <x:c r="F12095" s="0" t="s">
        <x:v>26</x:v>
      </x:c>
      <x:c r="G12095" s="0" t="n">
        <x:v>130</x:v>
      </x:c>
      <x:c r="H12095" s="4" t="n">
        <x:v>113.801</x:v>
      </x:c>
      <x:c r="I12095" s="4" t="n">
        <x:v>67</x:v>
      </x:c>
      <x:c r="J12095" s="4" t="n">
        <x:v>1.52</x:v>
      </x:c>
      <x:c r="K12095" s="4">
        <x:f>I12095*J12095</x:f>
      </x:c>
      <x:c r="L12095" s="4" t="n">
        <x:v>17.904</x:v>
      </x:c>
      <x:c r="M12095" s="5">
        <x:f>J12095/2.455*100</x:f>
      </x:c>
      <x:c r="N12095" s="6">
        <x:f>M12095*L12095/100</x:f>
      </x:c>
      <x:c r="O12095" s="6">
        <x:f>H12095-N12095</x:f>
      </x:c>
    </x:row>
    <x:row r="12096" spans="1:25">
      <x:c r="A12096" s="0" t="s">
        <x:v>82</x:v>
      </x:c>
      <x:c r="B12096" s="0" t="n">
        <x:v>5553</x:v>
      </x:c>
      <x:c r="C12096" s="0" t="s">
        <x:v>21</x:v>
      </x:c>
      <x:c r="D12096" s="0" t="s">
        <x:v>22</x:v>
      </x:c>
      <x:c r="E12096" s="0" t="s">
        <x:v>23</x:v>
      </x:c>
      <x:c r="F12096" s="0" t="s">
        <x:v>20</x:v>
      </x:c>
      <x:c r="G12096" s="0" t="n">
        <x:v>130</x:v>
      </x:c>
      <x:c r="H12096" s="4" t="n">
        <x:v>44.33</x:v>
      </x:c>
      <x:c r="I12096" s="4" t="n">
        <x:v>59</x:v>
      </x:c>
      <x:c r="J12096" s="4" t="n">
        <x:v>0.341</x:v>
      </x:c>
      <x:c r="K12096" s="4">
        <x:f>I12096*J12096</x:f>
      </x:c>
      <x:c r="L12096" s="4" t="n">
        <x:v>134.401</x:v>
      </x:c>
      <x:c r="M12096" s="5">
        <x:f>J12096/2.455*100</x:f>
      </x:c>
      <x:c r="N12096" s="6">
        <x:f>M12096*L12096/100</x:f>
      </x:c>
      <x:c r="O12096" s="6">
        <x:f>H12096-N12096</x:f>
      </x:c>
    </x:row>
    <x:row r="12097" spans="1:25">
      <x:c r="A12097" s="0" t="s">
        <x:v>82</x:v>
      </x:c>
      <x:c r="B12097" s="0" t="n">
        <x:v>5553</x:v>
      </x:c>
      <x:c r="C12097" s="0" t="s">
        <x:v>21</x:v>
      </x:c>
      <x:c r="D12097" s="0" t="s">
        <x:v>22</x:v>
      </x:c>
      <x:c r="E12097" s="0" t="s">
        <x:v>23</x:v>
      </x:c>
      <x:c r="F12097" s="0" t="s">
        <x:v>20</x:v>
      </x:c>
      <x:c r="G12097" s="0" t="n">
        <x:v>130</x:v>
      </x:c>
      <x:c r="H12097" s="4" t="n">
        <x:v>43.384</x:v>
      </x:c>
      <x:c r="I12097" s="4" t="n">
        <x:v>59</x:v>
      </x:c>
      <x:c r="J12097" s="4" t="n">
        <x:v>0.334</x:v>
      </x:c>
      <x:c r="K12097" s="4">
        <x:f>I12097*J12097</x:f>
      </x:c>
      <x:c r="L12097" s="4" t="n">
        <x:v>134.401</x:v>
      </x:c>
      <x:c r="M12097" s="5">
        <x:f>J12097/2.455*100</x:f>
      </x:c>
      <x:c r="N12097" s="6">
        <x:f>M12097*L12097/100</x:f>
      </x:c>
      <x:c r="O12097" s="6">
        <x:f>H12097-N12097</x:f>
      </x:c>
    </x:row>
    <x:row r="12098" spans="1:25">
      <x:c r="A12098" s="0" t="s">
        <x:v>82</x:v>
      </x:c>
      <x:c r="B12098" s="0" t="n">
        <x:v>5553</x:v>
      </x:c>
      <x:c r="C12098" s="0" t="s">
        <x:v>21</x:v>
      </x:c>
      <x:c r="D12098" s="0" t="s">
        <x:v>28</x:v>
      </x:c>
      <x:c r="E12098" s="0" t="s">
        <x:v>19</x:v>
      </x:c>
      <x:c r="F12098" s="0" t="s">
        <x:v>26</x:v>
      </x:c>
      <x:c r="G12098" s="0" t="n">
        <x:v>130</x:v>
      </x:c>
      <x:c r="H12098" s="4" t="n">
        <x:v>26.209</x:v>
      </x:c>
      <x:c r="I12098" s="4" t="n">
        <x:v>59</x:v>
      </x:c>
      <x:c r="J12098" s="4" t="n">
        <x:v>0.26</x:v>
      </x:c>
      <x:c r="K12098" s="4">
        <x:f>I12098*J12098</x:f>
      </x:c>
      <x:c r="L12098" s="4" t="n">
        <x:v>134.401</x:v>
      </x:c>
      <x:c r="M12098" s="5">
        <x:f>J12098/2.455*100</x:f>
      </x:c>
      <x:c r="N12098" s="6">
        <x:f>M12098*L12098/100</x:f>
      </x:c>
      <x:c r="O12098" s="6">
        <x:f>H12098-N12098</x:f>
      </x:c>
    </x:row>
    <x:row r="12099" spans="1:25">
      <x:c r="A12099" s="0" t="s">
        <x:v>82</x:v>
      </x:c>
      <x:c r="B12099" s="0" t="n">
        <x:v>5553</x:v>
      </x:c>
      <x:c r="C12099" s="0" t="s">
        <x:v>21</x:v>
      </x:c>
      <x:c r="D12099" s="0" t="s">
        <x:v>28</x:v>
      </x:c>
      <x:c r="E12099" s="0" t="s">
        <x:v>23</x:v>
      </x:c>
      <x:c r="F12099" s="0" t="s">
        <x:v>26</x:v>
      </x:c>
      <x:c r="G12099" s="0" t="n">
        <x:v>130</x:v>
      </x:c>
      <x:c r="H12099" s="4" t="n">
        <x:v>124.731</x:v>
      </x:c>
      <x:c r="I12099" s="4" t="n">
        <x:v>59</x:v>
      </x:c>
      <x:c r="J12099" s="4" t="n">
        <x:v>1.52</x:v>
      </x:c>
      <x:c r="K12099" s="4">
        <x:f>I12099*J12099</x:f>
      </x:c>
      <x:c r="L12099" s="4" t="n">
        <x:v>134.401</x:v>
      </x:c>
      <x:c r="M12099" s="5">
        <x:f>J12099/2.455*100</x:f>
      </x:c>
      <x:c r="N12099" s="6">
        <x:f>M12099*L12099/100</x:f>
      </x:c>
      <x:c r="O12099" s="6">
        <x:f>H12099-N12099</x:f>
      </x:c>
    </x:row>
    <x:row r="12100" spans="1:25">
      <x:c r="A12100" s="0" t="s">
        <x:v>69</x:v>
      </x:c>
      <x:c r="B12100" s="0" t="n">
        <x:v>5554</x:v>
      </x:c>
      <x:c r="C12100" s="0" t="s">
        <x:v>21</x:v>
      </x:c>
      <x:c r="D12100" s="0" t="s">
        <x:v>22</x:v>
      </x:c>
      <x:c r="E12100" s="0" t="s">
        <x:v>23</x:v>
      </x:c>
      <x:c r="F12100" s="0" t="s">
        <x:v>20</x:v>
      </x:c>
      <x:c r="G12100" s="0" t="n">
        <x:v>130</x:v>
      </x:c>
      <x:c r="H12100" s="4" t="n">
        <x:v>43.384</x:v>
      </x:c>
      <x:c r="I12100" s="4" t="n">
        <x:v>26</x:v>
      </x:c>
      <x:c r="J12100" s="4" t="n">
        <x:v>0.334</x:v>
      </x:c>
      <x:c r="K12100" s="4">
        <x:f>I12100*J12100</x:f>
      </x:c>
      <x:c r="L12100" s="4" t="n">
        <x:v>59.398</x:v>
      </x:c>
      <x:c r="M12100" s="5">
        <x:f>J12100/2.789*100</x:f>
      </x:c>
      <x:c r="N12100" s="6">
        <x:f>M12100*L12100/100</x:f>
      </x:c>
      <x:c r="O12100" s="6">
        <x:f>H12100-N12100</x:f>
      </x:c>
    </x:row>
    <x:row r="12101" spans="1:25">
      <x:c r="A12101" s="0" t="s">
        <x:v>69</x:v>
      </x:c>
      <x:c r="B12101" s="0" t="n">
        <x:v>5554</x:v>
      </x:c>
      <x:c r="C12101" s="0" t="s">
        <x:v>21</x:v>
      </x:c>
      <x:c r="D12101" s="0" t="s">
        <x:v>22</x:v>
      </x:c>
      <x:c r="E12101" s="0" t="s">
        <x:v>23</x:v>
      </x:c>
      <x:c r="F12101" s="0" t="s">
        <x:v>20</x:v>
      </x:c>
      <x:c r="G12101" s="0" t="n">
        <x:v>130</x:v>
      </x:c>
      <x:c r="H12101" s="4" t="n">
        <x:v>44.33</x:v>
      </x:c>
      <x:c r="I12101" s="4" t="n">
        <x:v>26</x:v>
      </x:c>
      <x:c r="J12101" s="4" t="n">
        <x:v>0.341</x:v>
      </x:c>
      <x:c r="K12101" s="4">
        <x:f>I12101*J12101</x:f>
      </x:c>
      <x:c r="L12101" s="4" t="n">
        <x:v>59.398</x:v>
      </x:c>
      <x:c r="M12101" s="5">
        <x:f>J12101/2.789*100</x:f>
      </x:c>
      <x:c r="N12101" s="6">
        <x:f>M12101*L12101/100</x:f>
      </x:c>
      <x:c r="O12101" s="6">
        <x:f>H12101-N12101</x:f>
      </x:c>
    </x:row>
    <x:row r="12102" spans="1:25">
      <x:c r="A12102" s="0" t="s">
        <x:v>69</x:v>
      </x:c>
      <x:c r="B12102" s="0" t="n">
        <x:v>5554</x:v>
      </x:c>
      <x:c r="C12102" s="0" t="s">
        <x:v>21</x:v>
      </x:c>
      <x:c r="D12102" s="0" t="s">
        <x:v>22</x:v>
      </x:c>
      <x:c r="E12102" s="0" t="s">
        <x:v>23</x:v>
      </x:c>
      <x:c r="F12102" s="0" t="s">
        <x:v>20</x:v>
      </x:c>
      <x:c r="G12102" s="0" t="n">
        <x:v>130</x:v>
      </x:c>
      <x:c r="H12102" s="4" t="n">
        <x:v>43.384</x:v>
      </x:c>
      <x:c r="I12102" s="4" t="n">
        <x:v>26</x:v>
      </x:c>
      <x:c r="J12102" s="4" t="n">
        <x:v>0.334</x:v>
      </x:c>
      <x:c r="K12102" s="4">
        <x:f>I12102*J12102</x:f>
      </x:c>
      <x:c r="L12102" s="4" t="n">
        <x:v>59.398</x:v>
      </x:c>
      <x:c r="M12102" s="5">
        <x:f>J12102/2.789*100</x:f>
      </x:c>
      <x:c r="N12102" s="6">
        <x:f>M12102*L12102/100</x:f>
      </x:c>
      <x:c r="O12102" s="6">
        <x:f>H12102-N12102</x:f>
      </x:c>
    </x:row>
    <x:row r="12103" spans="1:25">
      <x:c r="A12103" s="0" t="s">
        <x:v>69</x:v>
      </x:c>
      <x:c r="B12103" s="0" t="n">
        <x:v>5554</x:v>
      </x:c>
      <x:c r="C12103" s="0" t="s">
        <x:v>21</x:v>
      </x:c>
      <x:c r="D12103" s="0" t="s">
        <x:v>28</x:v>
      </x:c>
      <x:c r="E12103" s="0" t="s">
        <x:v>19</x:v>
      </x:c>
      <x:c r="F12103" s="0" t="s">
        <x:v>26</x:v>
      </x:c>
      <x:c r="G12103" s="0" t="n">
        <x:v>130</x:v>
      </x:c>
      <x:c r="H12103" s="4" t="n">
        <x:v>33.802</x:v>
      </x:c>
      <x:c r="I12103" s="4" t="n">
        <x:v>26</x:v>
      </x:c>
      <x:c r="J12103" s="4" t="n">
        <x:v>0.26</x:v>
      </x:c>
      <x:c r="K12103" s="4">
        <x:f>I12103*J12103</x:f>
      </x:c>
      <x:c r="L12103" s="4" t="n">
        <x:v>59.398</x:v>
      </x:c>
      <x:c r="M12103" s="5">
        <x:f>J12103/2.789*100</x:f>
      </x:c>
      <x:c r="N12103" s="6">
        <x:f>M12103*L12103/100</x:f>
      </x:c>
      <x:c r="O12103" s="6">
        <x:f>H12103-N12103</x:f>
      </x:c>
    </x:row>
    <x:row r="12104" spans="1:25">
      <x:c r="A12104" s="0" t="s">
        <x:v>69</x:v>
      </x:c>
      <x:c r="B12104" s="0" t="n">
        <x:v>5554</x:v>
      </x:c>
      <x:c r="C12104" s="0" t="s">
        <x:v>21</x:v>
      </x:c>
      <x:c r="D12104" s="0" t="s">
        <x:v>28</x:v>
      </x:c>
      <x:c r="E12104" s="0" t="s">
        <x:v>23</x:v>
      </x:c>
      <x:c r="F12104" s="0" t="s">
        <x:v>26</x:v>
      </x:c>
      <x:c r="G12104" s="0" t="n">
        <x:v>130</x:v>
      </x:c>
      <x:c r="H12104" s="4" t="n">
        <x:v>90.601</x:v>
      </x:c>
      <x:c r="I12104" s="4" t="n">
        <x:v>26</x:v>
      </x:c>
      <x:c r="J12104" s="4" t="n">
        <x:v>1.52</x:v>
      </x:c>
      <x:c r="K12104" s="4">
        <x:f>I12104*J12104</x:f>
      </x:c>
      <x:c r="L12104" s="4" t="n">
        <x:v>59.398</x:v>
      </x:c>
      <x:c r="M12104" s="5">
        <x:f>J12104/2.789*100</x:f>
      </x:c>
      <x:c r="N12104" s="6">
        <x:f>M12104*L12104/100</x:f>
      </x:c>
      <x:c r="O12104" s="6">
        <x:f>H12104-N12104</x:f>
      </x:c>
    </x:row>
    <x:row r="12105" spans="1:25">
      <x:c r="A12105" s="0" t="s">
        <x:v>162</x:v>
      </x:c>
      <x:c r="B12105" s="0" t="n">
        <x:v>5555</x:v>
      </x:c>
      <x:c r="C12105" s="0" t="s">
        <x:v>21</x:v>
      </x:c>
      <x:c r="D12105" s="0" t="s">
        <x:v>42</x:v>
      </x:c>
      <x:c r="E12105" s="0" t="s">
        <x:v>23</x:v>
      </x:c>
      <x:c r="F12105" s="0" t="s">
        <x:v>20</x:v>
      </x:c>
      <x:c r="G12105" s="0" t="n">
        <x:v>100</x:v>
      </x:c>
      <x:c r="H12105" s="4" t="n">
        <x:v>36.2</x:v>
      </x:c>
      <x:c r="I12105" s="4" t="n">
        <x:v>17</x:v>
      </x:c>
      <x:c r="J12105" s="4" t="n">
        <x:v>0.362</x:v>
      </x:c>
      <x:c r="K12105" s="4">
        <x:f>I12105*J12105</x:f>
      </x:c>
      <x:c r="L12105" s="4" t="n">
        <x:v>42.196</x:v>
      </x:c>
      <x:c r="M12105" s="5">
        <x:f>J12105/3.897*100</x:f>
      </x:c>
      <x:c r="N12105" s="6">
        <x:f>M12105*L12105/100</x:f>
      </x:c>
      <x:c r="O12105" s="6">
        <x:f>H12105-N12105</x:f>
      </x:c>
    </x:row>
    <x:row r="12106" spans="1:25">
      <x:c r="A12106" s="0" t="s">
        <x:v>162</x:v>
      </x:c>
      <x:c r="B12106" s="0" t="n">
        <x:v>5555</x:v>
      </x:c>
      <x:c r="C12106" s="0" t="s">
        <x:v>17</x:v>
      </x:c>
      <x:c r="D12106" s="0" t="s">
        <x:v>176</x:v>
      </x:c>
      <x:c r="E12106" s="0" t="s">
        <x:v>177</x:v>
      </x:c>
      <x:c r="F12106" s="0" t="s">
        <x:v>26</x:v>
      </x:c>
      <x:c r="G12106" s="0" t="n">
        <x:v>100</x:v>
      </x:c>
      <x:c r="H12106" s="4" t="n">
        <x:v>35.002</x:v>
      </x:c>
      <x:c r="I12106" s="4" t="n">
        <x:v>17</x:v>
      </x:c>
      <x:c r="J12106" s="4" t="n">
        <x:v>1.7</x:v>
      </x:c>
      <x:c r="K12106" s="4">
        <x:f>I12106*J12106</x:f>
      </x:c>
      <x:c r="L12106" s="4" t="n">
        <x:v>42.196</x:v>
      </x:c>
      <x:c r="M12106" s="5">
        <x:f>J12106/3.897*100</x:f>
      </x:c>
      <x:c r="N12106" s="6">
        <x:f>M12106*L12106/100</x:f>
      </x:c>
      <x:c r="O12106" s="6">
        <x:f>H12106-N12106</x:f>
      </x:c>
    </x:row>
    <x:row r="12107" spans="1:25">
      <x:c r="A12107" s="0" t="s">
        <x:v>162</x:v>
      </x:c>
      <x:c r="B12107" s="0" t="n">
        <x:v>5555</x:v>
      </x:c>
      <x:c r="C12107" s="0" t="s">
        <x:v>17</x:v>
      </x:c>
      <x:c r="D12107" s="0" t="s">
        <x:v>176</x:v>
      </x:c>
      <x:c r="E12107" s="0" t="s">
        <x:v>23</x:v>
      </x:c>
      <x:c r="F12107" s="0" t="s">
        <x:v>26</x:v>
      </x:c>
      <x:c r="G12107" s="0" t="n">
        <x:v>100</x:v>
      </x:c>
      <x:c r="H12107" s="4" t="n">
        <x:v>29.002</x:v>
      </x:c>
      <x:c r="I12107" s="4" t="n">
        <x:v>17</x:v>
      </x:c>
      <x:c r="J12107" s="4" t="n">
        <x:v>1.835</x:v>
      </x:c>
      <x:c r="K12107" s="4">
        <x:f>I12107*J12107</x:f>
      </x:c>
      <x:c r="L12107" s="4" t="n">
        <x:v>42.196</x:v>
      </x:c>
      <x:c r="M12107" s="5">
        <x:f>J12107/3.897*100</x:f>
      </x:c>
      <x:c r="N12107" s="6">
        <x:f>M12107*L12107/100</x:f>
      </x:c>
      <x:c r="O12107" s="6">
        <x:f>H12107-N12107</x:f>
      </x:c>
    </x:row>
    <x:row r="12108" spans="1:25">
      <x:c r="A12108" s="0" t="s">
        <x:v>141</x:v>
      </x:c>
      <x:c r="B12108" s="0" t="n">
        <x:v>5561</x:v>
      </x:c>
      <x:c r="C12108" s="0" t="s">
        <x:v>21</x:v>
      </x:c>
      <x:c r="D12108" s="0" t="s">
        <x:v>22</x:v>
      </x:c>
      <x:c r="E12108" s="0" t="s">
        <x:v>23</x:v>
      </x:c>
      <x:c r="F12108" s="0" t="s">
        <x:v>20</x:v>
      </x:c>
      <x:c r="G12108" s="0" t="n">
        <x:v>130</x:v>
      </x:c>
      <x:c r="H12108" s="4" t="n">
        <x:v>44.33</x:v>
      </x:c>
      <x:c r="I12108" s="4" t="n">
        <x:v>63</x:v>
      </x:c>
      <x:c r="J12108" s="4" t="n">
        <x:v>0.341</x:v>
      </x:c>
      <x:c r="K12108" s="4">
        <x:f>I12108*J12108</x:f>
      </x:c>
      <x:c r="L12108" s="4" t="n">
        <x:v>138.507</x:v>
      </x:c>
      <x:c r="M12108" s="5">
        <x:f>J12108/2.789*100</x:f>
      </x:c>
      <x:c r="N12108" s="6">
        <x:f>M12108*L12108/100</x:f>
      </x:c>
      <x:c r="O12108" s="6">
        <x:f>H12108-N12108</x:f>
      </x:c>
    </x:row>
    <x:row r="12109" spans="1:25">
      <x:c r="A12109" s="0" t="s">
        <x:v>141</x:v>
      </x:c>
      <x:c r="B12109" s="0" t="n">
        <x:v>5561</x:v>
      </x:c>
      <x:c r="C12109" s="0" t="s">
        <x:v>21</x:v>
      </x:c>
      <x:c r="D12109" s="0" t="s">
        <x:v>22</x:v>
      </x:c>
      <x:c r="E12109" s="0" t="s">
        <x:v>23</x:v>
      </x:c>
      <x:c r="F12109" s="0" t="s">
        <x:v>20</x:v>
      </x:c>
      <x:c r="G12109" s="0" t="n">
        <x:v>130</x:v>
      </x:c>
      <x:c r="H12109" s="4" t="n">
        <x:v>43.384</x:v>
      </x:c>
      <x:c r="I12109" s="4" t="n">
        <x:v>63</x:v>
      </x:c>
      <x:c r="J12109" s="4" t="n">
        <x:v>0.334</x:v>
      </x:c>
      <x:c r="K12109" s="4">
        <x:f>I12109*J12109</x:f>
      </x:c>
      <x:c r="L12109" s="4" t="n">
        <x:v>138.507</x:v>
      </x:c>
      <x:c r="M12109" s="5">
        <x:f>J12109/2.789*100</x:f>
      </x:c>
      <x:c r="N12109" s="6">
        <x:f>M12109*L12109/100</x:f>
      </x:c>
      <x:c r="O12109" s="6">
        <x:f>H12109-N12109</x:f>
      </x:c>
    </x:row>
    <x:row r="12110" spans="1:25">
      <x:c r="A12110" s="0" t="s">
        <x:v>141</x:v>
      </x:c>
      <x:c r="B12110" s="0" t="n">
        <x:v>5561</x:v>
      </x:c>
      <x:c r="C12110" s="0" t="s">
        <x:v>21</x:v>
      </x:c>
      <x:c r="D12110" s="0" t="s">
        <x:v>22</x:v>
      </x:c>
      <x:c r="E12110" s="0" t="s">
        <x:v>23</x:v>
      </x:c>
      <x:c r="F12110" s="0" t="s">
        <x:v>20</x:v>
      </x:c>
      <x:c r="G12110" s="0" t="n">
        <x:v>130</x:v>
      </x:c>
      <x:c r="H12110" s="4" t="n">
        <x:v>43.384</x:v>
      </x:c>
      <x:c r="I12110" s="4" t="n">
        <x:v>63</x:v>
      </x:c>
      <x:c r="J12110" s="4" t="n">
        <x:v>0.334</x:v>
      </x:c>
      <x:c r="K12110" s="4">
        <x:f>I12110*J12110</x:f>
      </x:c>
      <x:c r="L12110" s="4" t="n">
        <x:v>138.507</x:v>
      </x:c>
      <x:c r="M12110" s="5">
        <x:f>J12110/2.789*100</x:f>
      </x:c>
      <x:c r="N12110" s="6">
        <x:f>M12110*L12110/100</x:f>
      </x:c>
      <x:c r="O12110" s="6">
        <x:f>H12110-N12110</x:f>
      </x:c>
    </x:row>
    <x:row r="12111" spans="1:25">
      <x:c r="A12111" s="0" t="s">
        <x:v>141</x:v>
      </x:c>
      <x:c r="B12111" s="0" t="n">
        <x:v>5561</x:v>
      </x:c>
      <x:c r="C12111" s="0" t="s">
        <x:v>21</x:v>
      </x:c>
      <x:c r="D12111" s="0" t="s">
        <x:v>28</x:v>
      </x:c>
      <x:c r="E12111" s="0" t="s">
        <x:v>19</x:v>
      </x:c>
      <x:c r="F12111" s="0" t="s">
        <x:v>26</x:v>
      </x:c>
      <x:c r="G12111" s="0" t="n">
        <x:v>130</x:v>
      </x:c>
      <x:c r="H12111" s="4" t="n">
        <x:v>33.801</x:v>
      </x:c>
      <x:c r="I12111" s="4" t="n">
        <x:v>63</x:v>
      </x:c>
      <x:c r="J12111" s="4" t="n">
        <x:v>0.26</x:v>
      </x:c>
      <x:c r="K12111" s="4">
        <x:f>I12111*J12111</x:f>
      </x:c>
      <x:c r="L12111" s="4" t="n">
        <x:v>138.507</x:v>
      </x:c>
      <x:c r="M12111" s="5">
        <x:f>J12111/2.789*100</x:f>
      </x:c>
      <x:c r="N12111" s="6">
        <x:f>M12111*L12111/100</x:f>
      </x:c>
      <x:c r="O12111" s="6">
        <x:f>H12111-N12111</x:f>
      </x:c>
    </x:row>
    <x:row r="12112" spans="1:25">
      <x:c r="A12112" s="0" t="s">
        <x:v>141</x:v>
      </x:c>
      <x:c r="B12112" s="0" t="n">
        <x:v>5561</x:v>
      </x:c>
      <x:c r="C12112" s="0" t="s">
        <x:v>21</x:v>
      </x:c>
      <x:c r="D12112" s="0" t="s">
        <x:v>28</x:v>
      </x:c>
      <x:c r="E12112" s="0" t="s">
        <x:v>23</x:v>
      </x:c>
      <x:c r="F12112" s="0" t="s">
        <x:v>26</x:v>
      </x:c>
      <x:c r="G12112" s="0" t="n">
        <x:v>130</x:v>
      </x:c>
      <x:c r="H12112" s="4" t="n">
        <x:v>126.901</x:v>
      </x:c>
      <x:c r="I12112" s="4" t="n">
        <x:v>63</x:v>
      </x:c>
      <x:c r="J12112" s="4" t="n">
        <x:v>1.52</x:v>
      </x:c>
      <x:c r="K12112" s="4">
        <x:f>I12112*J12112</x:f>
      </x:c>
      <x:c r="L12112" s="4" t="n">
        <x:v>138.507</x:v>
      </x:c>
      <x:c r="M12112" s="5">
        <x:f>J12112/2.789*100</x:f>
      </x:c>
      <x:c r="N12112" s="6">
        <x:f>M12112*L12112/100</x:f>
      </x:c>
      <x:c r="O12112" s="6">
        <x:f>H12112-N12112</x:f>
      </x:c>
    </x:row>
    <x:row r="12113" spans="1:25">
      <x:c r="A12113" s="0" t="s">
        <x:v>99</x:v>
      </x:c>
      <x:c r="B12113" s="0" t="n">
        <x:v>5564</x:v>
      </x:c>
      <x:c r="C12113" s="0" t="s">
        <x:v>21</x:v>
      </x:c>
      <x:c r="D12113" s="0" t="s">
        <x:v>22</x:v>
      </x:c>
      <x:c r="E12113" s="0" t="s">
        <x:v>23</x:v>
      </x:c>
      <x:c r="F12113" s="0" t="s">
        <x:v>20</x:v>
      </x:c>
      <x:c r="G12113" s="0" t="n">
        <x:v>130</x:v>
      </x:c>
      <x:c r="H12113" s="4" t="n">
        <x:v>43.384</x:v>
      </x:c>
      <x:c r="I12113" s="4" t="n">
        <x:v>18</x:v>
      </x:c>
      <x:c r="J12113" s="4" t="n">
        <x:v>0.334</x:v>
      </x:c>
      <x:c r="K12113" s="4">
        <x:f>I12113*J12113</x:f>
      </x:c>
      <x:c r="L12113" s="4" t="n">
        <x:v>42.696</x:v>
      </x:c>
      <x:c r="M12113" s="5">
        <x:f>J12113/2.455*100</x:f>
      </x:c>
      <x:c r="N12113" s="6">
        <x:f>M12113*L12113/100</x:f>
      </x:c>
      <x:c r="O12113" s="6">
        <x:f>H12113-N12113</x:f>
      </x:c>
    </x:row>
    <x:row r="12114" spans="1:25">
      <x:c r="A12114" s="0" t="s">
        <x:v>99</x:v>
      </x:c>
      <x:c r="B12114" s="0" t="n">
        <x:v>5564</x:v>
      </x:c>
      <x:c r="C12114" s="0" t="s">
        <x:v>21</x:v>
      </x:c>
      <x:c r="D12114" s="0" t="s">
        <x:v>22</x:v>
      </x:c>
      <x:c r="E12114" s="0" t="s">
        <x:v>23</x:v>
      </x:c>
      <x:c r="F12114" s="0" t="s">
        <x:v>20</x:v>
      </x:c>
      <x:c r="G12114" s="0" t="n">
        <x:v>130</x:v>
      </x:c>
      <x:c r="H12114" s="4" t="n">
        <x:v>44.33</x:v>
      </x:c>
      <x:c r="I12114" s="4" t="n">
        <x:v>18</x:v>
      </x:c>
      <x:c r="J12114" s="4" t="n">
        <x:v>0.341</x:v>
      </x:c>
      <x:c r="K12114" s="4">
        <x:f>I12114*J12114</x:f>
      </x:c>
      <x:c r="L12114" s="4" t="n">
        <x:v>42.696</x:v>
      </x:c>
      <x:c r="M12114" s="5">
        <x:f>J12114/2.455*100</x:f>
      </x:c>
      <x:c r="N12114" s="6">
        <x:f>M12114*L12114/100</x:f>
      </x:c>
      <x:c r="O12114" s="6">
        <x:f>H12114-N12114</x:f>
      </x:c>
    </x:row>
    <x:row r="12115" spans="1:25">
      <x:c r="A12115" s="0" t="s">
        <x:v>99</x:v>
      </x:c>
      <x:c r="B12115" s="0" t="n">
        <x:v>5564</x:v>
      </x:c>
      <x:c r="C12115" s="0" t="s">
        <x:v>21</x:v>
      </x:c>
      <x:c r="D12115" s="0" t="s">
        <x:v>28</x:v>
      </x:c>
      <x:c r="E12115" s="0" t="s">
        <x:v>19</x:v>
      </x:c>
      <x:c r="F12115" s="0" t="s">
        <x:v>26</x:v>
      </x:c>
      <x:c r="G12115" s="0" t="n">
        <x:v>130</x:v>
      </x:c>
      <x:c r="H12115" s="4" t="n">
        <x:v>33.8</x:v>
      </x:c>
      <x:c r="I12115" s="4" t="n">
        <x:v>18</x:v>
      </x:c>
      <x:c r="J12115" s="4" t="n">
        <x:v>0.26</x:v>
      </x:c>
      <x:c r="K12115" s="4">
        <x:f>I12115*J12115</x:f>
      </x:c>
      <x:c r="L12115" s="4" t="n">
        <x:v>42.696</x:v>
      </x:c>
      <x:c r="M12115" s="5">
        <x:f>J12115/2.455*100</x:f>
      </x:c>
      <x:c r="N12115" s="6">
        <x:f>M12115*L12115/100</x:f>
      </x:c>
      <x:c r="O12115" s="6">
        <x:f>H12115-N12115</x:f>
      </x:c>
    </x:row>
    <x:row r="12116" spans="1:25">
      <x:c r="A12116" s="0" t="s">
        <x:v>99</x:v>
      </x:c>
      <x:c r="B12116" s="0" t="n">
        <x:v>5564</x:v>
      </x:c>
      <x:c r="C12116" s="0" t="s">
        <x:v>21</x:v>
      </x:c>
      <x:c r="D12116" s="0" t="s">
        <x:v>28</x:v>
      </x:c>
      <x:c r="E12116" s="0" t="s">
        <x:v>23</x:v>
      </x:c>
      <x:c r="F12116" s="0" t="s">
        <x:v>26</x:v>
      </x:c>
      <x:c r="G12116" s="0" t="n">
        <x:v>130</x:v>
      </x:c>
      <x:c r="H12116" s="4" t="n">
        <x:v>62.203</x:v>
      </x:c>
      <x:c r="I12116" s="4" t="n">
        <x:v>18</x:v>
      </x:c>
      <x:c r="J12116" s="4" t="n">
        <x:v>1.52</x:v>
      </x:c>
      <x:c r="K12116" s="4">
        <x:f>I12116*J12116</x:f>
      </x:c>
      <x:c r="L12116" s="4" t="n">
        <x:v>42.696</x:v>
      </x:c>
      <x:c r="M12116" s="5">
        <x:f>J12116/2.455*100</x:f>
      </x:c>
      <x:c r="N12116" s="6">
        <x:f>M12116*L12116/100</x:f>
      </x:c>
      <x:c r="O12116" s="6">
        <x:f>H12116-N12116</x:f>
      </x:c>
    </x:row>
    <x:row r="12117" spans="1:25">
      <x:c r="A12117" s="0" t="s">
        <x:v>107</x:v>
      </x:c>
      <x:c r="B12117" s="0" t="n">
        <x:v>5565</x:v>
      </x:c>
      <x:c r="C12117" s="0" t="s">
        <x:v>21</x:v>
      </x:c>
      <x:c r="D12117" s="0" t="s">
        <x:v>22</x:v>
      </x:c>
      <x:c r="E12117" s="0" t="s">
        <x:v>23</x:v>
      </x:c>
      <x:c r="F12117" s="0" t="s">
        <x:v>20</x:v>
      </x:c>
      <x:c r="G12117" s="0" t="n">
        <x:v>130</x:v>
      </x:c>
      <x:c r="H12117" s="4" t="n">
        <x:v>43.384</x:v>
      </x:c>
      <x:c r="I12117" s="4" t="n">
        <x:v>0</x:v>
      </x:c>
      <x:c r="J12117" s="4" t="n">
        <x:v>0.334</x:v>
      </x:c>
      <x:c r="K12117" s="4">
        <x:f>I12117*J12117</x:f>
      </x:c>
      <x:c r="L12117" s="4" t="n">
        <x:v>0</x:v>
      </x:c>
      <x:c r="M12117" s="5">
        <x:f>J12117/2.455*100</x:f>
      </x:c>
      <x:c r="N12117" s="6">
        <x:f>M12117*L12117/100</x:f>
      </x:c>
      <x:c r="O12117" s="6">
        <x:f>H12117-N12117</x:f>
      </x:c>
    </x:row>
    <x:row r="12118" spans="1:25">
      <x:c r="A12118" s="0" t="s">
        <x:v>107</x:v>
      </x:c>
      <x:c r="B12118" s="0" t="n">
        <x:v>5565</x:v>
      </x:c>
      <x:c r="C12118" s="0" t="s">
        <x:v>21</x:v>
      </x:c>
      <x:c r="D12118" s="0" t="s">
        <x:v>22</x:v>
      </x:c>
      <x:c r="E12118" s="0" t="s">
        <x:v>23</x:v>
      </x:c>
      <x:c r="F12118" s="0" t="s">
        <x:v>20</x:v>
      </x:c>
      <x:c r="G12118" s="0" t="n">
        <x:v>130</x:v>
      </x:c>
      <x:c r="H12118" s="4" t="n">
        <x:v>44.33</x:v>
      </x:c>
      <x:c r="I12118" s="4" t="n">
        <x:v>0</x:v>
      </x:c>
      <x:c r="J12118" s="4" t="n">
        <x:v>0.341</x:v>
      </x:c>
      <x:c r="K12118" s="4">
        <x:f>I12118*J12118</x:f>
      </x:c>
      <x:c r="L12118" s="4" t="n">
        <x:v>0</x:v>
      </x:c>
      <x:c r="M12118" s="5">
        <x:f>J12118/2.455*100</x:f>
      </x:c>
      <x:c r="N12118" s="6">
        <x:f>M12118*L12118/100</x:f>
      </x:c>
      <x:c r="O12118" s="6">
        <x:f>H12118-N12118</x:f>
      </x:c>
    </x:row>
    <x:row r="12119" spans="1:25">
      <x:c r="A12119" s="0" t="s">
        <x:v>107</x:v>
      </x:c>
      <x:c r="B12119" s="0" t="n">
        <x:v>5565</x:v>
      </x:c>
      <x:c r="C12119" s="0" t="s">
        <x:v>21</x:v>
      </x:c>
      <x:c r="D12119" s="0" t="s">
        <x:v>28</x:v>
      </x:c>
      <x:c r="E12119" s="0" t="s">
        <x:v>19</x:v>
      </x:c>
      <x:c r="F12119" s="0" t="s">
        <x:v>26</x:v>
      </x:c>
      <x:c r="G12119" s="0" t="n">
        <x:v>130</x:v>
      </x:c>
      <x:c r="H12119" s="4" t="n">
        <x:v>14.001</x:v>
      </x:c>
      <x:c r="I12119" s="4" t="n">
        <x:v>0</x:v>
      </x:c>
      <x:c r="J12119" s="4" t="n">
        <x:v>0.26</x:v>
      </x:c>
      <x:c r="K12119" s="4">
        <x:f>I12119*J12119</x:f>
      </x:c>
      <x:c r="L12119" s="4" t="n">
        <x:v>0</x:v>
      </x:c>
      <x:c r="M12119" s="5">
        <x:f>J12119/2.455*100</x:f>
      </x:c>
      <x:c r="N12119" s="6">
        <x:f>M12119*L12119/100</x:f>
      </x:c>
      <x:c r="O12119" s="6">
        <x:f>H12119-N12119</x:f>
      </x:c>
    </x:row>
    <x:row r="12120" spans="1:25">
      <x:c r="A12120" s="0" t="s">
        <x:v>107</x:v>
      </x:c>
      <x:c r="B12120" s="0" t="n">
        <x:v>5565</x:v>
      </x:c>
      <x:c r="C12120" s="0" t="s">
        <x:v>21</x:v>
      </x:c>
      <x:c r="D12120" s="0" t="s">
        <x:v>28</x:v>
      </x:c>
      <x:c r="E12120" s="0" t="s">
        <x:v>23</x:v>
      </x:c>
      <x:c r="F12120" s="0" t="s">
        <x:v>26</x:v>
      </x:c>
      <x:c r="G12120" s="0" t="n">
        <x:v>130</x:v>
      </x:c>
      <x:c r="H12120" s="4" t="n">
        <x:v>52</x:v>
      </x:c>
      <x:c r="I12120" s="4" t="n">
        <x:v>0</x:v>
      </x:c>
      <x:c r="J12120" s="4" t="n">
        <x:v>1.52</x:v>
      </x:c>
      <x:c r="K12120" s="4">
        <x:f>I12120*J12120</x:f>
      </x:c>
      <x:c r="L12120" s="4" t="n">
        <x:v>0</x:v>
      </x:c>
      <x:c r="M12120" s="5">
        <x:f>J12120/2.455*100</x:f>
      </x:c>
      <x:c r="N12120" s="6">
        <x:f>M12120*L12120/100</x:f>
      </x:c>
      <x:c r="O12120" s="6">
        <x:f>H12120-N12120</x:f>
      </x:c>
    </x:row>
    <x:row r="12121" spans="1:25">
      <x:c r="A12121" s="0" t="s">
        <x:v>40</x:v>
      </x:c>
      <x:c r="B12121" s="0" t="n">
        <x:v>5566</x:v>
      </x:c>
      <x:c r="C12121" s="0" t="s">
        <x:v>21</x:v>
      </x:c>
      <x:c r="D12121" s="0" t="s">
        <x:v>22</x:v>
      </x:c>
      <x:c r="E12121" s="0" t="s">
        <x:v>23</x:v>
      </x:c>
      <x:c r="F12121" s="0" t="s">
        <x:v>20</x:v>
      </x:c>
      <x:c r="G12121" s="0" t="n">
        <x:v>130</x:v>
      </x:c>
      <x:c r="H12121" s="4" t="n">
        <x:v>43.384</x:v>
      </x:c>
      <x:c r="I12121" s="4" t="n">
        <x:v>14</x:v>
      </x:c>
      <x:c r="J12121" s="4" t="n">
        <x:v>0.334</x:v>
      </x:c>
      <x:c r="K12121" s="4">
        <x:f>I12121*J12121</x:f>
      </x:c>
      <x:c r="L12121" s="4" t="n">
        <x:v>32.2</x:v>
      </x:c>
      <x:c r="M12121" s="5">
        <x:f>J12121/2.455*100</x:f>
      </x:c>
      <x:c r="N12121" s="6">
        <x:f>M12121*L12121/100</x:f>
      </x:c>
      <x:c r="O12121" s="6">
        <x:f>H12121-N12121</x:f>
      </x:c>
    </x:row>
    <x:row r="12122" spans="1:25">
      <x:c r="A12122" s="0" t="s">
        <x:v>40</x:v>
      </x:c>
      <x:c r="B12122" s="0" t="n">
        <x:v>5566</x:v>
      </x:c>
      <x:c r="C12122" s="0" t="s">
        <x:v>21</x:v>
      </x:c>
      <x:c r="D12122" s="0" t="s">
        <x:v>22</x:v>
      </x:c>
      <x:c r="E12122" s="0" t="s">
        <x:v>23</x:v>
      </x:c>
      <x:c r="F12122" s="0" t="s">
        <x:v>20</x:v>
      </x:c>
      <x:c r="G12122" s="0" t="n">
        <x:v>130</x:v>
      </x:c>
      <x:c r="H12122" s="4" t="n">
        <x:v>44.33</x:v>
      </x:c>
      <x:c r="I12122" s="4" t="n">
        <x:v>14</x:v>
      </x:c>
      <x:c r="J12122" s="4" t="n">
        <x:v>0.341</x:v>
      </x:c>
      <x:c r="K12122" s="4">
        <x:f>I12122*J12122</x:f>
      </x:c>
      <x:c r="L12122" s="4" t="n">
        <x:v>32.2</x:v>
      </x:c>
      <x:c r="M12122" s="5">
        <x:f>J12122/2.455*100</x:f>
      </x:c>
      <x:c r="N12122" s="6">
        <x:f>M12122*L12122/100</x:f>
      </x:c>
      <x:c r="O12122" s="6">
        <x:f>H12122-N12122</x:f>
      </x:c>
    </x:row>
    <x:row r="12123" spans="1:25">
      <x:c r="A12123" s="0" t="s">
        <x:v>40</x:v>
      </x:c>
      <x:c r="B12123" s="0" t="n">
        <x:v>5566</x:v>
      </x:c>
      <x:c r="C12123" s="0" t="s">
        <x:v>21</x:v>
      </x:c>
      <x:c r="D12123" s="0" t="s">
        <x:v>28</x:v>
      </x:c>
      <x:c r="E12123" s="0" t="s">
        <x:v>19</x:v>
      </x:c>
      <x:c r="F12123" s="0" t="s">
        <x:v>26</x:v>
      </x:c>
      <x:c r="G12123" s="0" t="n">
        <x:v>130</x:v>
      </x:c>
      <x:c r="H12123" s="4" t="n">
        <x:v>27.402</x:v>
      </x:c>
      <x:c r="I12123" s="4" t="n">
        <x:v>14</x:v>
      </x:c>
      <x:c r="J12123" s="4" t="n">
        <x:v>0.26</x:v>
      </x:c>
      <x:c r="K12123" s="4">
        <x:f>I12123*J12123</x:f>
      </x:c>
      <x:c r="L12123" s="4" t="n">
        <x:v>32.2</x:v>
      </x:c>
      <x:c r="M12123" s="5">
        <x:f>J12123/2.455*100</x:f>
      </x:c>
      <x:c r="N12123" s="6">
        <x:f>M12123*L12123/100</x:f>
      </x:c>
      <x:c r="O12123" s="6">
        <x:f>H12123-N12123</x:f>
      </x:c>
    </x:row>
    <x:row r="12124" spans="1:25">
      <x:c r="A12124" s="0" t="s">
        <x:v>40</x:v>
      </x:c>
      <x:c r="B12124" s="0" t="n">
        <x:v>5566</x:v>
      </x:c>
      <x:c r="C12124" s="0" t="s">
        <x:v>21</x:v>
      </x:c>
      <x:c r="D12124" s="0" t="s">
        <x:v>28</x:v>
      </x:c>
      <x:c r="E12124" s="0" t="s">
        <x:v>23</x:v>
      </x:c>
      <x:c r="F12124" s="0" t="s">
        <x:v>26</x:v>
      </x:c>
      <x:c r="G12124" s="0" t="n">
        <x:v>130</x:v>
      </x:c>
      <x:c r="H12124" s="4" t="n">
        <x:v>46.003</x:v>
      </x:c>
      <x:c r="I12124" s="4" t="n">
        <x:v>14</x:v>
      </x:c>
      <x:c r="J12124" s="4" t="n">
        <x:v>1.52</x:v>
      </x:c>
      <x:c r="K12124" s="4">
        <x:f>I12124*J12124</x:f>
      </x:c>
      <x:c r="L12124" s="4" t="n">
        <x:v>32.2</x:v>
      </x:c>
      <x:c r="M12124" s="5">
        <x:f>J12124/2.455*100</x:f>
      </x:c>
      <x:c r="N12124" s="6">
        <x:f>M12124*L12124/100</x:f>
      </x:c>
      <x:c r="O12124" s="6">
        <x:f>H12124-N12124</x:f>
      </x:c>
    </x:row>
    <x:row r="12125" spans="1:25">
      <x:c r="A12125" s="0" t="s">
        <x:v>92</x:v>
      </x:c>
      <x:c r="B12125" s="0" t="n">
        <x:v>5567</x:v>
      </x:c>
      <x:c r="C12125" s="0" t="s">
        <x:v>21</x:v>
      </x:c>
      <x:c r="D12125" s="0" t="s">
        <x:v>22</x:v>
      </x:c>
      <x:c r="E12125" s="0" t="s">
        <x:v>23</x:v>
      </x:c>
      <x:c r="F12125" s="0" t="s">
        <x:v>20</x:v>
      </x:c>
      <x:c r="G12125" s="0" t="n">
        <x:v>130</x:v>
      </x:c>
      <x:c r="H12125" s="4" t="n">
        <x:v>44.33</x:v>
      </x:c>
      <x:c r="I12125" s="4" t="n">
        <x:v>0</x:v>
      </x:c>
      <x:c r="J12125" s="4" t="n">
        <x:v>0.341</x:v>
      </x:c>
      <x:c r="K12125" s="4">
        <x:f>I12125*J12125</x:f>
      </x:c>
      <x:c r="L12125" s="4" t="n">
        <x:v>0</x:v>
      </x:c>
      <x:c r="M12125" s="5">
        <x:f>J12125/2.455*100</x:f>
      </x:c>
      <x:c r="N12125" s="6">
        <x:f>M12125*L12125/100</x:f>
      </x:c>
      <x:c r="O12125" s="6">
        <x:f>H12125-N12125</x:f>
      </x:c>
    </x:row>
    <x:row r="12126" spans="1:25">
      <x:c r="A12126" s="0" t="s">
        <x:v>92</x:v>
      </x:c>
      <x:c r="B12126" s="0" t="n">
        <x:v>5567</x:v>
      </x:c>
      <x:c r="C12126" s="0" t="s">
        <x:v>21</x:v>
      </x:c>
      <x:c r="D12126" s="0" t="s">
        <x:v>22</x:v>
      </x:c>
      <x:c r="E12126" s="0" t="s">
        <x:v>23</x:v>
      </x:c>
      <x:c r="F12126" s="0" t="s">
        <x:v>20</x:v>
      </x:c>
      <x:c r="G12126" s="0" t="n">
        <x:v>130</x:v>
      </x:c>
      <x:c r="H12126" s="4" t="n">
        <x:v>43.384</x:v>
      </x:c>
      <x:c r="I12126" s="4" t="n">
        <x:v>0</x:v>
      </x:c>
      <x:c r="J12126" s="4" t="n">
        <x:v>0.334</x:v>
      </x:c>
      <x:c r="K12126" s="4">
        <x:f>I12126*J12126</x:f>
      </x:c>
      <x:c r="L12126" s="4" t="n">
        <x:v>0</x:v>
      </x:c>
      <x:c r="M12126" s="5">
        <x:f>J12126/2.455*100</x:f>
      </x:c>
      <x:c r="N12126" s="6">
        <x:f>M12126*L12126/100</x:f>
      </x:c>
      <x:c r="O12126" s="6">
        <x:f>H12126-N12126</x:f>
      </x:c>
    </x:row>
    <x:row r="12127" spans="1:25">
      <x:c r="A12127" s="0" t="s">
        <x:v>92</x:v>
      </x:c>
      <x:c r="B12127" s="0" t="n">
        <x:v>5567</x:v>
      </x:c>
      <x:c r="C12127" s="0" t="s">
        <x:v>21</x:v>
      </x:c>
      <x:c r="D12127" s="0" t="s">
        <x:v>28</x:v>
      </x:c>
      <x:c r="E12127" s="0" t="s">
        <x:v>19</x:v>
      </x:c>
      <x:c r="F12127" s="0" t="s">
        <x:v>26</x:v>
      </x:c>
      <x:c r="G12127" s="0" t="n">
        <x:v>130</x:v>
      </x:c>
      <x:c r="H12127" s="4" t="n">
        <x:v>15.602</x:v>
      </x:c>
      <x:c r="I12127" s="4" t="n">
        <x:v>0</x:v>
      </x:c>
      <x:c r="J12127" s="4" t="n">
        <x:v>0.26</x:v>
      </x:c>
      <x:c r="K12127" s="4">
        <x:f>I12127*J12127</x:f>
      </x:c>
      <x:c r="L12127" s="4" t="n">
        <x:v>0</x:v>
      </x:c>
      <x:c r="M12127" s="5">
        <x:f>J12127/2.455*100</x:f>
      </x:c>
      <x:c r="N12127" s="6">
        <x:f>M12127*L12127/100</x:f>
      </x:c>
      <x:c r="O12127" s="6">
        <x:f>H12127-N12127</x:f>
      </x:c>
    </x:row>
    <x:row r="12128" spans="1:25">
      <x:c r="A12128" s="0" t="s">
        <x:v>92</x:v>
      </x:c>
      <x:c r="B12128" s="0" t="n">
        <x:v>5567</x:v>
      </x:c>
      <x:c r="C12128" s="0" t="s">
        <x:v>21</x:v>
      </x:c>
      <x:c r="D12128" s="0" t="s">
        <x:v>28</x:v>
      </x:c>
      <x:c r="E12128" s="0" t="s">
        <x:v>23</x:v>
      </x:c>
      <x:c r="F12128" s="0" t="s">
        <x:v>26</x:v>
      </x:c>
      <x:c r="G12128" s="0" t="n">
        <x:v>130</x:v>
      </x:c>
      <x:c r="H12128" s="4" t="n">
        <x:v>32.601</x:v>
      </x:c>
      <x:c r="I12128" s="4" t="n">
        <x:v>0</x:v>
      </x:c>
      <x:c r="J12128" s="4" t="n">
        <x:v>1.52</x:v>
      </x:c>
      <x:c r="K12128" s="4">
        <x:f>I12128*J12128</x:f>
      </x:c>
      <x:c r="L12128" s="4" t="n">
        <x:v>0</x:v>
      </x:c>
      <x:c r="M12128" s="5">
        <x:f>J12128/2.455*100</x:f>
      </x:c>
      <x:c r="N12128" s="6">
        <x:f>M12128*L12128/100</x:f>
      </x:c>
      <x:c r="O12128" s="6">
        <x:f>H12128-N12128</x:f>
      </x:c>
    </x:row>
    <x:row r="12129" spans="1:25">
      <x:c r="A12129" s="0" t="s">
        <x:v>71</x:v>
      </x:c>
      <x:c r="B12129" s="0" t="n">
        <x:v>5568</x:v>
      </x:c>
      <x:c r="C12129" s="0" t="s">
        <x:v>21</x:v>
      </x:c>
      <x:c r="D12129" s="0" t="s">
        <x:v>22</x:v>
      </x:c>
      <x:c r="E12129" s="0" t="s">
        <x:v>23</x:v>
      </x:c>
      <x:c r="F12129" s="0" t="s">
        <x:v>20</x:v>
      </x:c>
      <x:c r="G12129" s="0" t="n">
        <x:v>130</x:v>
      </x:c>
      <x:c r="H12129" s="4" t="n">
        <x:v>43.384</x:v>
      </x:c>
      <x:c r="I12129" s="4" t="n">
        <x:v>24</x:v>
      </x:c>
      <x:c r="J12129" s="4" t="n">
        <x:v>0.334</x:v>
      </x:c>
      <x:c r="K12129" s="4">
        <x:f>I12129*J12129</x:f>
      </x:c>
      <x:c r="L12129" s="4" t="n">
        <x:v>41.706</x:v>
      </x:c>
      <x:c r="M12129" s="5">
        <x:f>J12129/2.455*100</x:f>
      </x:c>
      <x:c r="N12129" s="6">
        <x:f>M12129*L12129/100</x:f>
      </x:c>
      <x:c r="O12129" s="6">
        <x:f>H12129-N12129</x:f>
      </x:c>
    </x:row>
    <x:row r="12130" spans="1:25">
      <x:c r="A12130" s="0" t="s">
        <x:v>71</x:v>
      </x:c>
      <x:c r="B12130" s="0" t="n">
        <x:v>5568</x:v>
      </x:c>
      <x:c r="C12130" s="0" t="s">
        <x:v>21</x:v>
      </x:c>
      <x:c r="D12130" s="0" t="s">
        <x:v>22</x:v>
      </x:c>
      <x:c r="E12130" s="0" t="s">
        <x:v>23</x:v>
      </x:c>
      <x:c r="F12130" s="0" t="s">
        <x:v>20</x:v>
      </x:c>
      <x:c r="G12130" s="0" t="n">
        <x:v>130</x:v>
      </x:c>
      <x:c r="H12130" s="4" t="n">
        <x:v>44.33</x:v>
      </x:c>
      <x:c r="I12130" s="4" t="n">
        <x:v>24</x:v>
      </x:c>
      <x:c r="J12130" s="4" t="n">
        <x:v>0.341</x:v>
      </x:c>
      <x:c r="K12130" s="4">
        <x:f>I12130*J12130</x:f>
      </x:c>
      <x:c r="L12130" s="4" t="n">
        <x:v>41.706</x:v>
      </x:c>
      <x:c r="M12130" s="5">
        <x:f>J12130/2.455*100</x:f>
      </x:c>
      <x:c r="N12130" s="6">
        <x:f>M12130*L12130/100</x:f>
      </x:c>
      <x:c r="O12130" s="6">
        <x:f>H12130-N12130</x:f>
      </x:c>
    </x:row>
    <x:row r="12131" spans="1:25">
      <x:c r="A12131" s="0" t="s">
        <x:v>71</x:v>
      </x:c>
      <x:c r="B12131" s="0" t="n">
        <x:v>5568</x:v>
      </x:c>
      <x:c r="C12131" s="0" t="s">
        <x:v>21</x:v>
      </x:c>
      <x:c r="D12131" s="0" t="s">
        <x:v>28</x:v>
      </x:c>
      <x:c r="E12131" s="0" t="s">
        <x:v>19</x:v>
      </x:c>
      <x:c r="F12131" s="0" t="s">
        <x:v>26</x:v>
      </x:c>
      <x:c r="G12131" s="0" t="n">
        <x:v>130</x:v>
      </x:c>
      <x:c r="H12131" s="4" t="n">
        <x:v>26.402</x:v>
      </x:c>
      <x:c r="I12131" s="4" t="n">
        <x:v>24</x:v>
      </x:c>
      <x:c r="J12131" s="4" t="n">
        <x:v>0.26</x:v>
      </x:c>
      <x:c r="K12131" s="4">
        <x:f>I12131*J12131</x:f>
      </x:c>
      <x:c r="L12131" s="4" t="n">
        <x:v>41.706</x:v>
      </x:c>
      <x:c r="M12131" s="5">
        <x:f>J12131/2.455*100</x:f>
      </x:c>
      <x:c r="N12131" s="6">
        <x:f>M12131*L12131/100</x:f>
      </x:c>
      <x:c r="O12131" s="6">
        <x:f>H12131-N12131</x:f>
      </x:c>
    </x:row>
    <x:row r="12132" spans="1:25">
      <x:c r="A12132" s="0" t="s">
        <x:v>71</x:v>
      </x:c>
      <x:c r="B12132" s="0" t="n">
        <x:v>5568</x:v>
      </x:c>
      <x:c r="C12132" s="0" t="s">
        <x:v>21</x:v>
      </x:c>
      <x:c r="D12132" s="0" t="s">
        <x:v>28</x:v>
      </x:c>
      <x:c r="E12132" s="0" t="s">
        <x:v>23</x:v>
      </x:c>
      <x:c r="F12132" s="0" t="s">
        <x:v>26</x:v>
      </x:c>
      <x:c r="G12132" s="0" t="n">
        <x:v>130</x:v>
      </x:c>
      <x:c r="H12132" s="4" t="n">
        <x:v>45.601</x:v>
      </x:c>
      <x:c r="I12132" s="4" t="n">
        <x:v>24</x:v>
      </x:c>
      <x:c r="J12132" s="4" t="n">
        <x:v>1.52</x:v>
      </x:c>
      <x:c r="K12132" s="4">
        <x:f>I12132*J12132</x:f>
      </x:c>
      <x:c r="L12132" s="4" t="n">
        <x:v>41.706</x:v>
      </x:c>
      <x:c r="M12132" s="5">
        <x:f>J12132/2.455*100</x:f>
      </x:c>
      <x:c r="N12132" s="6">
        <x:f>M12132*L12132/100</x:f>
      </x:c>
      <x:c r="O12132" s="6">
        <x:f>H12132-N12132</x:f>
      </x:c>
    </x:row>
    <x:row r="12133" spans="1:25">
      <x:c r="A12133" s="0" t="s">
        <x:v>54</x:v>
      </x:c>
      <x:c r="B12133" s="0" t="n">
        <x:v>5569</x:v>
      </x:c>
      <x:c r="C12133" s="0" t="s">
        <x:v>21</x:v>
      </x:c>
      <x:c r="D12133" s="0" t="s">
        <x:v>22</x:v>
      </x:c>
      <x:c r="E12133" s="0" t="s">
        <x:v>23</x:v>
      </x:c>
      <x:c r="F12133" s="0" t="s">
        <x:v>20</x:v>
      </x:c>
      <x:c r="G12133" s="0" t="n">
        <x:v>130</x:v>
      </x:c>
      <x:c r="H12133" s="4" t="n">
        <x:v>44.33</x:v>
      </x:c>
      <x:c r="I12133" s="4" t="n">
        <x:v>0</x:v>
      </x:c>
      <x:c r="J12133" s="4" t="n">
        <x:v>0.341</x:v>
      </x:c>
      <x:c r="K12133" s="4">
        <x:f>I12133*J12133</x:f>
      </x:c>
      <x:c r="L12133" s="4" t="n">
        <x:v>0</x:v>
      </x:c>
      <x:c r="M12133" s="5">
        <x:f>J12133/0.675*100</x:f>
      </x:c>
      <x:c r="N12133" s="6">
        <x:f>M12133*L12133/100</x:f>
      </x:c>
      <x:c r="O12133" s="6">
        <x:f>H12133-N12133</x:f>
      </x:c>
    </x:row>
    <x:row r="12134" spans="1:25">
      <x:c r="A12134" s="0" t="s">
        <x:v>54</x:v>
      </x:c>
      <x:c r="B12134" s="0" t="n">
        <x:v>5569</x:v>
      </x:c>
      <x:c r="C12134" s="0" t="s">
        <x:v>21</x:v>
      </x:c>
      <x:c r="D12134" s="0" t="s">
        <x:v>22</x:v>
      </x:c>
      <x:c r="E12134" s="0" t="s">
        <x:v>23</x:v>
      </x:c>
      <x:c r="F12134" s="0" t="s">
        <x:v>20</x:v>
      </x:c>
      <x:c r="G12134" s="0" t="n">
        <x:v>130</x:v>
      </x:c>
      <x:c r="H12134" s="4" t="n">
        <x:v>43.384</x:v>
      </x:c>
      <x:c r="I12134" s="4" t="n">
        <x:v>0</x:v>
      </x:c>
      <x:c r="J12134" s="4" t="n">
        <x:v>0.334</x:v>
      </x:c>
      <x:c r="K12134" s="4">
        <x:f>I12134*J12134</x:f>
      </x:c>
      <x:c r="L12134" s="4" t="n">
        <x:v>0</x:v>
      </x:c>
      <x:c r="M12134" s="5">
        <x:f>J12134/0.675*100</x:f>
      </x:c>
      <x:c r="N12134" s="6">
        <x:f>M12134*L12134/100</x:f>
      </x:c>
      <x:c r="O12134" s="6">
        <x:f>H12134-N12134</x:f>
      </x:c>
    </x:row>
    <x:row r="12135" spans="1:25">
      <x:c r="A12135" s="0" t="s">
        <x:v>30</x:v>
      </x:c>
      <x:c r="B12135" s="0" t="n">
        <x:v>5570</x:v>
      </x:c>
      <x:c r="C12135" s="0" t="s">
        <x:v>21</x:v>
      </x:c>
      <x:c r="D12135" s="0" t="s">
        <x:v>22</x:v>
      </x:c>
      <x:c r="E12135" s="0" t="s">
        <x:v>23</x:v>
      </x:c>
      <x:c r="F12135" s="0" t="s">
        <x:v>20</x:v>
      </x:c>
      <x:c r="G12135" s="0" t="n">
        <x:v>130</x:v>
      </x:c>
      <x:c r="H12135" s="4" t="n">
        <x:v>43.384</x:v>
      </x:c>
      <x:c r="I12135" s="4" t="n">
        <x:v>0</x:v>
      </x:c>
      <x:c r="J12135" s="4" t="n">
        <x:v>0.334</x:v>
      </x:c>
      <x:c r="K12135" s="4">
        <x:f>I12135*J12135</x:f>
      </x:c>
      <x:c r="L12135" s="4" t="n">
        <x:v>0</x:v>
      </x:c>
      <x:c r="M12135" s="5">
        <x:f>J12135/2.455*100</x:f>
      </x:c>
      <x:c r="N12135" s="6">
        <x:f>M12135*L12135/100</x:f>
      </x:c>
      <x:c r="O12135" s="6">
        <x:f>H12135-N12135</x:f>
      </x:c>
    </x:row>
    <x:row r="12136" spans="1:25">
      <x:c r="A12136" s="0" t="s">
        <x:v>30</x:v>
      </x:c>
      <x:c r="B12136" s="0" t="n">
        <x:v>5570</x:v>
      </x:c>
      <x:c r="C12136" s="0" t="s">
        <x:v>21</x:v>
      </x:c>
      <x:c r="D12136" s="0" t="s">
        <x:v>22</x:v>
      </x:c>
      <x:c r="E12136" s="0" t="s">
        <x:v>23</x:v>
      </x:c>
      <x:c r="F12136" s="0" t="s">
        <x:v>20</x:v>
      </x:c>
      <x:c r="G12136" s="0" t="n">
        <x:v>130</x:v>
      </x:c>
      <x:c r="H12136" s="4" t="n">
        <x:v>44.33</x:v>
      </x:c>
      <x:c r="I12136" s="4" t="n">
        <x:v>0</x:v>
      </x:c>
      <x:c r="J12136" s="4" t="n">
        <x:v>0.341</x:v>
      </x:c>
      <x:c r="K12136" s="4">
        <x:f>I12136*J12136</x:f>
      </x:c>
      <x:c r="L12136" s="4" t="n">
        <x:v>0</x:v>
      </x:c>
      <x:c r="M12136" s="5">
        <x:f>J12136/2.455*100</x:f>
      </x:c>
      <x:c r="N12136" s="6">
        <x:f>M12136*L12136/100</x:f>
      </x:c>
      <x:c r="O12136" s="6">
        <x:f>H12136-N12136</x:f>
      </x:c>
    </x:row>
    <x:row r="12137" spans="1:25">
      <x:c r="A12137" s="0" t="s">
        <x:v>30</x:v>
      </x:c>
      <x:c r="B12137" s="0" t="n">
        <x:v>5570</x:v>
      </x:c>
      <x:c r="C12137" s="0" t="s">
        <x:v>21</x:v>
      </x:c>
      <x:c r="D12137" s="0" t="s">
        <x:v>28</x:v>
      </x:c>
      <x:c r="E12137" s="0" t="s">
        <x:v>19</x:v>
      </x:c>
      <x:c r="F12137" s="0" t="s">
        <x:v>26</x:v>
      </x:c>
      <x:c r="G12137" s="0" t="n">
        <x:v>130</x:v>
      </x:c>
      <x:c r="H12137" s="4" t="n">
        <x:v>10</x:v>
      </x:c>
      <x:c r="I12137" s="4" t="n">
        <x:v>0</x:v>
      </x:c>
      <x:c r="J12137" s="4" t="n">
        <x:v>0.26</x:v>
      </x:c>
      <x:c r="K12137" s="4">
        <x:f>I12137*J12137</x:f>
      </x:c>
      <x:c r="L12137" s="4" t="n">
        <x:v>0</x:v>
      </x:c>
      <x:c r="M12137" s="5">
        <x:f>J12137/2.455*100</x:f>
      </x:c>
      <x:c r="N12137" s="6">
        <x:f>M12137*L12137/100</x:f>
      </x:c>
      <x:c r="O12137" s="6">
        <x:f>H12137-N12137</x:f>
      </x:c>
    </x:row>
    <x:row r="12138" spans="1:25">
      <x:c r="A12138" s="0" t="s">
        <x:v>30</x:v>
      </x:c>
      <x:c r="B12138" s="0" t="n">
        <x:v>5570</x:v>
      </x:c>
      <x:c r="C12138" s="0" t="s">
        <x:v>21</x:v>
      </x:c>
      <x:c r="D12138" s="0" t="s">
        <x:v>28</x:v>
      </x:c>
      <x:c r="E12138" s="0" t="s">
        <x:v>23</x:v>
      </x:c>
      <x:c r="F12138" s="0" t="s">
        <x:v>26</x:v>
      </x:c>
      <x:c r="G12138" s="0" t="n">
        <x:v>130</x:v>
      </x:c>
      <x:c r="H12138" s="4" t="n">
        <x:v>22.4</x:v>
      </x:c>
      <x:c r="I12138" s="4" t="n">
        <x:v>0</x:v>
      </x:c>
      <x:c r="J12138" s="4" t="n">
        <x:v>1.52</x:v>
      </x:c>
      <x:c r="K12138" s="4">
        <x:f>I12138*J12138</x:f>
      </x:c>
      <x:c r="L12138" s="4" t="n">
        <x:v>0</x:v>
      </x:c>
      <x:c r="M12138" s="5">
        <x:f>J12138/2.455*100</x:f>
      </x:c>
      <x:c r="N12138" s="6">
        <x:f>M12138*L12138/100</x:f>
      </x:c>
      <x:c r="O12138" s="6">
        <x:f>H12138-N12138</x:f>
      </x:c>
    </x:row>
    <x:row r="12139" spans="1:25">
      <x:c r="A12139" s="0" t="s">
        <x:v>49</x:v>
      </x:c>
      <x:c r="B12139" s="0" t="n">
        <x:v>5571</x:v>
      </x:c>
      <x:c r="C12139" s="0" t="s">
        <x:v>21</x:v>
      </x:c>
      <x:c r="D12139" s="0" t="s">
        <x:v>22</x:v>
      </x:c>
      <x:c r="E12139" s="0" t="s">
        <x:v>23</x:v>
      </x:c>
      <x:c r="F12139" s="0" t="s">
        <x:v>20</x:v>
      </x:c>
      <x:c r="G12139" s="0" t="n">
        <x:v>130</x:v>
      </x:c>
      <x:c r="H12139" s="4" t="n">
        <x:v>43.384</x:v>
      </x:c>
      <x:c r="I12139" s="4" t="n">
        <x:v>0</x:v>
      </x:c>
      <x:c r="J12139" s="4" t="n">
        <x:v>0.334</x:v>
      </x:c>
      <x:c r="K12139" s="4">
        <x:f>I12139*J12139</x:f>
      </x:c>
      <x:c r="L12139" s="4" t="n">
        <x:v>0</x:v>
      </x:c>
      <x:c r="M12139" s="5">
        <x:f>J12139/2.455*100</x:f>
      </x:c>
      <x:c r="N12139" s="6">
        <x:f>M12139*L12139/100</x:f>
      </x:c>
      <x:c r="O12139" s="6">
        <x:f>H12139-N12139</x:f>
      </x:c>
    </x:row>
    <x:row r="12140" spans="1:25">
      <x:c r="A12140" s="0" t="s">
        <x:v>49</x:v>
      </x:c>
      <x:c r="B12140" s="0" t="n">
        <x:v>5571</x:v>
      </x:c>
      <x:c r="C12140" s="0" t="s">
        <x:v>21</x:v>
      </x:c>
      <x:c r="D12140" s="0" t="s">
        <x:v>22</x:v>
      </x:c>
      <x:c r="E12140" s="0" t="s">
        <x:v>23</x:v>
      </x:c>
      <x:c r="F12140" s="0" t="s">
        <x:v>20</x:v>
      </x:c>
      <x:c r="G12140" s="0" t="n">
        <x:v>130</x:v>
      </x:c>
      <x:c r="H12140" s="4" t="n">
        <x:v>44.33</x:v>
      </x:c>
      <x:c r="I12140" s="4" t="n">
        <x:v>0</x:v>
      </x:c>
      <x:c r="J12140" s="4" t="n">
        <x:v>0.341</x:v>
      </x:c>
      <x:c r="K12140" s="4">
        <x:f>I12140*J12140</x:f>
      </x:c>
      <x:c r="L12140" s="4" t="n">
        <x:v>0</x:v>
      </x:c>
      <x:c r="M12140" s="5">
        <x:f>J12140/2.455*100</x:f>
      </x:c>
      <x:c r="N12140" s="6">
        <x:f>M12140*L12140/100</x:f>
      </x:c>
      <x:c r="O12140" s="6">
        <x:f>H12140-N12140</x:f>
      </x:c>
    </x:row>
    <x:row r="12141" spans="1:25">
      <x:c r="A12141" s="0" t="s">
        <x:v>49</x:v>
      </x:c>
      <x:c r="B12141" s="0" t="n">
        <x:v>5571</x:v>
      </x:c>
      <x:c r="C12141" s="0" t="s">
        <x:v>21</x:v>
      </x:c>
      <x:c r="D12141" s="0" t="s">
        <x:v>28</x:v>
      </x:c>
      <x:c r="E12141" s="0" t="s">
        <x:v>19</x:v>
      </x:c>
      <x:c r="F12141" s="0" t="s">
        <x:v>26</x:v>
      </x:c>
      <x:c r="G12141" s="0" t="n">
        <x:v>130</x:v>
      </x:c>
      <x:c r="H12141" s="4" t="n">
        <x:v>31.001</x:v>
      </x:c>
      <x:c r="I12141" s="4" t="n">
        <x:v>0</x:v>
      </x:c>
      <x:c r="J12141" s="4" t="n">
        <x:v>0.26</x:v>
      </x:c>
      <x:c r="K12141" s="4">
        <x:f>I12141*J12141</x:f>
      </x:c>
      <x:c r="L12141" s="4" t="n">
        <x:v>0</x:v>
      </x:c>
      <x:c r="M12141" s="5">
        <x:f>J12141/2.455*100</x:f>
      </x:c>
      <x:c r="N12141" s="6">
        <x:f>M12141*L12141/100</x:f>
      </x:c>
      <x:c r="O12141" s="6">
        <x:f>H12141-N12141</x:f>
      </x:c>
    </x:row>
    <x:row r="12142" spans="1:25">
      <x:c r="A12142" s="0" t="s">
        <x:v>49</x:v>
      </x:c>
      <x:c r="B12142" s="0" t="n">
        <x:v>5571</x:v>
      </x:c>
      <x:c r="C12142" s="0" t="s">
        <x:v>21</x:v>
      </x:c>
      <x:c r="D12142" s="0" t="s">
        <x:v>28</x:v>
      </x:c>
      <x:c r="E12142" s="0" t="s">
        <x:v>23</x:v>
      </x:c>
      <x:c r="F12142" s="0" t="s">
        <x:v>26</x:v>
      </x:c>
      <x:c r="G12142" s="0" t="n">
        <x:v>130</x:v>
      </x:c>
      <x:c r="H12142" s="4" t="n">
        <x:v>60.001</x:v>
      </x:c>
      <x:c r="I12142" s="4" t="n">
        <x:v>0</x:v>
      </x:c>
      <x:c r="J12142" s="4" t="n">
        <x:v>1.52</x:v>
      </x:c>
      <x:c r="K12142" s="4">
        <x:f>I12142*J12142</x:f>
      </x:c>
      <x:c r="L12142" s="4" t="n">
        <x:v>0</x:v>
      </x:c>
      <x:c r="M12142" s="5">
        <x:f>J12142/2.455*100</x:f>
      </x:c>
      <x:c r="N12142" s="6">
        <x:f>M12142*L12142/100</x:f>
      </x:c>
      <x:c r="O12142" s="6">
        <x:f>H12142-N12142</x:f>
      </x:c>
    </x:row>
    <x:row r="12143" spans="1:25">
      <x:c r="A12143" s="0" t="s">
        <x:v>78</x:v>
      </x:c>
      <x:c r="B12143" s="0" t="n">
        <x:v>5572</x:v>
      </x:c>
      <x:c r="C12143" s="0" t="s">
        <x:v>21</x:v>
      </x:c>
      <x:c r="D12143" s="0" t="s">
        <x:v>22</x:v>
      </x:c>
      <x:c r="E12143" s="0" t="s">
        <x:v>23</x:v>
      </x:c>
      <x:c r="F12143" s="0" t="s">
        <x:v>20</x:v>
      </x:c>
      <x:c r="G12143" s="0" t="n">
        <x:v>130</x:v>
      </x:c>
      <x:c r="H12143" s="4" t="n">
        <x:v>43.384</x:v>
      </x:c>
      <x:c r="I12143" s="4" t="n">
        <x:v>37</x:v>
      </x:c>
      <x:c r="J12143" s="4" t="n">
        <x:v>0.334</x:v>
      </x:c>
      <x:c r="K12143" s="4">
        <x:f>I12143*J12143</x:f>
      </x:c>
      <x:c r="L12143" s="4" t="n">
        <x:v>42.598</x:v>
      </x:c>
      <x:c r="M12143" s="5">
        <x:f>J12143/2.789*100</x:f>
      </x:c>
      <x:c r="N12143" s="6">
        <x:f>M12143*L12143/100</x:f>
      </x:c>
      <x:c r="O12143" s="6">
        <x:f>H12143-N12143</x:f>
      </x:c>
    </x:row>
    <x:row r="12144" spans="1:25">
      <x:c r="A12144" s="0" t="s">
        <x:v>78</x:v>
      </x:c>
      <x:c r="B12144" s="0" t="n">
        <x:v>5572</x:v>
      </x:c>
      <x:c r="C12144" s="0" t="s">
        <x:v>21</x:v>
      </x:c>
      <x:c r="D12144" s="0" t="s">
        <x:v>22</x:v>
      </x:c>
      <x:c r="E12144" s="0" t="s">
        <x:v>23</x:v>
      </x:c>
      <x:c r="F12144" s="0" t="s">
        <x:v>20</x:v>
      </x:c>
      <x:c r="G12144" s="0" t="n">
        <x:v>130</x:v>
      </x:c>
      <x:c r="H12144" s="4" t="n">
        <x:v>43.384</x:v>
      </x:c>
      <x:c r="I12144" s="4" t="n">
        <x:v>37</x:v>
      </x:c>
      <x:c r="J12144" s="4" t="n">
        <x:v>0.334</x:v>
      </x:c>
      <x:c r="K12144" s="4">
        <x:f>I12144*J12144</x:f>
      </x:c>
      <x:c r="L12144" s="4" t="n">
        <x:v>42.598</x:v>
      </x:c>
      <x:c r="M12144" s="5">
        <x:f>J12144/2.789*100</x:f>
      </x:c>
      <x:c r="N12144" s="6">
        <x:f>M12144*L12144/100</x:f>
      </x:c>
      <x:c r="O12144" s="6">
        <x:f>H12144-N12144</x:f>
      </x:c>
    </x:row>
    <x:row r="12145" spans="1:25">
      <x:c r="A12145" s="0" t="s">
        <x:v>78</x:v>
      </x:c>
      <x:c r="B12145" s="0" t="n">
        <x:v>5572</x:v>
      </x:c>
      <x:c r="C12145" s="0" t="s">
        <x:v>21</x:v>
      </x:c>
      <x:c r="D12145" s="0" t="s">
        <x:v>22</x:v>
      </x:c>
      <x:c r="E12145" s="0" t="s">
        <x:v>23</x:v>
      </x:c>
      <x:c r="F12145" s="0" t="s">
        <x:v>20</x:v>
      </x:c>
      <x:c r="G12145" s="0" t="n">
        <x:v>130</x:v>
      </x:c>
      <x:c r="H12145" s="4" t="n">
        <x:v>44.33</x:v>
      </x:c>
      <x:c r="I12145" s="4" t="n">
        <x:v>37</x:v>
      </x:c>
      <x:c r="J12145" s="4" t="n">
        <x:v>0.341</x:v>
      </x:c>
      <x:c r="K12145" s="4">
        <x:f>I12145*J12145</x:f>
      </x:c>
      <x:c r="L12145" s="4" t="n">
        <x:v>42.598</x:v>
      </x:c>
      <x:c r="M12145" s="5">
        <x:f>J12145/2.789*100</x:f>
      </x:c>
      <x:c r="N12145" s="6">
        <x:f>M12145*L12145/100</x:f>
      </x:c>
      <x:c r="O12145" s="6">
        <x:f>H12145-N12145</x:f>
      </x:c>
    </x:row>
    <x:row r="12146" spans="1:25">
      <x:c r="A12146" s="0" t="s">
        <x:v>78</x:v>
      </x:c>
      <x:c r="B12146" s="0" t="n">
        <x:v>5572</x:v>
      </x:c>
      <x:c r="C12146" s="0" t="s">
        <x:v>21</x:v>
      </x:c>
      <x:c r="D12146" s="0" t="s">
        <x:v>28</x:v>
      </x:c>
      <x:c r="E12146" s="0" t="s">
        <x:v>19</x:v>
      </x:c>
      <x:c r="F12146" s="0" t="s">
        <x:v>26</x:v>
      </x:c>
      <x:c r="G12146" s="0" t="n">
        <x:v>130</x:v>
      </x:c>
      <x:c r="H12146" s="4" t="n">
        <x:v>25.306</x:v>
      </x:c>
      <x:c r="I12146" s="4" t="n">
        <x:v>37</x:v>
      </x:c>
      <x:c r="J12146" s="4" t="n">
        <x:v>0.26</x:v>
      </x:c>
      <x:c r="K12146" s="4">
        <x:f>I12146*J12146</x:f>
      </x:c>
      <x:c r="L12146" s="4" t="n">
        <x:v>42.598</x:v>
      </x:c>
      <x:c r="M12146" s="5">
        <x:f>J12146/2.789*100</x:f>
      </x:c>
      <x:c r="N12146" s="6">
        <x:f>M12146*L12146/100</x:f>
      </x:c>
      <x:c r="O12146" s="6">
        <x:f>H12146-N12146</x:f>
      </x:c>
    </x:row>
    <x:row r="12147" spans="1:25">
      <x:c r="A12147" s="0" t="s">
        <x:v>78</x:v>
      </x:c>
      <x:c r="B12147" s="0" t="n">
        <x:v>5572</x:v>
      </x:c>
      <x:c r="C12147" s="0" t="s">
        <x:v>21</x:v>
      </x:c>
      <x:c r="D12147" s="0" t="s">
        <x:v>28</x:v>
      </x:c>
      <x:c r="E12147" s="0" t="s">
        <x:v>23</x:v>
      </x:c>
      <x:c r="F12147" s="0" t="s">
        <x:v>26</x:v>
      </x:c>
      <x:c r="G12147" s="0" t="n">
        <x:v>130</x:v>
      </x:c>
      <x:c r="H12147" s="4" t="n">
        <x:v>113.707</x:v>
      </x:c>
      <x:c r="I12147" s="4" t="n">
        <x:v>37</x:v>
      </x:c>
      <x:c r="J12147" s="4" t="n">
        <x:v>1.52</x:v>
      </x:c>
      <x:c r="K12147" s="4">
        <x:f>I12147*J12147</x:f>
      </x:c>
      <x:c r="L12147" s="4" t="n">
        <x:v>42.598</x:v>
      </x:c>
      <x:c r="M12147" s="5">
        <x:f>J12147/2.789*100</x:f>
      </x:c>
      <x:c r="N12147" s="6">
        <x:f>M12147*L12147/100</x:f>
      </x:c>
      <x:c r="O12147" s="6">
        <x:f>H12147-N12147</x:f>
      </x:c>
    </x:row>
    <x:row r="12148" spans="1:25">
      <x:c r="A12148" s="0" t="s">
        <x:v>50</x:v>
      </x:c>
      <x:c r="B12148" s="0" t="n">
        <x:v>5573</x:v>
      </x:c>
      <x:c r="C12148" s="0" t="s">
        <x:v>21</x:v>
      </x:c>
      <x:c r="D12148" s="0" t="s">
        <x:v>22</x:v>
      </x:c>
      <x:c r="E12148" s="0" t="s">
        <x:v>23</x:v>
      </x:c>
      <x:c r="F12148" s="0" t="s">
        <x:v>20</x:v>
      </x:c>
      <x:c r="G12148" s="0" t="n">
        <x:v>130</x:v>
      </x:c>
      <x:c r="H12148" s="4" t="n">
        <x:v>43.384</x:v>
      </x:c>
      <x:c r="I12148" s="4" t="n">
        <x:v>30</x:v>
      </x:c>
      <x:c r="J12148" s="4" t="n">
        <x:v>0.334</x:v>
      </x:c>
      <x:c r="K12148" s="4">
        <x:f>I12148*J12148</x:f>
      </x:c>
      <x:c r="L12148" s="4" t="n">
        <x:v>68.493</x:v>
      </x:c>
      <x:c r="M12148" s="5">
        <x:f>J12148/2.796*100</x:f>
      </x:c>
      <x:c r="N12148" s="6">
        <x:f>M12148*L12148/100</x:f>
      </x:c>
      <x:c r="O12148" s="6">
        <x:f>H12148-N12148</x:f>
      </x:c>
    </x:row>
    <x:row r="12149" spans="1:25">
      <x:c r="A12149" s="0" t="s">
        <x:v>50</x:v>
      </x:c>
      <x:c r="B12149" s="0" t="n">
        <x:v>5573</x:v>
      </x:c>
      <x:c r="C12149" s="0" t="s">
        <x:v>21</x:v>
      </x:c>
      <x:c r="D12149" s="0" t="s">
        <x:v>22</x:v>
      </x:c>
      <x:c r="E12149" s="0" t="s">
        <x:v>23</x:v>
      </x:c>
      <x:c r="F12149" s="0" t="s">
        <x:v>20</x:v>
      </x:c>
      <x:c r="G12149" s="0" t="n">
        <x:v>130</x:v>
      </x:c>
      <x:c r="H12149" s="4" t="n">
        <x:v>44.33</x:v>
      </x:c>
      <x:c r="I12149" s="4" t="n">
        <x:v>30</x:v>
      </x:c>
      <x:c r="J12149" s="4" t="n">
        <x:v>0.341</x:v>
      </x:c>
      <x:c r="K12149" s="4">
        <x:f>I12149*J12149</x:f>
      </x:c>
      <x:c r="L12149" s="4" t="n">
        <x:v>68.493</x:v>
      </x:c>
      <x:c r="M12149" s="5">
        <x:f>J12149/2.796*100</x:f>
      </x:c>
      <x:c r="N12149" s="6">
        <x:f>M12149*L12149/100</x:f>
      </x:c>
      <x:c r="O12149" s="6">
        <x:f>H12149-N12149</x:f>
      </x:c>
    </x:row>
    <x:row r="12150" spans="1:25">
      <x:c r="A12150" s="0" t="s">
        <x:v>50</x:v>
      </x:c>
      <x:c r="B12150" s="0" t="n">
        <x:v>5573</x:v>
      </x:c>
      <x:c r="C12150" s="0" t="s">
        <x:v>21</x:v>
      </x:c>
      <x:c r="D12150" s="0" t="s">
        <x:v>22</x:v>
      </x:c>
      <x:c r="E12150" s="0" t="s">
        <x:v>23</x:v>
      </x:c>
      <x:c r="F12150" s="0" t="s">
        <x:v>20</x:v>
      </x:c>
      <x:c r="G12150" s="0" t="n">
        <x:v>130</x:v>
      </x:c>
      <x:c r="H12150" s="4" t="n">
        <x:v>44.33</x:v>
      </x:c>
      <x:c r="I12150" s="4" t="n">
        <x:v>30</x:v>
      </x:c>
      <x:c r="J12150" s="4" t="n">
        <x:v>0.341</x:v>
      </x:c>
      <x:c r="K12150" s="4">
        <x:f>I12150*J12150</x:f>
      </x:c>
      <x:c r="L12150" s="4" t="n">
        <x:v>68.493</x:v>
      </x:c>
      <x:c r="M12150" s="5">
        <x:f>J12150/2.796*100</x:f>
      </x:c>
      <x:c r="N12150" s="6">
        <x:f>M12150*L12150/100</x:f>
      </x:c>
      <x:c r="O12150" s="6">
        <x:f>H12150-N12150</x:f>
      </x:c>
    </x:row>
    <x:row r="12151" spans="1:25">
      <x:c r="A12151" s="0" t="s">
        <x:v>50</x:v>
      </x:c>
      <x:c r="B12151" s="0" t="n">
        <x:v>5573</x:v>
      </x:c>
      <x:c r="C12151" s="0" t="s">
        <x:v>21</x:v>
      </x:c>
      <x:c r="D12151" s="0" t="s">
        <x:v>28</x:v>
      </x:c>
      <x:c r="E12151" s="0" t="s">
        <x:v>19</x:v>
      </x:c>
      <x:c r="F12151" s="0" t="s">
        <x:v>26</x:v>
      </x:c>
      <x:c r="G12151" s="0" t="n">
        <x:v>130</x:v>
      </x:c>
      <x:c r="H12151" s="4" t="n">
        <x:v>33.802</x:v>
      </x:c>
      <x:c r="I12151" s="4" t="n">
        <x:v>30</x:v>
      </x:c>
      <x:c r="J12151" s="4" t="n">
        <x:v>0.26</x:v>
      </x:c>
      <x:c r="K12151" s="4">
        <x:f>I12151*J12151</x:f>
      </x:c>
      <x:c r="L12151" s="4" t="n">
        <x:v>68.493</x:v>
      </x:c>
      <x:c r="M12151" s="5">
        <x:f>J12151/2.796*100</x:f>
      </x:c>
      <x:c r="N12151" s="6">
        <x:f>M12151*L12151/100</x:f>
      </x:c>
      <x:c r="O12151" s="6">
        <x:f>H12151-N12151</x:f>
      </x:c>
    </x:row>
    <x:row r="12152" spans="1:25">
      <x:c r="A12152" s="0" t="s">
        <x:v>50</x:v>
      </x:c>
      <x:c r="B12152" s="0" t="n">
        <x:v>5573</x:v>
      </x:c>
      <x:c r="C12152" s="0" t="s">
        <x:v>21</x:v>
      </x:c>
      <x:c r="D12152" s="0" t="s">
        <x:v>28</x:v>
      </x:c>
      <x:c r="E12152" s="0" t="s">
        <x:v>23</x:v>
      </x:c>
      <x:c r="F12152" s="0" t="s">
        <x:v>26</x:v>
      </x:c>
      <x:c r="G12152" s="0" t="n">
        <x:v>130</x:v>
      </x:c>
      <x:c r="H12152" s="4" t="n">
        <x:v>68.001</x:v>
      </x:c>
      <x:c r="I12152" s="4" t="n">
        <x:v>30</x:v>
      </x:c>
      <x:c r="J12152" s="4" t="n">
        <x:v>1.52</x:v>
      </x:c>
      <x:c r="K12152" s="4">
        <x:f>I12152*J12152</x:f>
      </x:c>
      <x:c r="L12152" s="4" t="n">
        <x:v>68.493</x:v>
      </x:c>
      <x:c r="M12152" s="5">
        <x:f>J12152/2.796*100</x:f>
      </x:c>
      <x:c r="N12152" s="6">
        <x:f>M12152*L12152/100</x:f>
      </x:c>
      <x:c r="O12152" s="6">
        <x:f>H12152-N12152</x:f>
      </x:c>
    </x:row>
    <x:row r="12153" spans="1:25">
      <x:c r="A12153" s="0" t="s">
        <x:v>16</x:v>
      </x:c>
      <x:c r="B12153" s="0" t="n">
        <x:v>5575</x:v>
      </x:c>
      <x:c r="C12153" s="0" t="s">
        <x:v>21</x:v>
      </x:c>
      <x:c r="D12153" s="0" t="s">
        <x:v>22</x:v>
      </x:c>
      <x:c r="E12153" s="0" t="s">
        <x:v>23</x:v>
      </x:c>
      <x:c r="F12153" s="0" t="s">
        <x:v>20</x:v>
      </x:c>
      <x:c r="G12153" s="0" t="n">
        <x:v>130</x:v>
      </x:c>
      <x:c r="H12153" s="4" t="n">
        <x:v>43.384</x:v>
      </x:c>
      <x:c r="I12153" s="4" t="n">
        <x:v>0</x:v>
      </x:c>
      <x:c r="J12153" s="4" t="n">
        <x:v>0.334</x:v>
      </x:c>
      <x:c r="K12153" s="4">
        <x:f>I12153*J12153</x:f>
      </x:c>
      <x:c r="L12153" s="4" t="n">
        <x:v>0</x:v>
      </x:c>
      <x:c r="M12153" s="5">
        <x:f>J12153/2.114*100</x:f>
      </x:c>
      <x:c r="N12153" s="6">
        <x:f>M12153*L12153/100</x:f>
      </x:c>
      <x:c r="O12153" s="6">
        <x:f>H12153-N12153</x:f>
      </x:c>
    </x:row>
    <x:row r="12154" spans="1:25">
      <x:c r="A12154" s="0" t="s">
        <x:v>16</x:v>
      </x:c>
      <x:c r="B12154" s="0" t="n">
        <x:v>5575</x:v>
      </x:c>
      <x:c r="C12154" s="0" t="s">
        <x:v>21</x:v>
      </x:c>
      <x:c r="D12154" s="0" t="s">
        <x:v>28</x:v>
      </x:c>
      <x:c r="E12154" s="0" t="s">
        <x:v>19</x:v>
      </x:c>
      <x:c r="F12154" s="0" t="s">
        <x:v>26</x:v>
      </x:c>
      <x:c r="G12154" s="0" t="n">
        <x:v>130</x:v>
      </x:c>
      <x:c r="H12154" s="4" t="n">
        <x:v>13.501</x:v>
      </x:c>
      <x:c r="I12154" s="4" t="n">
        <x:v>0</x:v>
      </x:c>
      <x:c r="J12154" s="4" t="n">
        <x:v>0.26</x:v>
      </x:c>
      <x:c r="K12154" s="4">
        <x:f>I12154*J12154</x:f>
      </x:c>
      <x:c r="L12154" s="4" t="n">
        <x:v>0</x:v>
      </x:c>
      <x:c r="M12154" s="5">
        <x:f>J12154/2.114*100</x:f>
      </x:c>
      <x:c r="N12154" s="6">
        <x:f>M12154*L12154/100</x:f>
      </x:c>
      <x:c r="O12154" s="6">
        <x:f>H12154-N12154</x:f>
      </x:c>
    </x:row>
    <x:row r="12155" spans="1:25">
      <x:c r="A12155" s="0" t="s">
        <x:v>16</x:v>
      </x:c>
      <x:c r="B12155" s="0" t="n">
        <x:v>5575</x:v>
      </x:c>
      <x:c r="C12155" s="0" t="s">
        <x:v>21</x:v>
      </x:c>
      <x:c r="D12155" s="0" t="s">
        <x:v>28</x:v>
      </x:c>
      <x:c r="E12155" s="0" t="s">
        <x:v>23</x:v>
      </x:c>
      <x:c r="F12155" s="0" t="s">
        <x:v>26</x:v>
      </x:c>
      <x:c r="G12155" s="0" t="n">
        <x:v>130</x:v>
      </x:c>
      <x:c r="H12155" s="4" t="n">
        <x:v>20.002</x:v>
      </x:c>
      <x:c r="I12155" s="4" t="n">
        <x:v>0</x:v>
      </x:c>
      <x:c r="J12155" s="4" t="n">
        <x:v>1.52</x:v>
      </x:c>
      <x:c r="K12155" s="4">
        <x:f>I12155*J12155</x:f>
      </x:c>
      <x:c r="L12155" s="4" t="n">
        <x:v>0</x:v>
      </x:c>
      <x:c r="M12155" s="5">
        <x:f>J12155/2.114*100</x:f>
      </x:c>
      <x:c r="N12155" s="6">
        <x:f>M12155*L12155/100</x:f>
      </x:c>
      <x:c r="O12155" s="6">
        <x:f>H12155-N12155</x:f>
      </x:c>
    </x:row>
    <x:row r="12156" spans="1:25">
      <x:c r="A12156" s="0" t="s">
        <x:v>48</x:v>
      </x:c>
      <x:c r="B12156" s="0" t="n">
        <x:v>5581</x:v>
      </x:c>
      <x:c r="C12156" s="0" t="s">
        <x:v>21</x:v>
      </x:c>
      <x:c r="D12156" s="0" t="s">
        <x:v>22</x:v>
      </x:c>
      <x:c r="E12156" s="0" t="s">
        <x:v>23</x:v>
      </x:c>
      <x:c r="F12156" s="0" t="s">
        <x:v>20</x:v>
      </x:c>
      <x:c r="G12156" s="0" t="n">
        <x:v>130</x:v>
      </x:c>
      <x:c r="H12156" s="4" t="n">
        <x:v>44.33</x:v>
      </x:c>
      <x:c r="I12156" s="4" t="n">
        <x:v>0</x:v>
      </x:c>
      <x:c r="J12156" s="4" t="n">
        <x:v>0.341</x:v>
      </x:c>
      <x:c r="K12156" s="4">
        <x:f>I12156*J12156</x:f>
      </x:c>
      <x:c r="L12156" s="4" t="n">
        <x:v>0</x:v>
      </x:c>
      <x:c r="M12156" s="5">
        <x:f>J12156/2.455*100</x:f>
      </x:c>
      <x:c r="N12156" s="6">
        <x:f>M12156*L12156/100</x:f>
      </x:c>
      <x:c r="O12156" s="6">
        <x:f>H12156-N12156</x:f>
      </x:c>
    </x:row>
    <x:row r="12157" spans="1:25">
      <x:c r="A12157" s="0" t="s">
        <x:v>48</x:v>
      </x:c>
      <x:c r="B12157" s="0" t="n">
        <x:v>5581</x:v>
      </x:c>
      <x:c r="C12157" s="0" t="s">
        <x:v>21</x:v>
      </x:c>
      <x:c r="D12157" s="0" t="s">
        <x:v>22</x:v>
      </x:c>
      <x:c r="E12157" s="0" t="s">
        <x:v>23</x:v>
      </x:c>
      <x:c r="F12157" s="0" t="s">
        <x:v>20</x:v>
      </x:c>
      <x:c r="G12157" s="0" t="n">
        <x:v>130</x:v>
      </x:c>
      <x:c r="H12157" s="4" t="n">
        <x:v>43.384</x:v>
      </x:c>
      <x:c r="I12157" s="4" t="n">
        <x:v>0</x:v>
      </x:c>
      <x:c r="J12157" s="4" t="n">
        <x:v>0.334</x:v>
      </x:c>
      <x:c r="K12157" s="4">
        <x:f>I12157*J12157</x:f>
      </x:c>
      <x:c r="L12157" s="4" t="n">
        <x:v>0</x:v>
      </x:c>
      <x:c r="M12157" s="5">
        <x:f>J12157/2.455*100</x:f>
      </x:c>
      <x:c r="N12157" s="6">
        <x:f>M12157*L12157/100</x:f>
      </x:c>
      <x:c r="O12157" s="6">
        <x:f>H12157-N12157</x:f>
      </x:c>
    </x:row>
    <x:row r="12158" spans="1:25">
      <x:c r="A12158" s="0" t="s">
        <x:v>48</x:v>
      </x:c>
      <x:c r="B12158" s="0" t="n">
        <x:v>5581</x:v>
      </x:c>
      <x:c r="C12158" s="0" t="s">
        <x:v>21</x:v>
      </x:c>
      <x:c r="D12158" s="0" t="s">
        <x:v>28</x:v>
      </x:c>
      <x:c r="E12158" s="0" t="s">
        <x:v>19</x:v>
      </x:c>
      <x:c r="F12158" s="0" t="s">
        <x:v>26</x:v>
      </x:c>
      <x:c r="G12158" s="0" t="n">
        <x:v>130</x:v>
      </x:c>
      <x:c r="H12158" s="4" t="n">
        <x:v>23.8</x:v>
      </x:c>
      <x:c r="I12158" s="4" t="n">
        <x:v>0</x:v>
      </x:c>
      <x:c r="J12158" s="4" t="n">
        <x:v>0.26</x:v>
      </x:c>
      <x:c r="K12158" s="4">
        <x:f>I12158*J12158</x:f>
      </x:c>
      <x:c r="L12158" s="4" t="n">
        <x:v>0</x:v>
      </x:c>
      <x:c r="M12158" s="5">
        <x:f>J12158/2.455*100</x:f>
      </x:c>
      <x:c r="N12158" s="6">
        <x:f>M12158*L12158/100</x:f>
      </x:c>
      <x:c r="O12158" s="6">
        <x:f>H12158-N12158</x:f>
      </x:c>
    </x:row>
    <x:row r="12159" spans="1:25">
      <x:c r="A12159" s="0" t="s">
        <x:v>48</x:v>
      </x:c>
      <x:c r="B12159" s="0" t="n">
        <x:v>5581</x:v>
      </x:c>
      <x:c r="C12159" s="0" t="s">
        <x:v>21</x:v>
      </x:c>
      <x:c r="D12159" s="0" t="s">
        <x:v>28</x:v>
      </x:c>
      <x:c r="E12159" s="0" t="s">
        <x:v>23</x:v>
      </x:c>
      <x:c r="F12159" s="0" t="s">
        <x:v>26</x:v>
      </x:c>
      <x:c r="G12159" s="0" t="n">
        <x:v>130</x:v>
      </x:c>
      <x:c r="H12159" s="4" t="n">
        <x:v>21.6</x:v>
      </x:c>
      <x:c r="I12159" s="4" t="n">
        <x:v>0</x:v>
      </x:c>
      <x:c r="J12159" s="4" t="n">
        <x:v>1.52</x:v>
      </x:c>
      <x:c r="K12159" s="4">
        <x:f>I12159*J12159</x:f>
      </x:c>
      <x:c r="L12159" s="4" t="n">
        <x:v>0</x:v>
      </x:c>
      <x:c r="M12159" s="5">
        <x:f>J12159/2.455*100</x:f>
      </x:c>
      <x:c r="N12159" s="6">
        <x:f>M12159*L12159/100</x:f>
      </x:c>
      <x:c r="O12159" s="6">
        <x:f>H12159-N12159</x:f>
      </x:c>
    </x:row>
    <x:row r="12160" spans="1:25">
      <x:c r="A12160" s="0" t="s">
        <x:v>65</x:v>
      </x:c>
      <x:c r="B12160" s="0" t="n">
        <x:v>5582</x:v>
      </x:c>
      <x:c r="C12160" s="0" t="s">
        <x:v>21</x:v>
      </x:c>
      <x:c r="D12160" s="0" t="s">
        <x:v>22</x:v>
      </x:c>
      <x:c r="E12160" s="0" t="s">
        <x:v>23</x:v>
      </x:c>
      <x:c r="F12160" s="0" t="s">
        <x:v>20</x:v>
      </x:c>
      <x:c r="G12160" s="0" t="n">
        <x:v>130</x:v>
      </x:c>
      <x:c r="H12160" s="4" t="n">
        <x:v>44.33</x:v>
      </x:c>
      <x:c r="I12160" s="4" t="n">
        <x:v>10</x:v>
      </x:c>
      <x:c r="J12160" s="4" t="n">
        <x:v>0.341</x:v>
      </x:c>
      <x:c r="K12160" s="4">
        <x:f>I12160*J12160</x:f>
      </x:c>
      <x:c r="L12160" s="4" t="n">
        <x:v>23.3</x:v>
      </x:c>
      <x:c r="M12160" s="5">
        <x:f>J12160/2.455*100</x:f>
      </x:c>
      <x:c r="N12160" s="6">
        <x:f>M12160*L12160/100</x:f>
      </x:c>
      <x:c r="O12160" s="6">
        <x:f>H12160-N12160</x:f>
      </x:c>
    </x:row>
    <x:row r="12161" spans="1:25">
      <x:c r="A12161" s="0" t="s">
        <x:v>65</x:v>
      </x:c>
      <x:c r="B12161" s="0" t="n">
        <x:v>5582</x:v>
      </x:c>
      <x:c r="C12161" s="0" t="s">
        <x:v>21</x:v>
      </x:c>
      <x:c r="D12161" s="0" t="s">
        <x:v>22</x:v>
      </x:c>
      <x:c r="E12161" s="0" t="s">
        <x:v>23</x:v>
      </x:c>
      <x:c r="F12161" s="0" t="s">
        <x:v>20</x:v>
      </x:c>
      <x:c r="G12161" s="0" t="n">
        <x:v>130</x:v>
      </x:c>
      <x:c r="H12161" s="4" t="n">
        <x:v>43.384</x:v>
      </x:c>
      <x:c r="I12161" s="4" t="n">
        <x:v>10</x:v>
      </x:c>
      <x:c r="J12161" s="4" t="n">
        <x:v>0.334</x:v>
      </x:c>
      <x:c r="K12161" s="4">
        <x:f>I12161*J12161</x:f>
      </x:c>
      <x:c r="L12161" s="4" t="n">
        <x:v>23.3</x:v>
      </x:c>
      <x:c r="M12161" s="5">
        <x:f>J12161/2.455*100</x:f>
      </x:c>
      <x:c r="N12161" s="6">
        <x:f>M12161*L12161/100</x:f>
      </x:c>
      <x:c r="O12161" s="6">
        <x:f>H12161-N12161</x:f>
      </x:c>
    </x:row>
    <x:row r="12162" spans="1:25">
      <x:c r="A12162" s="0" t="s">
        <x:v>65</x:v>
      </x:c>
      <x:c r="B12162" s="0" t="n">
        <x:v>5582</x:v>
      </x:c>
      <x:c r="C12162" s="0" t="s">
        <x:v>21</x:v>
      </x:c>
      <x:c r="D12162" s="0" t="s">
        <x:v>28</x:v>
      </x:c>
      <x:c r="E12162" s="0" t="s">
        <x:v>19</x:v>
      </x:c>
      <x:c r="F12162" s="0" t="s">
        <x:v>26</x:v>
      </x:c>
      <x:c r="G12162" s="0" t="n">
        <x:v>130</x:v>
      </x:c>
      <x:c r="H12162" s="4" t="n">
        <x:v>25.2</x:v>
      </x:c>
      <x:c r="I12162" s="4" t="n">
        <x:v>10</x:v>
      </x:c>
      <x:c r="J12162" s="4" t="n">
        <x:v>0.26</x:v>
      </x:c>
      <x:c r="K12162" s="4">
        <x:f>I12162*J12162</x:f>
      </x:c>
      <x:c r="L12162" s="4" t="n">
        <x:v>23.3</x:v>
      </x:c>
      <x:c r="M12162" s="5">
        <x:f>J12162/2.455*100</x:f>
      </x:c>
      <x:c r="N12162" s="6">
        <x:f>M12162*L12162/100</x:f>
      </x:c>
      <x:c r="O12162" s="6">
        <x:f>H12162-N12162</x:f>
      </x:c>
    </x:row>
    <x:row r="12163" spans="1:25">
      <x:c r="A12163" s="0" t="s">
        <x:v>65</x:v>
      </x:c>
      <x:c r="B12163" s="0" t="n">
        <x:v>5582</x:v>
      </x:c>
      <x:c r="C12163" s="0" t="s">
        <x:v>21</x:v>
      </x:c>
      <x:c r="D12163" s="0" t="s">
        <x:v>28</x:v>
      </x:c>
      <x:c r="E12163" s="0" t="s">
        <x:v>23</x:v>
      </x:c>
      <x:c r="F12163" s="0" t="s">
        <x:v>26</x:v>
      </x:c>
      <x:c r="G12163" s="0" t="n">
        <x:v>130</x:v>
      </x:c>
      <x:c r="H12163" s="4" t="n">
        <x:v>16.703</x:v>
      </x:c>
      <x:c r="I12163" s="4" t="n">
        <x:v>10</x:v>
      </x:c>
      <x:c r="J12163" s="4" t="n">
        <x:v>1.52</x:v>
      </x:c>
      <x:c r="K12163" s="4">
        <x:f>I12163*J12163</x:f>
      </x:c>
      <x:c r="L12163" s="4" t="n">
        <x:v>23.3</x:v>
      </x:c>
      <x:c r="M12163" s="5">
        <x:f>J12163/2.455*100</x:f>
      </x:c>
      <x:c r="N12163" s="6">
        <x:f>M12163*L12163/100</x:f>
      </x:c>
      <x:c r="O12163" s="6">
        <x:f>H12163-N12163</x:f>
      </x:c>
    </x:row>
    <x:row r="12164" spans="1:25">
      <x:c r="A12164" s="0" t="s">
        <x:v>118</x:v>
      </x:c>
      <x:c r="B12164" s="0" t="n">
        <x:v>5583</x:v>
      </x:c>
      <x:c r="C12164" s="0" t="s">
        <x:v>21</x:v>
      </x:c>
      <x:c r="D12164" s="0" t="s">
        <x:v>22</x:v>
      </x:c>
      <x:c r="E12164" s="0" t="s">
        <x:v>23</x:v>
      </x:c>
      <x:c r="F12164" s="0" t="s">
        <x:v>20</x:v>
      </x:c>
      <x:c r="G12164" s="0" t="n">
        <x:v>130</x:v>
      </x:c>
      <x:c r="H12164" s="4" t="n">
        <x:v>44.33</x:v>
      </x:c>
      <x:c r="I12164" s="4" t="n">
        <x:v>0</x:v>
      </x:c>
      <x:c r="J12164" s="4" t="n">
        <x:v>0.341</x:v>
      </x:c>
      <x:c r="K12164" s="4">
        <x:f>I12164*J12164</x:f>
      </x:c>
      <x:c r="L12164" s="4" t="n">
        <x:v>0</x:v>
      </x:c>
      <x:c r="M12164" s="5">
        <x:f>J12164/2.455*100</x:f>
      </x:c>
      <x:c r="N12164" s="6">
        <x:f>M12164*L12164/100</x:f>
      </x:c>
      <x:c r="O12164" s="6">
        <x:f>H12164-N12164</x:f>
      </x:c>
    </x:row>
    <x:row r="12165" spans="1:25">
      <x:c r="A12165" s="0" t="s">
        <x:v>118</x:v>
      </x:c>
      <x:c r="B12165" s="0" t="n">
        <x:v>5583</x:v>
      </x:c>
      <x:c r="C12165" s="0" t="s">
        <x:v>21</x:v>
      </x:c>
      <x:c r="D12165" s="0" t="s">
        <x:v>22</x:v>
      </x:c>
      <x:c r="E12165" s="0" t="s">
        <x:v>23</x:v>
      </x:c>
      <x:c r="F12165" s="0" t="s">
        <x:v>20</x:v>
      </x:c>
      <x:c r="G12165" s="0" t="n">
        <x:v>130</x:v>
      </x:c>
      <x:c r="H12165" s="4" t="n">
        <x:v>43.384</x:v>
      </x:c>
      <x:c r="I12165" s="4" t="n">
        <x:v>0</x:v>
      </x:c>
      <x:c r="J12165" s="4" t="n">
        <x:v>0.334</x:v>
      </x:c>
      <x:c r="K12165" s="4">
        <x:f>I12165*J12165</x:f>
      </x:c>
      <x:c r="L12165" s="4" t="n">
        <x:v>0</x:v>
      </x:c>
      <x:c r="M12165" s="5">
        <x:f>J12165/2.455*100</x:f>
      </x:c>
      <x:c r="N12165" s="6">
        <x:f>M12165*L12165/100</x:f>
      </x:c>
      <x:c r="O12165" s="6">
        <x:f>H12165-N12165</x:f>
      </x:c>
    </x:row>
    <x:row r="12166" spans="1:25">
      <x:c r="A12166" s="0" t="s">
        <x:v>118</x:v>
      </x:c>
      <x:c r="B12166" s="0" t="n">
        <x:v>5583</x:v>
      </x:c>
      <x:c r="C12166" s="0" t="s">
        <x:v>21</x:v>
      </x:c>
      <x:c r="D12166" s="0" t="s">
        <x:v>28</x:v>
      </x:c>
      <x:c r="E12166" s="0" t="s">
        <x:v>19</x:v>
      </x:c>
      <x:c r="F12166" s="0" t="s">
        <x:v>26</x:v>
      </x:c>
      <x:c r="G12166" s="0" t="n">
        <x:v>130</x:v>
      </x:c>
      <x:c r="H12166" s="4" t="n">
        <x:v>17.301</x:v>
      </x:c>
      <x:c r="I12166" s="4" t="n">
        <x:v>0</x:v>
      </x:c>
      <x:c r="J12166" s="4" t="n">
        <x:v>0.26</x:v>
      </x:c>
      <x:c r="K12166" s="4">
        <x:f>I12166*J12166</x:f>
      </x:c>
      <x:c r="L12166" s="4" t="n">
        <x:v>0</x:v>
      </x:c>
      <x:c r="M12166" s="5">
        <x:f>J12166/2.455*100</x:f>
      </x:c>
      <x:c r="N12166" s="6">
        <x:f>M12166*L12166/100</x:f>
      </x:c>
      <x:c r="O12166" s="6">
        <x:f>H12166-N12166</x:f>
      </x:c>
    </x:row>
    <x:row r="12167" spans="1:25">
      <x:c r="A12167" s="0" t="s">
        <x:v>118</x:v>
      </x:c>
      <x:c r="B12167" s="0" t="n">
        <x:v>5583</x:v>
      </x:c>
      <x:c r="C12167" s="0" t="s">
        <x:v>21</x:v>
      </x:c>
      <x:c r="D12167" s="0" t="s">
        <x:v>28</x:v>
      </x:c>
      <x:c r="E12167" s="0" t="s">
        <x:v>23</x:v>
      </x:c>
      <x:c r="F12167" s="0" t="s">
        <x:v>26</x:v>
      </x:c>
      <x:c r="G12167" s="0" t="n">
        <x:v>130</x:v>
      </x:c>
      <x:c r="H12167" s="4" t="n">
        <x:v>61.2</x:v>
      </x:c>
      <x:c r="I12167" s="4" t="n">
        <x:v>0</x:v>
      </x:c>
      <x:c r="J12167" s="4" t="n">
        <x:v>1.52</x:v>
      </x:c>
      <x:c r="K12167" s="4">
        <x:f>I12167*J12167</x:f>
      </x:c>
      <x:c r="L12167" s="4" t="n">
        <x:v>0</x:v>
      </x:c>
      <x:c r="M12167" s="5">
        <x:f>J12167/2.455*100</x:f>
      </x:c>
      <x:c r="N12167" s="6">
        <x:f>M12167*L12167/100</x:f>
      </x:c>
      <x:c r="O12167" s="6">
        <x:f>H12167-N12167</x:f>
      </x:c>
    </x:row>
    <x:row r="12168" spans="1:25">
      <x:c r="A12168" s="0" t="s">
        <x:v>96</x:v>
      </x:c>
      <x:c r="B12168" s="0" t="n">
        <x:v>5584</x:v>
      </x:c>
      <x:c r="C12168" s="0" t="s">
        <x:v>21</x:v>
      </x:c>
      <x:c r="D12168" s="0" t="s">
        <x:v>22</x:v>
      </x:c>
      <x:c r="E12168" s="0" t="s">
        <x:v>23</x:v>
      </x:c>
      <x:c r="F12168" s="0" t="s">
        <x:v>20</x:v>
      </x:c>
      <x:c r="G12168" s="0" t="n">
        <x:v>130</x:v>
      </x:c>
      <x:c r="H12168" s="4" t="n">
        <x:v>43.384</x:v>
      </x:c>
      <x:c r="I12168" s="4" t="n">
        <x:v>0</x:v>
      </x:c>
      <x:c r="J12168" s="4" t="n">
        <x:v>0.334</x:v>
      </x:c>
      <x:c r="K12168" s="4">
        <x:f>I12168*J12168</x:f>
      </x:c>
      <x:c r="L12168" s="4" t="n">
        <x:v>0</x:v>
      </x:c>
      <x:c r="M12168" s="5">
        <x:f>J12168/2.455*100</x:f>
      </x:c>
      <x:c r="N12168" s="6">
        <x:f>M12168*L12168/100</x:f>
      </x:c>
      <x:c r="O12168" s="6">
        <x:f>H12168-N12168</x:f>
      </x:c>
    </x:row>
    <x:row r="12169" spans="1:25">
      <x:c r="A12169" s="0" t="s">
        <x:v>96</x:v>
      </x:c>
      <x:c r="B12169" s="0" t="n">
        <x:v>5584</x:v>
      </x:c>
      <x:c r="C12169" s="0" t="s">
        <x:v>21</x:v>
      </x:c>
      <x:c r="D12169" s="0" t="s">
        <x:v>22</x:v>
      </x:c>
      <x:c r="E12169" s="0" t="s">
        <x:v>23</x:v>
      </x:c>
      <x:c r="F12169" s="0" t="s">
        <x:v>20</x:v>
      </x:c>
      <x:c r="G12169" s="0" t="n">
        <x:v>130</x:v>
      </x:c>
      <x:c r="H12169" s="4" t="n">
        <x:v>44.33</x:v>
      </x:c>
      <x:c r="I12169" s="4" t="n">
        <x:v>0</x:v>
      </x:c>
      <x:c r="J12169" s="4" t="n">
        <x:v>0.341</x:v>
      </x:c>
      <x:c r="K12169" s="4">
        <x:f>I12169*J12169</x:f>
      </x:c>
      <x:c r="L12169" s="4" t="n">
        <x:v>0</x:v>
      </x:c>
      <x:c r="M12169" s="5">
        <x:f>J12169/2.455*100</x:f>
      </x:c>
      <x:c r="N12169" s="6">
        <x:f>M12169*L12169/100</x:f>
      </x:c>
      <x:c r="O12169" s="6">
        <x:f>H12169-N12169</x:f>
      </x:c>
    </x:row>
    <x:row r="12170" spans="1:25">
      <x:c r="A12170" s="0" t="s">
        <x:v>96</x:v>
      </x:c>
      <x:c r="B12170" s="0" t="n">
        <x:v>5584</x:v>
      </x:c>
      <x:c r="C12170" s="0" t="s">
        <x:v>21</x:v>
      </x:c>
      <x:c r="D12170" s="0" t="s">
        <x:v>28</x:v>
      </x:c>
      <x:c r="E12170" s="0" t="s">
        <x:v>19</x:v>
      </x:c>
      <x:c r="F12170" s="0" t="s">
        <x:v>26</x:v>
      </x:c>
      <x:c r="G12170" s="0" t="n">
        <x:v>130</x:v>
      </x:c>
      <x:c r="H12170" s="4" t="n">
        <x:v>21.5</x:v>
      </x:c>
      <x:c r="I12170" s="4" t="n">
        <x:v>0</x:v>
      </x:c>
      <x:c r="J12170" s="4" t="n">
        <x:v>0.26</x:v>
      </x:c>
      <x:c r="K12170" s="4">
        <x:f>I12170*J12170</x:f>
      </x:c>
      <x:c r="L12170" s="4" t="n">
        <x:v>0</x:v>
      </x:c>
      <x:c r="M12170" s="5">
        <x:f>J12170/2.455*100</x:f>
      </x:c>
      <x:c r="N12170" s="6">
        <x:f>M12170*L12170/100</x:f>
      </x:c>
      <x:c r="O12170" s="6">
        <x:f>H12170-N12170</x:f>
      </x:c>
    </x:row>
    <x:row r="12171" spans="1:25">
      <x:c r="A12171" s="0" t="s">
        <x:v>96</x:v>
      </x:c>
      <x:c r="B12171" s="0" t="n">
        <x:v>5584</x:v>
      </x:c>
      <x:c r="C12171" s="0" t="s">
        <x:v>21</x:v>
      </x:c>
      <x:c r="D12171" s="0" t="s">
        <x:v>28</x:v>
      </x:c>
      <x:c r="E12171" s="0" t="s">
        <x:v>23</x:v>
      </x:c>
      <x:c r="F12171" s="0" t="s">
        <x:v>26</x:v>
      </x:c>
      <x:c r="G12171" s="0" t="n">
        <x:v>130</x:v>
      </x:c>
      <x:c r="H12171" s="4" t="n">
        <x:v>20.002</x:v>
      </x:c>
      <x:c r="I12171" s="4" t="n">
        <x:v>0</x:v>
      </x:c>
      <x:c r="J12171" s="4" t="n">
        <x:v>1.52</x:v>
      </x:c>
      <x:c r="K12171" s="4">
        <x:f>I12171*J12171</x:f>
      </x:c>
      <x:c r="L12171" s="4" t="n">
        <x:v>0</x:v>
      </x:c>
      <x:c r="M12171" s="5">
        <x:f>J12171/2.455*100</x:f>
      </x:c>
      <x:c r="N12171" s="6">
        <x:f>M12171*L12171/100</x:f>
      </x:c>
      <x:c r="O12171" s="6">
        <x:f>H12171-N12171</x:f>
      </x:c>
    </x:row>
    <x:row r="12172" spans="1:25">
      <x:c r="A12172" s="0" t="s">
        <x:v>88</x:v>
      </x:c>
      <x:c r="B12172" s="0" t="n">
        <x:v>5585</x:v>
      </x:c>
      <x:c r="C12172" s="0" t="s">
        <x:v>21</x:v>
      </x:c>
      <x:c r="D12172" s="0" t="s">
        <x:v>22</x:v>
      </x:c>
      <x:c r="E12172" s="0" t="s">
        <x:v>23</x:v>
      </x:c>
      <x:c r="F12172" s="0" t="s">
        <x:v>20</x:v>
      </x:c>
      <x:c r="G12172" s="0" t="n">
        <x:v>130</x:v>
      </x:c>
      <x:c r="H12172" s="4" t="n">
        <x:v>44.33</x:v>
      </x:c>
      <x:c r="I12172" s="4" t="n">
        <x:v>0</x:v>
      </x:c>
      <x:c r="J12172" s="4" t="n">
        <x:v>0.341</x:v>
      </x:c>
      <x:c r="K12172" s="4">
        <x:f>I12172*J12172</x:f>
      </x:c>
      <x:c r="L12172" s="4" t="n">
        <x:v>0</x:v>
      </x:c>
      <x:c r="M12172" s="5">
        <x:f>J12172/2.455*100</x:f>
      </x:c>
      <x:c r="N12172" s="6">
        <x:f>M12172*L12172/100</x:f>
      </x:c>
      <x:c r="O12172" s="6">
        <x:f>H12172-N12172</x:f>
      </x:c>
    </x:row>
    <x:row r="12173" spans="1:25">
      <x:c r="A12173" s="0" t="s">
        <x:v>88</x:v>
      </x:c>
      <x:c r="B12173" s="0" t="n">
        <x:v>5585</x:v>
      </x:c>
      <x:c r="C12173" s="0" t="s">
        <x:v>21</x:v>
      </x:c>
      <x:c r="D12173" s="0" t="s">
        <x:v>22</x:v>
      </x:c>
      <x:c r="E12173" s="0" t="s">
        <x:v>23</x:v>
      </x:c>
      <x:c r="F12173" s="0" t="s">
        <x:v>20</x:v>
      </x:c>
      <x:c r="G12173" s="0" t="n">
        <x:v>130</x:v>
      </x:c>
      <x:c r="H12173" s="4" t="n">
        <x:v>43.384</x:v>
      </x:c>
      <x:c r="I12173" s="4" t="n">
        <x:v>0</x:v>
      </x:c>
      <x:c r="J12173" s="4" t="n">
        <x:v>0.334</x:v>
      </x:c>
      <x:c r="K12173" s="4">
        <x:f>I12173*J12173</x:f>
      </x:c>
      <x:c r="L12173" s="4" t="n">
        <x:v>0</x:v>
      </x:c>
      <x:c r="M12173" s="5">
        <x:f>J12173/2.455*100</x:f>
      </x:c>
      <x:c r="N12173" s="6">
        <x:f>M12173*L12173/100</x:f>
      </x:c>
      <x:c r="O12173" s="6">
        <x:f>H12173-N12173</x:f>
      </x:c>
    </x:row>
    <x:row r="12174" spans="1:25">
      <x:c r="A12174" s="0" t="s">
        <x:v>88</x:v>
      </x:c>
      <x:c r="B12174" s="0" t="n">
        <x:v>5585</x:v>
      </x:c>
      <x:c r="C12174" s="0" t="s">
        <x:v>21</x:v>
      </x:c>
      <x:c r="D12174" s="0" t="s">
        <x:v>28</x:v>
      </x:c>
      <x:c r="E12174" s="0" t="s">
        <x:v>19</x:v>
      </x:c>
      <x:c r="F12174" s="0" t="s">
        <x:v>26</x:v>
      </x:c>
      <x:c r="G12174" s="0" t="n">
        <x:v>130</x:v>
      </x:c>
      <x:c r="H12174" s="4" t="n">
        <x:v>10.601</x:v>
      </x:c>
      <x:c r="I12174" s="4" t="n">
        <x:v>0</x:v>
      </x:c>
      <x:c r="J12174" s="4" t="n">
        <x:v>0.26</x:v>
      </x:c>
      <x:c r="K12174" s="4">
        <x:f>I12174*J12174</x:f>
      </x:c>
      <x:c r="L12174" s="4" t="n">
        <x:v>0</x:v>
      </x:c>
      <x:c r="M12174" s="5">
        <x:f>J12174/2.455*100</x:f>
      </x:c>
      <x:c r="N12174" s="6">
        <x:f>M12174*L12174/100</x:f>
      </x:c>
      <x:c r="O12174" s="6">
        <x:f>H12174-N12174</x:f>
      </x:c>
    </x:row>
    <x:row r="12175" spans="1:25">
      <x:c r="A12175" s="0" t="s">
        <x:v>88</x:v>
      </x:c>
      <x:c r="B12175" s="0" t="n">
        <x:v>5585</x:v>
      </x:c>
      <x:c r="C12175" s="0" t="s">
        <x:v>21</x:v>
      </x:c>
      <x:c r="D12175" s="0" t="s">
        <x:v>28</x:v>
      </x:c>
      <x:c r="E12175" s="0" t="s">
        <x:v>23</x:v>
      </x:c>
      <x:c r="F12175" s="0" t="s">
        <x:v>26</x:v>
      </x:c>
      <x:c r="G12175" s="0" t="n">
        <x:v>130</x:v>
      </x:c>
      <x:c r="H12175" s="4" t="n">
        <x:v>28.765</x:v>
      </x:c>
      <x:c r="I12175" s="4" t="n">
        <x:v>0</x:v>
      </x:c>
      <x:c r="J12175" s="4" t="n">
        <x:v>1.52</x:v>
      </x:c>
      <x:c r="K12175" s="4">
        <x:f>I12175*J12175</x:f>
      </x:c>
      <x:c r="L12175" s="4" t="n">
        <x:v>0</x:v>
      </x:c>
      <x:c r="M12175" s="5">
        <x:f>J12175/2.455*100</x:f>
      </x:c>
      <x:c r="N12175" s="6">
        <x:f>M12175*L12175/100</x:f>
      </x:c>
      <x:c r="O12175" s="6">
        <x:f>H12175-N12175</x:f>
      </x:c>
    </x:row>
    <x:row r="12176" spans="1:25">
      <x:c r="A12176" s="0" t="s">
        <x:v>77</x:v>
      </x:c>
      <x:c r="B12176" s="0" t="n">
        <x:v>5586</x:v>
      </x:c>
      <x:c r="C12176" s="0" t="s">
        <x:v>21</x:v>
      </x:c>
      <x:c r="D12176" s="0" t="s">
        <x:v>22</x:v>
      </x:c>
      <x:c r="E12176" s="0" t="s">
        <x:v>23</x:v>
      </x:c>
      <x:c r="F12176" s="0" t="s">
        <x:v>20</x:v>
      </x:c>
      <x:c r="G12176" s="0" t="n">
        <x:v>130</x:v>
      </x:c>
      <x:c r="H12176" s="4" t="n">
        <x:v>44.33</x:v>
      </x:c>
      <x:c r="I12176" s="4" t="n">
        <x:v>0</x:v>
      </x:c>
      <x:c r="J12176" s="4" t="n">
        <x:v>0.341</x:v>
      </x:c>
      <x:c r="K12176" s="4">
        <x:f>I12176*J12176</x:f>
      </x:c>
      <x:c r="L12176" s="4" t="n">
        <x:v>0</x:v>
      </x:c>
      <x:c r="M12176" s="5">
        <x:f>J12176/2.121*100</x:f>
      </x:c>
      <x:c r="N12176" s="6">
        <x:f>M12176*L12176/100</x:f>
      </x:c>
      <x:c r="O12176" s="6">
        <x:f>H12176-N12176</x:f>
      </x:c>
    </x:row>
    <x:row r="12177" spans="1:25">
      <x:c r="A12177" s="0" t="s">
        <x:v>77</x:v>
      </x:c>
      <x:c r="B12177" s="0" t="n">
        <x:v>5586</x:v>
      </x:c>
      <x:c r="C12177" s="0" t="s">
        <x:v>21</x:v>
      </x:c>
      <x:c r="D12177" s="0" t="s">
        <x:v>28</x:v>
      </x:c>
      <x:c r="E12177" s="0" t="s">
        <x:v>19</x:v>
      </x:c>
      <x:c r="F12177" s="0" t="s">
        <x:v>26</x:v>
      </x:c>
      <x:c r="G12177" s="0" t="n">
        <x:v>130</x:v>
      </x:c>
      <x:c r="H12177" s="4" t="n">
        <x:v>10.003</x:v>
      </x:c>
      <x:c r="I12177" s="4" t="n">
        <x:v>0</x:v>
      </x:c>
      <x:c r="J12177" s="4" t="n">
        <x:v>0.26</x:v>
      </x:c>
      <x:c r="K12177" s="4">
        <x:f>I12177*J12177</x:f>
      </x:c>
      <x:c r="L12177" s="4" t="n">
        <x:v>0</x:v>
      </x:c>
      <x:c r="M12177" s="5">
        <x:f>J12177/2.121*100</x:f>
      </x:c>
      <x:c r="N12177" s="6">
        <x:f>M12177*L12177/100</x:f>
      </x:c>
      <x:c r="O12177" s="6">
        <x:f>H12177-N12177</x:f>
      </x:c>
    </x:row>
    <x:row r="12178" spans="1:25">
      <x:c r="A12178" s="0" t="s">
        <x:v>77</x:v>
      </x:c>
      <x:c r="B12178" s="0" t="n">
        <x:v>5586</x:v>
      </x:c>
      <x:c r="C12178" s="0" t="s">
        <x:v>21</x:v>
      </x:c>
      <x:c r="D12178" s="0" t="s">
        <x:v>28</x:v>
      </x:c>
      <x:c r="E12178" s="0" t="s">
        <x:v>23</x:v>
      </x:c>
      <x:c r="F12178" s="0" t="s">
        <x:v>26</x:v>
      </x:c>
      <x:c r="G12178" s="0" t="n">
        <x:v>130</x:v>
      </x:c>
      <x:c r="H12178" s="4" t="n">
        <x:v>53.6</x:v>
      </x:c>
      <x:c r="I12178" s="4" t="n">
        <x:v>0</x:v>
      </x:c>
      <x:c r="J12178" s="4" t="n">
        <x:v>1.52</x:v>
      </x:c>
      <x:c r="K12178" s="4">
        <x:f>I12178*J12178</x:f>
      </x:c>
      <x:c r="L12178" s="4" t="n">
        <x:v>0</x:v>
      </x:c>
      <x:c r="M12178" s="5">
        <x:f>J12178/2.121*100</x:f>
      </x:c>
      <x:c r="N12178" s="6">
        <x:f>M12178*L12178/100</x:f>
      </x:c>
      <x:c r="O12178" s="6">
        <x:f>H12178-N12178</x:f>
      </x:c>
    </x:row>
    <x:row r="12179" spans="1:25">
      <x:c r="A12179" s="0" t="s">
        <x:v>47</x:v>
      </x:c>
      <x:c r="B12179" s="0" t="n">
        <x:v>5590</x:v>
      </x:c>
      <x:c r="C12179" s="0" t="s">
        <x:v>21</x:v>
      </x:c>
      <x:c r="D12179" s="0" t="s">
        <x:v>22</x:v>
      </x:c>
      <x:c r="E12179" s="0" t="s">
        <x:v>23</x:v>
      </x:c>
      <x:c r="F12179" s="0" t="s">
        <x:v>20</x:v>
      </x:c>
      <x:c r="G12179" s="0" t="n">
        <x:v>130</x:v>
      </x:c>
      <x:c r="H12179" s="4" t="n">
        <x:v>43.384</x:v>
      </x:c>
      <x:c r="I12179" s="4" t="n">
        <x:v>10</x:v>
      </x:c>
      <x:c r="J12179" s="4" t="n">
        <x:v>0.334</x:v>
      </x:c>
      <x:c r="K12179" s="4">
        <x:f>I12179*J12179</x:f>
      </x:c>
      <x:c r="L12179" s="4" t="n">
        <x:v>0</x:v>
      </x:c>
      <x:c r="M12179" s="5">
        <x:f>J12179/2.455*100</x:f>
      </x:c>
      <x:c r="N12179" s="6">
        <x:f>M12179*L12179/100</x:f>
      </x:c>
      <x:c r="O12179" s="6">
        <x:f>H12179-N12179</x:f>
      </x:c>
    </x:row>
    <x:row r="12180" spans="1:25">
      <x:c r="A12180" s="0" t="s">
        <x:v>47</x:v>
      </x:c>
      <x:c r="B12180" s="0" t="n">
        <x:v>5590</x:v>
      </x:c>
      <x:c r="C12180" s="0" t="s">
        <x:v>21</x:v>
      </x:c>
      <x:c r="D12180" s="0" t="s">
        <x:v>22</x:v>
      </x:c>
      <x:c r="E12180" s="0" t="s">
        <x:v>23</x:v>
      </x:c>
      <x:c r="F12180" s="0" t="s">
        <x:v>20</x:v>
      </x:c>
      <x:c r="G12180" s="0" t="n">
        <x:v>130</x:v>
      </x:c>
      <x:c r="H12180" s="4" t="n">
        <x:v>44.33</x:v>
      </x:c>
      <x:c r="I12180" s="4" t="n">
        <x:v>10</x:v>
      </x:c>
      <x:c r="J12180" s="4" t="n">
        <x:v>0.341</x:v>
      </x:c>
      <x:c r="K12180" s="4">
        <x:f>I12180*J12180</x:f>
      </x:c>
      <x:c r="L12180" s="4" t="n">
        <x:v>0</x:v>
      </x:c>
      <x:c r="M12180" s="5">
        <x:f>J12180/2.455*100</x:f>
      </x:c>
      <x:c r="N12180" s="6">
        <x:f>M12180*L12180/100</x:f>
      </x:c>
      <x:c r="O12180" s="6">
        <x:f>H12180-N12180</x:f>
      </x:c>
    </x:row>
    <x:row r="12181" spans="1:25">
      <x:c r="A12181" s="0" t="s">
        <x:v>47</x:v>
      </x:c>
      <x:c r="B12181" s="0" t="n">
        <x:v>5590</x:v>
      </x:c>
      <x:c r="C12181" s="0" t="s">
        <x:v>21</x:v>
      </x:c>
      <x:c r="D12181" s="0" t="s">
        <x:v>28</x:v>
      </x:c>
      <x:c r="E12181" s="0" t="s">
        <x:v>19</x:v>
      </x:c>
      <x:c r="F12181" s="0" t="s">
        <x:v>26</x:v>
      </x:c>
      <x:c r="G12181" s="0" t="n">
        <x:v>130</x:v>
      </x:c>
      <x:c r="H12181" s="4" t="n">
        <x:v>10.001</x:v>
      </x:c>
      <x:c r="I12181" s="4" t="n">
        <x:v>10</x:v>
      </x:c>
      <x:c r="J12181" s="4" t="n">
        <x:v>0.26</x:v>
      </x:c>
      <x:c r="K12181" s="4">
        <x:f>I12181*J12181</x:f>
      </x:c>
      <x:c r="L12181" s="4" t="n">
        <x:v>0</x:v>
      </x:c>
      <x:c r="M12181" s="5">
        <x:f>J12181/2.455*100</x:f>
      </x:c>
      <x:c r="N12181" s="6">
        <x:f>M12181*L12181/100</x:f>
      </x:c>
      <x:c r="O12181" s="6">
        <x:f>H12181-N12181</x:f>
      </x:c>
    </x:row>
    <x:row r="12182" spans="1:25">
      <x:c r="A12182" s="0" t="s">
        <x:v>47</x:v>
      </x:c>
      <x:c r="B12182" s="0" t="n">
        <x:v>5590</x:v>
      </x:c>
      <x:c r="C12182" s="0" t="s">
        <x:v>21</x:v>
      </x:c>
      <x:c r="D12182" s="0" t="s">
        <x:v>28</x:v>
      </x:c>
      <x:c r="E12182" s="0" t="s">
        <x:v>23</x:v>
      </x:c>
      <x:c r="F12182" s="0" t="s">
        <x:v>26</x:v>
      </x:c>
      <x:c r="G12182" s="0" t="n">
        <x:v>130</x:v>
      </x:c>
      <x:c r="H12182" s="4" t="n">
        <x:v>31</x:v>
      </x:c>
      <x:c r="I12182" s="4" t="n">
        <x:v>10</x:v>
      </x:c>
      <x:c r="J12182" s="4" t="n">
        <x:v>1.52</x:v>
      </x:c>
      <x:c r="K12182" s="4">
        <x:f>I12182*J12182</x:f>
      </x:c>
      <x:c r="L12182" s="4" t="n">
        <x:v>0</x:v>
      </x:c>
      <x:c r="M12182" s="5">
        <x:f>J12182/2.455*100</x:f>
      </x:c>
      <x:c r="N12182" s="6">
        <x:f>M12182*L12182/100</x:f>
      </x:c>
      <x:c r="O12182" s="6">
        <x:f>H12182-N12182</x:f>
      </x:c>
    </x:row>
    <x:row r="12183" spans="1:25">
      <x:c r="A12183" s="0" t="s">
        <x:v>120</x:v>
      </x:c>
      <x:c r="B12183" s="0" t="n">
        <x:v>5591</x:v>
      </x:c>
      <x:c r="C12183" s="0" t="s">
        <x:v>21</x:v>
      </x:c>
      <x:c r="D12183" s="0" t="s">
        <x:v>22</x:v>
      </x:c>
      <x:c r="E12183" s="0" t="s">
        <x:v>23</x:v>
      </x:c>
      <x:c r="F12183" s="0" t="s">
        <x:v>20</x:v>
      </x:c>
      <x:c r="G12183" s="0" t="n">
        <x:v>130</x:v>
      </x:c>
      <x:c r="H12183" s="4" t="n">
        <x:v>43.384</x:v>
      </x:c>
      <x:c r="I12183" s="4" t="n">
        <x:v>0</x:v>
      </x:c>
      <x:c r="J12183" s="4" t="n">
        <x:v>0.334</x:v>
      </x:c>
      <x:c r="K12183" s="4">
        <x:f>I12183*J12183</x:f>
      </x:c>
      <x:c r="L12183" s="4" t="n">
        <x:v>0</x:v>
      </x:c>
      <x:c r="M12183" s="5">
        <x:f>J12183/2.455*100</x:f>
      </x:c>
      <x:c r="N12183" s="6">
        <x:f>M12183*L12183/100</x:f>
      </x:c>
      <x:c r="O12183" s="6">
        <x:f>H12183-N12183</x:f>
      </x:c>
    </x:row>
    <x:row r="12184" spans="1:25">
      <x:c r="A12184" s="0" t="s">
        <x:v>120</x:v>
      </x:c>
      <x:c r="B12184" s="0" t="n">
        <x:v>5591</x:v>
      </x:c>
      <x:c r="C12184" s="0" t="s">
        <x:v>21</x:v>
      </x:c>
      <x:c r="D12184" s="0" t="s">
        <x:v>22</x:v>
      </x:c>
      <x:c r="E12184" s="0" t="s">
        <x:v>23</x:v>
      </x:c>
      <x:c r="F12184" s="0" t="s">
        <x:v>20</x:v>
      </x:c>
      <x:c r="G12184" s="0" t="n">
        <x:v>130</x:v>
      </x:c>
      <x:c r="H12184" s="4" t="n">
        <x:v>44.33</x:v>
      </x:c>
      <x:c r="I12184" s="4" t="n">
        <x:v>0</x:v>
      </x:c>
      <x:c r="J12184" s="4" t="n">
        <x:v>0.341</x:v>
      </x:c>
      <x:c r="K12184" s="4">
        <x:f>I12184*J12184</x:f>
      </x:c>
      <x:c r="L12184" s="4" t="n">
        <x:v>0</x:v>
      </x:c>
      <x:c r="M12184" s="5">
        <x:f>J12184/2.455*100</x:f>
      </x:c>
      <x:c r="N12184" s="6">
        <x:f>M12184*L12184/100</x:f>
      </x:c>
      <x:c r="O12184" s="6">
        <x:f>H12184-N12184</x:f>
      </x:c>
    </x:row>
    <x:row r="12185" spans="1:25">
      <x:c r="A12185" s="0" t="s">
        <x:v>120</x:v>
      </x:c>
      <x:c r="B12185" s="0" t="n">
        <x:v>5591</x:v>
      </x:c>
      <x:c r="C12185" s="0" t="s">
        <x:v>21</x:v>
      </x:c>
      <x:c r="D12185" s="0" t="s">
        <x:v>28</x:v>
      </x:c>
      <x:c r="E12185" s="0" t="s">
        <x:v>19</x:v>
      </x:c>
      <x:c r="F12185" s="0" t="s">
        <x:v>26</x:v>
      </x:c>
      <x:c r="G12185" s="0" t="n">
        <x:v>130</x:v>
      </x:c>
      <x:c r="H12185" s="4" t="n">
        <x:v>8</x:v>
      </x:c>
      <x:c r="I12185" s="4" t="n">
        <x:v>0</x:v>
      </x:c>
      <x:c r="J12185" s="4" t="n">
        <x:v>0.26</x:v>
      </x:c>
      <x:c r="K12185" s="4">
        <x:f>I12185*J12185</x:f>
      </x:c>
      <x:c r="L12185" s="4" t="n">
        <x:v>0</x:v>
      </x:c>
      <x:c r="M12185" s="5">
        <x:f>J12185/2.455*100</x:f>
      </x:c>
      <x:c r="N12185" s="6">
        <x:f>M12185*L12185/100</x:f>
      </x:c>
      <x:c r="O12185" s="6">
        <x:f>H12185-N12185</x:f>
      </x:c>
    </x:row>
    <x:row r="12186" spans="1:25">
      <x:c r="A12186" s="0" t="s">
        <x:v>120</x:v>
      </x:c>
      <x:c r="B12186" s="0" t="n">
        <x:v>5591</x:v>
      </x:c>
      <x:c r="C12186" s="0" t="s">
        <x:v>21</x:v>
      </x:c>
      <x:c r="D12186" s="0" t="s">
        <x:v>28</x:v>
      </x:c>
      <x:c r="E12186" s="0" t="s">
        <x:v>23</x:v>
      </x:c>
      <x:c r="F12186" s="0" t="s">
        <x:v>26</x:v>
      </x:c>
      <x:c r="G12186" s="0" t="n">
        <x:v>130</x:v>
      </x:c>
      <x:c r="H12186" s="4" t="n">
        <x:v>20</x:v>
      </x:c>
      <x:c r="I12186" s="4" t="n">
        <x:v>0</x:v>
      </x:c>
      <x:c r="J12186" s="4" t="n">
        <x:v>1.52</x:v>
      </x:c>
      <x:c r="K12186" s="4">
        <x:f>I12186*J12186</x:f>
      </x:c>
      <x:c r="L12186" s="4" t="n">
        <x:v>0</x:v>
      </x:c>
      <x:c r="M12186" s="5">
        <x:f>J12186/2.455*100</x:f>
      </x:c>
      <x:c r="N12186" s="6">
        <x:f>M12186*L12186/100</x:f>
      </x:c>
      <x:c r="O12186" s="6">
        <x:f>H12186-N12186</x:f>
      </x:c>
    </x:row>
    <x:row r="12187" spans="1:25">
      <x:c r="A12187" s="0" t="s">
        <x:v>85</x:v>
      </x:c>
      <x:c r="B12187" s="0" t="n">
        <x:v>5592</x:v>
      </x:c>
      <x:c r="C12187" s="0" t="s">
        <x:v>21</x:v>
      </x:c>
      <x:c r="D12187" s="0" t="s">
        <x:v>22</x:v>
      </x:c>
      <x:c r="E12187" s="0" t="s">
        <x:v>23</x:v>
      </x:c>
      <x:c r="F12187" s="0" t="s">
        <x:v>20</x:v>
      </x:c>
      <x:c r="G12187" s="0" t="n">
        <x:v>130</x:v>
      </x:c>
      <x:c r="H12187" s="4" t="n">
        <x:v>44.33</x:v>
      </x:c>
      <x:c r="I12187" s="4" t="n">
        <x:v>0</x:v>
      </x:c>
      <x:c r="J12187" s="4" t="n">
        <x:v>0.341</x:v>
      </x:c>
      <x:c r="K12187" s="4">
        <x:f>I12187*J12187</x:f>
      </x:c>
      <x:c r="L12187" s="4" t="n">
        <x:v>0</x:v>
      </x:c>
      <x:c r="M12187" s="5">
        <x:f>J12187/2.455*100</x:f>
      </x:c>
      <x:c r="N12187" s="6">
        <x:f>M12187*L12187/100</x:f>
      </x:c>
      <x:c r="O12187" s="6">
        <x:f>H12187-N12187</x:f>
      </x:c>
    </x:row>
    <x:row r="12188" spans="1:25">
      <x:c r="A12188" s="0" t="s">
        <x:v>85</x:v>
      </x:c>
      <x:c r="B12188" s="0" t="n">
        <x:v>5592</x:v>
      </x:c>
      <x:c r="C12188" s="0" t="s">
        <x:v>21</x:v>
      </x:c>
      <x:c r="D12188" s="0" t="s">
        <x:v>22</x:v>
      </x:c>
      <x:c r="E12188" s="0" t="s">
        <x:v>23</x:v>
      </x:c>
      <x:c r="F12188" s="0" t="s">
        <x:v>20</x:v>
      </x:c>
      <x:c r="G12188" s="0" t="n">
        <x:v>130</x:v>
      </x:c>
      <x:c r="H12188" s="4" t="n">
        <x:v>43.384</x:v>
      </x:c>
      <x:c r="I12188" s="4" t="n">
        <x:v>0</x:v>
      </x:c>
      <x:c r="J12188" s="4" t="n">
        <x:v>0.334</x:v>
      </x:c>
      <x:c r="K12188" s="4">
        <x:f>I12188*J12188</x:f>
      </x:c>
      <x:c r="L12188" s="4" t="n">
        <x:v>0</x:v>
      </x:c>
      <x:c r="M12188" s="5">
        <x:f>J12188/2.455*100</x:f>
      </x:c>
      <x:c r="N12188" s="6">
        <x:f>M12188*L12188/100</x:f>
      </x:c>
      <x:c r="O12188" s="6">
        <x:f>H12188-N12188</x:f>
      </x:c>
    </x:row>
    <x:row r="12189" spans="1:25">
      <x:c r="A12189" s="0" t="s">
        <x:v>85</x:v>
      </x:c>
      <x:c r="B12189" s="0" t="n">
        <x:v>5592</x:v>
      </x:c>
      <x:c r="C12189" s="0" t="s">
        <x:v>21</x:v>
      </x:c>
      <x:c r="D12189" s="0" t="s">
        <x:v>28</x:v>
      </x:c>
      <x:c r="E12189" s="0" t="s">
        <x:v>19</x:v>
      </x:c>
      <x:c r="F12189" s="0" t="s">
        <x:v>26</x:v>
      </x:c>
      <x:c r="G12189" s="0" t="n">
        <x:v>130</x:v>
      </x:c>
      <x:c r="H12189" s="4" t="n">
        <x:v>18.203</x:v>
      </x:c>
      <x:c r="I12189" s="4" t="n">
        <x:v>0</x:v>
      </x:c>
      <x:c r="J12189" s="4" t="n">
        <x:v>0.26</x:v>
      </x:c>
      <x:c r="K12189" s="4">
        <x:f>I12189*J12189</x:f>
      </x:c>
      <x:c r="L12189" s="4" t="n">
        <x:v>0</x:v>
      </x:c>
      <x:c r="M12189" s="5">
        <x:f>J12189/2.455*100</x:f>
      </x:c>
      <x:c r="N12189" s="6">
        <x:f>M12189*L12189/100</x:f>
      </x:c>
      <x:c r="O12189" s="6">
        <x:f>H12189-N12189</x:f>
      </x:c>
    </x:row>
    <x:row r="12190" spans="1:25">
      <x:c r="A12190" s="0" t="s">
        <x:v>85</x:v>
      </x:c>
      <x:c r="B12190" s="0" t="n">
        <x:v>5592</x:v>
      </x:c>
      <x:c r="C12190" s="0" t="s">
        <x:v>21</x:v>
      </x:c>
      <x:c r="D12190" s="0" t="s">
        <x:v>28</x:v>
      </x:c>
      <x:c r="E12190" s="0" t="s">
        <x:v>23</x:v>
      </x:c>
      <x:c r="F12190" s="0" t="s">
        <x:v>26</x:v>
      </x:c>
      <x:c r="G12190" s="0" t="n">
        <x:v>130</x:v>
      </x:c>
      <x:c r="H12190" s="4" t="n">
        <x:v>33.55</x:v>
      </x:c>
      <x:c r="I12190" s="4" t="n">
        <x:v>0</x:v>
      </x:c>
      <x:c r="J12190" s="4" t="n">
        <x:v>1.52</x:v>
      </x:c>
      <x:c r="K12190" s="4">
        <x:f>I12190*J12190</x:f>
      </x:c>
      <x:c r="L12190" s="4" t="n">
        <x:v>0</x:v>
      </x:c>
      <x:c r="M12190" s="5">
        <x:f>J12190/2.455*100</x:f>
      </x:c>
      <x:c r="N12190" s="6">
        <x:f>M12190*L12190/100</x:f>
      </x:c>
      <x:c r="O12190" s="6">
        <x:f>H12190-N12190</x:f>
      </x:c>
    </x:row>
    <x:row r="12191" spans="1:25">
      <x:c r="A12191" s="0" t="s">
        <x:v>86</x:v>
      </x:c>
      <x:c r="B12191" s="0" t="n">
        <x:v>5594</x:v>
      </x:c>
      <x:c r="C12191" s="0" t="s">
        <x:v>21</x:v>
      </x:c>
      <x:c r="D12191" s="0" t="s">
        <x:v>22</x:v>
      </x:c>
      <x:c r="E12191" s="0" t="s">
        <x:v>35</x:v>
      </x:c>
      <x:c r="F12191" s="0" t="s">
        <x:v>20</x:v>
      </x:c>
      <x:c r="G12191" s="0" t="n">
        <x:v>173</x:v>
      </x:c>
      <x:c r="H12191" s="4" t="n">
        <x:v>50.4</x:v>
      </x:c>
      <x:c r="I12191" s="4" t="n">
        <x:v>17</x:v>
      </x:c>
      <x:c r="J12191" s="4" t="n">
        <x:v>0.291</x:v>
      </x:c>
      <x:c r="K12191" s="4">
        <x:f>I12191*J12191</x:f>
      </x:c>
      <x:c r="L12191" s="4" t="n">
        <x:v>24.293</x:v>
      </x:c>
      <x:c r="M12191" s="5">
        <x:f>J12191/1.475*100</x:f>
      </x:c>
      <x:c r="N12191" s="6">
        <x:f>M12191*L12191/100</x:f>
      </x:c>
      <x:c r="O12191" s="6">
        <x:f>H12191-N12191</x:f>
      </x:c>
    </x:row>
    <x:row r="12192" spans="1:25">
      <x:c r="A12192" s="0" t="s">
        <x:v>86</x:v>
      </x:c>
      <x:c r="B12192" s="0" t="n">
        <x:v>5594</x:v>
      </x:c>
      <x:c r="C12192" s="0" t="s">
        <x:v>21</x:v>
      </x:c>
      <x:c r="D12192" s="0" t="s">
        <x:v>33</x:v>
      </x:c>
      <x:c r="E12192" s="0" t="s">
        <x:v>34</x:v>
      </x:c>
      <x:c r="F12192" s="0" t="s">
        <x:v>20</x:v>
      </x:c>
      <x:c r="G12192" s="0" t="n">
        <x:v>173</x:v>
      </x:c>
      <x:c r="H12192" s="4" t="n">
        <x:v>46.018</x:v>
      </x:c>
      <x:c r="I12192" s="4" t="n">
        <x:v>17</x:v>
      </x:c>
      <x:c r="J12192" s="4" t="n">
        <x:v>0.266</x:v>
      </x:c>
      <x:c r="K12192" s="4">
        <x:f>I12192*J12192</x:f>
      </x:c>
      <x:c r="L12192" s="4" t="n">
        <x:v>24.293</x:v>
      </x:c>
      <x:c r="M12192" s="5">
        <x:f>J12192/1.475*100</x:f>
      </x:c>
      <x:c r="N12192" s="6">
        <x:f>M12192*L12192/100</x:f>
      </x:c>
      <x:c r="O12192" s="6">
        <x:f>H12192-N12192</x:f>
      </x:c>
    </x:row>
    <x:row r="12193" spans="1:25">
      <x:c r="A12193" s="0" t="s">
        <x:v>86</x:v>
      </x:c>
      <x:c r="B12193" s="0" t="n">
        <x:v>5594</x:v>
      </x:c>
      <x:c r="C12193" s="0" t="s">
        <x:v>21</x:v>
      </x:c>
      <x:c r="D12193" s="0" t="s">
        <x:v>33</x:v>
      </x:c>
      <x:c r="E12193" s="0" t="s">
        <x:v>34</x:v>
      </x:c>
      <x:c r="F12193" s="0" t="s">
        <x:v>26</x:v>
      </x:c>
      <x:c r="G12193" s="0" t="n">
        <x:v>173</x:v>
      </x:c>
      <x:c r="H12193" s="4" t="n">
        <x:v>2.001</x:v>
      </x:c>
      <x:c r="I12193" s="4" t="n">
        <x:v>17</x:v>
      </x:c>
      <x:c r="J12193" s="4" t="n">
        <x:v>0.078</x:v>
      </x:c>
      <x:c r="K12193" s="4">
        <x:f>I12193*J12193</x:f>
      </x:c>
      <x:c r="L12193" s="4" t="n">
        <x:v>24.293</x:v>
      </x:c>
      <x:c r="M12193" s="5">
        <x:f>J12193/1.475*100</x:f>
      </x:c>
      <x:c r="N12193" s="6">
        <x:f>M12193*L12193/100</x:f>
      </x:c>
      <x:c r="O12193" s="6">
        <x:f>H12193-N12193</x:f>
      </x:c>
    </x:row>
    <x:row r="12194" spans="1:25">
      <x:c r="A12194" s="0" t="s">
        <x:v>86</x:v>
      </x:c>
      <x:c r="B12194" s="0" t="n">
        <x:v>5594</x:v>
      </x:c>
      <x:c r="C12194" s="0" t="s">
        <x:v>21</x:v>
      </x:c>
      <x:c r="D12194" s="0" t="s">
        <x:v>36</x:v>
      </x:c>
      <x:c r="E12194" s="0" t="s">
        <x:v>37</x:v>
      </x:c>
      <x:c r="F12194" s="0" t="s">
        <x:v>26</x:v>
      </x:c>
      <x:c r="G12194" s="0" t="n">
        <x:v>173</x:v>
      </x:c>
      <x:c r="H12194" s="4" t="n">
        <x:v>26.5</x:v>
      </x:c>
      <x:c r="I12194" s="4" t="n">
        <x:v>17</x:v>
      </x:c>
      <x:c r="J12194" s="4" t="n">
        <x:v>0.42</x:v>
      </x:c>
      <x:c r="K12194" s="4">
        <x:f>I12194*J12194</x:f>
      </x:c>
      <x:c r="L12194" s="4" t="n">
        <x:v>24.293</x:v>
      </x:c>
      <x:c r="M12194" s="5">
        <x:f>J12194/1.475*100</x:f>
      </x:c>
      <x:c r="N12194" s="6">
        <x:f>M12194*L12194/100</x:f>
      </x:c>
      <x:c r="O12194" s="6">
        <x:f>H12194-N12194</x:f>
      </x:c>
    </x:row>
    <x:row r="12195" spans="1:25">
      <x:c r="A12195" s="0" t="s">
        <x:v>86</x:v>
      </x:c>
      <x:c r="B12195" s="0" t="n">
        <x:v>5594</x:v>
      </x:c>
      <x:c r="C12195" s="0" t="s">
        <x:v>21</x:v>
      </x:c>
      <x:c r="D12195" s="0" t="s">
        <x:v>36</x:v>
      </x:c>
      <x:c r="E12195" s="0" t="s">
        <x:v>38</x:v>
      </x:c>
      <x:c r="F12195" s="0" t="s">
        <x:v>26</x:v>
      </x:c>
      <x:c r="G12195" s="0" t="n">
        <x:v>173</x:v>
      </x:c>
      <x:c r="H12195" s="4" t="n">
        <x:v>27.5</x:v>
      </x:c>
      <x:c r="I12195" s="4" t="n">
        <x:v>17</x:v>
      </x:c>
      <x:c r="J12195" s="4" t="n">
        <x:v>0.42</x:v>
      </x:c>
      <x:c r="K12195" s="4">
        <x:f>I12195*J12195</x:f>
      </x:c>
      <x:c r="L12195" s="4" t="n">
        <x:v>24.293</x:v>
      </x:c>
      <x:c r="M12195" s="5">
        <x:f>J12195/1.475*100</x:f>
      </x:c>
      <x:c r="N12195" s="6">
        <x:f>M12195*L12195/100</x:f>
      </x:c>
      <x:c r="O12195" s="6">
        <x:f>H12195-N12195</x:f>
      </x:c>
    </x:row>
    <x:row r="12196" spans="1:25">
      <x:c r="A12196" s="0" t="s">
        <x:v>175</x:v>
      </x:c>
      <x:c r="B12196" s="0" t="n">
        <x:v>5597</x:v>
      </x:c>
      <x:c r="C12196" s="0" t="s">
        <x:v>21</x:v>
      </x:c>
      <x:c r="D12196" s="0" t="s">
        <x:v>42</x:v>
      </x:c>
      <x:c r="E12196" s="0" t="s">
        <x:v>23</x:v>
      </x:c>
      <x:c r="F12196" s="0" t="s">
        <x:v>20</x:v>
      </x:c>
      <x:c r="G12196" s="0" t="n">
        <x:v>90</x:v>
      </x:c>
      <x:c r="H12196" s="4" t="n">
        <x:v>32.58</x:v>
      </x:c>
      <x:c r="I12196" s="4" t="n">
        <x:v>0</x:v>
      </x:c>
      <x:c r="J12196" s="4" t="n">
        <x:v>0.362</x:v>
      </x:c>
      <x:c r="K12196" s="4">
        <x:f>I12196*J12196</x:f>
      </x:c>
      <x:c r="L12196" s="4" t="n">
        <x:v>0</x:v>
      </x:c>
      <x:c r="M12196" s="5">
        <x:f>J12196/0.362*100</x:f>
      </x:c>
      <x:c r="N12196" s="6">
        <x:f>M12196*L12196/100</x:f>
      </x:c>
      <x:c r="O12196" s="6">
        <x:f>H12196-N12196</x:f>
      </x:c>
    </x:row>
    <x:row r="12197" spans="1:25">
      <x:c r="A12197" s="0" t="s">
        <x:v>66</x:v>
      </x:c>
      <x:c r="B12197" s="0" t="n">
        <x:v>5608</x:v>
      </x:c>
      <x:c r="C12197" s="0" t="s">
        <x:v>21</x:v>
      </x:c>
      <x:c r="D12197" s="0" t="s">
        <x:v>22</x:v>
      </x:c>
      <x:c r="E12197" s="0" t="s">
        <x:v>23</x:v>
      </x:c>
      <x:c r="F12197" s="0" t="s">
        <x:v>20</x:v>
      </x:c>
      <x:c r="G12197" s="0" t="n">
        <x:v>130</x:v>
      </x:c>
      <x:c r="H12197" s="4" t="n">
        <x:v>44.33</x:v>
      </x:c>
      <x:c r="I12197" s="4" t="n">
        <x:v>16</x:v>
      </x:c>
      <x:c r="J12197" s="4" t="n">
        <x:v>0.341</x:v>
      </x:c>
      <x:c r="K12197" s="4">
        <x:f>I12197*J12197</x:f>
      </x:c>
      <x:c r="L12197" s="4" t="n">
        <x:v>0</x:v>
      </x:c>
      <x:c r="M12197" s="5">
        <x:f>J12197/2.455*100</x:f>
      </x:c>
      <x:c r="N12197" s="6">
        <x:f>M12197*L12197/100</x:f>
      </x:c>
      <x:c r="O12197" s="6">
        <x:f>H12197-N12197</x:f>
      </x:c>
    </x:row>
    <x:row r="12198" spans="1:25">
      <x:c r="A12198" s="0" t="s">
        <x:v>66</x:v>
      </x:c>
      <x:c r="B12198" s="0" t="n">
        <x:v>5608</x:v>
      </x:c>
      <x:c r="C12198" s="0" t="s">
        <x:v>21</x:v>
      </x:c>
      <x:c r="D12198" s="0" t="s">
        <x:v>22</x:v>
      </x:c>
      <x:c r="E12198" s="0" t="s">
        <x:v>23</x:v>
      </x:c>
      <x:c r="F12198" s="0" t="s">
        <x:v>20</x:v>
      </x:c>
      <x:c r="G12198" s="0" t="n">
        <x:v>130</x:v>
      </x:c>
      <x:c r="H12198" s="4" t="n">
        <x:v>43.384</x:v>
      </x:c>
      <x:c r="I12198" s="4" t="n">
        <x:v>16</x:v>
      </x:c>
      <x:c r="J12198" s="4" t="n">
        <x:v>0.334</x:v>
      </x:c>
      <x:c r="K12198" s="4">
        <x:f>I12198*J12198</x:f>
      </x:c>
      <x:c r="L12198" s="4" t="n">
        <x:v>0</x:v>
      </x:c>
      <x:c r="M12198" s="5">
        <x:f>J12198/2.455*100</x:f>
      </x:c>
      <x:c r="N12198" s="6">
        <x:f>M12198*L12198/100</x:f>
      </x:c>
      <x:c r="O12198" s="6">
        <x:f>H12198-N12198</x:f>
      </x:c>
    </x:row>
    <x:row r="12199" spans="1:25">
      <x:c r="A12199" s="0" t="s">
        <x:v>66</x:v>
      </x:c>
      <x:c r="B12199" s="0" t="n">
        <x:v>5608</x:v>
      </x:c>
      <x:c r="C12199" s="0" t="s">
        <x:v>21</x:v>
      </x:c>
      <x:c r="D12199" s="0" t="s">
        <x:v>28</x:v>
      </x:c>
      <x:c r="E12199" s="0" t="s">
        <x:v>19</x:v>
      </x:c>
      <x:c r="F12199" s="0" t="s">
        <x:v>26</x:v>
      </x:c>
      <x:c r="G12199" s="0" t="n">
        <x:v>130</x:v>
      </x:c>
      <x:c r="H12199" s="4" t="n">
        <x:v>14.502</x:v>
      </x:c>
      <x:c r="I12199" s="4" t="n">
        <x:v>16</x:v>
      </x:c>
      <x:c r="J12199" s="4" t="n">
        <x:v>0.26</x:v>
      </x:c>
      <x:c r="K12199" s="4">
        <x:f>I12199*J12199</x:f>
      </x:c>
      <x:c r="L12199" s="4" t="n">
        <x:v>0</x:v>
      </x:c>
      <x:c r="M12199" s="5">
        <x:f>J12199/2.455*100</x:f>
      </x:c>
      <x:c r="N12199" s="6">
        <x:f>M12199*L12199/100</x:f>
      </x:c>
      <x:c r="O12199" s="6">
        <x:f>H12199-N12199</x:f>
      </x:c>
    </x:row>
    <x:row r="12200" spans="1:25">
      <x:c r="A12200" s="0" t="s">
        <x:v>66</x:v>
      </x:c>
      <x:c r="B12200" s="0" t="n">
        <x:v>5608</x:v>
      </x:c>
      <x:c r="C12200" s="0" t="s">
        <x:v>21</x:v>
      </x:c>
      <x:c r="D12200" s="0" t="s">
        <x:v>28</x:v>
      </x:c>
      <x:c r="E12200" s="0" t="s">
        <x:v>23</x:v>
      </x:c>
      <x:c r="F12200" s="0" t="s">
        <x:v>26</x:v>
      </x:c>
      <x:c r="G12200" s="0" t="n">
        <x:v>130</x:v>
      </x:c>
      <x:c r="H12200" s="4" t="n">
        <x:v>59.001</x:v>
      </x:c>
      <x:c r="I12200" s="4" t="n">
        <x:v>16</x:v>
      </x:c>
      <x:c r="J12200" s="4" t="n">
        <x:v>1.52</x:v>
      </x:c>
      <x:c r="K12200" s="4">
        <x:f>I12200*J12200</x:f>
      </x:c>
      <x:c r="L12200" s="4" t="n">
        <x:v>0</x:v>
      </x:c>
      <x:c r="M12200" s="5">
        <x:f>J12200/2.455*100</x:f>
      </x:c>
      <x:c r="N12200" s="6">
        <x:f>M12200*L12200/100</x:f>
      </x:c>
      <x:c r="O12200" s="6">
        <x:f>H12200-N12200</x:f>
      </x:c>
    </x:row>
    <x:row r="12201" spans="1:25">
      <x:c r="A12201" s="0" t="s">
        <x:v>95</x:v>
      </x:c>
      <x:c r="B12201" s="0" t="n">
        <x:v>5609</x:v>
      </x:c>
      <x:c r="C12201" s="0" t="s">
        <x:v>21</x:v>
      </x:c>
      <x:c r="D12201" s="0" t="s">
        <x:v>22</x:v>
      </x:c>
      <x:c r="E12201" s="0" t="s">
        <x:v>23</x:v>
      </x:c>
      <x:c r="F12201" s="0" t="s">
        <x:v>20</x:v>
      </x:c>
      <x:c r="G12201" s="0" t="n">
        <x:v>130</x:v>
      </x:c>
      <x:c r="H12201" s="4" t="n">
        <x:v>44.33</x:v>
      </x:c>
      <x:c r="I12201" s="4" t="n">
        <x:v>5</x:v>
      </x:c>
      <x:c r="J12201" s="4" t="n">
        <x:v>0.341</x:v>
      </x:c>
      <x:c r="K12201" s="4">
        <x:f>I12201*J12201</x:f>
      </x:c>
      <x:c r="L12201" s="4" t="n">
        <x:v>0</x:v>
      </x:c>
      <x:c r="M12201" s="5">
        <x:f>J12201/2.455*100</x:f>
      </x:c>
      <x:c r="N12201" s="6">
        <x:f>M12201*L12201/100</x:f>
      </x:c>
      <x:c r="O12201" s="6">
        <x:f>H12201-N12201</x:f>
      </x:c>
    </x:row>
    <x:row r="12202" spans="1:25">
      <x:c r="A12202" s="0" t="s">
        <x:v>95</x:v>
      </x:c>
      <x:c r="B12202" s="0" t="n">
        <x:v>5609</x:v>
      </x:c>
      <x:c r="C12202" s="0" t="s">
        <x:v>21</x:v>
      </x:c>
      <x:c r="D12202" s="0" t="s">
        <x:v>22</x:v>
      </x:c>
      <x:c r="E12202" s="0" t="s">
        <x:v>23</x:v>
      </x:c>
      <x:c r="F12202" s="0" t="s">
        <x:v>20</x:v>
      </x:c>
      <x:c r="G12202" s="0" t="n">
        <x:v>130</x:v>
      </x:c>
      <x:c r="H12202" s="4" t="n">
        <x:v>43.384</x:v>
      </x:c>
      <x:c r="I12202" s="4" t="n">
        <x:v>5</x:v>
      </x:c>
      <x:c r="J12202" s="4" t="n">
        <x:v>0.334</x:v>
      </x:c>
      <x:c r="K12202" s="4">
        <x:f>I12202*J12202</x:f>
      </x:c>
      <x:c r="L12202" s="4" t="n">
        <x:v>0</x:v>
      </x:c>
      <x:c r="M12202" s="5">
        <x:f>J12202/2.455*100</x:f>
      </x:c>
      <x:c r="N12202" s="6">
        <x:f>M12202*L12202/100</x:f>
      </x:c>
      <x:c r="O12202" s="6">
        <x:f>H12202-N12202</x:f>
      </x:c>
    </x:row>
    <x:row r="12203" spans="1:25">
      <x:c r="A12203" s="0" t="s">
        <x:v>95</x:v>
      </x:c>
      <x:c r="B12203" s="0" t="n">
        <x:v>5609</x:v>
      </x:c>
      <x:c r="C12203" s="0" t="s">
        <x:v>21</x:v>
      </x:c>
      <x:c r="D12203" s="0" t="s">
        <x:v>28</x:v>
      </x:c>
      <x:c r="E12203" s="0" t="s">
        <x:v>19</x:v>
      </x:c>
      <x:c r="F12203" s="0" t="s">
        <x:v>26</x:v>
      </x:c>
      <x:c r="G12203" s="0" t="n">
        <x:v>130</x:v>
      </x:c>
      <x:c r="H12203" s="4" t="n">
        <x:v>19.002</x:v>
      </x:c>
      <x:c r="I12203" s="4" t="n">
        <x:v>5</x:v>
      </x:c>
      <x:c r="J12203" s="4" t="n">
        <x:v>0.26</x:v>
      </x:c>
      <x:c r="K12203" s="4">
        <x:f>I12203*J12203</x:f>
      </x:c>
      <x:c r="L12203" s="4" t="n">
        <x:v>0</x:v>
      </x:c>
      <x:c r="M12203" s="5">
        <x:f>J12203/2.455*100</x:f>
      </x:c>
      <x:c r="N12203" s="6">
        <x:f>M12203*L12203/100</x:f>
      </x:c>
      <x:c r="O12203" s="6">
        <x:f>H12203-N12203</x:f>
      </x:c>
    </x:row>
    <x:row r="12204" spans="1:25">
      <x:c r="A12204" s="0" t="s">
        <x:v>95</x:v>
      </x:c>
      <x:c r="B12204" s="0" t="n">
        <x:v>5609</x:v>
      </x:c>
      <x:c r="C12204" s="0" t="s">
        <x:v>21</x:v>
      </x:c>
      <x:c r="D12204" s="0" t="s">
        <x:v>28</x:v>
      </x:c>
      <x:c r="E12204" s="0" t="s">
        <x:v>23</x:v>
      </x:c>
      <x:c r="F12204" s="0" t="s">
        <x:v>26</x:v>
      </x:c>
      <x:c r="G12204" s="0" t="n">
        <x:v>130</x:v>
      </x:c>
      <x:c r="H12204" s="4" t="n">
        <x:v>49.001</x:v>
      </x:c>
      <x:c r="I12204" s="4" t="n">
        <x:v>5</x:v>
      </x:c>
      <x:c r="J12204" s="4" t="n">
        <x:v>1.52</x:v>
      </x:c>
      <x:c r="K12204" s="4">
        <x:f>I12204*J12204</x:f>
      </x:c>
      <x:c r="L12204" s="4" t="n">
        <x:v>0</x:v>
      </x:c>
      <x:c r="M12204" s="5">
        <x:f>J12204/2.455*100</x:f>
      </x:c>
      <x:c r="N12204" s="6">
        <x:f>M12204*L12204/100</x:f>
      </x:c>
      <x:c r="O12204" s="6">
        <x:f>H12204-N12204</x:f>
      </x:c>
    </x:row>
    <x:row r="12205" spans="1:25">
      <x:c r="A12205" s="0" t="s">
        <x:v>51</x:v>
      </x:c>
      <x:c r="B12205" s="0" t="n">
        <x:v>5610</x:v>
      </x:c>
      <x:c r="C12205" s="0" t="s">
        <x:v>21</x:v>
      </x:c>
      <x:c r="D12205" s="0" t="s">
        <x:v>22</x:v>
      </x:c>
      <x:c r="E12205" s="0" t="s">
        <x:v>23</x:v>
      </x:c>
      <x:c r="F12205" s="0" t="s">
        <x:v>20</x:v>
      </x:c>
      <x:c r="G12205" s="0" t="n">
        <x:v>130</x:v>
      </x:c>
      <x:c r="H12205" s="4" t="n">
        <x:v>44.33</x:v>
      </x:c>
      <x:c r="I12205" s="4" t="n">
        <x:v>0</x:v>
      </x:c>
      <x:c r="J12205" s="4" t="n">
        <x:v>0.341</x:v>
      </x:c>
      <x:c r="K12205" s="4">
        <x:f>I12205*J12205</x:f>
      </x:c>
      <x:c r="L12205" s="4" t="n">
        <x:v>0</x:v>
      </x:c>
      <x:c r="M12205" s="5">
        <x:f>J12205/0.675*100</x:f>
      </x:c>
      <x:c r="N12205" s="6">
        <x:f>M12205*L12205/100</x:f>
      </x:c>
      <x:c r="O12205" s="6">
        <x:f>H12205-N12205</x:f>
      </x:c>
    </x:row>
    <x:row r="12206" spans="1:25">
      <x:c r="A12206" s="0" t="s">
        <x:v>51</x:v>
      </x:c>
      <x:c r="B12206" s="0" t="n">
        <x:v>5610</x:v>
      </x:c>
      <x:c r="C12206" s="0" t="s">
        <x:v>21</x:v>
      </x:c>
      <x:c r="D12206" s="0" t="s">
        <x:v>22</x:v>
      </x:c>
      <x:c r="E12206" s="0" t="s">
        <x:v>23</x:v>
      </x:c>
      <x:c r="F12206" s="0" t="s">
        <x:v>20</x:v>
      </x:c>
      <x:c r="G12206" s="0" t="n">
        <x:v>130</x:v>
      </x:c>
      <x:c r="H12206" s="4" t="n">
        <x:v>43.384</x:v>
      </x:c>
      <x:c r="I12206" s="4" t="n">
        <x:v>0</x:v>
      </x:c>
      <x:c r="J12206" s="4" t="n">
        <x:v>0.334</x:v>
      </x:c>
      <x:c r="K12206" s="4">
        <x:f>I12206*J12206</x:f>
      </x:c>
      <x:c r="L12206" s="4" t="n">
        <x:v>0</x:v>
      </x:c>
      <x:c r="M12206" s="5">
        <x:f>J12206/0.675*100</x:f>
      </x:c>
      <x:c r="N12206" s="6">
        <x:f>M12206*L12206/100</x:f>
      </x:c>
      <x:c r="O12206" s="6">
        <x:f>H12206-N12206</x:f>
      </x:c>
    </x:row>
    <x:row r="12207" spans="1:25">
      <x:c r="A12207" s="0" t="s">
        <x:v>106</x:v>
      </x:c>
      <x:c r="B12207" s="0" t="n">
        <x:v>5611</x:v>
      </x:c>
      <x:c r="C12207" s="0" t="s">
        <x:v>21</x:v>
      </x:c>
      <x:c r="D12207" s="0" t="s">
        <x:v>22</x:v>
      </x:c>
      <x:c r="E12207" s="0" t="s">
        <x:v>23</x:v>
      </x:c>
      <x:c r="F12207" s="0" t="s">
        <x:v>20</x:v>
      </x:c>
      <x:c r="G12207" s="0" t="n">
        <x:v>130</x:v>
      </x:c>
      <x:c r="H12207" s="4" t="n">
        <x:v>44.33</x:v>
      </x:c>
      <x:c r="I12207" s="4" t="n">
        <x:v>0</x:v>
      </x:c>
      <x:c r="J12207" s="4" t="n">
        <x:v>0.341</x:v>
      </x:c>
      <x:c r="K12207" s="4">
        <x:f>I12207*J12207</x:f>
      </x:c>
      <x:c r="L12207" s="4" t="n">
        <x:v>0</x:v>
      </x:c>
      <x:c r="M12207" s="5">
        <x:f>J12207/0.675*100</x:f>
      </x:c>
      <x:c r="N12207" s="6">
        <x:f>M12207*L12207/100</x:f>
      </x:c>
      <x:c r="O12207" s="6">
        <x:f>H12207-N12207</x:f>
      </x:c>
    </x:row>
    <x:row r="12208" spans="1:25">
      <x:c r="A12208" s="0" t="s">
        <x:v>106</x:v>
      </x:c>
      <x:c r="B12208" s="0" t="n">
        <x:v>5611</x:v>
      </x:c>
      <x:c r="C12208" s="0" t="s">
        <x:v>21</x:v>
      </x:c>
      <x:c r="D12208" s="0" t="s">
        <x:v>22</x:v>
      </x:c>
      <x:c r="E12208" s="0" t="s">
        <x:v>23</x:v>
      </x:c>
      <x:c r="F12208" s="0" t="s">
        <x:v>20</x:v>
      </x:c>
      <x:c r="G12208" s="0" t="n">
        <x:v>130</x:v>
      </x:c>
      <x:c r="H12208" s="4" t="n">
        <x:v>43.384</x:v>
      </x:c>
      <x:c r="I12208" s="4" t="n">
        <x:v>0</x:v>
      </x:c>
      <x:c r="J12208" s="4" t="n">
        <x:v>0.334</x:v>
      </x:c>
      <x:c r="K12208" s="4">
        <x:f>I12208*J12208</x:f>
      </x:c>
      <x:c r="L12208" s="4" t="n">
        <x:v>0</x:v>
      </x:c>
      <x:c r="M12208" s="5">
        <x:f>J12208/0.675*100</x:f>
      </x:c>
      <x:c r="N12208" s="6">
        <x:f>M12208*L12208/100</x:f>
      </x:c>
      <x:c r="O12208" s="6">
        <x:f>H12208-N12208</x:f>
      </x:c>
    </x:row>
    <x:row r="12209" spans="1:25">
      <x:c r="A12209" s="0" t="s">
        <x:v>111</x:v>
      </x:c>
      <x:c r="B12209" s="0" t="n">
        <x:v>5612</x:v>
      </x:c>
      <x:c r="C12209" s="0" t="s">
        <x:v>21</x:v>
      </x:c>
      <x:c r="D12209" s="0" t="s">
        <x:v>22</x:v>
      </x:c>
      <x:c r="E12209" s="0" t="s">
        <x:v>23</x:v>
      </x:c>
      <x:c r="F12209" s="0" t="s">
        <x:v>20</x:v>
      </x:c>
      <x:c r="G12209" s="0" t="n">
        <x:v>130</x:v>
      </x:c>
      <x:c r="H12209" s="4" t="n">
        <x:v>43.384</x:v>
      </x:c>
      <x:c r="I12209" s="4" t="n">
        <x:v>0</x:v>
      </x:c>
      <x:c r="J12209" s="4" t="n">
        <x:v>0.334</x:v>
      </x:c>
      <x:c r="K12209" s="4">
        <x:f>I12209*J12209</x:f>
      </x:c>
      <x:c r="L12209" s="4" t="n">
        <x:v>0</x:v>
      </x:c>
      <x:c r="M12209" s="5">
        <x:f>J12209/2.455*100</x:f>
      </x:c>
      <x:c r="N12209" s="6">
        <x:f>M12209*L12209/100</x:f>
      </x:c>
      <x:c r="O12209" s="6">
        <x:f>H12209-N12209</x:f>
      </x:c>
    </x:row>
    <x:row r="12210" spans="1:25">
      <x:c r="A12210" s="0" t="s">
        <x:v>111</x:v>
      </x:c>
      <x:c r="B12210" s="0" t="n">
        <x:v>5612</x:v>
      </x:c>
      <x:c r="C12210" s="0" t="s">
        <x:v>21</x:v>
      </x:c>
      <x:c r="D12210" s="0" t="s">
        <x:v>22</x:v>
      </x:c>
      <x:c r="E12210" s="0" t="s">
        <x:v>23</x:v>
      </x:c>
      <x:c r="F12210" s="0" t="s">
        <x:v>20</x:v>
      </x:c>
      <x:c r="G12210" s="0" t="n">
        <x:v>130</x:v>
      </x:c>
      <x:c r="H12210" s="4" t="n">
        <x:v>44.33</x:v>
      </x:c>
      <x:c r="I12210" s="4" t="n">
        <x:v>0</x:v>
      </x:c>
      <x:c r="J12210" s="4" t="n">
        <x:v>0.341</x:v>
      </x:c>
      <x:c r="K12210" s="4">
        <x:f>I12210*J12210</x:f>
      </x:c>
      <x:c r="L12210" s="4" t="n">
        <x:v>0</x:v>
      </x:c>
      <x:c r="M12210" s="5">
        <x:f>J12210/2.455*100</x:f>
      </x:c>
      <x:c r="N12210" s="6">
        <x:f>M12210*L12210/100</x:f>
      </x:c>
      <x:c r="O12210" s="6">
        <x:f>H12210-N12210</x:f>
      </x:c>
    </x:row>
    <x:row r="12211" spans="1:25">
      <x:c r="A12211" s="0" t="s">
        <x:v>111</x:v>
      </x:c>
      <x:c r="B12211" s="0" t="n">
        <x:v>5612</x:v>
      </x:c>
      <x:c r="C12211" s="0" t="s">
        <x:v>21</x:v>
      </x:c>
      <x:c r="D12211" s="0" t="s">
        <x:v>28</x:v>
      </x:c>
      <x:c r="E12211" s="0" t="s">
        <x:v>19</x:v>
      </x:c>
      <x:c r="F12211" s="0" t="s">
        <x:v>26</x:v>
      </x:c>
      <x:c r="G12211" s="0" t="n">
        <x:v>130</x:v>
      </x:c>
      <x:c r="H12211" s="4" t="n">
        <x:v>7.6</x:v>
      </x:c>
      <x:c r="I12211" s="4" t="n">
        <x:v>0</x:v>
      </x:c>
      <x:c r="J12211" s="4" t="n">
        <x:v>0.26</x:v>
      </x:c>
      <x:c r="K12211" s="4">
        <x:f>I12211*J12211</x:f>
      </x:c>
      <x:c r="L12211" s="4" t="n">
        <x:v>0</x:v>
      </x:c>
      <x:c r="M12211" s="5">
        <x:f>J12211/2.455*100</x:f>
      </x:c>
      <x:c r="N12211" s="6">
        <x:f>M12211*L12211/100</x:f>
      </x:c>
      <x:c r="O12211" s="6">
        <x:f>H12211-N12211</x:f>
      </x:c>
    </x:row>
    <x:row r="12212" spans="1:25">
      <x:c r="A12212" s="0" t="s">
        <x:v>111</x:v>
      </x:c>
      <x:c r="B12212" s="0" t="n">
        <x:v>5612</x:v>
      </x:c>
      <x:c r="C12212" s="0" t="s">
        <x:v>21</x:v>
      </x:c>
      <x:c r="D12212" s="0" t="s">
        <x:v>28</x:v>
      </x:c>
      <x:c r="E12212" s="0" t="s">
        <x:v>23</x:v>
      </x:c>
      <x:c r="F12212" s="0" t="s">
        <x:v>26</x:v>
      </x:c>
      <x:c r="G12212" s="0" t="n">
        <x:v>130</x:v>
      </x:c>
      <x:c r="H12212" s="4" t="n">
        <x:v>20</x:v>
      </x:c>
      <x:c r="I12212" s="4" t="n">
        <x:v>0</x:v>
      </x:c>
      <x:c r="J12212" s="4" t="n">
        <x:v>1.52</x:v>
      </x:c>
      <x:c r="K12212" s="4">
        <x:f>I12212*J12212</x:f>
      </x:c>
      <x:c r="L12212" s="4" t="n">
        <x:v>0</x:v>
      </x:c>
      <x:c r="M12212" s="5">
        <x:f>J12212/2.455*100</x:f>
      </x:c>
      <x:c r="N12212" s="6">
        <x:f>M12212*L12212/100</x:f>
      </x:c>
      <x:c r="O12212" s="6">
        <x:f>H12212-N12212</x:f>
      </x:c>
    </x:row>
    <x:row r="12213" spans="1:25">
      <x:c r="A12213" s="0" t="s">
        <x:v>112</x:v>
      </x:c>
      <x:c r="B12213" s="0" t="n">
        <x:v>5613</x:v>
      </x:c>
      <x:c r="C12213" s="0" t="s">
        <x:v>21</x:v>
      </x:c>
      <x:c r="D12213" s="0" t="s">
        <x:v>22</x:v>
      </x:c>
      <x:c r="E12213" s="0" t="s">
        <x:v>23</x:v>
      </x:c>
      <x:c r="F12213" s="0" t="s">
        <x:v>20</x:v>
      </x:c>
      <x:c r="G12213" s="0" t="n">
        <x:v>130</x:v>
      </x:c>
      <x:c r="H12213" s="4" t="n">
        <x:v>44.33</x:v>
      </x:c>
      <x:c r="I12213" s="4" t="n">
        <x:v>0</x:v>
      </x:c>
      <x:c r="J12213" s="4" t="n">
        <x:v>0.341</x:v>
      </x:c>
      <x:c r="K12213" s="4">
        <x:f>I12213*J12213</x:f>
      </x:c>
      <x:c r="L12213" s="4" t="n">
        <x:v>0</x:v>
      </x:c>
      <x:c r="M12213" s="5">
        <x:f>J12213/2.455*100</x:f>
      </x:c>
      <x:c r="N12213" s="6">
        <x:f>M12213*L12213/100</x:f>
      </x:c>
      <x:c r="O12213" s="6">
        <x:f>H12213-N12213</x:f>
      </x:c>
    </x:row>
    <x:row r="12214" spans="1:25">
      <x:c r="A12214" s="0" t="s">
        <x:v>112</x:v>
      </x:c>
      <x:c r="B12214" s="0" t="n">
        <x:v>5613</x:v>
      </x:c>
      <x:c r="C12214" s="0" t="s">
        <x:v>21</x:v>
      </x:c>
      <x:c r="D12214" s="0" t="s">
        <x:v>22</x:v>
      </x:c>
      <x:c r="E12214" s="0" t="s">
        <x:v>23</x:v>
      </x:c>
      <x:c r="F12214" s="0" t="s">
        <x:v>20</x:v>
      </x:c>
      <x:c r="G12214" s="0" t="n">
        <x:v>130</x:v>
      </x:c>
      <x:c r="H12214" s="4" t="n">
        <x:v>43.384</x:v>
      </x:c>
      <x:c r="I12214" s="4" t="n">
        <x:v>0</x:v>
      </x:c>
      <x:c r="J12214" s="4" t="n">
        <x:v>0.334</x:v>
      </x:c>
      <x:c r="K12214" s="4">
        <x:f>I12214*J12214</x:f>
      </x:c>
      <x:c r="L12214" s="4" t="n">
        <x:v>0</x:v>
      </x:c>
      <x:c r="M12214" s="5">
        <x:f>J12214/2.455*100</x:f>
      </x:c>
      <x:c r="N12214" s="6">
        <x:f>M12214*L12214/100</x:f>
      </x:c>
      <x:c r="O12214" s="6">
        <x:f>H12214-N12214</x:f>
      </x:c>
    </x:row>
    <x:row r="12215" spans="1:25">
      <x:c r="A12215" s="0" t="s">
        <x:v>112</x:v>
      </x:c>
      <x:c r="B12215" s="0" t="n">
        <x:v>5613</x:v>
      </x:c>
      <x:c r="C12215" s="0" t="s">
        <x:v>21</x:v>
      </x:c>
      <x:c r="D12215" s="0" t="s">
        <x:v>28</x:v>
      </x:c>
      <x:c r="E12215" s="0" t="s">
        <x:v>19</x:v>
      </x:c>
      <x:c r="F12215" s="0" t="s">
        <x:v>26</x:v>
      </x:c>
      <x:c r="G12215" s="0" t="n">
        <x:v>130</x:v>
      </x:c>
      <x:c r="H12215" s="4" t="n">
        <x:v>5</x:v>
      </x:c>
      <x:c r="I12215" s="4" t="n">
        <x:v>0</x:v>
      </x:c>
      <x:c r="J12215" s="4" t="n">
        <x:v>0.26</x:v>
      </x:c>
      <x:c r="K12215" s="4">
        <x:f>I12215*J12215</x:f>
      </x:c>
      <x:c r="L12215" s="4" t="n">
        <x:v>0</x:v>
      </x:c>
      <x:c r="M12215" s="5">
        <x:f>J12215/2.455*100</x:f>
      </x:c>
      <x:c r="N12215" s="6">
        <x:f>M12215*L12215/100</x:f>
      </x:c>
      <x:c r="O12215" s="6">
        <x:f>H12215-N12215</x:f>
      </x:c>
    </x:row>
    <x:row r="12216" spans="1:25">
      <x:c r="A12216" s="0" t="s">
        <x:v>112</x:v>
      </x:c>
      <x:c r="B12216" s="0" t="n">
        <x:v>5613</x:v>
      </x:c>
      <x:c r="C12216" s="0" t="s">
        <x:v>21</x:v>
      </x:c>
      <x:c r="D12216" s="0" t="s">
        <x:v>28</x:v>
      </x:c>
      <x:c r="E12216" s="0" t="s">
        <x:v>23</x:v>
      </x:c>
      <x:c r="F12216" s="0" t="s">
        <x:v>26</x:v>
      </x:c>
      <x:c r="G12216" s="0" t="n">
        <x:v>130</x:v>
      </x:c>
      <x:c r="H12216" s="4" t="n">
        <x:v>20</x:v>
      </x:c>
      <x:c r="I12216" s="4" t="n">
        <x:v>0</x:v>
      </x:c>
      <x:c r="J12216" s="4" t="n">
        <x:v>1.52</x:v>
      </x:c>
      <x:c r="K12216" s="4">
        <x:f>I12216*J12216</x:f>
      </x:c>
      <x:c r="L12216" s="4" t="n">
        <x:v>0</x:v>
      </x:c>
      <x:c r="M12216" s="5">
        <x:f>J12216/2.455*100</x:f>
      </x:c>
      <x:c r="N12216" s="6">
        <x:f>M12216*L12216/100</x:f>
      </x:c>
      <x:c r="O12216" s="6">
        <x:f>H12216-N12216</x:f>
      </x:c>
    </x:row>
    <x:row r="12217" spans="1:25">
      <x:c r="A12217" s="0" t="s">
        <x:v>27</x:v>
      </x:c>
      <x:c r="B12217" s="0" t="n">
        <x:v>5614</x:v>
      </x:c>
      <x:c r="C12217" s="0" t="s">
        <x:v>21</x:v>
      </x:c>
      <x:c r="D12217" s="0" t="s">
        <x:v>22</x:v>
      </x:c>
      <x:c r="E12217" s="0" t="s">
        <x:v>23</x:v>
      </x:c>
      <x:c r="F12217" s="0" t="s">
        <x:v>20</x:v>
      </x:c>
      <x:c r="G12217" s="0" t="n">
        <x:v>130</x:v>
      </x:c>
      <x:c r="H12217" s="4" t="n">
        <x:v>43.384</x:v>
      </x:c>
      <x:c r="I12217" s="4" t="n">
        <x:v>0</x:v>
      </x:c>
      <x:c r="J12217" s="4" t="n">
        <x:v>0.334</x:v>
      </x:c>
      <x:c r="K12217" s="4">
        <x:f>I12217*J12217</x:f>
      </x:c>
      <x:c r="L12217" s="4" t="n">
        <x:v>0</x:v>
      </x:c>
      <x:c r="M12217" s="5">
        <x:f>J12217/2.455*100</x:f>
      </x:c>
      <x:c r="N12217" s="6">
        <x:f>M12217*L12217/100</x:f>
      </x:c>
      <x:c r="O12217" s="6">
        <x:f>H12217-N12217</x:f>
      </x:c>
    </x:row>
    <x:row r="12218" spans="1:25">
      <x:c r="A12218" s="0" t="s">
        <x:v>27</x:v>
      </x:c>
      <x:c r="B12218" s="0" t="n">
        <x:v>5614</x:v>
      </x:c>
      <x:c r="C12218" s="0" t="s">
        <x:v>21</x:v>
      </x:c>
      <x:c r="D12218" s="0" t="s">
        <x:v>22</x:v>
      </x:c>
      <x:c r="E12218" s="0" t="s">
        <x:v>23</x:v>
      </x:c>
      <x:c r="F12218" s="0" t="s">
        <x:v>20</x:v>
      </x:c>
      <x:c r="G12218" s="0" t="n">
        <x:v>130</x:v>
      </x:c>
      <x:c r="H12218" s="4" t="n">
        <x:v>44.33</x:v>
      </x:c>
      <x:c r="I12218" s="4" t="n">
        <x:v>0</x:v>
      </x:c>
      <x:c r="J12218" s="4" t="n">
        <x:v>0.341</x:v>
      </x:c>
      <x:c r="K12218" s="4">
        <x:f>I12218*J12218</x:f>
      </x:c>
      <x:c r="L12218" s="4" t="n">
        <x:v>0</x:v>
      </x:c>
      <x:c r="M12218" s="5">
        <x:f>J12218/2.455*100</x:f>
      </x:c>
      <x:c r="N12218" s="6">
        <x:f>M12218*L12218/100</x:f>
      </x:c>
      <x:c r="O12218" s="6">
        <x:f>H12218-N12218</x:f>
      </x:c>
    </x:row>
    <x:row r="12219" spans="1:25">
      <x:c r="A12219" s="0" t="s">
        <x:v>27</x:v>
      </x:c>
      <x:c r="B12219" s="0" t="n">
        <x:v>5614</x:v>
      </x:c>
      <x:c r="C12219" s="0" t="s">
        <x:v>21</x:v>
      </x:c>
      <x:c r="D12219" s="0" t="s">
        <x:v>28</x:v>
      </x:c>
      <x:c r="E12219" s="0" t="s">
        <x:v>19</x:v>
      </x:c>
      <x:c r="F12219" s="0" t="s">
        <x:v>26</x:v>
      </x:c>
      <x:c r="G12219" s="0" t="n">
        <x:v>130</x:v>
      </x:c>
      <x:c r="H12219" s="4" t="n">
        <x:v>0.001</x:v>
      </x:c>
      <x:c r="I12219" s="4" t="n">
        <x:v>0</x:v>
      </x:c>
      <x:c r="J12219" s="4" t="n">
        <x:v>0.26</x:v>
      </x:c>
      <x:c r="K12219" s="4">
        <x:f>I12219*J12219</x:f>
      </x:c>
      <x:c r="L12219" s="4" t="n">
        <x:v>0</x:v>
      </x:c>
      <x:c r="M12219" s="5">
        <x:f>J12219/2.455*100</x:f>
      </x:c>
      <x:c r="N12219" s="6">
        <x:f>M12219*L12219/100</x:f>
      </x:c>
      <x:c r="O12219" s="6">
        <x:f>H12219-N12219</x:f>
      </x:c>
    </x:row>
    <x:row r="12220" spans="1:25">
      <x:c r="A12220" s="0" t="s">
        <x:v>27</x:v>
      </x:c>
      <x:c r="B12220" s="0" t="n">
        <x:v>5614</x:v>
      </x:c>
      <x:c r="C12220" s="0" t="s">
        <x:v>21</x:v>
      </x:c>
      <x:c r="D12220" s="0" t="s">
        <x:v>28</x:v>
      </x:c>
      <x:c r="E12220" s="0" t="s">
        <x:v>23</x:v>
      </x:c>
      <x:c r="F12220" s="0" t="s">
        <x:v>26</x:v>
      </x:c>
      <x:c r="G12220" s="0" t="n">
        <x:v>130</x:v>
      </x:c>
      <x:c r="H12220" s="4" t="n">
        <x:v>20</x:v>
      </x:c>
      <x:c r="I12220" s="4" t="n">
        <x:v>0</x:v>
      </x:c>
      <x:c r="J12220" s="4" t="n">
        <x:v>1.52</x:v>
      </x:c>
      <x:c r="K12220" s="4">
        <x:f>I12220*J12220</x:f>
      </x:c>
      <x:c r="L12220" s="4" t="n">
        <x:v>0</x:v>
      </x:c>
      <x:c r="M12220" s="5">
        <x:f>J12220/2.455*100</x:f>
      </x:c>
      <x:c r="N12220" s="6">
        <x:f>M12220*L12220/100</x:f>
      </x:c>
      <x:c r="O12220" s="6">
        <x:f>H12220-N12220</x:f>
      </x:c>
    </x:row>
  </x:sheetData>
  <x:mergeCells count="1">
    <x:mergeCell ref="A1:O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